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EBD8B0F5-43B4-411D-B4D7-F80249D4D1A2}" xr6:coauthVersionLast="47" xr6:coauthVersionMax="47" xr10:uidLastSave="{00000000-0000-0000-0000-000000000000}"/>
  <bookViews>
    <workbookView xWindow="28680" yWindow="-120" windowWidth="29040" windowHeight="15720" activeTab="1" xr2:uid="{ACAEEBBF-4F47-458B-B1E8-E9D0C3849FE2}"/>
  </bookViews>
  <sheets>
    <sheet name="SubSector Analysis" sheetId="3" r:id="rId1"/>
    <sheet name="Nifty 750 Analysis" sheetId="2" r:id="rId2"/>
    <sheet name="Price_Filter_04_09_2024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I8" i="3" l="1"/>
  <c r="I38" i="3"/>
  <c r="I34" i="3"/>
  <c r="I83" i="3"/>
  <c r="I35" i="3"/>
  <c r="I32" i="3"/>
  <c r="I69" i="3"/>
  <c r="I76" i="3"/>
  <c r="I41" i="3"/>
  <c r="I106" i="3"/>
  <c r="I87" i="3"/>
  <c r="I92" i="3"/>
  <c r="I72" i="3"/>
  <c r="I96" i="3"/>
  <c r="I93" i="3"/>
  <c r="I109" i="3"/>
  <c r="I89" i="3"/>
  <c r="I63" i="3"/>
  <c r="I98" i="3"/>
  <c r="I97" i="3"/>
  <c r="I121" i="3"/>
  <c r="B45" i="3"/>
  <c r="D45" i="3" s="1"/>
  <c r="B31" i="3"/>
  <c r="E31" i="3" s="1"/>
  <c r="B7" i="3"/>
  <c r="I7" i="3" s="1"/>
  <c r="B25" i="3"/>
  <c r="I25" i="3" s="1"/>
  <c r="B54" i="3"/>
  <c r="I54" i="3" s="1"/>
  <c r="B74" i="3"/>
  <c r="H74" i="3" s="1"/>
  <c r="B67" i="3"/>
  <c r="G67" i="3" s="1"/>
  <c r="B5" i="3"/>
  <c r="F5" i="3" s="1"/>
  <c r="B60" i="3"/>
  <c r="I60" i="3" s="1"/>
  <c r="B69" i="3"/>
  <c r="B68" i="3"/>
  <c r="E68" i="3" s="1"/>
  <c r="B37" i="3"/>
  <c r="H37" i="3" s="1"/>
  <c r="B23" i="3"/>
  <c r="I23" i="3" s="1"/>
  <c r="B15" i="3"/>
  <c r="E15" i="3" s="1"/>
  <c r="B76" i="3"/>
  <c r="B93" i="3"/>
  <c r="B27" i="3"/>
  <c r="G27" i="3" s="1"/>
  <c r="B65" i="3"/>
  <c r="G65" i="3" s="1"/>
  <c r="B88" i="3"/>
  <c r="I88" i="3" s="1"/>
  <c r="B17" i="3"/>
  <c r="H17" i="3" s="1"/>
  <c r="B75" i="3"/>
  <c r="I75" i="3" s="1"/>
  <c r="B21" i="3"/>
  <c r="I21" i="3" s="1"/>
  <c r="B55" i="3"/>
  <c r="I55" i="3" s="1"/>
  <c r="B41" i="3"/>
  <c r="H41" i="3" s="1"/>
  <c r="B29" i="3"/>
  <c r="G29" i="3" s="1"/>
  <c r="B84" i="3"/>
  <c r="E84" i="3" s="1"/>
  <c r="B71" i="3"/>
  <c r="I71" i="3" s="1"/>
  <c r="B32" i="3"/>
  <c r="B66" i="3"/>
  <c r="I66" i="3" s="1"/>
  <c r="B36" i="3"/>
  <c r="H36" i="3" s="1"/>
  <c r="B72" i="3"/>
  <c r="F72" i="3" s="1"/>
  <c r="B42" i="3"/>
  <c r="F42" i="3" s="1"/>
  <c r="B89" i="3"/>
  <c r="F89" i="3" s="1"/>
  <c r="B18" i="3"/>
  <c r="I18" i="3" s="1"/>
  <c r="B78" i="3"/>
  <c r="I78" i="3" s="1"/>
  <c r="B4" i="3"/>
  <c r="E4" i="3" s="1"/>
  <c r="B101" i="3"/>
  <c r="Q101" i="3" s="1"/>
  <c r="B39" i="3"/>
  <c r="E39" i="3" s="1"/>
  <c r="B98" i="3"/>
  <c r="B34" i="3"/>
  <c r="B33" i="3"/>
  <c r="G33" i="3" s="1"/>
  <c r="B26" i="3"/>
  <c r="G26" i="3" s="1"/>
  <c r="B2" i="3"/>
  <c r="I2" i="3" s="1"/>
  <c r="B58" i="3"/>
  <c r="I58" i="3" s="1"/>
  <c r="B10" i="3"/>
  <c r="I10" i="3" s="1"/>
  <c r="B102" i="3"/>
  <c r="I102" i="3" s="1"/>
  <c r="B95" i="3"/>
  <c r="H95" i="3" s="1"/>
  <c r="B11" i="3"/>
  <c r="I11" i="3" s="1"/>
  <c r="B80" i="3"/>
  <c r="D80" i="3" s="1"/>
  <c r="B43" i="3"/>
  <c r="I43" i="3" s="1"/>
  <c r="B46" i="3"/>
  <c r="F46" i="3" s="1"/>
  <c r="B40" i="3"/>
  <c r="I40" i="3" s="1"/>
  <c r="B99" i="3"/>
  <c r="I99" i="3" s="1"/>
  <c r="B47" i="3"/>
  <c r="I47" i="3" s="1"/>
  <c r="B14" i="3"/>
  <c r="G14" i="3" s="1"/>
  <c r="B22" i="3"/>
  <c r="F22" i="3" s="1"/>
  <c r="B70" i="3"/>
  <c r="F70" i="3" s="1"/>
  <c r="B35" i="3"/>
  <c r="B85" i="3"/>
  <c r="F85" i="3" s="1"/>
  <c r="B87" i="3"/>
  <c r="B113" i="3"/>
  <c r="G113" i="3" s="1"/>
  <c r="B50" i="3"/>
  <c r="I50" i="3" s="1"/>
  <c r="B86" i="3"/>
  <c r="F86" i="3" s="1"/>
  <c r="B8" i="3"/>
  <c r="B16" i="3"/>
  <c r="I16" i="3" s="1"/>
  <c r="B91" i="3"/>
  <c r="G91" i="3" s="1"/>
  <c r="B73" i="3"/>
  <c r="E73" i="3" s="1"/>
  <c r="B6" i="3"/>
  <c r="I6" i="3" s="1"/>
  <c r="B111" i="3"/>
  <c r="E111" i="3" s="1"/>
  <c r="B100" i="3"/>
  <c r="E100" i="3" s="1"/>
  <c r="B19" i="3"/>
  <c r="D19" i="3" s="1"/>
  <c r="B64" i="3"/>
  <c r="H64" i="3" s="1"/>
  <c r="B38" i="3"/>
  <c r="F38" i="3" s="1"/>
  <c r="B49" i="3"/>
  <c r="E49" i="3" s="1"/>
  <c r="B103" i="3"/>
  <c r="F103" i="3" s="1"/>
  <c r="B28" i="3"/>
  <c r="I28" i="3" s="1"/>
  <c r="B59" i="3"/>
  <c r="E59" i="3" s="1"/>
  <c r="B104" i="3"/>
  <c r="I104" i="3" s="1"/>
  <c r="B56" i="3"/>
  <c r="I56" i="3" s="1"/>
  <c r="B81" i="3"/>
  <c r="I81" i="3" s="1"/>
  <c r="B97" i="3"/>
  <c r="B96" i="3"/>
  <c r="D96" i="3" s="1"/>
  <c r="B77" i="3"/>
  <c r="I77" i="3" s="1"/>
  <c r="B48" i="3"/>
  <c r="I48" i="3" s="1"/>
  <c r="B57" i="3"/>
  <c r="Q57" i="3" s="1"/>
  <c r="B82" i="3"/>
  <c r="E82" i="3" s="1"/>
  <c r="B63" i="3"/>
  <c r="F63" i="3" s="1"/>
  <c r="B105" i="3"/>
  <c r="I105" i="3" s="1"/>
  <c r="B20" i="3"/>
  <c r="D20" i="3" s="1"/>
  <c r="B12" i="3"/>
  <c r="G12" i="3" s="1"/>
  <c r="B83" i="3"/>
  <c r="B52" i="3"/>
  <c r="I52" i="3" s="1"/>
  <c r="B109" i="3"/>
  <c r="B116" i="3"/>
  <c r="D116" i="3" s="1"/>
  <c r="B9" i="3"/>
  <c r="F9" i="3" s="1"/>
  <c r="B44" i="3"/>
  <c r="H44" i="3" s="1"/>
  <c r="B30" i="3"/>
  <c r="I30" i="3" s="1"/>
  <c r="B115" i="3"/>
  <c r="E115" i="3" s="1"/>
  <c r="B106" i="3"/>
  <c r="B117" i="3"/>
  <c r="I117" i="3" s="1"/>
  <c r="B79" i="3"/>
  <c r="F79" i="3" s="1"/>
  <c r="B51" i="3"/>
  <c r="I51" i="3" s="1"/>
  <c r="B112" i="3"/>
  <c r="I112" i="3" s="1"/>
  <c r="B24" i="3"/>
  <c r="I24" i="3" s="1"/>
  <c r="B13" i="3"/>
  <c r="F13" i="3" s="1"/>
  <c r="B92" i="3"/>
  <c r="E92" i="3" s="1"/>
  <c r="B94" i="3"/>
  <c r="E94" i="3" s="1"/>
  <c r="B3" i="3"/>
  <c r="I3" i="3" s="1"/>
  <c r="B114" i="3"/>
  <c r="I114" i="3" s="1"/>
  <c r="B53" i="3"/>
  <c r="G53" i="3" s="1"/>
  <c r="B110" i="3"/>
  <c r="F110" i="3" s="1"/>
  <c r="B121" i="3"/>
  <c r="P121" i="3" s="1"/>
  <c r="B118" i="3"/>
  <c r="G118" i="3" s="1"/>
  <c r="B122" i="3"/>
  <c r="H122" i="3" s="1"/>
  <c r="B61" i="3"/>
  <c r="F61" i="3" s="1"/>
  <c r="B90" i="3"/>
  <c r="I90" i="3" s="1"/>
  <c r="B107" i="3"/>
  <c r="I107" i="3" s="1"/>
  <c r="B120" i="3"/>
  <c r="E120" i="3" s="1"/>
  <c r="B62" i="3"/>
  <c r="I62" i="3" s="1"/>
  <c r="B108" i="3"/>
  <c r="I108" i="3" s="1"/>
  <c r="B119" i="3"/>
  <c r="G119" i="3" s="1"/>
  <c r="AQ558" i="2"/>
  <c r="AQ546" i="2"/>
  <c r="AQ626" i="2"/>
  <c r="AQ104" i="2"/>
  <c r="AQ399" i="2"/>
  <c r="AQ512" i="2"/>
  <c r="AQ380" i="2"/>
  <c r="AQ491" i="2"/>
  <c r="AQ590" i="2"/>
  <c r="AQ317" i="2"/>
  <c r="AQ369" i="2"/>
  <c r="AQ445" i="2"/>
  <c r="AQ642" i="2"/>
  <c r="AQ216" i="2"/>
  <c r="AQ238" i="2"/>
  <c r="AQ197" i="2"/>
  <c r="AQ164" i="2"/>
  <c r="AQ476" i="2"/>
  <c r="AQ528" i="2"/>
  <c r="AQ676" i="2"/>
  <c r="AQ539" i="2"/>
  <c r="AQ70" i="2"/>
  <c r="AQ441" i="2"/>
  <c r="AQ379" i="2"/>
  <c r="AQ300" i="2"/>
  <c r="AQ174" i="2"/>
  <c r="AQ526" i="2"/>
  <c r="AQ26" i="2"/>
  <c r="AQ234" i="2"/>
  <c r="AQ69" i="2"/>
  <c r="AQ355" i="2"/>
  <c r="AQ631" i="2"/>
  <c r="AQ552" i="2"/>
  <c r="AQ651" i="2"/>
  <c r="AQ155" i="2"/>
  <c r="AQ4" i="2"/>
  <c r="AQ264" i="2"/>
  <c r="AQ638" i="2"/>
  <c r="AQ95" i="2"/>
  <c r="AQ89" i="2"/>
  <c r="AQ523" i="2"/>
  <c r="AQ506" i="2"/>
  <c r="AQ50" i="2"/>
  <c r="AQ130" i="2"/>
  <c r="AQ346" i="2"/>
  <c r="AQ255" i="2"/>
  <c r="AQ235" i="2"/>
  <c r="AQ634" i="2"/>
  <c r="AQ338" i="2"/>
  <c r="AQ86" i="2"/>
  <c r="AQ565" i="2"/>
  <c r="AQ151" i="2"/>
  <c r="AQ313" i="2"/>
  <c r="AQ54" i="2"/>
  <c r="AQ98" i="2"/>
  <c r="AQ51" i="2"/>
  <c r="AQ446" i="2"/>
  <c r="AQ480" i="2"/>
  <c r="AQ542" i="2"/>
  <c r="AQ307" i="2"/>
  <c r="AQ187" i="2"/>
  <c r="AQ357" i="2"/>
  <c r="AQ479" i="2"/>
  <c r="AQ414" i="2"/>
  <c r="AQ422" i="2"/>
  <c r="AQ258" i="2"/>
  <c r="AQ310" i="2"/>
  <c r="AQ383" i="2"/>
  <c r="AQ411" i="2"/>
  <c r="AQ93" i="2"/>
  <c r="AQ432" i="2"/>
  <c r="AQ146" i="2"/>
  <c r="AQ334" i="2"/>
  <c r="AQ3" i="2"/>
  <c r="AQ209" i="2"/>
  <c r="AQ321" i="2"/>
  <c r="AQ620" i="2"/>
  <c r="AQ133" i="2"/>
  <c r="AQ167" i="2"/>
  <c r="AQ502" i="2"/>
  <c r="AQ242" i="2"/>
  <c r="AQ102" i="2"/>
  <c r="AQ434" i="2"/>
  <c r="AQ22" i="2"/>
  <c r="AQ157" i="2"/>
  <c r="AQ316" i="2"/>
  <c r="AQ544" i="2"/>
  <c r="AQ627" i="2"/>
  <c r="AQ571" i="2"/>
  <c r="AQ245" i="2"/>
  <c r="AQ212" i="2"/>
  <c r="AQ395" i="2"/>
  <c r="AQ276" i="2"/>
  <c r="AQ322" i="2"/>
  <c r="AQ57" i="2"/>
  <c r="AQ413" i="2"/>
  <c r="AQ80" i="2"/>
  <c r="AQ325" i="2"/>
  <c r="AQ370" i="2"/>
  <c r="AQ115" i="2"/>
  <c r="AQ213" i="2"/>
  <c r="AQ9" i="2"/>
  <c r="AQ39" i="2"/>
  <c r="AQ189" i="2"/>
  <c r="AQ412" i="2"/>
  <c r="AQ121" i="2"/>
  <c r="AQ290" i="2"/>
  <c r="AQ184" i="2"/>
  <c r="AQ302" i="2"/>
  <c r="AQ344" i="2"/>
  <c r="AQ478" i="2"/>
  <c r="AQ248" i="2"/>
  <c r="AQ88" i="2"/>
  <c r="AQ340" i="2"/>
  <c r="AQ415" i="2"/>
  <c r="AQ206" i="2"/>
  <c r="AQ618" i="2"/>
  <c r="AQ690" i="2"/>
  <c r="AQ123" i="2"/>
  <c r="AQ137" i="2"/>
  <c r="AQ292" i="2"/>
  <c r="AQ48" i="2"/>
  <c r="AQ7" i="2"/>
  <c r="AQ553" i="2"/>
  <c r="AQ289" i="2"/>
  <c r="AQ158" i="2"/>
  <c r="AQ149" i="2"/>
  <c r="AQ324" i="2"/>
  <c r="AQ329" i="2"/>
  <c r="AQ597" i="2"/>
  <c r="AQ44" i="2"/>
  <c r="AQ508" i="2"/>
  <c r="AQ311" i="2"/>
  <c r="AQ486" i="2"/>
  <c r="AQ298" i="2"/>
  <c r="AQ223" i="2"/>
  <c r="AQ228" i="2"/>
  <c r="AQ304" i="2"/>
  <c r="AQ35" i="2"/>
  <c r="AQ318" i="2"/>
  <c r="AQ693" i="2"/>
  <c r="AQ443" i="2"/>
  <c r="AQ308" i="2"/>
  <c r="AQ682" i="2"/>
  <c r="AQ60" i="2"/>
  <c r="AQ74" i="2"/>
  <c r="AQ16" i="2"/>
  <c r="AQ332" i="2"/>
  <c r="AQ222" i="2"/>
  <c r="AQ483" i="2"/>
  <c r="AQ75" i="2"/>
  <c r="AQ447" i="2"/>
  <c r="AQ319" i="2"/>
  <c r="AQ263" i="2"/>
  <c r="AQ518" i="2"/>
  <c r="AQ392" i="2"/>
  <c r="AQ296" i="2"/>
  <c r="AQ410" i="2"/>
  <c r="AQ424" i="2"/>
  <c r="AQ531" i="2"/>
  <c r="AQ524" i="2"/>
  <c r="AQ162" i="2"/>
  <c r="AQ540" i="2"/>
  <c r="AQ654" i="2"/>
  <c r="AQ600" i="2"/>
  <c r="AQ462" i="2"/>
  <c r="AQ619" i="2"/>
  <c r="AQ46" i="2"/>
  <c r="AQ279" i="2"/>
  <c r="AQ244" i="2"/>
  <c r="AQ489" i="2"/>
  <c r="AQ161" i="2"/>
  <c r="AQ669" i="2"/>
  <c r="AQ511" i="2"/>
  <c r="AQ347" i="2"/>
  <c r="AQ647" i="2"/>
  <c r="AQ134" i="2"/>
  <c r="AQ587" i="2"/>
  <c r="AQ20" i="2"/>
  <c r="AQ246" i="2"/>
  <c r="AQ637" i="2"/>
  <c r="AQ5" i="2"/>
  <c r="AQ567" i="2"/>
  <c r="AQ232" i="2"/>
  <c r="AQ49" i="2"/>
  <c r="AQ295" i="2"/>
  <c r="AQ37" i="2"/>
  <c r="AQ188" i="2"/>
  <c r="AQ527" i="2"/>
  <c r="AQ575" i="2"/>
  <c r="AQ591" i="2"/>
  <c r="AQ28" i="2"/>
  <c r="AQ450" i="2"/>
  <c r="AQ326" i="2"/>
  <c r="AQ687" i="2"/>
  <c r="AQ382" i="2"/>
  <c r="AQ387" i="2"/>
  <c r="AQ204" i="2"/>
  <c r="AQ454" i="2"/>
  <c r="AQ457" i="2"/>
  <c r="AQ190" i="2"/>
  <c r="AQ593" i="2"/>
  <c r="AQ541" i="2"/>
  <c r="AQ101" i="2"/>
  <c r="AQ266" i="2"/>
  <c r="AQ388" i="2"/>
  <c r="AQ99" i="2"/>
  <c r="AQ514" i="2"/>
  <c r="AQ398" i="2"/>
  <c r="AQ111" i="2"/>
  <c r="AQ635" i="2"/>
  <c r="AQ469" i="2"/>
  <c r="AQ362" i="2"/>
  <c r="AQ73" i="2"/>
  <c r="AQ559" i="2"/>
  <c r="AQ568" i="2"/>
  <c r="AQ543" i="2"/>
  <c r="AQ131" i="2"/>
  <c r="AQ252" i="2"/>
  <c r="AQ108" i="2"/>
  <c r="AQ409" i="2"/>
  <c r="AQ243" i="2"/>
  <c r="AQ649" i="2"/>
  <c r="AQ714" i="2"/>
  <c r="AQ132" i="2"/>
  <c r="AQ293" i="2"/>
  <c r="AQ63" i="2"/>
  <c r="AQ236" i="2"/>
  <c r="AQ440" i="2"/>
  <c r="AQ584" i="2"/>
  <c r="AQ353" i="2"/>
  <c r="AQ471" i="2"/>
  <c r="AQ270" i="2"/>
  <c r="AQ493" i="2"/>
  <c r="AQ10" i="2"/>
  <c r="AQ77" i="2"/>
  <c r="AQ56" i="2"/>
  <c r="AQ579" i="2"/>
  <c r="AQ361" i="2"/>
  <c r="AQ703" i="2"/>
  <c r="AQ327" i="2"/>
  <c r="AQ356" i="2"/>
  <c r="AQ428" i="2"/>
  <c r="AQ110" i="2"/>
  <c r="AQ578" i="2"/>
  <c r="AQ249" i="2"/>
  <c r="AQ722" i="2"/>
  <c r="AQ299" i="2"/>
  <c r="AQ520" i="2"/>
  <c r="AQ25" i="2"/>
  <c r="AQ639" i="2"/>
  <c r="AQ604" i="2"/>
  <c r="AQ484" i="2"/>
  <c r="AQ341" i="2"/>
  <c r="AQ175" i="2"/>
  <c r="AQ87" i="2"/>
  <c r="AQ507" i="2"/>
  <c r="AQ267" i="2"/>
  <c r="AQ285" i="2"/>
  <c r="AQ323" i="2"/>
  <c r="AQ14" i="2"/>
  <c r="AQ120" i="2"/>
  <c r="AQ282" i="2"/>
  <c r="AQ505" i="2"/>
  <c r="AQ495" i="2"/>
  <c r="AQ81" i="2"/>
  <c r="AQ349" i="2"/>
  <c r="AQ53" i="2"/>
  <c r="AQ470" i="2"/>
  <c r="AQ368" i="2"/>
  <c r="AQ585" i="2"/>
  <c r="AQ96" i="2"/>
  <c r="AQ199" i="2"/>
  <c r="AQ71" i="2"/>
  <c r="AQ467" i="2"/>
  <c r="AQ583" i="2"/>
  <c r="AQ233" i="2"/>
  <c r="AQ61" i="2"/>
  <c r="AQ281" i="2"/>
  <c r="AQ211" i="2"/>
  <c r="AQ91" i="2"/>
  <c r="AQ371" i="2"/>
  <c r="AQ437" i="2"/>
  <c r="AQ487" i="2"/>
  <c r="AQ41" i="2"/>
  <c r="AQ194" i="2"/>
  <c r="AQ68" i="2"/>
  <c r="AQ442" i="2"/>
  <c r="AQ218" i="2"/>
  <c r="AQ588" i="2"/>
  <c r="AQ148" i="2"/>
  <c r="AQ696" i="2"/>
  <c r="AQ119" i="2"/>
  <c r="AQ286" i="2"/>
  <c r="AQ662" i="2"/>
  <c r="AQ94" i="2"/>
  <c r="AQ374" i="2"/>
  <c r="AQ67" i="2"/>
  <c r="AQ551" i="2"/>
  <c r="AQ496" i="2"/>
  <c r="AQ141" i="2"/>
  <c r="AQ183" i="2"/>
  <c r="AQ663" i="2"/>
  <c r="AQ261" i="2"/>
  <c r="AQ72" i="2"/>
  <c r="AQ365" i="2"/>
  <c r="AQ339" i="2"/>
  <c r="AQ253" i="2"/>
  <c r="AQ582" i="2"/>
  <c r="AQ358" i="2"/>
  <c r="AQ191" i="2"/>
  <c r="AQ530" i="2"/>
  <c r="AQ66" i="2"/>
  <c r="AQ277" i="2"/>
  <c r="AQ177" i="2"/>
  <c r="AQ608" i="2"/>
  <c r="AQ154" i="2"/>
  <c r="AQ545" i="2"/>
  <c r="AQ165" i="2"/>
  <c r="AQ225" i="2"/>
  <c r="AQ444" i="2"/>
  <c r="AQ373" i="2"/>
  <c r="AQ13" i="2"/>
  <c r="AQ268" i="2"/>
  <c r="AQ351" i="2"/>
  <c r="AQ11" i="2"/>
  <c r="AQ100" i="2"/>
  <c r="AQ201" i="2"/>
  <c r="AQ509" i="2"/>
  <c r="AQ577" i="2"/>
  <c r="AQ275" i="2"/>
  <c r="AQ710" i="2"/>
  <c r="AQ205" i="2"/>
  <c r="AQ30" i="2"/>
  <c r="AQ83" i="2"/>
  <c r="AQ666" i="2"/>
  <c r="AQ147" i="2"/>
  <c r="AQ658" i="2"/>
  <c r="AQ8" i="2"/>
  <c r="AQ328" i="2"/>
  <c r="AQ402" i="2"/>
  <c r="AQ23" i="2"/>
  <c r="AQ114" i="2"/>
  <c r="AQ58" i="2"/>
  <c r="AQ705" i="2"/>
  <c r="AQ458" i="2"/>
  <c r="AQ226" i="2"/>
  <c r="AQ657" i="2"/>
  <c r="AQ534" i="2"/>
  <c r="AQ33" i="2"/>
  <c r="AQ557" i="2"/>
  <c r="AQ504" i="2"/>
  <c r="AQ92" i="2"/>
  <c r="AQ548" i="2"/>
  <c r="AQ360" i="2"/>
  <c r="AQ337" i="2"/>
  <c r="AQ377" i="2"/>
  <c r="AQ139" i="2"/>
  <c r="AQ435" i="2"/>
  <c r="AQ271" i="2"/>
  <c r="AQ309" i="2"/>
  <c r="AQ640" i="2"/>
  <c r="AQ525" i="2"/>
  <c r="AQ79" i="2"/>
  <c r="AQ169" i="2"/>
  <c r="AQ207" i="2"/>
  <c r="AQ438" i="2"/>
  <c r="AQ198" i="2"/>
  <c r="AQ173" i="2"/>
  <c r="AQ90" i="2"/>
  <c r="AQ611" i="2"/>
  <c r="AQ241" i="2"/>
  <c r="AQ84" i="2"/>
  <c r="AQ393" i="2"/>
  <c r="AQ685" i="2"/>
  <c r="AQ451" i="2"/>
  <c r="AQ176" i="2"/>
  <c r="AQ47" i="2"/>
  <c r="AQ152" i="2"/>
  <c r="AQ17" i="2"/>
  <c r="AQ650" i="2"/>
  <c r="AQ186" i="2"/>
  <c r="AQ208" i="2"/>
  <c r="AQ280" i="2"/>
  <c r="AQ172" i="2"/>
  <c r="AQ178" i="2"/>
  <c r="AQ284" i="2"/>
  <c r="AQ633" i="2"/>
  <c r="AQ297" i="2"/>
  <c r="AQ498" i="2"/>
  <c r="AQ683" i="2"/>
  <c r="AQ560" i="2"/>
  <c r="AQ439" i="2"/>
  <c r="AQ400" i="2"/>
  <c r="AQ481" i="2"/>
  <c r="AQ378" i="2"/>
  <c r="AQ32" i="2"/>
  <c r="AQ274" i="2"/>
  <c r="AQ6" i="2"/>
  <c r="AQ109" i="2"/>
  <c r="AQ372" i="2"/>
  <c r="AQ214" i="2"/>
  <c r="AQ645" i="2"/>
  <c r="AQ182" i="2"/>
  <c r="AQ136" i="2"/>
  <c r="AQ163" i="2"/>
  <c r="AQ185" i="2"/>
  <c r="AQ18" i="2"/>
  <c r="AQ492" i="2"/>
  <c r="AQ215" i="2"/>
  <c r="AQ407" i="2"/>
  <c r="AQ202" i="2"/>
  <c r="AQ203" i="2"/>
  <c r="AQ673" i="2"/>
  <c r="AQ728" i="2"/>
  <c r="AQ21" i="2"/>
  <c r="AQ538" i="2"/>
  <c r="AQ52" i="2"/>
  <c r="AQ97" i="2"/>
  <c r="AQ594" i="2"/>
  <c r="AQ256" i="2"/>
  <c r="AQ2" i="2"/>
  <c r="AQ291" i="2"/>
  <c r="AQ12" i="2"/>
  <c r="AQ43" i="2"/>
  <c r="AQ59" i="2"/>
  <c r="AQ550" i="2"/>
  <c r="AQ125" i="2"/>
  <c r="AQ536" i="2"/>
  <c r="AQ257" i="2"/>
  <c r="AQ405" i="2"/>
  <c r="AQ465" i="2"/>
  <c r="AQ570" i="2"/>
  <c r="AQ482" i="2"/>
  <c r="AQ397" i="2"/>
  <c r="AQ62" i="2"/>
  <c r="AQ586" i="2"/>
  <c r="AQ219" i="2"/>
  <c r="AQ229" i="2"/>
  <c r="AQ643" i="2"/>
  <c r="AQ247" i="2"/>
  <c r="AQ224" i="2"/>
  <c r="AQ107" i="2"/>
  <c r="AQ727" i="2"/>
  <c r="AQ515" i="2"/>
  <c r="AQ416" i="2"/>
  <c r="AQ227" i="2"/>
  <c r="AQ692" i="2"/>
  <c r="AQ254" i="2"/>
  <c r="AQ521" i="2"/>
  <c r="AQ563" i="2"/>
  <c r="AQ648" i="2"/>
  <c r="AQ122" i="2"/>
  <c r="AQ348" i="2"/>
  <c r="AQ260" i="2"/>
  <c r="AQ510" i="2"/>
  <c r="AQ221" i="2"/>
  <c r="AQ463" i="2"/>
  <c r="AQ113" i="2"/>
  <c r="AQ170" i="2"/>
  <c r="AQ269" i="2"/>
  <c r="AQ42" i="2"/>
  <c r="AQ427" i="2"/>
  <c r="AQ494" i="2"/>
  <c r="AQ708" i="2"/>
  <c r="AQ27" i="2"/>
  <c r="AQ273" i="2"/>
  <c r="AQ503" i="2"/>
  <c r="AQ352" i="2"/>
  <c r="AQ142" i="2"/>
  <c r="AQ459" i="2"/>
  <c r="AQ564" i="2"/>
  <c r="AQ423" i="2"/>
  <c r="AQ453" i="2"/>
  <c r="AQ403" i="2"/>
  <c r="AQ230" i="2"/>
  <c r="AQ689" i="2"/>
  <c r="AQ64" i="2"/>
  <c r="AQ418" i="2"/>
  <c r="AQ475" i="2"/>
  <c r="AQ127" i="2"/>
  <c r="AQ333" i="2"/>
  <c r="AQ144" i="2"/>
  <c r="AQ609" i="2"/>
  <c r="AQ734" i="2"/>
  <c r="AQ118" i="2"/>
  <c r="AQ712" i="2"/>
  <c r="AQ680" i="2"/>
  <c r="AQ105" i="2"/>
  <c r="AQ519" i="2"/>
  <c r="AQ706" i="2"/>
  <c r="AQ417" i="2"/>
  <c r="AQ312" i="2"/>
  <c r="AQ420" i="2"/>
  <c r="AQ721" i="2"/>
  <c r="AQ45" i="2"/>
  <c r="AQ29" i="2"/>
  <c r="AQ117" i="2"/>
  <c r="AQ425" i="2"/>
  <c r="AQ488" i="2"/>
  <c r="AQ220" i="2"/>
  <c r="AQ675" i="2"/>
  <c r="AQ670" i="2"/>
  <c r="AQ363" i="2"/>
  <c r="AQ474" i="2"/>
  <c r="AQ306" i="2"/>
  <c r="AQ386" i="2"/>
  <c r="AQ19" i="2"/>
  <c r="AQ665" i="2"/>
  <c r="AQ195" i="2"/>
  <c r="AQ501" i="2"/>
  <c r="AQ404" i="2"/>
  <c r="AQ623" i="2"/>
  <c r="AQ532" i="2"/>
  <c r="AQ76" i="2"/>
  <c r="AQ15" i="2"/>
  <c r="AQ547" i="2"/>
  <c r="AQ335" i="2"/>
  <c r="AQ366" i="2"/>
  <c r="AQ599" i="2"/>
  <c r="AQ574" i="2"/>
  <c r="AQ180" i="2"/>
  <c r="AQ38" i="2"/>
  <c r="AQ607" i="2"/>
  <c r="AQ736" i="2"/>
  <c r="AQ632" i="2"/>
  <c r="AQ391" i="2"/>
  <c r="AQ614" i="2"/>
  <c r="AQ65" i="2"/>
  <c r="AQ660" i="2"/>
  <c r="AQ733" i="2"/>
  <c r="AQ429" i="2"/>
  <c r="AQ55" i="2"/>
  <c r="AQ490" i="2"/>
  <c r="AQ517" i="2"/>
  <c r="AQ549" i="2"/>
  <c r="AQ455" i="2"/>
  <c r="AQ272" i="2"/>
  <c r="AQ330" i="2"/>
  <c r="AQ345" i="2"/>
  <c r="AQ702" i="2"/>
  <c r="AQ259" i="2"/>
  <c r="AQ354" i="2"/>
  <c r="AQ516" i="2"/>
  <c r="AQ78" i="2"/>
  <c r="AQ449" i="2"/>
  <c r="AQ646" i="2"/>
  <c r="AQ331" i="2"/>
  <c r="AQ359" i="2"/>
  <c r="AQ384" i="2"/>
  <c r="AQ116" i="2"/>
  <c r="AQ653" i="2"/>
  <c r="AQ460" i="2"/>
  <c r="AQ250" i="2"/>
  <c r="AQ34" i="2"/>
  <c r="AQ200" i="2"/>
  <c r="AQ181" i="2"/>
  <c r="AQ31" i="2"/>
  <c r="AQ217" i="2"/>
  <c r="AQ85" i="2"/>
  <c r="AQ679" i="2"/>
  <c r="AQ103" i="2"/>
  <c r="AQ573" i="2"/>
  <c r="AQ342" i="2"/>
  <c r="AQ36" i="2"/>
  <c r="AQ171" i="2"/>
  <c r="AQ24" i="2"/>
  <c r="AQ562" i="2"/>
  <c r="AQ499" i="2"/>
  <c r="AQ193" i="2"/>
  <c r="AQ732" i="2"/>
  <c r="AQ145" i="2"/>
  <c r="AQ671" i="2"/>
  <c r="AQ406" i="2"/>
  <c r="AQ112" i="2"/>
  <c r="AQ262" i="2"/>
  <c r="AQ394" i="2"/>
  <c r="AQ237" i="2"/>
  <c r="AQ364" i="2"/>
  <c r="AQ301" i="2"/>
  <c r="AQ699" i="2"/>
  <c r="AQ135" i="2"/>
  <c r="AQ500" i="2"/>
  <c r="AQ596" i="2"/>
  <c r="AQ661" i="2"/>
  <c r="AQ40" i="2"/>
  <c r="AQ731" i="2"/>
  <c r="AQ667" i="2"/>
  <c r="AQ668" i="2"/>
  <c r="AQ473" i="2"/>
  <c r="AQ150" i="2"/>
  <c r="AQ128" i="2"/>
  <c r="AQ390" i="2"/>
  <c r="AQ641" i="2"/>
  <c r="AQ605" i="2"/>
  <c r="AQ239" i="2"/>
  <c r="AQ138" i="2"/>
  <c r="AQ652" i="2"/>
  <c r="AQ343" i="2"/>
  <c r="AQ537" i="2"/>
  <c r="AQ464" i="2"/>
  <c r="AQ589" i="2"/>
  <c r="AQ265" i="2"/>
  <c r="AQ129" i="2"/>
  <c r="AQ143" i="2"/>
  <c r="AQ367" i="2"/>
  <c r="AQ724" i="2"/>
  <c r="AQ381" i="2"/>
  <c r="AQ713" i="2"/>
  <c r="AQ694" i="2"/>
  <c r="AQ288" i="2"/>
  <c r="AQ159" i="2"/>
  <c r="AQ124" i="2"/>
  <c r="AQ697" i="2"/>
  <c r="AQ554" i="2"/>
  <c r="AQ251" i="2"/>
  <c r="AQ385" i="2"/>
  <c r="AQ461" i="2"/>
  <c r="AQ283" i="2"/>
  <c r="AQ630" i="2"/>
  <c r="AQ566" i="2"/>
  <c r="AQ700" i="2"/>
  <c r="AQ572" i="2"/>
  <c r="AQ664" i="2"/>
  <c r="AQ561" i="2"/>
  <c r="AQ695" i="2"/>
  <c r="AQ376" i="2"/>
  <c r="AQ192" i="2"/>
  <c r="AQ160" i="2"/>
  <c r="AQ656" i="2"/>
  <c r="AQ717" i="2"/>
  <c r="AQ278" i="2"/>
  <c r="AQ610" i="2"/>
  <c r="AQ592" i="2"/>
  <c r="AQ315" i="2"/>
  <c r="AQ126" i="2"/>
  <c r="AQ612" i="2"/>
  <c r="AQ674" i="2"/>
  <c r="AQ739" i="2"/>
  <c r="AQ82" i="2"/>
  <c r="AQ625" i="2"/>
  <c r="AQ603" i="2"/>
  <c r="AQ602" i="2"/>
  <c r="AQ389" i="2"/>
  <c r="AQ456" i="2"/>
  <c r="AQ140" i="2"/>
  <c r="AQ166" i="2"/>
  <c r="AQ231" i="2"/>
  <c r="AQ529" i="2"/>
  <c r="AQ287" i="2"/>
  <c r="AQ576" i="2"/>
  <c r="AQ294" i="2"/>
  <c r="AQ580" i="2"/>
  <c r="AQ401" i="2"/>
  <c r="AQ240" i="2"/>
  <c r="AQ533" i="2"/>
  <c r="AQ419" i="2"/>
  <c r="AQ106" i="2"/>
  <c r="AQ601" i="2"/>
  <c r="AQ555" i="2"/>
  <c r="AQ433" i="2"/>
  <c r="AQ729" i="2"/>
  <c r="AQ320" i="2"/>
  <c r="AQ179" i="2"/>
  <c r="AQ485" i="2"/>
  <c r="AQ210" i="2"/>
  <c r="AQ522" i="2"/>
  <c r="AQ156" i="2"/>
  <c r="AQ153" i="2"/>
  <c r="AQ677" i="2"/>
  <c r="AQ595" i="2"/>
  <c r="AQ426" i="2"/>
  <c r="AQ168" i="2"/>
  <c r="AQ350" i="2"/>
  <c r="AQ314" i="2"/>
  <c r="AQ556" i="2"/>
  <c r="AQ452" i="2"/>
  <c r="AQ535" i="2"/>
  <c r="AQ513" i="2"/>
  <c r="AQ581" i="2"/>
  <c r="AQ628" i="2"/>
  <c r="AQ472" i="2"/>
  <c r="AQ569" i="2"/>
  <c r="AQ621" i="2"/>
  <c r="AQ430" i="2"/>
  <c r="AQ497" i="2"/>
  <c r="AQ196" i="2"/>
  <c r="AQ681" i="2"/>
  <c r="AQ336" i="2"/>
  <c r="AQ396" i="2"/>
  <c r="AQ716" i="2"/>
  <c r="AQ698" i="2"/>
  <c r="AQ725" i="2"/>
  <c r="AQ672" i="2"/>
  <c r="AQ375" i="2"/>
  <c r="AQ598" i="2"/>
  <c r="AQ606" i="2"/>
  <c r="AQ303" i="2"/>
  <c r="AQ305" i="2"/>
  <c r="AQ644" i="2"/>
  <c r="AQ616" i="2"/>
  <c r="AQ617" i="2"/>
  <c r="AQ408" i="2"/>
  <c r="AQ436" i="2"/>
  <c r="AQ431" i="2"/>
  <c r="AQ659" i="2"/>
  <c r="AQ477" i="2"/>
  <c r="AQ466" i="2"/>
  <c r="AQ726" i="2"/>
  <c r="AQ421" i="2"/>
  <c r="AQ468" i="2"/>
  <c r="AQ636" i="2"/>
  <c r="AQ707" i="2"/>
  <c r="AQ711" i="2"/>
  <c r="AQ688" i="2"/>
  <c r="AQ624" i="2"/>
  <c r="AQ448" i="2"/>
  <c r="AQ738" i="2"/>
  <c r="AQ730" i="2"/>
  <c r="AQ629" i="2"/>
  <c r="AQ719" i="2"/>
  <c r="AQ615" i="2"/>
  <c r="AQ715" i="2"/>
  <c r="AQ613" i="2"/>
  <c r="AQ678" i="2"/>
  <c r="AQ718" i="2"/>
  <c r="AQ737" i="2"/>
  <c r="AQ720" i="2"/>
  <c r="AQ655" i="2"/>
  <c r="AQ691" i="2"/>
  <c r="AQ723" i="2"/>
  <c r="AQ709" i="2"/>
  <c r="AQ684" i="2"/>
  <c r="AQ622" i="2"/>
  <c r="AQ686" i="2"/>
  <c r="AQ704" i="2"/>
  <c r="AQ701" i="2"/>
  <c r="AQ735" i="2"/>
  <c r="AK558" i="2"/>
  <c r="AK546" i="2"/>
  <c r="AK626" i="2"/>
  <c r="AK104" i="2"/>
  <c r="AK399" i="2"/>
  <c r="AK512" i="2"/>
  <c r="AK380" i="2"/>
  <c r="AR380" i="2" s="1"/>
  <c r="AK491" i="2"/>
  <c r="AK590" i="2"/>
  <c r="AK317" i="2"/>
  <c r="AK369" i="2"/>
  <c r="AK445" i="2"/>
  <c r="AK642" i="2"/>
  <c r="AR642" i="2" s="1"/>
  <c r="AK216" i="2"/>
  <c r="AK238" i="2"/>
  <c r="AK197" i="2"/>
  <c r="AK164" i="2"/>
  <c r="AK476" i="2"/>
  <c r="AR476" i="2" s="1"/>
  <c r="AK528" i="2"/>
  <c r="AR528" i="2" s="1"/>
  <c r="AK676" i="2"/>
  <c r="AK539" i="2"/>
  <c r="AR539" i="2" s="1"/>
  <c r="AK70" i="2"/>
  <c r="AK441" i="2"/>
  <c r="AK379" i="2"/>
  <c r="AK300" i="2"/>
  <c r="AK174" i="2"/>
  <c r="AK526" i="2"/>
  <c r="AK26" i="2"/>
  <c r="AR26" i="2" s="1"/>
  <c r="AK234" i="2"/>
  <c r="AK69" i="2"/>
  <c r="AK355" i="2"/>
  <c r="AK631" i="2"/>
  <c r="AK552" i="2"/>
  <c r="AK651" i="2"/>
  <c r="AK155" i="2"/>
  <c r="AR155" i="2" s="1"/>
  <c r="AK4" i="2"/>
  <c r="AK264" i="2"/>
  <c r="AK638" i="2"/>
  <c r="AR638" i="2" s="1"/>
  <c r="AK95" i="2"/>
  <c r="AR95" i="2" s="1"/>
  <c r="AK89" i="2"/>
  <c r="AR89" i="2" s="1"/>
  <c r="AK523" i="2"/>
  <c r="AK506" i="2"/>
  <c r="AR506" i="2" s="1"/>
  <c r="AK50" i="2"/>
  <c r="AK130" i="2"/>
  <c r="AK346" i="2"/>
  <c r="AK255" i="2"/>
  <c r="AR255" i="2" s="1"/>
  <c r="AK235" i="2"/>
  <c r="AR235" i="2" s="1"/>
  <c r="AK634" i="2"/>
  <c r="AR634" i="2" s="1"/>
  <c r="AK338" i="2"/>
  <c r="AK86" i="2"/>
  <c r="AK565" i="2"/>
  <c r="AK151" i="2"/>
  <c r="AK313" i="2"/>
  <c r="AK54" i="2"/>
  <c r="AK98" i="2"/>
  <c r="AR98" i="2" s="1"/>
  <c r="AK51" i="2"/>
  <c r="AK446" i="2"/>
  <c r="AK480" i="2"/>
  <c r="AK542" i="2"/>
  <c r="AK307" i="2"/>
  <c r="AK187" i="2"/>
  <c r="AK357" i="2"/>
  <c r="AK479" i="2"/>
  <c r="AR479" i="2" s="1"/>
  <c r="AK414" i="2"/>
  <c r="AK422" i="2"/>
  <c r="AK258" i="2"/>
  <c r="AR258" i="2" s="1"/>
  <c r="AK310" i="2"/>
  <c r="AK383" i="2"/>
  <c r="AK411" i="2"/>
  <c r="AK93" i="2"/>
  <c r="AK432" i="2"/>
  <c r="AR432" i="2" s="1"/>
  <c r="AK146" i="2"/>
  <c r="AK334" i="2"/>
  <c r="AR334" i="2" s="1"/>
  <c r="AK3" i="2"/>
  <c r="AK209" i="2"/>
  <c r="AK321" i="2"/>
  <c r="AR321" i="2" s="1"/>
  <c r="AK620" i="2"/>
  <c r="AR620" i="2" s="1"/>
  <c r="AK133" i="2"/>
  <c r="AK167" i="2"/>
  <c r="AK502" i="2"/>
  <c r="AK242" i="2"/>
  <c r="AK102" i="2"/>
  <c r="AK434" i="2"/>
  <c r="AK22" i="2"/>
  <c r="AK157" i="2"/>
  <c r="AK316" i="2"/>
  <c r="AR316" i="2" s="1"/>
  <c r="AK544" i="2"/>
  <c r="AK627" i="2"/>
  <c r="AR627" i="2" s="1"/>
  <c r="AK571" i="2"/>
  <c r="AK245" i="2"/>
  <c r="AK212" i="2"/>
  <c r="AK395" i="2"/>
  <c r="AK276" i="2"/>
  <c r="AK322" i="2"/>
  <c r="AK57" i="2"/>
  <c r="AK413" i="2"/>
  <c r="AR413" i="2" s="1"/>
  <c r="AK80" i="2"/>
  <c r="AK325" i="2"/>
  <c r="AR325" i="2" s="1"/>
  <c r="AK370" i="2"/>
  <c r="AK115" i="2"/>
  <c r="AK213" i="2"/>
  <c r="AK9" i="2"/>
  <c r="AK39" i="2"/>
  <c r="AK189" i="2"/>
  <c r="AR189" i="2" s="1"/>
  <c r="AK412" i="2"/>
  <c r="AK121" i="2"/>
  <c r="AK290" i="2"/>
  <c r="AK184" i="2"/>
  <c r="AR184" i="2" s="1"/>
  <c r="AK302" i="2"/>
  <c r="AK344" i="2"/>
  <c r="AR344" i="2" s="1"/>
  <c r="AK478" i="2"/>
  <c r="AK248" i="2"/>
  <c r="AR248" i="2" s="1"/>
  <c r="AK88" i="2"/>
  <c r="AK340" i="2"/>
  <c r="AK415" i="2"/>
  <c r="AR415" i="2" s="1"/>
  <c r="AK206" i="2"/>
  <c r="AK618" i="2"/>
  <c r="AR618" i="2" s="1"/>
  <c r="AK690" i="2"/>
  <c r="AR690" i="2" s="1"/>
  <c r="AK123" i="2"/>
  <c r="AK137" i="2"/>
  <c r="AK292" i="2"/>
  <c r="AR292" i="2" s="1"/>
  <c r="AK48" i="2"/>
  <c r="AK7" i="2"/>
  <c r="AK553" i="2"/>
  <c r="AK289" i="2"/>
  <c r="AR289" i="2" s="1"/>
  <c r="AK158" i="2"/>
  <c r="AK149" i="2"/>
  <c r="AK324" i="2"/>
  <c r="AK329" i="2"/>
  <c r="AK597" i="2"/>
  <c r="AK44" i="2"/>
  <c r="AK508" i="2"/>
  <c r="AR508" i="2" s="1"/>
  <c r="AK311" i="2"/>
  <c r="AR311" i="2" s="1"/>
  <c r="AK486" i="2"/>
  <c r="AR486" i="2" s="1"/>
  <c r="AK298" i="2"/>
  <c r="AK223" i="2"/>
  <c r="AK228" i="2"/>
  <c r="AK304" i="2"/>
  <c r="AK35" i="2"/>
  <c r="AK318" i="2"/>
  <c r="AK693" i="2"/>
  <c r="AR693" i="2" s="1"/>
  <c r="AK443" i="2"/>
  <c r="AK308" i="2"/>
  <c r="AR308" i="2" s="1"/>
  <c r="AK682" i="2"/>
  <c r="AK60" i="2"/>
  <c r="AK74" i="2"/>
  <c r="AK16" i="2"/>
  <c r="AK332" i="2"/>
  <c r="AK222" i="2"/>
  <c r="AK483" i="2"/>
  <c r="AK75" i="2"/>
  <c r="AK447" i="2"/>
  <c r="AR447" i="2" s="1"/>
  <c r="AK319" i="2"/>
  <c r="AR319" i="2" s="1"/>
  <c r="AK263" i="2"/>
  <c r="AR263" i="2" s="1"/>
  <c r="AK518" i="2"/>
  <c r="AK392" i="2"/>
  <c r="AR392" i="2" s="1"/>
  <c r="AK296" i="2"/>
  <c r="AR296" i="2" s="1"/>
  <c r="AK410" i="2"/>
  <c r="AK424" i="2"/>
  <c r="AR424" i="2" s="1"/>
  <c r="AK531" i="2"/>
  <c r="AK524" i="2"/>
  <c r="AR524" i="2" s="1"/>
  <c r="AK162" i="2"/>
  <c r="AK540" i="2"/>
  <c r="AK654" i="2"/>
  <c r="AR654" i="2" s="1"/>
  <c r="AK600" i="2"/>
  <c r="AK462" i="2"/>
  <c r="AR462" i="2" s="1"/>
  <c r="AK619" i="2"/>
  <c r="AR619" i="2" s="1"/>
  <c r="AK46" i="2"/>
  <c r="AR46" i="2" s="1"/>
  <c r="AK279" i="2"/>
  <c r="AK244" i="2"/>
  <c r="AK489" i="2"/>
  <c r="AK161" i="2"/>
  <c r="AR161" i="2" s="1"/>
  <c r="AK669" i="2"/>
  <c r="AK511" i="2"/>
  <c r="AR511" i="2" s="1"/>
  <c r="AK347" i="2"/>
  <c r="AR347" i="2" s="1"/>
  <c r="AK647" i="2"/>
  <c r="AR647" i="2" s="1"/>
  <c r="AK134" i="2"/>
  <c r="AK587" i="2"/>
  <c r="AR587" i="2" s="1"/>
  <c r="AK20" i="2"/>
  <c r="AK246" i="2"/>
  <c r="AR246" i="2" s="1"/>
  <c r="AK637" i="2"/>
  <c r="AK5" i="2"/>
  <c r="AR5" i="2" s="1"/>
  <c r="AK567" i="2"/>
  <c r="AR567" i="2" s="1"/>
  <c r="AK232" i="2"/>
  <c r="AK49" i="2"/>
  <c r="AR49" i="2" s="1"/>
  <c r="AK295" i="2"/>
  <c r="AK37" i="2"/>
  <c r="AK188" i="2"/>
  <c r="AK527" i="2"/>
  <c r="AK575" i="2"/>
  <c r="AK591" i="2"/>
  <c r="AK28" i="2"/>
  <c r="AK450" i="2"/>
  <c r="AR450" i="2" s="1"/>
  <c r="AK326" i="2"/>
  <c r="AR326" i="2" s="1"/>
  <c r="AK687" i="2"/>
  <c r="AR687" i="2" s="1"/>
  <c r="AK382" i="2"/>
  <c r="AK387" i="2"/>
  <c r="AK204" i="2"/>
  <c r="AK454" i="2"/>
  <c r="AK457" i="2"/>
  <c r="AR457" i="2" s="1"/>
  <c r="AK190" i="2"/>
  <c r="AK593" i="2"/>
  <c r="AK541" i="2"/>
  <c r="AK101" i="2"/>
  <c r="AR101" i="2" s="1"/>
  <c r="AK266" i="2"/>
  <c r="AR266" i="2" s="1"/>
  <c r="AK388" i="2"/>
  <c r="AK99" i="2"/>
  <c r="AK514" i="2"/>
  <c r="AR514" i="2" s="1"/>
  <c r="AK398" i="2"/>
  <c r="AK111" i="2"/>
  <c r="AK635" i="2"/>
  <c r="AR635" i="2" s="1"/>
  <c r="AK469" i="2"/>
  <c r="AK362" i="2"/>
  <c r="AK73" i="2"/>
  <c r="AK559" i="2"/>
  <c r="AR559" i="2" s="1"/>
  <c r="AK568" i="2"/>
  <c r="AK543" i="2"/>
  <c r="AK131" i="2"/>
  <c r="AK252" i="2"/>
  <c r="AR252" i="2" s="1"/>
  <c r="AK108" i="2"/>
  <c r="AK409" i="2"/>
  <c r="AR409" i="2" s="1"/>
  <c r="AK243" i="2"/>
  <c r="AK649" i="2"/>
  <c r="AK714" i="2"/>
  <c r="AR714" i="2" s="1"/>
  <c r="AK132" i="2"/>
  <c r="AK293" i="2"/>
  <c r="AR293" i="2" s="1"/>
  <c r="AK63" i="2"/>
  <c r="AK236" i="2"/>
  <c r="AK440" i="2"/>
  <c r="AK584" i="2"/>
  <c r="AR584" i="2" s="1"/>
  <c r="AK353" i="2"/>
  <c r="AK471" i="2"/>
  <c r="AK270" i="2"/>
  <c r="AK493" i="2"/>
  <c r="AK10" i="2"/>
  <c r="AK77" i="2"/>
  <c r="AK56" i="2"/>
  <c r="AK579" i="2"/>
  <c r="AK361" i="2"/>
  <c r="AR361" i="2" s="1"/>
  <c r="AK703" i="2"/>
  <c r="AR703" i="2" s="1"/>
  <c r="AK327" i="2"/>
  <c r="AK356" i="2"/>
  <c r="AK428" i="2"/>
  <c r="AR428" i="2" s="1"/>
  <c r="AK110" i="2"/>
  <c r="AK578" i="2"/>
  <c r="AR578" i="2" s="1"/>
  <c r="AK249" i="2"/>
  <c r="AR249" i="2" s="1"/>
  <c r="AK722" i="2"/>
  <c r="AR722" i="2" s="1"/>
  <c r="AK299" i="2"/>
  <c r="AK520" i="2"/>
  <c r="AR520" i="2" s="1"/>
  <c r="AK25" i="2"/>
  <c r="AK639" i="2"/>
  <c r="AR639" i="2" s="1"/>
  <c r="AK604" i="2"/>
  <c r="AR604" i="2" s="1"/>
  <c r="AK484" i="2"/>
  <c r="AK341" i="2"/>
  <c r="AK175" i="2"/>
  <c r="AK87" i="2"/>
  <c r="AK507" i="2"/>
  <c r="AR507" i="2" s="1"/>
  <c r="AK267" i="2"/>
  <c r="AR267" i="2" s="1"/>
  <c r="AK285" i="2"/>
  <c r="AK323" i="2"/>
  <c r="AR323" i="2" s="1"/>
  <c r="AK14" i="2"/>
  <c r="AK120" i="2"/>
  <c r="AR120" i="2" s="1"/>
  <c r="AK282" i="2"/>
  <c r="AR282" i="2" s="1"/>
  <c r="AK505" i="2"/>
  <c r="AR505" i="2" s="1"/>
  <c r="AK495" i="2"/>
  <c r="AK81" i="2"/>
  <c r="AK349" i="2"/>
  <c r="AK53" i="2"/>
  <c r="AK470" i="2"/>
  <c r="AK368" i="2"/>
  <c r="AK585" i="2"/>
  <c r="AK96" i="2"/>
  <c r="AK199" i="2"/>
  <c r="AK71" i="2"/>
  <c r="AK467" i="2"/>
  <c r="AR467" i="2" s="1"/>
  <c r="AK583" i="2"/>
  <c r="AK233" i="2"/>
  <c r="AK61" i="2"/>
  <c r="AK281" i="2"/>
  <c r="AK211" i="2"/>
  <c r="AK91" i="2"/>
  <c r="AK371" i="2"/>
  <c r="AK437" i="2"/>
  <c r="AK487" i="2"/>
  <c r="AR487" i="2" s="1"/>
  <c r="AK41" i="2"/>
  <c r="AK194" i="2"/>
  <c r="AK68" i="2"/>
  <c r="AK442" i="2"/>
  <c r="AK218" i="2"/>
  <c r="AK588" i="2"/>
  <c r="AK148" i="2"/>
  <c r="AR148" i="2" s="1"/>
  <c r="AK696" i="2"/>
  <c r="AR696" i="2" s="1"/>
  <c r="AK119" i="2"/>
  <c r="AK286" i="2"/>
  <c r="AK662" i="2"/>
  <c r="AK94" i="2"/>
  <c r="AR94" i="2" s="1"/>
  <c r="AK374" i="2"/>
  <c r="AR374" i="2" s="1"/>
  <c r="AK67" i="2"/>
  <c r="AK551" i="2"/>
  <c r="AK496" i="2"/>
  <c r="AR496" i="2" s="1"/>
  <c r="AK141" i="2"/>
  <c r="AK183" i="2"/>
  <c r="AK663" i="2"/>
  <c r="AR663" i="2" s="1"/>
  <c r="AK261" i="2"/>
  <c r="AK72" i="2"/>
  <c r="AK365" i="2"/>
  <c r="AR365" i="2" s="1"/>
  <c r="AK339" i="2"/>
  <c r="AK253" i="2"/>
  <c r="AK582" i="2"/>
  <c r="AR582" i="2" s="1"/>
  <c r="AK358" i="2"/>
  <c r="AK191" i="2"/>
  <c r="AR191" i="2" s="1"/>
  <c r="AK530" i="2"/>
  <c r="AK66" i="2"/>
  <c r="AK277" i="2"/>
  <c r="AK177" i="2"/>
  <c r="AK608" i="2"/>
  <c r="AK154" i="2"/>
  <c r="AK545" i="2"/>
  <c r="AK165" i="2"/>
  <c r="AK225" i="2"/>
  <c r="AK444" i="2"/>
  <c r="AK373" i="2"/>
  <c r="AK13" i="2"/>
  <c r="AR13" i="2" s="1"/>
  <c r="AK268" i="2"/>
  <c r="AK351" i="2"/>
  <c r="AK11" i="2"/>
  <c r="AK100" i="2"/>
  <c r="AK201" i="2"/>
  <c r="AK509" i="2"/>
  <c r="AK577" i="2"/>
  <c r="AR577" i="2" s="1"/>
  <c r="AK275" i="2"/>
  <c r="AK710" i="2"/>
  <c r="AR710" i="2" s="1"/>
  <c r="AK205" i="2"/>
  <c r="AR205" i="2" s="1"/>
  <c r="AK30" i="2"/>
  <c r="AK83" i="2"/>
  <c r="AK666" i="2"/>
  <c r="AR666" i="2" s="1"/>
  <c r="AK147" i="2"/>
  <c r="AK658" i="2"/>
  <c r="AR658" i="2" s="1"/>
  <c r="AK8" i="2"/>
  <c r="AK328" i="2"/>
  <c r="AR328" i="2" s="1"/>
  <c r="AK402" i="2"/>
  <c r="AK23" i="2"/>
  <c r="AK114" i="2"/>
  <c r="AK58" i="2"/>
  <c r="AR58" i="2" s="1"/>
  <c r="AK705" i="2"/>
  <c r="AR705" i="2" s="1"/>
  <c r="AK458" i="2"/>
  <c r="AK226" i="2"/>
  <c r="AK657" i="2"/>
  <c r="AR657" i="2" s="1"/>
  <c r="AK534" i="2"/>
  <c r="AK33" i="2"/>
  <c r="AK557" i="2"/>
  <c r="AR557" i="2" s="1"/>
  <c r="AK504" i="2"/>
  <c r="AR504" i="2" s="1"/>
  <c r="AK92" i="2"/>
  <c r="AK548" i="2"/>
  <c r="AR548" i="2" s="1"/>
  <c r="AK360" i="2"/>
  <c r="AK337" i="2"/>
  <c r="AK377" i="2"/>
  <c r="AK139" i="2"/>
  <c r="AK435" i="2"/>
  <c r="AK271" i="2"/>
  <c r="AK309" i="2"/>
  <c r="AK640" i="2"/>
  <c r="AK525" i="2"/>
  <c r="AK79" i="2"/>
  <c r="AK169" i="2"/>
  <c r="AK207" i="2"/>
  <c r="AK438" i="2"/>
  <c r="AK198" i="2"/>
  <c r="AK173" i="2"/>
  <c r="AK90" i="2"/>
  <c r="AK611" i="2"/>
  <c r="AR611" i="2" s="1"/>
  <c r="AK241" i="2"/>
  <c r="AK84" i="2"/>
  <c r="AK393" i="2"/>
  <c r="AK685" i="2"/>
  <c r="AR685" i="2" s="1"/>
  <c r="AK451" i="2"/>
  <c r="AK176" i="2"/>
  <c r="AK47" i="2"/>
  <c r="AK152" i="2"/>
  <c r="AR152" i="2" s="1"/>
  <c r="AK17" i="2"/>
  <c r="AK650" i="2"/>
  <c r="AR650" i="2" s="1"/>
  <c r="AK186" i="2"/>
  <c r="AK208" i="2"/>
  <c r="AR208" i="2" s="1"/>
  <c r="AK280" i="2"/>
  <c r="AR280" i="2" s="1"/>
  <c r="AK172" i="2"/>
  <c r="AR172" i="2" s="1"/>
  <c r="AK178" i="2"/>
  <c r="AK284" i="2"/>
  <c r="AK633" i="2"/>
  <c r="AK297" i="2"/>
  <c r="C44" i="3" s="1"/>
  <c r="AK498" i="2"/>
  <c r="AR498" i="2" s="1"/>
  <c r="AK683" i="2"/>
  <c r="AR683" i="2" s="1"/>
  <c r="AK560" i="2"/>
  <c r="AR560" i="2" s="1"/>
  <c r="AK439" i="2"/>
  <c r="AR439" i="2" s="1"/>
  <c r="AK400" i="2"/>
  <c r="AK481" i="2"/>
  <c r="AR481" i="2" s="1"/>
  <c r="AK378" i="2"/>
  <c r="AK32" i="2"/>
  <c r="AK274" i="2"/>
  <c r="AR274" i="2" s="1"/>
  <c r="AK6" i="2"/>
  <c r="AK109" i="2"/>
  <c r="AK372" i="2"/>
  <c r="AK214" i="2"/>
  <c r="AK645" i="2"/>
  <c r="AK182" i="2"/>
  <c r="AK136" i="2"/>
  <c r="AR136" i="2" s="1"/>
  <c r="AK163" i="2"/>
  <c r="AK185" i="2"/>
  <c r="AK18" i="2"/>
  <c r="AK492" i="2"/>
  <c r="AR492" i="2" s="1"/>
  <c r="AK215" i="2"/>
  <c r="AK407" i="2"/>
  <c r="AK202" i="2"/>
  <c r="AK203" i="2"/>
  <c r="AK673" i="2"/>
  <c r="AR673" i="2" s="1"/>
  <c r="AK728" i="2"/>
  <c r="AR728" i="2" s="1"/>
  <c r="AK21" i="2"/>
  <c r="AK538" i="2"/>
  <c r="AR538" i="2" s="1"/>
  <c r="AK52" i="2"/>
  <c r="AR52" i="2" s="1"/>
  <c r="AK97" i="2"/>
  <c r="AK594" i="2"/>
  <c r="AR594" i="2" s="1"/>
  <c r="AK256" i="2"/>
  <c r="AR256" i="2" s="1"/>
  <c r="AK2" i="2"/>
  <c r="AK291" i="2"/>
  <c r="AK12" i="2"/>
  <c r="AK43" i="2"/>
  <c r="AK59" i="2"/>
  <c r="AK550" i="2"/>
  <c r="AK125" i="2"/>
  <c r="AK536" i="2"/>
  <c r="AK257" i="2"/>
  <c r="AK405" i="2"/>
  <c r="AK465" i="2"/>
  <c r="AR465" i="2" s="1"/>
  <c r="AK570" i="2"/>
  <c r="AK482" i="2"/>
  <c r="AK397" i="2"/>
  <c r="AR397" i="2" s="1"/>
  <c r="AK62" i="2"/>
  <c r="AK586" i="2"/>
  <c r="AR586" i="2" s="1"/>
  <c r="AK219" i="2"/>
  <c r="AK229" i="2"/>
  <c r="AR229" i="2" s="1"/>
  <c r="AK643" i="2"/>
  <c r="AR643" i="2" s="1"/>
  <c r="AK247" i="2"/>
  <c r="AR247" i="2" s="1"/>
  <c r="AK224" i="2"/>
  <c r="AK107" i="2"/>
  <c r="AK727" i="2"/>
  <c r="AR727" i="2" s="1"/>
  <c r="AK515" i="2"/>
  <c r="AR515" i="2" s="1"/>
  <c r="AK416" i="2"/>
  <c r="AK227" i="2"/>
  <c r="AK692" i="2"/>
  <c r="AR692" i="2" s="1"/>
  <c r="AK254" i="2"/>
  <c r="AK521" i="2"/>
  <c r="AK563" i="2"/>
  <c r="AR563" i="2" s="1"/>
  <c r="AK648" i="2"/>
  <c r="AK122" i="2"/>
  <c r="AR122" i="2" s="1"/>
  <c r="AK348" i="2"/>
  <c r="AR348" i="2" s="1"/>
  <c r="AK260" i="2"/>
  <c r="AK510" i="2"/>
  <c r="AR510" i="2" s="1"/>
  <c r="AK221" i="2"/>
  <c r="AK463" i="2"/>
  <c r="AK113" i="2"/>
  <c r="AK170" i="2"/>
  <c r="AK269" i="2"/>
  <c r="AK42" i="2"/>
  <c r="AK427" i="2"/>
  <c r="AK494" i="2"/>
  <c r="AK708" i="2"/>
  <c r="AR708" i="2" s="1"/>
  <c r="AK27" i="2"/>
  <c r="AK273" i="2"/>
  <c r="AK503" i="2"/>
  <c r="AK352" i="2"/>
  <c r="AK142" i="2"/>
  <c r="AK459" i="2"/>
  <c r="AR459" i="2" s="1"/>
  <c r="AK564" i="2"/>
  <c r="AK423" i="2"/>
  <c r="AR423" i="2" s="1"/>
  <c r="AK453" i="2"/>
  <c r="AR453" i="2" s="1"/>
  <c r="AK403" i="2"/>
  <c r="AK230" i="2"/>
  <c r="AK689" i="2"/>
  <c r="AR689" i="2" s="1"/>
  <c r="AK64" i="2"/>
  <c r="AK418" i="2"/>
  <c r="AR418" i="2" s="1"/>
  <c r="AK475" i="2"/>
  <c r="AR475" i="2" s="1"/>
  <c r="AK127" i="2"/>
  <c r="AR127" i="2" s="1"/>
  <c r="AK333" i="2"/>
  <c r="AK144" i="2"/>
  <c r="AK609" i="2"/>
  <c r="AK734" i="2"/>
  <c r="AR734" i="2" s="1"/>
  <c r="AK118" i="2"/>
  <c r="AR118" i="2" s="1"/>
  <c r="AK712" i="2"/>
  <c r="AR712" i="2" s="1"/>
  <c r="AK680" i="2"/>
  <c r="AR680" i="2" s="1"/>
  <c r="AK105" i="2"/>
  <c r="AK519" i="2"/>
  <c r="AK706" i="2"/>
  <c r="AR706" i="2" s="1"/>
  <c r="AK417" i="2"/>
  <c r="AR417" i="2" s="1"/>
  <c r="AK312" i="2"/>
  <c r="AK420" i="2"/>
  <c r="AR420" i="2" s="1"/>
  <c r="AK721" i="2"/>
  <c r="AR721" i="2" s="1"/>
  <c r="AK45" i="2"/>
  <c r="AK29" i="2"/>
  <c r="AK117" i="2"/>
  <c r="AK425" i="2"/>
  <c r="AR425" i="2" s="1"/>
  <c r="AK488" i="2"/>
  <c r="AR488" i="2" s="1"/>
  <c r="AK220" i="2"/>
  <c r="AK675" i="2"/>
  <c r="AR675" i="2" s="1"/>
  <c r="AK670" i="2"/>
  <c r="AR670" i="2" s="1"/>
  <c r="AK363" i="2"/>
  <c r="AK474" i="2"/>
  <c r="AR474" i="2" s="1"/>
  <c r="AK306" i="2"/>
  <c r="AK386" i="2"/>
  <c r="AK19" i="2"/>
  <c r="AK665" i="2"/>
  <c r="AR665" i="2" s="1"/>
  <c r="AK195" i="2"/>
  <c r="AK501" i="2"/>
  <c r="AR501" i="2" s="1"/>
  <c r="AK404" i="2"/>
  <c r="AK623" i="2"/>
  <c r="AK532" i="2"/>
  <c r="AK76" i="2"/>
  <c r="AK15" i="2"/>
  <c r="AK547" i="2"/>
  <c r="AK335" i="2"/>
  <c r="AK366" i="2"/>
  <c r="AK599" i="2"/>
  <c r="AK574" i="2"/>
  <c r="AR574" i="2" s="1"/>
  <c r="AK180" i="2"/>
  <c r="AK38" i="2"/>
  <c r="AK607" i="2"/>
  <c r="AR607" i="2" s="1"/>
  <c r="AK736" i="2"/>
  <c r="AR736" i="2" s="1"/>
  <c r="AK632" i="2"/>
  <c r="AR632" i="2" s="1"/>
  <c r="AK391" i="2"/>
  <c r="AR391" i="2" s="1"/>
  <c r="AK614" i="2"/>
  <c r="AR614" i="2" s="1"/>
  <c r="AK65" i="2"/>
  <c r="AK660" i="2"/>
  <c r="AR660" i="2" s="1"/>
  <c r="AK733" i="2"/>
  <c r="AR733" i="2" s="1"/>
  <c r="AK429" i="2"/>
  <c r="AR429" i="2" s="1"/>
  <c r="AK55" i="2"/>
  <c r="AK490" i="2"/>
  <c r="AR490" i="2" s="1"/>
  <c r="AK517" i="2"/>
  <c r="AK549" i="2"/>
  <c r="AR549" i="2" s="1"/>
  <c r="AK455" i="2"/>
  <c r="AR455" i="2" s="1"/>
  <c r="AK272" i="2"/>
  <c r="AK330" i="2"/>
  <c r="AR330" i="2" s="1"/>
  <c r="AK345" i="2"/>
  <c r="AK702" i="2"/>
  <c r="AR702" i="2" s="1"/>
  <c r="AK259" i="2"/>
  <c r="AK354" i="2"/>
  <c r="AR354" i="2" s="1"/>
  <c r="AK516" i="2"/>
  <c r="AK78" i="2"/>
  <c r="AK449" i="2"/>
  <c r="AK646" i="2"/>
  <c r="AK331" i="2"/>
  <c r="AK359" i="2"/>
  <c r="AR359" i="2" s="1"/>
  <c r="AK384" i="2"/>
  <c r="AK116" i="2"/>
  <c r="AK653" i="2"/>
  <c r="AR653" i="2" s="1"/>
  <c r="AK460" i="2"/>
  <c r="AK250" i="2"/>
  <c r="AK34" i="2"/>
  <c r="AK200" i="2"/>
  <c r="AK181" i="2"/>
  <c r="AK31" i="2"/>
  <c r="AK217" i="2"/>
  <c r="AR217" i="2" s="1"/>
  <c r="AK85" i="2"/>
  <c r="AK679" i="2"/>
  <c r="AR679" i="2" s="1"/>
  <c r="AK103" i="2"/>
  <c r="AK573" i="2"/>
  <c r="AR573" i="2" s="1"/>
  <c r="AK342" i="2"/>
  <c r="AK36" i="2"/>
  <c r="AK171" i="2"/>
  <c r="AK24" i="2"/>
  <c r="AK562" i="2"/>
  <c r="AR562" i="2" s="1"/>
  <c r="AK499" i="2"/>
  <c r="AK193" i="2"/>
  <c r="AK732" i="2"/>
  <c r="AR732" i="2" s="1"/>
  <c r="AK145" i="2"/>
  <c r="AK671" i="2"/>
  <c r="AR671" i="2" s="1"/>
  <c r="AK406" i="2"/>
  <c r="AK112" i="2"/>
  <c r="AK262" i="2"/>
  <c r="AK394" i="2"/>
  <c r="AR394" i="2" s="1"/>
  <c r="AK237" i="2"/>
  <c r="AK364" i="2"/>
  <c r="AK301" i="2"/>
  <c r="AK699" i="2"/>
  <c r="AR699" i="2" s="1"/>
  <c r="AK135" i="2"/>
  <c r="AK500" i="2"/>
  <c r="AK596" i="2"/>
  <c r="AR596" i="2" s="1"/>
  <c r="AK661" i="2"/>
  <c r="AR661" i="2" s="1"/>
  <c r="AK40" i="2"/>
  <c r="AK731" i="2"/>
  <c r="AR731" i="2" s="1"/>
  <c r="AK667" i="2"/>
  <c r="AR667" i="2" s="1"/>
  <c r="AK668" i="2"/>
  <c r="AK473" i="2"/>
  <c r="AK150" i="2"/>
  <c r="AK128" i="2"/>
  <c r="AK390" i="2"/>
  <c r="AK641" i="2"/>
  <c r="AR641" i="2" s="1"/>
  <c r="AK605" i="2"/>
  <c r="AK239" i="2"/>
  <c r="AR239" i="2" s="1"/>
  <c r="AK138" i="2"/>
  <c r="AR138" i="2" s="1"/>
  <c r="AK652" i="2"/>
  <c r="AR652" i="2" s="1"/>
  <c r="AK343" i="2"/>
  <c r="AK537" i="2"/>
  <c r="AR537" i="2" s="1"/>
  <c r="AK464" i="2"/>
  <c r="AK589" i="2"/>
  <c r="AR589" i="2" s="1"/>
  <c r="AK265" i="2"/>
  <c r="AK129" i="2"/>
  <c r="AK143" i="2"/>
  <c r="AK367" i="2"/>
  <c r="AK724" i="2"/>
  <c r="AR724" i="2" s="1"/>
  <c r="AK381" i="2"/>
  <c r="AR381" i="2" s="1"/>
  <c r="AK713" i="2"/>
  <c r="AR713" i="2" s="1"/>
  <c r="AK694" i="2"/>
  <c r="AR694" i="2" s="1"/>
  <c r="AK288" i="2"/>
  <c r="AK159" i="2"/>
  <c r="AK124" i="2"/>
  <c r="AK697" i="2"/>
  <c r="AR697" i="2" s="1"/>
  <c r="AK554" i="2"/>
  <c r="AR554" i="2" s="1"/>
  <c r="AK251" i="2"/>
  <c r="AK385" i="2"/>
  <c r="AK461" i="2"/>
  <c r="AR461" i="2" s="1"/>
  <c r="AK283" i="2"/>
  <c r="AK630" i="2"/>
  <c r="AK566" i="2"/>
  <c r="AK700" i="2"/>
  <c r="AR700" i="2" s="1"/>
  <c r="AK572" i="2"/>
  <c r="AK664" i="2"/>
  <c r="AR664" i="2" s="1"/>
  <c r="AK561" i="2"/>
  <c r="AK695" i="2"/>
  <c r="AR695" i="2" s="1"/>
  <c r="AK376" i="2"/>
  <c r="AR376" i="2" s="1"/>
  <c r="AK192" i="2"/>
  <c r="AK160" i="2"/>
  <c r="AK656" i="2"/>
  <c r="AR656" i="2" s="1"/>
  <c r="AK717" i="2"/>
  <c r="AR717" i="2" s="1"/>
  <c r="AK278" i="2"/>
  <c r="AK610" i="2"/>
  <c r="AK592" i="2"/>
  <c r="AK315" i="2"/>
  <c r="AK126" i="2"/>
  <c r="AK612" i="2"/>
  <c r="AK674" i="2"/>
  <c r="AR674" i="2" s="1"/>
  <c r="AK739" i="2"/>
  <c r="AR739" i="2" s="1"/>
  <c r="AK82" i="2"/>
  <c r="AK625" i="2"/>
  <c r="AR625" i="2" s="1"/>
  <c r="AK603" i="2"/>
  <c r="AR603" i="2" s="1"/>
  <c r="AK602" i="2"/>
  <c r="AK389" i="2"/>
  <c r="AK456" i="2"/>
  <c r="AK140" i="2"/>
  <c r="AK166" i="2"/>
  <c r="AK231" i="2"/>
  <c r="AK529" i="2"/>
  <c r="AR529" i="2" s="1"/>
  <c r="AK287" i="2"/>
  <c r="AK576" i="2"/>
  <c r="AK294" i="2"/>
  <c r="AK580" i="2"/>
  <c r="AK401" i="2"/>
  <c r="AR401" i="2" s="1"/>
  <c r="AK240" i="2"/>
  <c r="AK533" i="2"/>
  <c r="AK419" i="2"/>
  <c r="AK106" i="2"/>
  <c r="AK601" i="2"/>
  <c r="AR601" i="2" s="1"/>
  <c r="AK555" i="2"/>
  <c r="AK433" i="2"/>
  <c r="AK729" i="2"/>
  <c r="AR729" i="2" s="1"/>
  <c r="AK320" i="2"/>
  <c r="AK179" i="2"/>
  <c r="AK485" i="2"/>
  <c r="AR485" i="2" s="1"/>
  <c r="AK210" i="2"/>
  <c r="AK522" i="2"/>
  <c r="AR522" i="2" s="1"/>
  <c r="AK156" i="2"/>
  <c r="AK153" i="2"/>
  <c r="AK677" i="2"/>
  <c r="AR677" i="2" s="1"/>
  <c r="AK595" i="2"/>
  <c r="AK426" i="2"/>
  <c r="AK168" i="2"/>
  <c r="AK350" i="2"/>
  <c r="AK314" i="2"/>
  <c r="AK556" i="2"/>
  <c r="AR556" i="2" s="1"/>
  <c r="AK452" i="2"/>
  <c r="AK535" i="2"/>
  <c r="AK513" i="2"/>
  <c r="AR513" i="2" s="1"/>
  <c r="AK581" i="2"/>
  <c r="AK628" i="2"/>
  <c r="AR628" i="2" s="1"/>
  <c r="AK472" i="2"/>
  <c r="AR472" i="2" s="1"/>
  <c r="AK569" i="2"/>
  <c r="AK621" i="2"/>
  <c r="AR621" i="2" s="1"/>
  <c r="AK430" i="2"/>
  <c r="AK497" i="2"/>
  <c r="AK196" i="2"/>
  <c r="AK681" i="2"/>
  <c r="AR681" i="2" s="1"/>
  <c r="AK336" i="2"/>
  <c r="AR336" i="2" s="1"/>
  <c r="AK396" i="2"/>
  <c r="AK716" i="2"/>
  <c r="AR716" i="2" s="1"/>
  <c r="AK698" i="2"/>
  <c r="AR698" i="2" s="1"/>
  <c r="AK725" i="2"/>
  <c r="AR725" i="2" s="1"/>
  <c r="AK672" i="2"/>
  <c r="AR672" i="2" s="1"/>
  <c r="AK375" i="2"/>
  <c r="AR375" i="2" s="1"/>
  <c r="AK598" i="2"/>
  <c r="AK606" i="2"/>
  <c r="AR606" i="2" s="1"/>
  <c r="AK303" i="2"/>
  <c r="AK305" i="2"/>
  <c r="AK644" i="2"/>
  <c r="AR644" i="2" s="1"/>
  <c r="AK616" i="2"/>
  <c r="AR616" i="2" s="1"/>
  <c r="AK617" i="2"/>
  <c r="AK408" i="2"/>
  <c r="AK436" i="2"/>
  <c r="AR436" i="2" s="1"/>
  <c r="AK431" i="2"/>
  <c r="AK659" i="2"/>
  <c r="AR659" i="2" s="1"/>
  <c r="AK477" i="2"/>
  <c r="AK466" i="2"/>
  <c r="AK726" i="2"/>
  <c r="AR726" i="2" s="1"/>
  <c r="AK421" i="2"/>
  <c r="AK468" i="2"/>
  <c r="AR468" i="2" s="1"/>
  <c r="AK636" i="2"/>
  <c r="AK707" i="2"/>
  <c r="AR707" i="2" s="1"/>
  <c r="AK711" i="2"/>
  <c r="AR711" i="2" s="1"/>
  <c r="AK688" i="2"/>
  <c r="AR688" i="2" s="1"/>
  <c r="AK624" i="2"/>
  <c r="AR624" i="2" s="1"/>
  <c r="AK448" i="2"/>
  <c r="AR448" i="2" s="1"/>
  <c r="AK738" i="2"/>
  <c r="AR738" i="2" s="1"/>
  <c r="AK730" i="2"/>
  <c r="AR730" i="2" s="1"/>
  <c r="AK629" i="2"/>
  <c r="AR629" i="2" s="1"/>
  <c r="AK719" i="2"/>
  <c r="AR719" i="2" s="1"/>
  <c r="AK615" i="2"/>
  <c r="AR615" i="2" s="1"/>
  <c r="AK715" i="2"/>
  <c r="AR715" i="2" s="1"/>
  <c r="AK613" i="2"/>
  <c r="AK678" i="2"/>
  <c r="AR678" i="2" s="1"/>
  <c r="AK718" i="2"/>
  <c r="AR718" i="2" s="1"/>
  <c r="AK737" i="2"/>
  <c r="AR737" i="2" s="1"/>
  <c r="AK720" i="2"/>
  <c r="AR720" i="2" s="1"/>
  <c r="AK655" i="2"/>
  <c r="AR655" i="2" s="1"/>
  <c r="AK691" i="2"/>
  <c r="AR691" i="2" s="1"/>
  <c r="AK723" i="2"/>
  <c r="AR723" i="2" s="1"/>
  <c r="AK709" i="2"/>
  <c r="AR709" i="2" s="1"/>
  <c r="AK684" i="2"/>
  <c r="AR684" i="2" s="1"/>
  <c r="AK622" i="2"/>
  <c r="AK686" i="2"/>
  <c r="AR686" i="2" s="1"/>
  <c r="AK704" i="2"/>
  <c r="AR704" i="2" s="1"/>
  <c r="AK701" i="2"/>
  <c r="AR701" i="2" s="1"/>
  <c r="AK735" i="2"/>
  <c r="AR735" i="2" s="1"/>
  <c r="AH558" i="2"/>
  <c r="AH546" i="2"/>
  <c r="AH626" i="2"/>
  <c r="AH104" i="2"/>
  <c r="AH399" i="2"/>
  <c r="AH512" i="2"/>
  <c r="AH380" i="2"/>
  <c r="AH491" i="2"/>
  <c r="AH590" i="2"/>
  <c r="AH317" i="2"/>
  <c r="AH369" i="2"/>
  <c r="AH445" i="2"/>
  <c r="AH642" i="2"/>
  <c r="AH216" i="2"/>
  <c r="AH238" i="2"/>
  <c r="AH197" i="2"/>
  <c r="AH164" i="2"/>
  <c r="AH476" i="2"/>
  <c r="AH528" i="2"/>
  <c r="AH676" i="2"/>
  <c r="AH539" i="2"/>
  <c r="AH70" i="2"/>
  <c r="AH441" i="2"/>
  <c r="AH379" i="2"/>
  <c r="AH300" i="2"/>
  <c r="AH174" i="2"/>
  <c r="AH526" i="2"/>
  <c r="AH26" i="2"/>
  <c r="AH234" i="2"/>
  <c r="AH69" i="2"/>
  <c r="AH355" i="2"/>
  <c r="AH631" i="2"/>
  <c r="AH552" i="2"/>
  <c r="AH651" i="2"/>
  <c r="AH155" i="2"/>
  <c r="AH4" i="2"/>
  <c r="AH264" i="2"/>
  <c r="AH638" i="2"/>
  <c r="AH95" i="2"/>
  <c r="AH89" i="2"/>
  <c r="AH523" i="2"/>
  <c r="AH506" i="2"/>
  <c r="AH50" i="2"/>
  <c r="AH130" i="2"/>
  <c r="AH346" i="2"/>
  <c r="AH255" i="2"/>
  <c r="AH235" i="2"/>
  <c r="AH634" i="2"/>
  <c r="AH338" i="2"/>
  <c r="AH86" i="2"/>
  <c r="AH565" i="2"/>
  <c r="AH151" i="2"/>
  <c r="AH313" i="2"/>
  <c r="AH54" i="2"/>
  <c r="AH98" i="2"/>
  <c r="AH51" i="2"/>
  <c r="AH446" i="2"/>
  <c r="AH480" i="2"/>
  <c r="AH542" i="2"/>
  <c r="AH307" i="2"/>
  <c r="AH187" i="2"/>
  <c r="AH357" i="2"/>
  <c r="AH479" i="2"/>
  <c r="AH414" i="2"/>
  <c r="AH422" i="2"/>
  <c r="AH258" i="2"/>
  <c r="AH310" i="2"/>
  <c r="AH383" i="2"/>
  <c r="AH411" i="2"/>
  <c r="AH93" i="2"/>
  <c r="AH432" i="2"/>
  <c r="AH146" i="2"/>
  <c r="AH334" i="2"/>
  <c r="AH3" i="2"/>
  <c r="AH209" i="2"/>
  <c r="AH321" i="2"/>
  <c r="AH620" i="2"/>
  <c r="AH133" i="2"/>
  <c r="AH167" i="2"/>
  <c r="AH502" i="2"/>
  <c r="AH242" i="2"/>
  <c r="AH102" i="2"/>
  <c r="AH434" i="2"/>
  <c r="AH22" i="2"/>
  <c r="AH157" i="2"/>
  <c r="AH316" i="2"/>
  <c r="AH544" i="2"/>
  <c r="AH627" i="2"/>
  <c r="AH571" i="2"/>
  <c r="AH245" i="2"/>
  <c r="AH212" i="2"/>
  <c r="AH395" i="2"/>
  <c r="AH276" i="2"/>
  <c r="AH322" i="2"/>
  <c r="AH57" i="2"/>
  <c r="AH413" i="2"/>
  <c r="AH80" i="2"/>
  <c r="AH325" i="2"/>
  <c r="AH370" i="2"/>
  <c r="AH115" i="2"/>
  <c r="AH213" i="2"/>
  <c r="AH9" i="2"/>
  <c r="AH39" i="2"/>
  <c r="AH189" i="2"/>
  <c r="AH412" i="2"/>
  <c r="AH121" i="2"/>
  <c r="AH290" i="2"/>
  <c r="AH184" i="2"/>
  <c r="AH302" i="2"/>
  <c r="AH344" i="2"/>
  <c r="AH478" i="2"/>
  <c r="AH248" i="2"/>
  <c r="AH88" i="2"/>
  <c r="AH340" i="2"/>
  <c r="AH415" i="2"/>
  <c r="AH206" i="2"/>
  <c r="AH618" i="2"/>
  <c r="AH690" i="2"/>
  <c r="AH123" i="2"/>
  <c r="AH137" i="2"/>
  <c r="AH292" i="2"/>
  <c r="AH48" i="2"/>
  <c r="AH7" i="2"/>
  <c r="AH553" i="2"/>
  <c r="AH289" i="2"/>
  <c r="AH158" i="2"/>
  <c r="AH149" i="2"/>
  <c r="AH324" i="2"/>
  <c r="AH329" i="2"/>
  <c r="AH597" i="2"/>
  <c r="AH44" i="2"/>
  <c r="AH508" i="2"/>
  <c r="AH311" i="2"/>
  <c r="AH486" i="2"/>
  <c r="AH298" i="2"/>
  <c r="AH223" i="2"/>
  <c r="AH228" i="2"/>
  <c r="AH304" i="2"/>
  <c r="AH35" i="2"/>
  <c r="AH318" i="2"/>
  <c r="AH693" i="2"/>
  <c r="AH443" i="2"/>
  <c r="AH308" i="2"/>
  <c r="AH682" i="2"/>
  <c r="AH60" i="2"/>
  <c r="AH74" i="2"/>
  <c r="AH16" i="2"/>
  <c r="AH332" i="2"/>
  <c r="AH222" i="2"/>
  <c r="AH483" i="2"/>
  <c r="AH75" i="2"/>
  <c r="AH447" i="2"/>
  <c r="AH319" i="2"/>
  <c r="AH263" i="2"/>
  <c r="AH518" i="2"/>
  <c r="AH392" i="2"/>
  <c r="AH296" i="2"/>
  <c r="AH410" i="2"/>
  <c r="AH424" i="2"/>
  <c r="AH531" i="2"/>
  <c r="AH524" i="2"/>
  <c r="AH162" i="2"/>
  <c r="AH540" i="2"/>
  <c r="AH654" i="2"/>
  <c r="AH600" i="2"/>
  <c r="AH462" i="2"/>
  <c r="AH619" i="2"/>
  <c r="AH46" i="2"/>
  <c r="AH279" i="2"/>
  <c r="AH244" i="2"/>
  <c r="AH489" i="2"/>
  <c r="AH161" i="2"/>
  <c r="AH669" i="2"/>
  <c r="AH511" i="2"/>
  <c r="AH347" i="2"/>
  <c r="AH647" i="2"/>
  <c r="AH134" i="2"/>
  <c r="AH587" i="2"/>
  <c r="AH20" i="2"/>
  <c r="AH246" i="2"/>
  <c r="AH637" i="2"/>
  <c r="AH5" i="2"/>
  <c r="AH567" i="2"/>
  <c r="AH232" i="2"/>
  <c r="AH49" i="2"/>
  <c r="AH295" i="2"/>
  <c r="AH37" i="2"/>
  <c r="AH188" i="2"/>
  <c r="AH527" i="2"/>
  <c r="AH575" i="2"/>
  <c r="AH591" i="2"/>
  <c r="AH28" i="2"/>
  <c r="AH450" i="2"/>
  <c r="AH326" i="2"/>
  <c r="AH687" i="2"/>
  <c r="AH382" i="2"/>
  <c r="AH387" i="2"/>
  <c r="AH204" i="2"/>
  <c r="AH454" i="2"/>
  <c r="AH457" i="2"/>
  <c r="AH190" i="2"/>
  <c r="AH593" i="2"/>
  <c r="AH541" i="2"/>
  <c r="AH101" i="2"/>
  <c r="AH266" i="2"/>
  <c r="AH388" i="2"/>
  <c r="AH99" i="2"/>
  <c r="AH514" i="2"/>
  <c r="AH398" i="2"/>
  <c r="AH111" i="2"/>
  <c r="AH635" i="2"/>
  <c r="AH469" i="2"/>
  <c r="AH362" i="2"/>
  <c r="AH73" i="2"/>
  <c r="AH559" i="2"/>
  <c r="AH568" i="2"/>
  <c r="AH543" i="2"/>
  <c r="AH131" i="2"/>
  <c r="AH252" i="2"/>
  <c r="AH108" i="2"/>
  <c r="AH409" i="2"/>
  <c r="AH243" i="2"/>
  <c r="AH649" i="2"/>
  <c r="AH714" i="2"/>
  <c r="AH132" i="2"/>
  <c r="AH293" i="2"/>
  <c r="AH63" i="2"/>
  <c r="AH236" i="2"/>
  <c r="AH440" i="2"/>
  <c r="AH584" i="2"/>
  <c r="AH353" i="2"/>
  <c r="AH471" i="2"/>
  <c r="AH270" i="2"/>
  <c r="AH493" i="2"/>
  <c r="AH10" i="2"/>
  <c r="AH77" i="2"/>
  <c r="AH56" i="2"/>
  <c r="AH579" i="2"/>
  <c r="AH361" i="2"/>
  <c r="AH703" i="2"/>
  <c r="AH327" i="2"/>
  <c r="AH356" i="2"/>
  <c r="AH428" i="2"/>
  <c r="AH110" i="2"/>
  <c r="AH578" i="2"/>
  <c r="AH249" i="2"/>
  <c r="AH722" i="2"/>
  <c r="AH299" i="2"/>
  <c r="AH520" i="2"/>
  <c r="AH25" i="2"/>
  <c r="AH639" i="2"/>
  <c r="AH604" i="2"/>
  <c r="AH484" i="2"/>
  <c r="AH341" i="2"/>
  <c r="AH175" i="2"/>
  <c r="AH87" i="2"/>
  <c r="AH507" i="2"/>
  <c r="AH267" i="2"/>
  <c r="AH285" i="2"/>
  <c r="AH323" i="2"/>
  <c r="AH14" i="2"/>
  <c r="AH120" i="2"/>
  <c r="AH282" i="2"/>
  <c r="AH505" i="2"/>
  <c r="AH495" i="2"/>
  <c r="AH81" i="2"/>
  <c r="AH349" i="2"/>
  <c r="AH53" i="2"/>
  <c r="AH470" i="2"/>
  <c r="AH368" i="2"/>
  <c r="AH585" i="2"/>
  <c r="AH96" i="2"/>
  <c r="AH199" i="2"/>
  <c r="AH71" i="2"/>
  <c r="AH467" i="2"/>
  <c r="AH583" i="2"/>
  <c r="AH233" i="2"/>
  <c r="AH61" i="2"/>
  <c r="AH281" i="2"/>
  <c r="AH211" i="2"/>
  <c r="AH91" i="2"/>
  <c r="AH371" i="2"/>
  <c r="AH437" i="2"/>
  <c r="AH487" i="2"/>
  <c r="AH41" i="2"/>
  <c r="AH194" i="2"/>
  <c r="AH68" i="2"/>
  <c r="AH442" i="2"/>
  <c r="AH218" i="2"/>
  <c r="AH588" i="2"/>
  <c r="AH148" i="2"/>
  <c r="AH696" i="2"/>
  <c r="AH119" i="2"/>
  <c r="AH286" i="2"/>
  <c r="AH662" i="2"/>
  <c r="AH94" i="2"/>
  <c r="AH374" i="2"/>
  <c r="AH67" i="2"/>
  <c r="AH551" i="2"/>
  <c r="AH496" i="2"/>
  <c r="AH141" i="2"/>
  <c r="AH183" i="2"/>
  <c r="AH663" i="2"/>
  <c r="AH261" i="2"/>
  <c r="AH72" i="2"/>
  <c r="AH365" i="2"/>
  <c r="AH339" i="2"/>
  <c r="AH253" i="2"/>
  <c r="AH582" i="2"/>
  <c r="AH358" i="2"/>
  <c r="AH191" i="2"/>
  <c r="AH530" i="2"/>
  <c r="AH66" i="2"/>
  <c r="AH277" i="2"/>
  <c r="AH177" i="2"/>
  <c r="AH608" i="2"/>
  <c r="AH154" i="2"/>
  <c r="AH545" i="2"/>
  <c r="AH165" i="2"/>
  <c r="AH225" i="2"/>
  <c r="AH444" i="2"/>
  <c r="AH373" i="2"/>
  <c r="AH13" i="2"/>
  <c r="AH268" i="2"/>
  <c r="AH351" i="2"/>
  <c r="AH11" i="2"/>
  <c r="AH100" i="2"/>
  <c r="AH201" i="2"/>
  <c r="AH509" i="2"/>
  <c r="AH577" i="2"/>
  <c r="AH275" i="2"/>
  <c r="AH710" i="2"/>
  <c r="AH205" i="2"/>
  <c r="AH30" i="2"/>
  <c r="AH83" i="2"/>
  <c r="AH666" i="2"/>
  <c r="AH147" i="2"/>
  <c r="AH658" i="2"/>
  <c r="AH8" i="2"/>
  <c r="AH328" i="2"/>
  <c r="AH402" i="2"/>
  <c r="AH23" i="2"/>
  <c r="AH114" i="2"/>
  <c r="AH58" i="2"/>
  <c r="AH705" i="2"/>
  <c r="AH458" i="2"/>
  <c r="AH226" i="2"/>
  <c r="AH657" i="2"/>
  <c r="AH534" i="2"/>
  <c r="AH33" i="2"/>
  <c r="AH557" i="2"/>
  <c r="AH504" i="2"/>
  <c r="AH92" i="2"/>
  <c r="AH548" i="2"/>
  <c r="AH360" i="2"/>
  <c r="AH337" i="2"/>
  <c r="AH377" i="2"/>
  <c r="AH139" i="2"/>
  <c r="AH435" i="2"/>
  <c r="AH271" i="2"/>
  <c r="AH309" i="2"/>
  <c r="AH640" i="2"/>
  <c r="AH525" i="2"/>
  <c r="AH79" i="2"/>
  <c r="AH169" i="2"/>
  <c r="AH207" i="2"/>
  <c r="AH438" i="2"/>
  <c r="AH198" i="2"/>
  <c r="AH173" i="2"/>
  <c r="AH90" i="2"/>
  <c r="AH611" i="2"/>
  <c r="AH241" i="2"/>
  <c r="AH84" i="2"/>
  <c r="AH393" i="2"/>
  <c r="AH685" i="2"/>
  <c r="AH451" i="2"/>
  <c r="AH176" i="2"/>
  <c r="AH47" i="2"/>
  <c r="AH152" i="2"/>
  <c r="AH17" i="2"/>
  <c r="AH650" i="2"/>
  <c r="AH186" i="2"/>
  <c r="AH208" i="2"/>
  <c r="AH280" i="2"/>
  <c r="AH172" i="2"/>
  <c r="AH178" i="2"/>
  <c r="AH284" i="2"/>
  <c r="AH633" i="2"/>
  <c r="AH297" i="2"/>
  <c r="AH498" i="2"/>
  <c r="AH683" i="2"/>
  <c r="AH560" i="2"/>
  <c r="AH439" i="2"/>
  <c r="AH400" i="2"/>
  <c r="AH481" i="2"/>
  <c r="AH378" i="2"/>
  <c r="AH32" i="2"/>
  <c r="AH274" i="2"/>
  <c r="AH6" i="2"/>
  <c r="AH109" i="2"/>
  <c r="AH372" i="2"/>
  <c r="AH214" i="2"/>
  <c r="AH645" i="2"/>
  <c r="AH182" i="2"/>
  <c r="AH136" i="2"/>
  <c r="AH163" i="2"/>
  <c r="AH185" i="2"/>
  <c r="AH18" i="2"/>
  <c r="AH492" i="2"/>
  <c r="AH215" i="2"/>
  <c r="AH407" i="2"/>
  <c r="AH202" i="2"/>
  <c r="AH203" i="2"/>
  <c r="AH673" i="2"/>
  <c r="AH728" i="2"/>
  <c r="AH21" i="2"/>
  <c r="AH538" i="2"/>
  <c r="AH52" i="2"/>
  <c r="AH97" i="2"/>
  <c r="AH594" i="2"/>
  <c r="AH256" i="2"/>
  <c r="AH2" i="2"/>
  <c r="AH291" i="2"/>
  <c r="AH12" i="2"/>
  <c r="AH43" i="2"/>
  <c r="AH59" i="2"/>
  <c r="AH550" i="2"/>
  <c r="AH125" i="2"/>
  <c r="AH536" i="2"/>
  <c r="AH257" i="2"/>
  <c r="AH405" i="2"/>
  <c r="AH465" i="2"/>
  <c r="AH570" i="2"/>
  <c r="AH482" i="2"/>
  <c r="AH397" i="2"/>
  <c r="AH62" i="2"/>
  <c r="AH586" i="2"/>
  <c r="AH219" i="2"/>
  <c r="AH229" i="2"/>
  <c r="AH643" i="2"/>
  <c r="AH247" i="2"/>
  <c r="AH224" i="2"/>
  <c r="AH107" i="2"/>
  <c r="AH727" i="2"/>
  <c r="AH515" i="2"/>
  <c r="AH416" i="2"/>
  <c r="AH227" i="2"/>
  <c r="AH692" i="2"/>
  <c r="AH254" i="2"/>
  <c r="AH521" i="2"/>
  <c r="AH563" i="2"/>
  <c r="AH648" i="2"/>
  <c r="AH122" i="2"/>
  <c r="AH348" i="2"/>
  <c r="AH260" i="2"/>
  <c r="AH510" i="2"/>
  <c r="AH221" i="2"/>
  <c r="AH463" i="2"/>
  <c r="AH113" i="2"/>
  <c r="AH170" i="2"/>
  <c r="AH269" i="2"/>
  <c r="AH42" i="2"/>
  <c r="AH427" i="2"/>
  <c r="AH494" i="2"/>
  <c r="AH708" i="2"/>
  <c r="AH27" i="2"/>
  <c r="AH273" i="2"/>
  <c r="AH503" i="2"/>
  <c r="AH352" i="2"/>
  <c r="AH142" i="2"/>
  <c r="AH459" i="2"/>
  <c r="AH564" i="2"/>
  <c r="AH423" i="2"/>
  <c r="AH453" i="2"/>
  <c r="AH403" i="2"/>
  <c r="AH230" i="2"/>
  <c r="AH689" i="2"/>
  <c r="AH64" i="2"/>
  <c r="AH418" i="2"/>
  <c r="AH475" i="2"/>
  <c r="AH127" i="2"/>
  <c r="AH333" i="2"/>
  <c r="AH144" i="2"/>
  <c r="AH609" i="2"/>
  <c r="AH734" i="2"/>
  <c r="AH118" i="2"/>
  <c r="AH712" i="2"/>
  <c r="AH680" i="2"/>
  <c r="AH105" i="2"/>
  <c r="AH519" i="2"/>
  <c r="AH706" i="2"/>
  <c r="AH417" i="2"/>
  <c r="AH312" i="2"/>
  <c r="AH420" i="2"/>
  <c r="AH721" i="2"/>
  <c r="AH45" i="2"/>
  <c r="AH29" i="2"/>
  <c r="AH117" i="2"/>
  <c r="AH425" i="2"/>
  <c r="AH488" i="2"/>
  <c r="AH220" i="2"/>
  <c r="AH675" i="2"/>
  <c r="AH670" i="2"/>
  <c r="AH363" i="2"/>
  <c r="AH474" i="2"/>
  <c r="AH306" i="2"/>
  <c r="AH386" i="2"/>
  <c r="AH19" i="2"/>
  <c r="AH665" i="2"/>
  <c r="AH195" i="2"/>
  <c r="AH501" i="2"/>
  <c r="AH404" i="2"/>
  <c r="AH623" i="2"/>
  <c r="AH532" i="2"/>
  <c r="AH76" i="2"/>
  <c r="AH15" i="2"/>
  <c r="AH547" i="2"/>
  <c r="AH335" i="2"/>
  <c r="AH366" i="2"/>
  <c r="AH599" i="2"/>
  <c r="AH574" i="2"/>
  <c r="AH180" i="2"/>
  <c r="AH38" i="2"/>
  <c r="AH607" i="2"/>
  <c r="AH736" i="2"/>
  <c r="AH632" i="2"/>
  <c r="AH391" i="2"/>
  <c r="AH614" i="2"/>
  <c r="AH65" i="2"/>
  <c r="AH660" i="2"/>
  <c r="AH733" i="2"/>
  <c r="AH429" i="2"/>
  <c r="AH55" i="2"/>
  <c r="AH490" i="2"/>
  <c r="AH517" i="2"/>
  <c r="AH549" i="2"/>
  <c r="AH455" i="2"/>
  <c r="AH272" i="2"/>
  <c r="AH330" i="2"/>
  <c r="AH345" i="2"/>
  <c r="AH702" i="2"/>
  <c r="AH259" i="2"/>
  <c r="AH354" i="2"/>
  <c r="AH516" i="2"/>
  <c r="AH78" i="2"/>
  <c r="AH449" i="2"/>
  <c r="AH646" i="2"/>
  <c r="AH331" i="2"/>
  <c r="AH359" i="2"/>
  <c r="AH384" i="2"/>
  <c r="AH116" i="2"/>
  <c r="AH653" i="2"/>
  <c r="AH460" i="2"/>
  <c r="AH250" i="2"/>
  <c r="AH34" i="2"/>
  <c r="AH200" i="2"/>
  <c r="AH181" i="2"/>
  <c r="AH31" i="2"/>
  <c r="AH217" i="2"/>
  <c r="AH85" i="2"/>
  <c r="AH679" i="2"/>
  <c r="AH103" i="2"/>
  <c r="AH573" i="2"/>
  <c r="AH342" i="2"/>
  <c r="AH36" i="2"/>
  <c r="AH171" i="2"/>
  <c r="AH24" i="2"/>
  <c r="AH562" i="2"/>
  <c r="AH499" i="2"/>
  <c r="AH193" i="2"/>
  <c r="AH732" i="2"/>
  <c r="AH145" i="2"/>
  <c r="AH671" i="2"/>
  <c r="AH406" i="2"/>
  <c r="AH112" i="2"/>
  <c r="AH262" i="2"/>
  <c r="AH394" i="2"/>
  <c r="AH237" i="2"/>
  <c r="AH364" i="2"/>
  <c r="AH301" i="2"/>
  <c r="AH699" i="2"/>
  <c r="AH135" i="2"/>
  <c r="AH500" i="2"/>
  <c r="AH596" i="2"/>
  <c r="AH661" i="2"/>
  <c r="AH40" i="2"/>
  <c r="AH731" i="2"/>
  <c r="AH667" i="2"/>
  <c r="AH668" i="2"/>
  <c r="AH473" i="2"/>
  <c r="AH150" i="2"/>
  <c r="AH128" i="2"/>
  <c r="AH390" i="2"/>
  <c r="AH641" i="2"/>
  <c r="AH605" i="2"/>
  <c r="AH239" i="2"/>
  <c r="AH138" i="2"/>
  <c r="AH652" i="2"/>
  <c r="AH343" i="2"/>
  <c r="AH537" i="2"/>
  <c r="AH464" i="2"/>
  <c r="AH589" i="2"/>
  <c r="AH265" i="2"/>
  <c r="AH129" i="2"/>
  <c r="AH143" i="2"/>
  <c r="AH367" i="2"/>
  <c r="AH724" i="2"/>
  <c r="AH381" i="2"/>
  <c r="AH713" i="2"/>
  <c r="AH694" i="2"/>
  <c r="AH288" i="2"/>
  <c r="AH159" i="2"/>
  <c r="AH124" i="2"/>
  <c r="AH697" i="2"/>
  <c r="AH554" i="2"/>
  <c r="AH251" i="2"/>
  <c r="AH385" i="2"/>
  <c r="AH461" i="2"/>
  <c r="AH283" i="2"/>
  <c r="AH630" i="2"/>
  <c r="AH566" i="2"/>
  <c r="AH700" i="2"/>
  <c r="AH572" i="2"/>
  <c r="AH664" i="2"/>
  <c r="AH561" i="2"/>
  <c r="AH695" i="2"/>
  <c r="AH376" i="2"/>
  <c r="AH192" i="2"/>
  <c r="AH160" i="2"/>
  <c r="AH656" i="2"/>
  <c r="AH717" i="2"/>
  <c r="AH278" i="2"/>
  <c r="AH610" i="2"/>
  <c r="AH592" i="2"/>
  <c r="AH315" i="2"/>
  <c r="AH126" i="2"/>
  <c r="AH612" i="2"/>
  <c r="AH674" i="2"/>
  <c r="AH739" i="2"/>
  <c r="AH82" i="2"/>
  <c r="AH625" i="2"/>
  <c r="AH603" i="2"/>
  <c r="AH602" i="2"/>
  <c r="AH389" i="2"/>
  <c r="AH456" i="2"/>
  <c r="AH140" i="2"/>
  <c r="AH166" i="2"/>
  <c r="AH231" i="2"/>
  <c r="AH529" i="2"/>
  <c r="AH287" i="2"/>
  <c r="AH576" i="2"/>
  <c r="AH294" i="2"/>
  <c r="AH580" i="2"/>
  <c r="AH401" i="2"/>
  <c r="AH240" i="2"/>
  <c r="AH533" i="2"/>
  <c r="AH419" i="2"/>
  <c r="AH106" i="2"/>
  <c r="AH601" i="2"/>
  <c r="AH555" i="2"/>
  <c r="AH433" i="2"/>
  <c r="AH729" i="2"/>
  <c r="AH320" i="2"/>
  <c r="AH179" i="2"/>
  <c r="AH485" i="2"/>
  <c r="AH210" i="2"/>
  <c r="AH522" i="2"/>
  <c r="AH156" i="2"/>
  <c r="AH153" i="2"/>
  <c r="AH677" i="2"/>
  <c r="AH595" i="2"/>
  <c r="AH426" i="2"/>
  <c r="AH168" i="2"/>
  <c r="AH350" i="2"/>
  <c r="AH314" i="2"/>
  <c r="AH556" i="2"/>
  <c r="AH452" i="2"/>
  <c r="AH535" i="2"/>
  <c r="AH513" i="2"/>
  <c r="AH581" i="2"/>
  <c r="AH628" i="2"/>
  <c r="AH472" i="2"/>
  <c r="AH569" i="2"/>
  <c r="AH621" i="2"/>
  <c r="AH430" i="2"/>
  <c r="AH497" i="2"/>
  <c r="AH196" i="2"/>
  <c r="AH681" i="2"/>
  <c r="AH336" i="2"/>
  <c r="AH396" i="2"/>
  <c r="AH716" i="2"/>
  <c r="AH698" i="2"/>
  <c r="AH725" i="2"/>
  <c r="AH672" i="2"/>
  <c r="AH375" i="2"/>
  <c r="AH598" i="2"/>
  <c r="AH606" i="2"/>
  <c r="AH303" i="2"/>
  <c r="AH305" i="2"/>
  <c r="AH644" i="2"/>
  <c r="AH616" i="2"/>
  <c r="AH617" i="2"/>
  <c r="AH408" i="2"/>
  <c r="AH436" i="2"/>
  <c r="AH431" i="2"/>
  <c r="AH659" i="2"/>
  <c r="AH477" i="2"/>
  <c r="AH466" i="2"/>
  <c r="AH726" i="2"/>
  <c r="AH421" i="2"/>
  <c r="AH468" i="2"/>
  <c r="AH636" i="2"/>
  <c r="AH707" i="2"/>
  <c r="AH711" i="2"/>
  <c r="AH688" i="2"/>
  <c r="AH624" i="2"/>
  <c r="AH448" i="2"/>
  <c r="AH738" i="2"/>
  <c r="AH730" i="2"/>
  <c r="AH629" i="2"/>
  <c r="AH719" i="2"/>
  <c r="AH615" i="2"/>
  <c r="AH715" i="2"/>
  <c r="AH613" i="2"/>
  <c r="AH678" i="2"/>
  <c r="AH718" i="2"/>
  <c r="AH737" i="2"/>
  <c r="AH720" i="2"/>
  <c r="AH655" i="2"/>
  <c r="AH691" i="2"/>
  <c r="AH723" i="2"/>
  <c r="AH709" i="2"/>
  <c r="AH684" i="2"/>
  <c r="AH622" i="2"/>
  <c r="AH686" i="2"/>
  <c r="AH704" i="2"/>
  <c r="AH701" i="2"/>
  <c r="AH735" i="2"/>
  <c r="AG558" i="2"/>
  <c r="AG546" i="2"/>
  <c r="AG626" i="2"/>
  <c r="AG104" i="2"/>
  <c r="AG399" i="2"/>
  <c r="AG512" i="2"/>
  <c r="AG380" i="2"/>
  <c r="AG491" i="2"/>
  <c r="AG590" i="2"/>
  <c r="AG317" i="2"/>
  <c r="AG369" i="2"/>
  <c r="AG445" i="2"/>
  <c r="AG642" i="2"/>
  <c r="AG216" i="2"/>
  <c r="AG238" i="2"/>
  <c r="AG197" i="2"/>
  <c r="AG164" i="2"/>
  <c r="AG476" i="2"/>
  <c r="AG528" i="2"/>
  <c r="AG676" i="2"/>
  <c r="AG539" i="2"/>
  <c r="AG70" i="2"/>
  <c r="AG441" i="2"/>
  <c r="AG379" i="2"/>
  <c r="AG300" i="2"/>
  <c r="AG174" i="2"/>
  <c r="AG526" i="2"/>
  <c r="AG26" i="2"/>
  <c r="AG234" i="2"/>
  <c r="AG69" i="2"/>
  <c r="AG355" i="2"/>
  <c r="AG631" i="2"/>
  <c r="AG552" i="2"/>
  <c r="AG651" i="2"/>
  <c r="AG155" i="2"/>
  <c r="AG4" i="2"/>
  <c r="AG264" i="2"/>
  <c r="AG638" i="2"/>
  <c r="AG95" i="2"/>
  <c r="AG89" i="2"/>
  <c r="AG523" i="2"/>
  <c r="AG506" i="2"/>
  <c r="AG50" i="2"/>
  <c r="AG130" i="2"/>
  <c r="AG346" i="2"/>
  <c r="AG255" i="2"/>
  <c r="AG235" i="2"/>
  <c r="AG634" i="2"/>
  <c r="AG338" i="2"/>
  <c r="AG86" i="2"/>
  <c r="AG565" i="2"/>
  <c r="AG151" i="2"/>
  <c r="AG313" i="2"/>
  <c r="AG54" i="2"/>
  <c r="AG98" i="2"/>
  <c r="AG51" i="2"/>
  <c r="AG446" i="2"/>
  <c r="AG480" i="2"/>
  <c r="AG542" i="2"/>
  <c r="AG307" i="2"/>
  <c r="AG187" i="2"/>
  <c r="AG357" i="2"/>
  <c r="AG479" i="2"/>
  <c r="AG414" i="2"/>
  <c r="AG422" i="2"/>
  <c r="AG258" i="2"/>
  <c r="AG310" i="2"/>
  <c r="AG383" i="2"/>
  <c r="AG411" i="2"/>
  <c r="AG93" i="2"/>
  <c r="AG432" i="2"/>
  <c r="AG146" i="2"/>
  <c r="AG334" i="2"/>
  <c r="AG3" i="2"/>
  <c r="AG209" i="2"/>
  <c r="AG321" i="2"/>
  <c r="AG620" i="2"/>
  <c r="AG133" i="2"/>
  <c r="AG167" i="2"/>
  <c r="AG502" i="2"/>
  <c r="AG242" i="2"/>
  <c r="AG102" i="2"/>
  <c r="AG434" i="2"/>
  <c r="AG22" i="2"/>
  <c r="AG157" i="2"/>
  <c r="AG316" i="2"/>
  <c r="AG544" i="2"/>
  <c r="AG627" i="2"/>
  <c r="AG571" i="2"/>
  <c r="AG245" i="2"/>
  <c r="AG212" i="2"/>
  <c r="AG395" i="2"/>
  <c r="AG276" i="2"/>
  <c r="AG322" i="2"/>
  <c r="AG57" i="2"/>
  <c r="AG413" i="2"/>
  <c r="AG80" i="2"/>
  <c r="AG325" i="2"/>
  <c r="AG370" i="2"/>
  <c r="AG115" i="2"/>
  <c r="AG213" i="2"/>
  <c r="AG9" i="2"/>
  <c r="AG39" i="2"/>
  <c r="AG189" i="2"/>
  <c r="AG412" i="2"/>
  <c r="AG121" i="2"/>
  <c r="AG290" i="2"/>
  <c r="AG184" i="2"/>
  <c r="AG302" i="2"/>
  <c r="AG344" i="2"/>
  <c r="AG478" i="2"/>
  <c r="AG248" i="2"/>
  <c r="AG88" i="2"/>
  <c r="AG340" i="2"/>
  <c r="AG415" i="2"/>
  <c r="AG206" i="2"/>
  <c r="AG618" i="2"/>
  <c r="AG690" i="2"/>
  <c r="AG123" i="2"/>
  <c r="AG137" i="2"/>
  <c r="AG292" i="2"/>
  <c r="AG48" i="2"/>
  <c r="AG7" i="2"/>
  <c r="AG553" i="2"/>
  <c r="AG289" i="2"/>
  <c r="AG158" i="2"/>
  <c r="AG149" i="2"/>
  <c r="AG324" i="2"/>
  <c r="AG329" i="2"/>
  <c r="AG597" i="2"/>
  <c r="AG44" i="2"/>
  <c r="AG508" i="2"/>
  <c r="AG311" i="2"/>
  <c r="AG486" i="2"/>
  <c r="AG298" i="2"/>
  <c r="AG223" i="2"/>
  <c r="AG228" i="2"/>
  <c r="AG304" i="2"/>
  <c r="AG35" i="2"/>
  <c r="AG318" i="2"/>
  <c r="AG693" i="2"/>
  <c r="AG443" i="2"/>
  <c r="AG308" i="2"/>
  <c r="AG682" i="2"/>
  <c r="AG60" i="2"/>
  <c r="AG74" i="2"/>
  <c r="AG16" i="2"/>
  <c r="AG332" i="2"/>
  <c r="AG222" i="2"/>
  <c r="AG483" i="2"/>
  <c r="AG75" i="2"/>
  <c r="AG447" i="2"/>
  <c r="AG319" i="2"/>
  <c r="AG263" i="2"/>
  <c r="AG518" i="2"/>
  <c r="AG392" i="2"/>
  <c r="AG296" i="2"/>
  <c r="AG410" i="2"/>
  <c r="AG424" i="2"/>
  <c r="AG531" i="2"/>
  <c r="AG524" i="2"/>
  <c r="AG162" i="2"/>
  <c r="AG540" i="2"/>
  <c r="AG654" i="2"/>
  <c r="AG600" i="2"/>
  <c r="AG462" i="2"/>
  <c r="AG619" i="2"/>
  <c r="AG46" i="2"/>
  <c r="AG279" i="2"/>
  <c r="AG244" i="2"/>
  <c r="AG489" i="2"/>
  <c r="AG161" i="2"/>
  <c r="AG669" i="2"/>
  <c r="AG511" i="2"/>
  <c r="AG347" i="2"/>
  <c r="AG647" i="2"/>
  <c r="AG134" i="2"/>
  <c r="AG587" i="2"/>
  <c r="AG20" i="2"/>
  <c r="AG246" i="2"/>
  <c r="AG637" i="2"/>
  <c r="AG5" i="2"/>
  <c r="AG567" i="2"/>
  <c r="AG232" i="2"/>
  <c r="AG49" i="2"/>
  <c r="AG295" i="2"/>
  <c r="AG37" i="2"/>
  <c r="AG188" i="2"/>
  <c r="AG527" i="2"/>
  <c r="AG575" i="2"/>
  <c r="AG591" i="2"/>
  <c r="AG28" i="2"/>
  <c r="AG450" i="2"/>
  <c r="AG326" i="2"/>
  <c r="AG687" i="2"/>
  <c r="AG382" i="2"/>
  <c r="AG387" i="2"/>
  <c r="AG204" i="2"/>
  <c r="AG454" i="2"/>
  <c r="AG457" i="2"/>
  <c r="AG190" i="2"/>
  <c r="AG593" i="2"/>
  <c r="AG541" i="2"/>
  <c r="AG101" i="2"/>
  <c r="AG266" i="2"/>
  <c r="AG388" i="2"/>
  <c r="AG99" i="2"/>
  <c r="AG514" i="2"/>
  <c r="AG398" i="2"/>
  <c r="AG111" i="2"/>
  <c r="AG635" i="2"/>
  <c r="AG469" i="2"/>
  <c r="AG362" i="2"/>
  <c r="AG73" i="2"/>
  <c r="AG559" i="2"/>
  <c r="AG568" i="2"/>
  <c r="AG543" i="2"/>
  <c r="AG131" i="2"/>
  <c r="AG252" i="2"/>
  <c r="AG108" i="2"/>
  <c r="AG409" i="2"/>
  <c r="AG243" i="2"/>
  <c r="AG649" i="2"/>
  <c r="AG714" i="2"/>
  <c r="AG132" i="2"/>
  <c r="AG293" i="2"/>
  <c r="AG63" i="2"/>
  <c r="AG236" i="2"/>
  <c r="AG440" i="2"/>
  <c r="AG584" i="2"/>
  <c r="AG353" i="2"/>
  <c r="AG471" i="2"/>
  <c r="AG270" i="2"/>
  <c r="AG493" i="2"/>
  <c r="AG10" i="2"/>
  <c r="AG77" i="2"/>
  <c r="AG56" i="2"/>
  <c r="AG579" i="2"/>
  <c r="AG361" i="2"/>
  <c r="AG703" i="2"/>
  <c r="AG327" i="2"/>
  <c r="AG356" i="2"/>
  <c r="AG428" i="2"/>
  <c r="AG110" i="2"/>
  <c r="AG578" i="2"/>
  <c r="AG249" i="2"/>
  <c r="AG722" i="2"/>
  <c r="AG299" i="2"/>
  <c r="AG520" i="2"/>
  <c r="AG25" i="2"/>
  <c r="AG639" i="2"/>
  <c r="AG604" i="2"/>
  <c r="AG484" i="2"/>
  <c r="AG341" i="2"/>
  <c r="AG175" i="2"/>
  <c r="AG87" i="2"/>
  <c r="AG507" i="2"/>
  <c r="AG267" i="2"/>
  <c r="AG285" i="2"/>
  <c r="AG323" i="2"/>
  <c r="AG14" i="2"/>
  <c r="AG120" i="2"/>
  <c r="AG282" i="2"/>
  <c r="AG505" i="2"/>
  <c r="AG495" i="2"/>
  <c r="AG81" i="2"/>
  <c r="AG349" i="2"/>
  <c r="AG53" i="2"/>
  <c r="AG470" i="2"/>
  <c r="AG368" i="2"/>
  <c r="AG585" i="2"/>
  <c r="AG96" i="2"/>
  <c r="AG199" i="2"/>
  <c r="AG71" i="2"/>
  <c r="AG467" i="2"/>
  <c r="AG583" i="2"/>
  <c r="AG233" i="2"/>
  <c r="AG61" i="2"/>
  <c r="AG281" i="2"/>
  <c r="AG211" i="2"/>
  <c r="AG91" i="2"/>
  <c r="AG371" i="2"/>
  <c r="AG437" i="2"/>
  <c r="AG487" i="2"/>
  <c r="AG41" i="2"/>
  <c r="AG194" i="2"/>
  <c r="AG68" i="2"/>
  <c r="AG442" i="2"/>
  <c r="AG218" i="2"/>
  <c r="AG588" i="2"/>
  <c r="AG148" i="2"/>
  <c r="AG696" i="2"/>
  <c r="AG119" i="2"/>
  <c r="AG286" i="2"/>
  <c r="AG662" i="2"/>
  <c r="AG94" i="2"/>
  <c r="AG374" i="2"/>
  <c r="AG67" i="2"/>
  <c r="AG551" i="2"/>
  <c r="AG496" i="2"/>
  <c r="AG141" i="2"/>
  <c r="AG183" i="2"/>
  <c r="AG663" i="2"/>
  <c r="AG261" i="2"/>
  <c r="AG72" i="2"/>
  <c r="AG365" i="2"/>
  <c r="AG339" i="2"/>
  <c r="AG253" i="2"/>
  <c r="AG582" i="2"/>
  <c r="AG358" i="2"/>
  <c r="AG191" i="2"/>
  <c r="AG530" i="2"/>
  <c r="AG66" i="2"/>
  <c r="AG277" i="2"/>
  <c r="AG177" i="2"/>
  <c r="AG608" i="2"/>
  <c r="AG154" i="2"/>
  <c r="AG545" i="2"/>
  <c r="AG165" i="2"/>
  <c r="AG225" i="2"/>
  <c r="AG444" i="2"/>
  <c r="AG373" i="2"/>
  <c r="AG13" i="2"/>
  <c r="AG268" i="2"/>
  <c r="AG351" i="2"/>
  <c r="AG11" i="2"/>
  <c r="AG100" i="2"/>
  <c r="AG201" i="2"/>
  <c r="AG509" i="2"/>
  <c r="AG577" i="2"/>
  <c r="AG275" i="2"/>
  <c r="AG710" i="2"/>
  <c r="AG205" i="2"/>
  <c r="AG30" i="2"/>
  <c r="AG83" i="2"/>
  <c r="AG666" i="2"/>
  <c r="AG147" i="2"/>
  <c r="AG658" i="2"/>
  <c r="AG8" i="2"/>
  <c r="AG328" i="2"/>
  <c r="AG402" i="2"/>
  <c r="AG23" i="2"/>
  <c r="AG114" i="2"/>
  <c r="AG58" i="2"/>
  <c r="AG705" i="2"/>
  <c r="AG458" i="2"/>
  <c r="AG226" i="2"/>
  <c r="AG657" i="2"/>
  <c r="AG534" i="2"/>
  <c r="AG33" i="2"/>
  <c r="AG557" i="2"/>
  <c r="AG504" i="2"/>
  <c r="AG92" i="2"/>
  <c r="AG548" i="2"/>
  <c r="AG360" i="2"/>
  <c r="AG337" i="2"/>
  <c r="AG377" i="2"/>
  <c r="AG139" i="2"/>
  <c r="AG435" i="2"/>
  <c r="AG271" i="2"/>
  <c r="AG309" i="2"/>
  <c r="AG640" i="2"/>
  <c r="AG525" i="2"/>
  <c r="AG79" i="2"/>
  <c r="AG169" i="2"/>
  <c r="AG207" i="2"/>
  <c r="AG438" i="2"/>
  <c r="AG198" i="2"/>
  <c r="AG173" i="2"/>
  <c r="AG90" i="2"/>
  <c r="AG611" i="2"/>
  <c r="AG241" i="2"/>
  <c r="AG84" i="2"/>
  <c r="AG393" i="2"/>
  <c r="AG685" i="2"/>
  <c r="AG451" i="2"/>
  <c r="AG176" i="2"/>
  <c r="AG47" i="2"/>
  <c r="AG152" i="2"/>
  <c r="AG17" i="2"/>
  <c r="AG650" i="2"/>
  <c r="AG186" i="2"/>
  <c r="AG208" i="2"/>
  <c r="AG280" i="2"/>
  <c r="AG172" i="2"/>
  <c r="AG178" i="2"/>
  <c r="AG284" i="2"/>
  <c r="AG633" i="2"/>
  <c r="AG297" i="2"/>
  <c r="AG498" i="2"/>
  <c r="AG683" i="2"/>
  <c r="AG560" i="2"/>
  <c r="AG439" i="2"/>
  <c r="AG400" i="2"/>
  <c r="AG481" i="2"/>
  <c r="AG378" i="2"/>
  <c r="AG32" i="2"/>
  <c r="AG274" i="2"/>
  <c r="AG6" i="2"/>
  <c r="AG109" i="2"/>
  <c r="AG372" i="2"/>
  <c r="AG214" i="2"/>
  <c r="AG645" i="2"/>
  <c r="AG182" i="2"/>
  <c r="AG136" i="2"/>
  <c r="AG163" i="2"/>
  <c r="AG185" i="2"/>
  <c r="AG18" i="2"/>
  <c r="AG492" i="2"/>
  <c r="AG215" i="2"/>
  <c r="AG407" i="2"/>
  <c r="AG202" i="2"/>
  <c r="AG203" i="2"/>
  <c r="AG673" i="2"/>
  <c r="AG728" i="2"/>
  <c r="AG21" i="2"/>
  <c r="AG538" i="2"/>
  <c r="AG52" i="2"/>
  <c r="AG97" i="2"/>
  <c r="AG594" i="2"/>
  <c r="AG256" i="2"/>
  <c r="AG2" i="2"/>
  <c r="AG291" i="2"/>
  <c r="AG12" i="2"/>
  <c r="AG43" i="2"/>
  <c r="AG59" i="2"/>
  <c r="AG550" i="2"/>
  <c r="AG125" i="2"/>
  <c r="AG536" i="2"/>
  <c r="AG257" i="2"/>
  <c r="AG405" i="2"/>
  <c r="AG465" i="2"/>
  <c r="AG570" i="2"/>
  <c r="AG482" i="2"/>
  <c r="AG397" i="2"/>
  <c r="AG62" i="2"/>
  <c r="AG586" i="2"/>
  <c r="AG219" i="2"/>
  <c r="AG229" i="2"/>
  <c r="AG643" i="2"/>
  <c r="AG247" i="2"/>
  <c r="AG224" i="2"/>
  <c r="AG107" i="2"/>
  <c r="AG727" i="2"/>
  <c r="AG515" i="2"/>
  <c r="AG416" i="2"/>
  <c r="AG227" i="2"/>
  <c r="AG692" i="2"/>
  <c r="AG254" i="2"/>
  <c r="AG521" i="2"/>
  <c r="AG563" i="2"/>
  <c r="AG648" i="2"/>
  <c r="AG122" i="2"/>
  <c r="AG348" i="2"/>
  <c r="AG260" i="2"/>
  <c r="AG510" i="2"/>
  <c r="AG221" i="2"/>
  <c r="AG463" i="2"/>
  <c r="AG113" i="2"/>
  <c r="AG170" i="2"/>
  <c r="AG269" i="2"/>
  <c r="AG42" i="2"/>
  <c r="AG427" i="2"/>
  <c r="AG494" i="2"/>
  <c r="AG708" i="2"/>
  <c r="AG27" i="2"/>
  <c r="AG273" i="2"/>
  <c r="AG503" i="2"/>
  <c r="AG352" i="2"/>
  <c r="AG142" i="2"/>
  <c r="AG459" i="2"/>
  <c r="AG564" i="2"/>
  <c r="AG423" i="2"/>
  <c r="AG453" i="2"/>
  <c r="AG403" i="2"/>
  <c r="AG230" i="2"/>
  <c r="AG689" i="2"/>
  <c r="AG64" i="2"/>
  <c r="AG418" i="2"/>
  <c r="AG475" i="2"/>
  <c r="AG127" i="2"/>
  <c r="AG333" i="2"/>
  <c r="AG144" i="2"/>
  <c r="AG609" i="2"/>
  <c r="AG734" i="2"/>
  <c r="AG118" i="2"/>
  <c r="AG712" i="2"/>
  <c r="AG680" i="2"/>
  <c r="AG105" i="2"/>
  <c r="AG519" i="2"/>
  <c r="AG706" i="2"/>
  <c r="AG417" i="2"/>
  <c r="AG312" i="2"/>
  <c r="AG420" i="2"/>
  <c r="AG721" i="2"/>
  <c r="AG45" i="2"/>
  <c r="AG29" i="2"/>
  <c r="AG117" i="2"/>
  <c r="AG425" i="2"/>
  <c r="AG488" i="2"/>
  <c r="AG220" i="2"/>
  <c r="AG675" i="2"/>
  <c r="AG670" i="2"/>
  <c r="AG363" i="2"/>
  <c r="AG474" i="2"/>
  <c r="AG306" i="2"/>
  <c r="AG386" i="2"/>
  <c r="AG19" i="2"/>
  <c r="AG665" i="2"/>
  <c r="AG195" i="2"/>
  <c r="AG501" i="2"/>
  <c r="AG404" i="2"/>
  <c r="AG623" i="2"/>
  <c r="AG532" i="2"/>
  <c r="AG76" i="2"/>
  <c r="AG15" i="2"/>
  <c r="AG547" i="2"/>
  <c r="AG335" i="2"/>
  <c r="AG366" i="2"/>
  <c r="AG599" i="2"/>
  <c r="AG574" i="2"/>
  <c r="AG180" i="2"/>
  <c r="AG38" i="2"/>
  <c r="AG607" i="2"/>
  <c r="AG736" i="2"/>
  <c r="AG632" i="2"/>
  <c r="AG391" i="2"/>
  <c r="AG614" i="2"/>
  <c r="AG65" i="2"/>
  <c r="AG660" i="2"/>
  <c r="AG733" i="2"/>
  <c r="AG429" i="2"/>
  <c r="AG55" i="2"/>
  <c r="AG490" i="2"/>
  <c r="AG517" i="2"/>
  <c r="AG549" i="2"/>
  <c r="AG455" i="2"/>
  <c r="AG272" i="2"/>
  <c r="AG330" i="2"/>
  <c r="AG345" i="2"/>
  <c r="AG702" i="2"/>
  <c r="AG259" i="2"/>
  <c r="AG354" i="2"/>
  <c r="AG516" i="2"/>
  <c r="AG78" i="2"/>
  <c r="AG449" i="2"/>
  <c r="AG646" i="2"/>
  <c r="AG331" i="2"/>
  <c r="AG359" i="2"/>
  <c r="AG384" i="2"/>
  <c r="AG116" i="2"/>
  <c r="AG653" i="2"/>
  <c r="AG460" i="2"/>
  <c r="AG250" i="2"/>
  <c r="AG34" i="2"/>
  <c r="AG200" i="2"/>
  <c r="AG181" i="2"/>
  <c r="AG31" i="2"/>
  <c r="AG217" i="2"/>
  <c r="AG85" i="2"/>
  <c r="AG679" i="2"/>
  <c r="AG103" i="2"/>
  <c r="AG573" i="2"/>
  <c r="AG342" i="2"/>
  <c r="AG36" i="2"/>
  <c r="AG171" i="2"/>
  <c r="AG24" i="2"/>
  <c r="AG562" i="2"/>
  <c r="AG499" i="2"/>
  <c r="AG193" i="2"/>
  <c r="AG732" i="2"/>
  <c r="AG145" i="2"/>
  <c r="AG671" i="2"/>
  <c r="AG406" i="2"/>
  <c r="AG112" i="2"/>
  <c r="AG262" i="2"/>
  <c r="AG394" i="2"/>
  <c r="AG237" i="2"/>
  <c r="AG364" i="2"/>
  <c r="AG301" i="2"/>
  <c r="AG699" i="2"/>
  <c r="AG135" i="2"/>
  <c r="AG500" i="2"/>
  <c r="AG596" i="2"/>
  <c r="AG661" i="2"/>
  <c r="AG40" i="2"/>
  <c r="AG731" i="2"/>
  <c r="AG667" i="2"/>
  <c r="AG668" i="2"/>
  <c r="AG473" i="2"/>
  <c r="AG150" i="2"/>
  <c r="AG128" i="2"/>
  <c r="AG390" i="2"/>
  <c r="AG641" i="2"/>
  <c r="AG605" i="2"/>
  <c r="AG239" i="2"/>
  <c r="AG138" i="2"/>
  <c r="AG652" i="2"/>
  <c r="AG343" i="2"/>
  <c r="AG537" i="2"/>
  <c r="AG464" i="2"/>
  <c r="AG589" i="2"/>
  <c r="AG265" i="2"/>
  <c r="AG129" i="2"/>
  <c r="AG143" i="2"/>
  <c r="AG367" i="2"/>
  <c r="AG724" i="2"/>
  <c r="AG381" i="2"/>
  <c r="AG713" i="2"/>
  <c r="AG694" i="2"/>
  <c r="AG288" i="2"/>
  <c r="AG159" i="2"/>
  <c r="AG124" i="2"/>
  <c r="AG697" i="2"/>
  <c r="AG554" i="2"/>
  <c r="AG251" i="2"/>
  <c r="AG385" i="2"/>
  <c r="AG461" i="2"/>
  <c r="AG283" i="2"/>
  <c r="AG630" i="2"/>
  <c r="AG566" i="2"/>
  <c r="AG700" i="2"/>
  <c r="AG572" i="2"/>
  <c r="AG664" i="2"/>
  <c r="AG561" i="2"/>
  <c r="AG695" i="2"/>
  <c r="AG376" i="2"/>
  <c r="AG192" i="2"/>
  <c r="AG160" i="2"/>
  <c r="AG656" i="2"/>
  <c r="AG717" i="2"/>
  <c r="AG278" i="2"/>
  <c r="AG610" i="2"/>
  <c r="AG592" i="2"/>
  <c r="AG315" i="2"/>
  <c r="AG126" i="2"/>
  <c r="AG612" i="2"/>
  <c r="AG674" i="2"/>
  <c r="AG739" i="2"/>
  <c r="AG82" i="2"/>
  <c r="AG625" i="2"/>
  <c r="AG603" i="2"/>
  <c r="AG602" i="2"/>
  <c r="AG389" i="2"/>
  <c r="AG456" i="2"/>
  <c r="AG140" i="2"/>
  <c r="AG166" i="2"/>
  <c r="AG231" i="2"/>
  <c r="AG529" i="2"/>
  <c r="AG287" i="2"/>
  <c r="AG576" i="2"/>
  <c r="AG294" i="2"/>
  <c r="AG580" i="2"/>
  <c r="AG401" i="2"/>
  <c r="AG240" i="2"/>
  <c r="AG533" i="2"/>
  <c r="AG419" i="2"/>
  <c r="AG106" i="2"/>
  <c r="AG601" i="2"/>
  <c r="AG555" i="2"/>
  <c r="AG433" i="2"/>
  <c r="AG729" i="2"/>
  <c r="AG320" i="2"/>
  <c r="AG179" i="2"/>
  <c r="AG485" i="2"/>
  <c r="AG210" i="2"/>
  <c r="AG522" i="2"/>
  <c r="AG156" i="2"/>
  <c r="AG153" i="2"/>
  <c r="AG677" i="2"/>
  <c r="AG595" i="2"/>
  <c r="AG426" i="2"/>
  <c r="AG168" i="2"/>
  <c r="AG350" i="2"/>
  <c r="AG314" i="2"/>
  <c r="AG556" i="2"/>
  <c r="AG452" i="2"/>
  <c r="AG535" i="2"/>
  <c r="AG513" i="2"/>
  <c r="AG581" i="2"/>
  <c r="AG628" i="2"/>
  <c r="AG472" i="2"/>
  <c r="AG569" i="2"/>
  <c r="AG621" i="2"/>
  <c r="AG430" i="2"/>
  <c r="AG497" i="2"/>
  <c r="AG196" i="2"/>
  <c r="AG681" i="2"/>
  <c r="AG336" i="2"/>
  <c r="AG396" i="2"/>
  <c r="AG716" i="2"/>
  <c r="AG698" i="2"/>
  <c r="AG725" i="2"/>
  <c r="AG672" i="2"/>
  <c r="AG375" i="2"/>
  <c r="AG598" i="2"/>
  <c r="AG606" i="2"/>
  <c r="AG303" i="2"/>
  <c r="AG305" i="2"/>
  <c r="AG644" i="2"/>
  <c r="AG616" i="2"/>
  <c r="AG617" i="2"/>
  <c r="AG408" i="2"/>
  <c r="AG436" i="2"/>
  <c r="AG431" i="2"/>
  <c r="AG659" i="2"/>
  <c r="AG477" i="2"/>
  <c r="AG466" i="2"/>
  <c r="AG726" i="2"/>
  <c r="AG421" i="2"/>
  <c r="AG468" i="2"/>
  <c r="AG636" i="2"/>
  <c r="AG707" i="2"/>
  <c r="AG711" i="2"/>
  <c r="AG688" i="2"/>
  <c r="AG624" i="2"/>
  <c r="AG448" i="2"/>
  <c r="AG738" i="2"/>
  <c r="AG730" i="2"/>
  <c r="AG629" i="2"/>
  <c r="AG719" i="2"/>
  <c r="AG615" i="2"/>
  <c r="AG715" i="2"/>
  <c r="AG613" i="2"/>
  <c r="AG678" i="2"/>
  <c r="AG718" i="2"/>
  <c r="AG737" i="2"/>
  <c r="AG720" i="2"/>
  <c r="AG655" i="2"/>
  <c r="AG691" i="2"/>
  <c r="AG723" i="2"/>
  <c r="AG709" i="2"/>
  <c r="AG684" i="2"/>
  <c r="AG622" i="2"/>
  <c r="AG686" i="2"/>
  <c r="AG704" i="2"/>
  <c r="AG701" i="2"/>
  <c r="AG735" i="2"/>
  <c r="AF558" i="2"/>
  <c r="AF546" i="2"/>
  <c r="AF626" i="2"/>
  <c r="AF104" i="2"/>
  <c r="AF399" i="2"/>
  <c r="AF512" i="2"/>
  <c r="AF380" i="2"/>
  <c r="AF491" i="2"/>
  <c r="AF590" i="2"/>
  <c r="AF317" i="2"/>
  <c r="AF369" i="2"/>
  <c r="AF445" i="2"/>
  <c r="AF642" i="2"/>
  <c r="AF216" i="2"/>
  <c r="AF238" i="2"/>
  <c r="AF197" i="2"/>
  <c r="AF164" i="2"/>
  <c r="AF476" i="2"/>
  <c r="AF528" i="2"/>
  <c r="AF676" i="2"/>
  <c r="AF539" i="2"/>
  <c r="AF70" i="2"/>
  <c r="AF441" i="2"/>
  <c r="AF379" i="2"/>
  <c r="AF300" i="2"/>
  <c r="AF174" i="2"/>
  <c r="AF526" i="2"/>
  <c r="AF26" i="2"/>
  <c r="AF234" i="2"/>
  <c r="AF69" i="2"/>
  <c r="AF355" i="2"/>
  <c r="AF631" i="2"/>
  <c r="AF552" i="2"/>
  <c r="AF651" i="2"/>
  <c r="AF155" i="2"/>
  <c r="AF4" i="2"/>
  <c r="AF264" i="2"/>
  <c r="AF638" i="2"/>
  <c r="AF95" i="2"/>
  <c r="AF89" i="2"/>
  <c r="AF523" i="2"/>
  <c r="AF506" i="2"/>
  <c r="AF50" i="2"/>
  <c r="AF130" i="2"/>
  <c r="AF346" i="2"/>
  <c r="AF255" i="2"/>
  <c r="AF235" i="2"/>
  <c r="AF634" i="2"/>
  <c r="AF338" i="2"/>
  <c r="AF86" i="2"/>
  <c r="AF565" i="2"/>
  <c r="AF151" i="2"/>
  <c r="AF313" i="2"/>
  <c r="AF54" i="2"/>
  <c r="AF98" i="2"/>
  <c r="AF51" i="2"/>
  <c r="AF446" i="2"/>
  <c r="AF480" i="2"/>
  <c r="AF542" i="2"/>
  <c r="AF307" i="2"/>
  <c r="AF187" i="2"/>
  <c r="AF357" i="2"/>
  <c r="AF479" i="2"/>
  <c r="AF414" i="2"/>
  <c r="AF422" i="2"/>
  <c r="AF258" i="2"/>
  <c r="AF310" i="2"/>
  <c r="AF383" i="2"/>
  <c r="AF411" i="2"/>
  <c r="AF93" i="2"/>
  <c r="AF432" i="2"/>
  <c r="AF146" i="2"/>
  <c r="AF334" i="2"/>
  <c r="AF3" i="2"/>
  <c r="AF209" i="2"/>
  <c r="AF321" i="2"/>
  <c r="AF620" i="2"/>
  <c r="AF133" i="2"/>
  <c r="AF167" i="2"/>
  <c r="AF502" i="2"/>
  <c r="AF242" i="2"/>
  <c r="AF102" i="2"/>
  <c r="AF434" i="2"/>
  <c r="AF22" i="2"/>
  <c r="AF157" i="2"/>
  <c r="AF316" i="2"/>
  <c r="AF544" i="2"/>
  <c r="AF627" i="2"/>
  <c r="AF571" i="2"/>
  <c r="AF245" i="2"/>
  <c r="AF212" i="2"/>
  <c r="AF395" i="2"/>
  <c r="AF276" i="2"/>
  <c r="AF322" i="2"/>
  <c r="AF57" i="2"/>
  <c r="AF413" i="2"/>
  <c r="AF80" i="2"/>
  <c r="AF325" i="2"/>
  <c r="AF370" i="2"/>
  <c r="AF115" i="2"/>
  <c r="AF213" i="2"/>
  <c r="AF9" i="2"/>
  <c r="AF39" i="2"/>
  <c r="AF189" i="2"/>
  <c r="AF412" i="2"/>
  <c r="AF121" i="2"/>
  <c r="AF290" i="2"/>
  <c r="AF184" i="2"/>
  <c r="AF302" i="2"/>
  <c r="AF344" i="2"/>
  <c r="AF478" i="2"/>
  <c r="AF248" i="2"/>
  <c r="AF88" i="2"/>
  <c r="AF340" i="2"/>
  <c r="AF415" i="2"/>
  <c r="AF206" i="2"/>
  <c r="AF618" i="2"/>
  <c r="AF690" i="2"/>
  <c r="AF123" i="2"/>
  <c r="AF137" i="2"/>
  <c r="AF292" i="2"/>
  <c r="AF48" i="2"/>
  <c r="AF7" i="2"/>
  <c r="AF553" i="2"/>
  <c r="AF289" i="2"/>
  <c r="AF158" i="2"/>
  <c r="AF149" i="2"/>
  <c r="AF324" i="2"/>
  <c r="AF329" i="2"/>
  <c r="AF597" i="2"/>
  <c r="AF44" i="2"/>
  <c r="AF508" i="2"/>
  <c r="AF311" i="2"/>
  <c r="AF486" i="2"/>
  <c r="AF298" i="2"/>
  <c r="AF223" i="2"/>
  <c r="AF228" i="2"/>
  <c r="AF304" i="2"/>
  <c r="AF35" i="2"/>
  <c r="AF318" i="2"/>
  <c r="AF693" i="2"/>
  <c r="AF443" i="2"/>
  <c r="AF308" i="2"/>
  <c r="AF682" i="2"/>
  <c r="AF60" i="2"/>
  <c r="AF74" i="2"/>
  <c r="AF16" i="2"/>
  <c r="AF332" i="2"/>
  <c r="AF222" i="2"/>
  <c r="AF483" i="2"/>
  <c r="AF75" i="2"/>
  <c r="AF447" i="2"/>
  <c r="AF319" i="2"/>
  <c r="AF263" i="2"/>
  <c r="AF518" i="2"/>
  <c r="AF392" i="2"/>
  <c r="AF296" i="2"/>
  <c r="AF410" i="2"/>
  <c r="AF424" i="2"/>
  <c r="AF531" i="2"/>
  <c r="AF524" i="2"/>
  <c r="AF162" i="2"/>
  <c r="AF540" i="2"/>
  <c r="AF654" i="2"/>
  <c r="AF600" i="2"/>
  <c r="AF462" i="2"/>
  <c r="AF619" i="2"/>
  <c r="AF46" i="2"/>
  <c r="AF279" i="2"/>
  <c r="AF244" i="2"/>
  <c r="AF489" i="2"/>
  <c r="AF161" i="2"/>
  <c r="AF669" i="2"/>
  <c r="AF511" i="2"/>
  <c r="AF347" i="2"/>
  <c r="AF647" i="2"/>
  <c r="AF134" i="2"/>
  <c r="AF587" i="2"/>
  <c r="AF20" i="2"/>
  <c r="AF246" i="2"/>
  <c r="AF637" i="2"/>
  <c r="AF5" i="2"/>
  <c r="AF567" i="2"/>
  <c r="AF232" i="2"/>
  <c r="AF49" i="2"/>
  <c r="AF295" i="2"/>
  <c r="AF37" i="2"/>
  <c r="AF188" i="2"/>
  <c r="AF527" i="2"/>
  <c r="AF575" i="2"/>
  <c r="AF591" i="2"/>
  <c r="AF28" i="2"/>
  <c r="AF450" i="2"/>
  <c r="AF326" i="2"/>
  <c r="AF687" i="2"/>
  <c r="AF382" i="2"/>
  <c r="AF387" i="2"/>
  <c r="AF204" i="2"/>
  <c r="AF454" i="2"/>
  <c r="AF457" i="2"/>
  <c r="AF190" i="2"/>
  <c r="AF593" i="2"/>
  <c r="AF541" i="2"/>
  <c r="AF101" i="2"/>
  <c r="AF266" i="2"/>
  <c r="AF388" i="2"/>
  <c r="AF99" i="2"/>
  <c r="AF514" i="2"/>
  <c r="AF398" i="2"/>
  <c r="AF111" i="2"/>
  <c r="AF635" i="2"/>
  <c r="AF469" i="2"/>
  <c r="AF362" i="2"/>
  <c r="AF73" i="2"/>
  <c r="AF559" i="2"/>
  <c r="AF568" i="2"/>
  <c r="AF543" i="2"/>
  <c r="AF131" i="2"/>
  <c r="AF252" i="2"/>
  <c r="AF108" i="2"/>
  <c r="AF409" i="2"/>
  <c r="AF243" i="2"/>
  <c r="AF649" i="2"/>
  <c r="AF714" i="2"/>
  <c r="AF132" i="2"/>
  <c r="AF293" i="2"/>
  <c r="AF63" i="2"/>
  <c r="AF236" i="2"/>
  <c r="AF440" i="2"/>
  <c r="AF584" i="2"/>
  <c r="AF353" i="2"/>
  <c r="AF471" i="2"/>
  <c r="AF270" i="2"/>
  <c r="AF493" i="2"/>
  <c r="AF10" i="2"/>
  <c r="AF77" i="2"/>
  <c r="AF56" i="2"/>
  <c r="AF579" i="2"/>
  <c r="AF361" i="2"/>
  <c r="AF703" i="2"/>
  <c r="AF327" i="2"/>
  <c r="AF356" i="2"/>
  <c r="AF428" i="2"/>
  <c r="AF110" i="2"/>
  <c r="AF578" i="2"/>
  <c r="AF249" i="2"/>
  <c r="AF722" i="2"/>
  <c r="AF299" i="2"/>
  <c r="AF520" i="2"/>
  <c r="AF25" i="2"/>
  <c r="AF639" i="2"/>
  <c r="AF604" i="2"/>
  <c r="AF484" i="2"/>
  <c r="AF341" i="2"/>
  <c r="AF175" i="2"/>
  <c r="AF87" i="2"/>
  <c r="AF507" i="2"/>
  <c r="AF267" i="2"/>
  <c r="AF285" i="2"/>
  <c r="AF323" i="2"/>
  <c r="AF14" i="2"/>
  <c r="AF120" i="2"/>
  <c r="AF282" i="2"/>
  <c r="AF505" i="2"/>
  <c r="AF495" i="2"/>
  <c r="AF81" i="2"/>
  <c r="AF349" i="2"/>
  <c r="AF53" i="2"/>
  <c r="AF470" i="2"/>
  <c r="AF368" i="2"/>
  <c r="AF585" i="2"/>
  <c r="AF96" i="2"/>
  <c r="AF199" i="2"/>
  <c r="AF71" i="2"/>
  <c r="AF467" i="2"/>
  <c r="AF583" i="2"/>
  <c r="AF233" i="2"/>
  <c r="AF61" i="2"/>
  <c r="AF281" i="2"/>
  <c r="AF211" i="2"/>
  <c r="AF91" i="2"/>
  <c r="AF371" i="2"/>
  <c r="AF437" i="2"/>
  <c r="AF487" i="2"/>
  <c r="AF41" i="2"/>
  <c r="AF194" i="2"/>
  <c r="AF68" i="2"/>
  <c r="AF442" i="2"/>
  <c r="AF218" i="2"/>
  <c r="AF588" i="2"/>
  <c r="AF148" i="2"/>
  <c r="AF696" i="2"/>
  <c r="AF119" i="2"/>
  <c r="AF286" i="2"/>
  <c r="AF662" i="2"/>
  <c r="AF94" i="2"/>
  <c r="AF374" i="2"/>
  <c r="AF67" i="2"/>
  <c r="AF551" i="2"/>
  <c r="AF496" i="2"/>
  <c r="AF141" i="2"/>
  <c r="AF183" i="2"/>
  <c r="AF663" i="2"/>
  <c r="AF261" i="2"/>
  <c r="AF72" i="2"/>
  <c r="AF365" i="2"/>
  <c r="AF339" i="2"/>
  <c r="AF253" i="2"/>
  <c r="AF582" i="2"/>
  <c r="AF358" i="2"/>
  <c r="AF191" i="2"/>
  <c r="AF530" i="2"/>
  <c r="AF66" i="2"/>
  <c r="AF277" i="2"/>
  <c r="AF177" i="2"/>
  <c r="AF608" i="2"/>
  <c r="AF154" i="2"/>
  <c r="AF545" i="2"/>
  <c r="AF165" i="2"/>
  <c r="AF225" i="2"/>
  <c r="AF444" i="2"/>
  <c r="AF373" i="2"/>
  <c r="AF13" i="2"/>
  <c r="AF268" i="2"/>
  <c r="AF351" i="2"/>
  <c r="AF11" i="2"/>
  <c r="AF100" i="2"/>
  <c r="AF201" i="2"/>
  <c r="AF509" i="2"/>
  <c r="AF577" i="2"/>
  <c r="AF275" i="2"/>
  <c r="AF710" i="2"/>
  <c r="AF205" i="2"/>
  <c r="AF30" i="2"/>
  <c r="AF83" i="2"/>
  <c r="AF666" i="2"/>
  <c r="AF147" i="2"/>
  <c r="AF658" i="2"/>
  <c r="AF8" i="2"/>
  <c r="AF328" i="2"/>
  <c r="AF402" i="2"/>
  <c r="AF23" i="2"/>
  <c r="AF114" i="2"/>
  <c r="AF58" i="2"/>
  <c r="AF705" i="2"/>
  <c r="AF458" i="2"/>
  <c r="AF226" i="2"/>
  <c r="AF657" i="2"/>
  <c r="AF534" i="2"/>
  <c r="AF33" i="2"/>
  <c r="AF557" i="2"/>
  <c r="AF504" i="2"/>
  <c r="AF92" i="2"/>
  <c r="AF548" i="2"/>
  <c r="AF360" i="2"/>
  <c r="AF337" i="2"/>
  <c r="AF377" i="2"/>
  <c r="AF139" i="2"/>
  <c r="AF435" i="2"/>
  <c r="AF271" i="2"/>
  <c r="AF309" i="2"/>
  <c r="AF640" i="2"/>
  <c r="AF525" i="2"/>
  <c r="AF79" i="2"/>
  <c r="AF169" i="2"/>
  <c r="AF207" i="2"/>
  <c r="AF438" i="2"/>
  <c r="AF198" i="2"/>
  <c r="AF173" i="2"/>
  <c r="AF90" i="2"/>
  <c r="AF611" i="2"/>
  <c r="AF241" i="2"/>
  <c r="AF84" i="2"/>
  <c r="AF393" i="2"/>
  <c r="AF685" i="2"/>
  <c r="AF451" i="2"/>
  <c r="AF176" i="2"/>
  <c r="AF47" i="2"/>
  <c r="AF152" i="2"/>
  <c r="AF17" i="2"/>
  <c r="AF650" i="2"/>
  <c r="AF186" i="2"/>
  <c r="AF208" i="2"/>
  <c r="AF280" i="2"/>
  <c r="AF172" i="2"/>
  <c r="AF178" i="2"/>
  <c r="AF284" i="2"/>
  <c r="AF633" i="2"/>
  <c r="AF297" i="2"/>
  <c r="AF498" i="2"/>
  <c r="AF683" i="2"/>
  <c r="AF560" i="2"/>
  <c r="AF439" i="2"/>
  <c r="AF400" i="2"/>
  <c r="AF481" i="2"/>
  <c r="AF378" i="2"/>
  <c r="AF32" i="2"/>
  <c r="AF274" i="2"/>
  <c r="AF6" i="2"/>
  <c r="AF109" i="2"/>
  <c r="AF372" i="2"/>
  <c r="AF214" i="2"/>
  <c r="AF645" i="2"/>
  <c r="AF182" i="2"/>
  <c r="AF136" i="2"/>
  <c r="AF163" i="2"/>
  <c r="AF185" i="2"/>
  <c r="AF18" i="2"/>
  <c r="AF492" i="2"/>
  <c r="AF215" i="2"/>
  <c r="AF407" i="2"/>
  <c r="AF202" i="2"/>
  <c r="AF203" i="2"/>
  <c r="AF673" i="2"/>
  <c r="AF728" i="2"/>
  <c r="AF21" i="2"/>
  <c r="AF538" i="2"/>
  <c r="AF52" i="2"/>
  <c r="AF97" i="2"/>
  <c r="AF594" i="2"/>
  <c r="AF256" i="2"/>
  <c r="AF2" i="2"/>
  <c r="AF291" i="2"/>
  <c r="AF12" i="2"/>
  <c r="AF43" i="2"/>
  <c r="AF59" i="2"/>
  <c r="AF550" i="2"/>
  <c r="AF125" i="2"/>
  <c r="AF536" i="2"/>
  <c r="AF257" i="2"/>
  <c r="AF405" i="2"/>
  <c r="AF465" i="2"/>
  <c r="AF570" i="2"/>
  <c r="AF482" i="2"/>
  <c r="AF397" i="2"/>
  <c r="AF62" i="2"/>
  <c r="AF586" i="2"/>
  <c r="AF219" i="2"/>
  <c r="AF229" i="2"/>
  <c r="AF643" i="2"/>
  <c r="AF247" i="2"/>
  <c r="AF224" i="2"/>
  <c r="AF107" i="2"/>
  <c r="AF727" i="2"/>
  <c r="AF515" i="2"/>
  <c r="AF416" i="2"/>
  <c r="AF227" i="2"/>
  <c r="AF692" i="2"/>
  <c r="AF254" i="2"/>
  <c r="AF521" i="2"/>
  <c r="AF563" i="2"/>
  <c r="AF648" i="2"/>
  <c r="AF122" i="2"/>
  <c r="AF348" i="2"/>
  <c r="AF260" i="2"/>
  <c r="AF510" i="2"/>
  <c r="AF221" i="2"/>
  <c r="AF463" i="2"/>
  <c r="AF113" i="2"/>
  <c r="AF170" i="2"/>
  <c r="AF269" i="2"/>
  <c r="AF42" i="2"/>
  <c r="AF427" i="2"/>
  <c r="AF494" i="2"/>
  <c r="AF708" i="2"/>
  <c r="AF27" i="2"/>
  <c r="AF273" i="2"/>
  <c r="AF503" i="2"/>
  <c r="AF352" i="2"/>
  <c r="AF142" i="2"/>
  <c r="AF459" i="2"/>
  <c r="AF564" i="2"/>
  <c r="AF423" i="2"/>
  <c r="AF453" i="2"/>
  <c r="AF403" i="2"/>
  <c r="AF230" i="2"/>
  <c r="AF689" i="2"/>
  <c r="AF64" i="2"/>
  <c r="AF418" i="2"/>
  <c r="AF475" i="2"/>
  <c r="AF127" i="2"/>
  <c r="AF333" i="2"/>
  <c r="AF144" i="2"/>
  <c r="AF609" i="2"/>
  <c r="AF734" i="2"/>
  <c r="AF118" i="2"/>
  <c r="AF712" i="2"/>
  <c r="AF680" i="2"/>
  <c r="AF105" i="2"/>
  <c r="AF519" i="2"/>
  <c r="AF706" i="2"/>
  <c r="AF417" i="2"/>
  <c r="AF312" i="2"/>
  <c r="AF420" i="2"/>
  <c r="AF721" i="2"/>
  <c r="AF45" i="2"/>
  <c r="AF29" i="2"/>
  <c r="AF117" i="2"/>
  <c r="AF425" i="2"/>
  <c r="AF488" i="2"/>
  <c r="AF220" i="2"/>
  <c r="AF675" i="2"/>
  <c r="AF670" i="2"/>
  <c r="AF363" i="2"/>
  <c r="AF474" i="2"/>
  <c r="AF306" i="2"/>
  <c r="AF386" i="2"/>
  <c r="AF19" i="2"/>
  <c r="AF665" i="2"/>
  <c r="AF195" i="2"/>
  <c r="AF501" i="2"/>
  <c r="AF404" i="2"/>
  <c r="AF623" i="2"/>
  <c r="AF532" i="2"/>
  <c r="AF76" i="2"/>
  <c r="AF15" i="2"/>
  <c r="AF547" i="2"/>
  <c r="AF335" i="2"/>
  <c r="AF366" i="2"/>
  <c r="AF599" i="2"/>
  <c r="AF574" i="2"/>
  <c r="AF180" i="2"/>
  <c r="AF38" i="2"/>
  <c r="AF607" i="2"/>
  <c r="AF736" i="2"/>
  <c r="AF632" i="2"/>
  <c r="AF391" i="2"/>
  <c r="AF614" i="2"/>
  <c r="AF65" i="2"/>
  <c r="AF660" i="2"/>
  <c r="AF733" i="2"/>
  <c r="AF429" i="2"/>
  <c r="AF55" i="2"/>
  <c r="AF490" i="2"/>
  <c r="AF517" i="2"/>
  <c r="AF549" i="2"/>
  <c r="AF455" i="2"/>
  <c r="AF272" i="2"/>
  <c r="AF330" i="2"/>
  <c r="AF345" i="2"/>
  <c r="AF702" i="2"/>
  <c r="AF259" i="2"/>
  <c r="AF354" i="2"/>
  <c r="AF516" i="2"/>
  <c r="AF78" i="2"/>
  <c r="AF449" i="2"/>
  <c r="AF646" i="2"/>
  <c r="AF331" i="2"/>
  <c r="AF359" i="2"/>
  <c r="AF384" i="2"/>
  <c r="AF116" i="2"/>
  <c r="AF653" i="2"/>
  <c r="AF460" i="2"/>
  <c r="AF250" i="2"/>
  <c r="AF34" i="2"/>
  <c r="AF200" i="2"/>
  <c r="AF181" i="2"/>
  <c r="AF31" i="2"/>
  <c r="AF217" i="2"/>
  <c r="AF85" i="2"/>
  <c r="AF679" i="2"/>
  <c r="AF103" i="2"/>
  <c r="AF573" i="2"/>
  <c r="AF342" i="2"/>
  <c r="AF36" i="2"/>
  <c r="AF171" i="2"/>
  <c r="AF24" i="2"/>
  <c r="AF562" i="2"/>
  <c r="AF499" i="2"/>
  <c r="AF193" i="2"/>
  <c r="AF732" i="2"/>
  <c r="AF145" i="2"/>
  <c r="AF671" i="2"/>
  <c r="AF406" i="2"/>
  <c r="AF112" i="2"/>
  <c r="AF262" i="2"/>
  <c r="AF394" i="2"/>
  <c r="AF237" i="2"/>
  <c r="AF364" i="2"/>
  <c r="AF301" i="2"/>
  <c r="AF699" i="2"/>
  <c r="AF135" i="2"/>
  <c r="AF500" i="2"/>
  <c r="AF596" i="2"/>
  <c r="AF661" i="2"/>
  <c r="AF40" i="2"/>
  <c r="AF731" i="2"/>
  <c r="AF667" i="2"/>
  <c r="AF668" i="2"/>
  <c r="AF473" i="2"/>
  <c r="AF150" i="2"/>
  <c r="AF128" i="2"/>
  <c r="AF390" i="2"/>
  <c r="AF641" i="2"/>
  <c r="AF605" i="2"/>
  <c r="AF239" i="2"/>
  <c r="AF138" i="2"/>
  <c r="AF652" i="2"/>
  <c r="AF343" i="2"/>
  <c r="AF537" i="2"/>
  <c r="AF464" i="2"/>
  <c r="AF589" i="2"/>
  <c r="AF265" i="2"/>
  <c r="AF129" i="2"/>
  <c r="AF143" i="2"/>
  <c r="AF367" i="2"/>
  <c r="AF724" i="2"/>
  <c r="AF381" i="2"/>
  <c r="AF713" i="2"/>
  <c r="AF694" i="2"/>
  <c r="AF288" i="2"/>
  <c r="AF159" i="2"/>
  <c r="AF124" i="2"/>
  <c r="AF697" i="2"/>
  <c r="AF554" i="2"/>
  <c r="AF251" i="2"/>
  <c r="AF385" i="2"/>
  <c r="AF461" i="2"/>
  <c r="AF283" i="2"/>
  <c r="AF630" i="2"/>
  <c r="AF566" i="2"/>
  <c r="AF700" i="2"/>
  <c r="AF572" i="2"/>
  <c r="AF664" i="2"/>
  <c r="AF561" i="2"/>
  <c r="AF695" i="2"/>
  <c r="AF376" i="2"/>
  <c r="AF192" i="2"/>
  <c r="AF160" i="2"/>
  <c r="AF656" i="2"/>
  <c r="AF717" i="2"/>
  <c r="AF278" i="2"/>
  <c r="AF610" i="2"/>
  <c r="AF592" i="2"/>
  <c r="AF315" i="2"/>
  <c r="AF126" i="2"/>
  <c r="AF612" i="2"/>
  <c r="AF674" i="2"/>
  <c r="AF739" i="2"/>
  <c r="AF82" i="2"/>
  <c r="AF625" i="2"/>
  <c r="AF603" i="2"/>
  <c r="AF602" i="2"/>
  <c r="AF389" i="2"/>
  <c r="AF456" i="2"/>
  <c r="AF140" i="2"/>
  <c r="AF166" i="2"/>
  <c r="AF231" i="2"/>
  <c r="AF529" i="2"/>
  <c r="AF287" i="2"/>
  <c r="AF576" i="2"/>
  <c r="AF294" i="2"/>
  <c r="AF580" i="2"/>
  <c r="AF401" i="2"/>
  <c r="AF240" i="2"/>
  <c r="AF533" i="2"/>
  <c r="AF419" i="2"/>
  <c r="AF106" i="2"/>
  <c r="AF601" i="2"/>
  <c r="AF555" i="2"/>
  <c r="AF433" i="2"/>
  <c r="AF729" i="2"/>
  <c r="AF320" i="2"/>
  <c r="AF179" i="2"/>
  <c r="AF485" i="2"/>
  <c r="AF210" i="2"/>
  <c r="AF522" i="2"/>
  <c r="AF156" i="2"/>
  <c r="AF153" i="2"/>
  <c r="AF677" i="2"/>
  <c r="AF595" i="2"/>
  <c r="AF426" i="2"/>
  <c r="AF168" i="2"/>
  <c r="AF350" i="2"/>
  <c r="AF314" i="2"/>
  <c r="AF556" i="2"/>
  <c r="AF452" i="2"/>
  <c r="AF535" i="2"/>
  <c r="AF513" i="2"/>
  <c r="AF581" i="2"/>
  <c r="AF628" i="2"/>
  <c r="AF472" i="2"/>
  <c r="AF569" i="2"/>
  <c r="AF621" i="2"/>
  <c r="AF430" i="2"/>
  <c r="AF497" i="2"/>
  <c r="AF196" i="2"/>
  <c r="AF681" i="2"/>
  <c r="AF336" i="2"/>
  <c r="AF396" i="2"/>
  <c r="AF716" i="2"/>
  <c r="AF698" i="2"/>
  <c r="AF725" i="2"/>
  <c r="AF672" i="2"/>
  <c r="AF375" i="2"/>
  <c r="AF598" i="2"/>
  <c r="AF606" i="2"/>
  <c r="AF303" i="2"/>
  <c r="AF305" i="2"/>
  <c r="AF644" i="2"/>
  <c r="AF616" i="2"/>
  <c r="AF617" i="2"/>
  <c r="AF408" i="2"/>
  <c r="AF436" i="2"/>
  <c r="AF431" i="2"/>
  <c r="AF659" i="2"/>
  <c r="AF477" i="2"/>
  <c r="AF466" i="2"/>
  <c r="AF726" i="2"/>
  <c r="AF421" i="2"/>
  <c r="AF468" i="2"/>
  <c r="AF636" i="2"/>
  <c r="AF707" i="2"/>
  <c r="AF711" i="2"/>
  <c r="AF688" i="2"/>
  <c r="AF624" i="2"/>
  <c r="AF448" i="2"/>
  <c r="AF738" i="2"/>
  <c r="AF730" i="2"/>
  <c r="AF629" i="2"/>
  <c r="AF719" i="2"/>
  <c r="AF615" i="2"/>
  <c r="AF715" i="2"/>
  <c r="AF613" i="2"/>
  <c r="AF678" i="2"/>
  <c r="AF718" i="2"/>
  <c r="AF737" i="2"/>
  <c r="AF720" i="2"/>
  <c r="AF655" i="2"/>
  <c r="AF691" i="2"/>
  <c r="AF723" i="2"/>
  <c r="AF709" i="2"/>
  <c r="AF684" i="2"/>
  <c r="AF622" i="2"/>
  <c r="AF686" i="2"/>
  <c r="AF704" i="2"/>
  <c r="AF701" i="2"/>
  <c r="AF735" i="2"/>
  <c r="AE558" i="2"/>
  <c r="AE546" i="2"/>
  <c r="AE626" i="2"/>
  <c r="AE104" i="2"/>
  <c r="AE399" i="2"/>
  <c r="AE512" i="2"/>
  <c r="AE380" i="2"/>
  <c r="AE491" i="2"/>
  <c r="AE590" i="2"/>
  <c r="AE317" i="2"/>
  <c r="AE369" i="2"/>
  <c r="AE445" i="2"/>
  <c r="AE642" i="2"/>
  <c r="AE216" i="2"/>
  <c r="AE238" i="2"/>
  <c r="AE197" i="2"/>
  <c r="AE164" i="2"/>
  <c r="AE476" i="2"/>
  <c r="AE528" i="2"/>
  <c r="AE676" i="2"/>
  <c r="AE539" i="2"/>
  <c r="AE70" i="2"/>
  <c r="AE441" i="2"/>
  <c r="AE379" i="2"/>
  <c r="AE300" i="2"/>
  <c r="AE174" i="2"/>
  <c r="AE526" i="2"/>
  <c r="AE26" i="2"/>
  <c r="AE234" i="2"/>
  <c r="AE69" i="2"/>
  <c r="AE355" i="2"/>
  <c r="AE631" i="2"/>
  <c r="AE552" i="2"/>
  <c r="AE651" i="2"/>
  <c r="AE155" i="2"/>
  <c r="AE4" i="2"/>
  <c r="AE264" i="2"/>
  <c r="AE638" i="2"/>
  <c r="AE95" i="2"/>
  <c r="AE89" i="2"/>
  <c r="AE523" i="2"/>
  <c r="AE506" i="2"/>
  <c r="AE50" i="2"/>
  <c r="AE130" i="2"/>
  <c r="AE346" i="2"/>
  <c r="AE255" i="2"/>
  <c r="AE235" i="2"/>
  <c r="AE634" i="2"/>
  <c r="AE338" i="2"/>
  <c r="AE86" i="2"/>
  <c r="AE565" i="2"/>
  <c r="AE151" i="2"/>
  <c r="AE313" i="2"/>
  <c r="AE54" i="2"/>
  <c r="AE98" i="2"/>
  <c r="AE51" i="2"/>
  <c r="AE446" i="2"/>
  <c r="AE480" i="2"/>
  <c r="AE542" i="2"/>
  <c r="AE307" i="2"/>
  <c r="AE187" i="2"/>
  <c r="AE357" i="2"/>
  <c r="AE479" i="2"/>
  <c r="AE414" i="2"/>
  <c r="AE422" i="2"/>
  <c r="AE258" i="2"/>
  <c r="AE310" i="2"/>
  <c r="AE383" i="2"/>
  <c r="AE411" i="2"/>
  <c r="AE93" i="2"/>
  <c r="AE432" i="2"/>
  <c r="AE146" i="2"/>
  <c r="AE334" i="2"/>
  <c r="AE3" i="2"/>
  <c r="AE209" i="2"/>
  <c r="AE321" i="2"/>
  <c r="AE620" i="2"/>
  <c r="AE133" i="2"/>
  <c r="AE167" i="2"/>
  <c r="AE502" i="2"/>
  <c r="AE242" i="2"/>
  <c r="AE102" i="2"/>
  <c r="AE434" i="2"/>
  <c r="AE22" i="2"/>
  <c r="AE157" i="2"/>
  <c r="AE316" i="2"/>
  <c r="AE544" i="2"/>
  <c r="AE627" i="2"/>
  <c r="AE571" i="2"/>
  <c r="AE245" i="2"/>
  <c r="AE212" i="2"/>
  <c r="AE395" i="2"/>
  <c r="AE276" i="2"/>
  <c r="AE322" i="2"/>
  <c r="AE57" i="2"/>
  <c r="AE413" i="2"/>
  <c r="AE80" i="2"/>
  <c r="AE325" i="2"/>
  <c r="AE370" i="2"/>
  <c r="AE115" i="2"/>
  <c r="AE213" i="2"/>
  <c r="AE9" i="2"/>
  <c r="AE39" i="2"/>
  <c r="AE189" i="2"/>
  <c r="AE412" i="2"/>
  <c r="AE121" i="2"/>
  <c r="AE290" i="2"/>
  <c r="AE184" i="2"/>
  <c r="AE302" i="2"/>
  <c r="AE344" i="2"/>
  <c r="AE478" i="2"/>
  <c r="AE248" i="2"/>
  <c r="AE88" i="2"/>
  <c r="AE340" i="2"/>
  <c r="AE415" i="2"/>
  <c r="AE206" i="2"/>
  <c r="AE618" i="2"/>
  <c r="AE690" i="2"/>
  <c r="AE123" i="2"/>
  <c r="AE137" i="2"/>
  <c r="AE292" i="2"/>
  <c r="AE48" i="2"/>
  <c r="AE7" i="2"/>
  <c r="AE553" i="2"/>
  <c r="AE289" i="2"/>
  <c r="AE158" i="2"/>
  <c r="AE149" i="2"/>
  <c r="AE324" i="2"/>
  <c r="AE329" i="2"/>
  <c r="AE597" i="2"/>
  <c r="AE44" i="2"/>
  <c r="AE508" i="2"/>
  <c r="AE311" i="2"/>
  <c r="AE486" i="2"/>
  <c r="AE298" i="2"/>
  <c r="AE223" i="2"/>
  <c r="AE228" i="2"/>
  <c r="AE304" i="2"/>
  <c r="AE35" i="2"/>
  <c r="AE318" i="2"/>
  <c r="AE693" i="2"/>
  <c r="AE443" i="2"/>
  <c r="AE308" i="2"/>
  <c r="AE682" i="2"/>
  <c r="AE60" i="2"/>
  <c r="AE74" i="2"/>
  <c r="AE16" i="2"/>
  <c r="AE332" i="2"/>
  <c r="AE222" i="2"/>
  <c r="AE483" i="2"/>
  <c r="AE75" i="2"/>
  <c r="AE447" i="2"/>
  <c r="AE319" i="2"/>
  <c r="AE263" i="2"/>
  <c r="AE518" i="2"/>
  <c r="AE392" i="2"/>
  <c r="AE296" i="2"/>
  <c r="AE410" i="2"/>
  <c r="AE424" i="2"/>
  <c r="AE531" i="2"/>
  <c r="AE524" i="2"/>
  <c r="AE162" i="2"/>
  <c r="AE540" i="2"/>
  <c r="AE654" i="2"/>
  <c r="AE600" i="2"/>
  <c r="AE462" i="2"/>
  <c r="AE619" i="2"/>
  <c r="AE46" i="2"/>
  <c r="AE279" i="2"/>
  <c r="AE244" i="2"/>
  <c r="AE489" i="2"/>
  <c r="AE161" i="2"/>
  <c r="AE669" i="2"/>
  <c r="AE511" i="2"/>
  <c r="AE347" i="2"/>
  <c r="AE647" i="2"/>
  <c r="AE134" i="2"/>
  <c r="AE587" i="2"/>
  <c r="AE20" i="2"/>
  <c r="AE246" i="2"/>
  <c r="AE637" i="2"/>
  <c r="AE5" i="2"/>
  <c r="AE567" i="2"/>
  <c r="AE232" i="2"/>
  <c r="AE49" i="2"/>
  <c r="AE295" i="2"/>
  <c r="AE37" i="2"/>
  <c r="AE188" i="2"/>
  <c r="AE527" i="2"/>
  <c r="AE575" i="2"/>
  <c r="AE591" i="2"/>
  <c r="AE28" i="2"/>
  <c r="AE450" i="2"/>
  <c r="AE326" i="2"/>
  <c r="AE687" i="2"/>
  <c r="AE382" i="2"/>
  <c r="AE387" i="2"/>
  <c r="AE204" i="2"/>
  <c r="AE454" i="2"/>
  <c r="AE457" i="2"/>
  <c r="AE190" i="2"/>
  <c r="AE593" i="2"/>
  <c r="AE541" i="2"/>
  <c r="AE101" i="2"/>
  <c r="AE266" i="2"/>
  <c r="AE388" i="2"/>
  <c r="AE99" i="2"/>
  <c r="AE514" i="2"/>
  <c r="AE398" i="2"/>
  <c r="AE111" i="2"/>
  <c r="AE635" i="2"/>
  <c r="AE469" i="2"/>
  <c r="AE362" i="2"/>
  <c r="AE73" i="2"/>
  <c r="AE559" i="2"/>
  <c r="AE568" i="2"/>
  <c r="AE543" i="2"/>
  <c r="AE131" i="2"/>
  <c r="AE252" i="2"/>
  <c r="AE108" i="2"/>
  <c r="AE409" i="2"/>
  <c r="AE243" i="2"/>
  <c r="AE649" i="2"/>
  <c r="AE714" i="2"/>
  <c r="AE132" i="2"/>
  <c r="AE293" i="2"/>
  <c r="AE63" i="2"/>
  <c r="AE236" i="2"/>
  <c r="AE440" i="2"/>
  <c r="AE584" i="2"/>
  <c r="AE353" i="2"/>
  <c r="AE471" i="2"/>
  <c r="AE270" i="2"/>
  <c r="AE493" i="2"/>
  <c r="AE10" i="2"/>
  <c r="AE77" i="2"/>
  <c r="AE56" i="2"/>
  <c r="AE579" i="2"/>
  <c r="AE361" i="2"/>
  <c r="AE703" i="2"/>
  <c r="AE327" i="2"/>
  <c r="AE356" i="2"/>
  <c r="AE428" i="2"/>
  <c r="AE110" i="2"/>
  <c r="AE578" i="2"/>
  <c r="AE249" i="2"/>
  <c r="AE722" i="2"/>
  <c r="AE299" i="2"/>
  <c r="AE520" i="2"/>
  <c r="AE25" i="2"/>
  <c r="AE639" i="2"/>
  <c r="AE604" i="2"/>
  <c r="AE484" i="2"/>
  <c r="AE341" i="2"/>
  <c r="AE175" i="2"/>
  <c r="AE87" i="2"/>
  <c r="AE507" i="2"/>
  <c r="AE267" i="2"/>
  <c r="AE285" i="2"/>
  <c r="AE323" i="2"/>
  <c r="AE14" i="2"/>
  <c r="AE120" i="2"/>
  <c r="AE282" i="2"/>
  <c r="AE505" i="2"/>
  <c r="AE495" i="2"/>
  <c r="AE81" i="2"/>
  <c r="AE349" i="2"/>
  <c r="AE53" i="2"/>
  <c r="AE470" i="2"/>
  <c r="AE368" i="2"/>
  <c r="AE585" i="2"/>
  <c r="AE96" i="2"/>
  <c r="AE199" i="2"/>
  <c r="AE71" i="2"/>
  <c r="AE467" i="2"/>
  <c r="AE583" i="2"/>
  <c r="AE233" i="2"/>
  <c r="AE61" i="2"/>
  <c r="AE281" i="2"/>
  <c r="AE211" i="2"/>
  <c r="AE91" i="2"/>
  <c r="AE371" i="2"/>
  <c r="AE437" i="2"/>
  <c r="AE487" i="2"/>
  <c r="AE41" i="2"/>
  <c r="AE194" i="2"/>
  <c r="AE68" i="2"/>
  <c r="AE442" i="2"/>
  <c r="AE218" i="2"/>
  <c r="AE588" i="2"/>
  <c r="AE148" i="2"/>
  <c r="AE696" i="2"/>
  <c r="AE119" i="2"/>
  <c r="AE286" i="2"/>
  <c r="AE662" i="2"/>
  <c r="AE94" i="2"/>
  <c r="AE374" i="2"/>
  <c r="AE67" i="2"/>
  <c r="AE551" i="2"/>
  <c r="AE496" i="2"/>
  <c r="AE141" i="2"/>
  <c r="AE183" i="2"/>
  <c r="AE663" i="2"/>
  <c r="AE261" i="2"/>
  <c r="AE72" i="2"/>
  <c r="AE365" i="2"/>
  <c r="AE339" i="2"/>
  <c r="AE253" i="2"/>
  <c r="AE582" i="2"/>
  <c r="AE358" i="2"/>
  <c r="AE191" i="2"/>
  <c r="AE530" i="2"/>
  <c r="AE66" i="2"/>
  <c r="AE277" i="2"/>
  <c r="AE177" i="2"/>
  <c r="AE608" i="2"/>
  <c r="AE154" i="2"/>
  <c r="AE545" i="2"/>
  <c r="AE165" i="2"/>
  <c r="AE225" i="2"/>
  <c r="AE444" i="2"/>
  <c r="AE373" i="2"/>
  <c r="AE13" i="2"/>
  <c r="AE268" i="2"/>
  <c r="AE351" i="2"/>
  <c r="AE11" i="2"/>
  <c r="AE100" i="2"/>
  <c r="AE201" i="2"/>
  <c r="AE509" i="2"/>
  <c r="AE577" i="2"/>
  <c r="AE275" i="2"/>
  <c r="AE710" i="2"/>
  <c r="AE205" i="2"/>
  <c r="AE30" i="2"/>
  <c r="AE83" i="2"/>
  <c r="AE666" i="2"/>
  <c r="AE147" i="2"/>
  <c r="AE658" i="2"/>
  <c r="AE8" i="2"/>
  <c r="AE328" i="2"/>
  <c r="AE402" i="2"/>
  <c r="AE23" i="2"/>
  <c r="AE114" i="2"/>
  <c r="AE58" i="2"/>
  <c r="AE705" i="2"/>
  <c r="AE458" i="2"/>
  <c r="AE226" i="2"/>
  <c r="AE657" i="2"/>
  <c r="AE534" i="2"/>
  <c r="AE33" i="2"/>
  <c r="AE557" i="2"/>
  <c r="AE504" i="2"/>
  <c r="AE92" i="2"/>
  <c r="AE548" i="2"/>
  <c r="AE360" i="2"/>
  <c r="AE337" i="2"/>
  <c r="AE377" i="2"/>
  <c r="AE139" i="2"/>
  <c r="AE435" i="2"/>
  <c r="AE271" i="2"/>
  <c r="AE309" i="2"/>
  <c r="AE640" i="2"/>
  <c r="AE525" i="2"/>
  <c r="AE79" i="2"/>
  <c r="AE169" i="2"/>
  <c r="AE207" i="2"/>
  <c r="AE438" i="2"/>
  <c r="AE198" i="2"/>
  <c r="AE173" i="2"/>
  <c r="AE90" i="2"/>
  <c r="AE611" i="2"/>
  <c r="AE241" i="2"/>
  <c r="AE84" i="2"/>
  <c r="AE393" i="2"/>
  <c r="AE685" i="2"/>
  <c r="AE451" i="2"/>
  <c r="AE176" i="2"/>
  <c r="AE47" i="2"/>
  <c r="AE152" i="2"/>
  <c r="AE17" i="2"/>
  <c r="AE650" i="2"/>
  <c r="AE186" i="2"/>
  <c r="AE208" i="2"/>
  <c r="AE280" i="2"/>
  <c r="AE172" i="2"/>
  <c r="AE178" i="2"/>
  <c r="AE284" i="2"/>
  <c r="AE633" i="2"/>
  <c r="AE297" i="2"/>
  <c r="AE498" i="2"/>
  <c r="AE683" i="2"/>
  <c r="AE560" i="2"/>
  <c r="AE439" i="2"/>
  <c r="AE400" i="2"/>
  <c r="AE481" i="2"/>
  <c r="AE378" i="2"/>
  <c r="AE32" i="2"/>
  <c r="AE274" i="2"/>
  <c r="AE6" i="2"/>
  <c r="AE109" i="2"/>
  <c r="AE372" i="2"/>
  <c r="AE214" i="2"/>
  <c r="AE645" i="2"/>
  <c r="AE182" i="2"/>
  <c r="AE136" i="2"/>
  <c r="AE163" i="2"/>
  <c r="AE185" i="2"/>
  <c r="AE18" i="2"/>
  <c r="AE492" i="2"/>
  <c r="AE215" i="2"/>
  <c r="AE407" i="2"/>
  <c r="AE202" i="2"/>
  <c r="AE203" i="2"/>
  <c r="AE673" i="2"/>
  <c r="AE728" i="2"/>
  <c r="AE21" i="2"/>
  <c r="AE538" i="2"/>
  <c r="AE52" i="2"/>
  <c r="AE97" i="2"/>
  <c r="AE594" i="2"/>
  <c r="AE256" i="2"/>
  <c r="AE2" i="2"/>
  <c r="AE291" i="2"/>
  <c r="AE12" i="2"/>
  <c r="AE43" i="2"/>
  <c r="AE59" i="2"/>
  <c r="AE550" i="2"/>
  <c r="AE125" i="2"/>
  <c r="AE536" i="2"/>
  <c r="AE257" i="2"/>
  <c r="AE405" i="2"/>
  <c r="AE465" i="2"/>
  <c r="AE570" i="2"/>
  <c r="AE482" i="2"/>
  <c r="AE397" i="2"/>
  <c r="AE62" i="2"/>
  <c r="AE586" i="2"/>
  <c r="AE219" i="2"/>
  <c r="AE229" i="2"/>
  <c r="AE643" i="2"/>
  <c r="AE247" i="2"/>
  <c r="AE224" i="2"/>
  <c r="AE107" i="2"/>
  <c r="AE727" i="2"/>
  <c r="AE515" i="2"/>
  <c r="AE416" i="2"/>
  <c r="AE227" i="2"/>
  <c r="AE692" i="2"/>
  <c r="AE254" i="2"/>
  <c r="AE521" i="2"/>
  <c r="AE563" i="2"/>
  <c r="AE648" i="2"/>
  <c r="AE122" i="2"/>
  <c r="AE348" i="2"/>
  <c r="AE260" i="2"/>
  <c r="AE510" i="2"/>
  <c r="AE221" i="2"/>
  <c r="AE463" i="2"/>
  <c r="AE113" i="2"/>
  <c r="AE170" i="2"/>
  <c r="AE269" i="2"/>
  <c r="AE42" i="2"/>
  <c r="AE427" i="2"/>
  <c r="AE494" i="2"/>
  <c r="AE708" i="2"/>
  <c r="AE27" i="2"/>
  <c r="AE273" i="2"/>
  <c r="AE503" i="2"/>
  <c r="AE352" i="2"/>
  <c r="AE142" i="2"/>
  <c r="AE459" i="2"/>
  <c r="AE564" i="2"/>
  <c r="AE423" i="2"/>
  <c r="AE453" i="2"/>
  <c r="AE403" i="2"/>
  <c r="AE230" i="2"/>
  <c r="AE689" i="2"/>
  <c r="AE64" i="2"/>
  <c r="AE418" i="2"/>
  <c r="AE475" i="2"/>
  <c r="AE127" i="2"/>
  <c r="AE333" i="2"/>
  <c r="AE144" i="2"/>
  <c r="AE609" i="2"/>
  <c r="AE734" i="2"/>
  <c r="AE118" i="2"/>
  <c r="AE712" i="2"/>
  <c r="AE680" i="2"/>
  <c r="AE105" i="2"/>
  <c r="AE519" i="2"/>
  <c r="AE706" i="2"/>
  <c r="AE417" i="2"/>
  <c r="AE312" i="2"/>
  <c r="AE420" i="2"/>
  <c r="AE721" i="2"/>
  <c r="AE45" i="2"/>
  <c r="AE29" i="2"/>
  <c r="AE117" i="2"/>
  <c r="AE425" i="2"/>
  <c r="AE488" i="2"/>
  <c r="AE220" i="2"/>
  <c r="AE675" i="2"/>
  <c r="AE670" i="2"/>
  <c r="AE363" i="2"/>
  <c r="AE474" i="2"/>
  <c r="AE306" i="2"/>
  <c r="AE386" i="2"/>
  <c r="AE19" i="2"/>
  <c r="AE665" i="2"/>
  <c r="AE195" i="2"/>
  <c r="AE501" i="2"/>
  <c r="AE404" i="2"/>
  <c r="AE623" i="2"/>
  <c r="AE532" i="2"/>
  <c r="AE76" i="2"/>
  <c r="AE15" i="2"/>
  <c r="AE547" i="2"/>
  <c r="AE335" i="2"/>
  <c r="AE366" i="2"/>
  <c r="AE599" i="2"/>
  <c r="AE574" i="2"/>
  <c r="AE180" i="2"/>
  <c r="AE38" i="2"/>
  <c r="AE607" i="2"/>
  <c r="AE736" i="2"/>
  <c r="AE632" i="2"/>
  <c r="AE391" i="2"/>
  <c r="AE614" i="2"/>
  <c r="AE65" i="2"/>
  <c r="AE660" i="2"/>
  <c r="AE733" i="2"/>
  <c r="AE429" i="2"/>
  <c r="AE55" i="2"/>
  <c r="AE490" i="2"/>
  <c r="AE517" i="2"/>
  <c r="AE549" i="2"/>
  <c r="AE455" i="2"/>
  <c r="AE272" i="2"/>
  <c r="AE330" i="2"/>
  <c r="AE345" i="2"/>
  <c r="AE702" i="2"/>
  <c r="AE259" i="2"/>
  <c r="AE354" i="2"/>
  <c r="AE516" i="2"/>
  <c r="AE78" i="2"/>
  <c r="AE449" i="2"/>
  <c r="AE646" i="2"/>
  <c r="AE331" i="2"/>
  <c r="AE359" i="2"/>
  <c r="AE384" i="2"/>
  <c r="AE116" i="2"/>
  <c r="AE653" i="2"/>
  <c r="AE460" i="2"/>
  <c r="AE250" i="2"/>
  <c r="AE34" i="2"/>
  <c r="AE200" i="2"/>
  <c r="AE181" i="2"/>
  <c r="AE31" i="2"/>
  <c r="AE217" i="2"/>
  <c r="AE85" i="2"/>
  <c r="AE679" i="2"/>
  <c r="AE103" i="2"/>
  <c r="AE573" i="2"/>
  <c r="AE342" i="2"/>
  <c r="AE36" i="2"/>
  <c r="AE171" i="2"/>
  <c r="AE24" i="2"/>
  <c r="AE562" i="2"/>
  <c r="AE499" i="2"/>
  <c r="AE193" i="2"/>
  <c r="AE732" i="2"/>
  <c r="AE145" i="2"/>
  <c r="AE671" i="2"/>
  <c r="AE406" i="2"/>
  <c r="AE112" i="2"/>
  <c r="AE262" i="2"/>
  <c r="AE394" i="2"/>
  <c r="AE237" i="2"/>
  <c r="AE364" i="2"/>
  <c r="AE301" i="2"/>
  <c r="AE699" i="2"/>
  <c r="AE135" i="2"/>
  <c r="AE500" i="2"/>
  <c r="AE596" i="2"/>
  <c r="AE661" i="2"/>
  <c r="AE40" i="2"/>
  <c r="AE731" i="2"/>
  <c r="AE667" i="2"/>
  <c r="AE668" i="2"/>
  <c r="AE473" i="2"/>
  <c r="AE150" i="2"/>
  <c r="AE128" i="2"/>
  <c r="AE390" i="2"/>
  <c r="AE641" i="2"/>
  <c r="AE605" i="2"/>
  <c r="AE239" i="2"/>
  <c r="AE138" i="2"/>
  <c r="AE652" i="2"/>
  <c r="AE343" i="2"/>
  <c r="AE537" i="2"/>
  <c r="AE464" i="2"/>
  <c r="AE589" i="2"/>
  <c r="AE265" i="2"/>
  <c r="AE129" i="2"/>
  <c r="AE143" i="2"/>
  <c r="AE367" i="2"/>
  <c r="AE724" i="2"/>
  <c r="AE381" i="2"/>
  <c r="AE713" i="2"/>
  <c r="AE694" i="2"/>
  <c r="AE288" i="2"/>
  <c r="AE159" i="2"/>
  <c r="AE124" i="2"/>
  <c r="AE697" i="2"/>
  <c r="AE554" i="2"/>
  <c r="AE251" i="2"/>
  <c r="AE385" i="2"/>
  <c r="AE461" i="2"/>
  <c r="AE283" i="2"/>
  <c r="AE630" i="2"/>
  <c r="AE566" i="2"/>
  <c r="AE700" i="2"/>
  <c r="AE572" i="2"/>
  <c r="AE664" i="2"/>
  <c r="AE561" i="2"/>
  <c r="AE695" i="2"/>
  <c r="AE376" i="2"/>
  <c r="AE192" i="2"/>
  <c r="AE160" i="2"/>
  <c r="AE656" i="2"/>
  <c r="AE717" i="2"/>
  <c r="AE278" i="2"/>
  <c r="AE610" i="2"/>
  <c r="AE592" i="2"/>
  <c r="AE315" i="2"/>
  <c r="AE126" i="2"/>
  <c r="AE612" i="2"/>
  <c r="AE674" i="2"/>
  <c r="AE739" i="2"/>
  <c r="AE82" i="2"/>
  <c r="AE625" i="2"/>
  <c r="AE603" i="2"/>
  <c r="AE602" i="2"/>
  <c r="AE389" i="2"/>
  <c r="AE456" i="2"/>
  <c r="AE140" i="2"/>
  <c r="AE166" i="2"/>
  <c r="AE231" i="2"/>
  <c r="AE529" i="2"/>
  <c r="AE287" i="2"/>
  <c r="AE576" i="2"/>
  <c r="AE294" i="2"/>
  <c r="AE580" i="2"/>
  <c r="AE401" i="2"/>
  <c r="AE240" i="2"/>
  <c r="AE533" i="2"/>
  <c r="AE419" i="2"/>
  <c r="AE106" i="2"/>
  <c r="AE601" i="2"/>
  <c r="AE555" i="2"/>
  <c r="AE433" i="2"/>
  <c r="AE729" i="2"/>
  <c r="AE320" i="2"/>
  <c r="AE179" i="2"/>
  <c r="AE485" i="2"/>
  <c r="AE210" i="2"/>
  <c r="AE522" i="2"/>
  <c r="AE156" i="2"/>
  <c r="AE153" i="2"/>
  <c r="AE677" i="2"/>
  <c r="AE595" i="2"/>
  <c r="AE426" i="2"/>
  <c r="AE168" i="2"/>
  <c r="AE350" i="2"/>
  <c r="AE314" i="2"/>
  <c r="AE556" i="2"/>
  <c r="AE452" i="2"/>
  <c r="AE535" i="2"/>
  <c r="AE513" i="2"/>
  <c r="AE581" i="2"/>
  <c r="AE628" i="2"/>
  <c r="AE472" i="2"/>
  <c r="AE569" i="2"/>
  <c r="AE621" i="2"/>
  <c r="AE430" i="2"/>
  <c r="AE497" i="2"/>
  <c r="AE196" i="2"/>
  <c r="AE681" i="2"/>
  <c r="AE336" i="2"/>
  <c r="AE396" i="2"/>
  <c r="AE716" i="2"/>
  <c r="AE698" i="2"/>
  <c r="AE725" i="2"/>
  <c r="AE672" i="2"/>
  <c r="AE375" i="2"/>
  <c r="AE598" i="2"/>
  <c r="AE606" i="2"/>
  <c r="AE303" i="2"/>
  <c r="AE305" i="2"/>
  <c r="AE644" i="2"/>
  <c r="AE616" i="2"/>
  <c r="AE617" i="2"/>
  <c r="AE408" i="2"/>
  <c r="AE436" i="2"/>
  <c r="AE431" i="2"/>
  <c r="AE659" i="2"/>
  <c r="AE477" i="2"/>
  <c r="AE466" i="2"/>
  <c r="AE726" i="2"/>
  <c r="AE421" i="2"/>
  <c r="AE468" i="2"/>
  <c r="AE636" i="2"/>
  <c r="AE707" i="2"/>
  <c r="AE711" i="2"/>
  <c r="AE688" i="2"/>
  <c r="AE624" i="2"/>
  <c r="AE448" i="2"/>
  <c r="AE738" i="2"/>
  <c r="AE730" i="2"/>
  <c r="AE629" i="2"/>
  <c r="AE719" i="2"/>
  <c r="AE615" i="2"/>
  <c r="AE715" i="2"/>
  <c r="AE613" i="2"/>
  <c r="AE678" i="2"/>
  <c r="AE718" i="2"/>
  <c r="AE737" i="2"/>
  <c r="AE720" i="2"/>
  <c r="AE655" i="2"/>
  <c r="AE691" i="2"/>
  <c r="AE723" i="2"/>
  <c r="AE709" i="2"/>
  <c r="AE684" i="2"/>
  <c r="AE622" i="2"/>
  <c r="AE686" i="2"/>
  <c r="AE704" i="2"/>
  <c r="AE701" i="2"/>
  <c r="AE735" i="2"/>
  <c r="AD558" i="2"/>
  <c r="AD546" i="2"/>
  <c r="AD626" i="2"/>
  <c r="AD104" i="2"/>
  <c r="AD399" i="2"/>
  <c r="AD512" i="2"/>
  <c r="AD380" i="2"/>
  <c r="AD491" i="2"/>
  <c r="AD590" i="2"/>
  <c r="AD317" i="2"/>
  <c r="AD369" i="2"/>
  <c r="AD445" i="2"/>
  <c r="AD642" i="2"/>
  <c r="AD216" i="2"/>
  <c r="AD238" i="2"/>
  <c r="AD197" i="2"/>
  <c r="AD164" i="2"/>
  <c r="AD476" i="2"/>
  <c r="AD528" i="2"/>
  <c r="AD676" i="2"/>
  <c r="AD539" i="2"/>
  <c r="AD70" i="2"/>
  <c r="AD441" i="2"/>
  <c r="AD379" i="2"/>
  <c r="AD300" i="2"/>
  <c r="AD174" i="2"/>
  <c r="AD526" i="2"/>
  <c r="AD26" i="2"/>
  <c r="AD234" i="2"/>
  <c r="AD69" i="2"/>
  <c r="AD355" i="2"/>
  <c r="AD631" i="2"/>
  <c r="AD552" i="2"/>
  <c r="AD651" i="2"/>
  <c r="AD155" i="2"/>
  <c r="AD4" i="2"/>
  <c r="AD264" i="2"/>
  <c r="AD638" i="2"/>
  <c r="AD95" i="2"/>
  <c r="AD89" i="2"/>
  <c r="AD523" i="2"/>
  <c r="AD506" i="2"/>
  <c r="AD50" i="2"/>
  <c r="AD130" i="2"/>
  <c r="AD346" i="2"/>
  <c r="AD255" i="2"/>
  <c r="AD235" i="2"/>
  <c r="AD634" i="2"/>
  <c r="AD338" i="2"/>
  <c r="AD86" i="2"/>
  <c r="AD565" i="2"/>
  <c r="AD151" i="2"/>
  <c r="AD313" i="2"/>
  <c r="AD54" i="2"/>
  <c r="AD98" i="2"/>
  <c r="AD51" i="2"/>
  <c r="AD446" i="2"/>
  <c r="AD480" i="2"/>
  <c r="AD542" i="2"/>
  <c r="AD307" i="2"/>
  <c r="AD187" i="2"/>
  <c r="AD357" i="2"/>
  <c r="AD479" i="2"/>
  <c r="AD414" i="2"/>
  <c r="AD422" i="2"/>
  <c r="AD258" i="2"/>
  <c r="AD310" i="2"/>
  <c r="AD383" i="2"/>
  <c r="AD411" i="2"/>
  <c r="AD93" i="2"/>
  <c r="AD432" i="2"/>
  <c r="AD146" i="2"/>
  <c r="AD334" i="2"/>
  <c r="AD3" i="2"/>
  <c r="AD209" i="2"/>
  <c r="AD321" i="2"/>
  <c r="AD620" i="2"/>
  <c r="AD133" i="2"/>
  <c r="AD167" i="2"/>
  <c r="AD502" i="2"/>
  <c r="AD242" i="2"/>
  <c r="AD102" i="2"/>
  <c r="AD434" i="2"/>
  <c r="AD22" i="2"/>
  <c r="AD157" i="2"/>
  <c r="AD316" i="2"/>
  <c r="AD544" i="2"/>
  <c r="AD627" i="2"/>
  <c r="AD571" i="2"/>
  <c r="AD245" i="2"/>
  <c r="AD212" i="2"/>
  <c r="AD395" i="2"/>
  <c r="AD276" i="2"/>
  <c r="AD322" i="2"/>
  <c r="AD57" i="2"/>
  <c r="AD413" i="2"/>
  <c r="AD80" i="2"/>
  <c r="AD325" i="2"/>
  <c r="AD370" i="2"/>
  <c r="AD115" i="2"/>
  <c r="AD213" i="2"/>
  <c r="AD9" i="2"/>
  <c r="AD39" i="2"/>
  <c r="AD189" i="2"/>
  <c r="AD412" i="2"/>
  <c r="AD121" i="2"/>
  <c r="AD290" i="2"/>
  <c r="AD184" i="2"/>
  <c r="AD302" i="2"/>
  <c r="AD344" i="2"/>
  <c r="AD478" i="2"/>
  <c r="AD248" i="2"/>
  <c r="AD88" i="2"/>
  <c r="AD340" i="2"/>
  <c r="AD415" i="2"/>
  <c r="AD206" i="2"/>
  <c r="AD618" i="2"/>
  <c r="AD690" i="2"/>
  <c r="AD123" i="2"/>
  <c r="AD137" i="2"/>
  <c r="AD292" i="2"/>
  <c r="AD48" i="2"/>
  <c r="AD7" i="2"/>
  <c r="AD553" i="2"/>
  <c r="AD289" i="2"/>
  <c r="AD158" i="2"/>
  <c r="AD149" i="2"/>
  <c r="AD324" i="2"/>
  <c r="AD329" i="2"/>
  <c r="AD597" i="2"/>
  <c r="AD44" i="2"/>
  <c r="AD508" i="2"/>
  <c r="AD311" i="2"/>
  <c r="AD486" i="2"/>
  <c r="AD298" i="2"/>
  <c r="AD223" i="2"/>
  <c r="AD228" i="2"/>
  <c r="AD304" i="2"/>
  <c r="AD35" i="2"/>
  <c r="AD318" i="2"/>
  <c r="AD693" i="2"/>
  <c r="AD443" i="2"/>
  <c r="AD308" i="2"/>
  <c r="AD682" i="2"/>
  <c r="AD60" i="2"/>
  <c r="AD74" i="2"/>
  <c r="AD16" i="2"/>
  <c r="AD332" i="2"/>
  <c r="AD222" i="2"/>
  <c r="AD483" i="2"/>
  <c r="AD75" i="2"/>
  <c r="AD447" i="2"/>
  <c r="AD319" i="2"/>
  <c r="AD263" i="2"/>
  <c r="AD518" i="2"/>
  <c r="AD392" i="2"/>
  <c r="AD296" i="2"/>
  <c r="AD410" i="2"/>
  <c r="AD424" i="2"/>
  <c r="AD531" i="2"/>
  <c r="AD524" i="2"/>
  <c r="AD162" i="2"/>
  <c r="AD540" i="2"/>
  <c r="AD654" i="2"/>
  <c r="AD600" i="2"/>
  <c r="AD462" i="2"/>
  <c r="AD619" i="2"/>
  <c r="AD46" i="2"/>
  <c r="AD279" i="2"/>
  <c r="AD244" i="2"/>
  <c r="AD489" i="2"/>
  <c r="AD161" i="2"/>
  <c r="AD669" i="2"/>
  <c r="AD511" i="2"/>
  <c r="AD347" i="2"/>
  <c r="AD647" i="2"/>
  <c r="AD134" i="2"/>
  <c r="AD587" i="2"/>
  <c r="AD20" i="2"/>
  <c r="AD246" i="2"/>
  <c r="AD637" i="2"/>
  <c r="AD5" i="2"/>
  <c r="AD567" i="2"/>
  <c r="AD232" i="2"/>
  <c r="AD49" i="2"/>
  <c r="AD295" i="2"/>
  <c r="AD37" i="2"/>
  <c r="AD188" i="2"/>
  <c r="AD527" i="2"/>
  <c r="AD575" i="2"/>
  <c r="AD591" i="2"/>
  <c r="AD28" i="2"/>
  <c r="AD450" i="2"/>
  <c r="AD326" i="2"/>
  <c r="AD687" i="2"/>
  <c r="AD382" i="2"/>
  <c r="AD387" i="2"/>
  <c r="AD204" i="2"/>
  <c r="AD454" i="2"/>
  <c r="AD457" i="2"/>
  <c r="AD190" i="2"/>
  <c r="AD593" i="2"/>
  <c r="AD541" i="2"/>
  <c r="AD101" i="2"/>
  <c r="AD266" i="2"/>
  <c r="AD388" i="2"/>
  <c r="AD99" i="2"/>
  <c r="AD514" i="2"/>
  <c r="AD398" i="2"/>
  <c r="AD111" i="2"/>
  <c r="AD635" i="2"/>
  <c r="AD469" i="2"/>
  <c r="AD362" i="2"/>
  <c r="AD73" i="2"/>
  <c r="AD559" i="2"/>
  <c r="AD568" i="2"/>
  <c r="AD543" i="2"/>
  <c r="AD131" i="2"/>
  <c r="AD252" i="2"/>
  <c r="AD108" i="2"/>
  <c r="AD409" i="2"/>
  <c r="AD243" i="2"/>
  <c r="AD649" i="2"/>
  <c r="AD714" i="2"/>
  <c r="AD132" i="2"/>
  <c r="AD293" i="2"/>
  <c r="AD63" i="2"/>
  <c r="AD236" i="2"/>
  <c r="AD440" i="2"/>
  <c r="AD584" i="2"/>
  <c r="AD353" i="2"/>
  <c r="AD471" i="2"/>
  <c r="AD270" i="2"/>
  <c r="AD493" i="2"/>
  <c r="AD10" i="2"/>
  <c r="AD77" i="2"/>
  <c r="AD56" i="2"/>
  <c r="AD579" i="2"/>
  <c r="AD361" i="2"/>
  <c r="AD703" i="2"/>
  <c r="AD327" i="2"/>
  <c r="AD356" i="2"/>
  <c r="AD428" i="2"/>
  <c r="AD110" i="2"/>
  <c r="AD578" i="2"/>
  <c r="AD249" i="2"/>
  <c r="AD722" i="2"/>
  <c r="AD299" i="2"/>
  <c r="AD520" i="2"/>
  <c r="AD25" i="2"/>
  <c r="AD639" i="2"/>
  <c r="AD604" i="2"/>
  <c r="AD484" i="2"/>
  <c r="AD341" i="2"/>
  <c r="AD175" i="2"/>
  <c r="AD87" i="2"/>
  <c r="AD507" i="2"/>
  <c r="AD267" i="2"/>
  <c r="AD285" i="2"/>
  <c r="AD323" i="2"/>
  <c r="AD14" i="2"/>
  <c r="AD120" i="2"/>
  <c r="AD282" i="2"/>
  <c r="AD505" i="2"/>
  <c r="AD495" i="2"/>
  <c r="AD81" i="2"/>
  <c r="AD349" i="2"/>
  <c r="AD53" i="2"/>
  <c r="AD470" i="2"/>
  <c r="AD368" i="2"/>
  <c r="AD585" i="2"/>
  <c r="AD96" i="2"/>
  <c r="AD199" i="2"/>
  <c r="AD71" i="2"/>
  <c r="AD467" i="2"/>
  <c r="AD583" i="2"/>
  <c r="AD233" i="2"/>
  <c r="AD61" i="2"/>
  <c r="AD281" i="2"/>
  <c r="AD211" i="2"/>
  <c r="AD91" i="2"/>
  <c r="AD371" i="2"/>
  <c r="AD437" i="2"/>
  <c r="AD487" i="2"/>
  <c r="AD41" i="2"/>
  <c r="AD194" i="2"/>
  <c r="AD68" i="2"/>
  <c r="AD442" i="2"/>
  <c r="AD218" i="2"/>
  <c r="AD588" i="2"/>
  <c r="AD148" i="2"/>
  <c r="AD696" i="2"/>
  <c r="AD119" i="2"/>
  <c r="AD286" i="2"/>
  <c r="AD662" i="2"/>
  <c r="AD94" i="2"/>
  <c r="AD374" i="2"/>
  <c r="AD67" i="2"/>
  <c r="AD551" i="2"/>
  <c r="AD496" i="2"/>
  <c r="AD141" i="2"/>
  <c r="AD183" i="2"/>
  <c r="AD663" i="2"/>
  <c r="AD261" i="2"/>
  <c r="AD72" i="2"/>
  <c r="AD365" i="2"/>
  <c r="AD339" i="2"/>
  <c r="AD253" i="2"/>
  <c r="AD582" i="2"/>
  <c r="AD358" i="2"/>
  <c r="AD191" i="2"/>
  <c r="AD530" i="2"/>
  <c r="AD66" i="2"/>
  <c r="AD277" i="2"/>
  <c r="AD177" i="2"/>
  <c r="AD608" i="2"/>
  <c r="AD154" i="2"/>
  <c r="AD545" i="2"/>
  <c r="AD165" i="2"/>
  <c r="AD225" i="2"/>
  <c r="AD444" i="2"/>
  <c r="AD373" i="2"/>
  <c r="AD13" i="2"/>
  <c r="AD268" i="2"/>
  <c r="AD351" i="2"/>
  <c r="AD11" i="2"/>
  <c r="AD100" i="2"/>
  <c r="AD201" i="2"/>
  <c r="AD509" i="2"/>
  <c r="AD577" i="2"/>
  <c r="AD275" i="2"/>
  <c r="AD710" i="2"/>
  <c r="AD205" i="2"/>
  <c r="AD30" i="2"/>
  <c r="AD83" i="2"/>
  <c r="AD666" i="2"/>
  <c r="AD147" i="2"/>
  <c r="AD658" i="2"/>
  <c r="AD8" i="2"/>
  <c r="AD328" i="2"/>
  <c r="AD402" i="2"/>
  <c r="AD23" i="2"/>
  <c r="AD114" i="2"/>
  <c r="AD58" i="2"/>
  <c r="AD705" i="2"/>
  <c r="AD458" i="2"/>
  <c r="AD226" i="2"/>
  <c r="AD657" i="2"/>
  <c r="AD534" i="2"/>
  <c r="AD33" i="2"/>
  <c r="AD557" i="2"/>
  <c r="AD504" i="2"/>
  <c r="AD92" i="2"/>
  <c r="AD548" i="2"/>
  <c r="AD360" i="2"/>
  <c r="AD337" i="2"/>
  <c r="AD377" i="2"/>
  <c r="AD139" i="2"/>
  <c r="AD435" i="2"/>
  <c r="AD271" i="2"/>
  <c r="AD309" i="2"/>
  <c r="AD640" i="2"/>
  <c r="AD525" i="2"/>
  <c r="AD79" i="2"/>
  <c r="AD169" i="2"/>
  <c r="AD207" i="2"/>
  <c r="AD438" i="2"/>
  <c r="AD198" i="2"/>
  <c r="AD173" i="2"/>
  <c r="AD90" i="2"/>
  <c r="AD611" i="2"/>
  <c r="AD241" i="2"/>
  <c r="AD84" i="2"/>
  <c r="AD393" i="2"/>
  <c r="AD685" i="2"/>
  <c r="AD451" i="2"/>
  <c r="AD176" i="2"/>
  <c r="AD47" i="2"/>
  <c r="AD152" i="2"/>
  <c r="AD17" i="2"/>
  <c r="AD650" i="2"/>
  <c r="AD186" i="2"/>
  <c r="AD208" i="2"/>
  <c r="AD280" i="2"/>
  <c r="AD172" i="2"/>
  <c r="AD178" i="2"/>
  <c r="AD284" i="2"/>
  <c r="AD633" i="2"/>
  <c r="AD297" i="2"/>
  <c r="AD498" i="2"/>
  <c r="AD683" i="2"/>
  <c r="AD560" i="2"/>
  <c r="AD439" i="2"/>
  <c r="AD400" i="2"/>
  <c r="AD481" i="2"/>
  <c r="AD378" i="2"/>
  <c r="AD32" i="2"/>
  <c r="AD274" i="2"/>
  <c r="AD6" i="2"/>
  <c r="AD109" i="2"/>
  <c r="AD372" i="2"/>
  <c r="AD214" i="2"/>
  <c r="AD645" i="2"/>
  <c r="AD182" i="2"/>
  <c r="AD136" i="2"/>
  <c r="AD163" i="2"/>
  <c r="AD185" i="2"/>
  <c r="AD18" i="2"/>
  <c r="AD492" i="2"/>
  <c r="AD215" i="2"/>
  <c r="AD407" i="2"/>
  <c r="AD202" i="2"/>
  <c r="AD203" i="2"/>
  <c r="AD673" i="2"/>
  <c r="AD728" i="2"/>
  <c r="AD21" i="2"/>
  <c r="AD538" i="2"/>
  <c r="AD52" i="2"/>
  <c r="AD97" i="2"/>
  <c r="AD594" i="2"/>
  <c r="AD256" i="2"/>
  <c r="AD2" i="2"/>
  <c r="AD291" i="2"/>
  <c r="AD12" i="2"/>
  <c r="AD43" i="2"/>
  <c r="AD59" i="2"/>
  <c r="AD550" i="2"/>
  <c r="AD125" i="2"/>
  <c r="AD536" i="2"/>
  <c r="AD257" i="2"/>
  <c r="AD405" i="2"/>
  <c r="AD465" i="2"/>
  <c r="AD570" i="2"/>
  <c r="AD482" i="2"/>
  <c r="AD397" i="2"/>
  <c r="AD62" i="2"/>
  <c r="AD586" i="2"/>
  <c r="AD219" i="2"/>
  <c r="AD229" i="2"/>
  <c r="AD643" i="2"/>
  <c r="AD247" i="2"/>
  <c r="AD224" i="2"/>
  <c r="AD107" i="2"/>
  <c r="AD727" i="2"/>
  <c r="AD515" i="2"/>
  <c r="AD416" i="2"/>
  <c r="AD227" i="2"/>
  <c r="AD692" i="2"/>
  <c r="AD254" i="2"/>
  <c r="AD521" i="2"/>
  <c r="AD563" i="2"/>
  <c r="AD648" i="2"/>
  <c r="AD122" i="2"/>
  <c r="AD348" i="2"/>
  <c r="AD260" i="2"/>
  <c r="AD510" i="2"/>
  <c r="AD221" i="2"/>
  <c r="AD463" i="2"/>
  <c r="AD113" i="2"/>
  <c r="AD170" i="2"/>
  <c r="AD269" i="2"/>
  <c r="AD42" i="2"/>
  <c r="AD427" i="2"/>
  <c r="AD494" i="2"/>
  <c r="AD708" i="2"/>
  <c r="AD27" i="2"/>
  <c r="AD273" i="2"/>
  <c r="AD503" i="2"/>
  <c r="AD352" i="2"/>
  <c r="AD142" i="2"/>
  <c r="AD459" i="2"/>
  <c r="AD564" i="2"/>
  <c r="AD423" i="2"/>
  <c r="AD453" i="2"/>
  <c r="AD403" i="2"/>
  <c r="AD230" i="2"/>
  <c r="AD689" i="2"/>
  <c r="AD64" i="2"/>
  <c r="AD418" i="2"/>
  <c r="AD475" i="2"/>
  <c r="AD127" i="2"/>
  <c r="AD333" i="2"/>
  <c r="AD144" i="2"/>
  <c r="AD609" i="2"/>
  <c r="AD734" i="2"/>
  <c r="AD118" i="2"/>
  <c r="AD712" i="2"/>
  <c r="AD680" i="2"/>
  <c r="AD105" i="2"/>
  <c r="AD519" i="2"/>
  <c r="AD706" i="2"/>
  <c r="AD417" i="2"/>
  <c r="AD312" i="2"/>
  <c r="AD420" i="2"/>
  <c r="AD721" i="2"/>
  <c r="AD45" i="2"/>
  <c r="AD29" i="2"/>
  <c r="AD117" i="2"/>
  <c r="AD425" i="2"/>
  <c r="AD488" i="2"/>
  <c r="AD220" i="2"/>
  <c r="AD675" i="2"/>
  <c r="AD670" i="2"/>
  <c r="AD363" i="2"/>
  <c r="AD474" i="2"/>
  <c r="AD306" i="2"/>
  <c r="AD386" i="2"/>
  <c r="AD19" i="2"/>
  <c r="AD665" i="2"/>
  <c r="AD195" i="2"/>
  <c r="AD501" i="2"/>
  <c r="AD404" i="2"/>
  <c r="AD623" i="2"/>
  <c r="AD532" i="2"/>
  <c r="AD76" i="2"/>
  <c r="AD15" i="2"/>
  <c r="AD547" i="2"/>
  <c r="AD335" i="2"/>
  <c r="AD366" i="2"/>
  <c r="AD599" i="2"/>
  <c r="AD574" i="2"/>
  <c r="AD180" i="2"/>
  <c r="AD38" i="2"/>
  <c r="AD607" i="2"/>
  <c r="AD736" i="2"/>
  <c r="AD632" i="2"/>
  <c r="AD391" i="2"/>
  <c r="AD614" i="2"/>
  <c r="AD65" i="2"/>
  <c r="AD660" i="2"/>
  <c r="AD733" i="2"/>
  <c r="AD429" i="2"/>
  <c r="AD55" i="2"/>
  <c r="AD490" i="2"/>
  <c r="AD517" i="2"/>
  <c r="AD549" i="2"/>
  <c r="AD455" i="2"/>
  <c r="AD272" i="2"/>
  <c r="AD330" i="2"/>
  <c r="AD345" i="2"/>
  <c r="AD702" i="2"/>
  <c r="AD259" i="2"/>
  <c r="AD354" i="2"/>
  <c r="AD516" i="2"/>
  <c r="AD78" i="2"/>
  <c r="AD449" i="2"/>
  <c r="AD646" i="2"/>
  <c r="AD331" i="2"/>
  <c r="AD359" i="2"/>
  <c r="AD384" i="2"/>
  <c r="AD116" i="2"/>
  <c r="AD653" i="2"/>
  <c r="AD460" i="2"/>
  <c r="AD250" i="2"/>
  <c r="AD34" i="2"/>
  <c r="AD200" i="2"/>
  <c r="AD181" i="2"/>
  <c r="AD31" i="2"/>
  <c r="AD217" i="2"/>
  <c r="AD85" i="2"/>
  <c r="AD679" i="2"/>
  <c r="AD103" i="2"/>
  <c r="AD573" i="2"/>
  <c r="AD342" i="2"/>
  <c r="AD36" i="2"/>
  <c r="AD171" i="2"/>
  <c r="AD24" i="2"/>
  <c r="AD562" i="2"/>
  <c r="AD499" i="2"/>
  <c r="AD193" i="2"/>
  <c r="AD732" i="2"/>
  <c r="AD145" i="2"/>
  <c r="AD671" i="2"/>
  <c r="AD406" i="2"/>
  <c r="AD112" i="2"/>
  <c r="AD262" i="2"/>
  <c r="AD394" i="2"/>
  <c r="AD237" i="2"/>
  <c r="AD364" i="2"/>
  <c r="AD301" i="2"/>
  <c r="AD699" i="2"/>
  <c r="AD135" i="2"/>
  <c r="AD500" i="2"/>
  <c r="AD596" i="2"/>
  <c r="AD661" i="2"/>
  <c r="AD40" i="2"/>
  <c r="AD731" i="2"/>
  <c r="AD667" i="2"/>
  <c r="AD668" i="2"/>
  <c r="AD473" i="2"/>
  <c r="AD150" i="2"/>
  <c r="AD128" i="2"/>
  <c r="AD390" i="2"/>
  <c r="AD641" i="2"/>
  <c r="AD605" i="2"/>
  <c r="AD239" i="2"/>
  <c r="AD138" i="2"/>
  <c r="AD652" i="2"/>
  <c r="AD343" i="2"/>
  <c r="AD537" i="2"/>
  <c r="AD464" i="2"/>
  <c r="AD589" i="2"/>
  <c r="AD265" i="2"/>
  <c r="AD129" i="2"/>
  <c r="AD143" i="2"/>
  <c r="AD367" i="2"/>
  <c r="AD724" i="2"/>
  <c r="AD381" i="2"/>
  <c r="AD713" i="2"/>
  <c r="AD694" i="2"/>
  <c r="AD288" i="2"/>
  <c r="AD159" i="2"/>
  <c r="AD124" i="2"/>
  <c r="AD697" i="2"/>
  <c r="AD554" i="2"/>
  <c r="AD251" i="2"/>
  <c r="AD385" i="2"/>
  <c r="AD461" i="2"/>
  <c r="AD283" i="2"/>
  <c r="AD630" i="2"/>
  <c r="AD566" i="2"/>
  <c r="AD700" i="2"/>
  <c r="AD572" i="2"/>
  <c r="AD664" i="2"/>
  <c r="AD561" i="2"/>
  <c r="AD695" i="2"/>
  <c r="AD376" i="2"/>
  <c r="AD192" i="2"/>
  <c r="AD160" i="2"/>
  <c r="AD656" i="2"/>
  <c r="AD717" i="2"/>
  <c r="AD278" i="2"/>
  <c r="AD610" i="2"/>
  <c r="AD592" i="2"/>
  <c r="AD315" i="2"/>
  <c r="AD126" i="2"/>
  <c r="AD612" i="2"/>
  <c r="AD674" i="2"/>
  <c r="AD739" i="2"/>
  <c r="AD82" i="2"/>
  <c r="AD625" i="2"/>
  <c r="AD603" i="2"/>
  <c r="AD602" i="2"/>
  <c r="AD389" i="2"/>
  <c r="AD456" i="2"/>
  <c r="AD140" i="2"/>
  <c r="AD166" i="2"/>
  <c r="AD231" i="2"/>
  <c r="AD529" i="2"/>
  <c r="AD287" i="2"/>
  <c r="AD576" i="2"/>
  <c r="AD294" i="2"/>
  <c r="AD580" i="2"/>
  <c r="AD401" i="2"/>
  <c r="AD240" i="2"/>
  <c r="AD533" i="2"/>
  <c r="AD419" i="2"/>
  <c r="AD106" i="2"/>
  <c r="AD601" i="2"/>
  <c r="AD555" i="2"/>
  <c r="AD433" i="2"/>
  <c r="AD729" i="2"/>
  <c r="AD320" i="2"/>
  <c r="AD179" i="2"/>
  <c r="AD485" i="2"/>
  <c r="AD210" i="2"/>
  <c r="AD522" i="2"/>
  <c r="AD156" i="2"/>
  <c r="AD153" i="2"/>
  <c r="AD677" i="2"/>
  <c r="AD595" i="2"/>
  <c r="AD426" i="2"/>
  <c r="AD168" i="2"/>
  <c r="AD350" i="2"/>
  <c r="AD314" i="2"/>
  <c r="AD556" i="2"/>
  <c r="AD452" i="2"/>
  <c r="AD535" i="2"/>
  <c r="AD513" i="2"/>
  <c r="AD581" i="2"/>
  <c r="AD628" i="2"/>
  <c r="AD472" i="2"/>
  <c r="AD569" i="2"/>
  <c r="AD621" i="2"/>
  <c r="AD430" i="2"/>
  <c r="AD497" i="2"/>
  <c r="AD196" i="2"/>
  <c r="AD681" i="2"/>
  <c r="AD336" i="2"/>
  <c r="AD396" i="2"/>
  <c r="AD716" i="2"/>
  <c r="AD698" i="2"/>
  <c r="AD725" i="2"/>
  <c r="AD672" i="2"/>
  <c r="AD375" i="2"/>
  <c r="AD598" i="2"/>
  <c r="AD606" i="2"/>
  <c r="AD303" i="2"/>
  <c r="AD305" i="2"/>
  <c r="AD644" i="2"/>
  <c r="AD616" i="2"/>
  <c r="AD617" i="2"/>
  <c r="AD408" i="2"/>
  <c r="AD436" i="2"/>
  <c r="AD431" i="2"/>
  <c r="AD659" i="2"/>
  <c r="AD477" i="2"/>
  <c r="AD466" i="2"/>
  <c r="AD726" i="2"/>
  <c r="AD421" i="2"/>
  <c r="AD468" i="2"/>
  <c r="AD636" i="2"/>
  <c r="AD707" i="2"/>
  <c r="AD711" i="2"/>
  <c r="AD688" i="2"/>
  <c r="AD624" i="2"/>
  <c r="AD448" i="2"/>
  <c r="AD738" i="2"/>
  <c r="AD730" i="2"/>
  <c r="AD629" i="2"/>
  <c r="AD719" i="2"/>
  <c r="AD615" i="2"/>
  <c r="AD715" i="2"/>
  <c r="AD613" i="2"/>
  <c r="AD678" i="2"/>
  <c r="AD718" i="2"/>
  <c r="AD737" i="2"/>
  <c r="AD720" i="2"/>
  <c r="AD655" i="2"/>
  <c r="AD691" i="2"/>
  <c r="AD723" i="2"/>
  <c r="AD709" i="2"/>
  <c r="AD684" i="2"/>
  <c r="AD622" i="2"/>
  <c r="AD686" i="2"/>
  <c r="AD704" i="2"/>
  <c r="AD701" i="2"/>
  <c r="AD735" i="2"/>
  <c r="AC558" i="2"/>
  <c r="AC546" i="2"/>
  <c r="AC626" i="2"/>
  <c r="AC104" i="2"/>
  <c r="AC399" i="2"/>
  <c r="AC512" i="2"/>
  <c r="AC380" i="2"/>
  <c r="AC491" i="2"/>
  <c r="AC590" i="2"/>
  <c r="AC317" i="2"/>
  <c r="AC369" i="2"/>
  <c r="AC445" i="2"/>
  <c r="AC642" i="2"/>
  <c r="AC216" i="2"/>
  <c r="AC238" i="2"/>
  <c r="AC197" i="2"/>
  <c r="AC164" i="2"/>
  <c r="AC476" i="2"/>
  <c r="AC528" i="2"/>
  <c r="AC676" i="2"/>
  <c r="AC539" i="2"/>
  <c r="AC70" i="2"/>
  <c r="AC441" i="2"/>
  <c r="AC379" i="2"/>
  <c r="AC300" i="2"/>
  <c r="AC174" i="2"/>
  <c r="AC526" i="2"/>
  <c r="AC26" i="2"/>
  <c r="AC234" i="2"/>
  <c r="AC69" i="2"/>
  <c r="AC355" i="2"/>
  <c r="AC631" i="2"/>
  <c r="AC552" i="2"/>
  <c r="AC651" i="2"/>
  <c r="AC155" i="2"/>
  <c r="AC4" i="2"/>
  <c r="AC264" i="2"/>
  <c r="AC638" i="2"/>
  <c r="AC95" i="2"/>
  <c r="AC89" i="2"/>
  <c r="AC523" i="2"/>
  <c r="AC506" i="2"/>
  <c r="AC50" i="2"/>
  <c r="AC130" i="2"/>
  <c r="AC346" i="2"/>
  <c r="AC255" i="2"/>
  <c r="AC235" i="2"/>
  <c r="AC634" i="2"/>
  <c r="AC338" i="2"/>
  <c r="AC86" i="2"/>
  <c r="AC565" i="2"/>
  <c r="AC151" i="2"/>
  <c r="AC313" i="2"/>
  <c r="AC54" i="2"/>
  <c r="AC98" i="2"/>
  <c r="AC51" i="2"/>
  <c r="AC446" i="2"/>
  <c r="AC480" i="2"/>
  <c r="AC542" i="2"/>
  <c r="AC307" i="2"/>
  <c r="AC187" i="2"/>
  <c r="AC357" i="2"/>
  <c r="AC479" i="2"/>
  <c r="AC414" i="2"/>
  <c r="AC422" i="2"/>
  <c r="AC258" i="2"/>
  <c r="AC310" i="2"/>
  <c r="AC383" i="2"/>
  <c r="AC411" i="2"/>
  <c r="AC93" i="2"/>
  <c r="AC432" i="2"/>
  <c r="AC146" i="2"/>
  <c r="AC334" i="2"/>
  <c r="AC3" i="2"/>
  <c r="AC209" i="2"/>
  <c r="AC321" i="2"/>
  <c r="AC620" i="2"/>
  <c r="AC133" i="2"/>
  <c r="AC167" i="2"/>
  <c r="AC502" i="2"/>
  <c r="AC242" i="2"/>
  <c r="AC102" i="2"/>
  <c r="AC434" i="2"/>
  <c r="AC22" i="2"/>
  <c r="AC157" i="2"/>
  <c r="AC316" i="2"/>
  <c r="AC544" i="2"/>
  <c r="AC627" i="2"/>
  <c r="AC571" i="2"/>
  <c r="AC245" i="2"/>
  <c r="AC212" i="2"/>
  <c r="AC395" i="2"/>
  <c r="AC276" i="2"/>
  <c r="AC322" i="2"/>
  <c r="AC57" i="2"/>
  <c r="AC413" i="2"/>
  <c r="AC80" i="2"/>
  <c r="AC325" i="2"/>
  <c r="AC370" i="2"/>
  <c r="AC115" i="2"/>
  <c r="AC213" i="2"/>
  <c r="AC9" i="2"/>
  <c r="AC39" i="2"/>
  <c r="AC189" i="2"/>
  <c r="AC412" i="2"/>
  <c r="AC121" i="2"/>
  <c r="AC290" i="2"/>
  <c r="AC184" i="2"/>
  <c r="AC302" i="2"/>
  <c r="AC344" i="2"/>
  <c r="AC478" i="2"/>
  <c r="AC248" i="2"/>
  <c r="AC88" i="2"/>
  <c r="AC340" i="2"/>
  <c r="AC415" i="2"/>
  <c r="AC206" i="2"/>
  <c r="AC618" i="2"/>
  <c r="AC690" i="2"/>
  <c r="AC123" i="2"/>
  <c r="AC137" i="2"/>
  <c r="AC292" i="2"/>
  <c r="AC48" i="2"/>
  <c r="AC7" i="2"/>
  <c r="AC553" i="2"/>
  <c r="AC289" i="2"/>
  <c r="AC158" i="2"/>
  <c r="AC149" i="2"/>
  <c r="AC324" i="2"/>
  <c r="AC329" i="2"/>
  <c r="AC597" i="2"/>
  <c r="AC44" i="2"/>
  <c r="AC508" i="2"/>
  <c r="AC311" i="2"/>
  <c r="AC486" i="2"/>
  <c r="AC298" i="2"/>
  <c r="AC223" i="2"/>
  <c r="AC228" i="2"/>
  <c r="AC304" i="2"/>
  <c r="AC35" i="2"/>
  <c r="AC318" i="2"/>
  <c r="AC693" i="2"/>
  <c r="AC443" i="2"/>
  <c r="AC308" i="2"/>
  <c r="AC682" i="2"/>
  <c r="AC60" i="2"/>
  <c r="AC74" i="2"/>
  <c r="AC16" i="2"/>
  <c r="AC332" i="2"/>
  <c r="AC222" i="2"/>
  <c r="AC483" i="2"/>
  <c r="AC75" i="2"/>
  <c r="AC447" i="2"/>
  <c r="AC319" i="2"/>
  <c r="AC263" i="2"/>
  <c r="AC518" i="2"/>
  <c r="AC392" i="2"/>
  <c r="AC296" i="2"/>
  <c r="AC410" i="2"/>
  <c r="AC424" i="2"/>
  <c r="AC531" i="2"/>
  <c r="AC524" i="2"/>
  <c r="AC162" i="2"/>
  <c r="AC540" i="2"/>
  <c r="AC654" i="2"/>
  <c r="AC600" i="2"/>
  <c r="AC462" i="2"/>
  <c r="AC619" i="2"/>
  <c r="AC46" i="2"/>
  <c r="AC279" i="2"/>
  <c r="AC244" i="2"/>
  <c r="AC489" i="2"/>
  <c r="AC161" i="2"/>
  <c r="AC669" i="2"/>
  <c r="AC511" i="2"/>
  <c r="AC347" i="2"/>
  <c r="AC647" i="2"/>
  <c r="AC134" i="2"/>
  <c r="AC587" i="2"/>
  <c r="AC20" i="2"/>
  <c r="AC246" i="2"/>
  <c r="AC637" i="2"/>
  <c r="AC5" i="2"/>
  <c r="AC567" i="2"/>
  <c r="AC232" i="2"/>
  <c r="AC49" i="2"/>
  <c r="AC295" i="2"/>
  <c r="AC37" i="2"/>
  <c r="AC188" i="2"/>
  <c r="AC527" i="2"/>
  <c r="AC575" i="2"/>
  <c r="AC591" i="2"/>
  <c r="AC28" i="2"/>
  <c r="AC450" i="2"/>
  <c r="AC326" i="2"/>
  <c r="AC687" i="2"/>
  <c r="AC382" i="2"/>
  <c r="AC387" i="2"/>
  <c r="AC204" i="2"/>
  <c r="AC454" i="2"/>
  <c r="AC457" i="2"/>
  <c r="AC190" i="2"/>
  <c r="AC593" i="2"/>
  <c r="AC541" i="2"/>
  <c r="AC101" i="2"/>
  <c r="AC266" i="2"/>
  <c r="AC388" i="2"/>
  <c r="AC99" i="2"/>
  <c r="AC514" i="2"/>
  <c r="AC398" i="2"/>
  <c r="AC111" i="2"/>
  <c r="AC635" i="2"/>
  <c r="AC469" i="2"/>
  <c r="AC362" i="2"/>
  <c r="AC73" i="2"/>
  <c r="AC559" i="2"/>
  <c r="AC568" i="2"/>
  <c r="AC543" i="2"/>
  <c r="AC131" i="2"/>
  <c r="AC252" i="2"/>
  <c r="AC108" i="2"/>
  <c r="AC409" i="2"/>
  <c r="AC243" i="2"/>
  <c r="AC649" i="2"/>
  <c r="AC714" i="2"/>
  <c r="AC132" i="2"/>
  <c r="AC293" i="2"/>
  <c r="AC63" i="2"/>
  <c r="AC236" i="2"/>
  <c r="AC440" i="2"/>
  <c r="AC584" i="2"/>
  <c r="AC353" i="2"/>
  <c r="AC471" i="2"/>
  <c r="AC270" i="2"/>
  <c r="AC493" i="2"/>
  <c r="AC10" i="2"/>
  <c r="AC77" i="2"/>
  <c r="AC56" i="2"/>
  <c r="AC579" i="2"/>
  <c r="AC361" i="2"/>
  <c r="AC703" i="2"/>
  <c r="AC327" i="2"/>
  <c r="AC356" i="2"/>
  <c r="AC428" i="2"/>
  <c r="AC110" i="2"/>
  <c r="AC578" i="2"/>
  <c r="AC249" i="2"/>
  <c r="AC722" i="2"/>
  <c r="AC299" i="2"/>
  <c r="AC520" i="2"/>
  <c r="AC25" i="2"/>
  <c r="AC639" i="2"/>
  <c r="AC604" i="2"/>
  <c r="AC484" i="2"/>
  <c r="AC341" i="2"/>
  <c r="AC175" i="2"/>
  <c r="AC87" i="2"/>
  <c r="AC507" i="2"/>
  <c r="AC267" i="2"/>
  <c r="AC285" i="2"/>
  <c r="AC323" i="2"/>
  <c r="AC14" i="2"/>
  <c r="AC120" i="2"/>
  <c r="AC282" i="2"/>
  <c r="AC505" i="2"/>
  <c r="AC495" i="2"/>
  <c r="AC81" i="2"/>
  <c r="AC349" i="2"/>
  <c r="AC53" i="2"/>
  <c r="AC470" i="2"/>
  <c r="AC368" i="2"/>
  <c r="AC585" i="2"/>
  <c r="AC96" i="2"/>
  <c r="AC199" i="2"/>
  <c r="AC71" i="2"/>
  <c r="AC467" i="2"/>
  <c r="AC583" i="2"/>
  <c r="AC233" i="2"/>
  <c r="AC61" i="2"/>
  <c r="AC281" i="2"/>
  <c r="AC211" i="2"/>
  <c r="AC91" i="2"/>
  <c r="AC371" i="2"/>
  <c r="AC437" i="2"/>
  <c r="AC487" i="2"/>
  <c r="AC41" i="2"/>
  <c r="AC194" i="2"/>
  <c r="AC68" i="2"/>
  <c r="AC442" i="2"/>
  <c r="AC218" i="2"/>
  <c r="AC588" i="2"/>
  <c r="AC148" i="2"/>
  <c r="AC696" i="2"/>
  <c r="AC119" i="2"/>
  <c r="AC286" i="2"/>
  <c r="AC662" i="2"/>
  <c r="AC94" i="2"/>
  <c r="AC374" i="2"/>
  <c r="AC67" i="2"/>
  <c r="AC551" i="2"/>
  <c r="AC496" i="2"/>
  <c r="AC141" i="2"/>
  <c r="AC183" i="2"/>
  <c r="AC663" i="2"/>
  <c r="AC261" i="2"/>
  <c r="AC72" i="2"/>
  <c r="AC365" i="2"/>
  <c r="AC339" i="2"/>
  <c r="AC253" i="2"/>
  <c r="AC582" i="2"/>
  <c r="AC358" i="2"/>
  <c r="AC191" i="2"/>
  <c r="AC530" i="2"/>
  <c r="AC66" i="2"/>
  <c r="AC277" i="2"/>
  <c r="AC177" i="2"/>
  <c r="AC608" i="2"/>
  <c r="AC154" i="2"/>
  <c r="AC545" i="2"/>
  <c r="AC165" i="2"/>
  <c r="AC225" i="2"/>
  <c r="AC444" i="2"/>
  <c r="AC373" i="2"/>
  <c r="AC13" i="2"/>
  <c r="AC268" i="2"/>
  <c r="AC351" i="2"/>
  <c r="AC11" i="2"/>
  <c r="AC100" i="2"/>
  <c r="AC201" i="2"/>
  <c r="AC509" i="2"/>
  <c r="AC577" i="2"/>
  <c r="AC275" i="2"/>
  <c r="AC710" i="2"/>
  <c r="AC205" i="2"/>
  <c r="AC30" i="2"/>
  <c r="AC83" i="2"/>
  <c r="AC666" i="2"/>
  <c r="AC147" i="2"/>
  <c r="AC658" i="2"/>
  <c r="AC8" i="2"/>
  <c r="AC328" i="2"/>
  <c r="AC402" i="2"/>
  <c r="AC23" i="2"/>
  <c r="AC114" i="2"/>
  <c r="AC58" i="2"/>
  <c r="AC705" i="2"/>
  <c r="AC458" i="2"/>
  <c r="AC226" i="2"/>
  <c r="AC657" i="2"/>
  <c r="AC534" i="2"/>
  <c r="AC33" i="2"/>
  <c r="AC557" i="2"/>
  <c r="AC504" i="2"/>
  <c r="AC92" i="2"/>
  <c r="AC548" i="2"/>
  <c r="AC360" i="2"/>
  <c r="AC337" i="2"/>
  <c r="AC377" i="2"/>
  <c r="AC139" i="2"/>
  <c r="AC435" i="2"/>
  <c r="AC271" i="2"/>
  <c r="AC309" i="2"/>
  <c r="AC640" i="2"/>
  <c r="AC525" i="2"/>
  <c r="AC79" i="2"/>
  <c r="AC169" i="2"/>
  <c r="AC207" i="2"/>
  <c r="AC438" i="2"/>
  <c r="AC198" i="2"/>
  <c r="AC173" i="2"/>
  <c r="AC90" i="2"/>
  <c r="AC611" i="2"/>
  <c r="AC241" i="2"/>
  <c r="AC84" i="2"/>
  <c r="AC393" i="2"/>
  <c r="AC685" i="2"/>
  <c r="AC451" i="2"/>
  <c r="AC176" i="2"/>
  <c r="AC47" i="2"/>
  <c r="AC152" i="2"/>
  <c r="AC17" i="2"/>
  <c r="AC650" i="2"/>
  <c r="AC186" i="2"/>
  <c r="AC208" i="2"/>
  <c r="AC280" i="2"/>
  <c r="AC172" i="2"/>
  <c r="AC178" i="2"/>
  <c r="AC284" i="2"/>
  <c r="AC633" i="2"/>
  <c r="AC297" i="2"/>
  <c r="AC498" i="2"/>
  <c r="AC683" i="2"/>
  <c r="AC560" i="2"/>
  <c r="AC439" i="2"/>
  <c r="AC400" i="2"/>
  <c r="AC481" i="2"/>
  <c r="AC378" i="2"/>
  <c r="AC32" i="2"/>
  <c r="AC274" i="2"/>
  <c r="AC6" i="2"/>
  <c r="AC109" i="2"/>
  <c r="AC372" i="2"/>
  <c r="AC214" i="2"/>
  <c r="AC645" i="2"/>
  <c r="AC182" i="2"/>
  <c r="AC136" i="2"/>
  <c r="AC163" i="2"/>
  <c r="AC185" i="2"/>
  <c r="AC18" i="2"/>
  <c r="AC492" i="2"/>
  <c r="AC215" i="2"/>
  <c r="AC407" i="2"/>
  <c r="AC202" i="2"/>
  <c r="AC203" i="2"/>
  <c r="AC673" i="2"/>
  <c r="AC728" i="2"/>
  <c r="AC21" i="2"/>
  <c r="AC538" i="2"/>
  <c r="AC52" i="2"/>
  <c r="AC97" i="2"/>
  <c r="AC594" i="2"/>
  <c r="AC256" i="2"/>
  <c r="AC2" i="2"/>
  <c r="AC291" i="2"/>
  <c r="AC12" i="2"/>
  <c r="AC43" i="2"/>
  <c r="AC59" i="2"/>
  <c r="AC550" i="2"/>
  <c r="AC125" i="2"/>
  <c r="AC536" i="2"/>
  <c r="AC257" i="2"/>
  <c r="AC405" i="2"/>
  <c r="AC465" i="2"/>
  <c r="AC570" i="2"/>
  <c r="AC482" i="2"/>
  <c r="AC397" i="2"/>
  <c r="AC62" i="2"/>
  <c r="AC586" i="2"/>
  <c r="AC219" i="2"/>
  <c r="AC229" i="2"/>
  <c r="AC643" i="2"/>
  <c r="AC247" i="2"/>
  <c r="AC224" i="2"/>
  <c r="AC107" i="2"/>
  <c r="AC727" i="2"/>
  <c r="AC515" i="2"/>
  <c r="AC416" i="2"/>
  <c r="AC227" i="2"/>
  <c r="AC692" i="2"/>
  <c r="AC254" i="2"/>
  <c r="AC521" i="2"/>
  <c r="AC563" i="2"/>
  <c r="AC648" i="2"/>
  <c r="AC122" i="2"/>
  <c r="AC348" i="2"/>
  <c r="AC260" i="2"/>
  <c r="AC510" i="2"/>
  <c r="AC221" i="2"/>
  <c r="AC463" i="2"/>
  <c r="AC113" i="2"/>
  <c r="AC170" i="2"/>
  <c r="AC269" i="2"/>
  <c r="AC42" i="2"/>
  <c r="AC427" i="2"/>
  <c r="AC494" i="2"/>
  <c r="AC708" i="2"/>
  <c r="AC27" i="2"/>
  <c r="AC273" i="2"/>
  <c r="AC503" i="2"/>
  <c r="AC352" i="2"/>
  <c r="AC142" i="2"/>
  <c r="AC459" i="2"/>
  <c r="AC564" i="2"/>
  <c r="AC423" i="2"/>
  <c r="AC453" i="2"/>
  <c r="AC403" i="2"/>
  <c r="AC230" i="2"/>
  <c r="AC689" i="2"/>
  <c r="AC64" i="2"/>
  <c r="AC418" i="2"/>
  <c r="AC475" i="2"/>
  <c r="AC127" i="2"/>
  <c r="AC333" i="2"/>
  <c r="AC144" i="2"/>
  <c r="AC609" i="2"/>
  <c r="AC734" i="2"/>
  <c r="AC118" i="2"/>
  <c r="AC712" i="2"/>
  <c r="AC680" i="2"/>
  <c r="AC105" i="2"/>
  <c r="AC519" i="2"/>
  <c r="AC706" i="2"/>
  <c r="AC417" i="2"/>
  <c r="AC312" i="2"/>
  <c r="AC420" i="2"/>
  <c r="AC721" i="2"/>
  <c r="AC45" i="2"/>
  <c r="AC29" i="2"/>
  <c r="AC117" i="2"/>
  <c r="AC425" i="2"/>
  <c r="AC488" i="2"/>
  <c r="AC220" i="2"/>
  <c r="AC675" i="2"/>
  <c r="AC670" i="2"/>
  <c r="AC363" i="2"/>
  <c r="AC474" i="2"/>
  <c r="AC306" i="2"/>
  <c r="AC386" i="2"/>
  <c r="AC19" i="2"/>
  <c r="AC665" i="2"/>
  <c r="AC195" i="2"/>
  <c r="AC501" i="2"/>
  <c r="AC404" i="2"/>
  <c r="AC623" i="2"/>
  <c r="AC532" i="2"/>
  <c r="AC76" i="2"/>
  <c r="AC15" i="2"/>
  <c r="AC547" i="2"/>
  <c r="AC335" i="2"/>
  <c r="AC366" i="2"/>
  <c r="AC599" i="2"/>
  <c r="AC574" i="2"/>
  <c r="AC180" i="2"/>
  <c r="AC38" i="2"/>
  <c r="AC607" i="2"/>
  <c r="AC736" i="2"/>
  <c r="AC632" i="2"/>
  <c r="AC391" i="2"/>
  <c r="AC614" i="2"/>
  <c r="AC65" i="2"/>
  <c r="AC660" i="2"/>
  <c r="AC733" i="2"/>
  <c r="AC429" i="2"/>
  <c r="AC55" i="2"/>
  <c r="AC490" i="2"/>
  <c r="AC517" i="2"/>
  <c r="AC549" i="2"/>
  <c r="AC455" i="2"/>
  <c r="AC272" i="2"/>
  <c r="AC330" i="2"/>
  <c r="AC345" i="2"/>
  <c r="AC702" i="2"/>
  <c r="AC259" i="2"/>
  <c r="AC354" i="2"/>
  <c r="AC516" i="2"/>
  <c r="AC78" i="2"/>
  <c r="AC449" i="2"/>
  <c r="AC646" i="2"/>
  <c r="AC331" i="2"/>
  <c r="AC359" i="2"/>
  <c r="AC384" i="2"/>
  <c r="AC116" i="2"/>
  <c r="AC653" i="2"/>
  <c r="AC460" i="2"/>
  <c r="AC250" i="2"/>
  <c r="AC34" i="2"/>
  <c r="AC200" i="2"/>
  <c r="AC181" i="2"/>
  <c r="AC31" i="2"/>
  <c r="AC217" i="2"/>
  <c r="AC85" i="2"/>
  <c r="AC679" i="2"/>
  <c r="AC103" i="2"/>
  <c r="AC573" i="2"/>
  <c r="AC342" i="2"/>
  <c r="AC36" i="2"/>
  <c r="AC171" i="2"/>
  <c r="AC24" i="2"/>
  <c r="AC562" i="2"/>
  <c r="AC499" i="2"/>
  <c r="AC193" i="2"/>
  <c r="AC732" i="2"/>
  <c r="AC145" i="2"/>
  <c r="AC671" i="2"/>
  <c r="AC406" i="2"/>
  <c r="AC112" i="2"/>
  <c r="AC262" i="2"/>
  <c r="AC394" i="2"/>
  <c r="AC237" i="2"/>
  <c r="AC364" i="2"/>
  <c r="AC301" i="2"/>
  <c r="AC699" i="2"/>
  <c r="AC135" i="2"/>
  <c r="AC500" i="2"/>
  <c r="AC596" i="2"/>
  <c r="AC661" i="2"/>
  <c r="AC40" i="2"/>
  <c r="AC731" i="2"/>
  <c r="AC667" i="2"/>
  <c r="AC668" i="2"/>
  <c r="AC473" i="2"/>
  <c r="AC150" i="2"/>
  <c r="AC128" i="2"/>
  <c r="AC390" i="2"/>
  <c r="AC641" i="2"/>
  <c r="AC605" i="2"/>
  <c r="AC239" i="2"/>
  <c r="AC138" i="2"/>
  <c r="AC652" i="2"/>
  <c r="AC343" i="2"/>
  <c r="AC537" i="2"/>
  <c r="AC464" i="2"/>
  <c r="AC589" i="2"/>
  <c r="AC265" i="2"/>
  <c r="AC129" i="2"/>
  <c r="AC143" i="2"/>
  <c r="AC367" i="2"/>
  <c r="AC724" i="2"/>
  <c r="AC381" i="2"/>
  <c r="AC713" i="2"/>
  <c r="AC694" i="2"/>
  <c r="AC288" i="2"/>
  <c r="AC159" i="2"/>
  <c r="AC124" i="2"/>
  <c r="AC697" i="2"/>
  <c r="AC554" i="2"/>
  <c r="AC251" i="2"/>
  <c r="AC385" i="2"/>
  <c r="AC461" i="2"/>
  <c r="AC283" i="2"/>
  <c r="AC630" i="2"/>
  <c r="AC566" i="2"/>
  <c r="AC700" i="2"/>
  <c r="AC572" i="2"/>
  <c r="AC664" i="2"/>
  <c r="AC561" i="2"/>
  <c r="AC695" i="2"/>
  <c r="AC376" i="2"/>
  <c r="AC192" i="2"/>
  <c r="AC160" i="2"/>
  <c r="AC656" i="2"/>
  <c r="AC717" i="2"/>
  <c r="AC278" i="2"/>
  <c r="AC610" i="2"/>
  <c r="AC592" i="2"/>
  <c r="AC315" i="2"/>
  <c r="AC126" i="2"/>
  <c r="AC612" i="2"/>
  <c r="AC674" i="2"/>
  <c r="AC739" i="2"/>
  <c r="AC82" i="2"/>
  <c r="AC625" i="2"/>
  <c r="AC603" i="2"/>
  <c r="AC602" i="2"/>
  <c r="AC389" i="2"/>
  <c r="AC456" i="2"/>
  <c r="AC140" i="2"/>
  <c r="AC166" i="2"/>
  <c r="AC231" i="2"/>
  <c r="AC529" i="2"/>
  <c r="AC287" i="2"/>
  <c r="AC576" i="2"/>
  <c r="AC294" i="2"/>
  <c r="AC580" i="2"/>
  <c r="AC401" i="2"/>
  <c r="AC240" i="2"/>
  <c r="AC533" i="2"/>
  <c r="AC419" i="2"/>
  <c r="AC106" i="2"/>
  <c r="AC601" i="2"/>
  <c r="AC555" i="2"/>
  <c r="AC433" i="2"/>
  <c r="AC729" i="2"/>
  <c r="AC320" i="2"/>
  <c r="AC179" i="2"/>
  <c r="AC485" i="2"/>
  <c r="AC210" i="2"/>
  <c r="AC522" i="2"/>
  <c r="AC156" i="2"/>
  <c r="AC153" i="2"/>
  <c r="AC677" i="2"/>
  <c r="AC595" i="2"/>
  <c r="AC426" i="2"/>
  <c r="AC168" i="2"/>
  <c r="AC350" i="2"/>
  <c r="AC314" i="2"/>
  <c r="AC556" i="2"/>
  <c r="AC452" i="2"/>
  <c r="AC535" i="2"/>
  <c r="AC513" i="2"/>
  <c r="AC581" i="2"/>
  <c r="AC628" i="2"/>
  <c r="AC472" i="2"/>
  <c r="AC569" i="2"/>
  <c r="AC621" i="2"/>
  <c r="AC430" i="2"/>
  <c r="AC497" i="2"/>
  <c r="AC196" i="2"/>
  <c r="AC681" i="2"/>
  <c r="AC336" i="2"/>
  <c r="AC396" i="2"/>
  <c r="AC716" i="2"/>
  <c r="AC698" i="2"/>
  <c r="AC725" i="2"/>
  <c r="AC672" i="2"/>
  <c r="AC375" i="2"/>
  <c r="AC598" i="2"/>
  <c r="AC606" i="2"/>
  <c r="AC303" i="2"/>
  <c r="AC305" i="2"/>
  <c r="AC644" i="2"/>
  <c r="AC616" i="2"/>
  <c r="AC617" i="2"/>
  <c r="AC408" i="2"/>
  <c r="AC436" i="2"/>
  <c r="AC431" i="2"/>
  <c r="AC659" i="2"/>
  <c r="AC477" i="2"/>
  <c r="AC466" i="2"/>
  <c r="AC726" i="2"/>
  <c r="AC421" i="2"/>
  <c r="AC468" i="2"/>
  <c r="AC636" i="2"/>
  <c r="AC707" i="2"/>
  <c r="AC711" i="2"/>
  <c r="AC688" i="2"/>
  <c r="AC624" i="2"/>
  <c r="AC448" i="2"/>
  <c r="AC738" i="2"/>
  <c r="AC730" i="2"/>
  <c r="AC629" i="2"/>
  <c r="AC719" i="2"/>
  <c r="AC615" i="2"/>
  <c r="AC715" i="2"/>
  <c r="AC613" i="2"/>
  <c r="AC678" i="2"/>
  <c r="AC718" i="2"/>
  <c r="AC737" i="2"/>
  <c r="AC720" i="2"/>
  <c r="AC655" i="2"/>
  <c r="AC691" i="2"/>
  <c r="AC723" i="2"/>
  <c r="AC709" i="2"/>
  <c r="AC684" i="2"/>
  <c r="AC622" i="2"/>
  <c r="AC686" i="2"/>
  <c r="AC704" i="2"/>
  <c r="AC701" i="2"/>
  <c r="AC735" i="2"/>
  <c r="U558" i="2"/>
  <c r="U546" i="2"/>
  <c r="U626" i="2"/>
  <c r="U104" i="2"/>
  <c r="U399" i="2"/>
  <c r="U512" i="2"/>
  <c r="U380" i="2"/>
  <c r="U491" i="2"/>
  <c r="U590" i="2"/>
  <c r="U317" i="2"/>
  <c r="U369" i="2"/>
  <c r="U445" i="2"/>
  <c r="U642" i="2"/>
  <c r="U216" i="2"/>
  <c r="U238" i="2"/>
  <c r="U197" i="2"/>
  <c r="U164" i="2"/>
  <c r="U476" i="2"/>
  <c r="U528" i="2"/>
  <c r="U676" i="2"/>
  <c r="U539" i="2"/>
  <c r="U70" i="2"/>
  <c r="U441" i="2"/>
  <c r="U379" i="2"/>
  <c r="U300" i="2"/>
  <c r="U174" i="2"/>
  <c r="U526" i="2"/>
  <c r="U26" i="2"/>
  <c r="U234" i="2"/>
  <c r="U69" i="2"/>
  <c r="U355" i="2"/>
  <c r="U631" i="2"/>
  <c r="U552" i="2"/>
  <c r="U651" i="2"/>
  <c r="U155" i="2"/>
  <c r="U4" i="2"/>
  <c r="U264" i="2"/>
  <c r="U638" i="2"/>
  <c r="U95" i="2"/>
  <c r="U89" i="2"/>
  <c r="U523" i="2"/>
  <c r="U506" i="2"/>
  <c r="U50" i="2"/>
  <c r="U130" i="2"/>
  <c r="U346" i="2"/>
  <c r="U255" i="2"/>
  <c r="U235" i="2"/>
  <c r="U634" i="2"/>
  <c r="U338" i="2"/>
  <c r="U86" i="2"/>
  <c r="U565" i="2"/>
  <c r="U151" i="2"/>
  <c r="U313" i="2"/>
  <c r="U54" i="2"/>
  <c r="U98" i="2"/>
  <c r="U51" i="2"/>
  <c r="U446" i="2"/>
  <c r="U480" i="2"/>
  <c r="U542" i="2"/>
  <c r="U307" i="2"/>
  <c r="U187" i="2"/>
  <c r="U357" i="2"/>
  <c r="U479" i="2"/>
  <c r="U414" i="2"/>
  <c r="U422" i="2"/>
  <c r="U258" i="2"/>
  <c r="U310" i="2"/>
  <c r="U383" i="2"/>
  <c r="U411" i="2"/>
  <c r="U93" i="2"/>
  <c r="U432" i="2"/>
  <c r="U146" i="2"/>
  <c r="U334" i="2"/>
  <c r="U3" i="2"/>
  <c r="U209" i="2"/>
  <c r="U321" i="2"/>
  <c r="U620" i="2"/>
  <c r="U133" i="2"/>
  <c r="U167" i="2"/>
  <c r="U502" i="2"/>
  <c r="U242" i="2"/>
  <c r="U102" i="2"/>
  <c r="U434" i="2"/>
  <c r="U22" i="2"/>
  <c r="U157" i="2"/>
  <c r="U316" i="2"/>
  <c r="U544" i="2"/>
  <c r="U627" i="2"/>
  <c r="U571" i="2"/>
  <c r="U245" i="2"/>
  <c r="U212" i="2"/>
  <c r="U395" i="2"/>
  <c r="U276" i="2"/>
  <c r="U322" i="2"/>
  <c r="U57" i="2"/>
  <c r="U413" i="2"/>
  <c r="U80" i="2"/>
  <c r="U325" i="2"/>
  <c r="U370" i="2"/>
  <c r="U115" i="2"/>
  <c r="U213" i="2"/>
  <c r="U9" i="2"/>
  <c r="U39" i="2"/>
  <c r="U189" i="2"/>
  <c r="U412" i="2"/>
  <c r="U121" i="2"/>
  <c r="U290" i="2"/>
  <c r="U184" i="2"/>
  <c r="U302" i="2"/>
  <c r="U344" i="2"/>
  <c r="U478" i="2"/>
  <c r="U248" i="2"/>
  <c r="U88" i="2"/>
  <c r="U340" i="2"/>
  <c r="U415" i="2"/>
  <c r="U206" i="2"/>
  <c r="U618" i="2"/>
  <c r="U690" i="2"/>
  <c r="U123" i="2"/>
  <c r="U137" i="2"/>
  <c r="U292" i="2"/>
  <c r="U48" i="2"/>
  <c r="U7" i="2"/>
  <c r="U553" i="2"/>
  <c r="U289" i="2"/>
  <c r="U158" i="2"/>
  <c r="U149" i="2"/>
  <c r="U324" i="2"/>
  <c r="U329" i="2"/>
  <c r="U597" i="2"/>
  <c r="U44" i="2"/>
  <c r="U508" i="2"/>
  <c r="U311" i="2"/>
  <c r="U486" i="2"/>
  <c r="U298" i="2"/>
  <c r="U223" i="2"/>
  <c r="U228" i="2"/>
  <c r="U304" i="2"/>
  <c r="U35" i="2"/>
  <c r="U318" i="2"/>
  <c r="U693" i="2"/>
  <c r="U443" i="2"/>
  <c r="U308" i="2"/>
  <c r="U682" i="2"/>
  <c r="U60" i="2"/>
  <c r="U74" i="2"/>
  <c r="U16" i="2"/>
  <c r="U332" i="2"/>
  <c r="U222" i="2"/>
  <c r="U483" i="2"/>
  <c r="U75" i="2"/>
  <c r="U447" i="2"/>
  <c r="U319" i="2"/>
  <c r="U263" i="2"/>
  <c r="U518" i="2"/>
  <c r="U392" i="2"/>
  <c r="U296" i="2"/>
  <c r="U410" i="2"/>
  <c r="U424" i="2"/>
  <c r="U531" i="2"/>
  <c r="U524" i="2"/>
  <c r="U162" i="2"/>
  <c r="U540" i="2"/>
  <c r="U654" i="2"/>
  <c r="U600" i="2"/>
  <c r="U462" i="2"/>
  <c r="U619" i="2"/>
  <c r="U46" i="2"/>
  <c r="U279" i="2"/>
  <c r="U244" i="2"/>
  <c r="U489" i="2"/>
  <c r="U161" i="2"/>
  <c r="U669" i="2"/>
  <c r="U511" i="2"/>
  <c r="U347" i="2"/>
  <c r="U647" i="2"/>
  <c r="U134" i="2"/>
  <c r="U587" i="2"/>
  <c r="U20" i="2"/>
  <c r="U246" i="2"/>
  <c r="U637" i="2"/>
  <c r="U5" i="2"/>
  <c r="U567" i="2"/>
  <c r="U232" i="2"/>
  <c r="U49" i="2"/>
  <c r="U295" i="2"/>
  <c r="U37" i="2"/>
  <c r="U188" i="2"/>
  <c r="U527" i="2"/>
  <c r="U575" i="2"/>
  <c r="U591" i="2"/>
  <c r="U28" i="2"/>
  <c r="U450" i="2"/>
  <c r="U326" i="2"/>
  <c r="U687" i="2"/>
  <c r="U382" i="2"/>
  <c r="U387" i="2"/>
  <c r="U204" i="2"/>
  <c r="U454" i="2"/>
  <c r="U457" i="2"/>
  <c r="U190" i="2"/>
  <c r="U593" i="2"/>
  <c r="U541" i="2"/>
  <c r="U101" i="2"/>
  <c r="U266" i="2"/>
  <c r="U388" i="2"/>
  <c r="U99" i="2"/>
  <c r="U514" i="2"/>
  <c r="U398" i="2"/>
  <c r="U111" i="2"/>
  <c r="U635" i="2"/>
  <c r="U469" i="2"/>
  <c r="U362" i="2"/>
  <c r="U73" i="2"/>
  <c r="U559" i="2"/>
  <c r="U568" i="2"/>
  <c r="U543" i="2"/>
  <c r="U131" i="2"/>
  <c r="U252" i="2"/>
  <c r="U108" i="2"/>
  <c r="U409" i="2"/>
  <c r="U243" i="2"/>
  <c r="U649" i="2"/>
  <c r="U714" i="2"/>
  <c r="U132" i="2"/>
  <c r="U293" i="2"/>
  <c r="U63" i="2"/>
  <c r="U236" i="2"/>
  <c r="U440" i="2"/>
  <c r="U584" i="2"/>
  <c r="U353" i="2"/>
  <c r="U471" i="2"/>
  <c r="U270" i="2"/>
  <c r="U493" i="2"/>
  <c r="U10" i="2"/>
  <c r="U77" i="2"/>
  <c r="U56" i="2"/>
  <c r="U579" i="2"/>
  <c r="U361" i="2"/>
  <c r="U703" i="2"/>
  <c r="U327" i="2"/>
  <c r="U356" i="2"/>
  <c r="U428" i="2"/>
  <c r="U110" i="2"/>
  <c r="U578" i="2"/>
  <c r="U249" i="2"/>
  <c r="U722" i="2"/>
  <c r="U299" i="2"/>
  <c r="U520" i="2"/>
  <c r="U25" i="2"/>
  <c r="U639" i="2"/>
  <c r="U604" i="2"/>
  <c r="U484" i="2"/>
  <c r="U341" i="2"/>
  <c r="U175" i="2"/>
  <c r="U87" i="2"/>
  <c r="U507" i="2"/>
  <c r="U267" i="2"/>
  <c r="U285" i="2"/>
  <c r="U323" i="2"/>
  <c r="U14" i="2"/>
  <c r="U120" i="2"/>
  <c r="U282" i="2"/>
  <c r="U505" i="2"/>
  <c r="U495" i="2"/>
  <c r="U81" i="2"/>
  <c r="U349" i="2"/>
  <c r="U53" i="2"/>
  <c r="U470" i="2"/>
  <c r="U368" i="2"/>
  <c r="U585" i="2"/>
  <c r="U96" i="2"/>
  <c r="U199" i="2"/>
  <c r="U71" i="2"/>
  <c r="U467" i="2"/>
  <c r="U583" i="2"/>
  <c r="U233" i="2"/>
  <c r="U61" i="2"/>
  <c r="U281" i="2"/>
  <c r="U211" i="2"/>
  <c r="U91" i="2"/>
  <c r="U371" i="2"/>
  <c r="U437" i="2"/>
  <c r="U487" i="2"/>
  <c r="U41" i="2"/>
  <c r="U194" i="2"/>
  <c r="U68" i="2"/>
  <c r="U442" i="2"/>
  <c r="U218" i="2"/>
  <c r="U588" i="2"/>
  <c r="U148" i="2"/>
  <c r="U696" i="2"/>
  <c r="U119" i="2"/>
  <c r="U286" i="2"/>
  <c r="U662" i="2"/>
  <c r="U94" i="2"/>
  <c r="U374" i="2"/>
  <c r="U67" i="2"/>
  <c r="U551" i="2"/>
  <c r="U496" i="2"/>
  <c r="U141" i="2"/>
  <c r="U183" i="2"/>
  <c r="U663" i="2"/>
  <c r="U261" i="2"/>
  <c r="U72" i="2"/>
  <c r="U365" i="2"/>
  <c r="U339" i="2"/>
  <c r="U253" i="2"/>
  <c r="U582" i="2"/>
  <c r="U358" i="2"/>
  <c r="U191" i="2"/>
  <c r="U530" i="2"/>
  <c r="U66" i="2"/>
  <c r="U277" i="2"/>
  <c r="U177" i="2"/>
  <c r="U608" i="2"/>
  <c r="U154" i="2"/>
  <c r="U545" i="2"/>
  <c r="U165" i="2"/>
  <c r="U225" i="2"/>
  <c r="U444" i="2"/>
  <c r="U373" i="2"/>
  <c r="U13" i="2"/>
  <c r="U268" i="2"/>
  <c r="U351" i="2"/>
  <c r="U11" i="2"/>
  <c r="U100" i="2"/>
  <c r="U201" i="2"/>
  <c r="U509" i="2"/>
  <c r="U577" i="2"/>
  <c r="U275" i="2"/>
  <c r="U710" i="2"/>
  <c r="U205" i="2"/>
  <c r="U30" i="2"/>
  <c r="U83" i="2"/>
  <c r="U666" i="2"/>
  <c r="U147" i="2"/>
  <c r="U658" i="2"/>
  <c r="U8" i="2"/>
  <c r="U328" i="2"/>
  <c r="U402" i="2"/>
  <c r="U23" i="2"/>
  <c r="U114" i="2"/>
  <c r="U58" i="2"/>
  <c r="U705" i="2"/>
  <c r="U458" i="2"/>
  <c r="U226" i="2"/>
  <c r="U657" i="2"/>
  <c r="U534" i="2"/>
  <c r="U33" i="2"/>
  <c r="U557" i="2"/>
  <c r="U504" i="2"/>
  <c r="U92" i="2"/>
  <c r="U548" i="2"/>
  <c r="U360" i="2"/>
  <c r="U337" i="2"/>
  <c r="U377" i="2"/>
  <c r="U139" i="2"/>
  <c r="U435" i="2"/>
  <c r="U271" i="2"/>
  <c r="U309" i="2"/>
  <c r="U640" i="2"/>
  <c r="U525" i="2"/>
  <c r="U79" i="2"/>
  <c r="U169" i="2"/>
  <c r="U207" i="2"/>
  <c r="U438" i="2"/>
  <c r="U198" i="2"/>
  <c r="U173" i="2"/>
  <c r="U90" i="2"/>
  <c r="U611" i="2"/>
  <c r="U241" i="2"/>
  <c r="U84" i="2"/>
  <c r="U393" i="2"/>
  <c r="U685" i="2"/>
  <c r="U451" i="2"/>
  <c r="U176" i="2"/>
  <c r="U47" i="2"/>
  <c r="U152" i="2"/>
  <c r="U17" i="2"/>
  <c r="U650" i="2"/>
  <c r="U186" i="2"/>
  <c r="U208" i="2"/>
  <c r="U280" i="2"/>
  <c r="U172" i="2"/>
  <c r="U178" i="2"/>
  <c r="U284" i="2"/>
  <c r="U633" i="2"/>
  <c r="U297" i="2"/>
  <c r="U498" i="2"/>
  <c r="U683" i="2"/>
  <c r="U560" i="2"/>
  <c r="U439" i="2"/>
  <c r="U400" i="2"/>
  <c r="U481" i="2"/>
  <c r="U378" i="2"/>
  <c r="U32" i="2"/>
  <c r="U274" i="2"/>
  <c r="U6" i="2"/>
  <c r="U109" i="2"/>
  <c r="U372" i="2"/>
  <c r="U214" i="2"/>
  <c r="U645" i="2"/>
  <c r="U182" i="2"/>
  <c r="U136" i="2"/>
  <c r="U163" i="2"/>
  <c r="U185" i="2"/>
  <c r="U18" i="2"/>
  <c r="U492" i="2"/>
  <c r="U215" i="2"/>
  <c r="U407" i="2"/>
  <c r="U202" i="2"/>
  <c r="U203" i="2"/>
  <c r="U673" i="2"/>
  <c r="U728" i="2"/>
  <c r="U21" i="2"/>
  <c r="U538" i="2"/>
  <c r="U52" i="2"/>
  <c r="U97" i="2"/>
  <c r="U594" i="2"/>
  <c r="U256" i="2"/>
  <c r="U2" i="2"/>
  <c r="U291" i="2"/>
  <c r="U12" i="2"/>
  <c r="U43" i="2"/>
  <c r="U59" i="2"/>
  <c r="U550" i="2"/>
  <c r="U125" i="2"/>
  <c r="U536" i="2"/>
  <c r="U257" i="2"/>
  <c r="U405" i="2"/>
  <c r="U465" i="2"/>
  <c r="U570" i="2"/>
  <c r="U482" i="2"/>
  <c r="U397" i="2"/>
  <c r="U62" i="2"/>
  <c r="U586" i="2"/>
  <c r="U219" i="2"/>
  <c r="U229" i="2"/>
  <c r="U643" i="2"/>
  <c r="U247" i="2"/>
  <c r="U224" i="2"/>
  <c r="U107" i="2"/>
  <c r="U727" i="2"/>
  <c r="U515" i="2"/>
  <c r="U416" i="2"/>
  <c r="U227" i="2"/>
  <c r="U692" i="2"/>
  <c r="U254" i="2"/>
  <c r="U521" i="2"/>
  <c r="U563" i="2"/>
  <c r="U648" i="2"/>
  <c r="U122" i="2"/>
  <c r="U348" i="2"/>
  <c r="U260" i="2"/>
  <c r="U510" i="2"/>
  <c r="U221" i="2"/>
  <c r="U463" i="2"/>
  <c r="U113" i="2"/>
  <c r="U170" i="2"/>
  <c r="U269" i="2"/>
  <c r="U42" i="2"/>
  <c r="U427" i="2"/>
  <c r="U494" i="2"/>
  <c r="U708" i="2"/>
  <c r="U27" i="2"/>
  <c r="U273" i="2"/>
  <c r="U503" i="2"/>
  <c r="U352" i="2"/>
  <c r="U142" i="2"/>
  <c r="U459" i="2"/>
  <c r="U564" i="2"/>
  <c r="U423" i="2"/>
  <c r="U453" i="2"/>
  <c r="U403" i="2"/>
  <c r="U230" i="2"/>
  <c r="U689" i="2"/>
  <c r="U64" i="2"/>
  <c r="U418" i="2"/>
  <c r="U475" i="2"/>
  <c r="U127" i="2"/>
  <c r="U333" i="2"/>
  <c r="U144" i="2"/>
  <c r="U609" i="2"/>
  <c r="U734" i="2"/>
  <c r="U118" i="2"/>
  <c r="U712" i="2"/>
  <c r="U680" i="2"/>
  <c r="U105" i="2"/>
  <c r="U519" i="2"/>
  <c r="U706" i="2"/>
  <c r="U417" i="2"/>
  <c r="U312" i="2"/>
  <c r="U420" i="2"/>
  <c r="U721" i="2"/>
  <c r="U45" i="2"/>
  <c r="U29" i="2"/>
  <c r="U117" i="2"/>
  <c r="U425" i="2"/>
  <c r="U488" i="2"/>
  <c r="U220" i="2"/>
  <c r="U675" i="2"/>
  <c r="U670" i="2"/>
  <c r="U363" i="2"/>
  <c r="U474" i="2"/>
  <c r="U306" i="2"/>
  <c r="U386" i="2"/>
  <c r="U19" i="2"/>
  <c r="U665" i="2"/>
  <c r="U195" i="2"/>
  <c r="U501" i="2"/>
  <c r="U404" i="2"/>
  <c r="U623" i="2"/>
  <c r="U532" i="2"/>
  <c r="U76" i="2"/>
  <c r="U15" i="2"/>
  <c r="U547" i="2"/>
  <c r="U335" i="2"/>
  <c r="U366" i="2"/>
  <c r="U599" i="2"/>
  <c r="U574" i="2"/>
  <c r="U180" i="2"/>
  <c r="U38" i="2"/>
  <c r="U607" i="2"/>
  <c r="U736" i="2"/>
  <c r="U632" i="2"/>
  <c r="U391" i="2"/>
  <c r="U614" i="2"/>
  <c r="U65" i="2"/>
  <c r="U660" i="2"/>
  <c r="U733" i="2"/>
  <c r="U429" i="2"/>
  <c r="U55" i="2"/>
  <c r="U490" i="2"/>
  <c r="U517" i="2"/>
  <c r="U549" i="2"/>
  <c r="U455" i="2"/>
  <c r="U272" i="2"/>
  <c r="U330" i="2"/>
  <c r="U345" i="2"/>
  <c r="U702" i="2"/>
  <c r="U259" i="2"/>
  <c r="U354" i="2"/>
  <c r="U516" i="2"/>
  <c r="U78" i="2"/>
  <c r="U449" i="2"/>
  <c r="U646" i="2"/>
  <c r="U331" i="2"/>
  <c r="U359" i="2"/>
  <c r="U384" i="2"/>
  <c r="U116" i="2"/>
  <c r="U653" i="2"/>
  <c r="U460" i="2"/>
  <c r="U250" i="2"/>
  <c r="U34" i="2"/>
  <c r="U200" i="2"/>
  <c r="U181" i="2"/>
  <c r="U31" i="2"/>
  <c r="U217" i="2"/>
  <c r="U85" i="2"/>
  <c r="U679" i="2"/>
  <c r="U103" i="2"/>
  <c r="U573" i="2"/>
  <c r="U342" i="2"/>
  <c r="U36" i="2"/>
  <c r="U171" i="2"/>
  <c r="U24" i="2"/>
  <c r="U562" i="2"/>
  <c r="U499" i="2"/>
  <c r="U193" i="2"/>
  <c r="U732" i="2"/>
  <c r="U145" i="2"/>
  <c r="U671" i="2"/>
  <c r="U406" i="2"/>
  <c r="U112" i="2"/>
  <c r="U262" i="2"/>
  <c r="U394" i="2"/>
  <c r="U237" i="2"/>
  <c r="U364" i="2"/>
  <c r="U301" i="2"/>
  <c r="U699" i="2"/>
  <c r="U135" i="2"/>
  <c r="U500" i="2"/>
  <c r="U596" i="2"/>
  <c r="U661" i="2"/>
  <c r="U40" i="2"/>
  <c r="U731" i="2"/>
  <c r="U667" i="2"/>
  <c r="U668" i="2"/>
  <c r="U473" i="2"/>
  <c r="U150" i="2"/>
  <c r="U128" i="2"/>
  <c r="U390" i="2"/>
  <c r="U641" i="2"/>
  <c r="U605" i="2"/>
  <c r="U239" i="2"/>
  <c r="U138" i="2"/>
  <c r="U652" i="2"/>
  <c r="U343" i="2"/>
  <c r="U537" i="2"/>
  <c r="U464" i="2"/>
  <c r="U589" i="2"/>
  <c r="U265" i="2"/>
  <c r="U129" i="2"/>
  <c r="U143" i="2"/>
  <c r="U367" i="2"/>
  <c r="U724" i="2"/>
  <c r="U381" i="2"/>
  <c r="U713" i="2"/>
  <c r="U694" i="2"/>
  <c r="U288" i="2"/>
  <c r="U159" i="2"/>
  <c r="U124" i="2"/>
  <c r="U697" i="2"/>
  <c r="U554" i="2"/>
  <c r="U251" i="2"/>
  <c r="U385" i="2"/>
  <c r="U461" i="2"/>
  <c r="U283" i="2"/>
  <c r="U630" i="2"/>
  <c r="U566" i="2"/>
  <c r="U700" i="2"/>
  <c r="U572" i="2"/>
  <c r="U664" i="2"/>
  <c r="U561" i="2"/>
  <c r="U695" i="2"/>
  <c r="U376" i="2"/>
  <c r="U192" i="2"/>
  <c r="U160" i="2"/>
  <c r="U656" i="2"/>
  <c r="U717" i="2"/>
  <c r="U278" i="2"/>
  <c r="U610" i="2"/>
  <c r="U592" i="2"/>
  <c r="U315" i="2"/>
  <c r="U126" i="2"/>
  <c r="U612" i="2"/>
  <c r="U674" i="2"/>
  <c r="U739" i="2"/>
  <c r="U82" i="2"/>
  <c r="U625" i="2"/>
  <c r="U603" i="2"/>
  <c r="U602" i="2"/>
  <c r="U389" i="2"/>
  <c r="U456" i="2"/>
  <c r="U140" i="2"/>
  <c r="U166" i="2"/>
  <c r="U231" i="2"/>
  <c r="U529" i="2"/>
  <c r="U287" i="2"/>
  <c r="U576" i="2"/>
  <c r="U294" i="2"/>
  <c r="U580" i="2"/>
  <c r="U401" i="2"/>
  <c r="U240" i="2"/>
  <c r="U533" i="2"/>
  <c r="U419" i="2"/>
  <c r="U106" i="2"/>
  <c r="U601" i="2"/>
  <c r="U555" i="2"/>
  <c r="U433" i="2"/>
  <c r="U729" i="2"/>
  <c r="U320" i="2"/>
  <c r="U179" i="2"/>
  <c r="U485" i="2"/>
  <c r="U210" i="2"/>
  <c r="U522" i="2"/>
  <c r="U156" i="2"/>
  <c r="U153" i="2"/>
  <c r="U677" i="2"/>
  <c r="U595" i="2"/>
  <c r="U426" i="2"/>
  <c r="U168" i="2"/>
  <c r="U350" i="2"/>
  <c r="U314" i="2"/>
  <c r="U556" i="2"/>
  <c r="U452" i="2"/>
  <c r="U535" i="2"/>
  <c r="U513" i="2"/>
  <c r="U581" i="2"/>
  <c r="U628" i="2"/>
  <c r="U472" i="2"/>
  <c r="U569" i="2"/>
  <c r="U621" i="2"/>
  <c r="U430" i="2"/>
  <c r="U497" i="2"/>
  <c r="U196" i="2"/>
  <c r="U681" i="2"/>
  <c r="U336" i="2"/>
  <c r="U396" i="2"/>
  <c r="U716" i="2"/>
  <c r="U698" i="2"/>
  <c r="U725" i="2"/>
  <c r="U672" i="2"/>
  <c r="U375" i="2"/>
  <c r="U598" i="2"/>
  <c r="U606" i="2"/>
  <c r="U303" i="2"/>
  <c r="U305" i="2"/>
  <c r="U644" i="2"/>
  <c r="U616" i="2"/>
  <c r="U617" i="2"/>
  <c r="U408" i="2"/>
  <c r="U436" i="2"/>
  <c r="U431" i="2"/>
  <c r="U659" i="2"/>
  <c r="U477" i="2"/>
  <c r="U466" i="2"/>
  <c r="U726" i="2"/>
  <c r="U421" i="2"/>
  <c r="U468" i="2"/>
  <c r="U636" i="2"/>
  <c r="U707" i="2"/>
  <c r="U711" i="2"/>
  <c r="U688" i="2"/>
  <c r="U624" i="2"/>
  <c r="U448" i="2"/>
  <c r="U738" i="2"/>
  <c r="U730" i="2"/>
  <c r="U629" i="2"/>
  <c r="U719" i="2"/>
  <c r="U615" i="2"/>
  <c r="U715" i="2"/>
  <c r="U613" i="2"/>
  <c r="U678" i="2"/>
  <c r="U718" i="2"/>
  <c r="U737" i="2"/>
  <c r="U720" i="2"/>
  <c r="U655" i="2"/>
  <c r="U691" i="2"/>
  <c r="U723" i="2"/>
  <c r="U709" i="2"/>
  <c r="U684" i="2"/>
  <c r="U622" i="2"/>
  <c r="U686" i="2"/>
  <c r="U704" i="2"/>
  <c r="U701" i="2"/>
  <c r="U735" i="2"/>
  <c r="T558" i="2"/>
  <c r="T546" i="2"/>
  <c r="T626" i="2"/>
  <c r="T104" i="2"/>
  <c r="T399" i="2"/>
  <c r="T512" i="2"/>
  <c r="T380" i="2"/>
  <c r="T491" i="2"/>
  <c r="T590" i="2"/>
  <c r="T317" i="2"/>
  <c r="T369" i="2"/>
  <c r="T445" i="2"/>
  <c r="T642" i="2"/>
  <c r="T216" i="2"/>
  <c r="T238" i="2"/>
  <c r="T197" i="2"/>
  <c r="T164" i="2"/>
  <c r="T476" i="2"/>
  <c r="T528" i="2"/>
  <c r="T676" i="2"/>
  <c r="T539" i="2"/>
  <c r="T70" i="2"/>
  <c r="T441" i="2"/>
  <c r="T379" i="2"/>
  <c r="T300" i="2"/>
  <c r="T174" i="2"/>
  <c r="T526" i="2"/>
  <c r="T26" i="2"/>
  <c r="T234" i="2"/>
  <c r="T69" i="2"/>
  <c r="T355" i="2"/>
  <c r="T631" i="2"/>
  <c r="T552" i="2"/>
  <c r="T651" i="2"/>
  <c r="T155" i="2"/>
  <c r="T4" i="2"/>
  <c r="T264" i="2"/>
  <c r="T638" i="2"/>
  <c r="T95" i="2"/>
  <c r="T89" i="2"/>
  <c r="T523" i="2"/>
  <c r="T506" i="2"/>
  <c r="T50" i="2"/>
  <c r="T130" i="2"/>
  <c r="T346" i="2"/>
  <c r="T255" i="2"/>
  <c r="T235" i="2"/>
  <c r="T634" i="2"/>
  <c r="T338" i="2"/>
  <c r="T86" i="2"/>
  <c r="T565" i="2"/>
  <c r="T151" i="2"/>
  <c r="T313" i="2"/>
  <c r="T54" i="2"/>
  <c r="T98" i="2"/>
  <c r="T51" i="2"/>
  <c r="T446" i="2"/>
  <c r="T480" i="2"/>
  <c r="T542" i="2"/>
  <c r="T307" i="2"/>
  <c r="T187" i="2"/>
  <c r="T357" i="2"/>
  <c r="T479" i="2"/>
  <c r="T414" i="2"/>
  <c r="T422" i="2"/>
  <c r="T258" i="2"/>
  <c r="T310" i="2"/>
  <c r="T383" i="2"/>
  <c r="T411" i="2"/>
  <c r="T93" i="2"/>
  <c r="T432" i="2"/>
  <c r="T146" i="2"/>
  <c r="T334" i="2"/>
  <c r="T3" i="2"/>
  <c r="T209" i="2"/>
  <c r="T321" i="2"/>
  <c r="T620" i="2"/>
  <c r="T133" i="2"/>
  <c r="T167" i="2"/>
  <c r="T502" i="2"/>
  <c r="T242" i="2"/>
  <c r="T102" i="2"/>
  <c r="T434" i="2"/>
  <c r="T22" i="2"/>
  <c r="T157" i="2"/>
  <c r="T316" i="2"/>
  <c r="T544" i="2"/>
  <c r="T627" i="2"/>
  <c r="T571" i="2"/>
  <c r="T245" i="2"/>
  <c r="T212" i="2"/>
  <c r="T395" i="2"/>
  <c r="T276" i="2"/>
  <c r="T322" i="2"/>
  <c r="T57" i="2"/>
  <c r="T413" i="2"/>
  <c r="T80" i="2"/>
  <c r="T325" i="2"/>
  <c r="T370" i="2"/>
  <c r="T115" i="2"/>
  <c r="T213" i="2"/>
  <c r="T9" i="2"/>
  <c r="T39" i="2"/>
  <c r="T189" i="2"/>
  <c r="T412" i="2"/>
  <c r="T121" i="2"/>
  <c r="T290" i="2"/>
  <c r="T184" i="2"/>
  <c r="T302" i="2"/>
  <c r="T344" i="2"/>
  <c r="T478" i="2"/>
  <c r="T248" i="2"/>
  <c r="T88" i="2"/>
  <c r="T340" i="2"/>
  <c r="T415" i="2"/>
  <c r="T206" i="2"/>
  <c r="T618" i="2"/>
  <c r="T690" i="2"/>
  <c r="T123" i="2"/>
  <c r="T137" i="2"/>
  <c r="T292" i="2"/>
  <c r="T48" i="2"/>
  <c r="T7" i="2"/>
  <c r="T553" i="2"/>
  <c r="T289" i="2"/>
  <c r="T158" i="2"/>
  <c r="T149" i="2"/>
  <c r="T324" i="2"/>
  <c r="T329" i="2"/>
  <c r="T597" i="2"/>
  <c r="T44" i="2"/>
  <c r="T508" i="2"/>
  <c r="T311" i="2"/>
  <c r="T486" i="2"/>
  <c r="T298" i="2"/>
  <c r="T223" i="2"/>
  <c r="T228" i="2"/>
  <c r="T304" i="2"/>
  <c r="T35" i="2"/>
  <c r="T318" i="2"/>
  <c r="T693" i="2"/>
  <c r="T443" i="2"/>
  <c r="T308" i="2"/>
  <c r="T682" i="2"/>
  <c r="T60" i="2"/>
  <c r="T74" i="2"/>
  <c r="T16" i="2"/>
  <c r="T332" i="2"/>
  <c r="T222" i="2"/>
  <c r="T483" i="2"/>
  <c r="T75" i="2"/>
  <c r="T447" i="2"/>
  <c r="T319" i="2"/>
  <c r="T263" i="2"/>
  <c r="T518" i="2"/>
  <c r="T392" i="2"/>
  <c r="T296" i="2"/>
  <c r="T410" i="2"/>
  <c r="T424" i="2"/>
  <c r="T531" i="2"/>
  <c r="T524" i="2"/>
  <c r="T162" i="2"/>
  <c r="T540" i="2"/>
  <c r="T654" i="2"/>
  <c r="T600" i="2"/>
  <c r="T462" i="2"/>
  <c r="T619" i="2"/>
  <c r="T46" i="2"/>
  <c r="T279" i="2"/>
  <c r="T244" i="2"/>
  <c r="T489" i="2"/>
  <c r="T161" i="2"/>
  <c r="T669" i="2"/>
  <c r="T511" i="2"/>
  <c r="T347" i="2"/>
  <c r="T647" i="2"/>
  <c r="T134" i="2"/>
  <c r="T587" i="2"/>
  <c r="T20" i="2"/>
  <c r="T246" i="2"/>
  <c r="T637" i="2"/>
  <c r="T5" i="2"/>
  <c r="T567" i="2"/>
  <c r="T232" i="2"/>
  <c r="T49" i="2"/>
  <c r="T295" i="2"/>
  <c r="T37" i="2"/>
  <c r="T188" i="2"/>
  <c r="T527" i="2"/>
  <c r="T575" i="2"/>
  <c r="T591" i="2"/>
  <c r="T28" i="2"/>
  <c r="T450" i="2"/>
  <c r="T326" i="2"/>
  <c r="T687" i="2"/>
  <c r="T382" i="2"/>
  <c r="T387" i="2"/>
  <c r="T204" i="2"/>
  <c r="T454" i="2"/>
  <c r="T457" i="2"/>
  <c r="T190" i="2"/>
  <c r="T593" i="2"/>
  <c r="T541" i="2"/>
  <c r="T101" i="2"/>
  <c r="T266" i="2"/>
  <c r="T388" i="2"/>
  <c r="T99" i="2"/>
  <c r="T514" i="2"/>
  <c r="T398" i="2"/>
  <c r="T111" i="2"/>
  <c r="T635" i="2"/>
  <c r="T469" i="2"/>
  <c r="T362" i="2"/>
  <c r="T73" i="2"/>
  <c r="T559" i="2"/>
  <c r="T568" i="2"/>
  <c r="T543" i="2"/>
  <c r="T131" i="2"/>
  <c r="T252" i="2"/>
  <c r="T108" i="2"/>
  <c r="T409" i="2"/>
  <c r="T243" i="2"/>
  <c r="T649" i="2"/>
  <c r="T714" i="2"/>
  <c r="T132" i="2"/>
  <c r="T293" i="2"/>
  <c r="T63" i="2"/>
  <c r="T236" i="2"/>
  <c r="T440" i="2"/>
  <c r="T584" i="2"/>
  <c r="T353" i="2"/>
  <c r="T471" i="2"/>
  <c r="T270" i="2"/>
  <c r="T493" i="2"/>
  <c r="T10" i="2"/>
  <c r="T77" i="2"/>
  <c r="T56" i="2"/>
  <c r="T579" i="2"/>
  <c r="T361" i="2"/>
  <c r="T703" i="2"/>
  <c r="T327" i="2"/>
  <c r="T356" i="2"/>
  <c r="T428" i="2"/>
  <c r="T110" i="2"/>
  <c r="T578" i="2"/>
  <c r="T249" i="2"/>
  <c r="T722" i="2"/>
  <c r="T299" i="2"/>
  <c r="T520" i="2"/>
  <c r="T25" i="2"/>
  <c r="T639" i="2"/>
  <c r="T604" i="2"/>
  <c r="T484" i="2"/>
  <c r="T341" i="2"/>
  <c r="T175" i="2"/>
  <c r="T87" i="2"/>
  <c r="T507" i="2"/>
  <c r="T267" i="2"/>
  <c r="T285" i="2"/>
  <c r="T323" i="2"/>
  <c r="T14" i="2"/>
  <c r="T120" i="2"/>
  <c r="T282" i="2"/>
  <c r="T505" i="2"/>
  <c r="T495" i="2"/>
  <c r="T81" i="2"/>
  <c r="T349" i="2"/>
  <c r="T53" i="2"/>
  <c r="T470" i="2"/>
  <c r="T368" i="2"/>
  <c r="T585" i="2"/>
  <c r="T96" i="2"/>
  <c r="T199" i="2"/>
  <c r="T71" i="2"/>
  <c r="T467" i="2"/>
  <c r="T583" i="2"/>
  <c r="T233" i="2"/>
  <c r="T61" i="2"/>
  <c r="T281" i="2"/>
  <c r="T211" i="2"/>
  <c r="T91" i="2"/>
  <c r="T371" i="2"/>
  <c r="T437" i="2"/>
  <c r="T487" i="2"/>
  <c r="T41" i="2"/>
  <c r="T194" i="2"/>
  <c r="T68" i="2"/>
  <c r="T442" i="2"/>
  <c r="T218" i="2"/>
  <c r="T588" i="2"/>
  <c r="T148" i="2"/>
  <c r="T696" i="2"/>
  <c r="T119" i="2"/>
  <c r="T286" i="2"/>
  <c r="T662" i="2"/>
  <c r="T94" i="2"/>
  <c r="T374" i="2"/>
  <c r="T67" i="2"/>
  <c r="T551" i="2"/>
  <c r="T496" i="2"/>
  <c r="T141" i="2"/>
  <c r="T183" i="2"/>
  <c r="T663" i="2"/>
  <c r="T261" i="2"/>
  <c r="T72" i="2"/>
  <c r="T365" i="2"/>
  <c r="T339" i="2"/>
  <c r="T253" i="2"/>
  <c r="T582" i="2"/>
  <c r="T358" i="2"/>
  <c r="T191" i="2"/>
  <c r="T530" i="2"/>
  <c r="T66" i="2"/>
  <c r="T277" i="2"/>
  <c r="T177" i="2"/>
  <c r="T608" i="2"/>
  <c r="T154" i="2"/>
  <c r="T545" i="2"/>
  <c r="T165" i="2"/>
  <c r="T225" i="2"/>
  <c r="T444" i="2"/>
  <c r="T373" i="2"/>
  <c r="T13" i="2"/>
  <c r="T268" i="2"/>
  <c r="T351" i="2"/>
  <c r="T11" i="2"/>
  <c r="T100" i="2"/>
  <c r="T201" i="2"/>
  <c r="T509" i="2"/>
  <c r="T577" i="2"/>
  <c r="T275" i="2"/>
  <c r="T710" i="2"/>
  <c r="T205" i="2"/>
  <c r="T30" i="2"/>
  <c r="T83" i="2"/>
  <c r="T666" i="2"/>
  <c r="T147" i="2"/>
  <c r="T658" i="2"/>
  <c r="T8" i="2"/>
  <c r="T328" i="2"/>
  <c r="T402" i="2"/>
  <c r="T23" i="2"/>
  <c r="T114" i="2"/>
  <c r="T58" i="2"/>
  <c r="T705" i="2"/>
  <c r="T458" i="2"/>
  <c r="T226" i="2"/>
  <c r="T657" i="2"/>
  <c r="T534" i="2"/>
  <c r="T33" i="2"/>
  <c r="T557" i="2"/>
  <c r="T504" i="2"/>
  <c r="T92" i="2"/>
  <c r="T548" i="2"/>
  <c r="T360" i="2"/>
  <c r="T337" i="2"/>
  <c r="T377" i="2"/>
  <c r="T139" i="2"/>
  <c r="T435" i="2"/>
  <c r="T271" i="2"/>
  <c r="T309" i="2"/>
  <c r="T640" i="2"/>
  <c r="T525" i="2"/>
  <c r="T79" i="2"/>
  <c r="T169" i="2"/>
  <c r="T207" i="2"/>
  <c r="T438" i="2"/>
  <c r="T198" i="2"/>
  <c r="T173" i="2"/>
  <c r="T90" i="2"/>
  <c r="T611" i="2"/>
  <c r="T241" i="2"/>
  <c r="T84" i="2"/>
  <c r="T393" i="2"/>
  <c r="T685" i="2"/>
  <c r="T451" i="2"/>
  <c r="T176" i="2"/>
  <c r="T47" i="2"/>
  <c r="T152" i="2"/>
  <c r="T17" i="2"/>
  <c r="T650" i="2"/>
  <c r="T186" i="2"/>
  <c r="T208" i="2"/>
  <c r="T280" i="2"/>
  <c r="T172" i="2"/>
  <c r="T178" i="2"/>
  <c r="T284" i="2"/>
  <c r="T633" i="2"/>
  <c r="T297" i="2"/>
  <c r="T498" i="2"/>
  <c r="T683" i="2"/>
  <c r="T560" i="2"/>
  <c r="T439" i="2"/>
  <c r="T400" i="2"/>
  <c r="T481" i="2"/>
  <c r="T378" i="2"/>
  <c r="T32" i="2"/>
  <c r="T274" i="2"/>
  <c r="T6" i="2"/>
  <c r="T109" i="2"/>
  <c r="T372" i="2"/>
  <c r="T214" i="2"/>
  <c r="T645" i="2"/>
  <c r="T182" i="2"/>
  <c r="T136" i="2"/>
  <c r="T163" i="2"/>
  <c r="T185" i="2"/>
  <c r="T18" i="2"/>
  <c r="T492" i="2"/>
  <c r="T215" i="2"/>
  <c r="T407" i="2"/>
  <c r="T202" i="2"/>
  <c r="T203" i="2"/>
  <c r="T673" i="2"/>
  <c r="T728" i="2"/>
  <c r="T21" i="2"/>
  <c r="T538" i="2"/>
  <c r="T52" i="2"/>
  <c r="T97" i="2"/>
  <c r="T594" i="2"/>
  <c r="T256" i="2"/>
  <c r="T2" i="2"/>
  <c r="T291" i="2"/>
  <c r="T12" i="2"/>
  <c r="T43" i="2"/>
  <c r="T59" i="2"/>
  <c r="T550" i="2"/>
  <c r="T125" i="2"/>
  <c r="T536" i="2"/>
  <c r="T257" i="2"/>
  <c r="T405" i="2"/>
  <c r="T465" i="2"/>
  <c r="T570" i="2"/>
  <c r="T482" i="2"/>
  <c r="T397" i="2"/>
  <c r="T62" i="2"/>
  <c r="T586" i="2"/>
  <c r="T219" i="2"/>
  <c r="T229" i="2"/>
  <c r="T643" i="2"/>
  <c r="T247" i="2"/>
  <c r="T224" i="2"/>
  <c r="T107" i="2"/>
  <c r="T727" i="2"/>
  <c r="T515" i="2"/>
  <c r="T416" i="2"/>
  <c r="T227" i="2"/>
  <c r="T692" i="2"/>
  <c r="T254" i="2"/>
  <c r="T521" i="2"/>
  <c r="T563" i="2"/>
  <c r="T648" i="2"/>
  <c r="T122" i="2"/>
  <c r="T348" i="2"/>
  <c r="T260" i="2"/>
  <c r="T510" i="2"/>
  <c r="T221" i="2"/>
  <c r="T463" i="2"/>
  <c r="T113" i="2"/>
  <c r="T170" i="2"/>
  <c r="T269" i="2"/>
  <c r="T42" i="2"/>
  <c r="T427" i="2"/>
  <c r="T494" i="2"/>
  <c r="T708" i="2"/>
  <c r="T27" i="2"/>
  <c r="T273" i="2"/>
  <c r="T503" i="2"/>
  <c r="T352" i="2"/>
  <c r="T142" i="2"/>
  <c r="T459" i="2"/>
  <c r="T564" i="2"/>
  <c r="T423" i="2"/>
  <c r="T453" i="2"/>
  <c r="T403" i="2"/>
  <c r="T230" i="2"/>
  <c r="T689" i="2"/>
  <c r="T64" i="2"/>
  <c r="T418" i="2"/>
  <c r="T475" i="2"/>
  <c r="T127" i="2"/>
  <c r="T333" i="2"/>
  <c r="T144" i="2"/>
  <c r="T609" i="2"/>
  <c r="T734" i="2"/>
  <c r="T118" i="2"/>
  <c r="T712" i="2"/>
  <c r="T680" i="2"/>
  <c r="T105" i="2"/>
  <c r="T519" i="2"/>
  <c r="T706" i="2"/>
  <c r="T417" i="2"/>
  <c r="T312" i="2"/>
  <c r="T420" i="2"/>
  <c r="T721" i="2"/>
  <c r="T45" i="2"/>
  <c r="T29" i="2"/>
  <c r="T117" i="2"/>
  <c r="T425" i="2"/>
  <c r="T488" i="2"/>
  <c r="T220" i="2"/>
  <c r="T675" i="2"/>
  <c r="T670" i="2"/>
  <c r="T363" i="2"/>
  <c r="T474" i="2"/>
  <c r="T306" i="2"/>
  <c r="T386" i="2"/>
  <c r="T19" i="2"/>
  <c r="T665" i="2"/>
  <c r="T195" i="2"/>
  <c r="T501" i="2"/>
  <c r="T404" i="2"/>
  <c r="T623" i="2"/>
  <c r="T532" i="2"/>
  <c r="T76" i="2"/>
  <c r="T15" i="2"/>
  <c r="T547" i="2"/>
  <c r="T335" i="2"/>
  <c r="T366" i="2"/>
  <c r="T599" i="2"/>
  <c r="T574" i="2"/>
  <c r="T180" i="2"/>
  <c r="T38" i="2"/>
  <c r="T607" i="2"/>
  <c r="T736" i="2"/>
  <c r="T632" i="2"/>
  <c r="T391" i="2"/>
  <c r="T614" i="2"/>
  <c r="T65" i="2"/>
  <c r="T660" i="2"/>
  <c r="T733" i="2"/>
  <c r="T429" i="2"/>
  <c r="T55" i="2"/>
  <c r="T490" i="2"/>
  <c r="T517" i="2"/>
  <c r="T549" i="2"/>
  <c r="T455" i="2"/>
  <c r="T272" i="2"/>
  <c r="T330" i="2"/>
  <c r="T345" i="2"/>
  <c r="T702" i="2"/>
  <c r="T259" i="2"/>
  <c r="T354" i="2"/>
  <c r="T516" i="2"/>
  <c r="T78" i="2"/>
  <c r="T449" i="2"/>
  <c r="T646" i="2"/>
  <c r="T331" i="2"/>
  <c r="T359" i="2"/>
  <c r="T384" i="2"/>
  <c r="T116" i="2"/>
  <c r="T653" i="2"/>
  <c r="T460" i="2"/>
  <c r="T250" i="2"/>
  <c r="T34" i="2"/>
  <c r="T200" i="2"/>
  <c r="T181" i="2"/>
  <c r="T31" i="2"/>
  <c r="T217" i="2"/>
  <c r="T85" i="2"/>
  <c r="T679" i="2"/>
  <c r="T103" i="2"/>
  <c r="T573" i="2"/>
  <c r="T342" i="2"/>
  <c r="T36" i="2"/>
  <c r="T171" i="2"/>
  <c r="T24" i="2"/>
  <c r="T562" i="2"/>
  <c r="T499" i="2"/>
  <c r="T193" i="2"/>
  <c r="T732" i="2"/>
  <c r="T145" i="2"/>
  <c r="T671" i="2"/>
  <c r="T406" i="2"/>
  <c r="T112" i="2"/>
  <c r="T262" i="2"/>
  <c r="T394" i="2"/>
  <c r="T237" i="2"/>
  <c r="T364" i="2"/>
  <c r="T301" i="2"/>
  <c r="T699" i="2"/>
  <c r="T135" i="2"/>
  <c r="T500" i="2"/>
  <c r="T596" i="2"/>
  <c r="T661" i="2"/>
  <c r="T40" i="2"/>
  <c r="T731" i="2"/>
  <c r="T667" i="2"/>
  <c r="T668" i="2"/>
  <c r="T473" i="2"/>
  <c r="T150" i="2"/>
  <c r="T128" i="2"/>
  <c r="T390" i="2"/>
  <c r="T641" i="2"/>
  <c r="T605" i="2"/>
  <c r="T239" i="2"/>
  <c r="T138" i="2"/>
  <c r="T652" i="2"/>
  <c r="T343" i="2"/>
  <c r="T537" i="2"/>
  <c r="T464" i="2"/>
  <c r="T589" i="2"/>
  <c r="T265" i="2"/>
  <c r="T129" i="2"/>
  <c r="T143" i="2"/>
  <c r="T367" i="2"/>
  <c r="T724" i="2"/>
  <c r="T381" i="2"/>
  <c r="T713" i="2"/>
  <c r="T694" i="2"/>
  <c r="T288" i="2"/>
  <c r="T159" i="2"/>
  <c r="T124" i="2"/>
  <c r="T697" i="2"/>
  <c r="T554" i="2"/>
  <c r="T251" i="2"/>
  <c r="T385" i="2"/>
  <c r="T461" i="2"/>
  <c r="T283" i="2"/>
  <c r="T630" i="2"/>
  <c r="T566" i="2"/>
  <c r="T700" i="2"/>
  <c r="T572" i="2"/>
  <c r="T664" i="2"/>
  <c r="T561" i="2"/>
  <c r="T695" i="2"/>
  <c r="T376" i="2"/>
  <c r="T192" i="2"/>
  <c r="T160" i="2"/>
  <c r="T656" i="2"/>
  <c r="T717" i="2"/>
  <c r="T278" i="2"/>
  <c r="T610" i="2"/>
  <c r="T592" i="2"/>
  <c r="T315" i="2"/>
  <c r="T126" i="2"/>
  <c r="T612" i="2"/>
  <c r="T674" i="2"/>
  <c r="T739" i="2"/>
  <c r="T82" i="2"/>
  <c r="T625" i="2"/>
  <c r="T603" i="2"/>
  <c r="T602" i="2"/>
  <c r="T389" i="2"/>
  <c r="T456" i="2"/>
  <c r="T140" i="2"/>
  <c r="T166" i="2"/>
  <c r="T231" i="2"/>
  <c r="T529" i="2"/>
  <c r="T287" i="2"/>
  <c r="T576" i="2"/>
  <c r="T294" i="2"/>
  <c r="T580" i="2"/>
  <c r="T401" i="2"/>
  <c r="T240" i="2"/>
  <c r="T533" i="2"/>
  <c r="T419" i="2"/>
  <c r="T106" i="2"/>
  <c r="T601" i="2"/>
  <c r="T555" i="2"/>
  <c r="T433" i="2"/>
  <c r="T729" i="2"/>
  <c r="T320" i="2"/>
  <c r="T179" i="2"/>
  <c r="T485" i="2"/>
  <c r="T210" i="2"/>
  <c r="T522" i="2"/>
  <c r="T156" i="2"/>
  <c r="T153" i="2"/>
  <c r="T677" i="2"/>
  <c r="T595" i="2"/>
  <c r="T426" i="2"/>
  <c r="T168" i="2"/>
  <c r="T350" i="2"/>
  <c r="T314" i="2"/>
  <c r="T556" i="2"/>
  <c r="T452" i="2"/>
  <c r="T535" i="2"/>
  <c r="T513" i="2"/>
  <c r="T581" i="2"/>
  <c r="T628" i="2"/>
  <c r="T472" i="2"/>
  <c r="T569" i="2"/>
  <c r="T621" i="2"/>
  <c r="T430" i="2"/>
  <c r="T497" i="2"/>
  <c r="T196" i="2"/>
  <c r="T681" i="2"/>
  <c r="T336" i="2"/>
  <c r="T396" i="2"/>
  <c r="T716" i="2"/>
  <c r="T698" i="2"/>
  <c r="T725" i="2"/>
  <c r="T672" i="2"/>
  <c r="T375" i="2"/>
  <c r="T598" i="2"/>
  <c r="T606" i="2"/>
  <c r="T303" i="2"/>
  <c r="T305" i="2"/>
  <c r="T644" i="2"/>
  <c r="T616" i="2"/>
  <c r="T617" i="2"/>
  <c r="T408" i="2"/>
  <c r="T436" i="2"/>
  <c r="T431" i="2"/>
  <c r="T659" i="2"/>
  <c r="T477" i="2"/>
  <c r="T466" i="2"/>
  <c r="T726" i="2"/>
  <c r="T421" i="2"/>
  <c r="T468" i="2"/>
  <c r="T636" i="2"/>
  <c r="T707" i="2"/>
  <c r="T711" i="2"/>
  <c r="T688" i="2"/>
  <c r="T624" i="2"/>
  <c r="T448" i="2"/>
  <c r="T738" i="2"/>
  <c r="T730" i="2"/>
  <c r="T629" i="2"/>
  <c r="T719" i="2"/>
  <c r="T615" i="2"/>
  <c r="T715" i="2"/>
  <c r="T613" i="2"/>
  <c r="T678" i="2"/>
  <c r="T718" i="2"/>
  <c r="T737" i="2"/>
  <c r="T720" i="2"/>
  <c r="T655" i="2"/>
  <c r="T691" i="2"/>
  <c r="T723" i="2"/>
  <c r="T709" i="2"/>
  <c r="T684" i="2"/>
  <c r="T622" i="2"/>
  <c r="T686" i="2"/>
  <c r="T704" i="2"/>
  <c r="T701" i="2"/>
  <c r="T735" i="2"/>
  <c r="S558" i="2"/>
  <c r="S546" i="2"/>
  <c r="S626" i="2"/>
  <c r="S104" i="2"/>
  <c r="S399" i="2"/>
  <c r="S512" i="2"/>
  <c r="S380" i="2"/>
  <c r="S491" i="2"/>
  <c r="S590" i="2"/>
  <c r="S317" i="2"/>
  <c r="S369" i="2"/>
  <c r="S445" i="2"/>
  <c r="S642" i="2"/>
  <c r="S216" i="2"/>
  <c r="S238" i="2"/>
  <c r="S197" i="2"/>
  <c r="S164" i="2"/>
  <c r="S476" i="2"/>
  <c r="S528" i="2"/>
  <c r="S676" i="2"/>
  <c r="S539" i="2"/>
  <c r="S70" i="2"/>
  <c r="S441" i="2"/>
  <c r="S379" i="2"/>
  <c r="S300" i="2"/>
  <c r="S174" i="2"/>
  <c r="S526" i="2"/>
  <c r="S26" i="2"/>
  <c r="S234" i="2"/>
  <c r="S69" i="2"/>
  <c r="S355" i="2"/>
  <c r="S631" i="2"/>
  <c r="S552" i="2"/>
  <c r="S651" i="2"/>
  <c r="S155" i="2"/>
  <c r="S4" i="2"/>
  <c r="S264" i="2"/>
  <c r="S638" i="2"/>
  <c r="S95" i="2"/>
  <c r="S89" i="2"/>
  <c r="S523" i="2"/>
  <c r="S506" i="2"/>
  <c r="S50" i="2"/>
  <c r="S130" i="2"/>
  <c r="S346" i="2"/>
  <c r="S255" i="2"/>
  <c r="S235" i="2"/>
  <c r="S634" i="2"/>
  <c r="S338" i="2"/>
  <c r="S86" i="2"/>
  <c r="S565" i="2"/>
  <c r="S151" i="2"/>
  <c r="S313" i="2"/>
  <c r="S54" i="2"/>
  <c r="S98" i="2"/>
  <c r="S51" i="2"/>
  <c r="S446" i="2"/>
  <c r="S480" i="2"/>
  <c r="S542" i="2"/>
  <c r="S307" i="2"/>
  <c r="S187" i="2"/>
  <c r="S357" i="2"/>
  <c r="S479" i="2"/>
  <c r="S414" i="2"/>
  <c r="S422" i="2"/>
  <c r="S258" i="2"/>
  <c r="S310" i="2"/>
  <c r="S383" i="2"/>
  <c r="S411" i="2"/>
  <c r="S93" i="2"/>
  <c r="S432" i="2"/>
  <c r="S146" i="2"/>
  <c r="S334" i="2"/>
  <c r="S3" i="2"/>
  <c r="S209" i="2"/>
  <c r="S321" i="2"/>
  <c r="S620" i="2"/>
  <c r="S133" i="2"/>
  <c r="S167" i="2"/>
  <c r="S502" i="2"/>
  <c r="S242" i="2"/>
  <c r="S102" i="2"/>
  <c r="S434" i="2"/>
  <c r="S22" i="2"/>
  <c r="S157" i="2"/>
  <c r="S316" i="2"/>
  <c r="S544" i="2"/>
  <c r="S627" i="2"/>
  <c r="S571" i="2"/>
  <c r="S245" i="2"/>
  <c r="S212" i="2"/>
  <c r="S395" i="2"/>
  <c r="S276" i="2"/>
  <c r="S322" i="2"/>
  <c r="S57" i="2"/>
  <c r="S413" i="2"/>
  <c r="S80" i="2"/>
  <c r="S325" i="2"/>
  <c r="S370" i="2"/>
  <c r="S115" i="2"/>
  <c r="S213" i="2"/>
  <c r="S9" i="2"/>
  <c r="S39" i="2"/>
  <c r="S189" i="2"/>
  <c r="S412" i="2"/>
  <c r="S121" i="2"/>
  <c r="S290" i="2"/>
  <c r="S184" i="2"/>
  <c r="S302" i="2"/>
  <c r="S344" i="2"/>
  <c r="S478" i="2"/>
  <c r="S248" i="2"/>
  <c r="S88" i="2"/>
  <c r="S340" i="2"/>
  <c r="S415" i="2"/>
  <c r="S206" i="2"/>
  <c r="S618" i="2"/>
  <c r="S690" i="2"/>
  <c r="S123" i="2"/>
  <c r="S137" i="2"/>
  <c r="S292" i="2"/>
  <c r="S48" i="2"/>
  <c r="S7" i="2"/>
  <c r="S553" i="2"/>
  <c r="S289" i="2"/>
  <c r="S158" i="2"/>
  <c r="S149" i="2"/>
  <c r="S324" i="2"/>
  <c r="S329" i="2"/>
  <c r="S597" i="2"/>
  <c r="S44" i="2"/>
  <c r="S508" i="2"/>
  <c r="S311" i="2"/>
  <c r="S486" i="2"/>
  <c r="S298" i="2"/>
  <c r="S223" i="2"/>
  <c r="S228" i="2"/>
  <c r="S304" i="2"/>
  <c r="S35" i="2"/>
  <c r="S318" i="2"/>
  <c r="S693" i="2"/>
  <c r="S443" i="2"/>
  <c r="S308" i="2"/>
  <c r="S682" i="2"/>
  <c r="S60" i="2"/>
  <c r="S74" i="2"/>
  <c r="S16" i="2"/>
  <c r="S332" i="2"/>
  <c r="S222" i="2"/>
  <c r="S483" i="2"/>
  <c r="S75" i="2"/>
  <c r="S447" i="2"/>
  <c r="S319" i="2"/>
  <c r="S263" i="2"/>
  <c r="S518" i="2"/>
  <c r="S392" i="2"/>
  <c r="S296" i="2"/>
  <c r="S410" i="2"/>
  <c r="S424" i="2"/>
  <c r="S531" i="2"/>
  <c r="S524" i="2"/>
  <c r="S162" i="2"/>
  <c r="S540" i="2"/>
  <c r="S654" i="2"/>
  <c r="S600" i="2"/>
  <c r="S462" i="2"/>
  <c r="S619" i="2"/>
  <c r="S46" i="2"/>
  <c r="S279" i="2"/>
  <c r="S244" i="2"/>
  <c r="S489" i="2"/>
  <c r="S161" i="2"/>
  <c r="S669" i="2"/>
  <c r="S511" i="2"/>
  <c r="S347" i="2"/>
  <c r="S647" i="2"/>
  <c r="S134" i="2"/>
  <c r="S587" i="2"/>
  <c r="S20" i="2"/>
  <c r="S246" i="2"/>
  <c r="S637" i="2"/>
  <c r="S5" i="2"/>
  <c r="S567" i="2"/>
  <c r="S232" i="2"/>
  <c r="S49" i="2"/>
  <c r="S295" i="2"/>
  <c r="S37" i="2"/>
  <c r="S188" i="2"/>
  <c r="S527" i="2"/>
  <c r="S575" i="2"/>
  <c r="S591" i="2"/>
  <c r="S28" i="2"/>
  <c r="S450" i="2"/>
  <c r="S326" i="2"/>
  <c r="S687" i="2"/>
  <c r="S382" i="2"/>
  <c r="S387" i="2"/>
  <c r="S204" i="2"/>
  <c r="S454" i="2"/>
  <c r="S457" i="2"/>
  <c r="S190" i="2"/>
  <c r="S593" i="2"/>
  <c r="S541" i="2"/>
  <c r="S101" i="2"/>
  <c r="S266" i="2"/>
  <c r="S388" i="2"/>
  <c r="S99" i="2"/>
  <c r="S514" i="2"/>
  <c r="S398" i="2"/>
  <c r="S111" i="2"/>
  <c r="S635" i="2"/>
  <c r="S469" i="2"/>
  <c r="S362" i="2"/>
  <c r="S73" i="2"/>
  <c r="S559" i="2"/>
  <c r="S568" i="2"/>
  <c r="S543" i="2"/>
  <c r="S131" i="2"/>
  <c r="S252" i="2"/>
  <c r="S108" i="2"/>
  <c r="S409" i="2"/>
  <c r="S243" i="2"/>
  <c r="S649" i="2"/>
  <c r="S714" i="2"/>
  <c r="S132" i="2"/>
  <c r="S293" i="2"/>
  <c r="S63" i="2"/>
  <c r="S236" i="2"/>
  <c r="S440" i="2"/>
  <c r="S584" i="2"/>
  <c r="S353" i="2"/>
  <c r="S471" i="2"/>
  <c r="S270" i="2"/>
  <c r="S493" i="2"/>
  <c r="S10" i="2"/>
  <c r="S77" i="2"/>
  <c r="S56" i="2"/>
  <c r="S579" i="2"/>
  <c r="S361" i="2"/>
  <c r="S703" i="2"/>
  <c r="S327" i="2"/>
  <c r="S356" i="2"/>
  <c r="S428" i="2"/>
  <c r="S110" i="2"/>
  <c r="S578" i="2"/>
  <c r="S249" i="2"/>
  <c r="S722" i="2"/>
  <c r="S299" i="2"/>
  <c r="S520" i="2"/>
  <c r="S25" i="2"/>
  <c r="S639" i="2"/>
  <c r="S604" i="2"/>
  <c r="S484" i="2"/>
  <c r="S341" i="2"/>
  <c r="S175" i="2"/>
  <c r="S87" i="2"/>
  <c r="S507" i="2"/>
  <c r="S267" i="2"/>
  <c r="S285" i="2"/>
  <c r="S323" i="2"/>
  <c r="S14" i="2"/>
  <c r="S120" i="2"/>
  <c r="S282" i="2"/>
  <c r="S505" i="2"/>
  <c r="S495" i="2"/>
  <c r="S81" i="2"/>
  <c r="S349" i="2"/>
  <c r="S53" i="2"/>
  <c r="S470" i="2"/>
  <c r="S368" i="2"/>
  <c r="S585" i="2"/>
  <c r="S96" i="2"/>
  <c r="S199" i="2"/>
  <c r="S71" i="2"/>
  <c r="S467" i="2"/>
  <c r="S583" i="2"/>
  <c r="S233" i="2"/>
  <c r="S61" i="2"/>
  <c r="S281" i="2"/>
  <c r="S211" i="2"/>
  <c r="S91" i="2"/>
  <c r="S371" i="2"/>
  <c r="S437" i="2"/>
  <c r="S487" i="2"/>
  <c r="S41" i="2"/>
  <c r="S194" i="2"/>
  <c r="S68" i="2"/>
  <c r="S442" i="2"/>
  <c r="S218" i="2"/>
  <c r="S588" i="2"/>
  <c r="S148" i="2"/>
  <c r="S696" i="2"/>
  <c r="S119" i="2"/>
  <c r="S286" i="2"/>
  <c r="S662" i="2"/>
  <c r="S94" i="2"/>
  <c r="S374" i="2"/>
  <c r="S67" i="2"/>
  <c r="S551" i="2"/>
  <c r="S496" i="2"/>
  <c r="S141" i="2"/>
  <c r="S183" i="2"/>
  <c r="S663" i="2"/>
  <c r="S261" i="2"/>
  <c r="S72" i="2"/>
  <c r="S365" i="2"/>
  <c r="S339" i="2"/>
  <c r="S253" i="2"/>
  <c r="S582" i="2"/>
  <c r="S358" i="2"/>
  <c r="S191" i="2"/>
  <c r="S530" i="2"/>
  <c r="S66" i="2"/>
  <c r="S277" i="2"/>
  <c r="S177" i="2"/>
  <c r="S608" i="2"/>
  <c r="S154" i="2"/>
  <c r="S545" i="2"/>
  <c r="S165" i="2"/>
  <c r="S225" i="2"/>
  <c r="S444" i="2"/>
  <c r="S373" i="2"/>
  <c r="S13" i="2"/>
  <c r="S268" i="2"/>
  <c r="S351" i="2"/>
  <c r="S11" i="2"/>
  <c r="S100" i="2"/>
  <c r="S201" i="2"/>
  <c r="S509" i="2"/>
  <c r="S577" i="2"/>
  <c r="S275" i="2"/>
  <c r="S710" i="2"/>
  <c r="S205" i="2"/>
  <c r="S30" i="2"/>
  <c r="S83" i="2"/>
  <c r="S666" i="2"/>
  <c r="S147" i="2"/>
  <c r="S658" i="2"/>
  <c r="S8" i="2"/>
  <c r="S328" i="2"/>
  <c r="S402" i="2"/>
  <c r="S23" i="2"/>
  <c r="S114" i="2"/>
  <c r="S58" i="2"/>
  <c r="S705" i="2"/>
  <c r="S458" i="2"/>
  <c r="S226" i="2"/>
  <c r="S657" i="2"/>
  <c r="S534" i="2"/>
  <c r="S33" i="2"/>
  <c r="S557" i="2"/>
  <c r="S504" i="2"/>
  <c r="S92" i="2"/>
  <c r="S548" i="2"/>
  <c r="S360" i="2"/>
  <c r="S337" i="2"/>
  <c r="S377" i="2"/>
  <c r="S139" i="2"/>
  <c r="S435" i="2"/>
  <c r="S271" i="2"/>
  <c r="S309" i="2"/>
  <c r="S640" i="2"/>
  <c r="S525" i="2"/>
  <c r="S79" i="2"/>
  <c r="S169" i="2"/>
  <c r="S207" i="2"/>
  <c r="S438" i="2"/>
  <c r="S198" i="2"/>
  <c r="S173" i="2"/>
  <c r="S90" i="2"/>
  <c r="S611" i="2"/>
  <c r="S241" i="2"/>
  <c r="S84" i="2"/>
  <c r="S393" i="2"/>
  <c r="S685" i="2"/>
  <c r="S451" i="2"/>
  <c r="S176" i="2"/>
  <c r="S47" i="2"/>
  <c r="S152" i="2"/>
  <c r="S17" i="2"/>
  <c r="S650" i="2"/>
  <c r="S186" i="2"/>
  <c r="S208" i="2"/>
  <c r="S280" i="2"/>
  <c r="S172" i="2"/>
  <c r="S178" i="2"/>
  <c r="S284" i="2"/>
  <c r="S633" i="2"/>
  <c r="S297" i="2"/>
  <c r="S498" i="2"/>
  <c r="S683" i="2"/>
  <c r="S560" i="2"/>
  <c r="S439" i="2"/>
  <c r="S400" i="2"/>
  <c r="S481" i="2"/>
  <c r="S378" i="2"/>
  <c r="S32" i="2"/>
  <c r="S274" i="2"/>
  <c r="S6" i="2"/>
  <c r="S109" i="2"/>
  <c r="S372" i="2"/>
  <c r="S214" i="2"/>
  <c r="S645" i="2"/>
  <c r="S182" i="2"/>
  <c r="S136" i="2"/>
  <c r="S163" i="2"/>
  <c r="S185" i="2"/>
  <c r="S18" i="2"/>
  <c r="S492" i="2"/>
  <c r="S215" i="2"/>
  <c r="S407" i="2"/>
  <c r="S202" i="2"/>
  <c r="S203" i="2"/>
  <c r="S673" i="2"/>
  <c r="S728" i="2"/>
  <c r="S21" i="2"/>
  <c r="S538" i="2"/>
  <c r="S52" i="2"/>
  <c r="S97" i="2"/>
  <c r="S594" i="2"/>
  <c r="S256" i="2"/>
  <c r="S2" i="2"/>
  <c r="S291" i="2"/>
  <c r="S12" i="2"/>
  <c r="S43" i="2"/>
  <c r="S59" i="2"/>
  <c r="S550" i="2"/>
  <c r="S125" i="2"/>
  <c r="S536" i="2"/>
  <c r="S257" i="2"/>
  <c r="S405" i="2"/>
  <c r="S465" i="2"/>
  <c r="S570" i="2"/>
  <c r="S482" i="2"/>
  <c r="S397" i="2"/>
  <c r="S62" i="2"/>
  <c r="S586" i="2"/>
  <c r="S219" i="2"/>
  <c r="S229" i="2"/>
  <c r="S643" i="2"/>
  <c r="S247" i="2"/>
  <c r="S224" i="2"/>
  <c r="S107" i="2"/>
  <c r="S727" i="2"/>
  <c r="S515" i="2"/>
  <c r="S416" i="2"/>
  <c r="S227" i="2"/>
  <c r="S692" i="2"/>
  <c r="S254" i="2"/>
  <c r="S521" i="2"/>
  <c r="S563" i="2"/>
  <c r="S648" i="2"/>
  <c r="S122" i="2"/>
  <c r="S348" i="2"/>
  <c r="S260" i="2"/>
  <c r="S510" i="2"/>
  <c r="S221" i="2"/>
  <c r="S463" i="2"/>
  <c r="S113" i="2"/>
  <c r="S170" i="2"/>
  <c r="S269" i="2"/>
  <c r="S42" i="2"/>
  <c r="S427" i="2"/>
  <c r="S494" i="2"/>
  <c r="S708" i="2"/>
  <c r="S27" i="2"/>
  <c r="S273" i="2"/>
  <c r="S503" i="2"/>
  <c r="S352" i="2"/>
  <c r="S142" i="2"/>
  <c r="S459" i="2"/>
  <c r="S564" i="2"/>
  <c r="S423" i="2"/>
  <c r="S453" i="2"/>
  <c r="S403" i="2"/>
  <c r="S230" i="2"/>
  <c r="S689" i="2"/>
  <c r="S64" i="2"/>
  <c r="S418" i="2"/>
  <c r="S475" i="2"/>
  <c r="S127" i="2"/>
  <c r="S333" i="2"/>
  <c r="S144" i="2"/>
  <c r="S609" i="2"/>
  <c r="S734" i="2"/>
  <c r="S118" i="2"/>
  <c r="S712" i="2"/>
  <c r="S680" i="2"/>
  <c r="S105" i="2"/>
  <c r="S519" i="2"/>
  <c r="S706" i="2"/>
  <c r="S417" i="2"/>
  <c r="S312" i="2"/>
  <c r="S420" i="2"/>
  <c r="S721" i="2"/>
  <c r="S45" i="2"/>
  <c r="S29" i="2"/>
  <c r="S117" i="2"/>
  <c r="S425" i="2"/>
  <c r="S488" i="2"/>
  <c r="S220" i="2"/>
  <c r="S675" i="2"/>
  <c r="S670" i="2"/>
  <c r="S363" i="2"/>
  <c r="S474" i="2"/>
  <c r="S306" i="2"/>
  <c r="S386" i="2"/>
  <c r="S19" i="2"/>
  <c r="S665" i="2"/>
  <c r="S195" i="2"/>
  <c r="S501" i="2"/>
  <c r="S404" i="2"/>
  <c r="S623" i="2"/>
  <c r="S532" i="2"/>
  <c r="S76" i="2"/>
  <c r="S15" i="2"/>
  <c r="S547" i="2"/>
  <c r="S335" i="2"/>
  <c r="S366" i="2"/>
  <c r="S599" i="2"/>
  <c r="S574" i="2"/>
  <c r="S180" i="2"/>
  <c r="S38" i="2"/>
  <c r="S607" i="2"/>
  <c r="S736" i="2"/>
  <c r="S632" i="2"/>
  <c r="S391" i="2"/>
  <c r="S614" i="2"/>
  <c r="S65" i="2"/>
  <c r="S660" i="2"/>
  <c r="S733" i="2"/>
  <c r="S429" i="2"/>
  <c r="S55" i="2"/>
  <c r="S490" i="2"/>
  <c r="S517" i="2"/>
  <c r="S549" i="2"/>
  <c r="S455" i="2"/>
  <c r="S272" i="2"/>
  <c r="S330" i="2"/>
  <c r="S345" i="2"/>
  <c r="S702" i="2"/>
  <c r="S259" i="2"/>
  <c r="S354" i="2"/>
  <c r="S516" i="2"/>
  <c r="S78" i="2"/>
  <c r="S449" i="2"/>
  <c r="S646" i="2"/>
  <c r="S331" i="2"/>
  <c r="S359" i="2"/>
  <c r="S384" i="2"/>
  <c r="S116" i="2"/>
  <c r="S653" i="2"/>
  <c r="S460" i="2"/>
  <c r="S250" i="2"/>
  <c r="S34" i="2"/>
  <c r="S200" i="2"/>
  <c r="S181" i="2"/>
  <c r="S31" i="2"/>
  <c r="S217" i="2"/>
  <c r="S85" i="2"/>
  <c r="S679" i="2"/>
  <c r="S103" i="2"/>
  <c r="S573" i="2"/>
  <c r="S342" i="2"/>
  <c r="S36" i="2"/>
  <c r="S171" i="2"/>
  <c r="S24" i="2"/>
  <c r="S562" i="2"/>
  <c r="S499" i="2"/>
  <c r="S193" i="2"/>
  <c r="S732" i="2"/>
  <c r="S145" i="2"/>
  <c r="S671" i="2"/>
  <c r="S406" i="2"/>
  <c r="S112" i="2"/>
  <c r="S262" i="2"/>
  <c r="S394" i="2"/>
  <c r="S237" i="2"/>
  <c r="S364" i="2"/>
  <c r="S301" i="2"/>
  <c r="S699" i="2"/>
  <c r="S135" i="2"/>
  <c r="S500" i="2"/>
  <c r="S596" i="2"/>
  <c r="S661" i="2"/>
  <c r="S40" i="2"/>
  <c r="S731" i="2"/>
  <c r="S667" i="2"/>
  <c r="S668" i="2"/>
  <c r="S473" i="2"/>
  <c r="S150" i="2"/>
  <c r="S128" i="2"/>
  <c r="S390" i="2"/>
  <c r="S641" i="2"/>
  <c r="S605" i="2"/>
  <c r="S239" i="2"/>
  <c r="S138" i="2"/>
  <c r="S652" i="2"/>
  <c r="S343" i="2"/>
  <c r="S537" i="2"/>
  <c r="S464" i="2"/>
  <c r="S589" i="2"/>
  <c r="S265" i="2"/>
  <c r="S129" i="2"/>
  <c r="S143" i="2"/>
  <c r="S367" i="2"/>
  <c r="S724" i="2"/>
  <c r="S381" i="2"/>
  <c r="S713" i="2"/>
  <c r="S694" i="2"/>
  <c r="S288" i="2"/>
  <c r="S159" i="2"/>
  <c r="S124" i="2"/>
  <c r="S697" i="2"/>
  <c r="S554" i="2"/>
  <c r="S251" i="2"/>
  <c r="S385" i="2"/>
  <c r="S461" i="2"/>
  <c r="S283" i="2"/>
  <c r="S630" i="2"/>
  <c r="S566" i="2"/>
  <c r="S700" i="2"/>
  <c r="S572" i="2"/>
  <c r="S664" i="2"/>
  <c r="S561" i="2"/>
  <c r="S695" i="2"/>
  <c r="S376" i="2"/>
  <c r="S192" i="2"/>
  <c r="S160" i="2"/>
  <c r="S656" i="2"/>
  <c r="S717" i="2"/>
  <c r="S278" i="2"/>
  <c r="S610" i="2"/>
  <c r="S592" i="2"/>
  <c r="S315" i="2"/>
  <c r="S126" i="2"/>
  <c r="S612" i="2"/>
  <c r="S674" i="2"/>
  <c r="S739" i="2"/>
  <c r="S82" i="2"/>
  <c r="S625" i="2"/>
  <c r="S603" i="2"/>
  <c r="S602" i="2"/>
  <c r="S389" i="2"/>
  <c r="S456" i="2"/>
  <c r="S140" i="2"/>
  <c r="S166" i="2"/>
  <c r="S231" i="2"/>
  <c r="S529" i="2"/>
  <c r="S287" i="2"/>
  <c r="S576" i="2"/>
  <c r="S294" i="2"/>
  <c r="S580" i="2"/>
  <c r="S401" i="2"/>
  <c r="S240" i="2"/>
  <c r="S533" i="2"/>
  <c r="S419" i="2"/>
  <c r="S106" i="2"/>
  <c r="S601" i="2"/>
  <c r="S555" i="2"/>
  <c r="S433" i="2"/>
  <c r="S729" i="2"/>
  <c r="S320" i="2"/>
  <c r="S179" i="2"/>
  <c r="S485" i="2"/>
  <c r="S210" i="2"/>
  <c r="S522" i="2"/>
  <c r="S156" i="2"/>
  <c r="S153" i="2"/>
  <c r="S677" i="2"/>
  <c r="S595" i="2"/>
  <c r="S426" i="2"/>
  <c r="S168" i="2"/>
  <c r="S350" i="2"/>
  <c r="S314" i="2"/>
  <c r="S556" i="2"/>
  <c r="S452" i="2"/>
  <c r="S535" i="2"/>
  <c r="S513" i="2"/>
  <c r="S581" i="2"/>
  <c r="S628" i="2"/>
  <c r="S472" i="2"/>
  <c r="S569" i="2"/>
  <c r="S621" i="2"/>
  <c r="S430" i="2"/>
  <c r="S497" i="2"/>
  <c r="S196" i="2"/>
  <c r="S681" i="2"/>
  <c r="S336" i="2"/>
  <c r="S396" i="2"/>
  <c r="S716" i="2"/>
  <c r="S698" i="2"/>
  <c r="S725" i="2"/>
  <c r="S672" i="2"/>
  <c r="S375" i="2"/>
  <c r="S598" i="2"/>
  <c r="S606" i="2"/>
  <c r="S303" i="2"/>
  <c r="S305" i="2"/>
  <c r="S644" i="2"/>
  <c r="S616" i="2"/>
  <c r="S617" i="2"/>
  <c r="S408" i="2"/>
  <c r="S436" i="2"/>
  <c r="S431" i="2"/>
  <c r="S659" i="2"/>
  <c r="S477" i="2"/>
  <c r="S466" i="2"/>
  <c r="S726" i="2"/>
  <c r="S421" i="2"/>
  <c r="S468" i="2"/>
  <c r="S636" i="2"/>
  <c r="S707" i="2"/>
  <c r="S711" i="2"/>
  <c r="S688" i="2"/>
  <c r="S624" i="2"/>
  <c r="S448" i="2"/>
  <c r="S738" i="2"/>
  <c r="S730" i="2"/>
  <c r="S629" i="2"/>
  <c r="S719" i="2"/>
  <c r="S615" i="2"/>
  <c r="S715" i="2"/>
  <c r="S613" i="2"/>
  <c r="S678" i="2"/>
  <c r="S718" i="2"/>
  <c r="S737" i="2"/>
  <c r="S720" i="2"/>
  <c r="S655" i="2"/>
  <c r="S691" i="2"/>
  <c r="S723" i="2"/>
  <c r="S709" i="2"/>
  <c r="S684" i="2"/>
  <c r="S622" i="2"/>
  <c r="S686" i="2"/>
  <c r="S704" i="2"/>
  <c r="S701" i="2"/>
  <c r="S735" i="2"/>
  <c r="N558" i="2"/>
  <c r="N546" i="2"/>
  <c r="N626" i="2"/>
  <c r="N104" i="2"/>
  <c r="N399" i="2"/>
  <c r="N512" i="2"/>
  <c r="N380" i="2"/>
  <c r="N491" i="2"/>
  <c r="N590" i="2"/>
  <c r="N317" i="2"/>
  <c r="N369" i="2"/>
  <c r="N445" i="2"/>
  <c r="N642" i="2"/>
  <c r="N216" i="2"/>
  <c r="N238" i="2"/>
  <c r="N197" i="2"/>
  <c r="N164" i="2"/>
  <c r="N476" i="2"/>
  <c r="N528" i="2"/>
  <c r="N676" i="2"/>
  <c r="N539" i="2"/>
  <c r="N70" i="2"/>
  <c r="N441" i="2"/>
  <c r="N379" i="2"/>
  <c r="N300" i="2"/>
  <c r="N174" i="2"/>
  <c r="N526" i="2"/>
  <c r="N26" i="2"/>
  <c r="N234" i="2"/>
  <c r="N69" i="2"/>
  <c r="N355" i="2"/>
  <c r="N631" i="2"/>
  <c r="N552" i="2"/>
  <c r="N651" i="2"/>
  <c r="N155" i="2"/>
  <c r="N4" i="2"/>
  <c r="N264" i="2"/>
  <c r="N638" i="2"/>
  <c r="N95" i="2"/>
  <c r="N89" i="2"/>
  <c r="N523" i="2"/>
  <c r="N506" i="2"/>
  <c r="N50" i="2"/>
  <c r="N130" i="2"/>
  <c r="N346" i="2"/>
  <c r="N255" i="2"/>
  <c r="N235" i="2"/>
  <c r="N634" i="2"/>
  <c r="N338" i="2"/>
  <c r="N86" i="2"/>
  <c r="N565" i="2"/>
  <c r="N151" i="2"/>
  <c r="N313" i="2"/>
  <c r="N54" i="2"/>
  <c r="N98" i="2"/>
  <c r="N51" i="2"/>
  <c r="N446" i="2"/>
  <c r="N480" i="2"/>
  <c r="N542" i="2"/>
  <c r="N307" i="2"/>
  <c r="N187" i="2"/>
  <c r="N357" i="2"/>
  <c r="N479" i="2"/>
  <c r="N414" i="2"/>
  <c r="N422" i="2"/>
  <c r="N258" i="2"/>
  <c r="N310" i="2"/>
  <c r="N383" i="2"/>
  <c r="N411" i="2"/>
  <c r="N93" i="2"/>
  <c r="N432" i="2"/>
  <c r="N146" i="2"/>
  <c r="N334" i="2"/>
  <c r="N3" i="2"/>
  <c r="N209" i="2"/>
  <c r="N321" i="2"/>
  <c r="N620" i="2"/>
  <c r="N133" i="2"/>
  <c r="N167" i="2"/>
  <c r="N502" i="2"/>
  <c r="N242" i="2"/>
  <c r="N102" i="2"/>
  <c r="N434" i="2"/>
  <c r="N22" i="2"/>
  <c r="N157" i="2"/>
  <c r="N316" i="2"/>
  <c r="N544" i="2"/>
  <c r="N627" i="2"/>
  <c r="N571" i="2"/>
  <c r="N245" i="2"/>
  <c r="N212" i="2"/>
  <c r="N395" i="2"/>
  <c r="N276" i="2"/>
  <c r="N322" i="2"/>
  <c r="N57" i="2"/>
  <c r="N413" i="2"/>
  <c r="N80" i="2"/>
  <c r="N325" i="2"/>
  <c r="N370" i="2"/>
  <c r="N115" i="2"/>
  <c r="N213" i="2"/>
  <c r="N9" i="2"/>
  <c r="N39" i="2"/>
  <c r="N189" i="2"/>
  <c r="N412" i="2"/>
  <c r="N121" i="2"/>
  <c r="N290" i="2"/>
  <c r="N184" i="2"/>
  <c r="N302" i="2"/>
  <c r="N344" i="2"/>
  <c r="N478" i="2"/>
  <c r="N248" i="2"/>
  <c r="N88" i="2"/>
  <c r="N340" i="2"/>
  <c r="N415" i="2"/>
  <c r="N206" i="2"/>
  <c r="N618" i="2"/>
  <c r="N690" i="2"/>
  <c r="N123" i="2"/>
  <c r="N137" i="2"/>
  <c r="N292" i="2"/>
  <c r="N48" i="2"/>
  <c r="N7" i="2"/>
  <c r="N553" i="2"/>
  <c r="N289" i="2"/>
  <c r="N158" i="2"/>
  <c r="N149" i="2"/>
  <c r="N324" i="2"/>
  <c r="N329" i="2"/>
  <c r="N597" i="2"/>
  <c r="N44" i="2"/>
  <c r="N508" i="2"/>
  <c r="N311" i="2"/>
  <c r="N486" i="2"/>
  <c r="N298" i="2"/>
  <c r="N223" i="2"/>
  <c r="N228" i="2"/>
  <c r="N304" i="2"/>
  <c r="N35" i="2"/>
  <c r="N318" i="2"/>
  <c r="N693" i="2"/>
  <c r="N443" i="2"/>
  <c r="N308" i="2"/>
  <c r="N682" i="2"/>
  <c r="N60" i="2"/>
  <c r="N74" i="2"/>
  <c r="N16" i="2"/>
  <c r="N332" i="2"/>
  <c r="N222" i="2"/>
  <c r="N483" i="2"/>
  <c r="N75" i="2"/>
  <c r="N447" i="2"/>
  <c r="N319" i="2"/>
  <c r="N263" i="2"/>
  <c r="N518" i="2"/>
  <c r="N392" i="2"/>
  <c r="N296" i="2"/>
  <c r="N410" i="2"/>
  <c r="N424" i="2"/>
  <c r="N531" i="2"/>
  <c r="N524" i="2"/>
  <c r="N162" i="2"/>
  <c r="N540" i="2"/>
  <c r="N654" i="2"/>
  <c r="N600" i="2"/>
  <c r="N462" i="2"/>
  <c r="N619" i="2"/>
  <c r="N46" i="2"/>
  <c r="N279" i="2"/>
  <c r="N244" i="2"/>
  <c r="N489" i="2"/>
  <c r="N161" i="2"/>
  <c r="N669" i="2"/>
  <c r="N511" i="2"/>
  <c r="N347" i="2"/>
  <c r="N647" i="2"/>
  <c r="N134" i="2"/>
  <c r="N587" i="2"/>
  <c r="N20" i="2"/>
  <c r="N246" i="2"/>
  <c r="N637" i="2"/>
  <c r="N5" i="2"/>
  <c r="N567" i="2"/>
  <c r="N232" i="2"/>
  <c r="N49" i="2"/>
  <c r="N295" i="2"/>
  <c r="N37" i="2"/>
  <c r="N188" i="2"/>
  <c r="N527" i="2"/>
  <c r="N575" i="2"/>
  <c r="N591" i="2"/>
  <c r="N28" i="2"/>
  <c r="N450" i="2"/>
  <c r="N326" i="2"/>
  <c r="N687" i="2"/>
  <c r="N382" i="2"/>
  <c r="N387" i="2"/>
  <c r="N204" i="2"/>
  <c r="N454" i="2"/>
  <c r="N457" i="2"/>
  <c r="N190" i="2"/>
  <c r="N593" i="2"/>
  <c r="N541" i="2"/>
  <c r="N101" i="2"/>
  <c r="N266" i="2"/>
  <c r="N388" i="2"/>
  <c r="N99" i="2"/>
  <c r="N514" i="2"/>
  <c r="N398" i="2"/>
  <c r="N111" i="2"/>
  <c r="N635" i="2"/>
  <c r="N469" i="2"/>
  <c r="N362" i="2"/>
  <c r="N73" i="2"/>
  <c r="N559" i="2"/>
  <c r="N568" i="2"/>
  <c r="N543" i="2"/>
  <c r="N131" i="2"/>
  <c r="N252" i="2"/>
  <c r="N108" i="2"/>
  <c r="N409" i="2"/>
  <c r="N243" i="2"/>
  <c r="N649" i="2"/>
  <c r="N714" i="2"/>
  <c r="N132" i="2"/>
  <c r="N293" i="2"/>
  <c r="N63" i="2"/>
  <c r="N236" i="2"/>
  <c r="N440" i="2"/>
  <c r="N584" i="2"/>
  <c r="N353" i="2"/>
  <c r="N471" i="2"/>
  <c r="N270" i="2"/>
  <c r="N493" i="2"/>
  <c r="N10" i="2"/>
  <c r="N77" i="2"/>
  <c r="N56" i="2"/>
  <c r="N579" i="2"/>
  <c r="N361" i="2"/>
  <c r="N703" i="2"/>
  <c r="N327" i="2"/>
  <c r="N356" i="2"/>
  <c r="N428" i="2"/>
  <c r="N110" i="2"/>
  <c r="N578" i="2"/>
  <c r="N249" i="2"/>
  <c r="N722" i="2"/>
  <c r="N299" i="2"/>
  <c r="N520" i="2"/>
  <c r="N25" i="2"/>
  <c r="N639" i="2"/>
  <c r="N604" i="2"/>
  <c r="N484" i="2"/>
  <c r="N341" i="2"/>
  <c r="N175" i="2"/>
  <c r="N87" i="2"/>
  <c r="N507" i="2"/>
  <c r="N267" i="2"/>
  <c r="N285" i="2"/>
  <c r="N323" i="2"/>
  <c r="N14" i="2"/>
  <c r="N120" i="2"/>
  <c r="N282" i="2"/>
  <c r="N505" i="2"/>
  <c r="N495" i="2"/>
  <c r="N81" i="2"/>
  <c r="N349" i="2"/>
  <c r="N53" i="2"/>
  <c r="N470" i="2"/>
  <c r="N368" i="2"/>
  <c r="N585" i="2"/>
  <c r="N96" i="2"/>
  <c r="N199" i="2"/>
  <c r="N71" i="2"/>
  <c r="N467" i="2"/>
  <c r="N583" i="2"/>
  <c r="N233" i="2"/>
  <c r="N61" i="2"/>
  <c r="N281" i="2"/>
  <c r="N211" i="2"/>
  <c r="N91" i="2"/>
  <c r="N371" i="2"/>
  <c r="N437" i="2"/>
  <c r="N487" i="2"/>
  <c r="N41" i="2"/>
  <c r="N194" i="2"/>
  <c r="N68" i="2"/>
  <c r="N442" i="2"/>
  <c r="N218" i="2"/>
  <c r="N588" i="2"/>
  <c r="N148" i="2"/>
  <c r="N696" i="2"/>
  <c r="N119" i="2"/>
  <c r="N286" i="2"/>
  <c r="N662" i="2"/>
  <c r="N94" i="2"/>
  <c r="N374" i="2"/>
  <c r="N67" i="2"/>
  <c r="N551" i="2"/>
  <c r="N496" i="2"/>
  <c r="N141" i="2"/>
  <c r="N183" i="2"/>
  <c r="N663" i="2"/>
  <c r="N261" i="2"/>
  <c r="N72" i="2"/>
  <c r="N365" i="2"/>
  <c r="N339" i="2"/>
  <c r="N253" i="2"/>
  <c r="N582" i="2"/>
  <c r="N358" i="2"/>
  <c r="N191" i="2"/>
  <c r="N530" i="2"/>
  <c r="N66" i="2"/>
  <c r="N277" i="2"/>
  <c r="N177" i="2"/>
  <c r="N608" i="2"/>
  <c r="N154" i="2"/>
  <c r="N545" i="2"/>
  <c r="N165" i="2"/>
  <c r="N225" i="2"/>
  <c r="N444" i="2"/>
  <c r="N373" i="2"/>
  <c r="N13" i="2"/>
  <c r="N268" i="2"/>
  <c r="N351" i="2"/>
  <c r="N11" i="2"/>
  <c r="N100" i="2"/>
  <c r="N201" i="2"/>
  <c r="N509" i="2"/>
  <c r="N577" i="2"/>
  <c r="N275" i="2"/>
  <c r="N710" i="2"/>
  <c r="N205" i="2"/>
  <c r="N30" i="2"/>
  <c r="N83" i="2"/>
  <c r="N666" i="2"/>
  <c r="N147" i="2"/>
  <c r="N658" i="2"/>
  <c r="N8" i="2"/>
  <c r="N328" i="2"/>
  <c r="N402" i="2"/>
  <c r="N23" i="2"/>
  <c r="N114" i="2"/>
  <c r="N58" i="2"/>
  <c r="N705" i="2"/>
  <c r="N458" i="2"/>
  <c r="N226" i="2"/>
  <c r="N657" i="2"/>
  <c r="N534" i="2"/>
  <c r="N33" i="2"/>
  <c r="N557" i="2"/>
  <c r="N504" i="2"/>
  <c r="N92" i="2"/>
  <c r="N548" i="2"/>
  <c r="N360" i="2"/>
  <c r="N337" i="2"/>
  <c r="N377" i="2"/>
  <c r="N139" i="2"/>
  <c r="N435" i="2"/>
  <c r="N271" i="2"/>
  <c r="N309" i="2"/>
  <c r="N640" i="2"/>
  <c r="N525" i="2"/>
  <c r="N79" i="2"/>
  <c r="N169" i="2"/>
  <c r="N207" i="2"/>
  <c r="N438" i="2"/>
  <c r="N198" i="2"/>
  <c r="N173" i="2"/>
  <c r="N90" i="2"/>
  <c r="N611" i="2"/>
  <c r="N241" i="2"/>
  <c r="N84" i="2"/>
  <c r="N393" i="2"/>
  <c r="N685" i="2"/>
  <c r="N451" i="2"/>
  <c r="N176" i="2"/>
  <c r="N47" i="2"/>
  <c r="N152" i="2"/>
  <c r="N17" i="2"/>
  <c r="N650" i="2"/>
  <c r="N186" i="2"/>
  <c r="N208" i="2"/>
  <c r="N280" i="2"/>
  <c r="N172" i="2"/>
  <c r="N178" i="2"/>
  <c r="N284" i="2"/>
  <c r="N633" i="2"/>
  <c r="N297" i="2"/>
  <c r="N498" i="2"/>
  <c r="N683" i="2"/>
  <c r="N560" i="2"/>
  <c r="N439" i="2"/>
  <c r="N400" i="2"/>
  <c r="N481" i="2"/>
  <c r="N378" i="2"/>
  <c r="N32" i="2"/>
  <c r="N274" i="2"/>
  <c r="N6" i="2"/>
  <c r="N109" i="2"/>
  <c r="N372" i="2"/>
  <c r="N214" i="2"/>
  <c r="N645" i="2"/>
  <c r="N182" i="2"/>
  <c r="N136" i="2"/>
  <c r="N163" i="2"/>
  <c r="N185" i="2"/>
  <c r="N18" i="2"/>
  <c r="N492" i="2"/>
  <c r="N215" i="2"/>
  <c r="N407" i="2"/>
  <c r="N202" i="2"/>
  <c r="N203" i="2"/>
  <c r="N673" i="2"/>
  <c r="N728" i="2"/>
  <c r="N21" i="2"/>
  <c r="N538" i="2"/>
  <c r="N52" i="2"/>
  <c r="N97" i="2"/>
  <c r="N594" i="2"/>
  <c r="N256" i="2"/>
  <c r="N2" i="2"/>
  <c r="N291" i="2"/>
  <c r="N12" i="2"/>
  <c r="N43" i="2"/>
  <c r="N59" i="2"/>
  <c r="N550" i="2"/>
  <c r="N125" i="2"/>
  <c r="N536" i="2"/>
  <c r="N257" i="2"/>
  <c r="N405" i="2"/>
  <c r="N465" i="2"/>
  <c r="N570" i="2"/>
  <c r="N482" i="2"/>
  <c r="N397" i="2"/>
  <c r="N62" i="2"/>
  <c r="N586" i="2"/>
  <c r="N219" i="2"/>
  <c r="N229" i="2"/>
  <c r="N643" i="2"/>
  <c r="N247" i="2"/>
  <c r="N224" i="2"/>
  <c r="N107" i="2"/>
  <c r="N727" i="2"/>
  <c r="N515" i="2"/>
  <c r="N416" i="2"/>
  <c r="N227" i="2"/>
  <c r="N692" i="2"/>
  <c r="N254" i="2"/>
  <c r="N521" i="2"/>
  <c r="N563" i="2"/>
  <c r="N648" i="2"/>
  <c r="N122" i="2"/>
  <c r="N348" i="2"/>
  <c r="N260" i="2"/>
  <c r="N510" i="2"/>
  <c r="N221" i="2"/>
  <c r="N463" i="2"/>
  <c r="N113" i="2"/>
  <c r="N170" i="2"/>
  <c r="N269" i="2"/>
  <c r="N42" i="2"/>
  <c r="N427" i="2"/>
  <c r="N494" i="2"/>
  <c r="N708" i="2"/>
  <c r="N27" i="2"/>
  <c r="N273" i="2"/>
  <c r="N503" i="2"/>
  <c r="N352" i="2"/>
  <c r="N142" i="2"/>
  <c r="N459" i="2"/>
  <c r="N564" i="2"/>
  <c r="N423" i="2"/>
  <c r="N453" i="2"/>
  <c r="N403" i="2"/>
  <c r="N230" i="2"/>
  <c r="N689" i="2"/>
  <c r="N64" i="2"/>
  <c r="N418" i="2"/>
  <c r="N475" i="2"/>
  <c r="N127" i="2"/>
  <c r="N333" i="2"/>
  <c r="N144" i="2"/>
  <c r="N609" i="2"/>
  <c r="N734" i="2"/>
  <c r="N118" i="2"/>
  <c r="N712" i="2"/>
  <c r="N680" i="2"/>
  <c r="N105" i="2"/>
  <c r="N519" i="2"/>
  <c r="N706" i="2"/>
  <c r="N417" i="2"/>
  <c r="N312" i="2"/>
  <c r="N420" i="2"/>
  <c r="N721" i="2"/>
  <c r="N45" i="2"/>
  <c r="N29" i="2"/>
  <c r="N117" i="2"/>
  <c r="N425" i="2"/>
  <c r="N488" i="2"/>
  <c r="N220" i="2"/>
  <c r="N675" i="2"/>
  <c r="N670" i="2"/>
  <c r="N363" i="2"/>
  <c r="N474" i="2"/>
  <c r="N306" i="2"/>
  <c r="N386" i="2"/>
  <c r="N19" i="2"/>
  <c r="N665" i="2"/>
  <c r="N195" i="2"/>
  <c r="N501" i="2"/>
  <c r="N404" i="2"/>
  <c r="N623" i="2"/>
  <c r="N532" i="2"/>
  <c r="N76" i="2"/>
  <c r="N15" i="2"/>
  <c r="N547" i="2"/>
  <c r="N335" i="2"/>
  <c r="N366" i="2"/>
  <c r="N599" i="2"/>
  <c r="N574" i="2"/>
  <c r="N180" i="2"/>
  <c r="N38" i="2"/>
  <c r="N607" i="2"/>
  <c r="N736" i="2"/>
  <c r="N632" i="2"/>
  <c r="N391" i="2"/>
  <c r="N614" i="2"/>
  <c r="N65" i="2"/>
  <c r="N660" i="2"/>
  <c r="N733" i="2"/>
  <c r="N429" i="2"/>
  <c r="N55" i="2"/>
  <c r="N490" i="2"/>
  <c r="N517" i="2"/>
  <c r="N549" i="2"/>
  <c r="N455" i="2"/>
  <c r="N272" i="2"/>
  <c r="N330" i="2"/>
  <c r="N345" i="2"/>
  <c r="N702" i="2"/>
  <c r="N259" i="2"/>
  <c r="N354" i="2"/>
  <c r="N516" i="2"/>
  <c r="N78" i="2"/>
  <c r="N449" i="2"/>
  <c r="N646" i="2"/>
  <c r="N331" i="2"/>
  <c r="N359" i="2"/>
  <c r="N384" i="2"/>
  <c r="N116" i="2"/>
  <c r="N653" i="2"/>
  <c r="N460" i="2"/>
  <c r="N250" i="2"/>
  <c r="N34" i="2"/>
  <c r="N200" i="2"/>
  <c r="N181" i="2"/>
  <c r="N31" i="2"/>
  <c r="N217" i="2"/>
  <c r="N85" i="2"/>
  <c r="N679" i="2"/>
  <c r="N103" i="2"/>
  <c r="N573" i="2"/>
  <c r="N342" i="2"/>
  <c r="N36" i="2"/>
  <c r="N171" i="2"/>
  <c r="N24" i="2"/>
  <c r="N562" i="2"/>
  <c r="N499" i="2"/>
  <c r="N193" i="2"/>
  <c r="N732" i="2"/>
  <c r="N145" i="2"/>
  <c r="N671" i="2"/>
  <c r="N406" i="2"/>
  <c r="N112" i="2"/>
  <c r="N262" i="2"/>
  <c r="N394" i="2"/>
  <c r="N237" i="2"/>
  <c r="N364" i="2"/>
  <c r="N301" i="2"/>
  <c r="N699" i="2"/>
  <c r="N135" i="2"/>
  <c r="N500" i="2"/>
  <c r="N596" i="2"/>
  <c r="N661" i="2"/>
  <c r="N40" i="2"/>
  <c r="N731" i="2"/>
  <c r="N667" i="2"/>
  <c r="N668" i="2"/>
  <c r="N473" i="2"/>
  <c r="N150" i="2"/>
  <c r="N128" i="2"/>
  <c r="N390" i="2"/>
  <c r="N641" i="2"/>
  <c r="N605" i="2"/>
  <c r="N239" i="2"/>
  <c r="N138" i="2"/>
  <c r="N652" i="2"/>
  <c r="N343" i="2"/>
  <c r="N537" i="2"/>
  <c r="N464" i="2"/>
  <c r="N589" i="2"/>
  <c r="N265" i="2"/>
  <c r="N129" i="2"/>
  <c r="N143" i="2"/>
  <c r="N367" i="2"/>
  <c r="N724" i="2"/>
  <c r="N381" i="2"/>
  <c r="N713" i="2"/>
  <c r="N694" i="2"/>
  <c r="N288" i="2"/>
  <c r="N159" i="2"/>
  <c r="N124" i="2"/>
  <c r="N697" i="2"/>
  <c r="N554" i="2"/>
  <c r="N251" i="2"/>
  <c r="N385" i="2"/>
  <c r="N461" i="2"/>
  <c r="N283" i="2"/>
  <c r="N630" i="2"/>
  <c r="N566" i="2"/>
  <c r="N700" i="2"/>
  <c r="N572" i="2"/>
  <c r="N664" i="2"/>
  <c r="N561" i="2"/>
  <c r="N695" i="2"/>
  <c r="N376" i="2"/>
  <c r="N192" i="2"/>
  <c r="N160" i="2"/>
  <c r="N656" i="2"/>
  <c r="N717" i="2"/>
  <c r="N278" i="2"/>
  <c r="N610" i="2"/>
  <c r="N592" i="2"/>
  <c r="N315" i="2"/>
  <c r="N126" i="2"/>
  <c r="N612" i="2"/>
  <c r="N674" i="2"/>
  <c r="N739" i="2"/>
  <c r="N82" i="2"/>
  <c r="N625" i="2"/>
  <c r="N603" i="2"/>
  <c r="N602" i="2"/>
  <c r="N389" i="2"/>
  <c r="N456" i="2"/>
  <c r="N140" i="2"/>
  <c r="N166" i="2"/>
  <c r="N231" i="2"/>
  <c r="N529" i="2"/>
  <c r="N287" i="2"/>
  <c r="N576" i="2"/>
  <c r="N294" i="2"/>
  <c r="N580" i="2"/>
  <c r="N401" i="2"/>
  <c r="N240" i="2"/>
  <c r="N533" i="2"/>
  <c r="N419" i="2"/>
  <c r="N106" i="2"/>
  <c r="N601" i="2"/>
  <c r="N555" i="2"/>
  <c r="N433" i="2"/>
  <c r="N729" i="2"/>
  <c r="N320" i="2"/>
  <c r="N179" i="2"/>
  <c r="N485" i="2"/>
  <c r="N210" i="2"/>
  <c r="N522" i="2"/>
  <c r="N156" i="2"/>
  <c r="N153" i="2"/>
  <c r="N677" i="2"/>
  <c r="N595" i="2"/>
  <c r="N426" i="2"/>
  <c r="N168" i="2"/>
  <c r="N350" i="2"/>
  <c r="N314" i="2"/>
  <c r="N556" i="2"/>
  <c r="N452" i="2"/>
  <c r="N535" i="2"/>
  <c r="N513" i="2"/>
  <c r="N581" i="2"/>
  <c r="N628" i="2"/>
  <c r="N472" i="2"/>
  <c r="N569" i="2"/>
  <c r="N621" i="2"/>
  <c r="N430" i="2"/>
  <c r="N497" i="2"/>
  <c r="N196" i="2"/>
  <c r="N681" i="2"/>
  <c r="N336" i="2"/>
  <c r="N396" i="2"/>
  <c r="N716" i="2"/>
  <c r="N698" i="2"/>
  <c r="N725" i="2"/>
  <c r="N672" i="2"/>
  <c r="N375" i="2"/>
  <c r="N598" i="2"/>
  <c r="N606" i="2"/>
  <c r="N303" i="2"/>
  <c r="N305" i="2"/>
  <c r="N644" i="2"/>
  <c r="N616" i="2"/>
  <c r="N617" i="2"/>
  <c r="N408" i="2"/>
  <c r="N436" i="2"/>
  <c r="N431" i="2"/>
  <c r="N659" i="2"/>
  <c r="N477" i="2"/>
  <c r="N466" i="2"/>
  <c r="N726" i="2"/>
  <c r="N421" i="2"/>
  <c r="N468" i="2"/>
  <c r="N636" i="2"/>
  <c r="N707" i="2"/>
  <c r="N711" i="2"/>
  <c r="N688" i="2"/>
  <c r="N624" i="2"/>
  <c r="N448" i="2"/>
  <c r="N738" i="2"/>
  <c r="N730" i="2"/>
  <c r="N629" i="2"/>
  <c r="N719" i="2"/>
  <c r="N615" i="2"/>
  <c r="N715" i="2"/>
  <c r="N613" i="2"/>
  <c r="N678" i="2"/>
  <c r="N718" i="2"/>
  <c r="N737" i="2"/>
  <c r="N720" i="2"/>
  <c r="N655" i="2"/>
  <c r="N691" i="2"/>
  <c r="N723" i="2"/>
  <c r="N709" i="2"/>
  <c r="N684" i="2"/>
  <c r="N622" i="2"/>
  <c r="N686" i="2"/>
  <c r="N704" i="2"/>
  <c r="N701" i="2"/>
  <c r="N735" i="2"/>
  <c r="L558" i="2"/>
  <c r="L546" i="2"/>
  <c r="L626" i="2"/>
  <c r="L104" i="2"/>
  <c r="L399" i="2"/>
  <c r="L512" i="2"/>
  <c r="L380" i="2"/>
  <c r="L491" i="2"/>
  <c r="L590" i="2"/>
  <c r="L317" i="2"/>
  <c r="L369" i="2"/>
  <c r="L445" i="2"/>
  <c r="L642" i="2"/>
  <c r="L216" i="2"/>
  <c r="L238" i="2"/>
  <c r="L197" i="2"/>
  <c r="L164" i="2"/>
  <c r="L476" i="2"/>
  <c r="L528" i="2"/>
  <c r="L676" i="2"/>
  <c r="L539" i="2"/>
  <c r="L70" i="2"/>
  <c r="L441" i="2"/>
  <c r="L379" i="2"/>
  <c r="L300" i="2"/>
  <c r="L174" i="2"/>
  <c r="L526" i="2"/>
  <c r="L26" i="2"/>
  <c r="L234" i="2"/>
  <c r="L69" i="2"/>
  <c r="L355" i="2"/>
  <c r="L631" i="2"/>
  <c r="L552" i="2"/>
  <c r="L651" i="2"/>
  <c r="L155" i="2"/>
  <c r="L4" i="2"/>
  <c r="L264" i="2"/>
  <c r="L638" i="2"/>
  <c r="L95" i="2"/>
  <c r="L89" i="2"/>
  <c r="L523" i="2"/>
  <c r="L506" i="2"/>
  <c r="L50" i="2"/>
  <c r="L130" i="2"/>
  <c r="L346" i="2"/>
  <c r="L255" i="2"/>
  <c r="L235" i="2"/>
  <c r="L634" i="2"/>
  <c r="L338" i="2"/>
  <c r="L86" i="2"/>
  <c r="L565" i="2"/>
  <c r="L151" i="2"/>
  <c r="L313" i="2"/>
  <c r="L54" i="2"/>
  <c r="L98" i="2"/>
  <c r="L51" i="2"/>
  <c r="L446" i="2"/>
  <c r="L480" i="2"/>
  <c r="L542" i="2"/>
  <c r="L307" i="2"/>
  <c r="L187" i="2"/>
  <c r="L357" i="2"/>
  <c r="L479" i="2"/>
  <c r="L414" i="2"/>
  <c r="L422" i="2"/>
  <c r="L258" i="2"/>
  <c r="L310" i="2"/>
  <c r="L383" i="2"/>
  <c r="L411" i="2"/>
  <c r="L93" i="2"/>
  <c r="L432" i="2"/>
  <c r="L146" i="2"/>
  <c r="L334" i="2"/>
  <c r="L3" i="2"/>
  <c r="L209" i="2"/>
  <c r="L321" i="2"/>
  <c r="L620" i="2"/>
  <c r="L133" i="2"/>
  <c r="L167" i="2"/>
  <c r="L502" i="2"/>
  <c r="L242" i="2"/>
  <c r="L102" i="2"/>
  <c r="L434" i="2"/>
  <c r="L22" i="2"/>
  <c r="L157" i="2"/>
  <c r="L316" i="2"/>
  <c r="L544" i="2"/>
  <c r="L627" i="2"/>
  <c r="L571" i="2"/>
  <c r="L245" i="2"/>
  <c r="L212" i="2"/>
  <c r="L395" i="2"/>
  <c r="L276" i="2"/>
  <c r="L322" i="2"/>
  <c r="L57" i="2"/>
  <c r="L413" i="2"/>
  <c r="L80" i="2"/>
  <c r="L325" i="2"/>
  <c r="L370" i="2"/>
  <c r="L115" i="2"/>
  <c r="L213" i="2"/>
  <c r="L9" i="2"/>
  <c r="L39" i="2"/>
  <c r="L189" i="2"/>
  <c r="L412" i="2"/>
  <c r="L121" i="2"/>
  <c r="L290" i="2"/>
  <c r="L184" i="2"/>
  <c r="L302" i="2"/>
  <c r="L344" i="2"/>
  <c r="L478" i="2"/>
  <c r="L248" i="2"/>
  <c r="L88" i="2"/>
  <c r="L340" i="2"/>
  <c r="L415" i="2"/>
  <c r="L206" i="2"/>
  <c r="L618" i="2"/>
  <c r="L690" i="2"/>
  <c r="L123" i="2"/>
  <c r="L137" i="2"/>
  <c r="L292" i="2"/>
  <c r="L48" i="2"/>
  <c r="L7" i="2"/>
  <c r="L553" i="2"/>
  <c r="L289" i="2"/>
  <c r="L158" i="2"/>
  <c r="L149" i="2"/>
  <c r="L324" i="2"/>
  <c r="L329" i="2"/>
  <c r="L597" i="2"/>
  <c r="L44" i="2"/>
  <c r="L508" i="2"/>
  <c r="L311" i="2"/>
  <c r="L486" i="2"/>
  <c r="L298" i="2"/>
  <c r="L223" i="2"/>
  <c r="L228" i="2"/>
  <c r="L304" i="2"/>
  <c r="L35" i="2"/>
  <c r="L318" i="2"/>
  <c r="L693" i="2"/>
  <c r="L443" i="2"/>
  <c r="L308" i="2"/>
  <c r="L682" i="2"/>
  <c r="L60" i="2"/>
  <c r="L74" i="2"/>
  <c r="L16" i="2"/>
  <c r="L332" i="2"/>
  <c r="L222" i="2"/>
  <c r="L483" i="2"/>
  <c r="L75" i="2"/>
  <c r="L447" i="2"/>
  <c r="L319" i="2"/>
  <c r="L263" i="2"/>
  <c r="L518" i="2"/>
  <c r="L392" i="2"/>
  <c r="L296" i="2"/>
  <c r="L410" i="2"/>
  <c r="L424" i="2"/>
  <c r="L531" i="2"/>
  <c r="L524" i="2"/>
  <c r="L162" i="2"/>
  <c r="L540" i="2"/>
  <c r="L654" i="2"/>
  <c r="L600" i="2"/>
  <c r="L462" i="2"/>
  <c r="L619" i="2"/>
  <c r="L46" i="2"/>
  <c r="L279" i="2"/>
  <c r="L244" i="2"/>
  <c r="L489" i="2"/>
  <c r="L161" i="2"/>
  <c r="L669" i="2"/>
  <c r="L511" i="2"/>
  <c r="L347" i="2"/>
  <c r="L647" i="2"/>
  <c r="L134" i="2"/>
  <c r="L587" i="2"/>
  <c r="L20" i="2"/>
  <c r="L246" i="2"/>
  <c r="L637" i="2"/>
  <c r="L5" i="2"/>
  <c r="L567" i="2"/>
  <c r="L232" i="2"/>
  <c r="L49" i="2"/>
  <c r="L295" i="2"/>
  <c r="L37" i="2"/>
  <c r="L188" i="2"/>
  <c r="L527" i="2"/>
  <c r="L575" i="2"/>
  <c r="L591" i="2"/>
  <c r="L28" i="2"/>
  <c r="L450" i="2"/>
  <c r="L326" i="2"/>
  <c r="L687" i="2"/>
  <c r="L382" i="2"/>
  <c r="L387" i="2"/>
  <c r="L204" i="2"/>
  <c r="L454" i="2"/>
  <c r="L457" i="2"/>
  <c r="L190" i="2"/>
  <c r="L593" i="2"/>
  <c r="L541" i="2"/>
  <c r="L101" i="2"/>
  <c r="L266" i="2"/>
  <c r="L388" i="2"/>
  <c r="L99" i="2"/>
  <c r="L514" i="2"/>
  <c r="L398" i="2"/>
  <c r="L111" i="2"/>
  <c r="L635" i="2"/>
  <c r="L469" i="2"/>
  <c r="L362" i="2"/>
  <c r="L73" i="2"/>
  <c r="L559" i="2"/>
  <c r="L568" i="2"/>
  <c r="L543" i="2"/>
  <c r="L131" i="2"/>
  <c r="L252" i="2"/>
  <c r="L108" i="2"/>
  <c r="L409" i="2"/>
  <c r="L243" i="2"/>
  <c r="L649" i="2"/>
  <c r="L714" i="2"/>
  <c r="L132" i="2"/>
  <c r="L293" i="2"/>
  <c r="L63" i="2"/>
  <c r="L236" i="2"/>
  <c r="L440" i="2"/>
  <c r="L584" i="2"/>
  <c r="L353" i="2"/>
  <c r="L471" i="2"/>
  <c r="L270" i="2"/>
  <c r="L493" i="2"/>
  <c r="L10" i="2"/>
  <c r="L77" i="2"/>
  <c r="L56" i="2"/>
  <c r="L579" i="2"/>
  <c r="L361" i="2"/>
  <c r="L703" i="2"/>
  <c r="L327" i="2"/>
  <c r="L356" i="2"/>
  <c r="L428" i="2"/>
  <c r="L110" i="2"/>
  <c r="L578" i="2"/>
  <c r="L249" i="2"/>
  <c r="L722" i="2"/>
  <c r="L299" i="2"/>
  <c r="L520" i="2"/>
  <c r="L25" i="2"/>
  <c r="L639" i="2"/>
  <c r="L604" i="2"/>
  <c r="L484" i="2"/>
  <c r="L341" i="2"/>
  <c r="L175" i="2"/>
  <c r="L87" i="2"/>
  <c r="L507" i="2"/>
  <c r="L267" i="2"/>
  <c r="L285" i="2"/>
  <c r="L323" i="2"/>
  <c r="L14" i="2"/>
  <c r="L120" i="2"/>
  <c r="L282" i="2"/>
  <c r="L505" i="2"/>
  <c r="L495" i="2"/>
  <c r="L81" i="2"/>
  <c r="L349" i="2"/>
  <c r="L53" i="2"/>
  <c r="L470" i="2"/>
  <c r="L368" i="2"/>
  <c r="L585" i="2"/>
  <c r="L96" i="2"/>
  <c r="L199" i="2"/>
  <c r="L71" i="2"/>
  <c r="L467" i="2"/>
  <c r="L583" i="2"/>
  <c r="L233" i="2"/>
  <c r="L61" i="2"/>
  <c r="L281" i="2"/>
  <c r="L211" i="2"/>
  <c r="L91" i="2"/>
  <c r="L371" i="2"/>
  <c r="L437" i="2"/>
  <c r="L487" i="2"/>
  <c r="L41" i="2"/>
  <c r="L194" i="2"/>
  <c r="L68" i="2"/>
  <c r="L442" i="2"/>
  <c r="L218" i="2"/>
  <c r="L588" i="2"/>
  <c r="L148" i="2"/>
  <c r="L696" i="2"/>
  <c r="L119" i="2"/>
  <c r="L286" i="2"/>
  <c r="L662" i="2"/>
  <c r="L94" i="2"/>
  <c r="L374" i="2"/>
  <c r="L67" i="2"/>
  <c r="L551" i="2"/>
  <c r="L496" i="2"/>
  <c r="L141" i="2"/>
  <c r="L183" i="2"/>
  <c r="L663" i="2"/>
  <c r="L261" i="2"/>
  <c r="L72" i="2"/>
  <c r="L365" i="2"/>
  <c r="L339" i="2"/>
  <c r="L253" i="2"/>
  <c r="L582" i="2"/>
  <c r="L358" i="2"/>
  <c r="L191" i="2"/>
  <c r="L530" i="2"/>
  <c r="L66" i="2"/>
  <c r="L277" i="2"/>
  <c r="L177" i="2"/>
  <c r="L608" i="2"/>
  <c r="L154" i="2"/>
  <c r="L545" i="2"/>
  <c r="L165" i="2"/>
  <c r="L225" i="2"/>
  <c r="L444" i="2"/>
  <c r="L373" i="2"/>
  <c r="L13" i="2"/>
  <c r="L268" i="2"/>
  <c r="L351" i="2"/>
  <c r="L11" i="2"/>
  <c r="L100" i="2"/>
  <c r="L201" i="2"/>
  <c r="L509" i="2"/>
  <c r="L577" i="2"/>
  <c r="L275" i="2"/>
  <c r="L710" i="2"/>
  <c r="L205" i="2"/>
  <c r="L30" i="2"/>
  <c r="L83" i="2"/>
  <c r="L666" i="2"/>
  <c r="L147" i="2"/>
  <c r="L658" i="2"/>
  <c r="L8" i="2"/>
  <c r="L328" i="2"/>
  <c r="L402" i="2"/>
  <c r="L23" i="2"/>
  <c r="L114" i="2"/>
  <c r="L58" i="2"/>
  <c r="L705" i="2"/>
  <c r="L458" i="2"/>
  <c r="L226" i="2"/>
  <c r="L657" i="2"/>
  <c r="L534" i="2"/>
  <c r="L33" i="2"/>
  <c r="L557" i="2"/>
  <c r="L504" i="2"/>
  <c r="L92" i="2"/>
  <c r="L548" i="2"/>
  <c r="L360" i="2"/>
  <c r="L337" i="2"/>
  <c r="L377" i="2"/>
  <c r="L139" i="2"/>
  <c r="L435" i="2"/>
  <c r="L271" i="2"/>
  <c r="L309" i="2"/>
  <c r="L640" i="2"/>
  <c r="L525" i="2"/>
  <c r="L79" i="2"/>
  <c r="L169" i="2"/>
  <c r="L207" i="2"/>
  <c r="L438" i="2"/>
  <c r="L198" i="2"/>
  <c r="L173" i="2"/>
  <c r="L90" i="2"/>
  <c r="L611" i="2"/>
  <c r="L241" i="2"/>
  <c r="L84" i="2"/>
  <c r="L393" i="2"/>
  <c r="L685" i="2"/>
  <c r="L451" i="2"/>
  <c r="L176" i="2"/>
  <c r="L47" i="2"/>
  <c r="L152" i="2"/>
  <c r="L17" i="2"/>
  <c r="L650" i="2"/>
  <c r="L186" i="2"/>
  <c r="L208" i="2"/>
  <c r="L280" i="2"/>
  <c r="L172" i="2"/>
  <c r="L178" i="2"/>
  <c r="L284" i="2"/>
  <c r="L633" i="2"/>
  <c r="L297" i="2"/>
  <c r="L498" i="2"/>
  <c r="L683" i="2"/>
  <c r="L560" i="2"/>
  <c r="L439" i="2"/>
  <c r="L400" i="2"/>
  <c r="L481" i="2"/>
  <c r="L378" i="2"/>
  <c r="L32" i="2"/>
  <c r="L274" i="2"/>
  <c r="L6" i="2"/>
  <c r="L109" i="2"/>
  <c r="L372" i="2"/>
  <c r="L214" i="2"/>
  <c r="L645" i="2"/>
  <c r="L182" i="2"/>
  <c r="L136" i="2"/>
  <c r="L163" i="2"/>
  <c r="L185" i="2"/>
  <c r="L18" i="2"/>
  <c r="L492" i="2"/>
  <c r="L215" i="2"/>
  <c r="L407" i="2"/>
  <c r="L202" i="2"/>
  <c r="L203" i="2"/>
  <c r="L673" i="2"/>
  <c r="L728" i="2"/>
  <c r="L21" i="2"/>
  <c r="L538" i="2"/>
  <c r="L52" i="2"/>
  <c r="L97" i="2"/>
  <c r="L594" i="2"/>
  <c r="L256" i="2"/>
  <c r="L2" i="2"/>
  <c r="L291" i="2"/>
  <c r="L12" i="2"/>
  <c r="L43" i="2"/>
  <c r="L59" i="2"/>
  <c r="L550" i="2"/>
  <c r="L125" i="2"/>
  <c r="L536" i="2"/>
  <c r="L257" i="2"/>
  <c r="L405" i="2"/>
  <c r="L465" i="2"/>
  <c r="L570" i="2"/>
  <c r="L482" i="2"/>
  <c r="L397" i="2"/>
  <c r="L62" i="2"/>
  <c r="L586" i="2"/>
  <c r="L219" i="2"/>
  <c r="L229" i="2"/>
  <c r="L643" i="2"/>
  <c r="L247" i="2"/>
  <c r="L224" i="2"/>
  <c r="L107" i="2"/>
  <c r="L727" i="2"/>
  <c r="L515" i="2"/>
  <c r="L416" i="2"/>
  <c r="L227" i="2"/>
  <c r="L692" i="2"/>
  <c r="L254" i="2"/>
  <c r="L521" i="2"/>
  <c r="L563" i="2"/>
  <c r="L648" i="2"/>
  <c r="L122" i="2"/>
  <c r="L348" i="2"/>
  <c r="L260" i="2"/>
  <c r="L510" i="2"/>
  <c r="L221" i="2"/>
  <c r="L463" i="2"/>
  <c r="L113" i="2"/>
  <c r="L170" i="2"/>
  <c r="L269" i="2"/>
  <c r="L42" i="2"/>
  <c r="L427" i="2"/>
  <c r="L494" i="2"/>
  <c r="L708" i="2"/>
  <c r="L27" i="2"/>
  <c r="L273" i="2"/>
  <c r="L503" i="2"/>
  <c r="L352" i="2"/>
  <c r="L142" i="2"/>
  <c r="L459" i="2"/>
  <c r="L564" i="2"/>
  <c r="L423" i="2"/>
  <c r="L453" i="2"/>
  <c r="L403" i="2"/>
  <c r="L230" i="2"/>
  <c r="L689" i="2"/>
  <c r="L64" i="2"/>
  <c r="L418" i="2"/>
  <c r="L475" i="2"/>
  <c r="L127" i="2"/>
  <c r="L333" i="2"/>
  <c r="L144" i="2"/>
  <c r="L609" i="2"/>
  <c r="L734" i="2"/>
  <c r="L118" i="2"/>
  <c r="L712" i="2"/>
  <c r="L680" i="2"/>
  <c r="L105" i="2"/>
  <c r="L519" i="2"/>
  <c r="L706" i="2"/>
  <c r="L417" i="2"/>
  <c r="L312" i="2"/>
  <c r="L420" i="2"/>
  <c r="L721" i="2"/>
  <c r="L45" i="2"/>
  <c r="L29" i="2"/>
  <c r="L117" i="2"/>
  <c r="L425" i="2"/>
  <c r="L488" i="2"/>
  <c r="L220" i="2"/>
  <c r="L675" i="2"/>
  <c r="L670" i="2"/>
  <c r="L363" i="2"/>
  <c r="L474" i="2"/>
  <c r="L306" i="2"/>
  <c r="L386" i="2"/>
  <c r="L19" i="2"/>
  <c r="L665" i="2"/>
  <c r="L195" i="2"/>
  <c r="L501" i="2"/>
  <c r="L404" i="2"/>
  <c r="L623" i="2"/>
  <c r="L532" i="2"/>
  <c r="L76" i="2"/>
  <c r="L15" i="2"/>
  <c r="L547" i="2"/>
  <c r="L335" i="2"/>
  <c r="L366" i="2"/>
  <c r="L599" i="2"/>
  <c r="L574" i="2"/>
  <c r="L180" i="2"/>
  <c r="L38" i="2"/>
  <c r="L607" i="2"/>
  <c r="L736" i="2"/>
  <c r="L632" i="2"/>
  <c r="L391" i="2"/>
  <c r="L614" i="2"/>
  <c r="L65" i="2"/>
  <c r="L660" i="2"/>
  <c r="L733" i="2"/>
  <c r="L429" i="2"/>
  <c r="L55" i="2"/>
  <c r="L490" i="2"/>
  <c r="L517" i="2"/>
  <c r="L549" i="2"/>
  <c r="L455" i="2"/>
  <c r="L272" i="2"/>
  <c r="L330" i="2"/>
  <c r="L345" i="2"/>
  <c r="L702" i="2"/>
  <c r="L259" i="2"/>
  <c r="L354" i="2"/>
  <c r="L516" i="2"/>
  <c r="L78" i="2"/>
  <c r="L449" i="2"/>
  <c r="L646" i="2"/>
  <c r="L331" i="2"/>
  <c r="L359" i="2"/>
  <c r="L384" i="2"/>
  <c r="L116" i="2"/>
  <c r="L653" i="2"/>
  <c r="L460" i="2"/>
  <c r="L250" i="2"/>
  <c r="L34" i="2"/>
  <c r="L200" i="2"/>
  <c r="L181" i="2"/>
  <c r="L31" i="2"/>
  <c r="L217" i="2"/>
  <c r="L85" i="2"/>
  <c r="L679" i="2"/>
  <c r="L103" i="2"/>
  <c r="L573" i="2"/>
  <c r="L342" i="2"/>
  <c r="L36" i="2"/>
  <c r="L171" i="2"/>
  <c r="L24" i="2"/>
  <c r="L562" i="2"/>
  <c r="L499" i="2"/>
  <c r="L193" i="2"/>
  <c r="L732" i="2"/>
  <c r="L145" i="2"/>
  <c r="L671" i="2"/>
  <c r="L406" i="2"/>
  <c r="L112" i="2"/>
  <c r="L262" i="2"/>
  <c r="L394" i="2"/>
  <c r="L237" i="2"/>
  <c r="L364" i="2"/>
  <c r="L301" i="2"/>
  <c r="L699" i="2"/>
  <c r="L135" i="2"/>
  <c r="L500" i="2"/>
  <c r="L596" i="2"/>
  <c r="L661" i="2"/>
  <c r="L40" i="2"/>
  <c r="L731" i="2"/>
  <c r="L667" i="2"/>
  <c r="L668" i="2"/>
  <c r="L473" i="2"/>
  <c r="L150" i="2"/>
  <c r="L128" i="2"/>
  <c r="L390" i="2"/>
  <c r="L641" i="2"/>
  <c r="L605" i="2"/>
  <c r="L239" i="2"/>
  <c r="L138" i="2"/>
  <c r="L652" i="2"/>
  <c r="L343" i="2"/>
  <c r="L537" i="2"/>
  <c r="L464" i="2"/>
  <c r="L589" i="2"/>
  <c r="L265" i="2"/>
  <c r="L129" i="2"/>
  <c r="L143" i="2"/>
  <c r="L367" i="2"/>
  <c r="L724" i="2"/>
  <c r="L381" i="2"/>
  <c r="L713" i="2"/>
  <c r="L694" i="2"/>
  <c r="L288" i="2"/>
  <c r="L159" i="2"/>
  <c r="L124" i="2"/>
  <c r="L697" i="2"/>
  <c r="L554" i="2"/>
  <c r="L251" i="2"/>
  <c r="L385" i="2"/>
  <c r="L461" i="2"/>
  <c r="L283" i="2"/>
  <c r="L630" i="2"/>
  <c r="L566" i="2"/>
  <c r="L700" i="2"/>
  <c r="L572" i="2"/>
  <c r="L664" i="2"/>
  <c r="L561" i="2"/>
  <c r="L695" i="2"/>
  <c r="L376" i="2"/>
  <c r="L192" i="2"/>
  <c r="L160" i="2"/>
  <c r="L656" i="2"/>
  <c r="L717" i="2"/>
  <c r="L278" i="2"/>
  <c r="L610" i="2"/>
  <c r="L592" i="2"/>
  <c r="L315" i="2"/>
  <c r="L126" i="2"/>
  <c r="L612" i="2"/>
  <c r="L674" i="2"/>
  <c r="L739" i="2"/>
  <c r="L82" i="2"/>
  <c r="L625" i="2"/>
  <c r="L603" i="2"/>
  <c r="L602" i="2"/>
  <c r="L389" i="2"/>
  <c r="L456" i="2"/>
  <c r="L140" i="2"/>
  <c r="L166" i="2"/>
  <c r="L231" i="2"/>
  <c r="L529" i="2"/>
  <c r="L287" i="2"/>
  <c r="L576" i="2"/>
  <c r="L294" i="2"/>
  <c r="L580" i="2"/>
  <c r="L401" i="2"/>
  <c r="L240" i="2"/>
  <c r="L533" i="2"/>
  <c r="L419" i="2"/>
  <c r="L106" i="2"/>
  <c r="L601" i="2"/>
  <c r="L555" i="2"/>
  <c r="L433" i="2"/>
  <c r="L729" i="2"/>
  <c r="L320" i="2"/>
  <c r="L179" i="2"/>
  <c r="L485" i="2"/>
  <c r="L210" i="2"/>
  <c r="L522" i="2"/>
  <c r="L156" i="2"/>
  <c r="L153" i="2"/>
  <c r="L677" i="2"/>
  <c r="L595" i="2"/>
  <c r="L426" i="2"/>
  <c r="L168" i="2"/>
  <c r="L350" i="2"/>
  <c r="L314" i="2"/>
  <c r="L556" i="2"/>
  <c r="L452" i="2"/>
  <c r="L535" i="2"/>
  <c r="L513" i="2"/>
  <c r="L581" i="2"/>
  <c r="L628" i="2"/>
  <c r="L472" i="2"/>
  <c r="L569" i="2"/>
  <c r="L621" i="2"/>
  <c r="L430" i="2"/>
  <c r="L497" i="2"/>
  <c r="L196" i="2"/>
  <c r="L681" i="2"/>
  <c r="L336" i="2"/>
  <c r="L396" i="2"/>
  <c r="L716" i="2"/>
  <c r="L698" i="2"/>
  <c r="L725" i="2"/>
  <c r="L672" i="2"/>
  <c r="L375" i="2"/>
  <c r="L598" i="2"/>
  <c r="L606" i="2"/>
  <c r="L303" i="2"/>
  <c r="L305" i="2"/>
  <c r="L644" i="2"/>
  <c r="L616" i="2"/>
  <c r="L617" i="2"/>
  <c r="L408" i="2"/>
  <c r="L436" i="2"/>
  <c r="L431" i="2"/>
  <c r="L659" i="2"/>
  <c r="L477" i="2"/>
  <c r="L466" i="2"/>
  <c r="L726" i="2"/>
  <c r="L421" i="2"/>
  <c r="L468" i="2"/>
  <c r="L636" i="2"/>
  <c r="L707" i="2"/>
  <c r="L711" i="2"/>
  <c r="L688" i="2"/>
  <c r="L624" i="2"/>
  <c r="L448" i="2"/>
  <c r="L738" i="2"/>
  <c r="L730" i="2"/>
  <c r="L629" i="2"/>
  <c r="L719" i="2"/>
  <c r="L615" i="2"/>
  <c r="L715" i="2"/>
  <c r="L613" i="2"/>
  <c r="L678" i="2"/>
  <c r="L718" i="2"/>
  <c r="L737" i="2"/>
  <c r="L720" i="2"/>
  <c r="L655" i="2"/>
  <c r="L691" i="2"/>
  <c r="L723" i="2"/>
  <c r="L709" i="2"/>
  <c r="L684" i="2"/>
  <c r="L622" i="2"/>
  <c r="L686" i="2"/>
  <c r="L704" i="2"/>
  <c r="L701" i="2"/>
  <c r="L735" i="2"/>
  <c r="J558" i="2"/>
  <c r="J546" i="2"/>
  <c r="J626" i="2"/>
  <c r="J104" i="2"/>
  <c r="J399" i="2"/>
  <c r="J512" i="2"/>
  <c r="J380" i="2"/>
  <c r="J491" i="2"/>
  <c r="J590" i="2"/>
  <c r="J317" i="2"/>
  <c r="J369" i="2"/>
  <c r="J445" i="2"/>
  <c r="J642" i="2"/>
  <c r="J216" i="2"/>
  <c r="J238" i="2"/>
  <c r="J197" i="2"/>
  <c r="J164" i="2"/>
  <c r="J476" i="2"/>
  <c r="J528" i="2"/>
  <c r="J676" i="2"/>
  <c r="J539" i="2"/>
  <c r="J70" i="2"/>
  <c r="J441" i="2"/>
  <c r="J379" i="2"/>
  <c r="J300" i="2"/>
  <c r="J174" i="2"/>
  <c r="J526" i="2"/>
  <c r="J26" i="2"/>
  <c r="J234" i="2"/>
  <c r="J69" i="2"/>
  <c r="J355" i="2"/>
  <c r="J631" i="2"/>
  <c r="J552" i="2"/>
  <c r="J651" i="2"/>
  <c r="J155" i="2"/>
  <c r="J4" i="2"/>
  <c r="J264" i="2"/>
  <c r="J638" i="2"/>
  <c r="J95" i="2"/>
  <c r="J89" i="2"/>
  <c r="J523" i="2"/>
  <c r="J506" i="2"/>
  <c r="J50" i="2"/>
  <c r="J130" i="2"/>
  <c r="J346" i="2"/>
  <c r="J255" i="2"/>
  <c r="J235" i="2"/>
  <c r="J634" i="2"/>
  <c r="J338" i="2"/>
  <c r="J86" i="2"/>
  <c r="J565" i="2"/>
  <c r="J151" i="2"/>
  <c r="J313" i="2"/>
  <c r="J54" i="2"/>
  <c r="J98" i="2"/>
  <c r="J51" i="2"/>
  <c r="J446" i="2"/>
  <c r="J480" i="2"/>
  <c r="J542" i="2"/>
  <c r="J307" i="2"/>
  <c r="J187" i="2"/>
  <c r="J357" i="2"/>
  <c r="J479" i="2"/>
  <c r="J414" i="2"/>
  <c r="J422" i="2"/>
  <c r="J258" i="2"/>
  <c r="J310" i="2"/>
  <c r="J383" i="2"/>
  <c r="J411" i="2"/>
  <c r="J93" i="2"/>
  <c r="J432" i="2"/>
  <c r="J146" i="2"/>
  <c r="J334" i="2"/>
  <c r="J3" i="2"/>
  <c r="J209" i="2"/>
  <c r="J321" i="2"/>
  <c r="J620" i="2"/>
  <c r="J133" i="2"/>
  <c r="J167" i="2"/>
  <c r="J502" i="2"/>
  <c r="J242" i="2"/>
  <c r="J102" i="2"/>
  <c r="J434" i="2"/>
  <c r="J22" i="2"/>
  <c r="J157" i="2"/>
  <c r="J316" i="2"/>
  <c r="J544" i="2"/>
  <c r="J627" i="2"/>
  <c r="J571" i="2"/>
  <c r="J245" i="2"/>
  <c r="J212" i="2"/>
  <c r="J395" i="2"/>
  <c r="J276" i="2"/>
  <c r="J322" i="2"/>
  <c r="J57" i="2"/>
  <c r="J413" i="2"/>
  <c r="J80" i="2"/>
  <c r="J325" i="2"/>
  <c r="J370" i="2"/>
  <c r="J115" i="2"/>
  <c r="J213" i="2"/>
  <c r="J9" i="2"/>
  <c r="J39" i="2"/>
  <c r="J189" i="2"/>
  <c r="J412" i="2"/>
  <c r="J121" i="2"/>
  <c r="J290" i="2"/>
  <c r="J184" i="2"/>
  <c r="J302" i="2"/>
  <c r="J344" i="2"/>
  <c r="J478" i="2"/>
  <c r="J248" i="2"/>
  <c r="J88" i="2"/>
  <c r="J340" i="2"/>
  <c r="J415" i="2"/>
  <c r="J206" i="2"/>
  <c r="J618" i="2"/>
  <c r="J690" i="2"/>
  <c r="J123" i="2"/>
  <c r="J137" i="2"/>
  <c r="J292" i="2"/>
  <c r="J48" i="2"/>
  <c r="J7" i="2"/>
  <c r="J553" i="2"/>
  <c r="J289" i="2"/>
  <c r="J158" i="2"/>
  <c r="J149" i="2"/>
  <c r="J324" i="2"/>
  <c r="J329" i="2"/>
  <c r="J597" i="2"/>
  <c r="J44" i="2"/>
  <c r="J508" i="2"/>
  <c r="J311" i="2"/>
  <c r="J486" i="2"/>
  <c r="J298" i="2"/>
  <c r="J223" i="2"/>
  <c r="J228" i="2"/>
  <c r="J304" i="2"/>
  <c r="J35" i="2"/>
  <c r="J318" i="2"/>
  <c r="J693" i="2"/>
  <c r="J443" i="2"/>
  <c r="J308" i="2"/>
  <c r="J682" i="2"/>
  <c r="J60" i="2"/>
  <c r="J74" i="2"/>
  <c r="J16" i="2"/>
  <c r="J332" i="2"/>
  <c r="J222" i="2"/>
  <c r="J483" i="2"/>
  <c r="J75" i="2"/>
  <c r="J447" i="2"/>
  <c r="J319" i="2"/>
  <c r="J263" i="2"/>
  <c r="J518" i="2"/>
  <c r="J392" i="2"/>
  <c r="J296" i="2"/>
  <c r="J410" i="2"/>
  <c r="J424" i="2"/>
  <c r="J531" i="2"/>
  <c r="J524" i="2"/>
  <c r="J162" i="2"/>
  <c r="J540" i="2"/>
  <c r="J654" i="2"/>
  <c r="J600" i="2"/>
  <c r="J462" i="2"/>
  <c r="J619" i="2"/>
  <c r="J46" i="2"/>
  <c r="J279" i="2"/>
  <c r="J244" i="2"/>
  <c r="J489" i="2"/>
  <c r="J161" i="2"/>
  <c r="J669" i="2"/>
  <c r="J511" i="2"/>
  <c r="J347" i="2"/>
  <c r="J647" i="2"/>
  <c r="J134" i="2"/>
  <c r="J587" i="2"/>
  <c r="J20" i="2"/>
  <c r="J246" i="2"/>
  <c r="J637" i="2"/>
  <c r="J5" i="2"/>
  <c r="J567" i="2"/>
  <c r="J232" i="2"/>
  <c r="J49" i="2"/>
  <c r="J295" i="2"/>
  <c r="J37" i="2"/>
  <c r="J188" i="2"/>
  <c r="J527" i="2"/>
  <c r="J575" i="2"/>
  <c r="J591" i="2"/>
  <c r="J28" i="2"/>
  <c r="J450" i="2"/>
  <c r="J326" i="2"/>
  <c r="J687" i="2"/>
  <c r="J382" i="2"/>
  <c r="J387" i="2"/>
  <c r="J204" i="2"/>
  <c r="J454" i="2"/>
  <c r="J457" i="2"/>
  <c r="J190" i="2"/>
  <c r="J593" i="2"/>
  <c r="J541" i="2"/>
  <c r="J101" i="2"/>
  <c r="J266" i="2"/>
  <c r="J388" i="2"/>
  <c r="J99" i="2"/>
  <c r="J514" i="2"/>
  <c r="J398" i="2"/>
  <c r="J111" i="2"/>
  <c r="J635" i="2"/>
  <c r="J469" i="2"/>
  <c r="J362" i="2"/>
  <c r="J73" i="2"/>
  <c r="J559" i="2"/>
  <c r="J568" i="2"/>
  <c r="J543" i="2"/>
  <c r="J131" i="2"/>
  <c r="J252" i="2"/>
  <c r="J108" i="2"/>
  <c r="J409" i="2"/>
  <c r="J243" i="2"/>
  <c r="J649" i="2"/>
  <c r="J714" i="2"/>
  <c r="J132" i="2"/>
  <c r="J293" i="2"/>
  <c r="J63" i="2"/>
  <c r="J236" i="2"/>
  <c r="J440" i="2"/>
  <c r="J584" i="2"/>
  <c r="J353" i="2"/>
  <c r="J471" i="2"/>
  <c r="J270" i="2"/>
  <c r="J493" i="2"/>
  <c r="J10" i="2"/>
  <c r="J77" i="2"/>
  <c r="J56" i="2"/>
  <c r="J579" i="2"/>
  <c r="J361" i="2"/>
  <c r="J703" i="2"/>
  <c r="J327" i="2"/>
  <c r="J356" i="2"/>
  <c r="J428" i="2"/>
  <c r="J110" i="2"/>
  <c r="J578" i="2"/>
  <c r="J249" i="2"/>
  <c r="J722" i="2"/>
  <c r="J299" i="2"/>
  <c r="J520" i="2"/>
  <c r="J25" i="2"/>
  <c r="J639" i="2"/>
  <c r="J604" i="2"/>
  <c r="J484" i="2"/>
  <c r="J341" i="2"/>
  <c r="J175" i="2"/>
  <c r="J87" i="2"/>
  <c r="J507" i="2"/>
  <c r="J267" i="2"/>
  <c r="J285" i="2"/>
  <c r="J323" i="2"/>
  <c r="J14" i="2"/>
  <c r="J120" i="2"/>
  <c r="J282" i="2"/>
  <c r="J505" i="2"/>
  <c r="J495" i="2"/>
  <c r="J81" i="2"/>
  <c r="J349" i="2"/>
  <c r="J53" i="2"/>
  <c r="J470" i="2"/>
  <c r="J368" i="2"/>
  <c r="J585" i="2"/>
  <c r="J96" i="2"/>
  <c r="J199" i="2"/>
  <c r="J71" i="2"/>
  <c r="J467" i="2"/>
  <c r="J583" i="2"/>
  <c r="J233" i="2"/>
  <c r="J61" i="2"/>
  <c r="J281" i="2"/>
  <c r="J211" i="2"/>
  <c r="J91" i="2"/>
  <c r="J371" i="2"/>
  <c r="J437" i="2"/>
  <c r="J487" i="2"/>
  <c r="J41" i="2"/>
  <c r="J194" i="2"/>
  <c r="J68" i="2"/>
  <c r="J442" i="2"/>
  <c r="J218" i="2"/>
  <c r="J588" i="2"/>
  <c r="J148" i="2"/>
  <c r="J696" i="2"/>
  <c r="J119" i="2"/>
  <c r="J286" i="2"/>
  <c r="J662" i="2"/>
  <c r="J94" i="2"/>
  <c r="J374" i="2"/>
  <c r="J67" i="2"/>
  <c r="J551" i="2"/>
  <c r="J496" i="2"/>
  <c r="J141" i="2"/>
  <c r="J183" i="2"/>
  <c r="J663" i="2"/>
  <c r="J261" i="2"/>
  <c r="J72" i="2"/>
  <c r="J365" i="2"/>
  <c r="J339" i="2"/>
  <c r="J253" i="2"/>
  <c r="J582" i="2"/>
  <c r="J358" i="2"/>
  <c r="J191" i="2"/>
  <c r="J530" i="2"/>
  <c r="J66" i="2"/>
  <c r="J277" i="2"/>
  <c r="J177" i="2"/>
  <c r="J608" i="2"/>
  <c r="J154" i="2"/>
  <c r="J545" i="2"/>
  <c r="J165" i="2"/>
  <c r="J225" i="2"/>
  <c r="J444" i="2"/>
  <c r="J373" i="2"/>
  <c r="J13" i="2"/>
  <c r="J268" i="2"/>
  <c r="J351" i="2"/>
  <c r="J11" i="2"/>
  <c r="J100" i="2"/>
  <c r="J201" i="2"/>
  <c r="J509" i="2"/>
  <c r="J577" i="2"/>
  <c r="J275" i="2"/>
  <c r="J710" i="2"/>
  <c r="J205" i="2"/>
  <c r="J30" i="2"/>
  <c r="J83" i="2"/>
  <c r="J666" i="2"/>
  <c r="J147" i="2"/>
  <c r="J658" i="2"/>
  <c r="J8" i="2"/>
  <c r="J328" i="2"/>
  <c r="J402" i="2"/>
  <c r="J23" i="2"/>
  <c r="J114" i="2"/>
  <c r="J58" i="2"/>
  <c r="J705" i="2"/>
  <c r="J458" i="2"/>
  <c r="J226" i="2"/>
  <c r="J657" i="2"/>
  <c r="J534" i="2"/>
  <c r="J33" i="2"/>
  <c r="J557" i="2"/>
  <c r="J504" i="2"/>
  <c r="J92" i="2"/>
  <c r="J548" i="2"/>
  <c r="J360" i="2"/>
  <c r="J337" i="2"/>
  <c r="J377" i="2"/>
  <c r="J139" i="2"/>
  <c r="J435" i="2"/>
  <c r="J271" i="2"/>
  <c r="J309" i="2"/>
  <c r="J640" i="2"/>
  <c r="J525" i="2"/>
  <c r="J79" i="2"/>
  <c r="J169" i="2"/>
  <c r="J207" i="2"/>
  <c r="J438" i="2"/>
  <c r="J198" i="2"/>
  <c r="J173" i="2"/>
  <c r="J90" i="2"/>
  <c r="J611" i="2"/>
  <c r="J241" i="2"/>
  <c r="J84" i="2"/>
  <c r="J393" i="2"/>
  <c r="J685" i="2"/>
  <c r="J451" i="2"/>
  <c r="J176" i="2"/>
  <c r="J47" i="2"/>
  <c r="J152" i="2"/>
  <c r="J17" i="2"/>
  <c r="J650" i="2"/>
  <c r="J186" i="2"/>
  <c r="J208" i="2"/>
  <c r="J280" i="2"/>
  <c r="J172" i="2"/>
  <c r="J178" i="2"/>
  <c r="J284" i="2"/>
  <c r="J633" i="2"/>
  <c r="J297" i="2"/>
  <c r="J498" i="2"/>
  <c r="J683" i="2"/>
  <c r="J560" i="2"/>
  <c r="J439" i="2"/>
  <c r="J400" i="2"/>
  <c r="J481" i="2"/>
  <c r="J378" i="2"/>
  <c r="J32" i="2"/>
  <c r="J274" i="2"/>
  <c r="J6" i="2"/>
  <c r="J109" i="2"/>
  <c r="J372" i="2"/>
  <c r="J214" i="2"/>
  <c r="J645" i="2"/>
  <c r="J182" i="2"/>
  <c r="J136" i="2"/>
  <c r="J163" i="2"/>
  <c r="J185" i="2"/>
  <c r="J18" i="2"/>
  <c r="J492" i="2"/>
  <c r="J215" i="2"/>
  <c r="J407" i="2"/>
  <c r="J202" i="2"/>
  <c r="J203" i="2"/>
  <c r="J673" i="2"/>
  <c r="J728" i="2"/>
  <c r="J21" i="2"/>
  <c r="J538" i="2"/>
  <c r="J52" i="2"/>
  <c r="J97" i="2"/>
  <c r="J594" i="2"/>
  <c r="J256" i="2"/>
  <c r="J2" i="2"/>
  <c r="J291" i="2"/>
  <c r="J12" i="2"/>
  <c r="J43" i="2"/>
  <c r="J59" i="2"/>
  <c r="J550" i="2"/>
  <c r="J125" i="2"/>
  <c r="J536" i="2"/>
  <c r="J257" i="2"/>
  <c r="J405" i="2"/>
  <c r="J465" i="2"/>
  <c r="J570" i="2"/>
  <c r="J482" i="2"/>
  <c r="J397" i="2"/>
  <c r="J62" i="2"/>
  <c r="J586" i="2"/>
  <c r="J219" i="2"/>
  <c r="J229" i="2"/>
  <c r="J643" i="2"/>
  <c r="J247" i="2"/>
  <c r="J224" i="2"/>
  <c r="J107" i="2"/>
  <c r="J727" i="2"/>
  <c r="J515" i="2"/>
  <c r="J416" i="2"/>
  <c r="J227" i="2"/>
  <c r="J692" i="2"/>
  <c r="J254" i="2"/>
  <c r="J521" i="2"/>
  <c r="J563" i="2"/>
  <c r="J648" i="2"/>
  <c r="J122" i="2"/>
  <c r="J348" i="2"/>
  <c r="J260" i="2"/>
  <c r="J510" i="2"/>
  <c r="J221" i="2"/>
  <c r="J463" i="2"/>
  <c r="J113" i="2"/>
  <c r="J170" i="2"/>
  <c r="J269" i="2"/>
  <c r="J42" i="2"/>
  <c r="J427" i="2"/>
  <c r="J494" i="2"/>
  <c r="J708" i="2"/>
  <c r="J27" i="2"/>
  <c r="J273" i="2"/>
  <c r="J503" i="2"/>
  <c r="J352" i="2"/>
  <c r="J142" i="2"/>
  <c r="J459" i="2"/>
  <c r="J564" i="2"/>
  <c r="J423" i="2"/>
  <c r="J453" i="2"/>
  <c r="J403" i="2"/>
  <c r="J230" i="2"/>
  <c r="J689" i="2"/>
  <c r="J64" i="2"/>
  <c r="J418" i="2"/>
  <c r="J475" i="2"/>
  <c r="J127" i="2"/>
  <c r="J333" i="2"/>
  <c r="J144" i="2"/>
  <c r="J609" i="2"/>
  <c r="J734" i="2"/>
  <c r="J118" i="2"/>
  <c r="J712" i="2"/>
  <c r="J680" i="2"/>
  <c r="J105" i="2"/>
  <c r="J519" i="2"/>
  <c r="J706" i="2"/>
  <c r="J417" i="2"/>
  <c r="J312" i="2"/>
  <c r="J420" i="2"/>
  <c r="J721" i="2"/>
  <c r="J45" i="2"/>
  <c r="J29" i="2"/>
  <c r="J117" i="2"/>
  <c r="J425" i="2"/>
  <c r="J488" i="2"/>
  <c r="J220" i="2"/>
  <c r="J675" i="2"/>
  <c r="J670" i="2"/>
  <c r="J363" i="2"/>
  <c r="J474" i="2"/>
  <c r="J306" i="2"/>
  <c r="J386" i="2"/>
  <c r="J19" i="2"/>
  <c r="J665" i="2"/>
  <c r="J195" i="2"/>
  <c r="J501" i="2"/>
  <c r="J404" i="2"/>
  <c r="J623" i="2"/>
  <c r="J532" i="2"/>
  <c r="J76" i="2"/>
  <c r="J15" i="2"/>
  <c r="J547" i="2"/>
  <c r="J335" i="2"/>
  <c r="J366" i="2"/>
  <c r="J599" i="2"/>
  <c r="J574" i="2"/>
  <c r="J180" i="2"/>
  <c r="J38" i="2"/>
  <c r="J607" i="2"/>
  <c r="J736" i="2"/>
  <c r="J632" i="2"/>
  <c r="J391" i="2"/>
  <c r="J614" i="2"/>
  <c r="J65" i="2"/>
  <c r="J660" i="2"/>
  <c r="J733" i="2"/>
  <c r="J429" i="2"/>
  <c r="J55" i="2"/>
  <c r="J490" i="2"/>
  <c r="J517" i="2"/>
  <c r="J549" i="2"/>
  <c r="J455" i="2"/>
  <c r="J272" i="2"/>
  <c r="J330" i="2"/>
  <c r="J345" i="2"/>
  <c r="J702" i="2"/>
  <c r="J259" i="2"/>
  <c r="J354" i="2"/>
  <c r="J516" i="2"/>
  <c r="J78" i="2"/>
  <c r="J449" i="2"/>
  <c r="J646" i="2"/>
  <c r="J331" i="2"/>
  <c r="J359" i="2"/>
  <c r="J384" i="2"/>
  <c r="J116" i="2"/>
  <c r="J653" i="2"/>
  <c r="J460" i="2"/>
  <c r="J250" i="2"/>
  <c r="J34" i="2"/>
  <c r="J200" i="2"/>
  <c r="J181" i="2"/>
  <c r="J31" i="2"/>
  <c r="J217" i="2"/>
  <c r="J85" i="2"/>
  <c r="J679" i="2"/>
  <c r="J103" i="2"/>
  <c r="J573" i="2"/>
  <c r="J342" i="2"/>
  <c r="J36" i="2"/>
  <c r="J171" i="2"/>
  <c r="J24" i="2"/>
  <c r="J562" i="2"/>
  <c r="J499" i="2"/>
  <c r="J193" i="2"/>
  <c r="J732" i="2"/>
  <c r="J145" i="2"/>
  <c r="J671" i="2"/>
  <c r="J406" i="2"/>
  <c r="J112" i="2"/>
  <c r="J262" i="2"/>
  <c r="J394" i="2"/>
  <c r="J237" i="2"/>
  <c r="J364" i="2"/>
  <c r="J301" i="2"/>
  <c r="J699" i="2"/>
  <c r="J135" i="2"/>
  <c r="J500" i="2"/>
  <c r="J596" i="2"/>
  <c r="J661" i="2"/>
  <c r="J40" i="2"/>
  <c r="J731" i="2"/>
  <c r="J667" i="2"/>
  <c r="J668" i="2"/>
  <c r="J473" i="2"/>
  <c r="J150" i="2"/>
  <c r="J128" i="2"/>
  <c r="J390" i="2"/>
  <c r="J641" i="2"/>
  <c r="J605" i="2"/>
  <c r="J239" i="2"/>
  <c r="J138" i="2"/>
  <c r="J652" i="2"/>
  <c r="J343" i="2"/>
  <c r="J537" i="2"/>
  <c r="J464" i="2"/>
  <c r="J589" i="2"/>
  <c r="J265" i="2"/>
  <c r="J129" i="2"/>
  <c r="J143" i="2"/>
  <c r="J367" i="2"/>
  <c r="J724" i="2"/>
  <c r="J381" i="2"/>
  <c r="J713" i="2"/>
  <c r="J694" i="2"/>
  <c r="J288" i="2"/>
  <c r="J159" i="2"/>
  <c r="J124" i="2"/>
  <c r="J697" i="2"/>
  <c r="J554" i="2"/>
  <c r="J251" i="2"/>
  <c r="J385" i="2"/>
  <c r="J461" i="2"/>
  <c r="J283" i="2"/>
  <c r="J630" i="2"/>
  <c r="J566" i="2"/>
  <c r="J700" i="2"/>
  <c r="J572" i="2"/>
  <c r="J664" i="2"/>
  <c r="J561" i="2"/>
  <c r="J695" i="2"/>
  <c r="J376" i="2"/>
  <c r="J192" i="2"/>
  <c r="J160" i="2"/>
  <c r="J656" i="2"/>
  <c r="J717" i="2"/>
  <c r="J278" i="2"/>
  <c r="J610" i="2"/>
  <c r="J592" i="2"/>
  <c r="J315" i="2"/>
  <c r="J126" i="2"/>
  <c r="J612" i="2"/>
  <c r="J674" i="2"/>
  <c r="J739" i="2"/>
  <c r="J82" i="2"/>
  <c r="J625" i="2"/>
  <c r="J603" i="2"/>
  <c r="J602" i="2"/>
  <c r="J389" i="2"/>
  <c r="J456" i="2"/>
  <c r="J140" i="2"/>
  <c r="J166" i="2"/>
  <c r="J231" i="2"/>
  <c r="J529" i="2"/>
  <c r="J287" i="2"/>
  <c r="J576" i="2"/>
  <c r="J294" i="2"/>
  <c r="J580" i="2"/>
  <c r="J401" i="2"/>
  <c r="J240" i="2"/>
  <c r="J533" i="2"/>
  <c r="J419" i="2"/>
  <c r="J106" i="2"/>
  <c r="J601" i="2"/>
  <c r="J555" i="2"/>
  <c r="J433" i="2"/>
  <c r="J729" i="2"/>
  <c r="J320" i="2"/>
  <c r="J179" i="2"/>
  <c r="J485" i="2"/>
  <c r="J210" i="2"/>
  <c r="J522" i="2"/>
  <c r="J156" i="2"/>
  <c r="J153" i="2"/>
  <c r="J677" i="2"/>
  <c r="J595" i="2"/>
  <c r="J426" i="2"/>
  <c r="J168" i="2"/>
  <c r="J350" i="2"/>
  <c r="J314" i="2"/>
  <c r="J556" i="2"/>
  <c r="J452" i="2"/>
  <c r="J535" i="2"/>
  <c r="J513" i="2"/>
  <c r="J581" i="2"/>
  <c r="J628" i="2"/>
  <c r="J472" i="2"/>
  <c r="J569" i="2"/>
  <c r="J621" i="2"/>
  <c r="J430" i="2"/>
  <c r="J497" i="2"/>
  <c r="J196" i="2"/>
  <c r="J681" i="2"/>
  <c r="J336" i="2"/>
  <c r="J396" i="2"/>
  <c r="J716" i="2"/>
  <c r="J698" i="2"/>
  <c r="J725" i="2"/>
  <c r="J672" i="2"/>
  <c r="J375" i="2"/>
  <c r="J598" i="2"/>
  <c r="J606" i="2"/>
  <c r="J303" i="2"/>
  <c r="J305" i="2"/>
  <c r="J644" i="2"/>
  <c r="J616" i="2"/>
  <c r="J617" i="2"/>
  <c r="J408" i="2"/>
  <c r="J436" i="2"/>
  <c r="J431" i="2"/>
  <c r="J659" i="2"/>
  <c r="J477" i="2"/>
  <c r="J466" i="2"/>
  <c r="J726" i="2"/>
  <c r="J421" i="2"/>
  <c r="J468" i="2"/>
  <c r="J636" i="2"/>
  <c r="J707" i="2"/>
  <c r="J711" i="2"/>
  <c r="J688" i="2"/>
  <c r="J624" i="2"/>
  <c r="J448" i="2"/>
  <c r="J738" i="2"/>
  <c r="J730" i="2"/>
  <c r="J629" i="2"/>
  <c r="J719" i="2"/>
  <c r="J615" i="2"/>
  <c r="J715" i="2"/>
  <c r="J613" i="2"/>
  <c r="J678" i="2"/>
  <c r="J718" i="2"/>
  <c r="J737" i="2"/>
  <c r="J720" i="2"/>
  <c r="J655" i="2"/>
  <c r="J691" i="2"/>
  <c r="J723" i="2"/>
  <c r="J709" i="2"/>
  <c r="J684" i="2"/>
  <c r="J622" i="2"/>
  <c r="J686" i="2"/>
  <c r="J704" i="2"/>
  <c r="J701" i="2"/>
  <c r="J735" i="2"/>
  <c r="H558" i="2"/>
  <c r="H546" i="2"/>
  <c r="H626" i="2"/>
  <c r="H104" i="2"/>
  <c r="H399" i="2"/>
  <c r="H512" i="2"/>
  <c r="H380" i="2"/>
  <c r="H491" i="2"/>
  <c r="H590" i="2"/>
  <c r="H317" i="2"/>
  <c r="H369" i="2"/>
  <c r="H445" i="2"/>
  <c r="H642" i="2"/>
  <c r="H216" i="2"/>
  <c r="H238" i="2"/>
  <c r="H197" i="2"/>
  <c r="H164" i="2"/>
  <c r="H476" i="2"/>
  <c r="H528" i="2"/>
  <c r="H676" i="2"/>
  <c r="H539" i="2"/>
  <c r="H70" i="2"/>
  <c r="H441" i="2"/>
  <c r="H379" i="2"/>
  <c r="H300" i="2"/>
  <c r="H174" i="2"/>
  <c r="H526" i="2"/>
  <c r="H26" i="2"/>
  <c r="H234" i="2"/>
  <c r="H69" i="2"/>
  <c r="H355" i="2"/>
  <c r="H631" i="2"/>
  <c r="H552" i="2"/>
  <c r="H651" i="2"/>
  <c r="H155" i="2"/>
  <c r="H4" i="2"/>
  <c r="H264" i="2"/>
  <c r="H638" i="2"/>
  <c r="H95" i="2"/>
  <c r="H89" i="2"/>
  <c r="H523" i="2"/>
  <c r="H506" i="2"/>
  <c r="H50" i="2"/>
  <c r="H130" i="2"/>
  <c r="H346" i="2"/>
  <c r="H255" i="2"/>
  <c r="H235" i="2"/>
  <c r="H634" i="2"/>
  <c r="H338" i="2"/>
  <c r="H86" i="2"/>
  <c r="H565" i="2"/>
  <c r="H151" i="2"/>
  <c r="H313" i="2"/>
  <c r="H54" i="2"/>
  <c r="H98" i="2"/>
  <c r="H51" i="2"/>
  <c r="H446" i="2"/>
  <c r="H480" i="2"/>
  <c r="H542" i="2"/>
  <c r="H307" i="2"/>
  <c r="H187" i="2"/>
  <c r="H357" i="2"/>
  <c r="H479" i="2"/>
  <c r="H414" i="2"/>
  <c r="H422" i="2"/>
  <c r="H258" i="2"/>
  <c r="H310" i="2"/>
  <c r="H383" i="2"/>
  <c r="H411" i="2"/>
  <c r="H93" i="2"/>
  <c r="H432" i="2"/>
  <c r="H146" i="2"/>
  <c r="H334" i="2"/>
  <c r="H3" i="2"/>
  <c r="H209" i="2"/>
  <c r="H321" i="2"/>
  <c r="H620" i="2"/>
  <c r="H133" i="2"/>
  <c r="H167" i="2"/>
  <c r="H502" i="2"/>
  <c r="H242" i="2"/>
  <c r="H102" i="2"/>
  <c r="H434" i="2"/>
  <c r="H22" i="2"/>
  <c r="H157" i="2"/>
  <c r="H316" i="2"/>
  <c r="H544" i="2"/>
  <c r="H627" i="2"/>
  <c r="H571" i="2"/>
  <c r="H245" i="2"/>
  <c r="H212" i="2"/>
  <c r="H395" i="2"/>
  <c r="H276" i="2"/>
  <c r="H322" i="2"/>
  <c r="H57" i="2"/>
  <c r="H413" i="2"/>
  <c r="H80" i="2"/>
  <c r="H325" i="2"/>
  <c r="H370" i="2"/>
  <c r="H115" i="2"/>
  <c r="H213" i="2"/>
  <c r="H9" i="2"/>
  <c r="H39" i="2"/>
  <c r="H189" i="2"/>
  <c r="H412" i="2"/>
  <c r="H121" i="2"/>
  <c r="H290" i="2"/>
  <c r="H184" i="2"/>
  <c r="H302" i="2"/>
  <c r="H344" i="2"/>
  <c r="H478" i="2"/>
  <c r="H248" i="2"/>
  <c r="H88" i="2"/>
  <c r="H340" i="2"/>
  <c r="H415" i="2"/>
  <c r="H206" i="2"/>
  <c r="H618" i="2"/>
  <c r="H690" i="2"/>
  <c r="H123" i="2"/>
  <c r="H137" i="2"/>
  <c r="H292" i="2"/>
  <c r="H48" i="2"/>
  <c r="H7" i="2"/>
  <c r="H553" i="2"/>
  <c r="H289" i="2"/>
  <c r="H158" i="2"/>
  <c r="H149" i="2"/>
  <c r="H324" i="2"/>
  <c r="H329" i="2"/>
  <c r="H597" i="2"/>
  <c r="H44" i="2"/>
  <c r="H508" i="2"/>
  <c r="H311" i="2"/>
  <c r="H486" i="2"/>
  <c r="H298" i="2"/>
  <c r="H223" i="2"/>
  <c r="H228" i="2"/>
  <c r="H304" i="2"/>
  <c r="H35" i="2"/>
  <c r="H318" i="2"/>
  <c r="H693" i="2"/>
  <c r="H443" i="2"/>
  <c r="H308" i="2"/>
  <c r="H682" i="2"/>
  <c r="H60" i="2"/>
  <c r="H74" i="2"/>
  <c r="H16" i="2"/>
  <c r="H332" i="2"/>
  <c r="H222" i="2"/>
  <c r="H483" i="2"/>
  <c r="H75" i="2"/>
  <c r="H447" i="2"/>
  <c r="H319" i="2"/>
  <c r="H263" i="2"/>
  <c r="H518" i="2"/>
  <c r="H392" i="2"/>
  <c r="H296" i="2"/>
  <c r="H410" i="2"/>
  <c r="H424" i="2"/>
  <c r="H531" i="2"/>
  <c r="H524" i="2"/>
  <c r="H162" i="2"/>
  <c r="H540" i="2"/>
  <c r="H654" i="2"/>
  <c r="H600" i="2"/>
  <c r="H462" i="2"/>
  <c r="H619" i="2"/>
  <c r="H46" i="2"/>
  <c r="H279" i="2"/>
  <c r="H244" i="2"/>
  <c r="H489" i="2"/>
  <c r="H161" i="2"/>
  <c r="H669" i="2"/>
  <c r="H511" i="2"/>
  <c r="H347" i="2"/>
  <c r="H647" i="2"/>
  <c r="H134" i="2"/>
  <c r="H587" i="2"/>
  <c r="H20" i="2"/>
  <c r="H246" i="2"/>
  <c r="H637" i="2"/>
  <c r="H5" i="2"/>
  <c r="H567" i="2"/>
  <c r="H232" i="2"/>
  <c r="H49" i="2"/>
  <c r="H295" i="2"/>
  <c r="H37" i="2"/>
  <c r="H188" i="2"/>
  <c r="H527" i="2"/>
  <c r="H575" i="2"/>
  <c r="H591" i="2"/>
  <c r="H28" i="2"/>
  <c r="H450" i="2"/>
  <c r="H326" i="2"/>
  <c r="H687" i="2"/>
  <c r="H382" i="2"/>
  <c r="H387" i="2"/>
  <c r="H204" i="2"/>
  <c r="H454" i="2"/>
  <c r="H457" i="2"/>
  <c r="H190" i="2"/>
  <c r="H593" i="2"/>
  <c r="H541" i="2"/>
  <c r="H101" i="2"/>
  <c r="H266" i="2"/>
  <c r="H388" i="2"/>
  <c r="H99" i="2"/>
  <c r="H514" i="2"/>
  <c r="H398" i="2"/>
  <c r="H111" i="2"/>
  <c r="H635" i="2"/>
  <c r="H469" i="2"/>
  <c r="H362" i="2"/>
  <c r="H73" i="2"/>
  <c r="H559" i="2"/>
  <c r="H568" i="2"/>
  <c r="H543" i="2"/>
  <c r="H131" i="2"/>
  <c r="H252" i="2"/>
  <c r="H108" i="2"/>
  <c r="H409" i="2"/>
  <c r="H243" i="2"/>
  <c r="H649" i="2"/>
  <c r="H714" i="2"/>
  <c r="H132" i="2"/>
  <c r="H293" i="2"/>
  <c r="H63" i="2"/>
  <c r="H236" i="2"/>
  <c r="H440" i="2"/>
  <c r="H584" i="2"/>
  <c r="H353" i="2"/>
  <c r="H471" i="2"/>
  <c r="H270" i="2"/>
  <c r="H493" i="2"/>
  <c r="H10" i="2"/>
  <c r="H77" i="2"/>
  <c r="H56" i="2"/>
  <c r="H579" i="2"/>
  <c r="H361" i="2"/>
  <c r="H703" i="2"/>
  <c r="H327" i="2"/>
  <c r="H356" i="2"/>
  <c r="H428" i="2"/>
  <c r="H110" i="2"/>
  <c r="H578" i="2"/>
  <c r="H249" i="2"/>
  <c r="H722" i="2"/>
  <c r="H299" i="2"/>
  <c r="H520" i="2"/>
  <c r="H25" i="2"/>
  <c r="H639" i="2"/>
  <c r="H604" i="2"/>
  <c r="H484" i="2"/>
  <c r="H341" i="2"/>
  <c r="H175" i="2"/>
  <c r="H87" i="2"/>
  <c r="H507" i="2"/>
  <c r="H267" i="2"/>
  <c r="H285" i="2"/>
  <c r="H323" i="2"/>
  <c r="H14" i="2"/>
  <c r="H120" i="2"/>
  <c r="H282" i="2"/>
  <c r="H505" i="2"/>
  <c r="H495" i="2"/>
  <c r="H81" i="2"/>
  <c r="H349" i="2"/>
  <c r="H53" i="2"/>
  <c r="H470" i="2"/>
  <c r="H368" i="2"/>
  <c r="H585" i="2"/>
  <c r="H96" i="2"/>
  <c r="H199" i="2"/>
  <c r="H71" i="2"/>
  <c r="H467" i="2"/>
  <c r="H583" i="2"/>
  <c r="H233" i="2"/>
  <c r="H61" i="2"/>
  <c r="H281" i="2"/>
  <c r="H211" i="2"/>
  <c r="H91" i="2"/>
  <c r="H371" i="2"/>
  <c r="H437" i="2"/>
  <c r="H487" i="2"/>
  <c r="H41" i="2"/>
  <c r="H194" i="2"/>
  <c r="H68" i="2"/>
  <c r="H442" i="2"/>
  <c r="H218" i="2"/>
  <c r="H588" i="2"/>
  <c r="H148" i="2"/>
  <c r="H696" i="2"/>
  <c r="H119" i="2"/>
  <c r="H286" i="2"/>
  <c r="H662" i="2"/>
  <c r="H94" i="2"/>
  <c r="H374" i="2"/>
  <c r="H67" i="2"/>
  <c r="H551" i="2"/>
  <c r="H496" i="2"/>
  <c r="H141" i="2"/>
  <c r="H183" i="2"/>
  <c r="H663" i="2"/>
  <c r="H261" i="2"/>
  <c r="H72" i="2"/>
  <c r="H365" i="2"/>
  <c r="H339" i="2"/>
  <c r="H253" i="2"/>
  <c r="H582" i="2"/>
  <c r="H358" i="2"/>
  <c r="H191" i="2"/>
  <c r="H530" i="2"/>
  <c r="H66" i="2"/>
  <c r="H277" i="2"/>
  <c r="H177" i="2"/>
  <c r="H608" i="2"/>
  <c r="H154" i="2"/>
  <c r="H545" i="2"/>
  <c r="H165" i="2"/>
  <c r="H225" i="2"/>
  <c r="H444" i="2"/>
  <c r="H373" i="2"/>
  <c r="H13" i="2"/>
  <c r="H268" i="2"/>
  <c r="H351" i="2"/>
  <c r="H11" i="2"/>
  <c r="H100" i="2"/>
  <c r="H201" i="2"/>
  <c r="H509" i="2"/>
  <c r="H577" i="2"/>
  <c r="H275" i="2"/>
  <c r="H710" i="2"/>
  <c r="H205" i="2"/>
  <c r="H30" i="2"/>
  <c r="H83" i="2"/>
  <c r="H666" i="2"/>
  <c r="H147" i="2"/>
  <c r="H658" i="2"/>
  <c r="H8" i="2"/>
  <c r="H328" i="2"/>
  <c r="H402" i="2"/>
  <c r="H23" i="2"/>
  <c r="H114" i="2"/>
  <c r="H58" i="2"/>
  <c r="H705" i="2"/>
  <c r="H458" i="2"/>
  <c r="H226" i="2"/>
  <c r="H657" i="2"/>
  <c r="H534" i="2"/>
  <c r="H33" i="2"/>
  <c r="H557" i="2"/>
  <c r="H504" i="2"/>
  <c r="H92" i="2"/>
  <c r="H548" i="2"/>
  <c r="H360" i="2"/>
  <c r="H337" i="2"/>
  <c r="H377" i="2"/>
  <c r="H139" i="2"/>
  <c r="H435" i="2"/>
  <c r="H271" i="2"/>
  <c r="H309" i="2"/>
  <c r="H640" i="2"/>
  <c r="H525" i="2"/>
  <c r="H79" i="2"/>
  <c r="H169" i="2"/>
  <c r="H207" i="2"/>
  <c r="H438" i="2"/>
  <c r="H198" i="2"/>
  <c r="H173" i="2"/>
  <c r="H90" i="2"/>
  <c r="H611" i="2"/>
  <c r="H241" i="2"/>
  <c r="H84" i="2"/>
  <c r="H393" i="2"/>
  <c r="H685" i="2"/>
  <c r="H451" i="2"/>
  <c r="H176" i="2"/>
  <c r="H47" i="2"/>
  <c r="H152" i="2"/>
  <c r="H17" i="2"/>
  <c r="H650" i="2"/>
  <c r="H186" i="2"/>
  <c r="H208" i="2"/>
  <c r="H280" i="2"/>
  <c r="H172" i="2"/>
  <c r="H178" i="2"/>
  <c r="H284" i="2"/>
  <c r="H633" i="2"/>
  <c r="H297" i="2"/>
  <c r="H498" i="2"/>
  <c r="H683" i="2"/>
  <c r="H560" i="2"/>
  <c r="H439" i="2"/>
  <c r="H400" i="2"/>
  <c r="H481" i="2"/>
  <c r="H378" i="2"/>
  <c r="H32" i="2"/>
  <c r="H274" i="2"/>
  <c r="H6" i="2"/>
  <c r="H109" i="2"/>
  <c r="H372" i="2"/>
  <c r="H214" i="2"/>
  <c r="H645" i="2"/>
  <c r="H182" i="2"/>
  <c r="H136" i="2"/>
  <c r="H163" i="2"/>
  <c r="H185" i="2"/>
  <c r="H18" i="2"/>
  <c r="H492" i="2"/>
  <c r="H215" i="2"/>
  <c r="H407" i="2"/>
  <c r="H202" i="2"/>
  <c r="H203" i="2"/>
  <c r="H673" i="2"/>
  <c r="H728" i="2"/>
  <c r="H21" i="2"/>
  <c r="H538" i="2"/>
  <c r="H52" i="2"/>
  <c r="H97" i="2"/>
  <c r="H594" i="2"/>
  <c r="H256" i="2"/>
  <c r="H2" i="2"/>
  <c r="H291" i="2"/>
  <c r="H12" i="2"/>
  <c r="H43" i="2"/>
  <c r="H59" i="2"/>
  <c r="H550" i="2"/>
  <c r="H125" i="2"/>
  <c r="H536" i="2"/>
  <c r="H257" i="2"/>
  <c r="H405" i="2"/>
  <c r="H465" i="2"/>
  <c r="H570" i="2"/>
  <c r="H482" i="2"/>
  <c r="H397" i="2"/>
  <c r="H62" i="2"/>
  <c r="H586" i="2"/>
  <c r="H219" i="2"/>
  <c r="H229" i="2"/>
  <c r="H643" i="2"/>
  <c r="H247" i="2"/>
  <c r="H224" i="2"/>
  <c r="H107" i="2"/>
  <c r="H727" i="2"/>
  <c r="H515" i="2"/>
  <c r="H416" i="2"/>
  <c r="H227" i="2"/>
  <c r="H692" i="2"/>
  <c r="H254" i="2"/>
  <c r="H521" i="2"/>
  <c r="H563" i="2"/>
  <c r="H648" i="2"/>
  <c r="H122" i="2"/>
  <c r="H348" i="2"/>
  <c r="H260" i="2"/>
  <c r="H510" i="2"/>
  <c r="H221" i="2"/>
  <c r="H463" i="2"/>
  <c r="H113" i="2"/>
  <c r="H170" i="2"/>
  <c r="H269" i="2"/>
  <c r="H42" i="2"/>
  <c r="H427" i="2"/>
  <c r="H494" i="2"/>
  <c r="H708" i="2"/>
  <c r="H27" i="2"/>
  <c r="H273" i="2"/>
  <c r="H503" i="2"/>
  <c r="H352" i="2"/>
  <c r="H142" i="2"/>
  <c r="H459" i="2"/>
  <c r="H564" i="2"/>
  <c r="H423" i="2"/>
  <c r="H453" i="2"/>
  <c r="H403" i="2"/>
  <c r="H230" i="2"/>
  <c r="H689" i="2"/>
  <c r="H64" i="2"/>
  <c r="H418" i="2"/>
  <c r="H475" i="2"/>
  <c r="H127" i="2"/>
  <c r="H333" i="2"/>
  <c r="H144" i="2"/>
  <c r="H609" i="2"/>
  <c r="H734" i="2"/>
  <c r="H118" i="2"/>
  <c r="H712" i="2"/>
  <c r="H680" i="2"/>
  <c r="H105" i="2"/>
  <c r="H519" i="2"/>
  <c r="H706" i="2"/>
  <c r="H417" i="2"/>
  <c r="H312" i="2"/>
  <c r="H420" i="2"/>
  <c r="H721" i="2"/>
  <c r="H45" i="2"/>
  <c r="H29" i="2"/>
  <c r="H117" i="2"/>
  <c r="H425" i="2"/>
  <c r="H488" i="2"/>
  <c r="H220" i="2"/>
  <c r="H675" i="2"/>
  <c r="H670" i="2"/>
  <c r="H363" i="2"/>
  <c r="H474" i="2"/>
  <c r="H306" i="2"/>
  <c r="H386" i="2"/>
  <c r="H19" i="2"/>
  <c r="H665" i="2"/>
  <c r="H195" i="2"/>
  <c r="H501" i="2"/>
  <c r="H404" i="2"/>
  <c r="H623" i="2"/>
  <c r="H532" i="2"/>
  <c r="H76" i="2"/>
  <c r="H15" i="2"/>
  <c r="H547" i="2"/>
  <c r="H335" i="2"/>
  <c r="H366" i="2"/>
  <c r="H599" i="2"/>
  <c r="H574" i="2"/>
  <c r="H180" i="2"/>
  <c r="H38" i="2"/>
  <c r="H607" i="2"/>
  <c r="H736" i="2"/>
  <c r="H632" i="2"/>
  <c r="H391" i="2"/>
  <c r="H614" i="2"/>
  <c r="H65" i="2"/>
  <c r="H660" i="2"/>
  <c r="H733" i="2"/>
  <c r="H429" i="2"/>
  <c r="H55" i="2"/>
  <c r="H490" i="2"/>
  <c r="H517" i="2"/>
  <c r="H549" i="2"/>
  <c r="H455" i="2"/>
  <c r="H272" i="2"/>
  <c r="H330" i="2"/>
  <c r="H345" i="2"/>
  <c r="H702" i="2"/>
  <c r="H259" i="2"/>
  <c r="H354" i="2"/>
  <c r="H516" i="2"/>
  <c r="H78" i="2"/>
  <c r="H449" i="2"/>
  <c r="H646" i="2"/>
  <c r="H331" i="2"/>
  <c r="H359" i="2"/>
  <c r="H384" i="2"/>
  <c r="H116" i="2"/>
  <c r="H653" i="2"/>
  <c r="H460" i="2"/>
  <c r="H250" i="2"/>
  <c r="H34" i="2"/>
  <c r="H200" i="2"/>
  <c r="H181" i="2"/>
  <c r="H31" i="2"/>
  <c r="H217" i="2"/>
  <c r="H85" i="2"/>
  <c r="H679" i="2"/>
  <c r="H103" i="2"/>
  <c r="H573" i="2"/>
  <c r="H342" i="2"/>
  <c r="H36" i="2"/>
  <c r="H171" i="2"/>
  <c r="H24" i="2"/>
  <c r="H562" i="2"/>
  <c r="H499" i="2"/>
  <c r="H193" i="2"/>
  <c r="H732" i="2"/>
  <c r="H145" i="2"/>
  <c r="H671" i="2"/>
  <c r="H406" i="2"/>
  <c r="H112" i="2"/>
  <c r="H262" i="2"/>
  <c r="H394" i="2"/>
  <c r="H237" i="2"/>
  <c r="H364" i="2"/>
  <c r="H301" i="2"/>
  <c r="H699" i="2"/>
  <c r="H135" i="2"/>
  <c r="H500" i="2"/>
  <c r="H596" i="2"/>
  <c r="H661" i="2"/>
  <c r="H40" i="2"/>
  <c r="H731" i="2"/>
  <c r="H667" i="2"/>
  <c r="H668" i="2"/>
  <c r="H473" i="2"/>
  <c r="H150" i="2"/>
  <c r="H128" i="2"/>
  <c r="H390" i="2"/>
  <c r="H641" i="2"/>
  <c r="H605" i="2"/>
  <c r="H239" i="2"/>
  <c r="H138" i="2"/>
  <c r="H652" i="2"/>
  <c r="H343" i="2"/>
  <c r="H537" i="2"/>
  <c r="H464" i="2"/>
  <c r="H589" i="2"/>
  <c r="H265" i="2"/>
  <c r="H129" i="2"/>
  <c r="H143" i="2"/>
  <c r="H367" i="2"/>
  <c r="H724" i="2"/>
  <c r="H381" i="2"/>
  <c r="H713" i="2"/>
  <c r="H694" i="2"/>
  <c r="H288" i="2"/>
  <c r="H159" i="2"/>
  <c r="H124" i="2"/>
  <c r="H697" i="2"/>
  <c r="H554" i="2"/>
  <c r="H251" i="2"/>
  <c r="H385" i="2"/>
  <c r="H461" i="2"/>
  <c r="H283" i="2"/>
  <c r="H630" i="2"/>
  <c r="H566" i="2"/>
  <c r="H700" i="2"/>
  <c r="H572" i="2"/>
  <c r="H664" i="2"/>
  <c r="H561" i="2"/>
  <c r="H695" i="2"/>
  <c r="H376" i="2"/>
  <c r="H192" i="2"/>
  <c r="H160" i="2"/>
  <c r="H656" i="2"/>
  <c r="H717" i="2"/>
  <c r="H278" i="2"/>
  <c r="H610" i="2"/>
  <c r="H592" i="2"/>
  <c r="H315" i="2"/>
  <c r="H126" i="2"/>
  <c r="H612" i="2"/>
  <c r="H674" i="2"/>
  <c r="H739" i="2"/>
  <c r="H82" i="2"/>
  <c r="H625" i="2"/>
  <c r="H603" i="2"/>
  <c r="H602" i="2"/>
  <c r="H389" i="2"/>
  <c r="H456" i="2"/>
  <c r="H140" i="2"/>
  <c r="H166" i="2"/>
  <c r="H231" i="2"/>
  <c r="H529" i="2"/>
  <c r="H287" i="2"/>
  <c r="H576" i="2"/>
  <c r="H294" i="2"/>
  <c r="H580" i="2"/>
  <c r="H401" i="2"/>
  <c r="H240" i="2"/>
  <c r="H533" i="2"/>
  <c r="H419" i="2"/>
  <c r="H106" i="2"/>
  <c r="H601" i="2"/>
  <c r="H555" i="2"/>
  <c r="H433" i="2"/>
  <c r="H729" i="2"/>
  <c r="H320" i="2"/>
  <c r="H179" i="2"/>
  <c r="H485" i="2"/>
  <c r="H210" i="2"/>
  <c r="H522" i="2"/>
  <c r="H156" i="2"/>
  <c r="H153" i="2"/>
  <c r="H677" i="2"/>
  <c r="H595" i="2"/>
  <c r="H426" i="2"/>
  <c r="H168" i="2"/>
  <c r="H350" i="2"/>
  <c r="H314" i="2"/>
  <c r="H556" i="2"/>
  <c r="H452" i="2"/>
  <c r="H535" i="2"/>
  <c r="H513" i="2"/>
  <c r="H581" i="2"/>
  <c r="H628" i="2"/>
  <c r="H472" i="2"/>
  <c r="H569" i="2"/>
  <c r="H621" i="2"/>
  <c r="H430" i="2"/>
  <c r="H497" i="2"/>
  <c r="H196" i="2"/>
  <c r="H681" i="2"/>
  <c r="H336" i="2"/>
  <c r="H396" i="2"/>
  <c r="H716" i="2"/>
  <c r="H698" i="2"/>
  <c r="H725" i="2"/>
  <c r="H672" i="2"/>
  <c r="H375" i="2"/>
  <c r="H598" i="2"/>
  <c r="H606" i="2"/>
  <c r="H303" i="2"/>
  <c r="H305" i="2"/>
  <c r="H644" i="2"/>
  <c r="H616" i="2"/>
  <c r="H617" i="2"/>
  <c r="H408" i="2"/>
  <c r="H436" i="2"/>
  <c r="H431" i="2"/>
  <c r="H659" i="2"/>
  <c r="H477" i="2"/>
  <c r="H466" i="2"/>
  <c r="H726" i="2"/>
  <c r="H421" i="2"/>
  <c r="H468" i="2"/>
  <c r="H636" i="2"/>
  <c r="H707" i="2"/>
  <c r="H711" i="2"/>
  <c r="H688" i="2"/>
  <c r="H624" i="2"/>
  <c r="H448" i="2"/>
  <c r="H738" i="2"/>
  <c r="H730" i="2"/>
  <c r="H629" i="2"/>
  <c r="H719" i="2"/>
  <c r="H615" i="2"/>
  <c r="H715" i="2"/>
  <c r="H613" i="2"/>
  <c r="H678" i="2"/>
  <c r="H718" i="2"/>
  <c r="H737" i="2"/>
  <c r="H720" i="2"/>
  <c r="H655" i="2"/>
  <c r="H691" i="2"/>
  <c r="H723" i="2"/>
  <c r="H709" i="2"/>
  <c r="H684" i="2"/>
  <c r="H622" i="2"/>
  <c r="H686" i="2"/>
  <c r="H704" i="2"/>
  <c r="H701" i="2"/>
  <c r="H735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I120" i="3" l="1"/>
  <c r="I111" i="3"/>
  <c r="I84" i="3"/>
  <c r="I91" i="3"/>
  <c r="I64" i="3"/>
  <c r="I67" i="3"/>
  <c r="I15" i="3"/>
  <c r="I119" i="3"/>
  <c r="I46" i="3"/>
  <c r="I70" i="3"/>
  <c r="I80" i="3"/>
  <c r="I9" i="3"/>
  <c r="I116" i="3"/>
  <c r="I103" i="3"/>
  <c r="I27" i="3"/>
  <c r="I42" i="3"/>
  <c r="I68" i="3"/>
  <c r="I118" i="3"/>
  <c r="I45" i="3"/>
  <c r="I101" i="3"/>
  <c r="I17" i="3"/>
  <c r="I5" i="3"/>
  <c r="I94" i="3"/>
  <c r="I110" i="3"/>
  <c r="I79" i="3"/>
  <c r="I74" i="3"/>
  <c r="I61" i="3"/>
  <c r="I44" i="3"/>
  <c r="I95" i="3"/>
  <c r="I100" i="3"/>
  <c r="I115" i="3"/>
  <c r="I59" i="3"/>
  <c r="I57" i="3"/>
  <c r="I85" i="3"/>
  <c r="I29" i="3"/>
  <c r="I33" i="3"/>
  <c r="I14" i="3"/>
  <c r="I13" i="3"/>
  <c r="I113" i="3"/>
  <c r="I86" i="3"/>
  <c r="I73" i="3"/>
  <c r="I20" i="3"/>
  <c r="I12" i="3"/>
  <c r="I39" i="3"/>
  <c r="I19" i="3"/>
  <c r="I82" i="3"/>
  <c r="I65" i="3"/>
  <c r="I53" i="3"/>
  <c r="I37" i="3"/>
  <c r="I31" i="3"/>
  <c r="I26" i="3"/>
  <c r="I49" i="3"/>
  <c r="I122" i="3"/>
  <c r="I22" i="3"/>
  <c r="I36" i="3"/>
  <c r="I4" i="3"/>
  <c r="C12" i="3"/>
  <c r="AR73" i="2"/>
  <c r="AR360" i="2"/>
  <c r="AR540" i="2"/>
  <c r="C3" i="3"/>
  <c r="C11" i="3"/>
  <c r="C4" i="3"/>
  <c r="C48" i="3"/>
  <c r="C91" i="3"/>
  <c r="K7" i="3"/>
  <c r="C104" i="3"/>
  <c r="D114" i="3"/>
  <c r="E48" i="3"/>
  <c r="G38" i="3"/>
  <c r="J120" i="3"/>
  <c r="D29" i="3"/>
  <c r="E41" i="3"/>
  <c r="D23" i="3"/>
  <c r="C116" i="3"/>
  <c r="E108" i="3"/>
  <c r="F30" i="3"/>
  <c r="C41" i="3"/>
  <c r="C122" i="3"/>
  <c r="E44" i="3"/>
  <c r="F57" i="3"/>
  <c r="C26" i="3"/>
  <c r="C69" i="3"/>
  <c r="C100" i="3"/>
  <c r="C17" i="3"/>
  <c r="E116" i="3"/>
  <c r="D119" i="3"/>
  <c r="L25" i="3"/>
  <c r="C87" i="3"/>
  <c r="C21" i="3"/>
  <c r="C51" i="3"/>
  <c r="J107" i="3"/>
  <c r="J18" i="3"/>
  <c r="J96" i="3"/>
  <c r="C18" i="3"/>
  <c r="C96" i="3"/>
  <c r="C35" i="3"/>
  <c r="C64" i="3"/>
  <c r="C47" i="3"/>
  <c r="D30" i="3"/>
  <c r="E11" i="3"/>
  <c r="G80" i="3"/>
  <c r="M2" i="3"/>
  <c r="D113" i="3"/>
  <c r="H108" i="3"/>
  <c r="D101" i="3"/>
  <c r="H91" i="3"/>
  <c r="K62" i="3"/>
  <c r="C77" i="3"/>
  <c r="C78" i="3"/>
  <c r="C120" i="3"/>
  <c r="D100" i="3"/>
  <c r="C37" i="3"/>
  <c r="C112" i="3"/>
  <c r="E96" i="3"/>
  <c r="H67" i="3"/>
  <c r="N6" i="3"/>
  <c r="C92" i="3"/>
  <c r="C16" i="3"/>
  <c r="C102" i="3"/>
  <c r="D92" i="3"/>
  <c r="E37" i="3"/>
  <c r="F113" i="3"/>
  <c r="M88" i="3"/>
  <c r="D120" i="3"/>
  <c r="AR366" i="2"/>
  <c r="AR407" i="2"/>
  <c r="AR478" i="2"/>
  <c r="L117" i="3"/>
  <c r="E64" i="3"/>
  <c r="K106" i="3"/>
  <c r="L63" i="3"/>
  <c r="K103" i="3"/>
  <c r="K46" i="3"/>
  <c r="K98" i="3"/>
  <c r="K71" i="3"/>
  <c r="F119" i="3"/>
  <c r="F98" i="3"/>
  <c r="J115" i="3"/>
  <c r="K82" i="3"/>
  <c r="K49" i="3"/>
  <c r="J50" i="3"/>
  <c r="J43" i="3"/>
  <c r="K39" i="3"/>
  <c r="K84" i="3"/>
  <c r="J15" i="3"/>
  <c r="J31" i="3"/>
  <c r="D57" i="3"/>
  <c r="E53" i="3"/>
  <c r="E50" i="3"/>
  <c r="F71" i="3"/>
  <c r="J30" i="3"/>
  <c r="J38" i="3"/>
  <c r="J80" i="3"/>
  <c r="J29" i="3"/>
  <c r="J45" i="3"/>
  <c r="E3" i="3"/>
  <c r="E87" i="3"/>
  <c r="F114" i="3"/>
  <c r="F23" i="3"/>
  <c r="N52" i="3"/>
  <c r="L4" i="3"/>
  <c r="C108" i="3"/>
  <c r="D38" i="3"/>
  <c r="E43" i="3"/>
  <c r="F106" i="3"/>
  <c r="G30" i="3"/>
  <c r="V55" i="3"/>
  <c r="U55" i="3"/>
  <c r="T55" i="3"/>
  <c r="Q55" i="3"/>
  <c r="P55" i="3"/>
  <c r="N55" i="3"/>
  <c r="R55" i="3"/>
  <c r="S55" i="3"/>
  <c r="J55" i="3"/>
  <c r="M55" i="3"/>
  <c r="L55" i="3"/>
  <c r="F55" i="3"/>
  <c r="G107" i="3"/>
  <c r="H52" i="3"/>
  <c r="H78" i="3"/>
  <c r="K94" i="3"/>
  <c r="K85" i="3"/>
  <c r="V120" i="3"/>
  <c r="U120" i="3"/>
  <c r="S120" i="3"/>
  <c r="Q120" i="3"/>
  <c r="P120" i="3"/>
  <c r="M120" i="3"/>
  <c r="T120" i="3"/>
  <c r="N120" i="3"/>
  <c r="H120" i="3"/>
  <c r="R120" i="3"/>
  <c r="L120" i="3"/>
  <c r="K120" i="3"/>
  <c r="V92" i="3"/>
  <c r="U92" i="3"/>
  <c r="S92" i="3"/>
  <c r="T92" i="3"/>
  <c r="Q92" i="3"/>
  <c r="P92" i="3"/>
  <c r="M92" i="3"/>
  <c r="R92" i="3"/>
  <c r="H92" i="3"/>
  <c r="N92" i="3"/>
  <c r="L92" i="3"/>
  <c r="K92" i="3"/>
  <c r="V116" i="3"/>
  <c r="U116" i="3"/>
  <c r="S116" i="3"/>
  <c r="Q116" i="3"/>
  <c r="P116" i="3"/>
  <c r="M116" i="3"/>
  <c r="T116" i="3"/>
  <c r="N116" i="3"/>
  <c r="H116" i="3"/>
  <c r="L116" i="3"/>
  <c r="K116" i="3"/>
  <c r="V96" i="3"/>
  <c r="U96" i="3"/>
  <c r="S96" i="3"/>
  <c r="Q96" i="3"/>
  <c r="T96" i="3"/>
  <c r="P96" i="3"/>
  <c r="M96" i="3"/>
  <c r="H96" i="3"/>
  <c r="N96" i="3"/>
  <c r="R96" i="3"/>
  <c r="L96" i="3"/>
  <c r="K96" i="3"/>
  <c r="V100" i="3"/>
  <c r="U100" i="3"/>
  <c r="S100" i="3"/>
  <c r="Q100" i="3"/>
  <c r="P100" i="3"/>
  <c r="M100" i="3"/>
  <c r="T100" i="3"/>
  <c r="N100" i="3"/>
  <c r="L100" i="3"/>
  <c r="H100" i="3"/>
  <c r="R100" i="3"/>
  <c r="K100" i="3"/>
  <c r="V35" i="3"/>
  <c r="U35" i="3"/>
  <c r="S35" i="3"/>
  <c r="Q35" i="3"/>
  <c r="P35" i="3"/>
  <c r="T35" i="3"/>
  <c r="M35" i="3"/>
  <c r="H35" i="3"/>
  <c r="L35" i="3"/>
  <c r="N35" i="3"/>
  <c r="R35" i="3"/>
  <c r="K35" i="3"/>
  <c r="V102" i="3"/>
  <c r="U102" i="3"/>
  <c r="S102" i="3"/>
  <c r="T102" i="3"/>
  <c r="R102" i="3"/>
  <c r="Q102" i="3"/>
  <c r="P102" i="3"/>
  <c r="M102" i="3"/>
  <c r="N102" i="3"/>
  <c r="H102" i="3"/>
  <c r="L102" i="3"/>
  <c r="K102" i="3"/>
  <c r="V18" i="3"/>
  <c r="U18" i="3"/>
  <c r="S18" i="3"/>
  <c r="Q18" i="3"/>
  <c r="P18" i="3"/>
  <c r="R18" i="3"/>
  <c r="M18" i="3"/>
  <c r="T18" i="3"/>
  <c r="H18" i="3"/>
  <c r="N18" i="3"/>
  <c r="L18" i="3"/>
  <c r="K18" i="3"/>
  <c r="V21" i="3"/>
  <c r="U21" i="3"/>
  <c r="S21" i="3"/>
  <c r="Q21" i="3"/>
  <c r="P21" i="3"/>
  <c r="T21" i="3"/>
  <c r="M21" i="3"/>
  <c r="R21" i="3"/>
  <c r="N21" i="3"/>
  <c r="L21" i="3"/>
  <c r="H21" i="3"/>
  <c r="K21" i="3"/>
  <c r="V69" i="3"/>
  <c r="U69" i="3"/>
  <c r="T69" i="3"/>
  <c r="S69" i="3"/>
  <c r="Q69" i="3"/>
  <c r="P69" i="3"/>
  <c r="M69" i="3"/>
  <c r="H69" i="3"/>
  <c r="L69" i="3"/>
  <c r="R69" i="3"/>
  <c r="N69" i="3"/>
  <c r="K69" i="3"/>
  <c r="C62" i="3"/>
  <c r="C94" i="3"/>
  <c r="C9" i="3"/>
  <c r="C19" i="3"/>
  <c r="C85" i="3"/>
  <c r="C95" i="3"/>
  <c r="C55" i="3"/>
  <c r="C68" i="3"/>
  <c r="D108" i="3"/>
  <c r="D3" i="3"/>
  <c r="D44" i="3"/>
  <c r="D48" i="3"/>
  <c r="D64" i="3"/>
  <c r="D87" i="3"/>
  <c r="D11" i="3"/>
  <c r="D4" i="3"/>
  <c r="D41" i="3"/>
  <c r="D37" i="3"/>
  <c r="E119" i="3"/>
  <c r="E114" i="3"/>
  <c r="E30" i="3"/>
  <c r="E57" i="3"/>
  <c r="E38" i="3"/>
  <c r="E113" i="3"/>
  <c r="E80" i="3"/>
  <c r="E101" i="3"/>
  <c r="E29" i="3"/>
  <c r="E23" i="3"/>
  <c r="E45" i="3"/>
  <c r="F53" i="3"/>
  <c r="F115" i="3"/>
  <c r="F82" i="3"/>
  <c r="F49" i="3"/>
  <c r="F50" i="3"/>
  <c r="F43" i="3"/>
  <c r="F39" i="3"/>
  <c r="F84" i="3"/>
  <c r="F37" i="3"/>
  <c r="G61" i="3"/>
  <c r="G9" i="3"/>
  <c r="G19" i="3"/>
  <c r="G95" i="3"/>
  <c r="G55" i="3"/>
  <c r="H62" i="3"/>
  <c r="H83" i="3"/>
  <c r="H87" i="3"/>
  <c r="H42" i="3"/>
  <c r="J49" i="3"/>
  <c r="J84" i="3"/>
  <c r="L108" i="3"/>
  <c r="M94" i="3"/>
  <c r="V78" i="3"/>
  <c r="U78" i="3"/>
  <c r="T78" i="3"/>
  <c r="Q78" i="3"/>
  <c r="P78" i="3"/>
  <c r="S78" i="3"/>
  <c r="R78" i="3"/>
  <c r="N78" i="3"/>
  <c r="J78" i="3"/>
  <c r="M78" i="3"/>
  <c r="L78" i="3"/>
  <c r="V109" i="3"/>
  <c r="U109" i="3"/>
  <c r="T109" i="3"/>
  <c r="P109" i="3"/>
  <c r="S109" i="3"/>
  <c r="N109" i="3"/>
  <c r="R109" i="3"/>
  <c r="H109" i="3"/>
  <c r="Q109" i="3"/>
  <c r="G109" i="3"/>
  <c r="M109" i="3"/>
  <c r="L109" i="3"/>
  <c r="K109" i="3"/>
  <c r="V60" i="3"/>
  <c r="U60" i="3"/>
  <c r="T60" i="3"/>
  <c r="R60" i="3"/>
  <c r="S60" i="3"/>
  <c r="P60" i="3"/>
  <c r="N60" i="3"/>
  <c r="L60" i="3"/>
  <c r="H60" i="3"/>
  <c r="G60" i="3"/>
  <c r="Q60" i="3"/>
  <c r="M60" i="3"/>
  <c r="K60" i="3"/>
  <c r="J60" i="3"/>
  <c r="D62" i="3"/>
  <c r="D9" i="3"/>
  <c r="D68" i="3"/>
  <c r="F80" i="3"/>
  <c r="F101" i="3"/>
  <c r="F29" i="3"/>
  <c r="F69" i="3"/>
  <c r="G122" i="3"/>
  <c r="G116" i="3"/>
  <c r="G100" i="3"/>
  <c r="G102" i="3"/>
  <c r="G21" i="3"/>
  <c r="H90" i="3"/>
  <c r="H12" i="3"/>
  <c r="H85" i="3"/>
  <c r="H72" i="3"/>
  <c r="J53" i="3"/>
  <c r="K115" i="3"/>
  <c r="K43" i="3"/>
  <c r="L121" i="3"/>
  <c r="M20" i="3"/>
  <c r="V77" i="3"/>
  <c r="U77" i="3"/>
  <c r="T77" i="3"/>
  <c r="R77" i="3"/>
  <c r="Q77" i="3"/>
  <c r="P77" i="3"/>
  <c r="N77" i="3"/>
  <c r="S77" i="3"/>
  <c r="J77" i="3"/>
  <c r="M77" i="3"/>
  <c r="D35" i="3"/>
  <c r="D102" i="3"/>
  <c r="D18" i="3"/>
  <c r="D21" i="3"/>
  <c r="D69" i="3"/>
  <c r="E62" i="3"/>
  <c r="E9" i="3"/>
  <c r="E77" i="3"/>
  <c r="E19" i="3"/>
  <c r="E85" i="3"/>
  <c r="E95" i="3"/>
  <c r="E78" i="3"/>
  <c r="E55" i="3"/>
  <c r="F108" i="3"/>
  <c r="F3" i="3"/>
  <c r="F44" i="3"/>
  <c r="F48" i="3"/>
  <c r="F64" i="3"/>
  <c r="F87" i="3"/>
  <c r="F11" i="3"/>
  <c r="F4" i="3"/>
  <c r="F41" i="3"/>
  <c r="F60" i="3"/>
  <c r="G83" i="3"/>
  <c r="G73" i="3"/>
  <c r="G2" i="3"/>
  <c r="G88" i="3"/>
  <c r="H61" i="3"/>
  <c r="H48" i="3"/>
  <c r="H22" i="3"/>
  <c r="J114" i="3"/>
  <c r="J100" i="3"/>
  <c r="J21" i="3"/>
  <c r="K9" i="3"/>
  <c r="K95" i="3"/>
  <c r="L3" i="3"/>
  <c r="M73" i="3"/>
  <c r="V94" i="3"/>
  <c r="U94" i="3"/>
  <c r="T94" i="3"/>
  <c r="R94" i="3"/>
  <c r="Q94" i="3"/>
  <c r="P94" i="3"/>
  <c r="N94" i="3"/>
  <c r="S94" i="3"/>
  <c r="J94" i="3"/>
  <c r="L94" i="3"/>
  <c r="V107" i="3"/>
  <c r="U107" i="3"/>
  <c r="T107" i="3"/>
  <c r="P107" i="3"/>
  <c r="N107" i="3"/>
  <c r="S107" i="3"/>
  <c r="R107" i="3"/>
  <c r="H107" i="3"/>
  <c r="M107" i="3"/>
  <c r="Q107" i="3"/>
  <c r="L107" i="3"/>
  <c r="K107" i="3"/>
  <c r="V75" i="3"/>
  <c r="U75" i="3"/>
  <c r="T75" i="3"/>
  <c r="R75" i="3"/>
  <c r="P75" i="3"/>
  <c r="N75" i="3"/>
  <c r="L75" i="3"/>
  <c r="S75" i="3"/>
  <c r="M75" i="3"/>
  <c r="H75" i="3"/>
  <c r="G75" i="3"/>
  <c r="Q75" i="3"/>
  <c r="K75" i="3"/>
  <c r="J75" i="3"/>
  <c r="D94" i="3"/>
  <c r="U81" i="3"/>
  <c r="T81" i="3"/>
  <c r="S81" i="3"/>
  <c r="V81" i="3"/>
  <c r="R81" i="3"/>
  <c r="Q81" i="3"/>
  <c r="G81" i="3"/>
  <c r="N81" i="3"/>
  <c r="M81" i="3"/>
  <c r="L81" i="3"/>
  <c r="K81" i="3"/>
  <c r="J81" i="3"/>
  <c r="P81" i="3"/>
  <c r="E35" i="3"/>
  <c r="E102" i="3"/>
  <c r="E18" i="3"/>
  <c r="E21" i="3"/>
  <c r="E69" i="3"/>
  <c r="F62" i="3"/>
  <c r="F94" i="3"/>
  <c r="F77" i="3"/>
  <c r="F19" i="3"/>
  <c r="F95" i="3"/>
  <c r="F78" i="3"/>
  <c r="F21" i="3"/>
  <c r="H77" i="3"/>
  <c r="H14" i="3"/>
  <c r="J92" i="3"/>
  <c r="K63" i="3"/>
  <c r="V85" i="3"/>
  <c r="U85" i="3"/>
  <c r="T85" i="3"/>
  <c r="R85" i="3"/>
  <c r="Q85" i="3"/>
  <c r="P85" i="3"/>
  <c r="N85" i="3"/>
  <c r="S85" i="3"/>
  <c r="J85" i="3"/>
  <c r="L85" i="3"/>
  <c r="M85" i="3"/>
  <c r="V10" i="3"/>
  <c r="U10" i="3"/>
  <c r="T10" i="3"/>
  <c r="P10" i="3"/>
  <c r="N10" i="3"/>
  <c r="L10" i="3"/>
  <c r="S10" i="3"/>
  <c r="M10" i="3"/>
  <c r="H10" i="3"/>
  <c r="Q10" i="3"/>
  <c r="G10" i="3"/>
  <c r="R10" i="3"/>
  <c r="K10" i="3"/>
  <c r="J10" i="3"/>
  <c r="U58" i="3"/>
  <c r="T58" i="3"/>
  <c r="S58" i="3"/>
  <c r="M58" i="3"/>
  <c r="V58" i="3"/>
  <c r="R58" i="3"/>
  <c r="Q58" i="3"/>
  <c r="G58" i="3"/>
  <c r="L58" i="3"/>
  <c r="K58" i="3"/>
  <c r="J58" i="3"/>
  <c r="P58" i="3"/>
  <c r="U5" i="3"/>
  <c r="T5" i="3"/>
  <c r="S5" i="3"/>
  <c r="V5" i="3"/>
  <c r="M5" i="3"/>
  <c r="R5" i="3"/>
  <c r="Q5" i="3"/>
  <c r="G5" i="3"/>
  <c r="L5" i="3"/>
  <c r="N5" i="3"/>
  <c r="K5" i="3"/>
  <c r="J5" i="3"/>
  <c r="P5" i="3"/>
  <c r="C70" i="3"/>
  <c r="T83" i="3"/>
  <c r="S83" i="3"/>
  <c r="V83" i="3"/>
  <c r="N83" i="3"/>
  <c r="U83" i="3"/>
  <c r="R83" i="3"/>
  <c r="Q83" i="3"/>
  <c r="P83" i="3"/>
  <c r="M83" i="3"/>
  <c r="L83" i="3"/>
  <c r="K83" i="3"/>
  <c r="J83" i="3"/>
  <c r="T2" i="3"/>
  <c r="S2" i="3"/>
  <c r="V2" i="3"/>
  <c r="N2" i="3"/>
  <c r="U2" i="3"/>
  <c r="R2" i="3"/>
  <c r="Q2" i="3"/>
  <c r="P2" i="3"/>
  <c r="L2" i="3"/>
  <c r="K2" i="3"/>
  <c r="J2" i="3"/>
  <c r="C52" i="3"/>
  <c r="C5" i="3"/>
  <c r="D109" i="3"/>
  <c r="D97" i="3"/>
  <c r="D70" i="3"/>
  <c r="U122" i="3"/>
  <c r="M122" i="3"/>
  <c r="S122" i="3"/>
  <c r="T122" i="3"/>
  <c r="V122" i="3"/>
  <c r="R122" i="3"/>
  <c r="Q122" i="3"/>
  <c r="P122" i="3"/>
  <c r="L122" i="3"/>
  <c r="K122" i="3"/>
  <c r="J122" i="3"/>
  <c r="N122" i="3"/>
  <c r="U51" i="3"/>
  <c r="M51" i="3"/>
  <c r="V51" i="3"/>
  <c r="S51" i="3"/>
  <c r="R51" i="3"/>
  <c r="Q51" i="3"/>
  <c r="P51" i="3"/>
  <c r="N51" i="3"/>
  <c r="L51" i="3"/>
  <c r="K51" i="3"/>
  <c r="J51" i="3"/>
  <c r="T51" i="3"/>
  <c r="U12" i="3"/>
  <c r="S12" i="3"/>
  <c r="M12" i="3"/>
  <c r="V12" i="3"/>
  <c r="T12" i="3"/>
  <c r="R12" i="3"/>
  <c r="Q12" i="3"/>
  <c r="P12" i="3"/>
  <c r="L12" i="3"/>
  <c r="K12" i="3"/>
  <c r="J12" i="3"/>
  <c r="N12" i="3"/>
  <c r="U104" i="3"/>
  <c r="T104" i="3"/>
  <c r="M104" i="3"/>
  <c r="V104" i="3"/>
  <c r="S104" i="3"/>
  <c r="R104" i="3"/>
  <c r="Q104" i="3"/>
  <c r="P104" i="3"/>
  <c r="N104" i="3"/>
  <c r="L104" i="3"/>
  <c r="K104" i="3"/>
  <c r="J104" i="3"/>
  <c r="U91" i="3"/>
  <c r="M91" i="3"/>
  <c r="T91" i="3"/>
  <c r="R91" i="3"/>
  <c r="Q91" i="3"/>
  <c r="P91" i="3"/>
  <c r="S91" i="3"/>
  <c r="V91" i="3"/>
  <c r="K91" i="3"/>
  <c r="J91" i="3"/>
  <c r="L91" i="3"/>
  <c r="N91" i="3"/>
  <c r="U47" i="3"/>
  <c r="M47" i="3"/>
  <c r="T47" i="3"/>
  <c r="S47" i="3"/>
  <c r="R47" i="3"/>
  <c r="Q47" i="3"/>
  <c r="V47" i="3"/>
  <c r="P47" i="3"/>
  <c r="L47" i="3"/>
  <c r="N47" i="3"/>
  <c r="K47" i="3"/>
  <c r="J47" i="3"/>
  <c r="U26" i="3"/>
  <c r="M26" i="3"/>
  <c r="V26" i="3"/>
  <c r="S26" i="3"/>
  <c r="R26" i="3"/>
  <c r="Q26" i="3"/>
  <c r="P26" i="3"/>
  <c r="L26" i="3"/>
  <c r="K26" i="3"/>
  <c r="J26" i="3"/>
  <c r="T26" i="3"/>
  <c r="N26" i="3"/>
  <c r="U36" i="3"/>
  <c r="R36" i="3"/>
  <c r="M36" i="3"/>
  <c r="S36" i="3"/>
  <c r="V36" i="3"/>
  <c r="T36" i="3"/>
  <c r="Q36" i="3"/>
  <c r="P36" i="3"/>
  <c r="N36" i="3"/>
  <c r="L36" i="3"/>
  <c r="K36" i="3"/>
  <c r="J36" i="3"/>
  <c r="R65" i="3"/>
  <c r="U65" i="3"/>
  <c r="M65" i="3"/>
  <c r="V65" i="3"/>
  <c r="T65" i="3"/>
  <c r="S65" i="3"/>
  <c r="Q65" i="3"/>
  <c r="P65" i="3"/>
  <c r="K65" i="3"/>
  <c r="J65" i="3"/>
  <c r="L65" i="3"/>
  <c r="N65" i="3"/>
  <c r="S74" i="3"/>
  <c r="R74" i="3"/>
  <c r="U74" i="3"/>
  <c r="T74" i="3"/>
  <c r="M74" i="3"/>
  <c r="V74" i="3"/>
  <c r="Q74" i="3"/>
  <c r="P74" i="3"/>
  <c r="L74" i="3"/>
  <c r="N74" i="3"/>
  <c r="K74" i="3"/>
  <c r="J74" i="3"/>
  <c r="C61" i="3"/>
  <c r="C83" i="3"/>
  <c r="C56" i="3"/>
  <c r="C73" i="3"/>
  <c r="C14" i="3"/>
  <c r="C2" i="3"/>
  <c r="C72" i="3"/>
  <c r="C88" i="3"/>
  <c r="C67" i="3"/>
  <c r="D90" i="3"/>
  <c r="D24" i="3"/>
  <c r="D52" i="3"/>
  <c r="D81" i="3"/>
  <c r="D6" i="3"/>
  <c r="D22" i="3"/>
  <c r="D58" i="3"/>
  <c r="D42" i="3"/>
  <c r="D17" i="3"/>
  <c r="D5" i="3"/>
  <c r="E107" i="3"/>
  <c r="E13" i="3"/>
  <c r="E109" i="3"/>
  <c r="E97" i="3"/>
  <c r="E70" i="3"/>
  <c r="E10" i="3"/>
  <c r="E89" i="3"/>
  <c r="E75" i="3"/>
  <c r="E60" i="3"/>
  <c r="F120" i="3"/>
  <c r="F92" i="3"/>
  <c r="F116" i="3"/>
  <c r="F96" i="3"/>
  <c r="F100" i="3"/>
  <c r="F35" i="3"/>
  <c r="F102" i="3"/>
  <c r="F18" i="3"/>
  <c r="F75" i="3"/>
  <c r="F74" i="3"/>
  <c r="G114" i="3"/>
  <c r="G20" i="3"/>
  <c r="G16" i="3"/>
  <c r="H3" i="3"/>
  <c r="H81" i="3"/>
  <c r="H47" i="3"/>
  <c r="H55" i="3"/>
  <c r="J13" i="3"/>
  <c r="J113" i="3"/>
  <c r="J23" i="3"/>
  <c r="L44" i="3"/>
  <c r="P48" i="3"/>
  <c r="V111" i="3"/>
  <c r="U111" i="3"/>
  <c r="T111" i="3"/>
  <c r="P111" i="3"/>
  <c r="N111" i="3"/>
  <c r="L111" i="3"/>
  <c r="R111" i="3"/>
  <c r="M111" i="3"/>
  <c r="H111" i="3"/>
  <c r="G111" i="3"/>
  <c r="S111" i="3"/>
  <c r="Q111" i="3"/>
  <c r="K111" i="3"/>
  <c r="J111" i="3"/>
  <c r="D77" i="3"/>
  <c r="U90" i="3"/>
  <c r="T90" i="3"/>
  <c r="S90" i="3"/>
  <c r="V90" i="3"/>
  <c r="R90" i="3"/>
  <c r="Q90" i="3"/>
  <c r="P90" i="3"/>
  <c r="G90" i="3"/>
  <c r="M90" i="3"/>
  <c r="L90" i="3"/>
  <c r="K90" i="3"/>
  <c r="J90" i="3"/>
  <c r="C109" i="3"/>
  <c r="C75" i="3"/>
  <c r="T112" i="3"/>
  <c r="S112" i="3"/>
  <c r="V112" i="3"/>
  <c r="N112" i="3"/>
  <c r="U112" i="3"/>
  <c r="R112" i="3"/>
  <c r="Q112" i="3"/>
  <c r="P112" i="3"/>
  <c r="L112" i="3"/>
  <c r="K112" i="3"/>
  <c r="M112" i="3"/>
  <c r="J112" i="3"/>
  <c r="T88" i="3"/>
  <c r="S88" i="3"/>
  <c r="R88" i="3"/>
  <c r="V88" i="3"/>
  <c r="U88" i="3"/>
  <c r="N88" i="3"/>
  <c r="Q88" i="3"/>
  <c r="P88" i="3"/>
  <c r="K88" i="3"/>
  <c r="J88" i="3"/>
  <c r="L88" i="3"/>
  <c r="C6" i="3"/>
  <c r="D13" i="3"/>
  <c r="V118" i="3"/>
  <c r="T118" i="3"/>
  <c r="S118" i="3"/>
  <c r="R118" i="3"/>
  <c r="Q118" i="3"/>
  <c r="U118" i="3"/>
  <c r="P118" i="3"/>
  <c r="N118" i="3"/>
  <c r="M118" i="3"/>
  <c r="L118" i="3"/>
  <c r="K118" i="3"/>
  <c r="J118" i="3"/>
  <c r="H118" i="3"/>
  <c r="V33" i="3"/>
  <c r="T33" i="3"/>
  <c r="L33" i="3"/>
  <c r="U33" i="3"/>
  <c r="S33" i="3"/>
  <c r="R33" i="3"/>
  <c r="Q33" i="3"/>
  <c r="P33" i="3"/>
  <c r="N33" i="3"/>
  <c r="K33" i="3"/>
  <c r="J33" i="3"/>
  <c r="H33" i="3"/>
  <c r="M33" i="3"/>
  <c r="V66" i="3"/>
  <c r="T66" i="3"/>
  <c r="S66" i="3"/>
  <c r="L66" i="3"/>
  <c r="U66" i="3"/>
  <c r="Q66" i="3"/>
  <c r="P66" i="3"/>
  <c r="N66" i="3"/>
  <c r="M66" i="3"/>
  <c r="K66" i="3"/>
  <c r="R66" i="3"/>
  <c r="J66" i="3"/>
  <c r="H66" i="3"/>
  <c r="V27" i="3"/>
  <c r="T27" i="3"/>
  <c r="L27" i="3"/>
  <c r="R27" i="3"/>
  <c r="S27" i="3"/>
  <c r="Q27" i="3"/>
  <c r="P27" i="3"/>
  <c r="N27" i="3"/>
  <c r="U27" i="3"/>
  <c r="K27" i="3"/>
  <c r="J27" i="3"/>
  <c r="H27" i="3"/>
  <c r="M27" i="3"/>
  <c r="V54" i="3"/>
  <c r="T54" i="3"/>
  <c r="L54" i="3"/>
  <c r="Q54" i="3"/>
  <c r="P54" i="3"/>
  <c r="U54" i="3"/>
  <c r="R54" i="3"/>
  <c r="N54" i="3"/>
  <c r="M54" i="3"/>
  <c r="K54" i="3"/>
  <c r="J54" i="3"/>
  <c r="H54" i="3"/>
  <c r="C36" i="3"/>
  <c r="C65" i="3"/>
  <c r="C74" i="3"/>
  <c r="D61" i="3"/>
  <c r="D112" i="3"/>
  <c r="D83" i="3"/>
  <c r="D56" i="3"/>
  <c r="D73" i="3"/>
  <c r="D14" i="3"/>
  <c r="D2" i="3"/>
  <c r="D72" i="3"/>
  <c r="D88" i="3"/>
  <c r="D67" i="3"/>
  <c r="E90" i="3"/>
  <c r="E24" i="3"/>
  <c r="E52" i="3"/>
  <c r="E81" i="3"/>
  <c r="E6" i="3"/>
  <c r="E22" i="3"/>
  <c r="E58" i="3"/>
  <c r="E42" i="3"/>
  <c r="E17" i="3"/>
  <c r="E5" i="3"/>
  <c r="F107" i="3"/>
  <c r="F109" i="3"/>
  <c r="F97" i="3"/>
  <c r="F111" i="3"/>
  <c r="F10" i="3"/>
  <c r="F17" i="3"/>
  <c r="F54" i="3"/>
  <c r="G94" i="3"/>
  <c r="G57" i="3"/>
  <c r="G101" i="3"/>
  <c r="G23" i="3"/>
  <c r="H94" i="3"/>
  <c r="H56" i="3"/>
  <c r="H11" i="3"/>
  <c r="J35" i="3"/>
  <c r="J69" i="3"/>
  <c r="K77" i="3"/>
  <c r="K78" i="3"/>
  <c r="N90" i="3"/>
  <c r="P11" i="3"/>
  <c r="V68" i="3"/>
  <c r="U68" i="3"/>
  <c r="T68" i="3"/>
  <c r="R68" i="3"/>
  <c r="S68" i="3"/>
  <c r="Q68" i="3"/>
  <c r="P68" i="3"/>
  <c r="N68" i="3"/>
  <c r="J68" i="3"/>
  <c r="L68" i="3"/>
  <c r="F68" i="3"/>
  <c r="M68" i="3"/>
  <c r="D10" i="3"/>
  <c r="V99" i="3"/>
  <c r="T99" i="3"/>
  <c r="L99" i="3"/>
  <c r="S99" i="3"/>
  <c r="U99" i="3"/>
  <c r="R99" i="3"/>
  <c r="Q99" i="3"/>
  <c r="P99" i="3"/>
  <c r="N99" i="3"/>
  <c r="M99" i="3"/>
  <c r="K99" i="3"/>
  <c r="J99" i="3"/>
  <c r="H99" i="3"/>
  <c r="V121" i="3"/>
  <c r="S121" i="3"/>
  <c r="T121" i="3"/>
  <c r="R121" i="3"/>
  <c r="U121" i="3"/>
  <c r="N121" i="3"/>
  <c r="M121" i="3"/>
  <c r="K121" i="3"/>
  <c r="J121" i="3"/>
  <c r="Q121" i="3"/>
  <c r="H121" i="3"/>
  <c r="G121" i="3"/>
  <c r="V117" i="3"/>
  <c r="S117" i="3"/>
  <c r="U117" i="3"/>
  <c r="R117" i="3"/>
  <c r="N117" i="3"/>
  <c r="T117" i="3"/>
  <c r="M117" i="3"/>
  <c r="Q117" i="3"/>
  <c r="K117" i="3"/>
  <c r="J117" i="3"/>
  <c r="P117" i="3"/>
  <c r="H117" i="3"/>
  <c r="G117" i="3"/>
  <c r="V105" i="3"/>
  <c r="S105" i="3"/>
  <c r="U105" i="3"/>
  <c r="T105" i="3"/>
  <c r="R105" i="3"/>
  <c r="N105" i="3"/>
  <c r="M105" i="3"/>
  <c r="Q105" i="3"/>
  <c r="P105" i="3"/>
  <c r="L105" i="3"/>
  <c r="K105" i="3"/>
  <c r="J105" i="3"/>
  <c r="H105" i="3"/>
  <c r="G105" i="3"/>
  <c r="V28" i="3"/>
  <c r="S28" i="3"/>
  <c r="R28" i="3"/>
  <c r="N28" i="3"/>
  <c r="U28" i="3"/>
  <c r="M28" i="3"/>
  <c r="K28" i="3"/>
  <c r="L28" i="3"/>
  <c r="J28" i="3"/>
  <c r="H28" i="3"/>
  <c r="G28" i="3"/>
  <c r="T28" i="3"/>
  <c r="Q28" i="3"/>
  <c r="P28" i="3"/>
  <c r="V8" i="3"/>
  <c r="S8" i="3"/>
  <c r="R8" i="3"/>
  <c r="T8" i="3"/>
  <c r="U8" i="3"/>
  <c r="N8" i="3"/>
  <c r="M8" i="3"/>
  <c r="K8" i="3"/>
  <c r="P8" i="3"/>
  <c r="J8" i="3"/>
  <c r="Q8" i="3"/>
  <c r="H8" i="3"/>
  <c r="L8" i="3"/>
  <c r="G8" i="3"/>
  <c r="V40" i="3"/>
  <c r="U40" i="3"/>
  <c r="S40" i="3"/>
  <c r="T40" i="3"/>
  <c r="R40" i="3"/>
  <c r="N40" i="3"/>
  <c r="M40" i="3"/>
  <c r="P40" i="3"/>
  <c r="Q40" i="3"/>
  <c r="K40" i="3"/>
  <c r="J40" i="3"/>
  <c r="H40" i="3"/>
  <c r="G40" i="3"/>
  <c r="V34" i="3"/>
  <c r="U34" i="3"/>
  <c r="S34" i="3"/>
  <c r="R34" i="3"/>
  <c r="N34" i="3"/>
  <c r="T34" i="3"/>
  <c r="M34" i="3"/>
  <c r="Q34" i="3"/>
  <c r="L34" i="3"/>
  <c r="K34" i="3"/>
  <c r="J34" i="3"/>
  <c r="H34" i="3"/>
  <c r="G34" i="3"/>
  <c r="P34" i="3"/>
  <c r="V32" i="3"/>
  <c r="U32" i="3"/>
  <c r="S32" i="3"/>
  <c r="T32" i="3"/>
  <c r="N32" i="3"/>
  <c r="R32" i="3"/>
  <c r="M32" i="3"/>
  <c r="K32" i="3"/>
  <c r="P32" i="3"/>
  <c r="L32" i="3"/>
  <c r="J32" i="3"/>
  <c r="H32" i="3"/>
  <c r="G32" i="3"/>
  <c r="Q32" i="3"/>
  <c r="V93" i="3"/>
  <c r="U93" i="3"/>
  <c r="S93" i="3"/>
  <c r="T93" i="3"/>
  <c r="R93" i="3"/>
  <c r="Q93" i="3"/>
  <c r="N93" i="3"/>
  <c r="M93" i="3"/>
  <c r="P93" i="3"/>
  <c r="K93" i="3"/>
  <c r="J93" i="3"/>
  <c r="H93" i="3"/>
  <c r="L93" i="3"/>
  <c r="G93" i="3"/>
  <c r="V25" i="3"/>
  <c r="U25" i="3"/>
  <c r="S25" i="3"/>
  <c r="Q25" i="3"/>
  <c r="P25" i="3"/>
  <c r="R25" i="3"/>
  <c r="N25" i="3"/>
  <c r="M25" i="3"/>
  <c r="K25" i="3"/>
  <c r="J25" i="3"/>
  <c r="T25" i="3"/>
  <c r="H25" i="3"/>
  <c r="G25" i="3"/>
  <c r="C118" i="3"/>
  <c r="C79" i="3"/>
  <c r="C20" i="3"/>
  <c r="C59" i="3"/>
  <c r="C99" i="3"/>
  <c r="C33" i="3"/>
  <c r="C66" i="3"/>
  <c r="C27" i="3"/>
  <c r="C54" i="3"/>
  <c r="D122" i="3"/>
  <c r="D51" i="3"/>
  <c r="D12" i="3"/>
  <c r="D104" i="3"/>
  <c r="D91" i="3"/>
  <c r="D47" i="3"/>
  <c r="D26" i="3"/>
  <c r="D36" i="3"/>
  <c r="D65" i="3"/>
  <c r="D74" i="3"/>
  <c r="E61" i="3"/>
  <c r="E112" i="3"/>
  <c r="E83" i="3"/>
  <c r="E56" i="3"/>
  <c r="E14" i="3"/>
  <c r="E2" i="3"/>
  <c r="E72" i="3"/>
  <c r="E88" i="3"/>
  <c r="E67" i="3"/>
  <c r="F90" i="3"/>
  <c r="F24" i="3"/>
  <c r="F52" i="3"/>
  <c r="F81" i="3"/>
  <c r="F6" i="3"/>
  <c r="F58" i="3"/>
  <c r="F88" i="3"/>
  <c r="F25" i="3"/>
  <c r="G92" i="3"/>
  <c r="G77" i="3"/>
  <c r="G85" i="3"/>
  <c r="G78" i="3"/>
  <c r="G68" i="3"/>
  <c r="H24" i="3"/>
  <c r="H104" i="3"/>
  <c r="H88" i="3"/>
  <c r="L77" i="3"/>
  <c r="P37" i="3"/>
  <c r="V95" i="3"/>
  <c r="U95" i="3"/>
  <c r="T95" i="3"/>
  <c r="R95" i="3"/>
  <c r="Q95" i="3"/>
  <c r="P95" i="3"/>
  <c r="N95" i="3"/>
  <c r="S95" i="3"/>
  <c r="J95" i="3"/>
  <c r="M95" i="3"/>
  <c r="L95" i="3"/>
  <c r="V13" i="3"/>
  <c r="U13" i="3"/>
  <c r="T13" i="3"/>
  <c r="P13" i="3"/>
  <c r="N13" i="3"/>
  <c r="S13" i="3"/>
  <c r="R13" i="3"/>
  <c r="H13" i="3"/>
  <c r="Q13" i="3"/>
  <c r="L13" i="3"/>
  <c r="K13" i="3"/>
  <c r="M13" i="3"/>
  <c r="V89" i="3"/>
  <c r="U89" i="3"/>
  <c r="T89" i="3"/>
  <c r="R89" i="3"/>
  <c r="P89" i="3"/>
  <c r="S89" i="3"/>
  <c r="N89" i="3"/>
  <c r="L89" i="3"/>
  <c r="H89" i="3"/>
  <c r="G89" i="3"/>
  <c r="M89" i="3"/>
  <c r="K89" i="3"/>
  <c r="Q89" i="3"/>
  <c r="J89" i="3"/>
  <c r="D55" i="3"/>
  <c r="U22" i="3"/>
  <c r="T22" i="3"/>
  <c r="S22" i="3"/>
  <c r="M22" i="3"/>
  <c r="R22" i="3"/>
  <c r="V22" i="3"/>
  <c r="Q22" i="3"/>
  <c r="G22" i="3"/>
  <c r="P22" i="3"/>
  <c r="L22" i="3"/>
  <c r="N22" i="3"/>
  <c r="K22" i="3"/>
  <c r="J22" i="3"/>
  <c r="U17" i="3"/>
  <c r="T17" i="3"/>
  <c r="S17" i="3"/>
  <c r="M17" i="3"/>
  <c r="V17" i="3"/>
  <c r="R17" i="3"/>
  <c r="Q17" i="3"/>
  <c r="G17" i="3"/>
  <c r="P17" i="3"/>
  <c r="K17" i="3"/>
  <c r="J17" i="3"/>
  <c r="C89" i="3"/>
  <c r="T73" i="3"/>
  <c r="S73" i="3"/>
  <c r="V73" i="3"/>
  <c r="N73" i="3"/>
  <c r="R73" i="3"/>
  <c r="U73" i="3"/>
  <c r="Q73" i="3"/>
  <c r="P73" i="3"/>
  <c r="K73" i="3"/>
  <c r="J73" i="3"/>
  <c r="L73" i="3"/>
  <c r="C90" i="3"/>
  <c r="C22" i="3"/>
  <c r="D111" i="3"/>
  <c r="V16" i="3"/>
  <c r="T16" i="3"/>
  <c r="L16" i="3"/>
  <c r="R16" i="3"/>
  <c r="Q16" i="3"/>
  <c r="U16" i="3"/>
  <c r="P16" i="3"/>
  <c r="S16" i="3"/>
  <c r="N16" i="3"/>
  <c r="K16" i="3"/>
  <c r="J16" i="3"/>
  <c r="H16" i="3"/>
  <c r="M16" i="3"/>
  <c r="V110" i="3"/>
  <c r="U110" i="3"/>
  <c r="S110" i="3"/>
  <c r="T110" i="3"/>
  <c r="R110" i="3"/>
  <c r="Q110" i="3"/>
  <c r="N110" i="3"/>
  <c r="M110" i="3"/>
  <c r="L110" i="3"/>
  <c r="J110" i="3"/>
  <c r="H110" i="3"/>
  <c r="G110" i="3"/>
  <c r="P110" i="3"/>
  <c r="V106" i="3"/>
  <c r="U106" i="3"/>
  <c r="R106" i="3"/>
  <c r="S106" i="3"/>
  <c r="Q106" i="3"/>
  <c r="N106" i="3"/>
  <c r="T106" i="3"/>
  <c r="M106" i="3"/>
  <c r="L106" i="3"/>
  <c r="J106" i="3"/>
  <c r="P106" i="3"/>
  <c r="H106" i="3"/>
  <c r="G106" i="3"/>
  <c r="V63" i="3"/>
  <c r="U63" i="3"/>
  <c r="T63" i="3"/>
  <c r="R63" i="3"/>
  <c r="Q63" i="3"/>
  <c r="N63" i="3"/>
  <c r="M63" i="3"/>
  <c r="S63" i="3"/>
  <c r="P63" i="3"/>
  <c r="J63" i="3"/>
  <c r="H63" i="3"/>
  <c r="G63" i="3"/>
  <c r="V103" i="3"/>
  <c r="U103" i="3"/>
  <c r="S103" i="3"/>
  <c r="R103" i="3"/>
  <c r="Q103" i="3"/>
  <c r="N103" i="3"/>
  <c r="M103" i="3"/>
  <c r="T103" i="3"/>
  <c r="L103" i="3"/>
  <c r="J103" i="3"/>
  <c r="H103" i="3"/>
  <c r="G103" i="3"/>
  <c r="P103" i="3"/>
  <c r="V86" i="3"/>
  <c r="U86" i="3"/>
  <c r="R86" i="3"/>
  <c r="T86" i="3"/>
  <c r="Q86" i="3"/>
  <c r="S86" i="3"/>
  <c r="N86" i="3"/>
  <c r="M86" i="3"/>
  <c r="L86" i="3"/>
  <c r="P86" i="3"/>
  <c r="J86" i="3"/>
  <c r="H86" i="3"/>
  <c r="G86" i="3"/>
  <c r="V46" i="3"/>
  <c r="U46" i="3"/>
  <c r="R46" i="3"/>
  <c r="T46" i="3"/>
  <c r="S46" i="3"/>
  <c r="Q46" i="3"/>
  <c r="N46" i="3"/>
  <c r="M46" i="3"/>
  <c r="L46" i="3"/>
  <c r="P46" i="3"/>
  <c r="J46" i="3"/>
  <c r="H46" i="3"/>
  <c r="G46" i="3"/>
  <c r="V98" i="3"/>
  <c r="U98" i="3"/>
  <c r="R98" i="3"/>
  <c r="Q98" i="3"/>
  <c r="S98" i="3"/>
  <c r="N98" i="3"/>
  <c r="T98" i="3"/>
  <c r="M98" i="3"/>
  <c r="L98" i="3"/>
  <c r="J98" i="3"/>
  <c r="H98" i="3"/>
  <c r="G98" i="3"/>
  <c r="P98" i="3"/>
  <c r="V71" i="3"/>
  <c r="U71" i="3"/>
  <c r="R71" i="3"/>
  <c r="T71" i="3"/>
  <c r="Q71" i="3"/>
  <c r="N71" i="3"/>
  <c r="M71" i="3"/>
  <c r="L71" i="3"/>
  <c r="S71" i="3"/>
  <c r="P71" i="3"/>
  <c r="J71" i="3"/>
  <c r="H71" i="3"/>
  <c r="G71" i="3"/>
  <c r="V76" i="3"/>
  <c r="U76" i="3"/>
  <c r="R76" i="3"/>
  <c r="T76" i="3"/>
  <c r="S76" i="3"/>
  <c r="Q76" i="3"/>
  <c r="N76" i="3"/>
  <c r="M76" i="3"/>
  <c r="L76" i="3"/>
  <c r="P76" i="3"/>
  <c r="J76" i="3"/>
  <c r="H76" i="3"/>
  <c r="G76" i="3"/>
  <c r="V7" i="3"/>
  <c r="U7" i="3"/>
  <c r="R7" i="3"/>
  <c r="Q7" i="3"/>
  <c r="N7" i="3"/>
  <c r="M7" i="3"/>
  <c r="T7" i="3"/>
  <c r="S7" i="3"/>
  <c r="L7" i="3"/>
  <c r="J7" i="3"/>
  <c r="H7" i="3"/>
  <c r="G7" i="3"/>
  <c r="F7" i="3"/>
  <c r="P7" i="3"/>
  <c r="C121" i="3"/>
  <c r="C117" i="3"/>
  <c r="C105" i="3"/>
  <c r="C28" i="3"/>
  <c r="C8" i="3"/>
  <c r="C40" i="3"/>
  <c r="C34" i="3"/>
  <c r="C32" i="3"/>
  <c r="C93" i="3"/>
  <c r="C25" i="3"/>
  <c r="D118" i="3"/>
  <c r="D79" i="3"/>
  <c r="D59" i="3"/>
  <c r="D16" i="3"/>
  <c r="D99" i="3"/>
  <c r="D33" i="3"/>
  <c r="D66" i="3"/>
  <c r="D27" i="3"/>
  <c r="D54" i="3"/>
  <c r="E122" i="3"/>
  <c r="E51" i="3"/>
  <c r="E12" i="3"/>
  <c r="E104" i="3"/>
  <c r="E91" i="3"/>
  <c r="E47" i="3"/>
  <c r="E26" i="3"/>
  <c r="E36" i="3"/>
  <c r="E65" i="3"/>
  <c r="E74" i="3"/>
  <c r="F112" i="3"/>
  <c r="F83" i="3"/>
  <c r="F56" i="3"/>
  <c r="F73" i="3"/>
  <c r="F14" i="3"/>
  <c r="F2" i="3"/>
  <c r="F65" i="3"/>
  <c r="F45" i="3"/>
  <c r="G13" i="3"/>
  <c r="G96" i="3"/>
  <c r="G35" i="3"/>
  <c r="G18" i="3"/>
  <c r="G69" i="3"/>
  <c r="H112" i="3"/>
  <c r="H58" i="3"/>
  <c r="H65" i="3"/>
  <c r="J116" i="3"/>
  <c r="L6" i="3"/>
  <c r="V19" i="3"/>
  <c r="U19" i="3"/>
  <c r="T19" i="3"/>
  <c r="S19" i="3"/>
  <c r="R19" i="3"/>
  <c r="Q19" i="3"/>
  <c r="P19" i="3"/>
  <c r="N19" i="3"/>
  <c r="J19" i="3"/>
  <c r="M19" i="3"/>
  <c r="L19" i="3"/>
  <c r="V97" i="3"/>
  <c r="U97" i="3"/>
  <c r="T97" i="3"/>
  <c r="P97" i="3"/>
  <c r="N97" i="3"/>
  <c r="S97" i="3"/>
  <c r="R97" i="3"/>
  <c r="H97" i="3"/>
  <c r="G97" i="3"/>
  <c r="M97" i="3"/>
  <c r="L97" i="3"/>
  <c r="K97" i="3"/>
  <c r="Q97" i="3"/>
  <c r="J97" i="3"/>
  <c r="D95" i="3"/>
  <c r="U6" i="3"/>
  <c r="T6" i="3"/>
  <c r="S6" i="3"/>
  <c r="V6" i="3"/>
  <c r="M6" i="3"/>
  <c r="R6" i="3"/>
  <c r="Q6" i="3"/>
  <c r="G6" i="3"/>
  <c r="P6" i="3"/>
  <c r="K6" i="3"/>
  <c r="J6" i="3"/>
  <c r="C107" i="3"/>
  <c r="C111" i="3"/>
  <c r="T61" i="3"/>
  <c r="S61" i="3"/>
  <c r="V61" i="3"/>
  <c r="N61" i="3"/>
  <c r="R61" i="3"/>
  <c r="U61" i="3"/>
  <c r="Q61" i="3"/>
  <c r="P61" i="3"/>
  <c r="M61" i="3"/>
  <c r="L61" i="3"/>
  <c r="K61" i="3"/>
  <c r="J61" i="3"/>
  <c r="T72" i="3"/>
  <c r="S72" i="3"/>
  <c r="R72" i="3"/>
  <c r="V72" i="3"/>
  <c r="N72" i="3"/>
  <c r="U72" i="3"/>
  <c r="Q72" i="3"/>
  <c r="P72" i="3"/>
  <c r="M72" i="3"/>
  <c r="L72" i="3"/>
  <c r="K72" i="3"/>
  <c r="J72" i="3"/>
  <c r="C81" i="3"/>
  <c r="D107" i="3"/>
  <c r="D60" i="3"/>
  <c r="V20" i="3"/>
  <c r="T20" i="3"/>
  <c r="L20" i="3"/>
  <c r="U20" i="3"/>
  <c r="R20" i="3"/>
  <c r="Q20" i="3"/>
  <c r="P20" i="3"/>
  <c r="N20" i="3"/>
  <c r="S20" i="3"/>
  <c r="K20" i="3"/>
  <c r="J20" i="3"/>
  <c r="H20" i="3"/>
  <c r="V53" i="3"/>
  <c r="U53" i="3"/>
  <c r="T53" i="3"/>
  <c r="Q53" i="3"/>
  <c r="L53" i="3"/>
  <c r="R53" i="3"/>
  <c r="M53" i="3"/>
  <c r="S53" i="3"/>
  <c r="H53" i="3"/>
  <c r="P53" i="3"/>
  <c r="N53" i="3"/>
  <c r="V115" i="3"/>
  <c r="U115" i="3"/>
  <c r="T115" i="3"/>
  <c r="S115" i="3"/>
  <c r="Q115" i="3"/>
  <c r="R115" i="3"/>
  <c r="L115" i="3"/>
  <c r="N115" i="3"/>
  <c r="P115" i="3"/>
  <c r="H115" i="3"/>
  <c r="M115" i="3"/>
  <c r="G115" i="3"/>
  <c r="V82" i="3"/>
  <c r="U82" i="3"/>
  <c r="T82" i="3"/>
  <c r="R82" i="3"/>
  <c r="Q82" i="3"/>
  <c r="P82" i="3"/>
  <c r="M82" i="3"/>
  <c r="S82" i="3"/>
  <c r="L82" i="3"/>
  <c r="H82" i="3"/>
  <c r="G82" i="3"/>
  <c r="N82" i="3"/>
  <c r="V49" i="3"/>
  <c r="U49" i="3"/>
  <c r="T49" i="3"/>
  <c r="S49" i="3"/>
  <c r="R49" i="3"/>
  <c r="Q49" i="3"/>
  <c r="P49" i="3"/>
  <c r="M49" i="3"/>
  <c r="N49" i="3"/>
  <c r="L49" i="3"/>
  <c r="H49" i="3"/>
  <c r="G49" i="3"/>
  <c r="V50" i="3"/>
  <c r="U50" i="3"/>
  <c r="T50" i="3"/>
  <c r="R50" i="3"/>
  <c r="Q50" i="3"/>
  <c r="P50" i="3"/>
  <c r="S50" i="3"/>
  <c r="M50" i="3"/>
  <c r="H50" i="3"/>
  <c r="G50" i="3"/>
  <c r="L50" i="3"/>
  <c r="N50" i="3"/>
  <c r="V43" i="3"/>
  <c r="U43" i="3"/>
  <c r="T43" i="3"/>
  <c r="S43" i="3"/>
  <c r="R43" i="3"/>
  <c r="Q43" i="3"/>
  <c r="P43" i="3"/>
  <c r="M43" i="3"/>
  <c r="N43" i="3"/>
  <c r="H43" i="3"/>
  <c r="G43" i="3"/>
  <c r="L43" i="3"/>
  <c r="V39" i="3"/>
  <c r="U39" i="3"/>
  <c r="T39" i="3"/>
  <c r="Q39" i="3"/>
  <c r="S39" i="3"/>
  <c r="R39" i="3"/>
  <c r="P39" i="3"/>
  <c r="M39" i="3"/>
  <c r="L39" i="3"/>
  <c r="H39" i="3"/>
  <c r="G39" i="3"/>
  <c r="N39" i="3"/>
  <c r="V84" i="3"/>
  <c r="U84" i="3"/>
  <c r="T84" i="3"/>
  <c r="Q84" i="3"/>
  <c r="P84" i="3"/>
  <c r="M84" i="3"/>
  <c r="R84" i="3"/>
  <c r="S84" i="3"/>
  <c r="N84" i="3"/>
  <c r="L84" i="3"/>
  <c r="H84" i="3"/>
  <c r="G84" i="3"/>
  <c r="V15" i="3"/>
  <c r="U15" i="3"/>
  <c r="T15" i="3"/>
  <c r="R15" i="3"/>
  <c r="S15" i="3"/>
  <c r="Q15" i="3"/>
  <c r="P15" i="3"/>
  <c r="M15" i="3"/>
  <c r="K15" i="3"/>
  <c r="H15" i="3"/>
  <c r="G15" i="3"/>
  <c r="L15" i="3"/>
  <c r="F15" i="3"/>
  <c r="N15" i="3"/>
  <c r="V31" i="3"/>
  <c r="U31" i="3"/>
  <c r="T31" i="3"/>
  <c r="Q31" i="3"/>
  <c r="P31" i="3"/>
  <c r="R31" i="3"/>
  <c r="M31" i="3"/>
  <c r="S31" i="3"/>
  <c r="L31" i="3"/>
  <c r="K31" i="3"/>
  <c r="N31" i="3"/>
  <c r="H31" i="3"/>
  <c r="G31" i="3"/>
  <c r="F31" i="3"/>
  <c r="C110" i="3"/>
  <c r="C106" i="3"/>
  <c r="C63" i="3"/>
  <c r="C103" i="3"/>
  <c r="C86" i="3"/>
  <c r="C46" i="3"/>
  <c r="C98" i="3"/>
  <c r="C71" i="3"/>
  <c r="C76" i="3"/>
  <c r="C7" i="3"/>
  <c r="D121" i="3"/>
  <c r="D117" i="3"/>
  <c r="D105" i="3"/>
  <c r="D28" i="3"/>
  <c r="D8" i="3"/>
  <c r="D40" i="3"/>
  <c r="D34" i="3"/>
  <c r="D32" i="3"/>
  <c r="D93" i="3"/>
  <c r="D25" i="3"/>
  <c r="E118" i="3"/>
  <c r="E79" i="3"/>
  <c r="E20" i="3"/>
  <c r="E16" i="3"/>
  <c r="E99" i="3"/>
  <c r="E33" i="3"/>
  <c r="E66" i="3"/>
  <c r="E27" i="3"/>
  <c r="E54" i="3"/>
  <c r="F122" i="3"/>
  <c r="F51" i="3"/>
  <c r="F12" i="3"/>
  <c r="F104" i="3"/>
  <c r="F91" i="3"/>
  <c r="F47" i="3"/>
  <c r="F26" i="3"/>
  <c r="F36" i="3"/>
  <c r="F27" i="3"/>
  <c r="G112" i="3"/>
  <c r="G56" i="3"/>
  <c r="G72" i="3"/>
  <c r="H51" i="3"/>
  <c r="H19" i="3"/>
  <c r="H2" i="3"/>
  <c r="J109" i="3"/>
  <c r="J102" i="3"/>
  <c r="K19" i="3"/>
  <c r="K55" i="3"/>
  <c r="L40" i="3"/>
  <c r="N58" i="3"/>
  <c r="V62" i="3"/>
  <c r="U62" i="3"/>
  <c r="T62" i="3"/>
  <c r="R62" i="3"/>
  <c r="Q62" i="3"/>
  <c r="P62" i="3"/>
  <c r="S62" i="3"/>
  <c r="N62" i="3"/>
  <c r="J62" i="3"/>
  <c r="M62" i="3"/>
  <c r="L62" i="3"/>
  <c r="V70" i="3"/>
  <c r="U70" i="3"/>
  <c r="T70" i="3"/>
  <c r="P70" i="3"/>
  <c r="N70" i="3"/>
  <c r="S70" i="3"/>
  <c r="L70" i="3"/>
  <c r="R70" i="3"/>
  <c r="H70" i="3"/>
  <c r="G70" i="3"/>
  <c r="Q70" i="3"/>
  <c r="M70" i="3"/>
  <c r="K70" i="3"/>
  <c r="J70" i="3"/>
  <c r="D85" i="3"/>
  <c r="U52" i="3"/>
  <c r="T52" i="3"/>
  <c r="S52" i="3"/>
  <c r="V52" i="3"/>
  <c r="R52" i="3"/>
  <c r="Q52" i="3"/>
  <c r="G52" i="3"/>
  <c r="M52" i="3"/>
  <c r="P52" i="3"/>
  <c r="L52" i="3"/>
  <c r="K52" i="3"/>
  <c r="J52" i="3"/>
  <c r="C13" i="3"/>
  <c r="C10" i="3"/>
  <c r="T56" i="3"/>
  <c r="S56" i="3"/>
  <c r="V56" i="3"/>
  <c r="U56" i="3"/>
  <c r="N56" i="3"/>
  <c r="R56" i="3"/>
  <c r="Q56" i="3"/>
  <c r="P56" i="3"/>
  <c r="M56" i="3"/>
  <c r="L56" i="3"/>
  <c r="K56" i="3"/>
  <c r="J56" i="3"/>
  <c r="T67" i="3"/>
  <c r="S67" i="3"/>
  <c r="R67" i="3"/>
  <c r="V67" i="3"/>
  <c r="N67" i="3"/>
  <c r="Q67" i="3"/>
  <c r="U67" i="3"/>
  <c r="P67" i="3"/>
  <c r="F67" i="3"/>
  <c r="L67" i="3"/>
  <c r="M67" i="3"/>
  <c r="K67" i="3"/>
  <c r="J67" i="3"/>
  <c r="C58" i="3"/>
  <c r="D75" i="3"/>
  <c r="V59" i="3"/>
  <c r="T59" i="3"/>
  <c r="L59" i="3"/>
  <c r="S59" i="3"/>
  <c r="R59" i="3"/>
  <c r="Q59" i="3"/>
  <c r="P59" i="3"/>
  <c r="N59" i="3"/>
  <c r="M59" i="3"/>
  <c r="K59" i="3"/>
  <c r="U59" i="3"/>
  <c r="J59" i="3"/>
  <c r="H59" i="3"/>
  <c r="V119" i="3"/>
  <c r="U119" i="3"/>
  <c r="S119" i="3"/>
  <c r="R119" i="3"/>
  <c r="P119" i="3"/>
  <c r="T119" i="3"/>
  <c r="L119" i="3"/>
  <c r="K119" i="3"/>
  <c r="N119" i="3"/>
  <c r="H119" i="3"/>
  <c r="Q119" i="3"/>
  <c r="M119" i="3"/>
  <c r="V114" i="3"/>
  <c r="U114" i="3"/>
  <c r="S114" i="3"/>
  <c r="T114" i="3"/>
  <c r="R114" i="3"/>
  <c r="P114" i="3"/>
  <c r="L114" i="3"/>
  <c r="M114" i="3"/>
  <c r="K114" i="3"/>
  <c r="H114" i="3"/>
  <c r="Q114" i="3"/>
  <c r="N114" i="3"/>
  <c r="V30" i="3"/>
  <c r="U30" i="3"/>
  <c r="S30" i="3"/>
  <c r="R30" i="3"/>
  <c r="P30" i="3"/>
  <c r="T30" i="3"/>
  <c r="L30" i="3"/>
  <c r="K30" i="3"/>
  <c r="Q30" i="3"/>
  <c r="N30" i="3"/>
  <c r="H30" i="3"/>
  <c r="M30" i="3"/>
  <c r="V57" i="3"/>
  <c r="U57" i="3"/>
  <c r="T57" i="3"/>
  <c r="S57" i="3"/>
  <c r="R57" i="3"/>
  <c r="P57" i="3"/>
  <c r="L57" i="3"/>
  <c r="K57" i="3"/>
  <c r="H57" i="3"/>
  <c r="N57" i="3"/>
  <c r="M57" i="3"/>
  <c r="V38" i="3"/>
  <c r="U38" i="3"/>
  <c r="T38" i="3"/>
  <c r="S38" i="3"/>
  <c r="R38" i="3"/>
  <c r="P38" i="3"/>
  <c r="K38" i="3"/>
  <c r="N38" i="3"/>
  <c r="M38" i="3"/>
  <c r="L38" i="3"/>
  <c r="H38" i="3"/>
  <c r="Q38" i="3"/>
  <c r="V113" i="3"/>
  <c r="U113" i="3"/>
  <c r="T113" i="3"/>
  <c r="S113" i="3"/>
  <c r="R113" i="3"/>
  <c r="P113" i="3"/>
  <c r="K113" i="3"/>
  <c r="H113" i="3"/>
  <c r="Q113" i="3"/>
  <c r="L113" i="3"/>
  <c r="N113" i="3"/>
  <c r="M113" i="3"/>
  <c r="V80" i="3"/>
  <c r="U80" i="3"/>
  <c r="T80" i="3"/>
  <c r="S80" i="3"/>
  <c r="R80" i="3"/>
  <c r="P80" i="3"/>
  <c r="K80" i="3"/>
  <c r="Q80" i="3"/>
  <c r="N80" i="3"/>
  <c r="M80" i="3"/>
  <c r="H80" i="3"/>
  <c r="L80" i="3"/>
  <c r="V101" i="3"/>
  <c r="U101" i="3"/>
  <c r="T101" i="3"/>
  <c r="S101" i="3"/>
  <c r="R101" i="3"/>
  <c r="P101" i="3"/>
  <c r="L101" i="3"/>
  <c r="K101" i="3"/>
  <c r="H101" i="3"/>
  <c r="N101" i="3"/>
  <c r="M101" i="3"/>
  <c r="V29" i="3"/>
  <c r="U29" i="3"/>
  <c r="T29" i="3"/>
  <c r="S29" i="3"/>
  <c r="P29" i="3"/>
  <c r="R29" i="3"/>
  <c r="K29" i="3"/>
  <c r="N29" i="3"/>
  <c r="M29" i="3"/>
  <c r="L29" i="3"/>
  <c r="H29" i="3"/>
  <c r="Q29" i="3"/>
  <c r="V23" i="3"/>
  <c r="U23" i="3"/>
  <c r="T23" i="3"/>
  <c r="S23" i="3"/>
  <c r="R23" i="3"/>
  <c r="P23" i="3"/>
  <c r="K23" i="3"/>
  <c r="H23" i="3"/>
  <c r="Q23" i="3"/>
  <c r="L23" i="3"/>
  <c r="N23" i="3"/>
  <c r="M23" i="3"/>
  <c r="V45" i="3"/>
  <c r="U45" i="3"/>
  <c r="T45" i="3"/>
  <c r="S45" i="3"/>
  <c r="P45" i="3"/>
  <c r="R45" i="3"/>
  <c r="K45" i="3"/>
  <c r="N45" i="3"/>
  <c r="M45" i="3"/>
  <c r="Q45" i="3"/>
  <c r="H45" i="3"/>
  <c r="G45" i="3"/>
  <c r="L45" i="3"/>
  <c r="C53" i="3"/>
  <c r="C115" i="3"/>
  <c r="C82" i="3"/>
  <c r="C49" i="3"/>
  <c r="C50" i="3"/>
  <c r="C43" i="3"/>
  <c r="C39" i="3"/>
  <c r="C84" i="3"/>
  <c r="C15" i="3"/>
  <c r="C31" i="3"/>
  <c r="D110" i="3"/>
  <c r="D106" i="3"/>
  <c r="D63" i="3"/>
  <c r="D103" i="3"/>
  <c r="D86" i="3"/>
  <c r="D46" i="3"/>
  <c r="D98" i="3"/>
  <c r="D71" i="3"/>
  <c r="D76" i="3"/>
  <c r="D7" i="3"/>
  <c r="E121" i="3"/>
  <c r="E117" i="3"/>
  <c r="E105" i="3"/>
  <c r="E28" i="3"/>
  <c r="E8" i="3"/>
  <c r="E40" i="3"/>
  <c r="E34" i="3"/>
  <c r="E32" i="3"/>
  <c r="E93" i="3"/>
  <c r="E25" i="3"/>
  <c r="F118" i="3"/>
  <c r="F20" i="3"/>
  <c r="F59" i="3"/>
  <c r="F16" i="3"/>
  <c r="F99" i="3"/>
  <c r="F33" i="3"/>
  <c r="F66" i="3"/>
  <c r="F93" i="3"/>
  <c r="G62" i="3"/>
  <c r="G51" i="3"/>
  <c r="G104" i="3"/>
  <c r="G47" i="3"/>
  <c r="G36" i="3"/>
  <c r="G74" i="3"/>
  <c r="H6" i="3"/>
  <c r="H26" i="3"/>
  <c r="H68" i="3"/>
  <c r="J82" i="3"/>
  <c r="J39" i="3"/>
  <c r="K110" i="3"/>
  <c r="K86" i="3"/>
  <c r="K76" i="3"/>
  <c r="N17" i="3"/>
  <c r="R116" i="3"/>
  <c r="V9" i="3"/>
  <c r="U9" i="3"/>
  <c r="T9" i="3"/>
  <c r="R9" i="3"/>
  <c r="Q9" i="3"/>
  <c r="S9" i="3"/>
  <c r="P9" i="3"/>
  <c r="N9" i="3"/>
  <c r="J9" i="3"/>
  <c r="M9" i="3"/>
  <c r="L9" i="3"/>
  <c r="D78" i="3"/>
  <c r="U24" i="3"/>
  <c r="T24" i="3"/>
  <c r="S24" i="3"/>
  <c r="V24" i="3"/>
  <c r="R24" i="3"/>
  <c r="Q24" i="3"/>
  <c r="G24" i="3"/>
  <c r="N24" i="3"/>
  <c r="P24" i="3"/>
  <c r="L24" i="3"/>
  <c r="K24" i="3"/>
  <c r="M24" i="3"/>
  <c r="J24" i="3"/>
  <c r="U42" i="3"/>
  <c r="T42" i="3"/>
  <c r="S42" i="3"/>
  <c r="R42" i="3"/>
  <c r="M42" i="3"/>
  <c r="V42" i="3"/>
  <c r="Q42" i="3"/>
  <c r="G42" i="3"/>
  <c r="N42" i="3"/>
  <c r="P42" i="3"/>
  <c r="L42" i="3"/>
  <c r="K42" i="3"/>
  <c r="J42" i="3"/>
  <c r="C97" i="3"/>
  <c r="C60" i="3"/>
  <c r="T14" i="3"/>
  <c r="S14" i="3"/>
  <c r="V14" i="3"/>
  <c r="N14" i="3"/>
  <c r="U14" i="3"/>
  <c r="R14" i="3"/>
  <c r="Q14" i="3"/>
  <c r="P14" i="3"/>
  <c r="L14" i="3"/>
  <c r="M14" i="3"/>
  <c r="K14" i="3"/>
  <c r="J14" i="3"/>
  <c r="C24" i="3"/>
  <c r="C42" i="3"/>
  <c r="D89" i="3"/>
  <c r="V79" i="3"/>
  <c r="T79" i="3"/>
  <c r="U79" i="3"/>
  <c r="S79" i="3"/>
  <c r="R79" i="3"/>
  <c r="Q79" i="3"/>
  <c r="P79" i="3"/>
  <c r="N79" i="3"/>
  <c r="L79" i="3"/>
  <c r="K79" i="3"/>
  <c r="J79" i="3"/>
  <c r="M79" i="3"/>
  <c r="H79" i="3"/>
  <c r="V108" i="3"/>
  <c r="U108" i="3"/>
  <c r="R108" i="3"/>
  <c r="Q108" i="3"/>
  <c r="S108" i="3"/>
  <c r="T108" i="3"/>
  <c r="K108" i="3"/>
  <c r="P108" i="3"/>
  <c r="N108" i="3"/>
  <c r="J108" i="3"/>
  <c r="G108" i="3"/>
  <c r="M108" i="3"/>
  <c r="V3" i="3"/>
  <c r="U3" i="3"/>
  <c r="T3" i="3"/>
  <c r="R3" i="3"/>
  <c r="Q3" i="3"/>
  <c r="S3" i="3"/>
  <c r="M3" i="3"/>
  <c r="K3" i="3"/>
  <c r="J3" i="3"/>
  <c r="G3" i="3"/>
  <c r="N3" i="3"/>
  <c r="P3" i="3"/>
  <c r="V44" i="3"/>
  <c r="U44" i="3"/>
  <c r="R44" i="3"/>
  <c r="Q44" i="3"/>
  <c r="S44" i="3"/>
  <c r="T44" i="3"/>
  <c r="K44" i="3"/>
  <c r="N44" i="3"/>
  <c r="J44" i="3"/>
  <c r="P44" i="3"/>
  <c r="M44" i="3"/>
  <c r="G44" i="3"/>
  <c r="V48" i="3"/>
  <c r="U48" i="3"/>
  <c r="R48" i="3"/>
  <c r="T48" i="3"/>
  <c r="Q48" i="3"/>
  <c r="S48" i="3"/>
  <c r="L48" i="3"/>
  <c r="K48" i="3"/>
  <c r="J48" i="3"/>
  <c r="G48" i="3"/>
  <c r="N48" i="3"/>
  <c r="M48" i="3"/>
  <c r="V64" i="3"/>
  <c r="U64" i="3"/>
  <c r="S64" i="3"/>
  <c r="R64" i="3"/>
  <c r="Q64" i="3"/>
  <c r="T64" i="3"/>
  <c r="K64" i="3"/>
  <c r="N64" i="3"/>
  <c r="J64" i="3"/>
  <c r="M64" i="3"/>
  <c r="L64" i="3"/>
  <c r="G64" i="3"/>
  <c r="P64" i="3"/>
  <c r="V87" i="3"/>
  <c r="U87" i="3"/>
  <c r="T87" i="3"/>
  <c r="R87" i="3"/>
  <c r="Q87" i="3"/>
  <c r="S87" i="3"/>
  <c r="K87" i="3"/>
  <c r="J87" i="3"/>
  <c r="P87" i="3"/>
  <c r="G87" i="3"/>
  <c r="L87" i="3"/>
  <c r="N87" i="3"/>
  <c r="M87" i="3"/>
  <c r="V11" i="3"/>
  <c r="U11" i="3"/>
  <c r="T11" i="3"/>
  <c r="R11" i="3"/>
  <c r="Q11" i="3"/>
  <c r="K11" i="3"/>
  <c r="S11" i="3"/>
  <c r="N11" i="3"/>
  <c r="J11" i="3"/>
  <c r="M11" i="3"/>
  <c r="G11" i="3"/>
  <c r="L11" i="3"/>
  <c r="V4" i="3"/>
  <c r="U4" i="3"/>
  <c r="T4" i="3"/>
  <c r="R4" i="3"/>
  <c r="Q4" i="3"/>
  <c r="S4" i="3"/>
  <c r="K4" i="3"/>
  <c r="J4" i="3"/>
  <c r="G4" i="3"/>
  <c r="P4" i="3"/>
  <c r="N4" i="3"/>
  <c r="M4" i="3"/>
  <c r="V41" i="3"/>
  <c r="U41" i="3"/>
  <c r="T41" i="3"/>
  <c r="R41" i="3"/>
  <c r="Q41" i="3"/>
  <c r="S41" i="3"/>
  <c r="K41" i="3"/>
  <c r="N41" i="3"/>
  <c r="J41" i="3"/>
  <c r="M41" i="3"/>
  <c r="L41" i="3"/>
  <c r="P41" i="3"/>
  <c r="G41" i="3"/>
  <c r="V37" i="3"/>
  <c r="U37" i="3"/>
  <c r="T37" i="3"/>
  <c r="R37" i="3"/>
  <c r="S37" i="3"/>
  <c r="Q37" i="3"/>
  <c r="K37" i="3"/>
  <c r="J37" i="3"/>
  <c r="G37" i="3"/>
  <c r="L37" i="3"/>
  <c r="N37" i="3"/>
  <c r="M37" i="3"/>
  <c r="C119" i="3"/>
  <c r="C114" i="3"/>
  <c r="C30" i="3"/>
  <c r="C57" i="3"/>
  <c r="C38" i="3"/>
  <c r="C113" i="3"/>
  <c r="C80" i="3"/>
  <c r="C101" i="3"/>
  <c r="C29" i="3"/>
  <c r="C23" i="3"/>
  <c r="C45" i="3"/>
  <c r="D53" i="3"/>
  <c r="D115" i="3"/>
  <c r="D82" i="3"/>
  <c r="D49" i="3"/>
  <c r="D50" i="3"/>
  <c r="D43" i="3"/>
  <c r="D39" i="3"/>
  <c r="D84" i="3"/>
  <c r="D15" i="3"/>
  <c r="D31" i="3"/>
  <c r="E110" i="3"/>
  <c r="E106" i="3"/>
  <c r="E63" i="3"/>
  <c r="E103" i="3"/>
  <c r="E86" i="3"/>
  <c r="E46" i="3"/>
  <c r="E98" i="3"/>
  <c r="E71" i="3"/>
  <c r="E76" i="3"/>
  <c r="E7" i="3"/>
  <c r="F121" i="3"/>
  <c r="F117" i="3"/>
  <c r="F105" i="3"/>
  <c r="F28" i="3"/>
  <c r="F8" i="3"/>
  <c r="F40" i="3"/>
  <c r="F34" i="3"/>
  <c r="F32" i="3"/>
  <c r="F76" i="3"/>
  <c r="G120" i="3"/>
  <c r="G79" i="3"/>
  <c r="G59" i="3"/>
  <c r="G99" i="3"/>
  <c r="G66" i="3"/>
  <c r="G54" i="3"/>
  <c r="H9" i="3"/>
  <c r="H73" i="3"/>
  <c r="H4" i="3"/>
  <c r="H5" i="3"/>
  <c r="J119" i="3"/>
  <c r="J57" i="3"/>
  <c r="J101" i="3"/>
  <c r="K53" i="3"/>
  <c r="K50" i="3"/>
  <c r="K68" i="3"/>
  <c r="L17" i="3"/>
  <c r="S54" i="3"/>
  <c r="AR576" i="2"/>
  <c r="AR100" i="2"/>
  <c r="AR264" i="2"/>
  <c r="AR408" i="2"/>
  <c r="AR427" i="2"/>
  <c r="AR35" i="2"/>
  <c r="AR50" i="2"/>
  <c r="AU69" i="2"/>
  <c r="AT701" i="2"/>
  <c r="AU701" i="2"/>
  <c r="AU678" i="2"/>
  <c r="AU707" i="2"/>
  <c r="AR531" i="2"/>
  <c r="AU42" i="2"/>
  <c r="AS709" i="2"/>
  <c r="AS629" i="2"/>
  <c r="AS466" i="2"/>
  <c r="AS598" i="2"/>
  <c r="AS621" i="2"/>
  <c r="AT159" i="2"/>
  <c r="AT15" i="2"/>
  <c r="AT547" i="2"/>
  <c r="AR133" i="2"/>
  <c r="AR512" i="2"/>
  <c r="AS185" i="2"/>
  <c r="AS700" i="2"/>
  <c r="AS426" i="2"/>
  <c r="AS653" i="2"/>
  <c r="AS594" i="2"/>
  <c r="AS718" i="2"/>
  <c r="AS401" i="2"/>
  <c r="AS135" i="2"/>
  <c r="AS678" i="2"/>
  <c r="AS485" i="2"/>
  <c r="AS143" i="2"/>
  <c r="AS78" i="2"/>
  <c r="AS423" i="2"/>
  <c r="AS203" i="2"/>
  <c r="AS92" i="2"/>
  <c r="AS119" i="2"/>
  <c r="AS270" i="2"/>
  <c r="AS669" i="2"/>
  <c r="AS88" i="2"/>
  <c r="AS313" i="2"/>
  <c r="AT452" i="2"/>
  <c r="AT385" i="2"/>
  <c r="AT55" i="2"/>
  <c r="AT269" i="2"/>
  <c r="AT297" i="2"/>
  <c r="AT509" i="2"/>
  <c r="AT470" i="2"/>
  <c r="AT49" i="2"/>
  <c r="AT88" i="2"/>
  <c r="AT523" i="2"/>
  <c r="AS303" i="2"/>
  <c r="AS126" i="2"/>
  <c r="AS15" i="2"/>
  <c r="AS657" i="2"/>
  <c r="AS535" i="2"/>
  <c r="AS367" i="2"/>
  <c r="AS490" i="2"/>
  <c r="AS336" i="2"/>
  <c r="AS160" i="2"/>
  <c r="AS499" i="2"/>
  <c r="AS29" i="2"/>
  <c r="AS586" i="2"/>
  <c r="AS176" i="2"/>
  <c r="AR176" i="2"/>
  <c r="AS154" i="2"/>
  <c r="AS507" i="2"/>
  <c r="AS387" i="2"/>
  <c r="AS228" i="2"/>
  <c r="AS620" i="2"/>
  <c r="AS164" i="2"/>
  <c r="AT707" i="2"/>
  <c r="AT580" i="2"/>
  <c r="AT390" i="2"/>
  <c r="AT78" i="2"/>
  <c r="AT734" i="2"/>
  <c r="AT43" i="2"/>
  <c r="AT169" i="2"/>
  <c r="AT72" i="2"/>
  <c r="AT578" i="2"/>
  <c r="AT387" i="2"/>
  <c r="AT228" i="2"/>
  <c r="AT620" i="2"/>
  <c r="AT164" i="2"/>
  <c r="AS221" i="2"/>
  <c r="AS534" i="2"/>
  <c r="AS484" i="2"/>
  <c r="AS159" i="2"/>
  <c r="AS417" i="2"/>
  <c r="AS18" i="2"/>
  <c r="AS530" i="2"/>
  <c r="AS583" i="2"/>
  <c r="AS236" i="2"/>
  <c r="AS246" i="2"/>
  <c r="AS508" i="2"/>
  <c r="AS22" i="2"/>
  <c r="AS4" i="2"/>
  <c r="AS429" i="2"/>
  <c r="AS323" i="2"/>
  <c r="AS436" i="2"/>
  <c r="AS292" i="2"/>
  <c r="AS477" i="2"/>
  <c r="AS601" i="2"/>
  <c r="AS288" i="2"/>
  <c r="AS573" i="2"/>
  <c r="AS76" i="2"/>
  <c r="AS273" i="2"/>
  <c r="AS97" i="2"/>
  <c r="AS611" i="2"/>
  <c r="AS13" i="2"/>
  <c r="AS467" i="2"/>
  <c r="AS63" i="2"/>
  <c r="AS20" i="2"/>
  <c r="AS44" i="2"/>
  <c r="AS434" i="2"/>
  <c r="AS155" i="2"/>
  <c r="AT723" i="2"/>
  <c r="AT288" i="2"/>
  <c r="AT83" i="2"/>
  <c r="AR452" i="2"/>
  <c r="AR385" i="2"/>
  <c r="AR499" i="2"/>
  <c r="AR181" i="2"/>
  <c r="AR269" i="2"/>
  <c r="AR254" i="2"/>
  <c r="AR372" i="2"/>
  <c r="AR92" i="2"/>
  <c r="AR402" i="2"/>
  <c r="AR119" i="2"/>
  <c r="AR270" i="2"/>
  <c r="AR228" i="2"/>
  <c r="AR213" i="2"/>
  <c r="AR399" i="2"/>
  <c r="AR466" i="2"/>
  <c r="AS667" i="2"/>
  <c r="AS503" i="2"/>
  <c r="AS280" i="2"/>
  <c r="AS496" i="2"/>
  <c r="AS604" i="2"/>
  <c r="AS101" i="2"/>
  <c r="AS392" i="2"/>
  <c r="AS184" i="2"/>
  <c r="AS307" i="2"/>
  <c r="AS445" i="2"/>
  <c r="AS730" i="2"/>
  <c r="AS595" i="2"/>
  <c r="AS572" i="2"/>
  <c r="AS112" i="2"/>
  <c r="AS391" i="2"/>
  <c r="AS418" i="2"/>
  <c r="AS405" i="2"/>
  <c r="AS208" i="2"/>
  <c r="AS83" i="2"/>
  <c r="AS68" i="2"/>
  <c r="AS361" i="2"/>
  <c r="AS591" i="2"/>
  <c r="AS308" i="2"/>
  <c r="AS57" i="2"/>
  <c r="AS235" i="2"/>
  <c r="AS659" i="2"/>
  <c r="AS677" i="2"/>
  <c r="AS592" i="2"/>
  <c r="AS652" i="2"/>
  <c r="AS103" i="2"/>
  <c r="AS632" i="2"/>
  <c r="AS675" i="2"/>
  <c r="AS27" i="2"/>
  <c r="AS257" i="2"/>
  <c r="AS400" i="2"/>
  <c r="AS139" i="2"/>
  <c r="AS373" i="2"/>
  <c r="AR373" i="2"/>
  <c r="AS67" i="2"/>
  <c r="AS120" i="2"/>
  <c r="AS293" i="2"/>
  <c r="AS575" i="2"/>
  <c r="AS462" i="2"/>
  <c r="AS443" i="2"/>
  <c r="AS121" i="2"/>
  <c r="AS102" i="2"/>
  <c r="AS255" i="2"/>
  <c r="AS317" i="2"/>
  <c r="AS661" i="2"/>
  <c r="AS377" i="2"/>
  <c r="AS555" i="2"/>
  <c r="AS345" i="2"/>
  <c r="AS727" i="2"/>
  <c r="AS666" i="2"/>
  <c r="AS442" i="2"/>
  <c r="AS703" i="2"/>
  <c r="AS28" i="2"/>
  <c r="AS682" i="2"/>
  <c r="AS413" i="2"/>
  <c r="AS634" i="2"/>
  <c r="AS375" i="2"/>
  <c r="AS166" i="2"/>
  <c r="AS343" i="2"/>
  <c r="AS116" i="2"/>
  <c r="AS670" i="2"/>
  <c r="AS260" i="2"/>
  <c r="AS435" i="2"/>
  <c r="AS191" i="2"/>
  <c r="AS282" i="2"/>
  <c r="AS559" i="2"/>
  <c r="AS619" i="2"/>
  <c r="AS123" i="2"/>
  <c r="AS432" i="2"/>
  <c r="AS441" i="2"/>
  <c r="AS691" i="2"/>
  <c r="AS672" i="2"/>
  <c r="AS106" i="2"/>
  <c r="AS406" i="2"/>
  <c r="AR272" i="2"/>
  <c r="AS272" i="2"/>
  <c r="AS519" i="2"/>
  <c r="AS348" i="2"/>
  <c r="AS52" i="2"/>
  <c r="AS90" i="2"/>
  <c r="AS30" i="2"/>
  <c r="AS194" i="2"/>
  <c r="AS25" i="2"/>
  <c r="AS73" i="2"/>
  <c r="AS587" i="2"/>
  <c r="AS597" i="2"/>
  <c r="AS93" i="2"/>
  <c r="AS70" i="2"/>
  <c r="AS537" i="2"/>
  <c r="AS475" i="2"/>
  <c r="AS378" i="2"/>
  <c r="AS268" i="2"/>
  <c r="AR268" i="2"/>
  <c r="AS505" i="2"/>
  <c r="AS568" i="2"/>
  <c r="AS46" i="2"/>
  <c r="AS137" i="2"/>
  <c r="AS146" i="2"/>
  <c r="AS379" i="2"/>
  <c r="AS723" i="2"/>
  <c r="AS569" i="2"/>
  <c r="AS315" i="2"/>
  <c r="AS731" i="2"/>
  <c r="AS330" i="2"/>
  <c r="AS706" i="2"/>
  <c r="AS107" i="2"/>
  <c r="AS481" i="2"/>
  <c r="AS226" i="2"/>
  <c r="AS551" i="2"/>
  <c r="AS639" i="2"/>
  <c r="AS541" i="2"/>
  <c r="AS518" i="2"/>
  <c r="AS290" i="2"/>
  <c r="AS542" i="2"/>
  <c r="AS369" i="2"/>
  <c r="AS738" i="2"/>
  <c r="AS472" i="2"/>
  <c r="AS140" i="2"/>
  <c r="AS694" i="2"/>
  <c r="AS40" i="2"/>
  <c r="AS384" i="2"/>
  <c r="AS532" i="2"/>
  <c r="AS64" i="2"/>
  <c r="AS224" i="2"/>
  <c r="AS163" i="2"/>
  <c r="AS186" i="2"/>
  <c r="AS458" i="2"/>
  <c r="AS358" i="2"/>
  <c r="AS71" i="2"/>
  <c r="AS579" i="2"/>
  <c r="AS593" i="2"/>
  <c r="AS263" i="2"/>
  <c r="AS690" i="2"/>
  <c r="AS322" i="2"/>
  <c r="AS480" i="2"/>
  <c r="AS651" i="2"/>
  <c r="AS549" i="2"/>
  <c r="AS648" i="2"/>
  <c r="AS253" i="2"/>
  <c r="AS722" i="2"/>
  <c r="AS664" i="2"/>
  <c r="AS363" i="2"/>
  <c r="AS241" i="2"/>
  <c r="AS617" i="2"/>
  <c r="AS656" i="2"/>
  <c r="AS31" i="2"/>
  <c r="AS180" i="2"/>
  <c r="AS195" i="2"/>
  <c r="AS117" i="2"/>
  <c r="AS118" i="2"/>
  <c r="AS453" i="2"/>
  <c r="AS42" i="2"/>
  <c r="AS521" i="2"/>
  <c r="AS219" i="2"/>
  <c r="AS59" i="2"/>
  <c r="AS673" i="2"/>
  <c r="AS214" i="2"/>
  <c r="AS498" i="2"/>
  <c r="AS47" i="2"/>
  <c r="AS207" i="2"/>
  <c r="AS548" i="2"/>
  <c r="AS23" i="2"/>
  <c r="AS577" i="2"/>
  <c r="AS545" i="2"/>
  <c r="AS365" i="2"/>
  <c r="AS286" i="2"/>
  <c r="AS371" i="2"/>
  <c r="AS368" i="2"/>
  <c r="AS267" i="2"/>
  <c r="AS249" i="2"/>
  <c r="AS493" i="2"/>
  <c r="AS243" i="2"/>
  <c r="AS111" i="2"/>
  <c r="AS204" i="2"/>
  <c r="AS295" i="2"/>
  <c r="AS511" i="2"/>
  <c r="AS162" i="2"/>
  <c r="AS483" i="2"/>
  <c r="AS304" i="2"/>
  <c r="AS158" i="2"/>
  <c r="AS340" i="2"/>
  <c r="AS9" i="2"/>
  <c r="AS245" i="2"/>
  <c r="AS133" i="2"/>
  <c r="AS258" i="2"/>
  <c r="AS54" i="2"/>
  <c r="AS506" i="2"/>
  <c r="AS69" i="2"/>
  <c r="AS476" i="2"/>
  <c r="AS512" i="2"/>
  <c r="AT617" i="2"/>
  <c r="AT396" i="2"/>
  <c r="AT25" i="2"/>
  <c r="AR231" i="2"/>
  <c r="AR345" i="2"/>
  <c r="AR583" i="2"/>
  <c r="AR568" i="2"/>
  <c r="AS262" i="2"/>
  <c r="AS510" i="2"/>
  <c r="AS735" i="2"/>
  <c r="AS210" i="2"/>
  <c r="AS641" i="2"/>
  <c r="AS701" i="2"/>
  <c r="AS452" i="2"/>
  <c r="AS385" i="2"/>
  <c r="AS181" i="2"/>
  <c r="AS665" i="2"/>
  <c r="AS254" i="2"/>
  <c r="AS297" i="2"/>
  <c r="AS509" i="2"/>
  <c r="AR509" i="2"/>
  <c r="AS470" i="2"/>
  <c r="AR470" i="2"/>
  <c r="AS398" i="2"/>
  <c r="AS222" i="2"/>
  <c r="AS571" i="2"/>
  <c r="AS234" i="2"/>
  <c r="AT336" i="2"/>
  <c r="AT160" i="2"/>
  <c r="AT499" i="2"/>
  <c r="AT665" i="2"/>
  <c r="AT254" i="2"/>
  <c r="AT372" i="2"/>
  <c r="AT402" i="2"/>
  <c r="AT91" i="2"/>
  <c r="AT409" i="2"/>
  <c r="AT524" i="2"/>
  <c r="AT213" i="2"/>
  <c r="AT313" i="2"/>
  <c r="AS231" i="2"/>
  <c r="AS614" i="2"/>
  <c r="AS271" i="2"/>
  <c r="AS396" i="2"/>
  <c r="AS461" i="2"/>
  <c r="AS449" i="2"/>
  <c r="AS616" i="2"/>
  <c r="AS625" i="2"/>
  <c r="AS699" i="2"/>
  <c r="AS574" i="2"/>
  <c r="AS269" i="2"/>
  <c r="AS372" i="2"/>
  <c r="AS402" i="2"/>
  <c r="AS91" i="2"/>
  <c r="AS409" i="2"/>
  <c r="AS524" i="2"/>
  <c r="AS213" i="2"/>
  <c r="AS523" i="2"/>
  <c r="AR523" i="2"/>
  <c r="AT678" i="2"/>
  <c r="AT485" i="2"/>
  <c r="AT143" i="2"/>
  <c r="AT181" i="2"/>
  <c r="AT29" i="2"/>
  <c r="AT441" i="2"/>
  <c r="AT644" i="2"/>
  <c r="AT728" i="2"/>
  <c r="AT586" i="2"/>
  <c r="AT176" i="2"/>
  <c r="AT154" i="2"/>
  <c r="AT507" i="2"/>
  <c r="AT398" i="2"/>
  <c r="AT222" i="2"/>
  <c r="AT571" i="2"/>
  <c r="AT234" i="2"/>
  <c r="AS342" i="2"/>
  <c r="AS465" i="2"/>
  <c r="AS711" i="2"/>
  <c r="AS603" i="2"/>
  <c r="AS193" i="2"/>
  <c r="AS707" i="2"/>
  <c r="AS580" i="2"/>
  <c r="AS390" i="2"/>
  <c r="AS55" i="2"/>
  <c r="AS734" i="2"/>
  <c r="AS43" i="2"/>
  <c r="AS169" i="2"/>
  <c r="AS72" i="2"/>
  <c r="AS578" i="2"/>
  <c r="AS49" i="2"/>
  <c r="AS289" i="2"/>
  <c r="AS422" i="2"/>
  <c r="AS399" i="2"/>
  <c r="AT616" i="2"/>
  <c r="AT625" i="2"/>
  <c r="AT699" i="2"/>
  <c r="AT574" i="2"/>
  <c r="AT423" i="2"/>
  <c r="AT203" i="2"/>
  <c r="AT92" i="2"/>
  <c r="AT119" i="2"/>
  <c r="AT270" i="2"/>
  <c r="AT669" i="2"/>
  <c r="AT289" i="2"/>
  <c r="AT422" i="2"/>
  <c r="AT399" i="2"/>
  <c r="AR580" i="2"/>
  <c r="AR78" i="2"/>
  <c r="AS644" i="2"/>
  <c r="AR128" i="2"/>
  <c r="AR140" i="2"/>
  <c r="AR257" i="2"/>
  <c r="AR121" i="2"/>
  <c r="AR651" i="2"/>
  <c r="AR390" i="2"/>
  <c r="AS324" i="2"/>
  <c r="AT363" i="2"/>
  <c r="AT738" i="2"/>
  <c r="AT672" i="2"/>
  <c r="AT677" i="2"/>
  <c r="AT140" i="2"/>
  <c r="AT700" i="2"/>
  <c r="AT652" i="2"/>
  <c r="AT406" i="2"/>
  <c r="AR104" i="2"/>
  <c r="AS448" i="2"/>
  <c r="AS725" i="2"/>
  <c r="AS153" i="2"/>
  <c r="AS456" i="2"/>
  <c r="AS566" i="2"/>
  <c r="AS138" i="2"/>
  <c r="AS671" i="2"/>
  <c r="AS359" i="2"/>
  <c r="AS736" i="2"/>
  <c r="AS220" i="2"/>
  <c r="AS689" i="2"/>
  <c r="AS122" i="2"/>
  <c r="AS536" i="2"/>
  <c r="AS136" i="2"/>
  <c r="AS650" i="2"/>
  <c r="AS205" i="2"/>
  <c r="AS582" i="2"/>
  <c r="AS41" i="2"/>
  <c r="AS14" i="2"/>
  <c r="AS56" i="2"/>
  <c r="AS362" i="2"/>
  <c r="AS527" i="2"/>
  <c r="AS600" i="2"/>
  <c r="AS693" i="2"/>
  <c r="AS618" i="2"/>
  <c r="AS276" i="2"/>
  <c r="AS411" i="2"/>
  <c r="AS346" i="2"/>
  <c r="AS539" i="2"/>
  <c r="AT655" i="2"/>
  <c r="AT431" i="2"/>
  <c r="AT628" i="2"/>
  <c r="AT153" i="2"/>
  <c r="AT456" i="2"/>
  <c r="AT610" i="2"/>
  <c r="AT713" i="2"/>
  <c r="AT138" i="2"/>
  <c r="AT671" i="2"/>
  <c r="AT359" i="2"/>
  <c r="AT539" i="2"/>
  <c r="AR24" i="2"/>
  <c r="AS720" i="2"/>
  <c r="AS581" i="2"/>
  <c r="AS533" i="2"/>
  <c r="AS278" i="2"/>
  <c r="AS381" i="2"/>
  <c r="AS596" i="2"/>
  <c r="AS85" i="2"/>
  <c r="AS331" i="2"/>
  <c r="AS607" i="2"/>
  <c r="AS404" i="2"/>
  <c r="AS488" i="2"/>
  <c r="AS680" i="2"/>
  <c r="AS230" i="2"/>
  <c r="AS494" i="2"/>
  <c r="AS643" i="2"/>
  <c r="AS125" i="2"/>
  <c r="AS21" i="2"/>
  <c r="AS182" i="2"/>
  <c r="AS560" i="2"/>
  <c r="AS17" i="2"/>
  <c r="AS198" i="2"/>
  <c r="AS337" i="2"/>
  <c r="AS58" i="2"/>
  <c r="AS710" i="2"/>
  <c r="AS225" i="2"/>
  <c r="AS94" i="2"/>
  <c r="AS487" i="2"/>
  <c r="AS96" i="2"/>
  <c r="AS299" i="2"/>
  <c r="AS77" i="2"/>
  <c r="AS714" i="2"/>
  <c r="AS469" i="2"/>
  <c r="AS457" i="2"/>
  <c r="AS188" i="2"/>
  <c r="AS647" i="2"/>
  <c r="AS654" i="2"/>
  <c r="AS447" i="2"/>
  <c r="AS318" i="2"/>
  <c r="AS206" i="2"/>
  <c r="AS189" i="2"/>
  <c r="AS395" i="2"/>
  <c r="AS502" i="2"/>
  <c r="AS383" i="2"/>
  <c r="AS51" i="2"/>
  <c r="AS130" i="2"/>
  <c r="AS631" i="2"/>
  <c r="AS676" i="2"/>
  <c r="AS491" i="2"/>
  <c r="AT720" i="2"/>
  <c r="AT624" i="2"/>
  <c r="AT436" i="2"/>
  <c r="AT698" i="2"/>
  <c r="AT581" i="2"/>
  <c r="AT156" i="2"/>
  <c r="AT533" i="2"/>
  <c r="AT389" i="2"/>
  <c r="AT278" i="2"/>
  <c r="AT630" i="2"/>
  <c r="AT381" i="2"/>
  <c r="AT239" i="2"/>
  <c r="AT596" i="2"/>
  <c r="AT145" i="2"/>
  <c r="AT85" i="2"/>
  <c r="AT331" i="2"/>
  <c r="AT549" i="2"/>
  <c r="AU720" i="2"/>
  <c r="AS360" i="2"/>
  <c r="AT520" i="2"/>
  <c r="AT691" i="2"/>
  <c r="AT659" i="2"/>
  <c r="AT472" i="2"/>
  <c r="AT106" i="2"/>
  <c r="AT592" i="2"/>
  <c r="AT694" i="2"/>
  <c r="AT40" i="2"/>
  <c r="AT70" i="2"/>
  <c r="AS655" i="2"/>
  <c r="AS431" i="2"/>
  <c r="AS628" i="2"/>
  <c r="AS419" i="2"/>
  <c r="AS610" i="2"/>
  <c r="AS713" i="2"/>
  <c r="AS679" i="2"/>
  <c r="AS455" i="2"/>
  <c r="AS623" i="2"/>
  <c r="AS105" i="2"/>
  <c r="AS708" i="2"/>
  <c r="AS247" i="2"/>
  <c r="AS538" i="2"/>
  <c r="AS439" i="2"/>
  <c r="AS173" i="2"/>
  <c r="AS705" i="2"/>
  <c r="AS444" i="2"/>
  <c r="AS374" i="2"/>
  <c r="AS199" i="2"/>
  <c r="AS520" i="2"/>
  <c r="AS132" i="2"/>
  <c r="AS190" i="2"/>
  <c r="AS134" i="2"/>
  <c r="AS319" i="2"/>
  <c r="AS329" i="2"/>
  <c r="AS412" i="2"/>
  <c r="AS242" i="2"/>
  <c r="AS446" i="2"/>
  <c r="AS552" i="2"/>
  <c r="AS590" i="2"/>
  <c r="AT448" i="2"/>
  <c r="AT725" i="2"/>
  <c r="AT419" i="2"/>
  <c r="AT566" i="2"/>
  <c r="AT661" i="2"/>
  <c r="AT679" i="2"/>
  <c r="AT220" i="2"/>
  <c r="AR305" i="2"/>
  <c r="AR314" i="2"/>
  <c r="AR150" i="2"/>
  <c r="AR144" i="2"/>
  <c r="AR113" i="2"/>
  <c r="AR291" i="2"/>
  <c r="AR177" i="2"/>
  <c r="AR349" i="2"/>
  <c r="AR99" i="2"/>
  <c r="AR298" i="2"/>
  <c r="AU650" i="2"/>
  <c r="AS624" i="2"/>
  <c r="AS698" i="2"/>
  <c r="AS156" i="2"/>
  <c r="AS389" i="2"/>
  <c r="AS630" i="2"/>
  <c r="AS239" i="2"/>
  <c r="AS145" i="2"/>
  <c r="AS737" i="2"/>
  <c r="AS688" i="2"/>
  <c r="AS408" i="2"/>
  <c r="AS716" i="2"/>
  <c r="AS513" i="2"/>
  <c r="AS522" i="2"/>
  <c r="AS240" i="2"/>
  <c r="AS602" i="2"/>
  <c r="AS717" i="2"/>
  <c r="AS283" i="2"/>
  <c r="AS724" i="2"/>
  <c r="AS605" i="2"/>
  <c r="AS500" i="2"/>
  <c r="AS732" i="2"/>
  <c r="AS217" i="2"/>
  <c r="AS646" i="2"/>
  <c r="AS517" i="2"/>
  <c r="AS38" i="2"/>
  <c r="AS501" i="2"/>
  <c r="AS425" i="2"/>
  <c r="AS712" i="2"/>
  <c r="AS403" i="2"/>
  <c r="AS427" i="2"/>
  <c r="AS563" i="2"/>
  <c r="AS229" i="2"/>
  <c r="AS550" i="2"/>
  <c r="AS728" i="2"/>
  <c r="AS645" i="2"/>
  <c r="AS683" i="2"/>
  <c r="AS152" i="2"/>
  <c r="AS438" i="2"/>
  <c r="AS114" i="2"/>
  <c r="AS275" i="2"/>
  <c r="AS165" i="2"/>
  <c r="AS339" i="2"/>
  <c r="AS662" i="2"/>
  <c r="AS437" i="2"/>
  <c r="AS585" i="2"/>
  <c r="AS285" i="2"/>
  <c r="AS10" i="2"/>
  <c r="AS649" i="2"/>
  <c r="AS635" i="2"/>
  <c r="AS454" i="2"/>
  <c r="AS37" i="2"/>
  <c r="AS347" i="2"/>
  <c r="AS540" i="2"/>
  <c r="AS75" i="2"/>
  <c r="AS35" i="2"/>
  <c r="AS149" i="2"/>
  <c r="AS415" i="2"/>
  <c r="AS39" i="2"/>
  <c r="AS212" i="2"/>
  <c r="AS167" i="2"/>
  <c r="AS310" i="2"/>
  <c r="AS98" i="2"/>
  <c r="AS50" i="2"/>
  <c r="AS355" i="2"/>
  <c r="AS528" i="2"/>
  <c r="AS380" i="2"/>
  <c r="AT737" i="2"/>
  <c r="AT688" i="2"/>
  <c r="AT408" i="2"/>
  <c r="AT716" i="2"/>
  <c r="AT513" i="2"/>
  <c r="AT522" i="2"/>
  <c r="AT240" i="2"/>
  <c r="AT602" i="2"/>
  <c r="AT717" i="2"/>
  <c r="AT283" i="2"/>
  <c r="AT724" i="2"/>
  <c r="AT605" i="2"/>
  <c r="AT500" i="2"/>
  <c r="AT732" i="2"/>
  <c r="AT152" i="2"/>
  <c r="AT35" i="2"/>
  <c r="AR168" i="2"/>
  <c r="AR36" i="2"/>
  <c r="AR221" i="2"/>
  <c r="AR534" i="2"/>
  <c r="AR327" i="2"/>
  <c r="AR187" i="2"/>
  <c r="AR300" i="2"/>
  <c r="AT299" i="2"/>
  <c r="AT735" i="2"/>
  <c r="AT718" i="2"/>
  <c r="AT711" i="2"/>
  <c r="AT535" i="2"/>
  <c r="AT210" i="2"/>
  <c r="AT401" i="2"/>
  <c r="AT603" i="2"/>
  <c r="AT656" i="2"/>
  <c r="AT461" i="2"/>
  <c r="AT367" i="2"/>
  <c r="AT641" i="2"/>
  <c r="AT135" i="2"/>
  <c r="AT193" i="2"/>
  <c r="AT31" i="2"/>
  <c r="AT449" i="2"/>
  <c r="AT490" i="2"/>
  <c r="AT180" i="2"/>
  <c r="AT195" i="2"/>
  <c r="AT117" i="2"/>
  <c r="AT118" i="2"/>
  <c r="AT453" i="2"/>
  <c r="AT42" i="2"/>
  <c r="AT521" i="2"/>
  <c r="AT219" i="2"/>
  <c r="AT59" i="2"/>
  <c r="AT673" i="2"/>
  <c r="AT214" i="2"/>
  <c r="AT498" i="2"/>
  <c r="AT47" i="2"/>
  <c r="AT207" i="2"/>
  <c r="AT548" i="2"/>
  <c r="AT23" i="2"/>
  <c r="AT577" i="2"/>
  <c r="AT545" i="2"/>
  <c r="AT365" i="2"/>
  <c r="AT286" i="2"/>
  <c r="AT371" i="2"/>
  <c r="AT368" i="2"/>
  <c r="AT267" i="2"/>
  <c r="AT249" i="2"/>
  <c r="AT493" i="2"/>
  <c r="AT243" i="2"/>
  <c r="AT111" i="2"/>
  <c r="AT204" i="2"/>
  <c r="AT295" i="2"/>
  <c r="AT511" i="2"/>
  <c r="AT162" i="2"/>
  <c r="AT483" i="2"/>
  <c r="AT304" i="2"/>
  <c r="AT158" i="2"/>
  <c r="AT340" i="2"/>
  <c r="AT9" i="2"/>
  <c r="AT245" i="2"/>
  <c r="AT133" i="2"/>
  <c r="AT258" i="2"/>
  <c r="AT54" i="2"/>
  <c r="AT506" i="2"/>
  <c r="AT69" i="2"/>
  <c r="AT476" i="2"/>
  <c r="AT512" i="2"/>
  <c r="AR598" i="2"/>
  <c r="AR426" i="2"/>
  <c r="AR555" i="2"/>
  <c r="AR126" i="2"/>
  <c r="AR159" i="2"/>
  <c r="AR262" i="2"/>
  <c r="AR342" i="2"/>
  <c r="AR15" i="2"/>
  <c r="AR363" i="2"/>
  <c r="AR503" i="2"/>
  <c r="AR18" i="2"/>
  <c r="AR378" i="2"/>
  <c r="AR241" i="2"/>
  <c r="AR271" i="2"/>
  <c r="AR530" i="2"/>
  <c r="AR442" i="2"/>
  <c r="AR236" i="2"/>
  <c r="AR28" i="2"/>
  <c r="AR682" i="2"/>
  <c r="AR137" i="2"/>
  <c r="AR22" i="2"/>
  <c r="AR146" i="2"/>
  <c r="AR307" i="2"/>
  <c r="AR4" i="2"/>
  <c r="AR379" i="2"/>
  <c r="AR445" i="2"/>
  <c r="AU735" i="2"/>
  <c r="AU718" i="2"/>
  <c r="AU711" i="2"/>
  <c r="AU617" i="2"/>
  <c r="AU396" i="2"/>
  <c r="AU535" i="2"/>
  <c r="AU210" i="2"/>
  <c r="AU401" i="2"/>
  <c r="AU603" i="2"/>
  <c r="AU656" i="2"/>
  <c r="AU461" i="2"/>
  <c r="AU367" i="2"/>
  <c r="AU641" i="2"/>
  <c r="AU135" i="2"/>
  <c r="AU193" i="2"/>
  <c r="AU31" i="2"/>
  <c r="AU449" i="2"/>
  <c r="AU490" i="2"/>
  <c r="AU180" i="2"/>
  <c r="AU195" i="2"/>
  <c r="AU117" i="2"/>
  <c r="AU118" i="2"/>
  <c r="AU453" i="2"/>
  <c r="AU521" i="2"/>
  <c r="AU219" i="2"/>
  <c r="AU59" i="2"/>
  <c r="AU673" i="2"/>
  <c r="AU214" i="2"/>
  <c r="AU498" i="2"/>
  <c r="AU47" i="2"/>
  <c r="AU207" i="2"/>
  <c r="AU548" i="2"/>
  <c r="AU23" i="2"/>
  <c r="AU577" i="2"/>
  <c r="AU545" i="2"/>
  <c r="AU365" i="2"/>
  <c r="AU286" i="2"/>
  <c r="AU371" i="2"/>
  <c r="AU368" i="2"/>
  <c r="AU267" i="2"/>
  <c r="AU249" i="2"/>
  <c r="AU493" i="2"/>
  <c r="AU243" i="2"/>
  <c r="AU111" i="2"/>
  <c r="AU204" i="2"/>
  <c r="AU295" i="2"/>
  <c r="AU511" i="2"/>
  <c r="AU162" i="2"/>
  <c r="AU483" i="2"/>
  <c r="AU304" i="2"/>
  <c r="AU158" i="2"/>
  <c r="AU340" i="2"/>
  <c r="AU9" i="2"/>
  <c r="AU234" i="2"/>
  <c r="AU141" i="2"/>
  <c r="AU245" i="2"/>
  <c r="AU133" i="2"/>
  <c r="AU258" i="2"/>
  <c r="AU54" i="2"/>
  <c r="AU506" i="2"/>
  <c r="AU476" i="2"/>
  <c r="AU512" i="2"/>
  <c r="AR585" i="2"/>
  <c r="AT714" i="2"/>
  <c r="AR595" i="2"/>
  <c r="AR572" i="2"/>
  <c r="AR112" i="2"/>
  <c r="AR185" i="2"/>
  <c r="AR83" i="2"/>
  <c r="AU336" i="2"/>
  <c r="AU625" i="2"/>
  <c r="AU390" i="2"/>
  <c r="AU78" i="2"/>
  <c r="AU29" i="2"/>
  <c r="AU269" i="2"/>
  <c r="AS294" i="2"/>
  <c r="AS129" i="2"/>
  <c r="AS200" i="2"/>
  <c r="AS19" i="2"/>
  <c r="AS170" i="2"/>
  <c r="AS202" i="2"/>
  <c r="AS79" i="2"/>
  <c r="AS608" i="2"/>
  <c r="AS53" i="2"/>
  <c r="AS108" i="2"/>
  <c r="AS161" i="2"/>
  <c r="AS553" i="2"/>
  <c r="AS321" i="2"/>
  <c r="AS26" i="2"/>
  <c r="AT704" i="2"/>
  <c r="AT681" i="2"/>
  <c r="AT82" i="2"/>
  <c r="AT128" i="2"/>
  <c r="AT516" i="2"/>
  <c r="AT45" i="2"/>
  <c r="AT692" i="2"/>
  <c r="AT109" i="2"/>
  <c r="AT504" i="2"/>
  <c r="AT261" i="2"/>
  <c r="AT87" i="2"/>
  <c r="AT514" i="2"/>
  <c r="AT531" i="2"/>
  <c r="AT248" i="2"/>
  <c r="AT414" i="2"/>
  <c r="AT197" i="2"/>
  <c r="AR106" i="2"/>
  <c r="AR592" i="2"/>
  <c r="AR40" i="2"/>
  <c r="AR406" i="2"/>
  <c r="AR103" i="2"/>
  <c r="AR384" i="2"/>
  <c r="AR532" i="2"/>
  <c r="AR519" i="2"/>
  <c r="AR64" i="2"/>
  <c r="AR27" i="2"/>
  <c r="AR224" i="2"/>
  <c r="AR163" i="2"/>
  <c r="AR400" i="2"/>
  <c r="AR186" i="2"/>
  <c r="AR90" i="2"/>
  <c r="AR139" i="2"/>
  <c r="AR458" i="2"/>
  <c r="AR30" i="2"/>
  <c r="AR358" i="2"/>
  <c r="AR67" i="2"/>
  <c r="AR194" i="2"/>
  <c r="AR71" i="2"/>
  <c r="AR25" i="2"/>
  <c r="AR579" i="2"/>
  <c r="AR593" i="2"/>
  <c r="AR575" i="2"/>
  <c r="AR443" i="2"/>
  <c r="AR597" i="2"/>
  <c r="AR322" i="2"/>
  <c r="AR102" i="2"/>
  <c r="AR93" i="2"/>
  <c r="AR480" i="2"/>
  <c r="AR70" i="2"/>
  <c r="AR317" i="2"/>
  <c r="AU704" i="2"/>
  <c r="AU613" i="2"/>
  <c r="AU636" i="2"/>
  <c r="AU644" i="2"/>
  <c r="AU681" i="2"/>
  <c r="AU556" i="2"/>
  <c r="AU179" i="2"/>
  <c r="AU294" i="2"/>
  <c r="AU82" i="2"/>
  <c r="AU192" i="2"/>
  <c r="AU251" i="2"/>
  <c r="AU129" i="2"/>
  <c r="AU128" i="2"/>
  <c r="AU301" i="2"/>
  <c r="AU562" i="2"/>
  <c r="AU200" i="2"/>
  <c r="AU516" i="2"/>
  <c r="AU429" i="2"/>
  <c r="AU599" i="2"/>
  <c r="AU19" i="2"/>
  <c r="AU45" i="2"/>
  <c r="AU609" i="2"/>
  <c r="AU564" i="2"/>
  <c r="AU170" i="2"/>
  <c r="AU692" i="2"/>
  <c r="AU62" i="2"/>
  <c r="AU12" i="2"/>
  <c r="AU202" i="2"/>
  <c r="AU109" i="2"/>
  <c r="AU633" i="2"/>
  <c r="AU451" i="2"/>
  <c r="AU79" i="2"/>
  <c r="AU504" i="2"/>
  <c r="AU328" i="2"/>
  <c r="AU201" i="2"/>
  <c r="AU608" i="2"/>
  <c r="AU261" i="2"/>
  <c r="AU696" i="2"/>
  <c r="AU211" i="2"/>
  <c r="AU53" i="2"/>
  <c r="AU87" i="2"/>
  <c r="AU110" i="2"/>
  <c r="AU471" i="2"/>
  <c r="AU108" i="2"/>
  <c r="AU514" i="2"/>
  <c r="AU382" i="2"/>
  <c r="AU232" i="2"/>
  <c r="AU161" i="2"/>
  <c r="AU531" i="2"/>
  <c r="AU332" i="2"/>
  <c r="AU223" i="2"/>
  <c r="AU553" i="2"/>
  <c r="AU248" i="2"/>
  <c r="AU115" i="2"/>
  <c r="AU627" i="2"/>
  <c r="AU321" i="2"/>
  <c r="AU414" i="2"/>
  <c r="AU151" i="2"/>
  <c r="AU89" i="2"/>
  <c r="AU26" i="2"/>
  <c r="AU197" i="2"/>
  <c r="AU104" i="2"/>
  <c r="AR53" i="2"/>
  <c r="AU494" i="2"/>
  <c r="AR166" i="2"/>
  <c r="AR343" i="2"/>
  <c r="AR116" i="2"/>
  <c r="AR76" i="2"/>
  <c r="AR107" i="2"/>
  <c r="AR435" i="2"/>
  <c r="AR68" i="2"/>
  <c r="AR63" i="2"/>
  <c r="AR541" i="2"/>
  <c r="AU485" i="2"/>
  <c r="AU385" i="2"/>
  <c r="AU499" i="2"/>
  <c r="AU574" i="2"/>
  <c r="AU423" i="2"/>
  <c r="AU289" i="2"/>
  <c r="AS613" i="2"/>
  <c r="AS556" i="2"/>
  <c r="AS192" i="2"/>
  <c r="AS301" i="2"/>
  <c r="AS564" i="2"/>
  <c r="AS12" i="2"/>
  <c r="AS451" i="2"/>
  <c r="AS201" i="2"/>
  <c r="AS211" i="2"/>
  <c r="AS471" i="2"/>
  <c r="AS232" i="2"/>
  <c r="AS223" i="2"/>
  <c r="AS627" i="2"/>
  <c r="AS89" i="2"/>
  <c r="AT636" i="2"/>
  <c r="AT179" i="2"/>
  <c r="AT251" i="2"/>
  <c r="AT562" i="2"/>
  <c r="AT599" i="2"/>
  <c r="AT564" i="2"/>
  <c r="AT12" i="2"/>
  <c r="AT451" i="2"/>
  <c r="AT201" i="2"/>
  <c r="AT211" i="2"/>
  <c r="AT471" i="2"/>
  <c r="AT232" i="2"/>
  <c r="AT223" i="2"/>
  <c r="AT627" i="2"/>
  <c r="AT89" i="2"/>
  <c r="AS686" i="2"/>
  <c r="AS305" i="2"/>
  <c r="AS320" i="2"/>
  <c r="AS376" i="2"/>
  <c r="AS150" i="2"/>
  <c r="AS34" i="2"/>
  <c r="AS366" i="2"/>
  <c r="AS144" i="2"/>
  <c r="AS227" i="2"/>
  <c r="AS407" i="2"/>
  <c r="AS685" i="2"/>
  <c r="AS8" i="2"/>
  <c r="AS663" i="2"/>
  <c r="AS349" i="2"/>
  <c r="AS353" i="2"/>
  <c r="AS687" i="2"/>
  <c r="AS424" i="2"/>
  <c r="AS7" i="2"/>
  <c r="AS544" i="2"/>
  <c r="AS565" i="2"/>
  <c r="AS238" i="2"/>
  <c r="AT468" i="2"/>
  <c r="AT314" i="2"/>
  <c r="AT739" i="2"/>
  <c r="AT265" i="2"/>
  <c r="AT24" i="2"/>
  <c r="AT733" i="2"/>
  <c r="AT721" i="2"/>
  <c r="AT113" i="2"/>
  <c r="AT291" i="2"/>
  <c r="AT284" i="2"/>
  <c r="AT557" i="2"/>
  <c r="AT177" i="2"/>
  <c r="AT148" i="2"/>
  <c r="AT349" i="2"/>
  <c r="AT428" i="2"/>
  <c r="AT353" i="2"/>
  <c r="AT252" i="2"/>
  <c r="AT99" i="2"/>
  <c r="AT687" i="2"/>
  <c r="AT567" i="2"/>
  <c r="AT489" i="2"/>
  <c r="AT424" i="2"/>
  <c r="AT16" i="2"/>
  <c r="AT298" i="2"/>
  <c r="AT7" i="2"/>
  <c r="AT478" i="2"/>
  <c r="AT370" i="2"/>
  <c r="AT544" i="2"/>
  <c r="AT209" i="2"/>
  <c r="AT479" i="2"/>
  <c r="AT565" i="2"/>
  <c r="AT95" i="2"/>
  <c r="AT526" i="2"/>
  <c r="AT238" i="2"/>
  <c r="AT626" i="2"/>
  <c r="AR431" i="2"/>
  <c r="AR153" i="2"/>
  <c r="AR419" i="2"/>
  <c r="AR456" i="2"/>
  <c r="AR610" i="2"/>
  <c r="AR566" i="2"/>
  <c r="AR623" i="2"/>
  <c r="AR220" i="2"/>
  <c r="AR105" i="2"/>
  <c r="AR536" i="2"/>
  <c r="AR173" i="2"/>
  <c r="AR377" i="2"/>
  <c r="AR444" i="2"/>
  <c r="AR41" i="2"/>
  <c r="AR199" i="2"/>
  <c r="AR14" i="2"/>
  <c r="AR56" i="2"/>
  <c r="AR132" i="2"/>
  <c r="AR362" i="2"/>
  <c r="AR190" i="2"/>
  <c r="AR527" i="2"/>
  <c r="AR134" i="2"/>
  <c r="AR600" i="2"/>
  <c r="AR329" i="2"/>
  <c r="AR412" i="2"/>
  <c r="AR276" i="2"/>
  <c r="AR242" i="2"/>
  <c r="AR411" i="2"/>
  <c r="AR446" i="2"/>
  <c r="AR346" i="2"/>
  <c r="AR552" i="2"/>
  <c r="AR590" i="2"/>
  <c r="AU686" i="2"/>
  <c r="AU715" i="2"/>
  <c r="AU468" i="2"/>
  <c r="AU305" i="2"/>
  <c r="AU196" i="2"/>
  <c r="AU314" i="2"/>
  <c r="AU320" i="2"/>
  <c r="AU576" i="2"/>
  <c r="AU739" i="2"/>
  <c r="AU376" i="2"/>
  <c r="AU554" i="2"/>
  <c r="AU265" i="2"/>
  <c r="AU150" i="2"/>
  <c r="AU364" i="2"/>
  <c r="AU24" i="2"/>
  <c r="AU34" i="2"/>
  <c r="AU354" i="2"/>
  <c r="AU733" i="2"/>
  <c r="AU366" i="2"/>
  <c r="AU386" i="2"/>
  <c r="AU721" i="2"/>
  <c r="AU144" i="2"/>
  <c r="AU459" i="2"/>
  <c r="AU113" i="2"/>
  <c r="AU227" i="2"/>
  <c r="AU397" i="2"/>
  <c r="AU427" i="2"/>
  <c r="AR477" i="2"/>
  <c r="AR288" i="2"/>
  <c r="AR260" i="2"/>
  <c r="AR405" i="2"/>
  <c r="AR551" i="2"/>
  <c r="AR591" i="2"/>
  <c r="AR20" i="2"/>
  <c r="AR518" i="2"/>
  <c r="AR44" i="2"/>
  <c r="AR123" i="2"/>
  <c r="AR290" i="2"/>
  <c r="AR57" i="2"/>
  <c r="AR434" i="2"/>
  <c r="AR542" i="2"/>
  <c r="AR441" i="2"/>
  <c r="AR369" i="2"/>
  <c r="AU616" i="2"/>
  <c r="AU580" i="2"/>
  <c r="AU143" i="2"/>
  <c r="AU181" i="2"/>
  <c r="AU665" i="2"/>
  <c r="AS704" i="2"/>
  <c r="AS681" i="2"/>
  <c r="AS82" i="2"/>
  <c r="AS128" i="2"/>
  <c r="AS516" i="2"/>
  <c r="AS45" i="2"/>
  <c r="AS692" i="2"/>
  <c r="AS109" i="2"/>
  <c r="AS504" i="2"/>
  <c r="AS261" i="2"/>
  <c r="AS87" i="2"/>
  <c r="AS514" i="2"/>
  <c r="AS531" i="2"/>
  <c r="AS248" i="2"/>
  <c r="AS414" i="2"/>
  <c r="AS197" i="2"/>
  <c r="AT613" i="2"/>
  <c r="AT556" i="2"/>
  <c r="AT192" i="2"/>
  <c r="AT301" i="2"/>
  <c r="AT429" i="2"/>
  <c r="AT609" i="2"/>
  <c r="AT62" i="2"/>
  <c r="AT633" i="2"/>
  <c r="AT328" i="2"/>
  <c r="AT696" i="2"/>
  <c r="AT110" i="2"/>
  <c r="AT382" i="2"/>
  <c r="AT332" i="2"/>
  <c r="AT115" i="2"/>
  <c r="AT151" i="2"/>
  <c r="AT104" i="2"/>
  <c r="AS468" i="2"/>
  <c r="AS314" i="2"/>
  <c r="AS739" i="2"/>
  <c r="AS265" i="2"/>
  <c r="AS24" i="2"/>
  <c r="AS733" i="2"/>
  <c r="AS721" i="2"/>
  <c r="AS113" i="2"/>
  <c r="AS291" i="2"/>
  <c r="AS284" i="2"/>
  <c r="AS557" i="2"/>
  <c r="AS177" i="2"/>
  <c r="AS281" i="2"/>
  <c r="AS428" i="2"/>
  <c r="AS99" i="2"/>
  <c r="AS489" i="2"/>
  <c r="AS298" i="2"/>
  <c r="AS370" i="2"/>
  <c r="AS479" i="2"/>
  <c r="AS526" i="2"/>
  <c r="AT715" i="2"/>
  <c r="AT196" i="2"/>
  <c r="AT576" i="2"/>
  <c r="AT554" i="2"/>
  <c r="AT364" i="2"/>
  <c r="AT354" i="2"/>
  <c r="AT386" i="2"/>
  <c r="AT459" i="2"/>
  <c r="AT397" i="2"/>
  <c r="AT6" i="2"/>
  <c r="AT525" i="2"/>
  <c r="AT100" i="2"/>
  <c r="AT281" i="2"/>
  <c r="AS622" i="2"/>
  <c r="AS421" i="2"/>
  <c r="AS350" i="2"/>
  <c r="AS287" i="2"/>
  <c r="AS695" i="2"/>
  <c r="AS589" i="2"/>
  <c r="AS237" i="2"/>
  <c r="AS250" i="2"/>
  <c r="AS660" i="2"/>
  <c r="AS306" i="2"/>
  <c r="AS333" i="2"/>
  <c r="AS463" i="2"/>
  <c r="AS416" i="2"/>
  <c r="AS482" i="2"/>
  <c r="AS2" i="2"/>
  <c r="AS215" i="2"/>
  <c r="AS274" i="2"/>
  <c r="AS178" i="2"/>
  <c r="AS393" i="2"/>
  <c r="AS640" i="2"/>
  <c r="AS33" i="2"/>
  <c r="AS658" i="2"/>
  <c r="AS11" i="2"/>
  <c r="AS277" i="2"/>
  <c r="AS183" i="2"/>
  <c r="AS588" i="2"/>
  <c r="AS61" i="2"/>
  <c r="AS81" i="2"/>
  <c r="AS341" i="2"/>
  <c r="AS356" i="2"/>
  <c r="AS584" i="2"/>
  <c r="AS131" i="2"/>
  <c r="AS388" i="2"/>
  <c r="AS326" i="2"/>
  <c r="AS5" i="2"/>
  <c r="AS244" i="2"/>
  <c r="AS410" i="2"/>
  <c r="AS74" i="2"/>
  <c r="AS486" i="2"/>
  <c r="AS48" i="2"/>
  <c r="AS344" i="2"/>
  <c r="AS325" i="2"/>
  <c r="AS316" i="2"/>
  <c r="AS3" i="2"/>
  <c r="AS357" i="2"/>
  <c r="AS86" i="2"/>
  <c r="AS638" i="2"/>
  <c r="AS174" i="2"/>
  <c r="AS216" i="2"/>
  <c r="AS546" i="2"/>
  <c r="AT622" i="2"/>
  <c r="AT615" i="2"/>
  <c r="AT421" i="2"/>
  <c r="AT303" i="2"/>
  <c r="AT497" i="2"/>
  <c r="AT350" i="2"/>
  <c r="AT729" i="2"/>
  <c r="AT287" i="2"/>
  <c r="AT674" i="2"/>
  <c r="AT695" i="2"/>
  <c r="AT142" i="2"/>
  <c r="AU303" i="2"/>
  <c r="AR451" i="2"/>
  <c r="AT335" i="2"/>
  <c r="AR569" i="2"/>
  <c r="AR315" i="2"/>
  <c r="AR273" i="2"/>
  <c r="AR97" i="2"/>
  <c r="AR226" i="2"/>
  <c r="AU452" i="2"/>
  <c r="AU160" i="2"/>
  <c r="AU699" i="2"/>
  <c r="AU55" i="2"/>
  <c r="AU734" i="2"/>
  <c r="AS636" i="2"/>
  <c r="AS179" i="2"/>
  <c r="AS251" i="2"/>
  <c r="AS562" i="2"/>
  <c r="AS599" i="2"/>
  <c r="AS609" i="2"/>
  <c r="AS62" i="2"/>
  <c r="AS633" i="2"/>
  <c r="AS328" i="2"/>
  <c r="AS696" i="2"/>
  <c r="AS110" i="2"/>
  <c r="AS382" i="2"/>
  <c r="AS332" i="2"/>
  <c r="AS115" i="2"/>
  <c r="AS151" i="2"/>
  <c r="AS104" i="2"/>
  <c r="AT294" i="2"/>
  <c r="AT129" i="2"/>
  <c r="AT200" i="2"/>
  <c r="AT19" i="2"/>
  <c r="AT170" i="2"/>
  <c r="AT202" i="2"/>
  <c r="AT79" i="2"/>
  <c r="AT608" i="2"/>
  <c r="AT53" i="2"/>
  <c r="AT108" i="2"/>
  <c r="AT161" i="2"/>
  <c r="AT553" i="2"/>
  <c r="AT321" i="2"/>
  <c r="AT26" i="2"/>
  <c r="AS715" i="2"/>
  <c r="AS196" i="2"/>
  <c r="AS576" i="2"/>
  <c r="AS554" i="2"/>
  <c r="AS364" i="2"/>
  <c r="AS354" i="2"/>
  <c r="AS386" i="2"/>
  <c r="AS459" i="2"/>
  <c r="AS397" i="2"/>
  <c r="AS6" i="2"/>
  <c r="AS525" i="2"/>
  <c r="AS100" i="2"/>
  <c r="AS148" i="2"/>
  <c r="AS175" i="2"/>
  <c r="AS252" i="2"/>
  <c r="AS567" i="2"/>
  <c r="AS16" i="2"/>
  <c r="AS478" i="2"/>
  <c r="AS209" i="2"/>
  <c r="AS95" i="2"/>
  <c r="AS626" i="2"/>
  <c r="AT686" i="2"/>
  <c r="AT305" i="2"/>
  <c r="AT320" i="2"/>
  <c r="AT376" i="2"/>
  <c r="AT150" i="2"/>
  <c r="AT34" i="2"/>
  <c r="AT366" i="2"/>
  <c r="AT144" i="2"/>
  <c r="AT227" i="2"/>
  <c r="AT407" i="2"/>
  <c r="AT685" i="2"/>
  <c r="AT8" i="2"/>
  <c r="AT663" i="2"/>
  <c r="AT175" i="2"/>
  <c r="AS615" i="2"/>
  <c r="AS497" i="2"/>
  <c r="AS729" i="2"/>
  <c r="AS674" i="2"/>
  <c r="AS697" i="2"/>
  <c r="AS473" i="2"/>
  <c r="AS171" i="2"/>
  <c r="AS259" i="2"/>
  <c r="AS335" i="2"/>
  <c r="AS420" i="2"/>
  <c r="AS142" i="2"/>
  <c r="AS684" i="2"/>
  <c r="AS719" i="2"/>
  <c r="AS726" i="2"/>
  <c r="AS606" i="2"/>
  <c r="AS430" i="2"/>
  <c r="AS168" i="2"/>
  <c r="AS433" i="2"/>
  <c r="AS529" i="2"/>
  <c r="AS612" i="2"/>
  <c r="AS561" i="2"/>
  <c r="AS124" i="2"/>
  <c r="AS464" i="2"/>
  <c r="AS668" i="2"/>
  <c r="AS394" i="2"/>
  <c r="AS36" i="2"/>
  <c r="AS460" i="2"/>
  <c r="AS702" i="2"/>
  <c r="AS65" i="2"/>
  <c r="AS547" i="2"/>
  <c r="AS474" i="2"/>
  <c r="AS312" i="2"/>
  <c r="AS127" i="2"/>
  <c r="AS352" i="2"/>
  <c r="AS515" i="2"/>
  <c r="AS570" i="2"/>
  <c r="AS256" i="2"/>
  <c r="AS492" i="2"/>
  <c r="AS32" i="2"/>
  <c r="AS172" i="2"/>
  <c r="AS84" i="2"/>
  <c r="AS309" i="2"/>
  <c r="AS147" i="2"/>
  <c r="AS351" i="2"/>
  <c r="AS66" i="2"/>
  <c r="AS141" i="2"/>
  <c r="AS218" i="2"/>
  <c r="AS233" i="2"/>
  <c r="AS495" i="2"/>
  <c r="AS327" i="2"/>
  <c r="AS440" i="2"/>
  <c r="AS543" i="2"/>
  <c r="AS266" i="2"/>
  <c r="AS450" i="2"/>
  <c r="AS637" i="2"/>
  <c r="AS279" i="2"/>
  <c r="AS296" i="2"/>
  <c r="AS60" i="2"/>
  <c r="AS311" i="2"/>
  <c r="AS302" i="2"/>
  <c r="AS80" i="2"/>
  <c r="AS157" i="2"/>
  <c r="AS334" i="2"/>
  <c r="AS187" i="2"/>
  <c r="AS338" i="2"/>
  <c r="AS264" i="2"/>
  <c r="AS300" i="2"/>
  <c r="AS642" i="2"/>
  <c r="AS558" i="2"/>
  <c r="AT433" i="2"/>
  <c r="AT32" i="2"/>
  <c r="AT84" i="2"/>
  <c r="AR602" i="2"/>
  <c r="AR283" i="2"/>
  <c r="AR500" i="2"/>
  <c r="AR517" i="2"/>
  <c r="AR403" i="2"/>
  <c r="AR550" i="2"/>
  <c r="AR645" i="2"/>
  <c r="AR438" i="2"/>
  <c r="AR165" i="2"/>
  <c r="AR662" i="2"/>
  <c r="AR285" i="2"/>
  <c r="AR37" i="2"/>
  <c r="AR75" i="2"/>
  <c r="AR310" i="2"/>
  <c r="AR39" i="2"/>
  <c r="AU43" i="2"/>
  <c r="AT709" i="2"/>
  <c r="AT629" i="2"/>
  <c r="AT466" i="2"/>
  <c r="AT598" i="2"/>
  <c r="AT621" i="2"/>
  <c r="AT426" i="2"/>
  <c r="AT555" i="2"/>
  <c r="AT231" i="2"/>
  <c r="AT126" i="2"/>
  <c r="AT664" i="2"/>
  <c r="AT537" i="2"/>
  <c r="AT667" i="2"/>
  <c r="AT262" i="2"/>
  <c r="AT342" i="2"/>
  <c r="AT653" i="2"/>
  <c r="AT345" i="2"/>
  <c r="AT614" i="2"/>
  <c r="AT417" i="2"/>
  <c r="AT475" i="2"/>
  <c r="AT503" i="2"/>
  <c r="AT510" i="2"/>
  <c r="AT727" i="2"/>
  <c r="AT465" i="2"/>
  <c r="AT594" i="2"/>
  <c r="AT18" i="2"/>
  <c r="AT378" i="2"/>
  <c r="AT280" i="2"/>
  <c r="AT241" i="2"/>
  <c r="AT271" i="2"/>
  <c r="AT657" i="2"/>
  <c r="AT666" i="2"/>
  <c r="AT268" i="2"/>
  <c r="AT530" i="2"/>
  <c r="AT496" i="2"/>
  <c r="AT442" i="2"/>
  <c r="AT583" i="2"/>
  <c r="AT505" i="2"/>
  <c r="AT604" i="2"/>
  <c r="AT703" i="2"/>
  <c r="AT236" i="2"/>
  <c r="AT568" i="2"/>
  <c r="AT101" i="2"/>
  <c r="AT28" i="2"/>
  <c r="AT246" i="2"/>
  <c r="AT46" i="2"/>
  <c r="AT392" i="2"/>
  <c r="AT682" i="2"/>
  <c r="AT508" i="2"/>
  <c r="AT137" i="2"/>
  <c r="AT184" i="2"/>
  <c r="AT413" i="2"/>
  <c r="AT22" i="2"/>
  <c r="AT146" i="2"/>
  <c r="AT307" i="2"/>
  <c r="AT634" i="2"/>
  <c r="AT4" i="2"/>
  <c r="AT379" i="2"/>
  <c r="AT445" i="2"/>
  <c r="AR617" i="2"/>
  <c r="AR396" i="2"/>
  <c r="AR535" i="2"/>
  <c r="AR210" i="2"/>
  <c r="AR367" i="2"/>
  <c r="AR135" i="2"/>
  <c r="AR193" i="2"/>
  <c r="AR31" i="2"/>
  <c r="AR449" i="2"/>
  <c r="AR180" i="2"/>
  <c r="AR195" i="2"/>
  <c r="AR117" i="2"/>
  <c r="AR42" i="2"/>
  <c r="AR521" i="2"/>
  <c r="AR219" i="2"/>
  <c r="AR59" i="2"/>
  <c r="AR214" i="2"/>
  <c r="AR47" i="2"/>
  <c r="AR207" i="2"/>
  <c r="AR23" i="2"/>
  <c r="AR545" i="2"/>
  <c r="AR286" i="2"/>
  <c r="AR371" i="2"/>
  <c r="AR368" i="2"/>
  <c r="AR493" i="2"/>
  <c r="AR243" i="2"/>
  <c r="AR111" i="2"/>
  <c r="AR204" i="2"/>
  <c r="AR295" i="2"/>
  <c r="AR162" i="2"/>
  <c r="AR483" i="2"/>
  <c r="AR304" i="2"/>
  <c r="AR158" i="2"/>
  <c r="AR340" i="2"/>
  <c r="AR9" i="2"/>
  <c r="AR245" i="2"/>
  <c r="AR54" i="2"/>
  <c r="AR69" i="2"/>
  <c r="AU709" i="2"/>
  <c r="AU629" i="2"/>
  <c r="AU466" i="2"/>
  <c r="AU598" i="2"/>
  <c r="AU621" i="2"/>
  <c r="AU426" i="2"/>
  <c r="AU555" i="2"/>
  <c r="AU231" i="2"/>
  <c r="AU126" i="2"/>
  <c r="AU664" i="2"/>
  <c r="AU159" i="2"/>
  <c r="AU537" i="2"/>
  <c r="AU667" i="2"/>
  <c r="AU262" i="2"/>
  <c r="AU342" i="2"/>
  <c r="AU653" i="2"/>
  <c r="AU345" i="2"/>
  <c r="AU614" i="2"/>
  <c r="AU15" i="2"/>
  <c r="AU363" i="2"/>
  <c r="AR605" i="2"/>
  <c r="AR609" i="2"/>
  <c r="AT697" i="2"/>
  <c r="AT589" i="2"/>
  <c r="AT473" i="2"/>
  <c r="AT237" i="2"/>
  <c r="AT171" i="2"/>
  <c r="AT250" i="2"/>
  <c r="AT259" i="2"/>
  <c r="AT660" i="2"/>
  <c r="AT306" i="2"/>
  <c r="AT420" i="2"/>
  <c r="AT333" i="2"/>
  <c r="AT463" i="2"/>
  <c r="AT416" i="2"/>
  <c r="AT482" i="2"/>
  <c r="AT2" i="2"/>
  <c r="AT215" i="2"/>
  <c r="AT274" i="2"/>
  <c r="AT178" i="2"/>
  <c r="AT393" i="2"/>
  <c r="AT640" i="2"/>
  <c r="AT33" i="2"/>
  <c r="AT658" i="2"/>
  <c r="AT11" i="2"/>
  <c r="AT277" i="2"/>
  <c r="AT183" i="2"/>
  <c r="AT588" i="2"/>
  <c r="AT61" i="2"/>
  <c r="AT81" i="2"/>
  <c r="AT341" i="2"/>
  <c r="AT356" i="2"/>
  <c r="AT584" i="2"/>
  <c r="AT131" i="2"/>
  <c r="AT388" i="2"/>
  <c r="AT326" i="2"/>
  <c r="AT5" i="2"/>
  <c r="AT244" i="2"/>
  <c r="AT410" i="2"/>
  <c r="AT74" i="2"/>
  <c r="AT486" i="2"/>
  <c r="AT48" i="2"/>
  <c r="AT344" i="2"/>
  <c r="AT325" i="2"/>
  <c r="AT316" i="2"/>
  <c r="AT3" i="2"/>
  <c r="AT357" i="2"/>
  <c r="AT86" i="2"/>
  <c r="AT638" i="2"/>
  <c r="AT174" i="2"/>
  <c r="AT216" i="2"/>
  <c r="AT546" i="2"/>
  <c r="AR581" i="2"/>
  <c r="AR156" i="2"/>
  <c r="AR533" i="2"/>
  <c r="AR389" i="2"/>
  <c r="AR278" i="2"/>
  <c r="AR630" i="2"/>
  <c r="AR145" i="2"/>
  <c r="AR85" i="2"/>
  <c r="AR331" i="2"/>
  <c r="AR404" i="2"/>
  <c r="AR230" i="2"/>
  <c r="AR494" i="2"/>
  <c r="AR648" i="2"/>
  <c r="AR125" i="2"/>
  <c r="AR21" i="2"/>
  <c r="AR182" i="2"/>
  <c r="AR17" i="2"/>
  <c r="AR198" i="2"/>
  <c r="AR337" i="2"/>
  <c r="AR225" i="2"/>
  <c r="AR253" i="2"/>
  <c r="AR96" i="2"/>
  <c r="AR299" i="2"/>
  <c r="AR77" i="2"/>
  <c r="AR469" i="2"/>
  <c r="AR188" i="2"/>
  <c r="AR318" i="2"/>
  <c r="AR324" i="2"/>
  <c r="AR206" i="2"/>
  <c r="AR395" i="2"/>
  <c r="AR502" i="2"/>
  <c r="AR383" i="2"/>
  <c r="AR51" i="2"/>
  <c r="AR130" i="2"/>
  <c r="AR631" i="2"/>
  <c r="AR676" i="2"/>
  <c r="AR491" i="2"/>
  <c r="AU622" i="2"/>
  <c r="AU615" i="2"/>
  <c r="AU421" i="2"/>
  <c r="AU497" i="2"/>
  <c r="AU350" i="2"/>
  <c r="AU729" i="2"/>
  <c r="AU287" i="2"/>
  <c r="AU674" i="2"/>
  <c r="AU695" i="2"/>
  <c r="AU697" i="2"/>
  <c r="AU589" i="2"/>
  <c r="AU473" i="2"/>
  <c r="AU237" i="2"/>
  <c r="AU171" i="2"/>
  <c r="AU250" i="2"/>
  <c r="AU259" i="2"/>
  <c r="AU660" i="2"/>
  <c r="AU335" i="2"/>
  <c r="AU306" i="2"/>
  <c r="AU341" i="2"/>
  <c r="AT684" i="2"/>
  <c r="AT719" i="2"/>
  <c r="AT726" i="2"/>
  <c r="AT606" i="2"/>
  <c r="AT430" i="2"/>
  <c r="AT168" i="2"/>
  <c r="AT529" i="2"/>
  <c r="AT612" i="2"/>
  <c r="AT561" i="2"/>
  <c r="AT124" i="2"/>
  <c r="AT464" i="2"/>
  <c r="AT668" i="2"/>
  <c r="AT394" i="2"/>
  <c r="AT36" i="2"/>
  <c r="AT460" i="2"/>
  <c r="AT702" i="2"/>
  <c r="AT65" i="2"/>
  <c r="AT474" i="2"/>
  <c r="AT312" i="2"/>
  <c r="AT127" i="2"/>
  <c r="AT352" i="2"/>
  <c r="AT221" i="2"/>
  <c r="AT515" i="2"/>
  <c r="AT570" i="2"/>
  <c r="AT256" i="2"/>
  <c r="AT492" i="2"/>
  <c r="AT172" i="2"/>
  <c r="AT309" i="2"/>
  <c r="AT534" i="2"/>
  <c r="AT147" i="2"/>
  <c r="AT351" i="2"/>
  <c r="AT66" i="2"/>
  <c r="AT141" i="2"/>
  <c r="AT218" i="2"/>
  <c r="AT233" i="2"/>
  <c r="AT495" i="2"/>
  <c r="AT484" i="2"/>
  <c r="AT327" i="2"/>
  <c r="AT440" i="2"/>
  <c r="AT543" i="2"/>
  <c r="AT266" i="2"/>
  <c r="AT450" i="2"/>
  <c r="AT637" i="2"/>
  <c r="AT279" i="2"/>
  <c r="AT296" i="2"/>
  <c r="AT60" i="2"/>
  <c r="AT311" i="2"/>
  <c r="AT292" i="2"/>
  <c r="AT302" i="2"/>
  <c r="AT80" i="2"/>
  <c r="AT157" i="2"/>
  <c r="AT334" i="2"/>
  <c r="AT187" i="2"/>
  <c r="AT338" i="2"/>
  <c r="AT264" i="2"/>
  <c r="AT300" i="2"/>
  <c r="AT642" i="2"/>
  <c r="AT558" i="2"/>
  <c r="AR240" i="2"/>
  <c r="AR646" i="2"/>
  <c r="AR38" i="2"/>
  <c r="AR114" i="2"/>
  <c r="AR275" i="2"/>
  <c r="AR339" i="2"/>
  <c r="AR437" i="2"/>
  <c r="AR10" i="2"/>
  <c r="AR649" i="2"/>
  <c r="AR454" i="2"/>
  <c r="AR149" i="2"/>
  <c r="AR212" i="2"/>
  <c r="AR167" i="2"/>
  <c r="AR355" i="2"/>
  <c r="AU684" i="2"/>
  <c r="AU719" i="2"/>
  <c r="AU726" i="2"/>
  <c r="AU606" i="2"/>
  <c r="AU430" i="2"/>
  <c r="AU168" i="2"/>
  <c r="AU433" i="2"/>
  <c r="AU529" i="2"/>
  <c r="AU612" i="2"/>
  <c r="AU561" i="2"/>
  <c r="AU124" i="2"/>
  <c r="AU464" i="2"/>
  <c r="AU668" i="2"/>
  <c r="AU394" i="2"/>
  <c r="AU36" i="2"/>
  <c r="AU460" i="2"/>
  <c r="AU702" i="2"/>
  <c r="AU65" i="2"/>
  <c r="AU547" i="2"/>
  <c r="AU474" i="2"/>
  <c r="AU312" i="2"/>
  <c r="AU127" i="2"/>
  <c r="AU352" i="2"/>
  <c r="AU221" i="2"/>
  <c r="AU515" i="2"/>
  <c r="AU570" i="2"/>
  <c r="AU256" i="2"/>
  <c r="AT730" i="2"/>
  <c r="AT477" i="2"/>
  <c r="AT375" i="2"/>
  <c r="AT569" i="2"/>
  <c r="AT595" i="2"/>
  <c r="AT601" i="2"/>
  <c r="AT166" i="2"/>
  <c r="AT315" i="2"/>
  <c r="AT572" i="2"/>
  <c r="AT343" i="2"/>
  <c r="AT731" i="2"/>
  <c r="AT112" i="2"/>
  <c r="AT573" i="2"/>
  <c r="AT116" i="2"/>
  <c r="AT330" i="2"/>
  <c r="AT391" i="2"/>
  <c r="AT76" i="2"/>
  <c r="AT670" i="2"/>
  <c r="AT706" i="2"/>
  <c r="AT418" i="2"/>
  <c r="AT273" i="2"/>
  <c r="AT260" i="2"/>
  <c r="AT107" i="2"/>
  <c r="AT405" i="2"/>
  <c r="AT97" i="2"/>
  <c r="AT185" i="2"/>
  <c r="AT481" i="2"/>
  <c r="AT208" i="2"/>
  <c r="AT611" i="2"/>
  <c r="AT435" i="2"/>
  <c r="AT226" i="2"/>
  <c r="AT13" i="2"/>
  <c r="AT191" i="2"/>
  <c r="AT551" i="2"/>
  <c r="AT68" i="2"/>
  <c r="AT467" i="2"/>
  <c r="AT282" i="2"/>
  <c r="AT639" i="2"/>
  <c r="AT361" i="2"/>
  <c r="AT63" i="2"/>
  <c r="AT559" i="2"/>
  <c r="AT541" i="2"/>
  <c r="AT591" i="2"/>
  <c r="AT20" i="2"/>
  <c r="AT619" i="2"/>
  <c r="AT518" i="2"/>
  <c r="AT308" i="2"/>
  <c r="AT44" i="2"/>
  <c r="AT123" i="2"/>
  <c r="AT290" i="2"/>
  <c r="AT57" i="2"/>
  <c r="AT434" i="2"/>
  <c r="AT432" i="2"/>
  <c r="AT542" i="2"/>
  <c r="AT235" i="2"/>
  <c r="AT155" i="2"/>
  <c r="AT369" i="2"/>
  <c r="AR160" i="2"/>
  <c r="AR143" i="2"/>
  <c r="AR55" i="2"/>
  <c r="AR29" i="2"/>
  <c r="AR43" i="2"/>
  <c r="AR203" i="2"/>
  <c r="AR297" i="2"/>
  <c r="AR169" i="2"/>
  <c r="AR154" i="2"/>
  <c r="AR72" i="2"/>
  <c r="AR91" i="2"/>
  <c r="AR398" i="2"/>
  <c r="AR387" i="2"/>
  <c r="AR669" i="2"/>
  <c r="AR222" i="2"/>
  <c r="AR88" i="2"/>
  <c r="AR571" i="2"/>
  <c r="AR422" i="2"/>
  <c r="AR313" i="2"/>
  <c r="AR234" i="2"/>
  <c r="AR164" i="2"/>
  <c r="AU723" i="2"/>
  <c r="AU730" i="2"/>
  <c r="AU477" i="2"/>
  <c r="AU375" i="2"/>
  <c r="AU569" i="2"/>
  <c r="AU595" i="2"/>
  <c r="AU601" i="2"/>
  <c r="AU166" i="2"/>
  <c r="AU315" i="2"/>
  <c r="AU572" i="2"/>
  <c r="AU288" i="2"/>
  <c r="AU343" i="2"/>
  <c r="AU731" i="2"/>
  <c r="AU112" i="2"/>
  <c r="AU573" i="2"/>
  <c r="AU116" i="2"/>
  <c r="AU330" i="2"/>
  <c r="AU391" i="2"/>
  <c r="AU76" i="2"/>
  <c r="AU670" i="2"/>
  <c r="AU706" i="2"/>
  <c r="AT103" i="2"/>
  <c r="AT384" i="2"/>
  <c r="AT272" i="2"/>
  <c r="AT632" i="2"/>
  <c r="AT532" i="2"/>
  <c r="AT675" i="2"/>
  <c r="AT519" i="2"/>
  <c r="AT64" i="2"/>
  <c r="AT27" i="2"/>
  <c r="AT348" i="2"/>
  <c r="AT224" i="2"/>
  <c r="AT257" i="2"/>
  <c r="AT52" i="2"/>
  <c r="AT163" i="2"/>
  <c r="AT400" i="2"/>
  <c r="AT186" i="2"/>
  <c r="AT90" i="2"/>
  <c r="AT139" i="2"/>
  <c r="AT458" i="2"/>
  <c r="AT30" i="2"/>
  <c r="AT373" i="2"/>
  <c r="AT358" i="2"/>
  <c r="AT67" i="2"/>
  <c r="AT194" i="2"/>
  <c r="AT71" i="2"/>
  <c r="AT120" i="2"/>
  <c r="AT579" i="2"/>
  <c r="AT293" i="2"/>
  <c r="AT73" i="2"/>
  <c r="AT593" i="2"/>
  <c r="AT575" i="2"/>
  <c r="AT587" i="2"/>
  <c r="AT462" i="2"/>
  <c r="AT263" i="2"/>
  <c r="AT443" i="2"/>
  <c r="AT597" i="2"/>
  <c r="AT690" i="2"/>
  <c r="AT121" i="2"/>
  <c r="AT322" i="2"/>
  <c r="AT102" i="2"/>
  <c r="AT93" i="2"/>
  <c r="AT480" i="2"/>
  <c r="AT255" i="2"/>
  <c r="AT651" i="2"/>
  <c r="AT317" i="2"/>
  <c r="AR613" i="2"/>
  <c r="AR636" i="2"/>
  <c r="AR179" i="2"/>
  <c r="AR294" i="2"/>
  <c r="AR82" i="2"/>
  <c r="AR192" i="2"/>
  <c r="AR251" i="2"/>
  <c r="AR129" i="2"/>
  <c r="AR301" i="2"/>
  <c r="AR200" i="2"/>
  <c r="AR516" i="2"/>
  <c r="AR599" i="2"/>
  <c r="AR19" i="2"/>
  <c r="AR45" i="2"/>
  <c r="AR564" i="2"/>
  <c r="AR170" i="2"/>
  <c r="AR62" i="2"/>
  <c r="AR12" i="2"/>
  <c r="AR202" i="2"/>
  <c r="AR109" i="2"/>
  <c r="AR633" i="2"/>
  <c r="AR79" i="2"/>
  <c r="AR201" i="2"/>
  <c r="AR608" i="2"/>
  <c r="AR261" i="2"/>
  <c r="AR211" i="2"/>
  <c r="AR87" i="2"/>
  <c r="AR110" i="2"/>
  <c r="AR471" i="2"/>
  <c r="AR108" i="2"/>
  <c r="AR382" i="2"/>
  <c r="AR232" i="2"/>
  <c r="AR332" i="2"/>
  <c r="AR223" i="2"/>
  <c r="AR553" i="2"/>
  <c r="AR115" i="2"/>
  <c r="AR414" i="2"/>
  <c r="AR151" i="2"/>
  <c r="AR197" i="2"/>
  <c r="AU691" i="2"/>
  <c r="AU738" i="2"/>
  <c r="AU659" i="2"/>
  <c r="AU672" i="2"/>
  <c r="AU472" i="2"/>
  <c r="AU677" i="2"/>
  <c r="AU106" i="2"/>
  <c r="AU140" i="2"/>
  <c r="AU592" i="2"/>
  <c r="AU700" i="2"/>
  <c r="AU694" i="2"/>
  <c r="AU652" i="2"/>
  <c r="AU40" i="2"/>
  <c r="AU406" i="2"/>
  <c r="AU103" i="2"/>
  <c r="AU384" i="2"/>
  <c r="AU272" i="2"/>
  <c r="AU632" i="2"/>
  <c r="AU532" i="2"/>
  <c r="AU675" i="2"/>
  <c r="AU519" i="2"/>
  <c r="AU64" i="2"/>
  <c r="AU27" i="2"/>
  <c r="AU348" i="2"/>
  <c r="AU224" i="2"/>
  <c r="AU257" i="2"/>
  <c r="AU52" i="2"/>
  <c r="AU163" i="2"/>
  <c r="AU400" i="2"/>
  <c r="AU186" i="2"/>
  <c r="AU90" i="2"/>
  <c r="AU139" i="2"/>
  <c r="AU458" i="2"/>
  <c r="AU30" i="2"/>
  <c r="AU373" i="2"/>
  <c r="AU358" i="2"/>
  <c r="AU67" i="2"/>
  <c r="AU194" i="2"/>
  <c r="AU71" i="2"/>
  <c r="AU120" i="2"/>
  <c r="AU25" i="2"/>
  <c r="AU579" i="2"/>
  <c r="AU293" i="2"/>
  <c r="AU73" i="2"/>
  <c r="AU593" i="2"/>
  <c r="AU575" i="2"/>
  <c r="AU587" i="2"/>
  <c r="AU462" i="2"/>
  <c r="AU263" i="2"/>
  <c r="AU443" i="2"/>
  <c r="AU597" i="2"/>
  <c r="AU690" i="2"/>
  <c r="AU121" i="2"/>
  <c r="AU322" i="2"/>
  <c r="AU102" i="2"/>
  <c r="AU93" i="2"/>
  <c r="AU480" i="2"/>
  <c r="AU255" i="2"/>
  <c r="AU651" i="2"/>
  <c r="AU70" i="2"/>
  <c r="AU317" i="2"/>
  <c r="AT455" i="2"/>
  <c r="AT736" i="2"/>
  <c r="AT623" i="2"/>
  <c r="AT105" i="2"/>
  <c r="AT689" i="2"/>
  <c r="AT708" i="2"/>
  <c r="AT122" i="2"/>
  <c r="AT247" i="2"/>
  <c r="AT536" i="2"/>
  <c r="AT538" i="2"/>
  <c r="AT136" i="2"/>
  <c r="AT439" i="2"/>
  <c r="AT650" i="2"/>
  <c r="AT173" i="2"/>
  <c r="AT377" i="2"/>
  <c r="AT705" i="2"/>
  <c r="AT205" i="2"/>
  <c r="AT444" i="2"/>
  <c r="AT582" i="2"/>
  <c r="AT374" i="2"/>
  <c r="AT41" i="2"/>
  <c r="AT199" i="2"/>
  <c r="AT14" i="2"/>
  <c r="AT56" i="2"/>
  <c r="AT132" i="2"/>
  <c r="AT362" i="2"/>
  <c r="AT190" i="2"/>
  <c r="AT527" i="2"/>
  <c r="AT134" i="2"/>
  <c r="AT600" i="2"/>
  <c r="AT319" i="2"/>
  <c r="AT693" i="2"/>
  <c r="AT329" i="2"/>
  <c r="AT618" i="2"/>
  <c r="AT412" i="2"/>
  <c r="AT276" i="2"/>
  <c r="AT242" i="2"/>
  <c r="AT411" i="2"/>
  <c r="AT446" i="2"/>
  <c r="AT346" i="2"/>
  <c r="AT552" i="2"/>
  <c r="AT590" i="2"/>
  <c r="AR196" i="2"/>
  <c r="AR320" i="2"/>
  <c r="AR265" i="2"/>
  <c r="AR364" i="2"/>
  <c r="AR34" i="2"/>
  <c r="AR386" i="2"/>
  <c r="AR227" i="2"/>
  <c r="AR6" i="2"/>
  <c r="AR284" i="2"/>
  <c r="AR525" i="2"/>
  <c r="AR8" i="2"/>
  <c r="AR281" i="2"/>
  <c r="AR175" i="2"/>
  <c r="AR353" i="2"/>
  <c r="AR489" i="2"/>
  <c r="AR16" i="2"/>
  <c r="AR7" i="2"/>
  <c r="AR370" i="2"/>
  <c r="AR544" i="2"/>
  <c r="AR209" i="2"/>
  <c r="AR565" i="2"/>
  <c r="AR526" i="2"/>
  <c r="AR238" i="2"/>
  <c r="AR626" i="2"/>
  <c r="AU655" i="2"/>
  <c r="AU448" i="2"/>
  <c r="AU431" i="2"/>
  <c r="AU725" i="2"/>
  <c r="AU628" i="2"/>
  <c r="AU153" i="2"/>
  <c r="AU419" i="2"/>
  <c r="AU456" i="2"/>
  <c r="AU610" i="2"/>
  <c r="AU566" i="2"/>
  <c r="AU713" i="2"/>
  <c r="AU138" i="2"/>
  <c r="AU661" i="2"/>
  <c r="AU671" i="2"/>
  <c r="AU679" i="2"/>
  <c r="AU359" i="2"/>
  <c r="AU455" i="2"/>
  <c r="AU736" i="2"/>
  <c r="AU623" i="2"/>
  <c r="AU220" i="2"/>
  <c r="AU105" i="2"/>
  <c r="AU689" i="2"/>
  <c r="AU708" i="2"/>
  <c r="AU122" i="2"/>
  <c r="AU247" i="2"/>
  <c r="AU536" i="2"/>
  <c r="AU538" i="2"/>
  <c r="AU136" i="2"/>
  <c r="AU439" i="2"/>
  <c r="AU173" i="2"/>
  <c r="AU377" i="2"/>
  <c r="AU705" i="2"/>
  <c r="AU205" i="2"/>
  <c r="AU444" i="2"/>
  <c r="AU582" i="2"/>
  <c r="AU374" i="2"/>
  <c r="AU41" i="2"/>
  <c r="AU199" i="2"/>
  <c r="AU14" i="2"/>
  <c r="AU520" i="2"/>
  <c r="AU56" i="2"/>
  <c r="AU132" i="2"/>
  <c r="AU362" i="2"/>
  <c r="AU190" i="2"/>
  <c r="AU527" i="2"/>
  <c r="AU134" i="2"/>
  <c r="AU600" i="2"/>
  <c r="AU319" i="2"/>
  <c r="AU693" i="2"/>
  <c r="AU329" i="2"/>
  <c r="AU618" i="2"/>
  <c r="AU412" i="2"/>
  <c r="AU276" i="2"/>
  <c r="AU242" i="2"/>
  <c r="AU411" i="2"/>
  <c r="AU446" i="2"/>
  <c r="AU346" i="2"/>
  <c r="AU552" i="2"/>
  <c r="AU539" i="2"/>
  <c r="AU590" i="2"/>
  <c r="AT607" i="2"/>
  <c r="AT404" i="2"/>
  <c r="AT488" i="2"/>
  <c r="AT680" i="2"/>
  <c r="AT230" i="2"/>
  <c r="AT494" i="2"/>
  <c r="AT648" i="2"/>
  <c r="AT643" i="2"/>
  <c r="AT125" i="2"/>
  <c r="AT21" i="2"/>
  <c r="AT182" i="2"/>
  <c r="AT560" i="2"/>
  <c r="AT17" i="2"/>
  <c r="AT198" i="2"/>
  <c r="AT337" i="2"/>
  <c r="AT58" i="2"/>
  <c r="AT710" i="2"/>
  <c r="AT225" i="2"/>
  <c r="AT253" i="2"/>
  <c r="AT94" i="2"/>
  <c r="AT487" i="2"/>
  <c r="AT96" i="2"/>
  <c r="AT323" i="2"/>
  <c r="AT77" i="2"/>
  <c r="AT469" i="2"/>
  <c r="AT457" i="2"/>
  <c r="AT188" i="2"/>
  <c r="AT647" i="2"/>
  <c r="AT654" i="2"/>
  <c r="AT447" i="2"/>
  <c r="AT318" i="2"/>
  <c r="AT324" i="2"/>
  <c r="AT206" i="2"/>
  <c r="AT189" i="2"/>
  <c r="AT395" i="2"/>
  <c r="AT502" i="2"/>
  <c r="AT383" i="2"/>
  <c r="AT51" i="2"/>
  <c r="AT130" i="2"/>
  <c r="AT631" i="2"/>
  <c r="AT676" i="2"/>
  <c r="AT491" i="2"/>
  <c r="AR622" i="2"/>
  <c r="AR421" i="2"/>
  <c r="AR303" i="2"/>
  <c r="AR497" i="2"/>
  <c r="AR350" i="2"/>
  <c r="AR287" i="2"/>
  <c r="AR473" i="2"/>
  <c r="AR237" i="2"/>
  <c r="AR171" i="2"/>
  <c r="AR250" i="2"/>
  <c r="AR259" i="2"/>
  <c r="AR335" i="2"/>
  <c r="AR306" i="2"/>
  <c r="AR333" i="2"/>
  <c r="AR142" i="2"/>
  <c r="AR463" i="2"/>
  <c r="AR416" i="2"/>
  <c r="AR482" i="2"/>
  <c r="AR2" i="2"/>
  <c r="AR215" i="2"/>
  <c r="AR178" i="2"/>
  <c r="AR393" i="2"/>
  <c r="AR640" i="2"/>
  <c r="AR33" i="2"/>
  <c r="AR11" i="2"/>
  <c r="AR277" i="2"/>
  <c r="AR183" i="2"/>
  <c r="AR588" i="2"/>
  <c r="AR61" i="2"/>
  <c r="AR81" i="2"/>
  <c r="AR341" i="2"/>
  <c r="AR356" i="2"/>
  <c r="AR131" i="2"/>
  <c r="AR388" i="2"/>
  <c r="AR244" i="2"/>
  <c r="AR410" i="2"/>
  <c r="AR74" i="2"/>
  <c r="AR48" i="2"/>
  <c r="AR3" i="2"/>
  <c r="AR357" i="2"/>
  <c r="AR86" i="2"/>
  <c r="AR174" i="2"/>
  <c r="AR216" i="2"/>
  <c r="AR546" i="2"/>
  <c r="AU624" i="2"/>
  <c r="AU436" i="2"/>
  <c r="AU698" i="2"/>
  <c r="AU581" i="2"/>
  <c r="AU156" i="2"/>
  <c r="AU533" i="2"/>
  <c r="AU389" i="2"/>
  <c r="AU278" i="2"/>
  <c r="AU630" i="2"/>
  <c r="AU381" i="2"/>
  <c r="AU239" i="2"/>
  <c r="AU596" i="2"/>
  <c r="AU145" i="2"/>
  <c r="AU85" i="2"/>
  <c r="AU331" i="2"/>
  <c r="AU549" i="2"/>
  <c r="AU607" i="2"/>
  <c r="AU404" i="2"/>
  <c r="AU488" i="2"/>
  <c r="AU680" i="2"/>
  <c r="AU230" i="2"/>
  <c r="AU648" i="2"/>
  <c r="AU643" i="2"/>
  <c r="AU125" i="2"/>
  <c r="AU21" i="2"/>
  <c r="AU182" i="2"/>
  <c r="AU560" i="2"/>
  <c r="AU17" i="2"/>
  <c r="AU198" i="2"/>
  <c r="AU337" i="2"/>
  <c r="AU58" i="2"/>
  <c r="AU710" i="2"/>
  <c r="AU225" i="2"/>
  <c r="AU253" i="2"/>
  <c r="AU94" i="2"/>
  <c r="AU487" i="2"/>
  <c r="AU96" i="2"/>
  <c r="AU323" i="2"/>
  <c r="AU299" i="2"/>
  <c r="AU77" i="2"/>
  <c r="AU714" i="2"/>
  <c r="AU469" i="2"/>
  <c r="AU457" i="2"/>
  <c r="AU188" i="2"/>
  <c r="AU647" i="2"/>
  <c r="AU654" i="2"/>
  <c r="AU447" i="2"/>
  <c r="AU318" i="2"/>
  <c r="AU324" i="2"/>
  <c r="AU206" i="2"/>
  <c r="AU189" i="2"/>
  <c r="AU395" i="2"/>
  <c r="AU502" i="2"/>
  <c r="AU383" i="2"/>
  <c r="AU51" i="2"/>
  <c r="AU130" i="2"/>
  <c r="AU631" i="2"/>
  <c r="AU676" i="2"/>
  <c r="AT217" i="2"/>
  <c r="AT646" i="2"/>
  <c r="AT517" i="2"/>
  <c r="AT38" i="2"/>
  <c r="AT501" i="2"/>
  <c r="AT425" i="2"/>
  <c r="AT712" i="2"/>
  <c r="AT403" i="2"/>
  <c r="AT427" i="2"/>
  <c r="AT563" i="2"/>
  <c r="AT229" i="2"/>
  <c r="AT550" i="2"/>
  <c r="AT645" i="2"/>
  <c r="AT683" i="2"/>
  <c r="AT438" i="2"/>
  <c r="AT360" i="2"/>
  <c r="AT114" i="2"/>
  <c r="AT275" i="2"/>
  <c r="AT165" i="2"/>
  <c r="AT339" i="2"/>
  <c r="AT662" i="2"/>
  <c r="AT437" i="2"/>
  <c r="AT585" i="2"/>
  <c r="AT285" i="2"/>
  <c r="AT722" i="2"/>
  <c r="AT10" i="2"/>
  <c r="AT649" i="2"/>
  <c r="AT635" i="2"/>
  <c r="AT454" i="2"/>
  <c r="AT37" i="2"/>
  <c r="AT347" i="2"/>
  <c r="AT540" i="2"/>
  <c r="AT75" i="2"/>
  <c r="AT149" i="2"/>
  <c r="AT415" i="2"/>
  <c r="AT39" i="2"/>
  <c r="AT212" i="2"/>
  <c r="AT167" i="2"/>
  <c r="AT310" i="2"/>
  <c r="AT98" i="2"/>
  <c r="AT50" i="2"/>
  <c r="AT355" i="2"/>
  <c r="AT528" i="2"/>
  <c r="AT380" i="2"/>
  <c r="AR430" i="2"/>
  <c r="AR433" i="2"/>
  <c r="AR612" i="2"/>
  <c r="AR561" i="2"/>
  <c r="AR124" i="2"/>
  <c r="AR464" i="2"/>
  <c r="AR668" i="2"/>
  <c r="AR460" i="2"/>
  <c r="AR65" i="2"/>
  <c r="AR547" i="2"/>
  <c r="AR312" i="2"/>
  <c r="AR352" i="2"/>
  <c r="AR570" i="2"/>
  <c r="AR32" i="2"/>
  <c r="AR84" i="2"/>
  <c r="AR309" i="2"/>
  <c r="AR147" i="2"/>
  <c r="AR351" i="2"/>
  <c r="AR66" i="2"/>
  <c r="AR141" i="2"/>
  <c r="AR218" i="2"/>
  <c r="AR233" i="2"/>
  <c r="AR495" i="2"/>
  <c r="AR484" i="2"/>
  <c r="AR440" i="2"/>
  <c r="AR543" i="2"/>
  <c r="AR637" i="2"/>
  <c r="AR279" i="2"/>
  <c r="AR60" i="2"/>
  <c r="AR302" i="2"/>
  <c r="AR80" i="2"/>
  <c r="AR157" i="2"/>
  <c r="AR338" i="2"/>
  <c r="AR558" i="2"/>
  <c r="AU737" i="2"/>
  <c r="AU688" i="2"/>
  <c r="AU408" i="2"/>
  <c r="AU716" i="2"/>
  <c r="AU513" i="2"/>
  <c r="AU522" i="2"/>
  <c r="AU240" i="2"/>
  <c r="AU602" i="2"/>
  <c r="AU717" i="2"/>
  <c r="AU283" i="2"/>
  <c r="AU724" i="2"/>
  <c r="AU605" i="2"/>
  <c r="AU500" i="2"/>
  <c r="AU732" i="2"/>
  <c r="AU217" i="2"/>
  <c r="AU646" i="2"/>
  <c r="AU517" i="2"/>
  <c r="AU38" i="2"/>
  <c r="AU501" i="2"/>
  <c r="AU425" i="2"/>
  <c r="AU712" i="2"/>
  <c r="AU403" i="2"/>
  <c r="AU563" i="2"/>
  <c r="AU229" i="2"/>
  <c r="AU550" i="2"/>
  <c r="AU728" i="2"/>
  <c r="AU645" i="2"/>
  <c r="AU683" i="2"/>
  <c r="AU152" i="2"/>
  <c r="AU438" i="2"/>
  <c r="AU360" i="2"/>
  <c r="AU114" i="2"/>
  <c r="AU275" i="2"/>
  <c r="AU165" i="2"/>
  <c r="AU339" i="2"/>
  <c r="AU662" i="2"/>
  <c r="AU437" i="2"/>
  <c r="AU585" i="2"/>
  <c r="AU285" i="2"/>
  <c r="AU722" i="2"/>
  <c r="AU10" i="2"/>
  <c r="AU649" i="2"/>
  <c r="AU635" i="2"/>
  <c r="AU454" i="2"/>
  <c r="AU37" i="2"/>
  <c r="AU347" i="2"/>
  <c r="AU540" i="2"/>
  <c r="AU75" i="2"/>
  <c r="AU35" i="2"/>
  <c r="AU149" i="2"/>
  <c r="AU415" i="2"/>
  <c r="AU39" i="2"/>
  <c r="AU212" i="2"/>
  <c r="AU167" i="2"/>
  <c r="AU310" i="2"/>
  <c r="AU98" i="2"/>
  <c r="AU50" i="2"/>
  <c r="AU355" i="2"/>
  <c r="AU528" i="2"/>
  <c r="AU380" i="2"/>
  <c r="AU254" i="2"/>
  <c r="AU586" i="2"/>
  <c r="AU203" i="2"/>
  <c r="AU372" i="2"/>
  <c r="AU297" i="2"/>
  <c r="AU176" i="2"/>
  <c r="AU169" i="2"/>
  <c r="AU92" i="2"/>
  <c r="AU402" i="2"/>
  <c r="AU509" i="2"/>
  <c r="AU154" i="2"/>
  <c r="AU72" i="2"/>
  <c r="AU119" i="2"/>
  <c r="AU91" i="2"/>
  <c r="AU470" i="2"/>
  <c r="AU507" i="2"/>
  <c r="AU578" i="2"/>
  <c r="AU270" i="2"/>
  <c r="AU409" i="2"/>
  <c r="AU398" i="2"/>
  <c r="AU387" i="2"/>
  <c r="AU49" i="2"/>
  <c r="AU669" i="2"/>
  <c r="AU524" i="2"/>
  <c r="AU222" i="2"/>
  <c r="AU228" i="2"/>
  <c r="AU88" i="2"/>
  <c r="AU213" i="2"/>
  <c r="AU571" i="2"/>
  <c r="AU620" i="2"/>
  <c r="AU422" i="2"/>
  <c r="AU313" i="2"/>
  <c r="AU523" i="2"/>
  <c r="AU164" i="2"/>
  <c r="AU399" i="2"/>
  <c r="AU291" i="2"/>
  <c r="AU407" i="2"/>
  <c r="AU6" i="2"/>
  <c r="AU284" i="2"/>
  <c r="AU685" i="2"/>
  <c r="AU525" i="2"/>
  <c r="AU557" i="2"/>
  <c r="AU8" i="2"/>
  <c r="AU100" i="2"/>
  <c r="AU177" i="2"/>
  <c r="AU663" i="2"/>
  <c r="AU148" i="2"/>
  <c r="AU281" i="2"/>
  <c r="AU349" i="2"/>
  <c r="AU175" i="2"/>
  <c r="AU428" i="2"/>
  <c r="AU353" i="2"/>
  <c r="AU252" i="2"/>
  <c r="AU99" i="2"/>
  <c r="AU687" i="2"/>
  <c r="AU567" i="2"/>
  <c r="AU489" i="2"/>
  <c r="AU424" i="2"/>
  <c r="AU16" i="2"/>
  <c r="AU298" i="2"/>
  <c r="AU7" i="2"/>
  <c r="AU478" i="2"/>
  <c r="AU370" i="2"/>
  <c r="AU544" i="2"/>
  <c r="AU209" i="2"/>
  <c r="AU479" i="2"/>
  <c r="AU565" i="2"/>
  <c r="AU95" i="2"/>
  <c r="AU526" i="2"/>
  <c r="AU238" i="2"/>
  <c r="AU626" i="2"/>
  <c r="AU420" i="2"/>
  <c r="AU333" i="2"/>
  <c r="AU142" i="2"/>
  <c r="AU463" i="2"/>
  <c r="AU416" i="2"/>
  <c r="AU482" i="2"/>
  <c r="AU2" i="2"/>
  <c r="AU215" i="2"/>
  <c r="AU274" i="2"/>
  <c r="AU178" i="2"/>
  <c r="AU393" i="2"/>
  <c r="AU640" i="2"/>
  <c r="AU33" i="2"/>
  <c r="AU658" i="2"/>
  <c r="AU11" i="2"/>
  <c r="AU277" i="2"/>
  <c r="AU183" i="2"/>
  <c r="AU588" i="2"/>
  <c r="AU61" i="2"/>
  <c r="AU81" i="2"/>
  <c r="AU356" i="2"/>
  <c r="AU584" i="2"/>
  <c r="AU131" i="2"/>
  <c r="AU388" i="2"/>
  <c r="AU326" i="2"/>
  <c r="AU5" i="2"/>
  <c r="AU244" i="2"/>
  <c r="AU410" i="2"/>
  <c r="AU74" i="2"/>
  <c r="AU486" i="2"/>
  <c r="AU48" i="2"/>
  <c r="AU344" i="2"/>
  <c r="AU325" i="2"/>
  <c r="AU316" i="2"/>
  <c r="AU3" i="2"/>
  <c r="AU357" i="2"/>
  <c r="AU86" i="2"/>
  <c r="AU638" i="2"/>
  <c r="AU174" i="2"/>
  <c r="AU216" i="2"/>
  <c r="AU492" i="2"/>
  <c r="AU32" i="2"/>
  <c r="AU172" i="2"/>
  <c r="AU84" i="2"/>
  <c r="AU309" i="2"/>
  <c r="AU534" i="2"/>
  <c r="AU147" i="2"/>
  <c r="AU351" i="2"/>
  <c r="AU66" i="2"/>
  <c r="AU218" i="2"/>
  <c r="AU233" i="2"/>
  <c r="AU495" i="2"/>
  <c r="AU484" i="2"/>
  <c r="AU327" i="2"/>
  <c r="AU440" i="2"/>
  <c r="AU543" i="2"/>
  <c r="AU266" i="2"/>
  <c r="AU450" i="2"/>
  <c r="AU637" i="2"/>
  <c r="AU279" i="2"/>
  <c r="AU296" i="2"/>
  <c r="AU60" i="2"/>
  <c r="AU311" i="2"/>
  <c r="AU292" i="2"/>
  <c r="AU302" i="2"/>
  <c r="AU80" i="2"/>
  <c r="AU157" i="2"/>
  <c r="AU334" i="2"/>
  <c r="AU187" i="2"/>
  <c r="AU338" i="2"/>
  <c r="AU264" i="2"/>
  <c r="AU300" i="2"/>
  <c r="AU642" i="2"/>
  <c r="AU558" i="2"/>
  <c r="AU417" i="2"/>
  <c r="AU475" i="2"/>
  <c r="AU503" i="2"/>
  <c r="AU510" i="2"/>
  <c r="AU727" i="2"/>
  <c r="AU465" i="2"/>
  <c r="AU594" i="2"/>
  <c r="AU18" i="2"/>
  <c r="AU378" i="2"/>
  <c r="AU280" i="2"/>
  <c r="AU241" i="2"/>
  <c r="AU271" i="2"/>
  <c r="AU657" i="2"/>
  <c r="AU666" i="2"/>
  <c r="AU268" i="2"/>
  <c r="AU530" i="2"/>
  <c r="AU496" i="2"/>
  <c r="AU442" i="2"/>
  <c r="AU583" i="2"/>
  <c r="AU505" i="2"/>
  <c r="AU604" i="2"/>
  <c r="AU703" i="2"/>
  <c r="AU236" i="2"/>
  <c r="AU568" i="2"/>
  <c r="AU101" i="2"/>
  <c r="AU28" i="2"/>
  <c r="AU246" i="2"/>
  <c r="AU46" i="2"/>
  <c r="AU392" i="2"/>
  <c r="AU682" i="2"/>
  <c r="AU508" i="2"/>
  <c r="AU137" i="2"/>
  <c r="AU184" i="2"/>
  <c r="AU413" i="2"/>
  <c r="AU22" i="2"/>
  <c r="AU146" i="2"/>
  <c r="AU307" i="2"/>
  <c r="AU634" i="2"/>
  <c r="AU4" i="2"/>
  <c r="AU379" i="2"/>
  <c r="AU445" i="2"/>
  <c r="AU418" i="2"/>
  <c r="AU273" i="2"/>
  <c r="AU260" i="2"/>
  <c r="AU107" i="2"/>
  <c r="AU405" i="2"/>
  <c r="AU97" i="2"/>
  <c r="AU185" i="2"/>
  <c r="AU481" i="2"/>
  <c r="AU208" i="2"/>
  <c r="AU611" i="2"/>
  <c r="AU435" i="2"/>
  <c r="AU226" i="2"/>
  <c r="AU83" i="2"/>
  <c r="AU13" i="2"/>
  <c r="AU191" i="2"/>
  <c r="AU551" i="2"/>
  <c r="AU68" i="2"/>
  <c r="AU467" i="2"/>
  <c r="AU282" i="2"/>
  <c r="AU639" i="2"/>
  <c r="AU361" i="2"/>
  <c r="AU63" i="2"/>
  <c r="AU559" i="2"/>
  <c r="AU541" i="2"/>
  <c r="AU591" i="2"/>
  <c r="AU20" i="2"/>
  <c r="AU619" i="2"/>
  <c r="AU518" i="2"/>
  <c r="AU308" i="2"/>
  <c r="AU44" i="2"/>
  <c r="AU123" i="2"/>
  <c r="AU290" i="2"/>
  <c r="AU57" i="2"/>
  <c r="AU434" i="2"/>
  <c r="AU432" i="2"/>
  <c r="AU542" i="2"/>
  <c r="AU235" i="2"/>
  <c r="AU155" i="2"/>
  <c r="AU441" i="2"/>
  <c r="AU369" i="2"/>
  <c r="AU491" i="2"/>
  <c r="AU546" i="2"/>
  <c r="W17" i="3" l="1"/>
  <c r="W41" i="3"/>
  <c r="W4" i="3"/>
  <c r="W74" i="3"/>
  <c r="Y72" i="3"/>
  <c r="AV701" i="2"/>
  <c r="W23" i="3"/>
  <c r="W71" i="3"/>
  <c r="W81" i="3"/>
  <c r="W121" i="3"/>
  <c r="W90" i="3"/>
  <c r="W14" i="3"/>
  <c r="W55" i="3"/>
  <c r="W16" i="3"/>
  <c r="W78" i="3"/>
  <c r="W21" i="3"/>
  <c r="W118" i="3"/>
  <c r="W88" i="3"/>
  <c r="Y117" i="3"/>
  <c r="W29" i="3"/>
  <c r="W98" i="3"/>
  <c r="W54" i="3"/>
  <c r="W73" i="3"/>
  <c r="W95" i="3"/>
  <c r="W92" i="3"/>
  <c r="W77" i="3"/>
  <c r="W87" i="3"/>
  <c r="W46" i="3"/>
  <c r="W58" i="3"/>
  <c r="W56" i="3"/>
  <c r="W85" i="3"/>
  <c r="AV248" i="2"/>
  <c r="AV681" i="2"/>
  <c r="W80" i="3"/>
  <c r="W42" i="3"/>
  <c r="W15" i="3"/>
  <c r="W86" i="3"/>
  <c r="W25" i="3"/>
  <c r="W66" i="3"/>
  <c r="W6" i="3"/>
  <c r="W83" i="3"/>
  <c r="W19" i="3"/>
  <c r="W108" i="3"/>
  <c r="W11" i="3"/>
  <c r="W12" i="3"/>
  <c r="W101" i="3"/>
  <c r="W31" i="3"/>
  <c r="W89" i="3"/>
  <c r="W27" i="3"/>
  <c r="W113" i="3"/>
  <c r="W24" i="3"/>
  <c r="W84" i="3"/>
  <c r="W103" i="3"/>
  <c r="W111" i="3"/>
  <c r="W93" i="3"/>
  <c r="W33" i="3"/>
  <c r="W61" i="3"/>
  <c r="W5" i="3"/>
  <c r="W9" i="3"/>
  <c r="W48" i="3"/>
  <c r="W100" i="3"/>
  <c r="W52" i="3"/>
  <c r="W94" i="3"/>
  <c r="W112" i="3"/>
  <c r="W47" i="3"/>
  <c r="W69" i="3"/>
  <c r="W39" i="3"/>
  <c r="W32" i="3"/>
  <c r="W57" i="3"/>
  <c r="W43" i="3"/>
  <c r="W106" i="3"/>
  <c r="W34" i="3"/>
  <c r="W59" i="3"/>
  <c r="W75" i="3"/>
  <c r="W62" i="3"/>
  <c r="W64" i="3"/>
  <c r="W26" i="3"/>
  <c r="W107" i="3"/>
  <c r="W99" i="3"/>
  <c r="W30" i="3"/>
  <c r="W60" i="3"/>
  <c r="W50" i="3"/>
  <c r="W10" i="3"/>
  <c r="W110" i="3"/>
  <c r="W40" i="3"/>
  <c r="W20" i="3"/>
  <c r="W109" i="3"/>
  <c r="W37" i="3"/>
  <c r="W35" i="3"/>
  <c r="W104" i="3"/>
  <c r="W38" i="3"/>
  <c r="W63" i="3"/>
  <c r="AV468" i="2"/>
  <c r="AV504" i="2"/>
  <c r="W114" i="3"/>
  <c r="W97" i="3"/>
  <c r="W49" i="3"/>
  <c r="W13" i="3"/>
  <c r="W8" i="3"/>
  <c r="W79" i="3"/>
  <c r="W67" i="3"/>
  <c r="W70" i="3"/>
  <c r="W91" i="3"/>
  <c r="W96" i="3"/>
  <c r="W44" i="3"/>
  <c r="W119" i="3"/>
  <c r="W82" i="3"/>
  <c r="W28" i="3"/>
  <c r="W18" i="3"/>
  <c r="W115" i="3"/>
  <c r="W7" i="3"/>
  <c r="W105" i="3"/>
  <c r="W65" i="3"/>
  <c r="W72" i="3"/>
  <c r="W51" i="3"/>
  <c r="W122" i="3"/>
  <c r="W45" i="3"/>
  <c r="W53" i="3"/>
  <c r="W76" i="3"/>
  <c r="W117" i="3"/>
  <c r="W22" i="3"/>
  <c r="W36" i="3"/>
  <c r="W2" i="3"/>
  <c r="W68" i="3"/>
  <c r="W102" i="3"/>
  <c r="W120" i="3"/>
  <c r="W3" i="3"/>
  <c r="W116" i="3"/>
  <c r="Y7" i="3"/>
  <c r="Y121" i="3"/>
  <c r="Y66" i="3"/>
  <c r="Y27" i="3"/>
  <c r="Y14" i="3"/>
  <c r="Y25" i="3"/>
  <c r="Y97" i="3"/>
  <c r="Y113" i="3"/>
  <c r="Y39" i="3"/>
  <c r="Y23" i="3"/>
  <c r="Y13" i="3"/>
  <c r="Y33" i="3"/>
  <c r="Y36" i="3"/>
  <c r="Y73" i="3"/>
  <c r="Y88" i="3"/>
  <c r="Y109" i="3"/>
  <c r="Y21" i="3"/>
  <c r="Y38" i="3"/>
  <c r="Y43" i="3"/>
  <c r="Y71" i="3"/>
  <c r="Y79" i="3"/>
  <c r="Y99" i="3"/>
  <c r="Y26" i="3"/>
  <c r="Y31" i="3"/>
  <c r="Y56" i="3"/>
  <c r="Y58" i="3"/>
  <c r="Y107" i="3"/>
  <c r="Y74" i="3"/>
  <c r="Y78" i="3"/>
  <c r="Y60" i="3"/>
  <c r="Y57" i="3"/>
  <c r="Y50" i="3"/>
  <c r="Y98" i="3"/>
  <c r="Y70" i="3"/>
  <c r="Y2" i="3"/>
  <c r="Y16" i="3"/>
  <c r="Y47" i="3"/>
  <c r="Y83" i="3"/>
  <c r="Y6" i="3"/>
  <c r="Y75" i="3"/>
  <c r="Y95" i="3"/>
  <c r="Y41" i="3"/>
  <c r="Y30" i="3"/>
  <c r="Y49" i="3"/>
  <c r="Y46" i="3"/>
  <c r="Y112" i="3"/>
  <c r="Y81" i="3"/>
  <c r="Y68" i="3"/>
  <c r="Y18" i="3"/>
  <c r="Y19" i="3"/>
  <c r="Y4" i="3"/>
  <c r="Y114" i="3"/>
  <c r="Y82" i="3"/>
  <c r="Y86" i="3"/>
  <c r="Y61" i="3"/>
  <c r="Y93" i="3"/>
  <c r="Y76" i="3"/>
  <c r="Y32" i="3"/>
  <c r="Y20" i="3"/>
  <c r="Y104" i="3"/>
  <c r="Y52" i="3"/>
  <c r="Y102" i="3"/>
  <c r="Y77" i="3"/>
  <c r="Y11" i="3"/>
  <c r="Y119" i="3"/>
  <c r="Y115" i="3"/>
  <c r="Y103" i="3"/>
  <c r="Y89" i="3"/>
  <c r="Y34" i="3"/>
  <c r="Y118" i="3"/>
  <c r="Y12" i="3"/>
  <c r="Y24" i="3"/>
  <c r="Y35" i="3"/>
  <c r="Y94" i="3"/>
  <c r="Y87" i="3"/>
  <c r="Y53" i="3"/>
  <c r="Y63" i="3"/>
  <c r="Y5" i="3"/>
  <c r="Y111" i="3"/>
  <c r="Y80" i="3"/>
  <c r="Y40" i="3"/>
  <c r="Y51" i="3"/>
  <c r="Y90" i="3"/>
  <c r="Y100" i="3"/>
  <c r="Y62" i="3"/>
  <c r="Y64" i="3"/>
  <c r="Y106" i="3"/>
  <c r="Y42" i="3"/>
  <c r="Y120" i="3"/>
  <c r="Y108" i="3"/>
  <c r="Y84" i="3"/>
  <c r="Y8" i="3"/>
  <c r="Y122" i="3"/>
  <c r="Y54" i="3"/>
  <c r="Y96" i="3"/>
  <c r="Y48" i="3"/>
  <c r="Y69" i="3"/>
  <c r="Y110" i="3"/>
  <c r="Y22" i="3"/>
  <c r="Y59" i="3"/>
  <c r="Y28" i="3"/>
  <c r="Y15" i="3"/>
  <c r="Y45" i="3"/>
  <c r="Y17" i="3"/>
  <c r="Y116" i="3"/>
  <c r="Y44" i="3"/>
  <c r="Y29" i="3"/>
  <c r="Y55" i="3"/>
  <c r="Y85" i="3"/>
  <c r="Y91" i="3"/>
  <c r="Y105" i="3"/>
  <c r="Y67" i="3"/>
  <c r="Y65" i="3"/>
  <c r="Y10" i="3"/>
  <c r="Y92" i="3"/>
  <c r="Y3" i="3"/>
  <c r="Y101" i="3"/>
  <c r="Y37" i="3"/>
  <c r="Y9" i="3"/>
  <c r="AV363" i="2"/>
  <c r="AV715" i="2"/>
  <c r="AV707" i="2"/>
  <c r="AV562" i="2"/>
  <c r="AV327" i="2"/>
  <c r="AV492" i="2"/>
  <c r="AV36" i="2"/>
  <c r="AV726" i="2"/>
  <c r="AV148" i="2"/>
  <c r="AV34" i="2"/>
  <c r="AV232" i="2"/>
  <c r="AV230" i="2"/>
  <c r="AV41" i="2"/>
  <c r="AV390" i="2"/>
  <c r="AV719" i="2"/>
  <c r="AV100" i="2"/>
  <c r="AV471" i="2"/>
  <c r="AV566" i="2"/>
  <c r="AV261" i="2"/>
  <c r="AV443" i="2"/>
  <c r="AV675" i="2"/>
  <c r="AV180" i="2"/>
  <c r="AV64" i="2"/>
  <c r="AV231" i="2"/>
  <c r="AV382" i="2"/>
  <c r="AV74" i="2"/>
  <c r="AV98" i="2"/>
  <c r="AV240" i="2"/>
  <c r="AV431" i="2"/>
  <c r="AV18" i="2"/>
  <c r="AV20" i="2"/>
  <c r="AV386" i="2"/>
  <c r="AV636" i="2"/>
  <c r="AV245" i="2"/>
  <c r="AV598" i="2"/>
  <c r="AV466" i="2"/>
  <c r="AV637" i="2"/>
  <c r="AV478" i="2"/>
  <c r="AV546" i="2"/>
  <c r="AV421" i="2"/>
  <c r="AV301" i="2"/>
  <c r="AV507" i="2"/>
  <c r="AV185" i="2"/>
  <c r="AV629" i="2"/>
  <c r="AV477" i="2"/>
  <c r="AV15" i="2"/>
  <c r="AV554" i="2"/>
  <c r="AV700" i="2"/>
  <c r="AV25" i="2"/>
  <c r="AV67" i="2"/>
  <c r="AV391" i="2"/>
  <c r="AV417" i="2"/>
  <c r="AV512" i="2"/>
  <c r="AV579" i="2"/>
  <c r="AV140" i="2"/>
  <c r="AV107" i="2"/>
  <c r="AV505" i="2"/>
  <c r="AV441" i="2"/>
  <c r="AV166" i="2"/>
  <c r="AV377" i="2"/>
  <c r="AV659" i="2"/>
  <c r="AV112" i="2"/>
  <c r="AV503" i="2"/>
  <c r="AV621" i="2"/>
  <c r="AV181" i="2"/>
  <c r="AV529" i="2"/>
  <c r="AV354" i="2"/>
  <c r="AV685" i="2"/>
  <c r="AV657" i="2"/>
  <c r="AV485" i="2"/>
  <c r="AV44" i="2"/>
  <c r="AV709" i="2"/>
  <c r="AV691" i="2"/>
  <c r="AV555" i="2"/>
  <c r="AV677" i="2"/>
  <c r="AV280" i="2"/>
  <c r="AV196" i="2"/>
  <c r="AV414" i="2"/>
  <c r="AV82" i="2"/>
  <c r="AV223" i="2"/>
  <c r="AV210" i="2"/>
  <c r="AV71" i="2"/>
  <c r="AV472" i="2"/>
  <c r="AV497" i="2"/>
  <c r="AV388" i="2"/>
  <c r="AV660" i="2"/>
  <c r="AV370" i="2"/>
  <c r="AV108" i="2"/>
  <c r="AV585" i="2"/>
  <c r="AV732" i="2"/>
  <c r="AV623" i="2"/>
  <c r="AV447" i="2"/>
  <c r="AV272" i="2"/>
  <c r="AV62" i="2"/>
  <c r="AV357" i="2"/>
  <c r="AV33" i="2"/>
  <c r="AV733" i="2"/>
  <c r="AV7" i="2"/>
  <c r="AV415" i="2"/>
  <c r="AV688" i="2"/>
  <c r="AV132" i="2"/>
  <c r="AV225" i="2"/>
  <c r="AV470" i="2"/>
  <c r="AV615" i="2"/>
  <c r="AV609" i="2"/>
  <c r="AV3" i="2"/>
  <c r="AV131" i="2"/>
  <c r="AV250" i="2"/>
  <c r="AV298" i="2"/>
  <c r="AV24" i="2"/>
  <c r="AV531" i="2"/>
  <c r="AV704" i="2"/>
  <c r="AV424" i="2"/>
  <c r="AV53" i="2"/>
  <c r="AV149" i="2"/>
  <c r="AV437" i="2"/>
  <c r="AV500" i="2"/>
  <c r="AV737" i="2"/>
  <c r="AV520" i="2"/>
  <c r="AV680" i="2"/>
  <c r="AV580" i="2"/>
  <c r="AV599" i="2"/>
  <c r="AV237" i="2"/>
  <c r="AV265" i="2"/>
  <c r="AV514" i="2"/>
  <c r="AV211" i="2"/>
  <c r="AV147" i="2"/>
  <c r="AV588" i="2"/>
  <c r="AV557" i="2"/>
  <c r="AV200" i="2"/>
  <c r="AV454" i="2"/>
  <c r="AV698" i="2"/>
  <c r="AV77" i="2"/>
  <c r="AV600" i="2"/>
  <c r="AV342" i="2"/>
  <c r="AV47" i="2"/>
  <c r="AV187" i="2"/>
  <c r="AV543" i="2"/>
  <c r="AV172" i="2"/>
  <c r="AV702" i="2"/>
  <c r="AV430" i="2"/>
  <c r="AV674" i="2"/>
  <c r="AV252" i="2"/>
  <c r="AV576" i="2"/>
  <c r="AV328" i="2"/>
  <c r="AV638" i="2"/>
  <c r="AV5" i="2"/>
  <c r="AV11" i="2"/>
  <c r="AV333" i="2"/>
  <c r="AV526" i="2"/>
  <c r="AV113" i="2"/>
  <c r="AV197" i="2"/>
  <c r="AV128" i="2"/>
  <c r="AV565" i="2"/>
  <c r="AV144" i="2"/>
  <c r="AV627" i="2"/>
  <c r="AV613" i="2"/>
  <c r="AV553" i="2"/>
  <c r="AV212" i="2"/>
  <c r="AV10" i="2"/>
  <c r="AV645" i="2"/>
  <c r="AV646" i="2"/>
  <c r="AV716" i="2"/>
  <c r="AV134" i="2"/>
  <c r="AV708" i="2"/>
  <c r="AV206" i="2"/>
  <c r="AV487" i="2"/>
  <c r="AV643" i="2"/>
  <c r="AV533" i="2"/>
  <c r="AV56" i="2"/>
  <c r="AV359" i="2"/>
  <c r="AV644" i="2"/>
  <c r="AV734" i="2"/>
  <c r="AV574" i="2"/>
  <c r="AV222" i="2"/>
  <c r="AV158" i="2"/>
  <c r="AV368" i="2"/>
  <c r="AV673" i="2"/>
  <c r="AV617" i="2"/>
  <c r="AV263" i="2"/>
  <c r="AV40" i="2"/>
  <c r="AV226" i="2"/>
  <c r="AV46" i="2"/>
  <c r="AV587" i="2"/>
  <c r="AV106" i="2"/>
  <c r="AV670" i="2"/>
  <c r="AV727" i="2"/>
  <c r="AV293" i="2"/>
  <c r="AV652" i="2"/>
  <c r="AV405" i="2"/>
  <c r="AV604" i="2"/>
  <c r="AV155" i="2"/>
  <c r="AV288" i="2"/>
  <c r="AV583" i="2"/>
  <c r="AV228" i="2"/>
  <c r="AV367" i="2"/>
  <c r="AV78" i="2"/>
  <c r="AV219" i="2"/>
  <c r="AV482" i="2"/>
  <c r="AV182" i="2"/>
  <c r="AV689" i="2"/>
  <c r="AV402" i="2"/>
  <c r="AV334" i="2"/>
  <c r="AV440" i="2"/>
  <c r="AV32" i="2"/>
  <c r="AV460" i="2"/>
  <c r="AV606" i="2"/>
  <c r="AV729" i="2"/>
  <c r="AV175" i="2"/>
  <c r="AV633" i="2"/>
  <c r="AV86" i="2"/>
  <c r="AV326" i="2"/>
  <c r="AV658" i="2"/>
  <c r="AV306" i="2"/>
  <c r="AV479" i="2"/>
  <c r="AV721" i="2"/>
  <c r="AV544" i="2"/>
  <c r="AV366" i="2"/>
  <c r="AV161" i="2"/>
  <c r="AV39" i="2"/>
  <c r="AV285" i="2"/>
  <c r="AV728" i="2"/>
  <c r="AV217" i="2"/>
  <c r="AV408" i="2"/>
  <c r="AV190" i="2"/>
  <c r="AV105" i="2"/>
  <c r="AV318" i="2"/>
  <c r="AV94" i="2"/>
  <c r="AV494" i="2"/>
  <c r="AV581" i="2"/>
  <c r="AV14" i="2"/>
  <c r="AV671" i="2"/>
  <c r="AV55" i="2"/>
  <c r="AV699" i="2"/>
  <c r="AV398" i="2"/>
  <c r="AV641" i="2"/>
  <c r="AV304" i="2"/>
  <c r="AV371" i="2"/>
  <c r="AV59" i="2"/>
  <c r="AV241" i="2"/>
  <c r="AV593" i="2"/>
  <c r="AV694" i="2"/>
  <c r="AV481" i="2"/>
  <c r="AV568" i="2"/>
  <c r="AV73" i="2"/>
  <c r="AV672" i="2"/>
  <c r="AV116" i="2"/>
  <c r="AV345" i="2"/>
  <c r="AV120" i="2"/>
  <c r="AV592" i="2"/>
  <c r="AV418" i="2"/>
  <c r="AV496" i="2"/>
  <c r="AV434" i="2"/>
  <c r="AV601" i="2"/>
  <c r="AV530" i="2"/>
  <c r="AV387" i="2"/>
  <c r="AV535" i="2"/>
  <c r="AV143" i="2"/>
  <c r="AV157" i="2"/>
  <c r="AV138" i="2"/>
  <c r="AV80" i="2"/>
  <c r="AV654" i="2"/>
  <c r="AV476" i="2"/>
  <c r="AV302" i="2"/>
  <c r="AV233" i="2"/>
  <c r="AV570" i="2"/>
  <c r="AV668" i="2"/>
  <c r="AV684" i="2"/>
  <c r="AV525" i="2"/>
  <c r="AV316" i="2"/>
  <c r="AV584" i="2"/>
  <c r="AV393" i="2"/>
  <c r="AV489" i="2"/>
  <c r="AV687" i="2"/>
  <c r="AV376" i="2"/>
  <c r="AV608" i="2"/>
  <c r="AV35" i="2"/>
  <c r="AV662" i="2"/>
  <c r="AV563" i="2"/>
  <c r="AV605" i="2"/>
  <c r="AV145" i="2"/>
  <c r="AV199" i="2"/>
  <c r="AV679" i="2"/>
  <c r="AV676" i="2"/>
  <c r="AV647" i="2"/>
  <c r="AV58" i="2"/>
  <c r="AV488" i="2"/>
  <c r="AV346" i="2"/>
  <c r="AV205" i="2"/>
  <c r="AV456" i="2"/>
  <c r="AV399" i="2"/>
  <c r="AV523" i="2"/>
  <c r="AV449" i="2"/>
  <c r="AV510" i="2"/>
  <c r="AV69" i="2"/>
  <c r="AV511" i="2"/>
  <c r="AV545" i="2"/>
  <c r="AV42" i="2"/>
  <c r="AV722" i="2"/>
  <c r="AV358" i="2"/>
  <c r="AV738" i="2"/>
  <c r="AV330" i="2"/>
  <c r="AV268" i="2"/>
  <c r="AV30" i="2"/>
  <c r="AV432" i="2"/>
  <c r="AV375" i="2"/>
  <c r="AV661" i="2"/>
  <c r="AV373" i="2"/>
  <c r="AV235" i="2"/>
  <c r="AV572" i="2"/>
  <c r="AV667" i="2"/>
  <c r="AV63" i="2"/>
  <c r="AV436" i="2"/>
  <c r="AV159" i="2"/>
  <c r="AV126" i="2"/>
  <c r="AV313" i="2"/>
  <c r="AV135" i="2"/>
  <c r="AV550" i="2"/>
  <c r="AV539" i="2"/>
  <c r="AV521" i="2"/>
  <c r="AV194" i="2"/>
  <c r="AV154" i="2"/>
  <c r="AV311" i="2"/>
  <c r="AV218" i="2"/>
  <c r="AV515" i="2"/>
  <c r="AV464" i="2"/>
  <c r="AV142" i="2"/>
  <c r="AV6" i="2"/>
  <c r="AV104" i="2"/>
  <c r="AV325" i="2"/>
  <c r="AV356" i="2"/>
  <c r="AV178" i="2"/>
  <c r="AV589" i="2"/>
  <c r="AV99" i="2"/>
  <c r="AV739" i="2"/>
  <c r="AV87" i="2"/>
  <c r="AV353" i="2"/>
  <c r="AV320" i="2"/>
  <c r="AV201" i="2"/>
  <c r="AV79" i="2"/>
  <c r="AV380" i="2"/>
  <c r="AV75" i="2"/>
  <c r="AV339" i="2"/>
  <c r="AV427" i="2"/>
  <c r="AV724" i="2"/>
  <c r="AV239" i="2"/>
  <c r="AV590" i="2"/>
  <c r="AV374" i="2"/>
  <c r="AV713" i="2"/>
  <c r="AV631" i="2"/>
  <c r="AV188" i="2"/>
  <c r="AV337" i="2"/>
  <c r="AV404" i="2"/>
  <c r="AV411" i="2"/>
  <c r="AV650" i="2"/>
  <c r="AV153" i="2"/>
  <c r="AV324" i="2"/>
  <c r="AV422" i="2"/>
  <c r="AV193" i="2"/>
  <c r="AV213" i="2"/>
  <c r="AV461" i="2"/>
  <c r="AV509" i="2"/>
  <c r="AV262" i="2"/>
  <c r="AV506" i="2"/>
  <c r="AV295" i="2"/>
  <c r="AV577" i="2"/>
  <c r="AV453" i="2"/>
  <c r="AV253" i="2"/>
  <c r="AV458" i="2"/>
  <c r="AV369" i="2"/>
  <c r="AV731" i="2"/>
  <c r="AV378" i="2"/>
  <c r="AV90" i="2"/>
  <c r="AV123" i="2"/>
  <c r="AV634" i="2"/>
  <c r="AV317" i="2"/>
  <c r="AV139" i="2"/>
  <c r="AV57" i="2"/>
  <c r="AV595" i="2"/>
  <c r="AV467" i="2"/>
  <c r="AV323" i="2"/>
  <c r="AV176" i="2"/>
  <c r="AV303" i="2"/>
  <c r="AV88" i="2"/>
  <c r="AV401" i="2"/>
  <c r="AV256" i="2"/>
  <c r="AV640" i="2"/>
  <c r="AV229" i="2"/>
  <c r="AV455" i="2"/>
  <c r="AV710" i="2"/>
  <c r="AV616" i="2"/>
  <c r="AV365" i="2"/>
  <c r="AV292" i="2"/>
  <c r="AV678" i="2"/>
  <c r="AV60" i="2"/>
  <c r="AV141" i="2"/>
  <c r="AV352" i="2"/>
  <c r="AV124" i="2"/>
  <c r="AV420" i="2"/>
  <c r="AV626" i="2"/>
  <c r="AV397" i="2"/>
  <c r="AV151" i="2"/>
  <c r="AV251" i="2"/>
  <c r="AV344" i="2"/>
  <c r="AV341" i="2"/>
  <c r="AV274" i="2"/>
  <c r="AV695" i="2"/>
  <c r="AV428" i="2"/>
  <c r="AV314" i="2"/>
  <c r="AV349" i="2"/>
  <c r="AV305" i="2"/>
  <c r="AV451" i="2"/>
  <c r="AV202" i="2"/>
  <c r="AV528" i="2"/>
  <c r="AV540" i="2"/>
  <c r="AV165" i="2"/>
  <c r="AV403" i="2"/>
  <c r="AV283" i="2"/>
  <c r="AV630" i="2"/>
  <c r="AV552" i="2"/>
  <c r="AV444" i="2"/>
  <c r="AV610" i="2"/>
  <c r="AV130" i="2"/>
  <c r="AV457" i="2"/>
  <c r="AV198" i="2"/>
  <c r="AV607" i="2"/>
  <c r="AV276" i="2"/>
  <c r="AV136" i="2"/>
  <c r="AV725" i="2"/>
  <c r="AV289" i="2"/>
  <c r="AV603" i="2"/>
  <c r="AV524" i="2"/>
  <c r="AV396" i="2"/>
  <c r="AV297" i="2"/>
  <c r="AV54" i="2"/>
  <c r="AV204" i="2"/>
  <c r="AV23" i="2"/>
  <c r="AV118" i="2"/>
  <c r="AV648" i="2"/>
  <c r="AV186" i="2"/>
  <c r="AV542" i="2"/>
  <c r="AV315" i="2"/>
  <c r="AV475" i="2"/>
  <c r="AV52" i="2"/>
  <c r="AV619" i="2"/>
  <c r="AV413" i="2"/>
  <c r="AV255" i="2"/>
  <c r="AV400" i="2"/>
  <c r="AV308" i="2"/>
  <c r="AV730" i="2"/>
  <c r="AV13" i="2"/>
  <c r="AV429" i="2"/>
  <c r="AV484" i="2"/>
  <c r="AV586" i="2"/>
  <c r="AV669" i="2"/>
  <c r="AV718" i="2"/>
  <c r="AV483" i="2"/>
  <c r="AV495" i="2"/>
  <c r="AV162" i="2"/>
  <c r="AV706" i="2"/>
  <c r="AV558" i="2"/>
  <c r="AV296" i="2"/>
  <c r="AV66" i="2"/>
  <c r="AV127" i="2"/>
  <c r="AV561" i="2"/>
  <c r="AV335" i="2"/>
  <c r="AV95" i="2"/>
  <c r="AV459" i="2"/>
  <c r="AV115" i="2"/>
  <c r="AV179" i="2"/>
  <c r="AV48" i="2"/>
  <c r="AV81" i="2"/>
  <c r="AV215" i="2"/>
  <c r="AV287" i="2"/>
  <c r="AV281" i="2"/>
  <c r="AV663" i="2"/>
  <c r="AV686" i="2"/>
  <c r="AV12" i="2"/>
  <c r="AV170" i="2"/>
  <c r="AV355" i="2"/>
  <c r="AV347" i="2"/>
  <c r="AV275" i="2"/>
  <c r="AV712" i="2"/>
  <c r="AV717" i="2"/>
  <c r="AV389" i="2"/>
  <c r="AV446" i="2"/>
  <c r="AV705" i="2"/>
  <c r="AV419" i="2"/>
  <c r="AV51" i="2"/>
  <c r="AV469" i="2"/>
  <c r="AV17" i="2"/>
  <c r="AV331" i="2"/>
  <c r="AV618" i="2"/>
  <c r="AV536" i="2"/>
  <c r="AV448" i="2"/>
  <c r="AV49" i="2"/>
  <c r="AV711" i="2"/>
  <c r="AV409" i="2"/>
  <c r="AV271" i="2"/>
  <c r="AV254" i="2"/>
  <c r="AV258" i="2"/>
  <c r="AV111" i="2"/>
  <c r="AV548" i="2"/>
  <c r="AV117" i="2"/>
  <c r="AV549" i="2"/>
  <c r="AV163" i="2"/>
  <c r="AV290" i="2"/>
  <c r="AV569" i="2"/>
  <c r="AV537" i="2"/>
  <c r="AV348" i="2"/>
  <c r="AV559" i="2"/>
  <c r="AV682" i="2"/>
  <c r="AV102" i="2"/>
  <c r="AV257" i="2"/>
  <c r="AV591" i="2"/>
  <c r="AV445" i="2"/>
  <c r="AV611" i="2"/>
  <c r="AV4" i="2"/>
  <c r="AV534" i="2"/>
  <c r="AV29" i="2"/>
  <c r="AV270" i="2"/>
  <c r="AV594" i="2"/>
  <c r="AV394" i="2"/>
  <c r="AV150" i="2"/>
  <c r="AV491" i="2"/>
  <c r="AV582" i="2"/>
  <c r="AV735" i="2"/>
  <c r="AV664" i="2"/>
  <c r="AV642" i="2"/>
  <c r="AV279" i="2"/>
  <c r="AV351" i="2"/>
  <c r="AV312" i="2"/>
  <c r="AV612" i="2"/>
  <c r="AV259" i="2"/>
  <c r="AV209" i="2"/>
  <c r="AV332" i="2"/>
  <c r="AV486" i="2"/>
  <c r="AV61" i="2"/>
  <c r="AV2" i="2"/>
  <c r="AV350" i="2"/>
  <c r="AV177" i="2"/>
  <c r="AV109" i="2"/>
  <c r="AV8" i="2"/>
  <c r="AV564" i="2"/>
  <c r="AV19" i="2"/>
  <c r="AV50" i="2"/>
  <c r="AV37" i="2"/>
  <c r="AV114" i="2"/>
  <c r="AV425" i="2"/>
  <c r="AV602" i="2"/>
  <c r="AV156" i="2"/>
  <c r="AV242" i="2"/>
  <c r="AV173" i="2"/>
  <c r="AV628" i="2"/>
  <c r="AV360" i="2"/>
  <c r="AV383" i="2"/>
  <c r="AV714" i="2"/>
  <c r="AV560" i="2"/>
  <c r="AV85" i="2"/>
  <c r="AV693" i="2"/>
  <c r="AV122" i="2"/>
  <c r="AV578" i="2"/>
  <c r="AV465" i="2"/>
  <c r="AV91" i="2"/>
  <c r="AV614" i="2"/>
  <c r="AV665" i="2"/>
  <c r="AV133" i="2"/>
  <c r="AV243" i="2"/>
  <c r="AV207" i="2"/>
  <c r="AV195" i="2"/>
  <c r="AV651" i="2"/>
  <c r="AV224" i="2"/>
  <c r="AV518" i="2"/>
  <c r="AV723" i="2"/>
  <c r="AV519" i="2"/>
  <c r="AV282" i="2"/>
  <c r="AV28" i="2"/>
  <c r="AV121" i="2"/>
  <c r="AV27" i="2"/>
  <c r="AV361" i="2"/>
  <c r="AV307" i="2"/>
  <c r="AV97" i="2"/>
  <c r="AV22" i="2"/>
  <c r="AV221" i="2"/>
  <c r="AV499" i="2"/>
  <c r="AV119" i="2"/>
  <c r="AV653" i="2"/>
  <c r="AV68" i="2"/>
  <c r="AV184" i="2"/>
  <c r="AV273" i="2"/>
  <c r="AV508" i="2"/>
  <c r="AV160" i="2"/>
  <c r="AV92" i="2"/>
  <c r="AV426" i="2"/>
  <c r="AV286" i="2"/>
  <c r="AV343" i="2"/>
  <c r="AV474" i="2"/>
  <c r="AV692" i="2"/>
  <c r="AV438" i="2"/>
  <c r="AV412" i="2"/>
  <c r="AV596" i="2"/>
  <c r="AV493" i="2"/>
  <c r="AV480" i="2"/>
  <c r="AV541" i="2"/>
  <c r="AV379" i="2"/>
  <c r="AV70" i="2"/>
  <c r="AV191" i="2"/>
  <c r="AV703" i="2"/>
  <c r="AV264" i="2"/>
  <c r="AV450" i="2"/>
  <c r="AV309" i="2"/>
  <c r="AV547" i="2"/>
  <c r="AV433" i="2"/>
  <c r="AV473" i="2"/>
  <c r="AV16" i="2"/>
  <c r="AV364" i="2"/>
  <c r="AV110" i="2"/>
  <c r="AV216" i="2"/>
  <c r="AV410" i="2"/>
  <c r="AV183" i="2"/>
  <c r="AV416" i="2"/>
  <c r="AV622" i="2"/>
  <c r="AV284" i="2"/>
  <c r="AV45" i="2"/>
  <c r="AV407" i="2"/>
  <c r="AV192" i="2"/>
  <c r="AV26" i="2"/>
  <c r="AV129" i="2"/>
  <c r="AV310" i="2"/>
  <c r="AV635" i="2"/>
  <c r="AV152" i="2"/>
  <c r="AV38" i="2"/>
  <c r="AV522" i="2"/>
  <c r="AV624" i="2"/>
  <c r="AV329" i="2"/>
  <c r="AV538" i="2"/>
  <c r="AV655" i="2"/>
  <c r="AV395" i="2"/>
  <c r="AV299" i="2"/>
  <c r="AV21" i="2"/>
  <c r="AV381" i="2"/>
  <c r="AV527" i="2"/>
  <c r="AV220" i="2"/>
  <c r="AV169" i="2"/>
  <c r="AV372" i="2"/>
  <c r="AV234" i="2"/>
  <c r="AV385" i="2"/>
  <c r="AV9" i="2"/>
  <c r="AV249" i="2"/>
  <c r="AV498" i="2"/>
  <c r="AV31" i="2"/>
  <c r="AV322" i="2"/>
  <c r="AV532" i="2"/>
  <c r="AV639" i="2"/>
  <c r="AV146" i="2"/>
  <c r="AV93" i="2"/>
  <c r="AV435" i="2"/>
  <c r="AV442" i="2"/>
  <c r="AV462" i="2"/>
  <c r="AV632" i="2"/>
  <c r="AV83" i="2"/>
  <c r="AV392" i="2"/>
  <c r="AV76" i="2"/>
  <c r="AV246" i="2"/>
  <c r="AV164" i="2"/>
  <c r="AV336" i="2"/>
  <c r="AV203" i="2"/>
  <c r="AV720" i="2"/>
  <c r="AV625" i="2"/>
  <c r="AV300" i="2"/>
  <c r="AV171" i="2"/>
  <c r="AV501" i="2"/>
  <c r="AV439" i="2"/>
  <c r="AV502" i="2"/>
  <c r="AV72" i="2"/>
  <c r="AV338" i="2"/>
  <c r="AV266" i="2"/>
  <c r="AV84" i="2"/>
  <c r="AV65" i="2"/>
  <c r="AV168" i="2"/>
  <c r="AV697" i="2"/>
  <c r="AV567" i="2"/>
  <c r="AV696" i="2"/>
  <c r="AV174" i="2"/>
  <c r="AV244" i="2"/>
  <c r="AV277" i="2"/>
  <c r="AV463" i="2"/>
  <c r="AV291" i="2"/>
  <c r="AV516" i="2"/>
  <c r="AV238" i="2"/>
  <c r="AV227" i="2"/>
  <c r="AV89" i="2"/>
  <c r="AV556" i="2"/>
  <c r="AV321" i="2"/>
  <c r="AV294" i="2"/>
  <c r="AV167" i="2"/>
  <c r="AV649" i="2"/>
  <c r="AV683" i="2"/>
  <c r="AV517" i="2"/>
  <c r="AV513" i="2"/>
  <c r="AV319" i="2"/>
  <c r="AV247" i="2"/>
  <c r="AV189" i="2"/>
  <c r="AV96" i="2"/>
  <c r="AV125" i="2"/>
  <c r="AV278" i="2"/>
  <c r="AV362" i="2"/>
  <c r="AV736" i="2"/>
  <c r="AV43" i="2"/>
  <c r="AV269" i="2"/>
  <c r="AV571" i="2"/>
  <c r="AV452" i="2"/>
  <c r="AV340" i="2"/>
  <c r="AV267" i="2"/>
  <c r="AV214" i="2"/>
  <c r="AV656" i="2"/>
  <c r="AV690" i="2"/>
  <c r="AV384" i="2"/>
  <c r="AV551" i="2"/>
  <c r="AV137" i="2"/>
  <c r="AV597" i="2"/>
  <c r="AV406" i="2"/>
  <c r="AV260" i="2"/>
  <c r="AV666" i="2"/>
  <c r="AV575" i="2"/>
  <c r="AV103" i="2"/>
  <c r="AV208" i="2"/>
  <c r="AV101" i="2"/>
  <c r="AV573" i="2"/>
  <c r="AV236" i="2"/>
  <c r="AV620" i="2"/>
  <c r="AV490" i="2"/>
  <c r="AV423" i="2"/>
  <c r="X117" i="3" l="1"/>
  <c r="X28" i="3"/>
  <c r="X97" i="3"/>
  <c r="X110" i="3"/>
  <c r="X34" i="3"/>
  <c r="X48" i="3"/>
  <c r="X89" i="3"/>
  <c r="X39" i="3"/>
  <c r="X95" i="3"/>
  <c r="X14" i="3"/>
  <c r="X53" i="3"/>
  <c r="X119" i="3"/>
  <c r="X50" i="3"/>
  <c r="X43" i="3"/>
  <c r="X36" i="3"/>
  <c r="X101" i="3"/>
  <c r="X102" i="3"/>
  <c r="X65" i="3"/>
  <c r="X68" i="3"/>
  <c r="X10" i="3"/>
  <c r="X22" i="3"/>
  <c r="X18" i="3"/>
  <c r="X49" i="3"/>
  <c r="X40" i="3"/>
  <c r="X59" i="3"/>
  <c r="X100" i="3"/>
  <c r="X27" i="3"/>
  <c r="X86" i="3"/>
  <c r="X92" i="3"/>
  <c r="X55" i="3"/>
  <c r="X56" i="3"/>
  <c r="X94" i="3"/>
  <c r="X2" i="3"/>
  <c r="X25" i="3"/>
  <c r="X35" i="3"/>
  <c r="X61" i="3"/>
  <c r="X104" i="3"/>
  <c r="X113" i="3"/>
  <c r="X64" i="3"/>
  <c r="X122" i="3"/>
  <c r="X19" i="3"/>
  <c r="X107" i="3"/>
  <c r="X30" i="3"/>
  <c r="Z117" i="3"/>
  <c r="X84" i="3"/>
  <c r="X20" i="3"/>
  <c r="X66" i="3"/>
  <c r="X80" i="3"/>
  <c r="X24" i="3"/>
  <c r="X76" i="3"/>
  <c r="X91" i="3"/>
  <c r="X67" i="3"/>
  <c r="X112" i="3"/>
  <c r="X23" i="3"/>
  <c r="X60" i="3"/>
  <c r="X77" i="3"/>
  <c r="X29" i="3"/>
  <c r="X15" i="3"/>
  <c r="X3" i="3"/>
  <c r="X17" i="3"/>
  <c r="X87" i="3"/>
  <c r="X111" i="3"/>
  <c r="X33" i="3"/>
  <c r="X38" i="3"/>
  <c r="X114" i="3"/>
  <c r="X85" i="3"/>
  <c r="X41" i="3"/>
  <c r="X70" i="3"/>
  <c r="X11" i="3"/>
  <c r="X106" i="3"/>
  <c r="X96" i="3"/>
  <c r="X121" i="3"/>
  <c r="X54" i="3"/>
  <c r="X12" i="3"/>
  <c r="X9" i="3"/>
  <c r="X26" i="3"/>
  <c r="X44" i="3"/>
  <c r="X32" i="3"/>
  <c r="X74" i="3"/>
  <c r="X57" i="3"/>
  <c r="X108" i="3"/>
  <c r="X45" i="3"/>
  <c r="X6" i="3"/>
  <c r="X109" i="3"/>
  <c r="X93" i="3"/>
  <c r="X75" i="3"/>
  <c r="X16" i="3"/>
  <c r="X103" i="3"/>
  <c r="X4" i="3"/>
  <c r="X51" i="3"/>
  <c r="X99" i="3"/>
  <c r="X47" i="3"/>
  <c r="X88" i="3"/>
  <c r="X52" i="3"/>
  <c r="X115" i="3"/>
  <c r="X73" i="3"/>
  <c r="X21" i="3"/>
  <c r="X63" i="3"/>
  <c r="X120" i="3"/>
  <c r="X90" i="3"/>
  <c r="X98" i="3"/>
  <c r="X81" i="3"/>
  <c r="X83" i="3"/>
  <c r="X71" i="3"/>
  <c r="X105" i="3"/>
  <c r="X116" i="3"/>
  <c r="Z67" i="3"/>
  <c r="Z44" i="3"/>
  <c r="Z48" i="3"/>
  <c r="X5" i="3"/>
  <c r="X46" i="3"/>
  <c r="X82" i="3"/>
  <c r="X13" i="3"/>
  <c r="X8" i="3"/>
  <c r="X7" i="3"/>
  <c r="X118" i="3"/>
  <c r="X42" i="3"/>
  <c r="X78" i="3"/>
  <c r="X79" i="3"/>
  <c r="X58" i="3"/>
  <c r="X37" i="3"/>
  <c r="X62" i="3"/>
  <c r="X31" i="3"/>
  <c r="X69" i="3"/>
  <c r="X72" i="3"/>
  <c r="Z5" i="3"/>
  <c r="Z82" i="3"/>
  <c r="Z73" i="3"/>
  <c r="Z37" i="3"/>
  <c r="Z115" i="3"/>
  <c r="Z98" i="3"/>
  <c r="Z71" i="3"/>
  <c r="Z27" i="3"/>
  <c r="Z101" i="3"/>
  <c r="Z100" i="3"/>
  <c r="Z63" i="3"/>
  <c r="Z119" i="3"/>
  <c r="Z112" i="3"/>
  <c r="Z56" i="3"/>
  <c r="Z28" i="3"/>
  <c r="Z96" i="3"/>
  <c r="Z90" i="3"/>
  <c r="Z53" i="3"/>
  <c r="Z11" i="3"/>
  <c r="Z104" i="3"/>
  <c r="Z114" i="3"/>
  <c r="Z46" i="3"/>
  <c r="Z6" i="3"/>
  <c r="Z43" i="3"/>
  <c r="Z66" i="3"/>
  <c r="Z81" i="3"/>
  <c r="Z87" i="3"/>
  <c r="Z38" i="3"/>
  <c r="Z91" i="3"/>
  <c r="Z59" i="3"/>
  <c r="Z84" i="3"/>
  <c r="Z51" i="3"/>
  <c r="Z94" i="3"/>
  <c r="Z118" i="3"/>
  <c r="Z77" i="3"/>
  <c r="Z19" i="3"/>
  <c r="Z47" i="3"/>
  <c r="Z57" i="3"/>
  <c r="Z31" i="3"/>
  <c r="Z36" i="3"/>
  <c r="Z97" i="3"/>
  <c r="Z111" i="3"/>
  <c r="Z105" i="3"/>
  <c r="Z49" i="3"/>
  <c r="Z116" i="3"/>
  <c r="Z17" i="3"/>
  <c r="Z22" i="3"/>
  <c r="Z108" i="3"/>
  <c r="Z20" i="3"/>
  <c r="Z30" i="3"/>
  <c r="Z60" i="3"/>
  <c r="Z26" i="3"/>
  <c r="Z21" i="3"/>
  <c r="Z70" i="3"/>
  <c r="Z3" i="3"/>
  <c r="Z50" i="3"/>
  <c r="Z54" i="3"/>
  <c r="Z120" i="3"/>
  <c r="Z102" i="3"/>
  <c r="Z32" i="3"/>
  <c r="Z18" i="3"/>
  <c r="Z41" i="3"/>
  <c r="Z78" i="3"/>
  <c r="Z33" i="3"/>
  <c r="Z25" i="3"/>
  <c r="Z121" i="3"/>
  <c r="Z83" i="3"/>
  <c r="Z110" i="3"/>
  <c r="Z35" i="3"/>
  <c r="Z34" i="3"/>
  <c r="Z76" i="3"/>
  <c r="Z95" i="3"/>
  <c r="Z16" i="3"/>
  <c r="Z74" i="3"/>
  <c r="Z109" i="3"/>
  <c r="Z13" i="3"/>
  <c r="Z122" i="3"/>
  <c r="Z12" i="3"/>
  <c r="Z65" i="3"/>
  <c r="Z85" i="3"/>
  <c r="Z45" i="3"/>
  <c r="Z42" i="3"/>
  <c r="Z40" i="3"/>
  <c r="Z89" i="3"/>
  <c r="Z93" i="3"/>
  <c r="Z107" i="3"/>
  <c r="Z99" i="3"/>
  <c r="Z23" i="3"/>
  <c r="Z7" i="3"/>
  <c r="Z62" i="3"/>
  <c r="Z8" i="3"/>
  <c r="Z10" i="3"/>
  <c r="Z55" i="3"/>
  <c r="Z106" i="3"/>
  <c r="Z80" i="3"/>
  <c r="Z103" i="3"/>
  <c r="Z52" i="3"/>
  <c r="Z61" i="3"/>
  <c r="Z58" i="3"/>
  <c r="Z39" i="3"/>
  <c r="Z79" i="3"/>
  <c r="Z92" i="3"/>
  <c r="Z4" i="3"/>
  <c r="Z9" i="3"/>
  <c r="Z29" i="3"/>
  <c r="Z15" i="3"/>
  <c r="Z69" i="3"/>
  <c r="Z64" i="3"/>
  <c r="Z24" i="3"/>
  <c r="Z86" i="3"/>
  <c r="Z68" i="3"/>
  <c r="Z75" i="3"/>
  <c r="Z2" i="3"/>
  <c r="Z88" i="3"/>
  <c r="Z113" i="3"/>
  <c r="Z14" i="3"/>
  <c r="Z72" i="3"/>
</calcChain>
</file>

<file path=xl/sharedStrings.xml><?xml version="1.0" encoding="utf-8"?>
<sst xmlns="http://schemas.openxmlformats.org/spreadsheetml/2006/main" count="19543" uniqueCount="10374">
  <si>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</si>
  <si>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</si>
  <si>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</si>
  <si>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</si>
  <si>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</si>
  <si>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</si>
  <si>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</si>
  <si>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</si>
  <si>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</si>
  <si>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</si>
  <si>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</si>
  <si>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</si>
  <si>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</si>
  <si>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</si>
  <si>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</si>
  <si>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</si>
  <si>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</si>
  <si>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</si>
  <si>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</si>
  <si>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</si>
  <si>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</si>
  <si>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</si>
  <si>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</si>
  <si>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</si>
  <si>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</si>
  <si>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</si>
  <si>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</si>
  <si>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</si>
  <si>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</si>
  <si>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</si>
  <si>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</si>
  <si>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</si>
  <si>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</si>
  <si>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</si>
  <si>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</si>
  <si>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Life Insurance Corporation Of India</t>
  </si>
  <si>
    <t>LICI</t>
  </si>
  <si>
    <t>Insurance</t>
  </si>
  <si>
    <t>Hindustan Unilever Ltd</t>
  </si>
  <si>
    <t>HINDUNILVR</t>
  </si>
  <si>
    <t>FMCG - Household Products</t>
  </si>
  <si>
    <t>ITC Ltd</t>
  </si>
  <si>
    <t>ITC</t>
  </si>
  <si>
    <t>FMCG - Tobacco</t>
  </si>
  <si>
    <t>Larsen and Toubro Ltd</t>
  </si>
  <si>
    <t>LT</t>
  </si>
  <si>
    <t>Construction &amp; Engineering</t>
  </si>
  <si>
    <t>HCL Technologies Ltd</t>
  </si>
  <si>
    <t>HCLTECH</t>
  </si>
  <si>
    <t>Bajaj Finance Ltd</t>
  </si>
  <si>
    <t>BAJFINANCE</t>
  </si>
  <si>
    <t>Consumer Finance</t>
  </si>
  <si>
    <t>Sun Pharmaceutical Industries Ltd</t>
  </si>
  <si>
    <t>SUNPHARMA</t>
  </si>
  <si>
    <t>Pharmaceuticals</t>
  </si>
  <si>
    <t>Oil and Natural Gas Corporation Ltd</t>
  </si>
  <si>
    <t>ONGC</t>
  </si>
  <si>
    <t>Oil &amp; Gas - Exploration &amp; Production</t>
  </si>
  <si>
    <t>Tata Motors Ltd</t>
  </si>
  <si>
    <t>TATAMOTORS</t>
  </si>
  <si>
    <t>Four Wheelers</t>
  </si>
  <si>
    <t>NTPC Ltd</t>
  </si>
  <si>
    <t>NTPC</t>
  </si>
  <si>
    <t>Power Generation</t>
  </si>
  <si>
    <t>Maruti Suzuki India Ltd</t>
  </si>
  <si>
    <t>MARUTI</t>
  </si>
  <si>
    <t>Axis Bank Ltd</t>
  </si>
  <si>
    <t>AXISBANK</t>
  </si>
  <si>
    <t>Kotak Mahindra Bank Ltd</t>
  </si>
  <si>
    <t>KOTAKBANK</t>
  </si>
  <si>
    <t>Adani Enterprises Ltd</t>
  </si>
  <si>
    <t>ADANIENT</t>
  </si>
  <si>
    <t>Commodities Trading</t>
  </si>
  <si>
    <t>Mahindra and Mahindra Ltd</t>
  </si>
  <si>
    <t>M&amp;M</t>
  </si>
  <si>
    <t>UltraTech Cement Ltd</t>
  </si>
  <si>
    <t>ULTRACEMCO</t>
  </si>
  <si>
    <t>Cement</t>
  </si>
  <si>
    <t>Avenue Supermarts Ltd</t>
  </si>
  <si>
    <t>DMART</t>
  </si>
  <si>
    <t>Retail - Department Stores</t>
  </si>
  <si>
    <t>Adani Ports and Special Economic Zone Ltd</t>
  </si>
  <si>
    <t>ADANIPORTS</t>
  </si>
  <si>
    <t>Ports</t>
  </si>
  <si>
    <t>Coal India Ltd</t>
  </si>
  <si>
    <t>COALINDIA</t>
  </si>
  <si>
    <t>Mining - Coal</t>
  </si>
  <si>
    <t>Titan Company Ltd</t>
  </si>
  <si>
    <t>TITAN</t>
  </si>
  <si>
    <t>Precious Metals, Jewellery &amp; Watches</t>
  </si>
  <si>
    <t>Hindustan Aeronautics Ltd</t>
  </si>
  <si>
    <t>HAL</t>
  </si>
  <si>
    <t>Aerospace &amp; Defense Equipments</t>
  </si>
  <si>
    <t>Power Grid Corporation of India Ltd</t>
  </si>
  <si>
    <t>POWERGRID</t>
  </si>
  <si>
    <t>Power Transmission &amp; Distribution</t>
  </si>
  <si>
    <t>Bajaj Auto Ltd</t>
  </si>
  <si>
    <t>BAJAJ-AUTO</t>
  </si>
  <si>
    <t>Two Wheelers</t>
  </si>
  <si>
    <t>Adani Green Energy Ltd</t>
  </si>
  <si>
    <t>ADANIGREEN</t>
  </si>
  <si>
    <t>Renewable Energy</t>
  </si>
  <si>
    <t>Asian Paints Ltd</t>
  </si>
  <si>
    <t>ASIANPAINT</t>
  </si>
  <si>
    <t>Paints</t>
  </si>
  <si>
    <t>Bajaj Finserv Ltd</t>
  </si>
  <si>
    <t>BAJAJFINSV</t>
  </si>
  <si>
    <t>Wipro Ltd</t>
  </si>
  <si>
    <t>WIPRO</t>
  </si>
  <si>
    <t>Adani Power Ltd</t>
  </si>
  <si>
    <t>ADANIPOWER</t>
  </si>
  <si>
    <t>Trent Ltd</t>
  </si>
  <si>
    <t>TRENT</t>
  </si>
  <si>
    <t>Retail - Apparel</t>
  </si>
  <si>
    <t>Indian Oil Corporation Ltd</t>
  </si>
  <si>
    <t>IOC</t>
  </si>
  <si>
    <t>Nestle India Ltd</t>
  </si>
  <si>
    <t>NESTLEIND</t>
  </si>
  <si>
    <t>FMCG - Foods</t>
  </si>
  <si>
    <t>Siemens Ltd</t>
  </si>
  <si>
    <t>SIEMENS</t>
  </si>
  <si>
    <t>Conglomerates</t>
  </si>
  <si>
    <t>Indian Railway Finance Corp Ltd</t>
  </si>
  <si>
    <t>IRFC</t>
  </si>
  <si>
    <t>Specialized Finance</t>
  </si>
  <si>
    <t>JSW Steel Ltd</t>
  </si>
  <si>
    <t>JSWSTEEL</t>
  </si>
  <si>
    <t>Iron &amp; Steel</t>
  </si>
  <si>
    <t>Jio Financial Services Ltd</t>
  </si>
  <si>
    <t>JIOFIN</t>
  </si>
  <si>
    <t>Bharat Electronics Ltd</t>
  </si>
  <si>
    <t>BEL</t>
  </si>
  <si>
    <t>Electronic Equipments</t>
  </si>
  <si>
    <t>Zomato Ltd</t>
  </si>
  <si>
    <t>ZOMATO</t>
  </si>
  <si>
    <t>Online Services</t>
  </si>
  <si>
    <t>DLF Ltd</t>
  </si>
  <si>
    <t>DLF</t>
  </si>
  <si>
    <t>Real Estate</t>
  </si>
  <si>
    <t>Hindustan Zinc Ltd</t>
  </si>
  <si>
    <t>HINDZINC</t>
  </si>
  <si>
    <t>Mining - Diversified</t>
  </si>
  <si>
    <t>Varun Beverages Ltd</t>
  </si>
  <si>
    <t>VBL</t>
  </si>
  <si>
    <t>Soft Drinks</t>
  </si>
  <si>
    <t>Tata Steel Ltd</t>
  </si>
  <si>
    <t>TATASTEEL</t>
  </si>
  <si>
    <t>SBI Life Insurance Company Ltd</t>
  </si>
  <si>
    <t>SBILIFE</t>
  </si>
  <si>
    <t>Interglobe Aviation Ltd</t>
  </si>
  <si>
    <t>INDIGO</t>
  </si>
  <si>
    <t>Airlines</t>
  </si>
  <si>
    <t>LTIMindtree Ltd</t>
  </si>
  <si>
    <t>LTIM</t>
  </si>
  <si>
    <t>Vedanta Ltd</t>
  </si>
  <si>
    <t>VEDL</t>
  </si>
  <si>
    <t>Metals - Diversified</t>
  </si>
  <si>
    <t>Grasim Industries Ltd</t>
  </si>
  <si>
    <t>GRASIM</t>
  </si>
  <si>
    <t>Power Finance Corporation Ltd</t>
  </si>
  <si>
    <t>PFC</t>
  </si>
  <si>
    <t>ABB India Ltd</t>
  </si>
  <si>
    <t>ABB</t>
  </si>
  <si>
    <t>Heavy Electrical Equipments</t>
  </si>
  <si>
    <t>REC Limited</t>
  </si>
  <si>
    <t>RECLTD</t>
  </si>
  <si>
    <t>Tech Mahindra Ltd</t>
  </si>
  <si>
    <t>TECHM</t>
  </si>
  <si>
    <t>Pidilite Industries Ltd</t>
  </si>
  <si>
    <t>PIDILITIND</t>
  </si>
  <si>
    <t>Diversified Chemicals</t>
  </si>
  <si>
    <t>HDFC Life Insurance Company Ltd</t>
  </si>
  <si>
    <t>HDFCLIFE</t>
  </si>
  <si>
    <t>Bharat Petroleum Corporation Ltd</t>
  </si>
  <si>
    <t>BPCL</t>
  </si>
  <si>
    <t>Gail (India) Ltd</t>
  </si>
  <si>
    <t>GAIL</t>
  </si>
  <si>
    <t>Gas Distribution</t>
  </si>
  <si>
    <t>Hindalco Industries Ltd</t>
  </si>
  <si>
    <t>HINDALCO</t>
  </si>
  <si>
    <t>Metals - Aluminium</t>
  </si>
  <si>
    <t>Ambuja Cements Ltd</t>
  </si>
  <si>
    <t>AMBUJACEM</t>
  </si>
  <si>
    <t>Godrej Consumer Products Ltd</t>
  </si>
  <si>
    <t>GODREJCP</t>
  </si>
  <si>
    <t>FMCG - Personal Products</t>
  </si>
  <si>
    <t>Britannia Industries Ltd</t>
  </si>
  <si>
    <t>BRITANNIA</t>
  </si>
  <si>
    <t>Tata Power Company Ltd</t>
  </si>
  <si>
    <t>TATAPOWER</t>
  </si>
  <si>
    <t>Eicher Motors Ltd</t>
  </si>
  <si>
    <t>EICHERMOT</t>
  </si>
  <si>
    <t>Trucks &amp; Buses</t>
  </si>
  <si>
    <t>Divi's Laboratories Ltd</t>
  </si>
  <si>
    <t>DIVISLAB</t>
  </si>
  <si>
    <t>Labs &amp; Life Sciences Services</t>
  </si>
  <si>
    <t>Cipla Ltd</t>
  </si>
  <si>
    <t>CIPLA</t>
  </si>
  <si>
    <t>TVS Motor Company Ltd</t>
  </si>
  <si>
    <t>TVSMOTOR</t>
  </si>
  <si>
    <t>Bank of Baroda Ltd</t>
  </si>
  <si>
    <t>BANKBARODA</t>
  </si>
  <si>
    <t>Samvardhana Motherson International Ltd</t>
  </si>
  <si>
    <t>MOTHERSON</t>
  </si>
  <si>
    <t>Auto Parts</t>
  </si>
  <si>
    <t>Punjab National Bank</t>
  </si>
  <si>
    <t>PNB</t>
  </si>
  <si>
    <t>Rail Vikas Nigam Ltd</t>
  </si>
  <si>
    <t>RVNL</t>
  </si>
  <si>
    <t>Cholamandalam Investment and Finance Company Ltd</t>
  </si>
  <si>
    <t>CHOLAFIN</t>
  </si>
  <si>
    <t>Macrotech Developers Ltd</t>
  </si>
  <si>
    <t>LODHA</t>
  </si>
  <si>
    <t>Adani Energy Solutions Ltd</t>
  </si>
  <si>
    <t>ADANIENSOL</t>
  </si>
  <si>
    <t>Power Infrastructure</t>
  </si>
  <si>
    <t>JSW Energy Ltd</t>
  </si>
  <si>
    <t>JSWENERGY</t>
  </si>
  <si>
    <t>Shriram Finance Ltd</t>
  </si>
  <si>
    <t>SHRIRAMFIN</t>
  </si>
  <si>
    <t>Tata Consumer Products Ltd</t>
  </si>
  <si>
    <t>TATACONSUM</t>
  </si>
  <si>
    <t>Tea &amp; Coffee</t>
  </si>
  <si>
    <t>Bajaj Holdings and Investment Ltd</t>
  </si>
  <si>
    <t>BAJAJHLDNG</t>
  </si>
  <si>
    <t>Asset Management</t>
  </si>
  <si>
    <t>Indus Towers Ltd</t>
  </si>
  <si>
    <t>INDUSTOWER</t>
  </si>
  <si>
    <t>Telecom Infrastructure</t>
  </si>
  <si>
    <t>Havells India Ltd</t>
  </si>
  <si>
    <t>HAVELLS</t>
  </si>
  <si>
    <t>Electrical Components &amp; Equipments</t>
  </si>
  <si>
    <t>Oil India Ltd</t>
  </si>
  <si>
    <t>OIL</t>
  </si>
  <si>
    <t>Torrent Pharmaceuticals Ltd</t>
  </si>
  <si>
    <t>TORNTPHARM</t>
  </si>
  <si>
    <t>Indian Overseas Bank</t>
  </si>
  <si>
    <t>IOB</t>
  </si>
  <si>
    <t>Dr Reddy's Laboratories Ltd</t>
  </si>
  <si>
    <t>DRREDDY</t>
  </si>
  <si>
    <t>Indusind Bank Ltd</t>
  </si>
  <si>
    <t>INDUSINDBK</t>
  </si>
  <si>
    <t>Dabur India Ltd</t>
  </si>
  <si>
    <t>DABUR</t>
  </si>
  <si>
    <t>Zydus Lifesciences Ltd</t>
  </si>
  <si>
    <t>ZYDUSLIFE</t>
  </si>
  <si>
    <t>Hero MotoCorp Ltd</t>
  </si>
  <si>
    <t>HEROMOTOCO</t>
  </si>
  <si>
    <t>ICICI Prudential Life Insurance Company Ltd</t>
  </si>
  <si>
    <t>ICICIPRULI</t>
  </si>
  <si>
    <t>United Spirits Ltd</t>
  </si>
  <si>
    <t>UNITDSPR</t>
  </si>
  <si>
    <t>Alcoholic Beverages</t>
  </si>
  <si>
    <t>ICICI Lombard General Insurance Company Ltd</t>
  </si>
  <si>
    <t>ICICIGI</t>
  </si>
  <si>
    <t>Cummins India Ltd</t>
  </si>
  <si>
    <t>CUMMINSIND</t>
  </si>
  <si>
    <t>Industrial Machinery</t>
  </si>
  <si>
    <t>Vodafone Idea Ltd</t>
  </si>
  <si>
    <t>IDEA</t>
  </si>
  <si>
    <t>CG Power and Industrial Solutions Ltd</t>
  </si>
  <si>
    <t>CGPOWER</t>
  </si>
  <si>
    <t>Canara Bank Ltd</t>
  </si>
  <si>
    <t>CANBK</t>
  </si>
  <si>
    <t>IDBI Bank Ltd</t>
  </si>
  <si>
    <t>IDBI</t>
  </si>
  <si>
    <t>Private Bank</t>
  </si>
  <si>
    <t>Lupin Ltd</t>
  </si>
  <si>
    <t>LUPIN</t>
  </si>
  <si>
    <t>Polycab India Ltd</t>
  </si>
  <si>
    <t>POLYCAB</t>
  </si>
  <si>
    <t>Suzlon Energy Ltd</t>
  </si>
  <si>
    <t>SUZLON</t>
  </si>
  <si>
    <t>Renewable Energy Equipment &amp; Services</t>
  </si>
  <si>
    <t>Solar Industries India Ltd</t>
  </si>
  <si>
    <t>SOLARINDS</t>
  </si>
  <si>
    <t>Commodity Chemicals</t>
  </si>
  <si>
    <t>Bharat Heavy Electricals Ltd</t>
  </si>
  <si>
    <t>BHEL</t>
  </si>
  <si>
    <t>Apollo Hospitals Enterprise Ltd</t>
  </si>
  <si>
    <t>APOLLOHOSP</t>
  </si>
  <si>
    <t>Hospitals &amp; Diagnostic Centres</t>
  </si>
  <si>
    <t>Colgate-Palmolive (India) Ltd</t>
  </si>
  <si>
    <t>COLPAL</t>
  </si>
  <si>
    <t>GMR Airports Infrastructure Ltd</t>
  </si>
  <si>
    <t>GMRINFRA</t>
  </si>
  <si>
    <t>NHPC Ltd</t>
  </si>
  <si>
    <t>NHPC</t>
  </si>
  <si>
    <t>Info Edge (India) Ltd</t>
  </si>
  <si>
    <t>NAUKRI</t>
  </si>
  <si>
    <t>Jindal Steel And Power Ltd</t>
  </si>
  <si>
    <t>JINDALSTEL</t>
  </si>
  <si>
    <t>Mankind Pharma Ltd</t>
  </si>
  <si>
    <t>MANKIND</t>
  </si>
  <si>
    <t>Bosch Ltd</t>
  </si>
  <si>
    <t>BOSCHLTD</t>
  </si>
  <si>
    <t>Oracle Financial Services Software Ltd</t>
  </si>
  <si>
    <t>OFSS</t>
  </si>
  <si>
    <t>Software Services</t>
  </si>
  <si>
    <t>HDFC Asset Management Company Ltd</t>
  </si>
  <si>
    <t>HDFCAMC</t>
  </si>
  <si>
    <t>Union Bank of India Ltd</t>
  </si>
  <si>
    <t>UNIONBANK</t>
  </si>
  <si>
    <t>Indian Hotels Company Ltd</t>
  </si>
  <si>
    <t>INDHOTEL</t>
  </si>
  <si>
    <t>Hotels, Resorts &amp; Cruise Lines</t>
  </si>
  <si>
    <t>Adani Total Gas Ltd</t>
  </si>
  <si>
    <t>ATGL</t>
  </si>
  <si>
    <t>Shree Cement Ltd</t>
  </si>
  <si>
    <t>SHREECEM</t>
  </si>
  <si>
    <t>Hindustan Petroleum Corp Ltd</t>
  </si>
  <si>
    <t>HINDPETRO</t>
  </si>
  <si>
    <t>Aurobindo Pharma Ltd</t>
  </si>
  <si>
    <t>AUROPHARMA</t>
  </si>
  <si>
    <t>Max Healthcare Institute Ltd</t>
  </si>
  <si>
    <t>MAXHEALTH</t>
  </si>
  <si>
    <t>Torrent Power Ltd</t>
  </si>
  <si>
    <t>TORNTPOWER</t>
  </si>
  <si>
    <t>Mazagon Dock Shipbuilders Ltd</t>
  </si>
  <si>
    <t>MAZDOCK</t>
  </si>
  <si>
    <t>Shipbuilding</t>
  </si>
  <si>
    <t>Marico Ltd</t>
  </si>
  <si>
    <t>MARICO</t>
  </si>
  <si>
    <t>Godrej Properties Ltd</t>
  </si>
  <si>
    <t>GODREJPROP</t>
  </si>
  <si>
    <t>Persistent Systems Ltd</t>
  </si>
  <si>
    <t>PERSISTENT</t>
  </si>
  <si>
    <t>PB Fintech Ltd</t>
  </si>
  <si>
    <t>POLICYBZR</t>
  </si>
  <si>
    <t>Tube Investments of India Ltd</t>
  </si>
  <si>
    <t>TIINDIA</t>
  </si>
  <si>
    <t>Cycles</t>
  </si>
  <si>
    <t>Muthoot Finance Ltd</t>
  </si>
  <si>
    <t>MUTHOOTFIN</t>
  </si>
  <si>
    <t>SRF Ltd</t>
  </si>
  <si>
    <t>SRF</t>
  </si>
  <si>
    <t>Dixon Technologies (India) Ltd</t>
  </si>
  <si>
    <t>DIXON</t>
  </si>
  <si>
    <t>Home Electronics &amp; Appliances</t>
  </si>
  <si>
    <t>Indian Railway Catering and Tourism Corporation Ltd</t>
  </si>
  <si>
    <t>IRCTC</t>
  </si>
  <si>
    <t>Indian Bank</t>
  </si>
  <si>
    <t>INDIANB</t>
  </si>
  <si>
    <t>Yes Bank Ltd</t>
  </si>
  <si>
    <t>YESBANK</t>
  </si>
  <si>
    <t>General Insurance Corporation of India</t>
  </si>
  <si>
    <t>GICRE</t>
  </si>
  <si>
    <t>Ashok Leyland Ltd</t>
  </si>
  <si>
    <t>ASHOKLEY</t>
  </si>
  <si>
    <t>Bharat Forge Ltd</t>
  </si>
  <si>
    <t>BHARATFORG</t>
  </si>
  <si>
    <t>Alkem Laboratories Ltd</t>
  </si>
  <si>
    <t>ALKEM</t>
  </si>
  <si>
    <t>Prestige Estates Projects Ltd</t>
  </si>
  <si>
    <t>PRESTIGE</t>
  </si>
  <si>
    <t>Patanjali Foods Ltd</t>
  </si>
  <si>
    <t>PATANJALI</t>
  </si>
  <si>
    <t>Packaged Foods &amp; Meats</t>
  </si>
  <si>
    <t>SBI Cards and Payment Services Ltd</t>
  </si>
  <si>
    <t>SBICARD</t>
  </si>
  <si>
    <t>Payment Infrastructure</t>
  </si>
  <si>
    <t>PI Industries Ltd</t>
  </si>
  <si>
    <t>PIIND</t>
  </si>
  <si>
    <t>Supreme Industries Ltd</t>
  </si>
  <si>
    <t>SUPREMEIND</t>
  </si>
  <si>
    <t>Plastic Products</t>
  </si>
  <si>
    <t>Berger Paints India Ltd</t>
  </si>
  <si>
    <t>BERGEPAINT</t>
  </si>
  <si>
    <t>UNO Minda Ltd</t>
  </si>
  <si>
    <t>UNOMINDA</t>
  </si>
  <si>
    <t>Phoenix Mills Ltd</t>
  </si>
  <si>
    <t>PHOENIXLTD</t>
  </si>
  <si>
    <t>Kalyan Jewellers India Ltd</t>
  </si>
  <si>
    <t>KALYANKJIL</t>
  </si>
  <si>
    <t>JSW Infrastructure Ltd</t>
  </si>
  <si>
    <t>JSWINFRA</t>
  </si>
  <si>
    <t>Indian Renewable Energy Development Agency Ltd</t>
  </si>
  <si>
    <t>IREDA</t>
  </si>
  <si>
    <t>Oberoi Realty Ltd</t>
  </si>
  <si>
    <t>OBEROIRLTY</t>
  </si>
  <si>
    <t>Abbott India Ltd</t>
  </si>
  <si>
    <t>ABBOTINDIA</t>
  </si>
  <si>
    <t>Fertilisers And Chemicals Travancore Ltd</t>
  </si>
  <si>
    <t>FACT</t>
  </si>
  <si>
    <t>Fertilizers &amp; Agro Chemicals</t>
  </si>
  <si>
    <t>NMDC Ltd</t>
  </si>
  <si>
    <t>NMDC</t>
  </si>
  <si>
    <t>Mining - Iron Ore</t>
  </si>
  <si>
    <t>Bharti Hexacom Ltd</t>
  </si>
  <si>
    <t>BHARTIHEXA</t>
  </si>
  <si>
    <t>Linde India Ltd</t>
  </si>
  <si>
    <t>LINDEINDIA</t>
  </si>
  <si>
    <t>Jindal Stainless Ltd</t>
  </si>
  <si>
    <t>JSL</t>
  </si>
  <si>
    <t>L&amp;T Technology Services Ltd</t>
  </si>
  <si>
    <t>LTTS</t>
  </si>
  <si>
    <t>UCO Bank</t>
  </si>
  <si>
    <t>UCOBANK</t>
  </si>
  <si>
    <t>Schaeffler India Ltd</t>
  </si>
  <si>
    <t>SCHAEFFLER</t>
  </si>
  <si>
    <t>Fsn E-Commerce Ventures Ltd</t>
  </si>
  <si>
    <t>NYKAA</t>
  </si>
  <si>
    <t>Wellness Services</t>
  </si>
  <si>
    <t>Aditya Birla Capital Ltd</t>
  </si>
  <si>
    <t>ABCAPITAL</t>
  </si>
  <si>
    <t>Diversified Financials</t>
  </si>
  <si>
    <t>Mphasis Ltd</t>
  </si>
  <si>
    <t>MPHASIS</t>
  </si>
  <si>
    <t>Container Corporation of India Ltd</t>
  </si>
  <si>
    <t>CONCOR</t>
  </si>
  <si>
    <t>Logistics</t>
  </si>
  <si>
    <t>Voltas Ltd</t>
  </si>
  <si>
    <t>VOLTAS</t>
  </si>
  <si>
    <t>MRF Ltd</t>
  </si>
  <si>
    <t>MRF</t>
  </si>
  <si>
    <t>Tires &amp; Rubber</t>
  </si>
  <si>
    <t>IDFC First Bank Ltd</t>
  </si>
  <si>
    <t>IDFCFIRSTB</t>
  </si>
  <si>
    <t>Tata Communications Ltd</t>
  </si>
  <si>
    <t>TATACOMM</t>
  </si>
  <si>
    <t>Balkrishna Industries Ltd</t>
  </si>
  <si>
    <t>BALKRISIND</t>
  </si>
  <si>
    <t>Steel Authority of India Ltd</t>
  </si>
  <si>
    <t>SAIL</t>
  </si>
  <si>
    <t>Housing and Urban Development Corporation Ltd</t>
  </si>
  <si>
    <t>HUDCO</t>
  </si>
  <si>
    <t>Petronet LNG Ltd</t>
  </si>
  <si>
    <t>PETRONET</t>
  </si>
  <si>
    <t>Oil &amp; Gas - Storage &amp; Transportation</t>
  </si>
  <si>
    <t>Sundaram Finance Ltd</t>
  </si>
  <si>
    <t>SUNDARMFIN</t>
  </si>
  <si>
    <t>United Breweries Ltd</t>
  </si>
  <si>
    <t>UBL</t>
  </si>
  <si>
    <t>SJVN Ltd</t>
  </si>
  <si>
    <t>SJVN</t>
  </si>
  <si>
    <t>Procter &amp; Gamble Hygiene and Health Care Ltd</t>
  </si>
  <si>
    <t>PGHH</t>
  </si>
  <si>
    <t>Bank of India Ltd</t>
  </si>
  <si>
    <t>BANKINDIA</t>
  </si>
  <si>
    <t>Central Bank of India Ltd</t>
  </si>
  <si>
    <t>CENTRALBK</t>
  </si>
  <si>
    <t>Astral Ltd</t>
  </si>
  <si>
    <t>ASTRAL</t>
  </si>
  <si>
    <t>Building Products - Pipes</t>
  </si>
  <si>
    <t>Coromandel International Ltd</t>
  </si>
  <si>
    <t>COROMANDEL</t>
  </si>
  <si>
    <t>Ola Electric Mobility Ltd</t>
  </si>
  <si>
    <t>OLAELEC</t>
  </si>
  <si>
    <t>AU Small Finance Bank Ltd</t>
  </si>
  <si>
    <t>AUBANK</t>
  </si>
  <si>
    <t>Hitachi Energy India Ltd</t>
  </si>
  <si>
    <t>POWERINDIA</t>
  </si>
  <si>
    <t>Thermax Limited</t>
  </si>
  <si>
    <t>THERMAX</t>
  </si>
  <si>
    <t>Adani Wilmar Ltd</t>
  </si>
  <si>
    <t>AWL</t>
  </si>
  <si>
    <t>Cochin Shipyard Ltd</t>
  </si>
  <si>
    <t>COCHINSHIP</t>
  </si>
  <si>
    <t>Tata Elxsi Ltd</t>
  </si>
  <si>
    <t>TATAELXSI</t>
  </si>
  <si>
    <t>KPIT Technologies Ltd</t>
  </si>
  <si>
    <t>KPITTECH</t>
  </si>
  <si>
    <t>Bharat Dynamics Ltd</t>
  </si>
  <si>
    <t>BDL</t>
  </si>
  <si>
    <t>Federal Bank Ltd</t>
  </si>
  <si>
    <t>FEDERALBNK</t>
  </si>
  <si>
    <t>Glenmark Pharmaceuticals Ltd</t>
  </si>
  <si>
    <t>GLENMARK</t>
  </si>
  <si>
    <t>GlaxoSmithKline Pharmaceuticals Ltd</t>
  </si>
  <si>
    <t>GLAXO</t>
  </si>
  <si>
    <t>Gujarat Gas Ltd</t>
  </si>
  <si>
    <t>GUJGASLTD</t>
  </si>
  <si>
    <t>Page Industries Ltd</t>
  </si>
  <si>
    <t>PAGEIND</t>
  </si>
  <si>
    <t>Apparel &amp; Accessories</t>
  </si>
  <si>
    <t>UPL Ltd</t>
  </si>
  <si>
    <t>UPL</t>
  </si>
  <si>
    <t>Motilal Oswal Financial Services Ltd</t>
  </si>
  <si>
    <t>MOTILALOFS</t>
  </si>
  <si>
    <t>Honeywell Automation India Ltd</t>
  </si>
  <si>
    <t>HONAUT</t>
  </si>
  <si>
    <t>Bank of Maharashtra Ltd</t>
  </si>
  <si>
    <t>MAHABANK</t>
  </si>
  <si>
    <t>ACC Ltd</t>
  </si>
  <si>
    <t>ACC</t>
  </si>
  <si>
    <t>New India Assurance Company Ltd</t>
  </si>
  <si>
    <t>NIACL</t>
  </si>
  <si>
    <t>Biocon Ltd</t>
  </si>
  <si>
    <t>BIOCON</t>
  </si>
  <si>
    <t>Biotechnology</t>
  </si>
  <si>
    <t>Ge T&amp;D India Ltd</t>
  </si>
  <si>
    <t>GET&amp;D</t>
  </si>
  <si>
    <t>Nippon Life India Asset Management Ltd</t>
  </si>
  <si>
    <t>NAM-INDIA</t>
  </si>
  <si>
    <t>Jubilant Foodworks Ltd</t>
  </si>
  <si>
    <t>JUBLFOOD</t>
  </si>
  <si>
    <t>Restaurants &amp; Cafes</t>
  </si>
  <si>
    <t>Tata Technologies Ltd</t>
  </si>
  <si>
    <t>TATATECH</t>
  </si>
  <si>
    <t>L&amp;T Finance Ltd</t>
  </si>
  <si>
    <t>LTF</t>
  </si>
  <si>
    <t>Fortis Healthcare Ltd</t>
  </si>
  <si>
    <t>FORTIS</t>
  </si>
  <si>
    <t>Coforge Ltd</t>
  </si>
  <si>
    <t>COFORGE</t>
  </si>
  <si>
    <t>Sona BLW Precision Forgings Ltd</t>
  </si>
  <si>
    <t>SONACOMS</t>
  </si>
  <si>
    <t>Exide Industries Ltd</t>
  </si>
  <si>
    <t>EXIDEIND</t>
  </si>
  <si>
    <t>Batteries</t>
  </si>
  <si>
    <t>Escorts Kubota Ltd</t>
  </si>
  <si>
    <t>ESCORTS</t>
  </si>
  <si>
    <t>Tractors</t>
  </si>
  <si>
    <t>AIA Engineering Ltd</t>
  </si>
  <si>
    <t>AIAENG</t>
  </si>
  <si>
    <t>KEI Industries Ltd</t>
  </si>
  <si>
    <t>KEI</t>
  </si>
  <si>
    <t>Cables</t>
  </si>
  <si>
    <t>Punjab &amp; Sind Bank</t>
  </si>
  <si>
    <t>PSB</t>
  </si>
  <si>
    <t>3M India Ltd</t>
  </si>
  <si>
    <t>3MINDIA</t>
  </si>
  <si>
    <t>Stationery</t>
  </si>
  <si>
    <t>Lloyds Metals And Energy Ltd</t>
  </si>
  <si>
    <t>LLOYDSME</t>
  </si>
  <si>
    <t>Ajanta Pharma Ltd</t>
  </si>
  <si>
    <t>AJANTPHARM</t>
  </si>
  <si>
    <t>APL Apollo Tubes Ltd</t>
  </si>
  <si>
    <t>APLAPOLLO</t>
  </si>
  <si>
    <t>Mahindra and Mahindra Financial Services Ltd</t>
  </si>
  <si>
    <t>M&amp;MFIN</t>
  </si>
  <si>
    <t>Deepak Nitrite Ltd</t>
  </si>
  <si>
    <t>DEEPAKNTR</t>
  </si>
  <si>
    <t>360 One Wam Ltd</t>
  </si>
  <si>
    <t>360ONE</t>
  </si>
  <si>
    <t>Investment Banking &amp; Brokerage</t>
  </si>
  <si>
    <t>One 97 Communications Ltd</t>
  </si>
  <si>
    <t>PAYTM</t>
  </si>
  <si>
    <t>Business Support Services</t>
  </si>
  <si>
    <t>Max Financial Services Ltd</t>
  </si>
  <si>
    <t>MFSL</t>
  </si>
  <si>
    <t>Indraprastha Gas Ltd</t>
  </si>
  <si>
    <t>IGL</t>
  </si>
  <si>
    <t>NLC India Ltd</t>
  </si>
  <si>
    <t>NLCINDIA</t>
  </si>
  <si>
    <t>IRB Infrastructure Developers Ltd</t>
  </si>
  <si>
    <t>IRB</t>
  </si>
  <si>
    <t>BSE Ltd</t>
  </si>
  <si>
    <t>BSE</t>
  </si>
  <si>
    <t>Stock Exchanges &amp; Ratings</t>
  </si>
  <si>
    <t>LIC Housing Finance Ltd</t>
  </si>
  <si>
    <t>LICHSGFIN</t>
  </si>
  <si>
    <t>Home Financing</t>
  </si>
  <si>
    <t>Tata Investment Corporation Ltd</t>
  </si>
  <si>
    <t>TATAINVEST</t>
  </si>
  <si>
    <t>Star Health and Allied Insurance Company Ltd</t>
  </si>
  <si>
    <t>STARHEALTH</t>
  </si>
  <si>
    <t>Go Digit General Insurance Ltd</t>
  </si>
  <si>
    <t>GODIGIT</t>
  </si>
  <si>
    <t>Dalmia Bharat Ltd</t>
  </si>
  <si>
    <t>DALBHARAT</t>
  </si>
  <si>
    <t>Godrej Industries Ltd</t>
  </si>
  <si>
    <t>GODREJIND</t>
  </si>
  <si>
    <t>Mangalore Refinery and Petrochemicals Ltd</t>
  </si>
  <si>
    <t>MRPL</t>
  </si>
  <si>
    <t>Apar Industries Ltd</t>
  </si>
  <si>
    <t>APARINDS</t>
  </si>
  <si>
    <t>Emami Ltd</t>
  </si>
  <si>
    <t>EMAMILTD</t>
  </si>
  <si>
    <t>IPCA Laboratories Ltd</t>
  </si>
  <si>
    <t>IPCALAB</t>
  </si>
  <si>
    <t>Gujarat Fluorochemicals Ltd</t>
  </si>
  <si>
    <t>FLUOROCHEM</t>
  </si>
  <si>
    <t>Specialty Chemicals</t>
  </si>
  <si>
    <t>Metro Brands Ltd</t>
  </si>
  <si>
    <t>METROBRAND</t>
  </si>
  <si>
    <t>Footwear</t>
  </si>
  <si>
    <t>Syngene International Ltd</t>
  </si>
  <si>
    <t>SYNGENE</t>
  </si>
  <si>
    <t>Endurance Technologies Ltd</t>
  </si>
  <si>
    <t>ENDURANCE</t>
  </si>
  <si>
    <t>J K Cement Ltd</t>
  </si>
  <si>
    <t>JKCEMENT</t>
  </si>
  <si>
    <t>Godfrey Phillips India Ltd</t>
  </si>
  <si>
    <t>GODFRYPHLP</t>
  </si>
  <si>
    <t>Blue Star Ltd</t>
  </si>
  <si>
    <t>BLUESTARCO</t>
  </si>
  <si>
    <t>NBCC (India) Ltd</t>
  </si>
  <si>
    <t>NBCC</t>
  </si>
  <si>
    <t>CRISIL Ltd</t>
  </si>
  <si>
    <t>CRISIL</t>
  </si>
  <si>
    <t>Brainbees Solutions Ltd</t>
  </si>
  <si>
    <t>FIRSTCRY</t>
  </si>
  <si>
    <t>National Aluminium Co Ltd</t>
  </si>
  <si>
    <t>NATIONALUM</t>
  </si>
  <si>
    <t>Bandhan Bank Ltd</t>
  </si>
  <si>
    <t>BANDHANBNK</t>
  </si>
  <si>
    <t>Aditya Birla Fashion and Retail Ltd</t>
  </si>
  <si>
    <t>ABFRL</t>
  </si>
  <si>
    <t>Embassy Office Parks REIT</t>
  </si>
  <si>
    <t>EMBASSY</t>
  </si>
  <si>
    <t>Sun Tv Network Ltd</t>
  </si>
  <si>
    <t>SUNTV</t>
  </si>
  <si>
    <t>TV Channels &amp; Broadcasters</t>
  </si>
  <si>
    <t>Apollo Tyres Ltd</t>
  </si>
  <si>
    <t>APOLLOTYRE</t>
  </si>
  <si>
    <t>Cholamandalam Financial Holdings Ltd</t>
  </si>
  <si>
    <t>CHOLAHLDNG</t>
  </si>
  <si>
    <t>Motherson Sumi Wiring India Ltd</t>
  </si>
  <si>
    <t>MSUMI</t>
  </si>
  <si>
    <t>Hindustan Copper Ltd</t>
  </si>
  <si>
    <t>HINDCOPPER</t>
  </si>
  <si>
    <t>Mining - Copper</t>
  </si>
  <si>
    <t>Delhivery Ltd</t>
  </si>
  <si>
    <t>DELHIVERY</t>
  </si>
  <si>
    <t>J B Chemicals and Pharmaceuticals Ltd</t>
  </si>
  <si>
    <t>JBCHEPHARM</t>
  </si>
  <si>
    <t>Global Health Ltd</t>
  </si>
  <si>
    <t>MEDANTA</t>
  </si>
  <si>
    <t>TVS Holdings Ltd</t>
  </si>
  <si>
    <t>TVSHLTD</t>
  </si>
  <si>
    <t>Gland Pharma Ltd</t>
  </si>
  <si>
    <t>GLAND</t>
  </si>
  <si>
    <t>Poonawalla Fincorp Ltd</t>
  </si>
  <si>
    <t>POONAWALLA</t>
  </si>
  <si>
    <t>Vedant Fashions Ltd</t>
  </si>
  <si>
    <t>MANYAVAR</t>
  </si>
  <si>
    <t>Textiles</t>
  </si>
  <si>
    <t>Crompton Greaves Consumer Electricals Ltd</t>
  </si>
  <si>
    <t>CROMPTON</t>
  </si>
  <si>
    <t>Kaynes Technology India Ltd</t>
  </si>
  <si>
    <t>KAYNES</t>
  </si>
  <si>
    <t>Central Depository Services (India) Ltd</t>
  </si>
  <si>
    <t>CDSL</t>
  </si>
  <si>
    <t>ZF Commercial Vehicle Control Systems India Ltd</t>
  </si>
  <si>
    <t>ZFCVINDIA</t>
  </si>
  <si>
    <t>Hatsun Agro Product Ltd</t>
  </si>
  <si>
    <t>HATSUN</t>
  </si>
  <si>
    <t>ITI Ltd</t>
  </si>
  <si>
    <t>ITI</t>
  </si>
  <si>
    <t>Telecom Equipments</t>
  </si>
  <si>
    <t>Gillette India Ltd</t>
  </si>
  <si>
    <t>GILLETTE</t>
  </si>
  <si>
    <t>Pfizer Ltd</t>
  </si>
  <si>
    <t>PFIZER</t>
  </si>
  <si>
    <t>Carborundum Universal Ltd</t>
  </si>
  <si>
    <t>CARBORUNIV</t>
  </si>
  <si>
    <t>Inox Wind Ltd</t>
  </si>
  <si>
    <t>INOXWIND</t>
  </si>
  <si>
    <t>Brigade Enterprises Ltd</t>
  </si>
  <si>
    <t>BRIGADE</t>
  </si>
  <si>
    <t>Timken India Ltd</t>
  </si>
  <si>
    <t>TIMKEN</t>
  </si>
  <si>
    <t>KPR Mill Ltd</t>
  </si>
  <si>
    <t>KPRMILL</t>
  </si>
  <si>
    <t>Bayer Cropscience Ltd</t>
  </si>
  <si>
    <t>BAYERCROP</t>
  </si>
  <si>
    <t>BASF India Ltd</t>
  </si>
  <si>
    <t>BASF</t>
  </si>
  <si>
    <t>Dr. Lal PathLabs Ltd</t>
  </si>
  <si>
    <t>LALPATHLAB</t>
  </si>
  <si>
    <t>Aegis Logistics Ltd</t>
  </si>
  <si>
    <t>AEGISLOG</t>
  </si>
  <si>
    <t>Sundram Fasteners Ltd</t>
  </si>
  <si>
    <t>SUNDRMFAST</t>
  </si>
  <si>
    <t>Whirlpool of India Ltd</t>
  </si>
  <si>
    <t>WHIRLPOOL</t>
  </si>
  <si>
    <t>Tata Chemicals Ltd</t>
  </si>
  <si>
    <t>TATACHEM</t>
  </si>
  <si>
    <t>Suven Pharmaceuticals Ltd</t>
  </si>
  <si>
    <t>SUVENPHAR</t>
  </si>
  <si>
    <t>Natco Pharma Ltd</t>
  </si>
  <si>
    <t>NATCOPHARM</t>
  </si>
  <si>
    <t>Amara Raja Energy &amp; Mobility Ltd</t>
  </si>
  <si>
    <t>ARE&amp;M</t>
  </si>
  <si>
    <t>Jyoti CNC Automation Ltd</t>
  </si>
  <si>
    <t>JYOTICNC</t>
  </si>
  <si>
    <t>Computer Hardware</t>
  </si>
  <si>
    <t>Grindwell Norton Ltd</t>
  </si>
  <si>
    <t>GRINDWELL</t>
  </si>
  <si>
    <t>ICICI Securities Ltd</t>
  </si>
  <si>
    <t>ISEC</t>
  </si>
  <si>
    <t>Radico Khaitan Ltd</t>
  </si>
  <si>
    <t>RADICO</t>
  </si>
  <si>
    <t>Multi Commodity Exchange of India Ltd</t>
  </si>
  <si>
    <t>MCX</t>
  </si>
  <si>
    <t>Emcure Pharmaceuticals Ltd</t>
  </si>
  <si>
    <t>EMCURE</t>
  </si>
  <si>
    <t>Ratnamani Metals and Tubes Ltd</t>
  </si>
  <si>
    <t>RATNAMANI</t>
  </si>
  <si>
    <t>Castrol India Ltd</t>
  </si>
  <si>
    <t>CASTROLIND</t>
  </si>
  <si>
    <t>CESC Ltd</t>
  </si>
  <si>
    <t>CESC</t>
  </si>
  <si>
    <t>Gujarat State Petronet Ltd</t>
  </si>
  <si>
    <t>GSPL</t>
  </si>
  <si>
    <t>Narayana Hrudayalaya Ltd</t>
  </si>
  <si>
    <t>NH</t>
  </si>
  <si>
    <t>SKF India Ltd</t>
  </si>
  <si>
    <t>SKFINDIA</t>
  </si>
  <si>
    <t>Himadri Speciality Chemical Ltd</t>
  </si>
  <si>
    <t>HSCL</t>
  </si>
  <si>
    <t>Piramal Pharma Ltd</t>
  </si>
  <si>
    <t>PPLPHARMA</t>
  </si>
  <si>
    <t>Century Textiles and Industries Ltd</t>
  </si>
  <si>
    <t>CENTURYTEX</t>
  </si>
  <si>
    <t>Paper Products</t>
  </si>
  <si>
    <t>Authum Investment &amp; Infrastructure Ltd</t>
  </si>
  <si>
    <t>AIIL</t>
  </si>
  <si>
    <t>Sumitomo Chemical India Ltd</t>
  </si>
  <si>
    <t>SUMICHEM</t>
  </si>
  <si>
    <t>PNB Housing Finance Ltd</t>
  </si>
  <si>
    <t>PNBHOUSING</t>
  </si>
  <si>
    <t>KIOCL Ltd</t>
  </si>
  <si>
    <t>KIOCL</t>
  </si>
  <si>
    <t>Laurus Labs Ltd</t>
  </si>
  <si>
    <t>LAURUSLABS</t>
  </si>
  <si>
    <t>Ircon International Ltd</t>
  </si>
  <si>
    <t>IRCON</t>
  </si>
  <si>
    <t>Kansai Nerolac Paints Ltd</t>
  </si>
  <si>
    <t>KANSAINER</t>
  </si>
  <si>
    <t>Poly Medicure Ltd</t>
  </si>
  <si>
    <t>POLYMED</t>
  </si>
  <si>
    <t>Health Care Equipment &amp; Supplies</t>
  </si>
  <si>
    <t>KEC International Ltd</t>
  </si>
  <si>
    <t>KEC</t>
  </si>
  <si>
    <t>Piramal Enterprises Ltd</t>
  </si>
  <si>
    <t>PEL</t>
  </si>
  <si>
    <t>Jupiter Wagons Ltd</t>
  </si>
  <si>
    <t>JWL</t>
  </si>
  <si>
    <t>Rail</t>
  </si>
  <si>
    <t>EIH Ltd</t>
  </si>
  <si>
    <t>EIHOTEL</t>
  </si>
  <si>
    <t>Triveni Turbine Ltd</t>
  </si>
  <si>
    <t>TRITURBINE</t>
  </si>
  <si>
    <t>Atul Ltd</t>
  </si>
  <si>
    <t>ATUL</t>
  </si>
  <si>
    <t>Angel One Ltd</t>
  </si>
  <si>
    <t>ANGELONE</t>
  </si>
  <si>
    <t>CPSE ETF</t>
  </si>
  <si>
    <t>CPSEETF</t>
  </si>
  <si>
    <t>Equity</t>
  </si>
  <si>
    <t>Tejas Networks Ltd</t>
  </si>
  <si>
    <t>TEJASNET</t>
  </si>
  <si>
    <t>Nuvama Wealth Management Ltd</t>
  </si>
  <si>
    <t>NUVAMA</t>
  </si>
  <si>
    <t>Aarti Industries Ltd</t>
  </si>
  <si>
    <t>AARTIIND</t>
  </si>
  <si>
    <t>Affle (India) Ltd</t>
  </si>
  <si>
    <t>AFFLE</t>
  </si>
  <si>
    <t>Advertising</t>
  </si>
  <si>
    <t>Kalpataru Projects International Ltd</t>
  </si>
  <si>
    <t>KPIL</t>
  </si>
  <si>
    <t>JBM Auto Ltd</t>
  </si>
  <si>
    <t>JBMA</t>
  </si>
  <si>
    <t>CIE Automotive India Ltd</t>
  </si>
  <si>
    <t>CIEINDIA</t>
  </si>
  <si>
    <t>Shyam Metalics and Energy Ltd</t>
  </si>
  <si>
    <t>SHYAMMETL</t>
  </si>
  <si>
    <t>Five-Star Business Finance Ltd</t>
  </si>
  <si>
    <t>FIVESTAR</t>
  </si>
  <si>
    <t>Elgi Equipments Ltd</t>
  </si>
  <si>
    <t>ELGIEQUIP</t>
  </si>
  <si>
    <t>Finolex Cables Ltd</t>
  </si>
  <si>
    <t>FINCABLES</t>
  </si>
  <si>
    <t>Cyient Ltd</t>
  </si>
  <si>
    <t>CYIENT</t>
  </si>
  <si>
    <t>Jindal SAW Ltd</t>
  </si>
  <si>
    <t>JINDALSAW</t>
  </si>
  <si>
    <t>Computer Age Management Services Ltd</t>
  </si>
  <si>
    <t>CAMS</t>
  </si>
  <si>
    <t>Firstsource Solutions Ltd</t>
  </si>
  <si>
    <t>FSL</t>
  </si>
  <si>
    <t>Outsourced services</t>
  </si>
  <si>
    <t>Kajaria Ceramics Ltd</t>
  </si>
  <si>
    <t>KAJARIACER</t>
  </si>
  <si>
    <t>Building Products - Ceramics</t>
  </si>
  <si>
    <t>Aditya Birla Sun Life Amc Ltd</t>
  </si>
  <si>
    <t>ABSLAMC</t>
  </si>
  <si>
    <t>HFCL Ltd</t>
  </si>
  <si>
    <t>HFCL</t>
  </si>
  <si>
    <t>Devyani International Ltd</t>
  </si>
  <si>
    <t>DEVYANI</t>
  </si>
  <si>
    <t>Chambal Fertilisers and Chemicals Ltd</t>
  </si>
  <si>
    <t>CHAMBLFERT</t>
  </si>
  <si>
    <t>Bikaji Foods International Ltd</t>
  </si>
  <si>
    <t>BIKAJI</t>
  </si>
  <si>
    <t>Alembic Pharmaceuticals Ltd</t>
  </si>
  <si>
    <t>APLLTD</t>
  </si>
  <si>
    <t>Signatureglobal (India) Ltd</t>
  </si>
  <si>
    <t>SIGNATURE</t>
  </si>
  <si>
    <t>Garden Reach Shipbuilders &amp; Engineers Ltd</t>
  </si>
  <si>
    <t>GRSE</t>
  </si>
  <si>
    <t>Swan Energy Ltd</t>
  </si>
  <si>
    <t>SWANENERGY</t>
  </si>
  <si>
    <t>Krishna Institute of Medical Sciences Ltd</t>
  </si>
  <si>
    <t>KIMS</t>
  </si>
  <si>
    <t>Anant Raj Ltd</t>
  </si>
  <si>
    <t>ANANTRAJ</t>
  </si>
  <si>
    <t>Vinati Organics Ltd</t>
  </si>
  <si>
    <t>VINATIORGA</t>
  </si>
  <si>
    <t>NCC Ltd</t>
  </si>
  <si>
    <t>NCC</t>
  </si>
  <si>
    <t>Nexus Select Trust</t>
  </si>
  <si>
    <t>NXST</t>
  </si>
  <si>
    <t>Mindspace Business Parks REIT</t>
  </si>
  <si>
    <t>MINDSPACE</t>
  </si>
  <si>
    <t>Jyothy Labs Ltd</t>
  </si>
  <si>
    <t>JYOTHYLAB</t>
  </si>
  <si>
    <t>Relaxo Footwears Ltd</t>
  </si>
  <si>
    <t>RELAXO</t>
  </si>
  <si>
    <t>Aster DM Healthcare Ltd</t>
  </si>
  <si>
    <t>ASTERDM</t>
  </si>
  <si>
    <t>Cello World Ltd</t>
  </si>
  <si>
    <t>CELLO</t>
  </si>
  <si>
    <t>Tbo Tek Ltd</t>
  </si>
  <si>
    <t>TBOTEK</t>
  </si>
  <si>
    <t>Tour &amp; Travel Services</t>
  </si>
  <si>
    <t>V Guard Industries Ltd</t>
  </si>
  <si>
    <t>VGUARD</t>
  </si>
  <si>
    <t>Ramco Cements Limited</t>
  </si>
  <si>
    <t>RAMCOCEM</t>
  </si>
  <si>
    <t>PTC Industries Ltd</t>
  </si>
  <si>
    <t>PTCIL</t>
  </si>
  <si>
    <t>Sobha Ltd</t>
  </si>
  <si>
    <t>SOBHA</t>
  </si>
  <si>
    <t>Kirloskar Oil Engines Ltd</t>
  </si>
  <si>
    <t>KIRLOSENG</t>
  </si>
  <si>
    <t>Schneider Electric Infrastructure Ltd</t>
  </si>
  <si>
    <t>SCHNEIDER</t>
  </si>
  <si>
    <t>IIFL Finance Ltd</t>
  </si>
  <si>
    <t>IIFL</t>
  </si>
  <si>
    <t>Eris Lifesciences Ltd</t>
  </si>
  <si>
    <t>ERIS</t>
  </si>
  <si>
    <t>CreditAccess Grameen Ltd</t>
  </si>
  <si>
    <t>CREDITACC</t>
  </si>
  <si>
    <t>Techno Electric &amp; Engineering Company Ltd</t>
  </si>
  <si>
    <t>TECHNOE</t>
  </si>
  <si>
    <t>Finolex Industries Ltd</t>
  </si>
  <si>
    <t>FINPIPE</t>
  </si>
  <si>
    <t>Blue Dart Express Ltd</t>
  </si>
  <si>
    <t>BLUEDART</t>
  </si>
  <si>
    <t>IFCI Ltd</t>
  </si>
  <si>
    <t>IFCI</t>
  </si>
  <si>
    <t>Great Eastern Shipping Company Ltd</t>
  </si>
  <si>
    <t>GESHIP</t>
  </si>
  <si>
    <t>Titagarh Rail Systems Ltd</t>
  </si>
  <si>
    <t>TITAGARH</t>
  </si>
  <si>
    <t>Bata India Ltd</t>
  </si>
  <si>
    <t>BATAINDIA</t>
  </si>
  <si>
    <t>Tata Teleservices (Maharashtra) Ltd</t>
  </si>
  <si>
    <t>TTML</t>
  </si>
  <si>
    <t>Chalet Hotels Ltd</t>
  </si>
  <si>
    <t>CHALET</t>
  </si>
  <si>
    <t>Trident Ltd</t>
  </si>
  <si>
    <t>TRIDENT</t>
  </si>
  <si>
    <t>Sonata Software Ltd</t>
  </si>
  <si>
    <t>SONATSOFTW</t>
  </si>
  <si>
    <t>PCBL Ltd</t>
  </si>
  <si>
    <t>PCBL</t>
  </si>
  <si>
    <t>Birlasoft Ltd</t>
  </si>
  <si>
    <t>BSOFT</t>
  </si>
  <si>
    <t>R R Kabel Ltd</t>
  </si>
  <si>
    <t>RRKABEL</t>
  </si>
  <si>
    <t>Welspun Corp Ltd</t>
  </si>
  <si>
    <t>WELCORP</t>
  </si>
  <si>
    <t>IDFC Ltd</t>
  </si>
  <si>
    <t>IDFC</t>
  </si>
  <si>
    <t>Welspun Living Ltd</t>
  </si>
  <si>
    <t>WELSPUNLIV</t>
  </si>
  <si>
    <t>Concord Biotech Ltd</t>
  </si>
  <si>
    <t>CONCORDBIO</t>
  </si>
  <si>
    <t>Indian Energy Exchange Ltd</t>
  </si>
  <si>
    <t>IEX</t>
  </si>
  <si>
    <t>Power Trading &amp; Consultancy</t>
  </si>
  <si>
    <t>Karur Vysya Bank Ltd</t>
  </si>
  <si>
    <t>KARURVYSYA</t>
  </si>
  <si>
    <t>Manappuram Finance Ltd</t>
  </si>
  <si>
    <t>MANAPPURAM</t>
  </si>
  <si>
    <t>Zensar Technologies Ltd</t>
  </si>
  <si>
    <t>ZENSARTECH</t>
  </si>
  <si>
    <t>Mahanagar Gas Ltd</t>
  </si>
  <si>
    <t>MGL</t>
  </si>
  <si>
    <t>Indiamart Intermesh Ltd</t>
  </si>
  <si>
    <t>INDIAMART</t>
  </si>
  <si>
    <t>DCM Shriram Ltd</t>
  </si>
  <si>
    <t>DCMSHRIRAM</t>
  </si>
  <si>
    <t>HBL Power Systems Ltd</t>
  </si>
  <si>
    <t>HBLPOWER</t>
  </si>
  <si>
    <t>Bls International Services Ltd</t>
  </si>
  <si>
    <t>BLS</t>
  </si>
  <si>
    <t>Kfin Technologies Ltd</t>
  </si>
  <si>
    <t>KFINTECH</t>
  </si>
  <si>
    <t>Century Plyboards (India) Ltd</t>
  </si>
  <si>
    <t>CENTURYPLY</t>
  </si>
  <si>
    <t>Wood Products</t>
  </si>
  <si>
    <t>Jai Balaji Industries Ltd</t>
  </si>
  <si>
    <t>JAIBALAJI</t>
  </si>
  <si>
    <t>Ramkrishna Forgings Ltd</t>
  </si>
  <si>
    <t>RKFORGE</t>
  </si>
  <si>
    <t>Bombay Burmah Trading Corporation Ltd</t>
  </si>
  <si>
    <t>BBTC</t>
  </si>
  <si>
    <t>Capri Global Capital Ltd</t>
  </si>
  <si>
    <t>CGCL</t>
  </si>
  <si>
    <t>Astrazeneca Pharma India Ltd</t>
  </si>
  <si>
    <t>ASTRAZEN</t>
  </si>
  <si>
    <t>Aadhar Housing Finance Ltd</t>
  </si>
  <si>
    <t>AADHARHFC</t>
  </si>
  <si>
    <t>Granules India Ltd</t>
  </si>
  <si>
    <t>GRANULES</t>
  </si>
  <si>
    <t>Lakshmi Machine Works Ltd</t>
  </si>
  <si>
    <t>LAXMIMACH</t>
  </si>
  <si>
    <t>Honasa Consumer Ltd</t>
  </si>
  <si>
    <t>HONASA</t>
  </si>
  <si>
    <t>Navin Fluorine International Ltd</t>
  </si>
  <si>
    <t>NAVINFLUOR</t>
  </si>
  <si>
    <t>Fine Organic Industries Ltd</t>
  </si>
  <si>
    <t>FINEORG</t>
  </si>
  <si>
    <t>Supreme Petrochem Ltd</t>
  </si>
  <si>
    <t>SPLPETRO</t>
  </si>
  <si>
    <t>Doms Industries Ltd</t>
  </si>
  <si>
    <t>DOMS</t>
  </si>
  <si>
    <t>Office Supplies</t>
  </si>
  <si>
    <t>Wockhardt Ltd</t>
  </si>
  <si>
    <t>WOCKPHARMA</t>
  </si>
  <si>
    <t>Anand Rathi Wealth Ltd</t>
  </si>
  <si>
    <t>ANANDRATHI</t>
  </si>
  <si>
    <t>Neuland Laboratories Ltd</t>
  </si>
  <si>
    <t>NEULANDLAB</t>
  </si>
  <si>
    <t>Aptus Value Housing Finance India Ltd</t>
  </si>
  <si>
    <t>APTUS</t>
  </si>
  <si>
    <t>Railtel Corporation of India Ltd</t>
  </si>
  <si>
    <t>RAILTEL</t>
  </si>
  <si>
    <t>Communication &amp; Networking</t>
  </si>
  <si>
    <t>KSB Ltd</t>
  </si>
  <si>
    <t>KSB</t>
  </si>
  <si>
    <t>Sterling and Wilson Renewable Energy Ltd</t>
  </si>
  <si>
    <t>SWSOLAR</t>
  </si>
  <si>
    <t>BEML Ltd</t>
  </si>
  <si>
    <t>BEML</t>
  </si>
  <si>
    <t>Netweb Technologies India Ltd</t>
  </si>
  <si>
    <t>NETWEB</t>
  </si>
  <si>
    <t>Sanofi India Ltd</t>
  </si>
  <si>
    <t>SANOFI</t>
  </si>
  <si>
    <t>Waaree Renewable Technologies Ltd</t>
  </si>
  <si>
    <t>WAAREERTL</t>
  </si>
  <si>
    <t>Clean Science and Technology Ltd</t>
  </si>
  <si>
    <t>CLEAN</t>
  </si>
  <si>
    <t>Godrej Agrovet Ltd</t>
  </si>
  <si>
    <t>GODREJAGRO</t>
  </si>
  <si>
    <t>Agro Products</t>
  </si>
  <si>
    <t>RITES Ltd</t>
  </si>
  <si>
    <t>RITES</t>
  </si>
  <si>
    <t>Akzo Nobel India Ltd</t>
  </si>
  <si>
    <t>AKZOINDIA</t>
  </si>
  <si>
    <t>NMDC Steel Ltd</t>
  </si>
  <si>
    <t>NSLNISP</t>
  </si>
  <si>
    <t>Redington Ltd</t>
  </si>
  <si>
    <t>REDINGTON</t>
  </si>
  <si>
    <t>Technology Hardware</t>
  </si>
  <si>
    <t>UTI S&amp;P BSE Sensex ETF</t>
  </si>
  <si>
    <t>UTISENSETF</t>
  </si>
  <si>
    <t>Data Patterns (India) Ltd</t>
  </si>
  <si>
    <t>DATAPATTNS</t>
  </si>
  <si>
    <t>Asahi India Glass Ltd</t>
  </si>
  <si>
    <t>ASAHIINDIA</t>
  </si>
  <si>
    <t>G R Infraprojects Ltd</t>
  </si>
  <si>
    <t>GRINFRA</t>
  </si>
  <si>
    <t>UTI Asset Management Company Ltd</t>
  </si>
  <si>
    <t>UTIAMC</t>
  </si>
  <si>
    <t>Zen Technologies Ltd</t>
  </si>
  <si>
    <t>ZENTEC</t>
  </si>
  <si>
    <t>Action Construction Equipment Ltd</t>
  </si>
  <si>
    <t>ACE</t>
  </si>
  <si>
    <t>Heavy Machinery</t>
  </si>
  <si>
    <t>Gravita India Ltd</t>
  </si>
  <si>
    <t>GRAVITA</t>
  </si>
  <si>
    <t>Metals - Lead</t>
  </si>
  <si>
    <t>Newgen Software Technologies Ltd</t>
  </si>
  <si>
    <t>NEWGEN</t>
  </si>
  <si>
    <t>Amber Enterprises India Ltd</t>
  </si>
  <si>
    <t>AMBER</t>
  </si>
  <si>
    <t>MMTC Ltd</t>
  </si>
  <si>
    <t>MMTC</t>
  </si>
  <si>
    <t>PVR INOX Ltd</t>
  </si>
  <si>
    <t>PVRINOX</t>
  </si>
  <si>
    <t>Theatres</t>
  </si>
  <si>
    <t>E I D-Parry (India) Ltd</t>
  </si>
  <si>
    <t>EIDPARRY</t>
  </si>
  <si>
    <t>Sugar</t>
  </si>
  <si>
    <t>Chennai Petroleum Corporation Ltd</t>
  </si>
  <si>
    <t>CHENNPETRO</t>
  </si>
  <si>
    <t>Jubilant Pharmova Ltd</t>
  </si>
  <si>
    <t>JUBLPHARMA</t>
  </si>
  <si>
    <t>Caplin Point Laboratories Ltd</t>
  </si>
  <si>
    <t>CAPLIPOINT</t>
  </si>
  <si>
    <t>Voltamp Transformers Ltd</t>
  </si>
  <si>
    <t>VOLTAMP</t>
  </si>
  <si>
    <t>Vardhman Textiles Ltd</t>
  </si>
  <si>
    <t>VTL</t>
  </si>
  <si>
    <t>Craftsman Automation Ltd</t>
  </si>
  <si>
    <t>CRAFTSMAN</t>
  </si>
  <si>
    <t>Zydus Wellness Ltd</t>
  </si>
  <si>
    <t>ZYDUSWELL</t>
  </si>
  <si>
    <t>Indegene Ltd</t>
  </si>
  <si>
    <t>INDGN</t>
  </si>
  <si>
    <t>Inox Wind Energy Ltd</t>
  </si>
  <si>
    <t>IWEL</t>
  </si>
  <si>
    <t>Elecon Engineering Company Ltd</t>
  </si>
  <si>
    <t>ELECON</t>
  </si>
  <si>
    <t>Praj Industries Ltd</t>
  </si>
  <si>
    <t>PRAJIND</t>
  </si>
  <si>
    <t>RBL Bank Ltd</t>
  </si>
  <si>
    <t>RBLBANK</t>
  </si>
  <si>
    <t>Zee Entertainment Enterprises Ltd</t>
  </si>
  <si>
    <t>ZEEL</t>
  </si>
  <si>
    <t>Nava Limited</t>
  </si>
  <si>
    <t>NAVA</t>
  </si>
  <si>
    <t>Intellect Design Arena Ltd</t>
  </si>
  <si>
    <t>INTELLECT</t>
  </si>
  <si>
    <t>Kirloskar Brothers Ltd</t>
  </si>
  <si>
    <t>KIRLOSBROS</t>
  </si>
  <si>
    <t>Deepak Fertilisers and Petrochemicals Corp Ltd</t>
  </si>
  <si>
    <t>DEEPAKFERT</t>
  </si>
  <si>
    <t>Aavas Financiers Ltd</t>
  </si>
  <si>
    <t>AAVAS</t>
  </si>
  <si>
    <t>Ingersoll-Rand (India) Ltd</t>
  </si>
  <si>
    <t>INGERRAND</t>
  </si>
  <si>
    <t>PG Electroplast Ltd</t>
  </si>
  <si>
    <t>PGEL</t>
  </si>
  <si>
    <t>eClerx Services Limited</t>
  </si>
  <si>
    <t>ECLERX</t>
  </si>
  <si>
    <t>LT Foods Ltd</t>
  </si>
  <si>
    <t>LTFOODS</t>
  </si>
  <si>
    <t>Raymond Ltd</t>
  </si>
  <si>
    <t>RAYMOND</t>
  </si>
  <si>
    <t>Electrosteel Castings Ltd</t>
  </si>
  <si>
    <t>ELECTCAST</t>
  </si>
  <si>
    <t>Alok Industries Ltd</t>
  </si>
  <si>
    <t>ALOKINDS</t>
  </si>
  <si>
    <t>Genus Power Infrastructures Ltd</t>
  </si>
  <si>
    <t>GENUSPOWER</t>
  </si>
  <si>
    <t>Minda Corporation Ltd</t>
  </si>
  <si>
    <t>MINDACORP</t>
  </si>
  <si>
    <t>Akums Drugs and Pharmaceuticals Ltd</t>
  </si>
  <si>
    <t>AKUMS</t>
  </si>
  <si>
    <t>TTK Prestige Ltd</t>
  </si>
  <si>
    <t>TTKPRESTIG</t>
  </si>
  <si>
    <t>Glenmark Life Sciences Ltd</t>
  </si>
  <si>
    <t>GLS</t>
  </si>
  <si>
    <t>Rainbow Children's Medicare Ltd</t>
  </si>
  <si>
    <t>RAINBOW</t>
  </si>
  <si>
    <t>Cube Highways Trust</t>
  </si>
  <si>
    <t>CUBEINVIT</t>
  </si>
  <si>
    <t>Roads</t>
  </si>
  <si>
    <t>Olectra Greentech Ltd</t>
  </si>
  <si>
    <t>OLECTRA</t>
  </si>
  <si>
    <t>Westlife Foodworld Ltd</t>
  </si>
  <si>
    <t>WESTLIFE</t>
  </si>
  <si>
    <t>City Union Bank Ltd</t>
  </si>
  <si>
    <t>CUB</t>
  </si>
  <si>
    <t>Engineers India Ltd</t>
  </si>
  <si>
    <t>ENGINERSIN</t>
  </si>
  <si>
    <t>Strides Pharma Science Ltd</t>
  </si>
  <si>
    <t>STAR</t>
  </si>
  <si>
    <t>RHI Magnesita India Ltd</t>
  </si>
  <si>
    <t>RHIM</t>
  </si>
  <si>
    <t>shipping corporation of India Ltd</t>
  </si>
  <si>
    <t>SCI</t>
  </si>
  <si>
    <t>Godawari Power and Ispat Ltd</t>
  </si>
  <si>
    <t>GPIL</t>
  </si>
  <si>
    <t>Tanla Platforms Ltd</t>
  </si>
  <si>
    <t>TANLA</t>
  </si>
  <si>
    <t>Jaiprakash Power Ventures Ltd</t>
  </si>
  <si>
    <t>JPPOWER</t>
  </si>
  <si>
    <t>Safari Industries (India) Ltd</t>
  </si>
  <si>
    <t>SAFARI</t>
  </si>
  <si>
    <t>Sarda Energy &amp; Minerals Ltd</t>
  </si>
  <si>
    <t>SARDAEN</t>
  </si>
  <si>
    <t>Happiest Minds Technologies Ltd</t>
  </si>
  <si>
    <t>HAPPSTMNDS</t>
  </si>
  <si>
    <t>Jammu and Kashmir Bank Ltd</t>
  </si>
  <si>
    <t>J&amp;KBANK</t>
  </si>
  <si>
    <t>Cera Sanitaryware Ltd</t>
  </si>
  <si>
    <t>CERA</t>
  </si>
  <si>
    <t>Reliance Power Ltd</t>
  </si>
  <si>
    <t>RPOWER</t>
  </si>
  <si>
    <t>Nuvoco Vistas Corporation Ltd</t>
  </si>
  <si>
    <t>NUVOCO</t>
  </si>
  <si>
    <t>Balrampur Chini Mills Ltd</t>
  </si>
  <si>
    <t>BALRAMCHIN</t>
  </si>
  <si>
    <t>Can Fin Homes Ltd</t>
  </si>
  <si>
    <t>CANFINHOME</t>
  </si>
  <si>
    <t>PNC Infratech Ltd</t>
  </si>
  <si>
    <t>PNCINFRA</t>
  </si>
  <si>
    <t>Aether Industries Ltd</t>
  </si>
  <si>
    <t>AETHER</t>
  </si>
  <si>
    <t>KPI Green Energy Ltd</t>
  </si>
  <si>
    <t>KPIGREEN</t>
  </si>
  <si>
    <t>Gujarat Mineral Development Corporation Ltd</t>
  </si>
  <si>
    <t>GMDCLTD</t>
  </si>
  <si>
    <t>Powergrid Infrastructure Investment Trust</t>
  </si>
  <si>
    <t>PGINVIT</t>
  </si>
  <si>
    <t>Quess Corp Ltd</t>
  </si>
  <si>
    <t>QUESS</t>
  </si>
  <si>
    <t>Employment Services</t>
  </si>
  <si>
    <t>Maharashtra Scooters Ltd</t>
  </si>
  <si>
    <t>MAHSCOOTER</t>
  </si>
  <si>
    <t>CE Info Systems Ltd</t>
  </si>
  <si>
    <t>MAPMYINDIA</t>
  </si>
  <si>
    <t>India Cements Ltd</t>
  </si>
  <si>
    <t>INDIACEM</t>
  </si>
  <si>
    <t>CEAT Ltd</t>
  </si>
  <si>
    <t>CEATLTD</t>
  </si>
  <si>
    <t>Tega Industries Ltd</t>
  </si>
  <si>
    <t>TEGA</t>
  </si>
  <si>
    <t>Bengal &amp; Assam Company Ltd</t>
  </si>
  <si>
    <t>BENGALASM</t>
  </si>
  <si>
    <t>Happy Forgings Ltd</t>
  </si>
  <si>
    <t>HAPPYFORGE</t>
  </si>
  <si>
    <t>Auto, Truck &amp; Motorcycle Parts</t>
  </si>
  <si>
    <t>Rashtriya Chemicals and Fertilizers Ltd</t>
  </si>
  <si>
    <t>RCF</t>
  </si>
  <si>
    <t>Bajaj Electricals Ltd</t>
  </si>
  <si>
    <t>BAJAJELEC</t>
  </si>
  <si>
    <t>Transformers and Rectifiers (India) Ltd</t>
  </si>
  <si>
    <t>TARIL</t>
  </si>
  <si>
    <t>Gujarat Pipavav Port Ltd</t>
  </si>
  <si>
    <t>GPPL</t>
  </si>
  <si>
    <t>Kirloskar Ferrous Industries Ltd</t>
  </si>
  <si>
    <t>KIRLFER</t>
  </si>
  <si>
    <t>Vesuvius India Ltd</t>
  </si>
  <si>
    <t>VESUVIUS</t>
  </si>
  <si>
    <t>Force Motors Ltd</t>
  </si>
  <si>
    <t>FORCEMOT</t>
  </si>
  <si>
    <t>Marksans Pharma Ltd</t>
  </si>
  <si>
    <t>MARKSANS</t>
  </si>
  <si>
    <t>Metropolis Healthcare Ltd</t>
  </si>
  <si>
    <t>METROPOLIS</t>
  </si>
  <si>
    <t>Rattanindia Enterprises Ltd</t>
  </si>
  <si>
    <t>RTNINDIA</t>
  </si>
  <si>
    <t>Bharat 22 ETF</t>
  </si>
  <si>
    <t>ICICIB22</t>
  </si>
  <si>
    <t>Alkyl Amines Chemicals Ltd</t>
  </si>
  <si>
    <t>ALKYLAMINE</t>
  </si>
  <si>
    <t>City Pulse Multiplex Ltd</t>
  </si>
  <si>
    <t>CPML</t>
  </si>
  <si>
    <t>Movies &amp; Entertainment</t>
  </si>
  <si>
    <t>Puravankara Ltd</t>
  </si>
  <si>
    <t>PURVA</t>
  </si>
  <si>
    <t>Inox India Ltd</t>
  </si>
  <si>
    <t>INOXINDIA</t>
  </si>
  <si>
    <t>Sea-Borne Tankers</t>
  </si>
  <si>
    <t>Just Dial Ltd</t>
  </si>
  <si>
    <t>JUSTDIAL</t>
  </si>
  <si>
    <t>Nippon India ETF Nifty Bank BeES</t>
  </si>
  <si>
    <t>BANKBEES</t>
  </si>
  <si>
    <t>Sapphire Foods India Ltd</t>
  </si>
  <si>
    <t>SAPPHIRE</t>
  </si>
  <si>
    <t>Jubilant Ingrevia Ltd</t>
  </si>
  <si>
    <t>JUBLINGREA</t>
  </si>
  <si>
    <t>Power Mech Projects Ltd</t>
  </si>
  <si>
    <t>POWERMECH</t>
  </si>
  <si>
    <t>Lemon Tree Hotels Ltd</t>
  </si>
  <si>
    <t>LEMONTREE</t>
  </si>
  <si>
    <t>Shree Renuka Sugars Ltd</t>
  </si>
  <si>
    <t>RENUKA</t>
  </si>
  <si>
    <t>JK Tyre &amp; Industries Ltd</t>
  </si>
  <si>
    <t>JKTYRE</t>
  </si>
  <si>
    <t>Valor Estate Ltd</t>
  </si>
  <si>
    <t>DBREALTY</t>
  </si>
  <si>
    <t>Aurionpro Solutions Ltd</t>
  </si>
  <si>
    <t>AURIONPRO</t>
  </si>
  <si>
    <t>JM Financial Ltd</t>
  </si>
  <si>
    <t>JMFINANCIL</t>
  </si>
  <si>
    <t>Symphony Ltd</t>
  </si>
  <si>
    <t>SYMPHONY</t>
  </si>
  <si>
    <t>Triveni Engineering and Industries Ltd</t>
  </si>
  <si>
    <t>TRIVENI</t>
  </si>
  <si>
    <t>Birla Corporation Ltd</t>
  </si>
  <si>
    <t>BIRLACORPN</t>
  </si>
  <si>
    <t>Arvind Ltd</t>
  </si>
  <si>
    <t>ARVIND</t>
  </si>
  <si>
    <t>Usha Martin Ltd</t>
  </si>
  <si>
    <t>USHAMART</t>
  </si>
  <si>
    <t>Gujarat Narmada Valley Fertilizers &amp; Chemicals Ltd</t>
  </si>
  <si>
    <t>GNFC</t>
  </si>
  <si>
    <t>Thomas Cook (India) Ltd</t>
  </si>
  <si>
    <t>THOMASCOOK</t>
  </si>
  <si>
    <t>Home First Finance Company India Ltd</t>
  </si>
  <si>
    <t>HOMEFIRST</t>
  </si>
  <si>
    <t>HMT Ltd</t>
  </si>
  <si>
    <t>HMT</t>
  </si>
  <si>
    <t>Isgec Heavy Engineering Ltd</t>
  </si>
  <si>
    <t>ISGEC</t>
  </si>
  <si>
    <t>Galaxy Surfactants Ltd</t>
  </si>
  <si>
    <t>GALAXYSURF</t>
  </si>
  <si>
    <t>Sheela Foam Ltd</t>
  </si>
  <si>
    <t>SFL</t>
  </si>
  <si>
    <t>Home Furnishing</t>
  </si>
  <si>
    <t>HG Infra Engineering Ltd</t>
  </si>
  <si>
    <t>HGINFRA</t>
  </si>
  <si>
    <t>Graphite India Ltd</t>
  </si>
  <si>
    <t>GRAPHITE</t>
  </si>
  <si>
    <t>Route Mobile Ltd</t>
  </si>
  <si>
    <t>ROUTE</t>
  </si>
  <si>
    <t>Edelweiss Financial Services Ltd</t>
  </si>
  <si>
    <t>EDELWEISS</t>
  </si>
  <si>
    <t>Network18 Media &amp; Investments Ltd</t>
  </si>
  <si>
    <t>NETWORK18</t>
  </si>
  <si>
    <t>Movies &amp; TV Serials</t>
  </si>
  <si>
    <t>Allied Blenders and Distillers Ltd</t>
  </si>
  <si>
    <t>ABDL</t>
  </si>
  <si>
    <t>Latent View Analytics Ltd</t>
  </si>
  <si>
    <t>LATENTVIEW</t>
  </si>
  <si>
    <t>Saregama India Ltd</t>
  </si>
  <si>
    <t>SAREGAMA</t>
  </si>
  <si>
    <t>Prudent Corporate Advisory Services Ltd</t>
  </si>
  <si>
    <t>PRUDENT</t>
  </si>
  <si>
    <t>Brookfield India Real Estate Trust</t>
  </si>
  <si>
    <t>BIRET</t>
  </si>
  <si>
    <t>CCL Products (India) Ltd</t>
  </si>
  <si>
    <t>CCL</t>
  </si>
  <si>
    <t>Eureka Forbes Ltd</t>
  </si>
  <si>
    <t>EUREKAFORBE</t>
  </si>
  <si>
    <t>Household Appliances</t>
  </si>
  <si>
    <t>Shriram Pistons &amp; Rings Ltd</t>
  </si>
  <si>
    <t>SHRIPISTON</t>
  </si>
  <si>
    <t>GMR Power and Urban Infra Ltd</t>
  </si>
  <si>
    <t>GMRP&amp;UI</t>
  </si>
  <si>
    <t>ELANTAS Beck India Ltd</t>
  </si>
  <si>
    <t>ELANTAS</t>
  </si>
  <si>
    <t>India Grid Trust</t>
  </si>
  <si>
    <t>INDIGRID</t>
  </si>
  <si>
    <t>Max Estates Ltd</t>
  </si>
  <si>
    <t>MAXESTATES</t>
  </si>
  <si>
    <t>Gujarat State Fertilizers &amp; Chemicals Ltd</t>
  </si>
  <si>
    <t>GSFC</t>
  </si>
  <si>
    <t>Sammaan Capital Ltd</t>
  </si>
  <si>
    <t>SAMMAANCAP</t>
  </si>
  <si>
    <t>Tips Industries Ltd</t>
  </si>
  <si>
    <t>TIPSINDLTD</t>
  </si>
  <si>
    <t>Gallantt Ispat Ltd</t>
  </si>
  <si>
    <t>GALLANTT</t>
  </si>
  <si>
    <t>Sundaram Finance Holdings Ltd</t>
  </si>
  <si>
    <t>SUNDARMHLD</t>
  </si>
  <si>
    <t>ITD Cementation India Ltd</t>
  </si>
  <si>
    <t>ITDCEM</t>
  </si>
  <si>
    <t>ESAB India Ltd</t>
  </si>
  <si>
    <t>ESABINDIA</t>
  </si>
  <si>
    <t>Mrs. Bectors Food Specialities Ltd</t>
  </si>
  <si>
    <t>BECTORFOOD</t>
  </si>
  <si>
    <t>RedTape</t>
  </si>
  <si>
    <t>REDTAPE</t>
  </si>
  <si>
    <t>Juniper Hotels Ltd</t>
  </si>
  <si>
    <t>JUNIPER</t>
  </si>
  <si>
    <t>KNR Constructions Ltd</t>
  </si>
  <si>
    <t>KNRCON</t>
  </si>
  <si>
    <t>Vijaya Diagnostic Centre Ltd</t>
  </si>
  <si>
    <t>VIJAYA</t>
  </si>
  <si>
    <t>Equitas Small Finance Bank Ltd</t>
  </si>
  <si>
    <t>EQUITASBNK</t>
  </si>
  <si>
    <t>JK Lakshmi Cement Ltd</t>
  </si>
  <si>
    <t>JKLAKSHMI</t>
  </si>
  <si>
    <t>Avanti Feeds Ltd</t>
  </si>
  <si>
    <t>AVANTIFEED</t>
  </si>
  <si>
    <t>Maharashtra Seamless Ltd</t>
  </si>
  <si>
    <t>MAHSEAMLES</t>
  </si>
  <si>
    <t>ASK Automotive Ltd</t>
  </si>
  <si>
    <t>ASKAUTOLTD</t>
  </si>
  <si>
    <t>National Standard (India) Ltd</t>
  </si>
  <si>
    <t>NATIONSTD</t>
  </si>
  <si>
    <t>Keystone Realtors Ltd</t>
  </si>
  <si>
    <t>RUSTOMJEE</t>
  </si>
  <si>
    <t>Star Cement Ltd</t>
  </si>
  <si>
    <t>STARCEMENT</t>
  </si>
  <si>
    <t>Time Technoplast Ltd</t>
  </si>
  <si>
    <t>TIMETECHNO</t>
  </si>
  <si>
    <t>SBFC Finance Ltd</t>
  </si>
  <si>
    <t>SBFC</t>
  </si>
  <si>
    <t>LS Industries Ltd</t>
  </si>
  <si>
    <t>LSIND</t>
  </si>
  <si>
    <t>Senco Gold Ltd</t>
  </si>
  <si>
    <t>SENCO</t>
  </si>
  <si>
    <t>Kama Holdings Ltd</t>
  </si>
  <si>
    <t>KAMAHOLD</t>
  </si>
  <si>
    <t>Shakti Pumps (India) Ltd</t>
  </si>
  <si>
    <t>SHAKTIPUMP</t>
  </si>
  <si>
    <t>Rategain Travel Technologies Ltd</t>
  </si>
  <si>
    <t>RATEGAIN</t>
  </si>
  <si>
    <t>Religare Enterprises Ltd</t>
  </si>
  <si>
    <t>RELIGARE</t>
  </si>
  <si>
    <t>Mastek Ltd</t>
  </si>
  <si>
    <t>MASTEK</t>
  </si>
  <si>
    <t>Karnataka Bank Ltd</t>
  </si>
  <si>
    <t>KTKBANK</t>
  </si>
  <si>
    <t>Azad Engineering Ltd</t>
  </si>
  <si>
    <t>AZAD</t>
  </si>
  <si>
    <t>Lloyds Engineering Works Ltd</t>
  </si>
  <si>
    <t>LLOYDSENGG</t>
  </si>
  <si>
    <t>Choice International Ltd</t>
  </si>
  <si>
    <t>CHOICEIN</t>
  </si>
  <si>
    <t>Jupiter Life Line Hospitals Ltd</t>
  </si>
  <si>
    <t>JLHL</t>
  </si>
  <si>
    <t>F D C Ltd</t>
  </si>
  <si>
    <t>FDC</t>
  </si>
  <si>
    <t>Black Box Ltd</t>
  </si>
  <si>
    <t>BBOX</t>
  </si>
  <si>
    <t>Shoppers Stop Ltd</t>
  </si>
  <si>
    <t>SHOPERSTOP</t>
  </si>
  <si>
    <t>Archean Chemical Industries Ltd</t>
  </si>
  <si>
    <t>ACI</t>
  </si>
  <si>
    <t>Mahindra Lifespace Developers Ltd</t>
  </si>
  <si>
    <t>MAHLIFE</t>
  </si>
  <si>
    <t>CMS Info Systems Ltd</t>
  </si>
  <si>
    <t>CMSINFO</t>
  </si>
  <si>
    <t>Procter &amp; Gamble Health Ltd</t>
  </si>
  <si>
    <t>PGHL</t>
  </si>
  <si>
    <t>IIFL Securities Ltd</t>
  </si>
  <si>
    <t>IIFLSEC</t>
  </si>
  <si>
    <t>Kotak Nifty Bank ETF</t>
  </si>
  <si>
    <t>BANKNIFTY1</t>
  </si>
  <si>
    <t>TVS Supply Chain Solutions Ltd</t>
  </si>
  <si>
    <t>TVSSCS</t>
  </si>
  <si>
    <t>Rajesh Exports Ltd</t>
  </si>
  <si>
    <t>RAJESHEXPO</t>
  </si>
  <si>
    <t>TV18 Broadcast Ltd</t>
  </si>
  <si>
    <t>TV18BRDCST</t>
  </si>
  <si>
    <t>Varroc Engineering Ltd</t>
  </si>
  <si>
    <t>VARROC</t>
  </si>
  <si>
    <t>Ujjivan Small Finance Bank Ltd</t>
  </si>
  <si>
    <t>UJJIVANSFB</t>
  </si>
  <si>
    <t>RattanIndia Power Ltd</t>
  </si>
  <si>
    <t>RTNPOWER</t>
  </si>
  <si>
    <t>Transport Corporation of India Ltd</t>
  </si>
  <si>
    <t>TCI</t>
  </si>
  <si>
    <t>Campus Activewear Ltd</t>
  </si>
  <si>
    <t>CAMPUS</t>
  </si>
  <si>
    <t>Anupam Rasayan India Ltd</t>
  </si>
  <si>
    <t>ANURAS</t>
  </si>
  <si>
    <t>Infibeam Avenues Ltd</t>
  </si>
  <si>
    <t>INFIBEAM</t>
  </si>
  <si>
    <t>Astra Microwave Products Ltd</t>
  </si>
  <si>
    <t>ASTRAMICRO</t>
  </si>
  <si>
    <t>SBI Nifty 50 ETF</t>
  </si>
  <si>
    <t>SETFNIF50</t>
  </si>
  <si>
    <t>BHARAT Bond ETF-April 2023-Growth</t>
  </si>
  <si>
    <t>EBBETF0423</t>
  </si>
  <si>
    <t>Debt</t>
  </si>
  <si>
    <t>Protean eGov Technologies Ltd</t>
  </si>
  <si>
    <t>PROTEAN</t>
  </si>
  <si>
    <t>IT Consulting &amp; Other Services</t>
  </si>
  <si>
    <t>Electronics Mart India Ltd</t>
  </si>
  <si>
    <t>EMIL</t>
  </si>
  <si>
    <t>Prism Johnson Ltd</t>
  </si>
  <si>
    <t>PRSMJOHNSN</t>
  </si>
  <si>
    <t>Mahindra Holidays and Resorts India Ltd</t>
  </si>
  <si>
    <t>MHRIL</t>
  </si>
  <si>
    <t>Equinox India Developments Ltd</t>
  </si>
  <si>
    <t>EMBDL</t>
  </si>
  <si>
    <t>Indo Count Industries Ltd</t>
  </si>
  <si>
    <t>ICIL</t>
  </si>
  <si>
    <t>Ahluwalia Contracts (India) Ltd</t>
  </si>
  <si>
    <t>AHLUCONT</t>
  </si>
  <si>
    <t>Sunteck Realty Ltd</t>
  </si>
  <si>
    <t>SUNTECK</t>
  </si>
  <si>
    <t>MedPlus Health Services Ltd</t>
  </si>
  <si>
    <t>MEDPLUS</t>
  </si>
  <si>
    <t>Kirloskar Pneumatic Company Ltd</t>
  </si>
  <si>
    <t>KIRLPNU</t>
  </si>
  <si>
    <t>Ion Exchange (India) Ltd</t>
  </si>
  <si>
    <t>IONEXCHANG</t>
  </si>
  <si>
    <t>Environmental Services</t>
  </si>
  <si>
    <t>India Shelter Finance Corporation Ltd</t>
  </si>
  <si>
    <t>INDIASHLTR</t>
  </si>
  <si>
    <t>Sandur Manganese and Iron Ores Ltd</t>
  </si>
  <si>
    <t>SANDUMA</t>
  </si>
  <si>
    <t>Balu Forge Industries Ltd</t>
  </si>
  <si>
    <t>BALUFORGE</t>
  </si>
  <si>
    <t>Reliance Infrastructure Ltd</t>
  </si>
  <si>
    <t>RELINFRA</t>
  </si>
  <si>
    <t>Dhanuka Agritech Ltd</t>
  </si>
  <si>
    <t>DHANUKA</t>
  </si>
  <si>
    <t>Blue Jet Healthcare Ltd</t>
  </si>
  <si>
    <t>BLUEJET</t>
  </si>
  <si>
    <t>Laxmi Organic Industries Ltd</t>
  </si>
  <si>
    <t>LXCHEM</t>
  </si>
  <si>
    <t>Diamond Power Infrastructure Ltd</t>
  </si>
  <si>
    <t>DIACABS</t>
  </si>
  <si>
    <t>Dilip Buildcon Ltd</t>
  </si>
  <si>
    <t>DBL</t>
  </si>
  <si>
    <t>JK Paper Ltd</t>
  </si>
  <si>
    <t>JKPAPER</t>
  </si>
  <si>
    <t>JSW Holdings Ltd</t>
  </si>
  <si>
    <t>JSWHL</t>
  </si>
  <si>
    <t>Ethos Ltd</t>
  </si>
  <si>
    <t>ETHOSLTD</t>
  </si>
  <si>
    <t>Chemplast Sanmar Ltd</t>
  </si>
  <si>
    <t>CHEMPLASTS</t>
  </si>
  <si>
    <t>EPL Ltd</t>
  </si>
  <si>
    <t>EPL</t>
  </si>
  <si>
    <t>Packaging</t>
  </si>
  <si>
    <t>Sansera Engineering Ltd</t>
  </si>
  <si>
    <t>SANSERA</t>
  </si>
  <si>
    <t>Va Tech Wabag Ltd</t>
  </si>
  <si>
    <t>WABAG</t>
  </si>
  <si>
    <t>Water Management</t>
  </si>
  <si>
    <t>Technocraft Industries (India) Ltd</t>
  </si>
  <si>
    <t>TIIL</t>
  </si>
  <si>
    <t>Hindustan Construction Company Ltd</t>
  </si>
  <si>
    <t>HCC</t>
  </si>
  <si>
    <t>IFB Industries Ltd</t>
  </si>
  <si>
    <t>IFBIND</t>
  </si>
  <si>
    <t>Welspun Enterprises Ltd</t>
  </si>
  <si>
    <t>WELENT</t>
  </si>
  <si>
    <t>Bondada Engineering Ltd</t>
  </si>
  <si>
    <t>BONDADA</t>
  </si>
  <si>
    <t>Moil Ltd</t>
  </si>
  <si>
    <t>MOIL</t>
  </si>
  <si>
    <t>Mining - Manganese</t>
  </si>
  <si>
    <t>Magellanic Cloud Ltd</t>
  </si>
  <si>
    <t>MCLOUD</t>
  </si>
  <si>
    <t>Gabriel India Ltd</t>
  </si>
  <si>
    <t>GABRIEL</t>
  </si>
  <si>
    <t>Syrma SGS Technology Ltd</t>
  </si>
  <si>
    <t>SYRMA</t>
  </si>
  <si>
    <t>Epigral Ltd</t>
  </si>
  <si>
    <t>EPIGRAL</t>
  </si>
  <si>
    <t>HEG Ltd</t>
  </si>
  <si>
    <t>HEG</t>
  </si>
  <si>
    <t>PDS Limited</t>
  </si>
  <si>
    <t>PDSL</t>
  </si>
  <si>
    <t>Garware Hi-Tech Films Ltd</t>
  </si>
  <si>
    <t>GRWRHITECH</t>
  </si>
  <si>
    <t>Texmaco Rail &amp; Engineering Ltd</t>
  </si>
  <si>
    <t>TEXRAIL</t>
  </si>
  <si>
    <t>Sharda Motor Industries Ltd</t>
  </si>
  <si>
    <t>SHARDAMOTR</t>
  </si>
  <si>
    <t>Insolation Energy Ltd</t>
  </si>
  <si>
    <t>INA</t>
  </si>
  <si>
    <t>Semiconductors</t>
  </si>
  <si>
    <t>Piccadily Agro Industries Ltd</t>
  </si>
  <si>
    <t>PICCADIL</t>
  </si>
  <si>
    <t>Mishra Dhatu Nigam Ltd</t>
  </si>
  <si>
    <t>MIDHANI</t>
  </si>
  <si>
    <t>Jindal Worldwide Ltd</t>
  </si>
  <si>
    <t>JINDWORLD</t>
  </si>
  <si>
    <t>Dodla Dairy Ltd</t>
  </si>
  <si>
    <t>DODLA</t>
  </si>
  <si>
    <t>Garware Technical Fibres Ltd</t>
  </si>
  <si>
    <t>GARFIBRES</t>
  </si>
  <si>
    <t>Sun Pharma Advanced Research Co Ltd</t>
  </si>
  <si>
    <t>SPARC</t>
  </si>
  <si>
    <t>Shilpa Medicare Ltd</t>
  </si>
  <si>
    <t>SHILPAMED</t>
  </si>
  <si>
    <t>Tamilnad Mercantile Bank Ltd</t>
  </si>
  <si>
    <t>TMB</t>
  </si>
  <si>
    <t>Suprajit Engineering Ltd</t>
  </si>
  <si>
    <t>SUPRAJIT</t>
  </si>
  <si>
    <t>Gulf Oil Lubricants India Ltd</t>
  </si>
  <si>
    <t>GULFOILLUB</t>
  </si>
  <si>
    <t>Orchid Pharma Ltd</t>
  </si>
  <si>
    <t>ORCHPHARMA</t>
  </si>
  <si>
    <t>V-mart Retail Ltd</t>
  </si>
  <si>
    <t>VMART</t>
  </si>
  <si>
    <t>Man Infraconstruction Ltd</t>
  </si>
  <si>
    <t>MANINFRA</t>
  </si>
  <si>
    <t>Arvind Fashions Ltd</t>
  </si>
  <si>
    <t>ARVINDFASN</t>
  </si>
  <si>
    <t>Surya Roshni Ltd</t>
  </si>
  <si>
    <t>SURYAROSNI</t>
  </si>
  <si>
    <t>Inox Green Energy Services Ltd</t>
  </si>
  <si>
    <t>INOXGREEN</t>
  </si>
  <si>
    <t>Lux Industries Ltd</t>
  </si>
  <si>
    <t>LUXIND</t>
  </si>
  <si>
    <t>Balaji Amines Ltd</t>
  </si>
  <si>
    <t>BALAMINES</t>
  </si>
  <si>
    <t>Sudarshan Chemical Industries Ltd</t>
  </si>
  <si>
    <t>SUDARSCHEM</t>
  </si>
  <si>
    <t>Greenlam Industries Ltd</t>
  </si>
  <si>
    <t>GREENLAM</t>
  </si>
  <si>
    <t>Building Products - Laminates</t>
  </si>
  <si>
    <t>Nazara Technologies Ltd</t>
  </si>
  <si>
    <t>NAZARA</t>
  </si>
  <si>
    <t>Theme Parks &amp; Gaming</t>
  </si>
  <si>
    <t>VST Industries Ltd</t>
  </si>
  <si>
    <t>VSTIND</t>
  </si>
  <si>
    <t>Responsive Industries Ltd</t>
  </si>
  <si>
    <t>RESPONIND</t>
  </si>
  <si>
    <t>Building Products - Granite</t>
  </si>
  <si>
    <t>KRBL Ltd</t>
  </si>
  <si>
    <t>KRBL</t>
  </si>
  <si>
    <t>Tarc Ltd</t>
  </si>
  <si>
    <t>TARC</t>
  </si>
  <si>
    <t>V I P Industries Ltd</t>
  </si>
  <si>
    <t>VIPIND</t>
  </si>
  <si>
    <t>Easy Trip Planners Ltd</t>
  </si>
  <si>
    <t>EASEMYTRIP</t>
  </si>
  <si>
    <t>Indigo Paints Ltd</t>
  </si>
  <si>
    <t>INDIGOPNTS</t>
  </si>
  <si>
    <t>Ceigall India Ltd</t>
  </si>
  <si>
    <t>CEIGALL</t>
  </si>
  <si>
    <t>Paradeep Phosphates Ltd</t>
  </si>
  <si>
    <t>PARADEEP</t>
  </si>
  <si>
    <t>National Fertilizers Ltd</t>
  </si>
  <si>
    <t>NFL</t>
  </si>
  <si>
    <t>TD Power Systems Ltd</t>
  </si>
  <si>
    <t>TDPOWERSYS</t>
  </si>
  <si>
    <t>Rallis India Ltd</t>
  </si>
  <si>
    <t>RALLIS</t>
  </si>
  <si>
    <t>Kennametal India Ltd</t>
  </si>
  <si>
    <t>KENNAMET</t>
  </si>
  <si>
    <t>Gujarat Ambuja Exports Ltd</t>
  </si>
  <si>
    <t>GAEL</t>
  </si>
  <si>
    <t>National Highways Infra Trust</t>
  </si>
  <si>
    <t>NHIT</t>
  </si>
  <si>
    <t>Niit Learning Systems Ltd</t>
  </si>
  <si>
    <t>NIITMTS</t>
  </si>
  <si>
    <t>Education Services</t>
  </si>
  <si>
    <t>Ganesh Housing Corp Ltd</t>
  </si>
  <si>
    <t>GANESHHOUC</t>
  </si>
  <si>
    <t>eMudhra Ltd</t>
  </si>
  <si>
    <t>EMUDHRA</t>
  </si>
  <si>
    <t>Allcargo Logistics Ltd</t>
  </si>
  <si>
    <t>ALLCARGO</t>
  </si>
  <si>
    <t>Rolex Rings Ltd</t>
  </si>
  <si>
    <t>ROLEXRINGS</t>
  </si>
  <si>
    <t>Gokaldas Exports Ltd</t>
  </si>
  <si>
    <t>GOKEX</t>
  </si>
  <si>
    <t>South Indian Bank Ltd</t>
  </si>
  <si>
    <t>SOUTHBANK</t>
  </si>
  <si>
    <t>BHARAT Bond ETF-April 2030-Growth</t>
  </si>
  <si>
    <t>EBBETF0430</t>
  </si>
  <si>
    <t>Nesco Ltd</t>
  </si>
  <si>
    <t>NESCO</t>
  </si>
  <si>
    <t>Borosil Renewables Ltd</t>
  </si>
  <si>
    <t>BORORENEW</t>
  </si>
  <si>
    <t>Housewares</t>
  </si>
  <si>
    <t>Jai Corp Ltd</t>
  </si>
  <si>
    <t>JAICORPLTD</t>
  </si>
  <si>
    <t>Hindustan Foods Ltd</t>
  </si>
  <si>
    <t>HNDFDS</t>
  </si>
  <si>
    <t>Kesoram Industries Ltd</t>
  </si>
  <si>
    <t>KESORAMIND</t>
  </si>
  <si>
    <t>Ashoka Buildcon Ltd</t>
  </si>
  <si>
    <t>ASHOKA</t>
  </si>
  <si>
    <t>BHARAT Bond ETF-April 2032</t>
  </si>
  <si>
    <t>BBETF0432</t>
  </si>
  <si>
    <t>Network People Services Technologies Ltd</t>
  </si>
  <si>
    <t>NPST</t>
  </si>
  <si>
    <t>Bansal Wire Industries Ltd</t>
  </si>
  <si>
    <t>BANSALWIRE</t>
  </si>
  <si>
    <t>GHCL Ltd</t>
  </si>
  <si>
    <t>GHCL</t>
  </si>
  <si>
    <t>Sterlite Technologies Ltd</t>
  </si>
  <si>
    <t>STLTECH</t>
  </si>
  <si>
    <t>India Infrastructure Trust</t>
  </si>
  <si>
    <t>INFRATRUST</t>
  </si>
  <si>
    <t>PTC India Ltd</t>
  </si>
  <si>
    <t>PTC</t>
  </si>
  <si>
    <t>Prince Pipes and Fittings Ltd</t>
  </si>
  <si>
    <t>PRINCEPIPE</t>
  </si>
  <si>
    <t>Go Fashion (India) Ltd</t>
  </si>
  <si>
    <t>GOCOLORS</t>
  </si>
  <si>
    <t>Le Travenues Technology Ltd</t>
  </si>
  <si>
    <t>IXIGO</t>
  </si>
  <si>
    <t>Indinfravit Trust</t>
  </si>
  <si>
    <t>INDINFR</t>
  </si>
  <si>
    <t>Aditya Vision Ltd</t>
  </si>
  <si>
    <t>AVL</t>
  </si>
  <si>
    <t>Retail - Speciality</t>
  </si>
  <si>
    <t>Jana Small Finance Bank Ltd</t>
  </si>
  <si>
    <t>JSFB</t>
  </si>
  <si>
    <t>India Tourism Development Corp Ltd</t>
  </si>
  <si>
    <t>ITDC</t>
  </si>
  <si>
    <t>Aarti Pharmalabs Ltd</t>
  </si>
  <si>
    <t>AARTIPHARM</t>
  </si>
  <si>
    <t>Thangamayil Jewellery Ltd</t>
  </si>
  <si>
    <t>THANGAMAYL</t>
  </si>
  <si>
    <t>Pricol Ltd</t>
  </si>
  <si>
    <t>PRICOLLTD</t>
  </si>
  <si>
    <t>J Kumar Infraprojects Ltd</t>
  </si>
  <si>
    <t>JKIL</t>
  </si>
  <si>
    <t>GMM Pfaudler Ltd</t>
  </si>
  <si>
    <t>GMMPFAUDLR</t>
  </si>
  <si>
    <t>Kovai Medical Center and Hospital Ltd</t>
  </si>
  <si>
    <t>KOVAI</t>
  </si>
  <si>
    <t>Pilani Investment And Industries Corporation Ltd</t>
  </si>
  <si>
    <t>PILANIINVS</t>
  </si>
  <si>
    <t>R Systems International Ltd</t>
  </si>
  <si>
    <t>RSYSTEMS</t>
  </si>
  <si>
    <t>Share India Securities Ltd</t>
  </si>
  <si>
    <t>SHAREINDIA</t>
  </si>
  <si>
    <t>Orient Cement Ltd</t>
  </si>
  <si>
    <t>ORIENTCEM</t>
  </si>
  <si>
    <t>Bharat Bijlee Ltd</t>
  </si>
  <si>
    <t>BBL</t>
  </si>
  <si>
    <t>AGI Greenpac Ltd</t>
  </si>
  <si>
    <t>AGI</t>
  </si>
  <si>
    <t>SIS Ltd</t>
  </si>
  <si>
    <t>SIS</t>
  </si>
  <si>
    <t>Hemisphere Properties India Ltd</t>
  </si>
  <si>
    <t>HEMIPROP</t>
  </si>
  <si>
    <t>Entero Healthcare Solutions Ltd</t>
  </si>
  <si>
    <t>ENTERO</t>
  </si>
  <si>
    <t>DB Corp Ltd</t>
  </si>
  <si>
    <t>DBCORP</t>
  </si>
  <si>
    <t>Publishing</t>
  </si>
  <si>
    <t>Cyient DLM Ltd</t>
  </si>
  <si>
    <t>CYIENTDLM</t>
  </si>
  <si>
    <t>ICRA Ltd</t>
  </si>
  <si>
    <t>ICRA</t>
  </si>
  <si>
    <t>Gujarat Alkalies And Chemicals Ltd</t>
  </si>
  <si>
    <t>GUJALKALI</t>
  </si>
  <si>
    <t>Kirloskar Industries Ltd</t>
  </si>
  <si>
    <t>KIRLOSIND</t>
  </si>
  <si>
    <t>Rain Industries Ltd</t>
  </si>
  <si>
    <t>RAIN</t>
  </si>
  <si>
    <t>Orient Electric Ltd</t>
  </si>
  <si>
    <t>ORIENTELEC</t>
  </si>
  <si>
    <t>MTAR Technologies Ltd</t>
  </si>
  <si>
    <t>MTARTECH</t>
  </si>
  <si>
    <t>Ami Organics Ltd</t>
  </si>
  <si>
    <t>AMIORG</t>
  </si>
  <si>
    <t>Privi Speciality Chemicals Ltd</t>
  </si>
  <si>
    <t>PRIVISCL</t>
  </si>
  <si>
    <t>CSB Bank Ltd</t>
  </si>
  <si>
    <t>CSBBANK</t>
  </si>
  <si>
    <t>MSTC Ltd</t>
  </si>
  <si>
    <t>MSTCLTD</t>
  </si>
  <si>
    <t>Uflex Ltd</t>
  </si>
  <si>
    <t>UFLEX</t>
  </si>
  <si>
    <t>Ujaas Energy Ltd</t>
  </si>
  <si>
    <t>UEL</t>
  </si>
  <si>
    <t>Tilaknagar Industries Ltd</t>
  </si>
  <si>
    <t>TI</t>
  </si>
  <si>
    <t>Awfis Space Solutions Ltd</t>
  </si>
  <si>
    <t>AWFIS</t>
  </si>
  <si>
    <t>Utkarsh Small Finance Bank Ltd</t>
  </si>
  <si>
    <t>UTKARSHBNK</t>
  </si>
  <si>
    <t>Bharat Rasayan Ltd</t>
  </si>
  <si>
    <t>BHARATRAS</t>
  </si>
  <si>
    <t>Restaurant Brands Asia Ltd</t>
  </si>
  <si>
    <t>RBA</t>
  </si>
  <si>
    <t>Healthcare Global Enterprises Ltd</t>
  </si>
  <si>
    <t>HCG</t>
  </si>
  <si>
    <t>Johnson Controls-Hitachi Air Conditioning India Ltd</t>
  </si>
  <si>
    <t>JCHAC</t>
  </si>
  <si>
    <t>Aarti Drugs Ltd</t>
  </si>
  <si>
    <t>AARTIDRUGS</t>
  </si>
  <si>
    <t>TeamLease Services Ltd</t>
  </si>
  <si>
    <t>TEAMLEASE</t>
  </si>
  <si>
    <t>Dynamatic Technologies Ltd</t>
  </si>
  <si>
    <t>DYNAMATECH</t>
  </si>
  <si>
    <t>Bajaj Hindusthan Sugar Ltd</t>
  </si>
  <si>
    <t>BAJAJHIND</t>
  </si>
  <si>
    <t>Kaveri Seed Company Ltd</t>
  </si>
  <si>
    <t>KSCL</t>
  </si>
  <si>
    <t>Seeds</t>
  </si>
  <si>
    <t>Heidelbergcement India Ltd</t>
  </si>
  <si>
    <t>HEIDELBERG</t>
  </si>
  <si>
    <t>MAS Financial Services Ltd</t>
  </si>
  <si>
    <t>MASFIN</t>
  </si>
  <si>
    <t>Lloyds Enterprises Ltd</t>
  </si>
  <si>
    <t>LLOYDSENT</t>
  </si>
  <si>
    <t>Trading Companies &amp; Distributors</t>
  </si>
  <si>
    <t>Vaibhav Global Ltd</t>
  </si>
  <si>
    <t>VAIBHAVGBL</t>
  </si>
  <si>
    <t>Nippon India ETF Gold BeES</t>
  </si>
  <si>
    <t>GOLDBEES</t>
  </si>
  <si>
    <t>Gold</t>
  </si>
  <si>
    <t>Imagicaaworld Entertainment Ltd</t>
  </si>
  <si>
    <t>IMAGICAA</t>
  </si>
  <si>
    <t>Heritage Foods Ltd</t>
  </si>
  <si>
    <t>HERITGFOOD</t>
  </si>
  <si>
    <t>PC Jeweller Ltd</t>
  </si>
  <si>
    <t>PCJEWELLER</t>
  </si>
  <si>
    <t>Jamna Auto Industries Ltd</t>
  </si>
  <si>
    <t>JAMNAAUTO</t>
  </si>
  <si>
    <t>Subros Ltd</t>
  </si>
  <si>
    <t>SUBROS</t>
  </si>
  <si>
    <t>Sharda Cropchem Ltd</t>
  </si>
  <si>
    <t>SHARDACROP</t>
  </si>
  <si>
    <t>Bhagiradha Chemicals and Industries Ltd</t>
  </si>
  <si>
    <t>BHAGCHEM</t>
  </si>
  <si>
    <t>Gateway Distriparks Ltd</t>
  </si>
  <si>
    <t>GATEWAY</t>
  </si>
  <si>
    <t>Manorama Industries Ltd</t>
  </si>
  <si>
    <t>MANORAMA</t>
  </si>
  <si>
    <t>Rossari Biotech Ltd</t>
  </si>
  <si>
    <t>ROSSARI</t>
  </si>
  <si>
    <t>Borosil Ltd</t>
  </si>
  <si>
    <t>BOROLTD</t>
  </si>
  <si>
    <t>Banco Products (India) Ltd</t>
  </si>
  <si>
    <t>BANCOINDIA</t>
  </si>
  <si>
    <t>Advanced Enzyme Technologies Ltd</t>
  </si>
  <si>
    <t>ADVENZYMES</t>
  </si>
  <si>
    <t>Venus Pipes and Tubes Ltd</t>
  </si>
  <si>
    <t>VENUSPIPES</t>
  </si>
  <si>
    <t>Paras Defence and Space Technologies Ltd</t>
  </si>
  <si>
    <t>PARAS</t>
  </si>
  <si>
    <t>Spicejet Ltd</t>
  </si>
  <si>
    <t>SPICEJET</t>
  </si>
  <si>
    <t>Optiemus Infracom Ltd</t>
  </si>
  <si>
    <t>OPTIEMUS</t>
  </si>
  <si>
    <t>Orissa Minerals Development Company Ltd</t>
  </si>
  <si>
    <t>ORISSAMINE</t>
  </si>
  <si>
    <t>Patel Engineering Ltd</t>
  </si>
  <si>
    <t>PATELENG</t>
  </si>
  <si>
    <t>Ramky Infrastructure Ltd</t>
  </si>
  <si>
    <t>RAMKY</t>
  </si>
  <si>
    <t>Pitti Engineering Ltd</t>
  </si>
  <si>
    <t>PITTIENG</t>
  </si>
  <si>
    <t>Nocil Ltd</t>
  </si>
  <si>
    <t>NOCIL</t>
  </si>
  <si>
    <t>Balmer Lawrie and Company Ltd</t>
  </si>
  <si>
    <t>BALMLAWRIE</t>
  </si>
  <si>
    <t>Greenpanel Industries Ltd</t>
  </si>
  <si>
    <t>GREENPANEL</t>
  </si>
  <si>
    <t>Harsha Engineers International Ltd</t>
  </si>
  <si>
    <t>HARSHA</t>
  </si>
  <si>
    <t>Wonderla Holidays Ltd</t>
  </si>
  <si>
    <t>WONDERLA</t>
  </si>
  <si>
    <t>Shaily Engineering Plastics Ltd</t>
  </si>
  <si>
    <t>SHAILY</t>
  </si>
  <si>
    <t>LG Balakrishnan &amp; Bros Ltd</t>
  </si>
  <si>
    <t>LGBBROSLTD</t>
  </si>
  <si>
    <t>Samhi Hotels Ltd</t>
  </si>
  <si>
    <t>SAMHI</t>
  </si>
  <si>
    <t>Jain Irrigation Systems Ltd</t>
  </si>
  <si>
    <t>JISLJALEQS</t>
  </si>
  <si>
    <t>Agricultural &amp; Farm Machinery</t>
  </si>
  <si>
    <t>Greenply Industries Ltd</t>
  </si>
  <si>
    <t>GREENPLY</t>
  </si>
  <si>
    <t>EMS Ltd</t>
  </si>
  <si>
    <t>EMSLIMITED</t>
  </si>
  <si>
    <t>Shanthi Gears Ltd</t>
  </si>
  <si>
    <t>SHANTIGEAR</t>
  </si>
  <si>
    <t>Grauer And Weil (India) Ltd</t>
  </si>
  <si>
    <t>GRAUWEIL</t>
  </si>
  <si>
    <t>Styrenix Performance Materials Ltd</t>
  </si>
  <si>
    <t>STYRENIX</t>
  </si>
  <si>
    <t>VRL Logistics Ltd</t>
  </si>
  <si>
    <t>VRLLOG</t>
  </si>
  <si>
    <t>SG Mart Ltd</t>
  </si>
  <si>
    <t>SGMART</t>
  </si>
  <si>
    <t>Renewable Electricity</t>
  </si>
  <si>
    <t>Shilchar Technologies Ltd</t>
  </si>
  <si>
    <t>SHILCTECH</t>
  </si>
  <si>
    <t>Moschip Technologies Ltd</t>
  </si>
  <si>
    <t>MOSCHIP</t>
  </si>
  <si>
    <t>Hawkins Cookers Ltd</t>
  </si>
  <si>
    <t>HAWKINCOOK</t>
  </si>
  <si>
    <t>Blue Cloud Softech Solutions Ltd</t>
  </si>
  <si>
    <t>BLUECLOUDS</t>
  </si>
  <si>
    <t>JTL Industries Ltd</t>
  </si>
  <si>
    <t>JTLIND</t>
  </si>
  <si>
    <t>Tinplate Company of India Ltd</t>
  </si>
  <si>
    <t>TINPLATE</t>
  </si>
  <si>
    <t>Skipper Ltd</t>
  </si>
  <si>
    <t>SKIPPER</t>
  </si>
  <si>
    <t>Pearl Global Industries Ltd</t>
  </si>
  <si>
    <t>PGIL</t>
  </si>
  <si>
    <t>Ganesha Ecosphere Ltd</t>
  </si>
  <si>
    <t>GANECOS</t>
  </si>
  <si>
    <t>WPIL Ltd</t>
  </si>
  <si>
    <t>WPIL</t>
  </si>
  <si>
    <t>Morepen Laboratories Ltd</t>
  </si>
  <si>
    <t>MOREPENLAB</t>
  </si>
  <si>
    <t>Yatharth Hospital &amp; Trauma Care Services Ltd</t>
  </si>
  <si>
    <t>YATHARTH</t>
  </si>
  <si>
    <t>Jayaswal Neco Industries Ltd</t>
  </si>
  <si>
    <t>JAYNECOIND</t>
  </si>
  <si>
    <t>Nippon India ETF Nifty 50 BeES</t>
  </si>
  <si>
    <t>NIFTYBEES</t>
  </si>
  <si>
    <t>Thyrocare Technologies Ltd</t>
  </si>
  <si>
    <t>THYROCARE</t>
  </si>
  <si>
    <t>Fedbank Financial Services Ltd</t>
  </si>
  <si>
    <t>FEDFINA</t>
  </si>
  <si>
    <t>Anup Engineering Ltd</t>
  </si>
  <si>
    <t>ANUP</t>
  </si>
  <si>
    <t>Exicom Tele-Systems Ltd</t>
  </si>
  <si>
    <t>EXICOM</t>
  </si>
  <si>
    <t>Spandana Sphoorty Financial Ltd</t>
  </si>
  <si>
    <t>SPANDANA</t>
  </si>
  <si>
    <t>Bombay Dyeing and Mfg Co Ltd</t>
  </si>
  <si>
    <t>BOMDYEING</t>
  </si>
  <si>
    <t>Tide Water Oil Co India Ltd</t>
  </si>
  <si>
    <t>TIDEWATER</t>
  </si>
  <si>
    <t>Medi Assist Healthcare Services Ltd</t>
  </si>
  <si>
    <t>MEDIASSIST</t>
  </si>
  <si>
    <t>Zaggle Prepaid Ocean Services Ltd</t>
  </si>
  <si>
    <t>ZAGGLE</t>
  </si>
  <si>
    <t>JTEKT India Ltd</t>
  </si>
  <si>
    <t>JTEKTINDIA</t>
  </si>
  <si>
    <t>Supriya Lifescience Ltd</t>
  </si>
  <si>
    <t>SUPRIYA</t>
  </si>
  <si>
    <t>Prime Focus Ltd</t>
  </si>
  <si>
    <t>PFOCUS</t>
  </si>
  <si>
    <t>Animation</t>
  </si>
  <si>
    <t>TCI Express Ltd</t>
  </si>
  <si>
    <t>TCIEXP</t>
  </si>
  <si>
    <t>Oriana Power Ltd</t>
  </si>
  <si>
    <t>ORIANA</t>
  </si>
  <si>
    <t>Avantel Ltd</t>
  </si>
  <si>
    <t>AVANTEL</t>
  </si>
  <si>
    <t>Fineotex Chemical Ltd</t>
  </si>
  <si>
    <t>FCL</t>
  </si>
  <si>
    <t>Bhansali Engg Polymers Ltd</t>
  </si>
  <si>
    <t>BEPL</t>
  </si>
  <si>
    <t>Savita Oil Technologies Ltd</t>
  </si>
  <si>
    <t>SOTL</t>
  </si>
  <si>
    <t>India Glycols Ltd</t>
  </si>
  <si>
    <t>INDIAGLYCO</t>
  </si>
  <si>
    <t>Bannari Amman Sugars Ltd</t>
  </si>
  <si>
    <t>BANARISUG</t>
  </si>
  <si>
    <t>Unichem Laboratories Ltd</t>
  </si>
  <si>
    <t>UNICHEMLAB</t>
  </si>
  <si>
    <t>Sula Vineyards Ltd</t>
  </si>
  <si>
    <t>SULA</t>
  </si>
  <si>
    <t>JNK India Ltd</t>
  </si>
  <si>
    <t>JNKINDIA</t>
  </si>
  <si>
    <t>Hinduja Global Solutions Ltd</t>
  </si>
  <si>
    <t>HGS</t>
  </si>
  <si>
    <t>Gopal Snacks Ltd</t>
  </si>
  <si>
    <t>GOPAL</t>
  </si>
  <si>
    <t>Websol Energy System Ltd</t>
  </si>
  <si>
    <t>WEBELSOLAR</t>
  </si>
  <si>
    <t>Hikal Ltd</t>
  </si>
  <si>
    <t>HIKAL</t>
  </si>
  <si>
    <t>KDDL Ltd</t>
  </si>
  <si>
    <t>KDDL</t>
  </si>
  <si>
    <t>Swaraj Engines Ltd</t>
  </si>
  <si>
    <t>SWARAJENG</t>
  </si>
  <si>
    <t>Shrem InvIT</t>
  </si>
  <si>
    <t>SHREMINVIT</t>
  </si>
  <si>
    <t>SEPC Ltd</t>
  </si>
  <si>
    <t>SEPC</t>
  </si>
  <si>
    <t>Datamatics Global Services Ltd</t>
  </si>
  <si>
    <t>DATAMATICS</t>
  </si>
  <si>
    <t>Fiem Industries Ltd</t>
  </si>
  <si>
    <t>FIEMIND</t>
  </si>
  <si>
    <t>Gufic Biosciences Ltd</t>
  </si>
  <si>
    <t>GUFICBIO</t>
  </si>
  <si>
    <t>SeQuent Scientific Ltd</t>
  </si>
  <si>
    <t>SEQUENT</t>
  </si>
  <si>
    <t>West Coast Paper Mills Ltd</t>
  </si>
  <si>
    <t>WSTCSTPAPR</t>
  </si>
  <si>
    <t>Kingfa Science and Technology (India) Ltd</t>
  </si>
  <si>
    <t>KINGFA</t>
  </si>
  <si>
    <t>Seamec Ltd</t>
  </si>
  <si>
    <t>SEAMECLTD</t>
  </si>
  <si>
    <t>Oil &amp; Gas - Equipment &amp; Services</t>
  </si>
  <si>
    <t>Alembic Ltd</t>
  </si>
  <si>
    <t>ALEMBICLTD</t>
  </si>
  <si>
    <t>Cartrade Tech Ltd</t>
  </si>
  <si>
    <t>CARTRADE</t>
  </si>
  <si>
    <t>Nirlon Ltd</t>
  </si>
  <si>
    <t>NIRLON</t>
  </si>
  <si>
    <t>Innova Captab Ltd</t>
  </si>
  <si>
    <t>INNOVACAP</t>
  </si>
  <si>
    <t>MPS Ltd</t>
  </si>
  <si>
    <t>MPSLTD</t>
  </si>
  <si>
    <t>Goodluck India Ltd</t>
  </si>
  <si>
    <t>GOODLUCK</t>
  </si>
  <si>
    <t>Shipping Corporation of India Land and Assets Ltd</t>
  </si>
  <si>
    <t>SCILAL</t>
  </si>
  <si>
    <t>RPSG Ventures Ltd</t>
  </si>
  <si>
    <t>RPSGVENT</t>
  </si>
  <si>
    <t>Neogen Chemicals Ltd</t>
  </si>
  <si>
    <t>NEOGEN</t>
  </si>
  <si>
    <t>Prakash Industries Ltd</t>
  </si>
  <si>
    <t>PRAKASH</t>
  </si>
  <si>
    <t>HPL Electric &amp; Power Ltd</t>
  </si>
  <si>
    <t>HPL</t>
  </si>
  <si>
    <t>Dalmia Bharat Sugar and Industries Ltd</t>
  </si>
  <si>
    <t>DALMIASUG</t>
  </si>
  <si>
    <t>Refex Industries Ltd</t>
  </si>
  <si>
    <t>REFEX</t>
  </si>
  <si>
    <t>Sunflag Iron and Steel Co Ltd</t>
  </si>
  <si>
    <t>SUNFLAG</t>
  </si>
  <si>
    <t>Bajaj Consumer Care Ltd</t>
  </si>
  <si>
    <t>BAJAJCON</t>
  </si>
  <si>
    <t>DCB Bank Ltd</t>
  </si>
  <si>
    <t>DCBBANK</t>
  </si>
  <si>
    <t>Kewal Kiran Clothing Ltd</t>
  </si>
  <si>
    <t>KKCL</t>
  </si>
  <si>
    <t>Indraprastha Medical Corporation Ltd</t>
  </si>
  <si>
    <t>INDRAMEDCO</t>
  </si>
  <si>
    <t>Honda India Power Products Ltd</t>
  </si>
  <si>
    <t>HONDAPOWER</t>
  </si>
  <si>
    <t>Gujarat Themis Biosyn Ltd</t>
  </si>
  <si>
    <t>GUJTHEM</t>
  </si>
  <si>
    <t>Sanghvi Movers Ltd</t>
  </si>
  <si>
    <t>SANGHVIMOV</t>
  </si>
  <si>
    <t>Greaves Cotton Ltd</t>
  </si>
  <si>
    <t>GREAVESCOT</t>
  </si>
  <si>
    <t>V2 Retail Ltd</t>
  </si>
  <si>
    <t>V2RETAIL</t>
  </si>
  <si>
    <t>Muthoot Microfin Ltd</t>
  </si>
  <si>
    <t>MUTHOOTMF</t>
  </si>
  <si>
    <t>Microfinancing</t>
  </si>
  <si>
    <t>DCX Systems Ltd</t>
  </si>
  <si>
    <t>DCXINDIA</t>
  </si>
  <si>
    <t>Artemis Medicare Services Ltd</t>
  </si>
  <si>
    <t>ARTEMISMED</t>
  </si>
  <si>
    <t>Nucleus Software Exports Ltd</t>
  </si>
  <si>
    <t>NUCLEUS</t>
  </si>
  <si>
    <t>Polyplex Corp Ltd</t>
  </si>
  <si>
    <t>POLYPLEX</t>
  </si>
  <si>
    <t>Cigniti Technologies Ltd</t>
  </si>
  <si>
    <t>CIGNITITEC</t>
  </si>
  <si>
    <t>Mahanagar Telephone Nigam Ltd</t>
  </si>
  <si>
    <t>MTNL</t>
  </si>
  <si>
    <t>Gokul Agro Resources Ltd</t>
  </si>
  <si>
    <t>GOKULAGRO</t>
  </si>
  <si>
    <t>IRB InvIT Fund</t>
  </si>
  <si>
    <t>IRBINVIT</t>
  </si>
  <si>
    <t>Motilal Oswal NASDAQ 100 ETF</t>
  </si>
  <si>
    <t>MON100</t>
  </si>
  <si>
    <t>Hathway Cable and Datacom Ltd</t>
  </si>
  <si>
    <t>HATHWAY</t>
  </si>
  <si>
    <t>Cable &amp; D2H</t>
  </si>
  <si>
    <t>TCNS Clothing Co Ltd</t>
  </si>
  <si>
    <t>TCNSBRANDS</t>
  </si>
  <si>
    <t>Apeejay Surrendra Park Hotels Ltd</t>
  </si>
  <si>
    <t>PARKHOTELS</t>
  </si>
  <si>
    <t>VST Tillers Tractors Ltd</t>
  </si>
  <si>
    <t>VSTTILLERS</t>
  </si>
  <si>
    <t>Quick Heal Technologies Ltd</t>
  </si>
  <si>
    <t>QUICKHEAL</t>
  </si>
  <si>
    <t>Gensol Engineering Ltd</t>
  </si>
  <si>
    <t>GENSOL</t>
  </si>
  <si>
    <t>Sindhu Trade Links Ltd</t>
  </si>
  <si>
    <t>SINDHUTRAD</t>
  </si>
  <si>
    <t>Gujarat Industries Power Company Ltd</t>
  </si>
  <si>
    <t>GIPCL</t>
  </si>
  <si>
    <t>La Opala R G Ltd</t>
  </si>
  <si>
    <t>LAOPALA</t>
  </si>
  <si>
    <t>Delta Corp Ltd</t>
  </si>
  <si>
    <t>DELTACORP</t>
  </si>
  <si>
    <t>IndoStar Capital Finance Ltd</t>
  </si>
  <si>
    <t>INDOSTAR</t>
  </si>
  <si>
    <t>PTC India Financial Services Ltd</t>
  </si>
  <si>
    <t>PFS</t>
  </si>
  <si>
    <t>Sandhar Technologies Ltd</t>
  </si>
  <si>
    <t>SANDHAR</t>
  </si>
  <si>
    <t>Lumax AutoTechnologies Ltd</t>
  </si>
  <si>
    <t>LUMAXTECH</t>
  </si>
  <si>
    <t>Steel Strips Wheels Ltd</t>
  </si>
  <si>
    <t>SSWL</t>
  </si>
  <si>
    <t>Indian Metals and Ferro Alloys Ltd</t>
  </si>
  <si>
    <t>IMFA</t>
  </si>
  <si>
    <t>Ddev Plastiks Industries Ltd</t>
  </si>
  <si>
    <t>DDEVPLASTIK</t>
  </si>
  <si>
    <t>Sundaram Clayton Ltd</t>
  </si>
  <si>
    <t>SUNCLAY</t>
  </si>
  <si>
    <t>Jeena Sikho Lifecare Ltd</t>
  </si>
  <si>
    <t>JSLL</t>
  </si>
  <si>
    <t>RPG Life Sciences Limited</t>
  </si>
  <si>
    <t>RPGLIFE</t>
  </si>
  <si>
    <t>Tasty Bite Eatables Ltd</t>
  </si>
  <si>
    <t>TASTYBITE</t>
  </si>
  <si>
    <t>TVS Srichakra Ltd</t>
  </si>
  <si>
    <t>TVSSRICHAK</t>
  </si>
  <si>
    <t>Sky Gold Ltd</t>
  </si>
  <si>
    <t>SKYGOLD</t>
  </si>
  <si>
    <t>Suraj Estate Developers Ltd</t>
  </si>
  <si>
    <t>SURAJEST</t>
  </si>
  <si>
    <t>Real Estate Rental, Development &amp; Operations</t>
  </si>
  <si>
    <t>Navneet Education Ltd</t>
  </si>
  <si>
    <t>NAVNETEDUL</t>
  </si>
  <si>
    <t>Jindal Poly Films Ltd</t>
  </si>
  <si>
    <t>JINDALPOLY</t>
  </si>
  <si>
    <t>Mahindra Logistics Ltd</t>
  </si>
  <si>
    <t>MAHLOG</t>
  </si>
  <si>
    <t>Thirumalai Chemicals Ltd</t>
  </si>
  <si>
    <t>TIRUMALCHM</t>
  </si>
  <si>
    <t>Marine Electricals (India) Ltd</t>
  </si>
  <si>
    <t>MARINE</t>
  </si>
  <si>
    <t>Hindustan Oil Exploration Company Ltd</t>
  </si>
  <si>
    <t>HINDOILEXP</t>
  </si>
  <si>
    <t>S H Kelkar and Company Ltd</t>
  </si>
  <si>
    <t>SHK</t>
  </si>
  <si>
    <t>Hi-Tech Pipes Ltd</t>
  </si>
  <si>
    <t>HITECH</t>
  </si>
  <si>
    <t>Arvind Smartspaces Ltd</t>
  </si>
  <si>
    <t>ARVSMART</t>
  </si>
  <si>
    <t>E2E Networks Ltd</t>
  </si>
  <si>
    <t>E2E</t>
  </si>
  <si>
    <t>Fino Payments Bank Ltd</t>
  </si>
  <si>
    <t>FINOPB</t>
  </si>
  <si>
    <t>Goldiam International Ltd</t>
  </si>
  <si>
    <t>GOLDIAM</t>
  </si>
  <si>
    <t>Kalyani Steels Ltd</t>
  </si>
  <si>
    <t>KSL</t>
  </si>
  <si>
    <t>Ashiana Housing Ltd</t>
  </si>
  <si>
    <t>ASHIANA</t>
  </si>
  <si>
    <t>Avalon Technologies Ltd</t>
  </si>
  <si>
    <t>AVALON</t>
  </si>
  <si>
    <t>GTL Infrastructure Ltd</t>
  </si>
  <si>
    <t>GTLINFRA</t>
  </si>
  <si>
    <t>Maithan Alloys Ltd</t>
  </si>
  <si>
    <t>MAITHANALL</t>
  </si>
  <si>
    <t>Fischer Medical Ventures Ltd</t>
  </si>
  <si>
    <t>FISCHER</t>
  </si>
  <si>
    <t>Indoco Remedies Ltd</t>
  </si>
  <si>
    <t>INDOCO</t>
  </si>
  <si>
    <t>Stylam Industries Ltd</t>
  </si>
  <si>
    <t>STYLAMIND</t>
  </si>
  <si>
    <t>Shivalik Bimetal Controls Ltd</t>
  </si>
  <si>
    <t>SBCL</t>
  </si>
  <si>
    <t>Eveready Industries India Ltd</t>
  </si>
  <si>
    <t>EVEREADY</t>
  </si>
  <si>
    <t>Kolte-Patil Developers Ltd</t>
  </si>
  <si>
    <t>KOLTEPATIL</t>
  </si>
  <si>
    <t>Geojit Financial Services Ltd</t>
  </si>
  <si>
    <t>GEOJITFSL</t>
  </si>
  <si>
    <t>Venky's (India) Ltd</t>
  </si>
  <si>
    <t>VENKEYS</t>
  </si>
  <si>
    <t>Repco Home Finance Ltd</t>
  </si>
  <si>
    <t>REPCOHOME</t>
  </si>
  <si>
    <t>Flair Writing Industries Ltd</t>
  </si>
  <si>
    <t>FLAIR</t>
  </si>
  <si>
    <t>Dhani Services Ltd</t>
  </si>
  <si>
    <t>DHANI</t>
  </si>
  <si>
    <t>Fusion Finance Ltd</t>
  </si>
  <si>
    <t>FUSION</t>
  </si>
  <si>
    <t>Precision Wires India Ltd</t>
  </si>
  <si>
    <t>PRECWIRE</t>
  </si>
  <si>
    <t>Apollo Micro Systems Ltd</t>
  </si>
  <si>
    <t>APOLLO</t>
  </si>
  <si>
    <t>Max Ventures and Industries Ltd</t>
  </si>
  <si>
    <t>MAXVIL</t>
  </si>
  <si>
    <t>Rajoo Engineers Ltd</t>
  </si>
  <si>
    <t>RAJOOENG</t>
  </si>
  <si>
    <t>Globus Spirits Ltd</t>
  </si>
  <si>
    <t>GLOBUSSPR</t>
  </si>
  <si>
    <t>Genesys International Corporation Ltd</t>
  </si>
  <si>
    <t>GENESYS</t>
  </si>
  <si>
    <t>Servotech Power Systems Ltd</t>
  </si>
  <si>
    <t>SERVOTECH</t>
  </si>
  <si>
    <t>Foseco India Ltd</t>
  </si>
  <si>
    <t>FOSECOIND</t>
  </si>
  <si>
    <t>Capacite Infraprojects Ltd</t>
  </si>
  <si>
    <t>CAPACITE</t>
  </si>
  <si>
    <t>NRB Bearings Ltd</t>
  </si>
  <si>
    <t>NRBBEARING</t>
  </si>
  <si>
    <t>Salasar Techno Engineering Ltd</t>
  </si>
  <si>
    <t>SALASAR</t>
  </si>
  <si>
    <t>Monarch Networth Capital Ltd</t>
  </si>
  <si>
    <t>MONARCH</t>
  </si>
  <si>
    <t>Ashapura Minechem Ltd</t>
  </si>
  <si>
    <t>ASHAPURMIN</t>
  </si>
  <si>
    <t>Dishman Carbogen Amcis Ltd</t>
  </si>
  <si>
    <t>DCAL</t>
  </si>
  <si>
    <t>Automotive Axles Ltd</t>
  </si>
  <si>
    <t>AUTOAXLES</t>
  </si>
  <si>
    <t>SJS Enterprises Ltd</t>
  </si>
  <si>
    <t>SJS</t>
  </si>
  <si>
    <t>ideaForge Technology Ltd</t>
  </si>
  <si>
    <t>IDEAFORGE</t>
  </si>
  <si>
    <t>Bajel Projects Ltd</t>
  </si>
  <si>
    <t>BAJEL</t>
  </si>
  <si>
    <t>Electric Utilities</t>
  </si>
  <si>
    <t>Huhtamaki India Ltd</t>
  </si>
  <si>
    <t>HUHTAMAKI</t>
  </si>
  <si>
    <t>Vishnu Prakash R Punglia Ltd</t>
  </si>
  <si>
    <t>VPRPL</t>
  </si>
  <si>
    <t>TCPL Packaging Ltd</t>
  </si>
  <si>
    <t>TCPLPACK</t>
  </si>
  <si>
    <t>Suven Life Sciences Ltd</t>
  </si>
  <si>
    <t>SUVEN</t>
  </si>
  <si>
    <t>Premier Explosives Ltd</t>
  </si>
  <si>
    <t>PREMEXPLN</t>
  </si>
  <si>
    <t>Solara Active Pharma Sciences Ltd</t>
  </si>
  <si>
    <t>SOLARA</t>
  </si>
  <si>
    <t>Sagar Cements Ltd</t>
  </si>
  <si>
    <t>SAGCEM</t>
  </si>
  <si>
    <t>Vadilal Industries Ltd</t>
  </si>
  <si>
    <t>VADILALIND</t>
  </si>
  <si>
    <t>Rajratan Global Wire Ltd</t>
  </si>
  <si>
    <t>RAJRATAN</t>
  </si>
  <si>
    <t>Indian Hume Pipe Company Ltd</t>
  </si>
  <si>
    <t>INDIANHUME</t>
  </si>
  <si>
    <t>Saksoft Ltd</t>
  </si>
  <si>
    <t>SAKSOFT</t>
  </si>
  <si>
    <t>Marathon Nextgen Realty Ltd</t>
  </si>
  <si>
    <t>MARATHON</t>
  </si>
  <si>
    <t>KCP Ltd</t>
  </si>
  <si>
    <t>KCP</t>
  </si>
  <si>
    <t>D P Abhushan Ltd</t>
  </si>
  <si>
    <t>DPABHUSHAN</t>
  </si>
  <si>
    <t>Tinna Rubber and Infrastructure Ltd</t>
  </si>
  <si>
    <t>TINNARUBR</t>
  </si>
  <si>
    <t>Veritas (India) Ltd</t>
  </si>
  <si>
    <t>VERITAS</t>
  </si>
  <si>
    <t>BF Utilities Ltd</t>
  </si>
  <si>
    <t>BFUTILITIE</t>
  </si>
  <si>
    <t>Stanley Lifestyles Ltd</t>
  </si>
  <si>
    <t>STANLEY</t>
  </si>
  <si>
    <t>Vindhya Telelinks Ltd</t>
  </si>
  <si>
    <t>VINDHYATEL</t>
  </si>
  <si>
    <t>Wendt (India) Limited</t>
  </si>
  <si>
    <t>WENDT</t>
  </si>
  <si>
    <t>ADF Foods Ltd</t>
  </si>
  <si>
    <t>ADFFOODS</t>
  </si>
  <si>
    <t>Confidence Petroleum India Ltd</t>
  </si>
  <si>
    <t>CONFIPET</t>
  </si>
  <si>
    <t>Pokarna Ltd</t>
  </si>
  <si>
    <t>POKARNA</t>
  </si>
  <si>
    <t>Somany Ceramics Ltd</t>
  </si>
  <si>
    <t>SOMANYCERA</t>
  </si>
  <si>
    <t>SML Isuzu Ltd</t>
  </si>
  <si>
    <t>SMLISUZU</t>
  </si>
  <si>
    <t>Shalby Ltd</t>
  </si>
  <si>
    <t>SHALBY</t>
  </si>
  <si>
    <t>CARE Ratings Ltd</t>
  </si>
  <si>
    <t>CARERATING</t>
  </si>
  <si>
    <t>MM Forgings Ltd</t>
  </si>
  <si>
    <t>MMFL</t>
  </si>
  <si>
    <t>Thejo Engineering Ltd</t>
  </si>
  <si>
    <t>THEJO</t>
  </si>
  <si>
    <t>Rane Holdings Ltd</t>
  </si>
  <si>
    <t>RANEHOLDIN</t>
  </si>
  <si>
    <t>Stove Kraft Ltd</t>
  </si>
  <si>
    <t>STOVEKRAFT</t>
  </si>
  <si>
    <t>Abans Holdings Ltd</t>
  </si>
  <si>
    <t>AHL</t>
  </si>
  <si>
    <t>Ge Power India Ltd</t>
  </si>
  <si>
    <t>GEPIL</t>
  </si>
  <si>
    <t>Mangalam Cement Ltd</t>
  </si>
  <si>
    <t>MANGLMCEM</t>
  </si>
  <si>
    <t>Spectrum Electrical Industries Ltd</t>
  </si>
  <si>
    <t>SPECTRUM</t>
  </si>
  <si>
    <t>Dollar Industries Ltd</t>
  </si>
  <si>
    <t>DOLLAR</t>
  </si>
  <si>
    <t>SMS Pharmaceuticals Ltd</t>
  </si>
  <si>
    <t>SMSPHARMA</t>
  </si>
  <si>
    <t>Spright Agro Ltd</t>
  </si>
  <si>
    <t>SPRIGHT</t>
  </si>
  <si>
    <t>Paisalo Digital Ltd</t>
  </si>
  <si>
    <t>PAISALO</t>
  </si>
  <si>
    <t>Oriental Hotels Ltd</t>
  </si>
  <si>
    <t>ORIENTHOT</t>
  </si>
  <si>
    <t>KKRRAFTON Developers Limited</t>
  </si>
  <si>
    <t>KDL</t>
  </si>
  <si>
    <t>Axiscades Technologies Ltd</t>
  </si>
  <si>
    <t>AXISCADES</t>
  </si>
  <si>
    <t>Vertoz Ltd</t>
  </si>
  <si>
    <t>VERTOZ</t>
  </si>
  <si>
    <t>HLE Glascoat Ltd</t>
  </si>
  <si>
    <t>HLEGLAS</t>
  </si>
  <si>
    <t>Novartis India Ltd</t>
  </si>
  <si>
    <t>NOVARTIND</t>
  </si>
  <si>
    <t>Nilkamal Ltd</t>
  </si>
  <si>
    <t>NILKAMAL</t>
  </si>
  <si>
    <t>Dolat Algotech Ltd</t>
  </si>
  <si>
    <t>DOLATALGO</t>
  </si>
  <si>
    <t>Paramount Communications Ltd</t>
  </si>
  <si>
    <t>PARACABLES</t>
  </si>
  <si>
    <t>Insecticides (India) Ltd</t>
  </si>
  <si>
    <t>INSECTICID</t>
  </si>
  <si>
    <t>Nelco Ltd</t>
  </si>
  <si>
    <t>NELCO</t>
  </si>
  <si>
    <t>Goodyear India Ltd</t>
  </si>
  <si>
    <t>GOODYEAR</t>
  </si>
  <si>
    <t>Lumax Industries Ltd</t>
  </si>
  <si>
    <t>LUMAXIND</t>
  </si>
  <si>
    <t>Rashi Peripherals Ltd</t>
  </si>
  <si>
    <t>RPTECH</t>
  </si>
  <si>
    <t>Mayur Uniquoters Ltd</t>
  </si>
  <si>
    <t>MAYURUNIQ</t>
  </si>
  <si>
    <t>Welspun Specialty Solutions Ltd</t>
  </si>
  <si>
    <t>WELSPLSOL</t>
  </si>
  <si>
    <t>Dish TV India Ltd</t>
  </si>
  <si>
    <t>DISHTV</t>
  </si>
  <si>
    <t>TIL Ltd</t>
  </si>
  <si>
    <t>TIL</t>
  </si>
  <si>
    <t>PSP Projects Ltd</t>
  </si>
  <si>
    <t>PSPPROJECT</t>
  </si>
  <si>
    <t>SG Finserve Ltd</t>
  </si>
  <si>
    <t>SGFIN</t>
  </si>
  <si>
    <t>Raghav Productivity Enhancers Ltd</t>
  </si>
  <si>
    <t>RPEL</t>
  </si>
  <si>
    <t>Dolphin Offshore Enterprises (India) Ltd</t>
  </si>
  <si>
    <t>DOLPHIN</t>
  </si>
  <si>
    <t>Vishnu Chemicals Ltd</t>
  </si>
  <si>
    <t>VISHNU</t>
  </si>
  <si>
    <t>Ram Ratna Wires Ltd</t>
  </si>
  <si>
    <t>RAMRAT</t>
  </si>
  <si>
    <t>Hindware Home Innovation Ltd</t>
  </si>
  <si>
    <t>HINDWAREAP</t>
  </si>
  <si>
    <t>Summit Securities Ltd</t>
  </si>
  <si>
    <t>SUMMITSEC</t>
  </si>
  <si>
    <t>DISA India Ltd</t>
  </si>
  <si>
    <t>DISAQ</t>
  </si>
  <si>
    <t>Meghmani Organics Ltd</t>
  </si>
  <si>
    <t>MOL</t>
  </si>
  <si>
    <t>SBI Gold ETF</t>
  </si>
  <si>
    <t>SETFGOLD</t>
  </si>
  <si>
    <t>Accelya Solutions India Ltd</t>
  </si>
  <si>
    <t>ACCELYA</t>
  </si>
  <si>
    <t>K.P. Energy Ltd</t>
  </si>
  <si>
    <t>KPEL</t>
  </si>
  <si>
    <t>Man Industries (India) Ltd</t>
  </si>
  <si>
    <t>MANINDS</t>
  </si>
  <si>
    <t>NIBE Ltd</t>
  </si>
  <si>
    <t>NIBE</t>
  </si>
  <si>
    <t>Xpro India Ltd</t>
  </si>
  <si>
    <t>XPROINDIA</t>
  </si>
  <si>
    <t>Kalyani Investment Company Ltd</t>
  </si>
  <si>
    <t>KICL</t>
  </si>
  <si>
    <t>Jubilant Industries Ltd</t>
  </si>
  <si>
    <t>JUBLINDS</t>
  </si>
  <si>
    <t>Jash Engineering Ltd</t>
  </si>
  <si>
    <t>JASH</t>
  </si>
  <si>
    <t>Nippon India ETF Nifty 1D Rate Liquid BeES</t>
  </si>
  <si>
    <t>LIQUIDBEES</t>
  </si>
  <si>
    <t>Mold-Tek Packaging Ltd</t>
  </si>
  <si>
    <t>MOLDTKPAC</t>
  </si>
  <si>
    <t>ESAF Small Finance Bank Limited</t>
  </si>
  <si>
    <t>ESAFSFB</t>
  </si>
  <si>
    <t>JITF Infralogistics Ltd</t>
  </si>
  <si>
    <t>JITFINFRA</t>
  </si>
  <si>
    <t>IOL Chemicals and Pharmaceuticals Ltd</t>
  </si>
  <si>
    <t>IOLCP</t>
  </si>
  <si>
    <t>Hariom Pipe Industries Ltd</t>
  </si>
  <si>
    <t>HARIOMPIPE</t>
  </si>
  <si>
    <t>Andrew Yule &amp; Co Ltd</t>
  </si>
  <si>
    <t>ANDREWYU</t>
  </si>
  <si>
    <t>Carysil Ltd</t>
  </si>
  <si>
    <t>CARYSIL</t>
  </si>
  <si>
    <t>Dreamfolks Services Ltd</t>
  </si>
  <si>
    <t>DREAMFOLKS</t>
  </si>
  <si>
    <t>Rupa &amp; Company Ltd</t>
  </si>
  <si>
    <t>RUPA</t>
  </si>
  <si>
    <t>HMA Agro Industries Ltd</t>
  </si>
  <si>
    <t>HMAAGRO</t>
  </si>
  <si>
    <t>India Pesticides Ltd</t>
  </si>
  <si>
    <t>IPL</t>
  </si>
  <si>
    <t>Sanstar Ltd</t>
  </si>
  <si>
    <t>SANSTAR</t>
  </si>
  <si>
    <t>Sai Silks (Kalamandir) Ltd</t>
  </si>
  <si>
    <t>KALAMANDIR</t>
  </si>
  <si>
    <t>KP Green Engineering Ltd</t>
  </si>
  <si>
    <t>KPGEL</t>
  </si>
  <si>
    <t>Heavy Electrical Equipment</t>
  </si>
  <si>
    <t>Panama Petrochem Ltd</t>
  </si>
  <si>
    <t>PANAMAPET</t>
  </si>
  <si>
    <t>Precision Camshafts Ltd</t>
  </si>
  <si>
    <t>PRECAM</t>
  </si>
  <si>
    <t>B L Kashyap and Sons Ltd</t>
  </si>
  <si>
    <t>BLKASHYAP</t>
  </si>
  <si>
    <t>John Cockerill India Ltd</t>
  </si>
  <si>
    <t>COCKERILL</t>
  </si>
  <si>
    <t>Industrial Machinery &amp; Supplies &amp; Components</t>
  </si>
  <si>
    <t>TechNVision Ventures Ltd</t>
  </si>
  <si>
    <t>TECHNVISN</t>
  </si>
  <si>
    <t>Updater Services Ltd</t>
  </si>
  <si>
    <t>UDS</t>
  </si>
  <si>
    <t>DEN Networks Ltd</t>
  </si>
  <si>
    <t>DEN</t>
  </si>
  <si>
    <t>Universal Cables Ltd</t>
  </si>
  <si>
    <t>UNIVCABLES</t>
  </si>
  <si>
    <t>Barbeque-Nation Hospitality Ltd</t>
  </si>
  <si>
    <t>BARBEQUE</t>
  </si>
  <si>
    <t>Deep Industries Ltd</t>
  </si>
  <si>
    <t>DEEPINDS</t>
  </si>
  <si>
    <t>Apollo Pipes Ltd</t>
  </si>
  <si>
    <t>APOLLOPIPE</t>
  </si>
  <si>
    <t>EIH Associated Hotels Ltd</t>
  </si>
  <si>
    <t>EIHAHOTELS</t>
  </si>
  <si>
    <t>Kitex Garments Ltd</t>
  </si>
  <si>
    <t>KITEX</t>
  </si>
  <si>
    <t>Ajmera Realty &amp; Infra India Ltd</t>
  </si>
  <si>
    <t>AJMERA</t>
  </si>
  <si>
    <t>Jyoti Structures Ltd</t>
  </si>
  <si>
    <t>JYOTISTRUC</t>
  </si>
  <si>
    <t>Alicon Castalloy Ltd</t>
  </si>
  <si>
    <t>ALICON</t>
  </si>
  <si>
    <t>Federal-Mogul Goetze (India) Ltd</t>
  </si>
  <si>
    <t>FMGOETZE</t>
  </si>
  <si>
    <t>Alpex Solar Ltd</t>
  </si>
  <si>
    <t>ALPEXSOLAR</t>
  </si>
  <si>
    <t>Pennar Industries Ltd</t>
  </si>
  <si>
    <t>PENIND</t>
  </si>
  <si>
    <t>Dredging Corporation of India Ltd</t>
  </si>
  <si>
    <t>DREDGECORP</t>
  </si>
  <si>
    <t>Dredging</t>
  </si>
  <si>
    <t>Orient Green Power Company Ltd</t>
  </si>
  <si>
    <t>GREENPOWER</t>
  </si>
  <si>
    <t>Epack Durable Ltd</t>
  </si>
  <si>
    <t>EPACK</t>
  </si>
  <si>
    <t>Apcotex Industries Ltd</t>
  </si>
  <si>
    <t>APCOTEXIND</t>
  </si>
  <si>
    <t>Sasken Technologies Ltd</t>
  </si>
  <si>
    <t>SASKEN</t>
  </si>
  <si>
    <t>Tarsons Products Ltd</t>
  </si>
  <si>
    <t>TARSONS</t>
  </si>
  <si>
    <t>Unitech Ltd</t>
  </si>
  <si>
    <t>UNITECH</t>
  </si>
  <si>
    <t>Landmark Cars Ltd</t>
  </si>
  <si>
    <t>LANDMARK</t>
  </si>
  <si>
    <t>Owais Metal and Mineral Processing Ltd</t>
  </si>
  <si>
    <t>OWAIS</t>
  </si>
  <si>
    <t>Centum Electronics Ltd</t>
  </si>
  <si>
    <t>CENTUM</t>
  </si>
  <si>
    <t>Gocl Corporation Ltd</t>
  </si>
  <si>
    <t>GOCLCORP</t>
  </si>
  <si>
    <t>Themis Medicare Ltd</t>
  </si>
  <si>
    <t>THEMISMED</t>
  </si>
  <si>
    <t>Nalwa Sons Investments Ltd</t>
  </si>
  <si>
    <t>NSIL</t>
  </si>
  <si>
    <t>DCW Ltd</t>
  </si>
  <si>
    <t>DCW</t>
  </si>
  <si>
    <t>Astec Lifesciences Ltd</t>
  </si>
  <si>
    <t>ASTEC</t>
  </si>
  <si>
    <t>Satin Creditcare Network Ltd</t>
  </si>
  <si>
    <t>SATIN</t>
  </si>
  <si>
    <t>Yatra Online Ltd</t>
  </si>
  <si>
    <t>YATRA</t>
  </si>
  <si>
    <t>Marsons Ltd</t>
  </si>
  <si>
    <t>MARSONS</t>
  </si>
  <si>
    <t>Lotus Chocolate Company Ltd</t>
  </si>
  <si>
    <t>LOTUSCHO</t>
  </si>
  <si>
    <t>DEE Development Engineers Ltd</t>
  </si>
  <si>
    <t>DEEDEV</t>
  </si>
  <si>
    <t>Amrutanjan Health Care Ltd</t>
  </si>
  <si>
    <t>AMRUTANJAN</t>
  </si>
  <si>
    <t>EFC (I) Ltd</t>
  </si>
  <si>
    <t>EFCIL</t>
  </si>
  <si>
    <t>Distributors</t>
  </si>
  <si>
    <t>Vardhman Special Steels Ltd</t>
  </si>
  <si>
    <t>VSSL</t>
  </si>
  <si>
    <t>Omaxe Ltd</t>
  </si>
  <si>
    <t>OMAXE</t>
  </si>
  <si>
    <t>Nitin Spinners Ltd</t>
  </si>
  <si>
    <t>NITINSPIN</t>
  </si>
  <si>
    <t>Kody Technolab Ltd</t>
  </si>
  <si>
    <t>KODYTECH</t>
  </si>
  <si>
    <t>IFGL Refractories Ltd</t>
  </si>
  <si>
    <t>IFGLEXPOR</t>
  </si>
  <si>
    <t>Platinum Industries Ltd</t>
  </si>
  <si>
    <t>PLATIND</t>
  </si>
  <si>
    <t>Shriram Properties Ltd</t>
  </si>
  <si>
    <t>SHRIRAMPPS</t>
  </si>
  <si>
    <t>Pnb Gilts Ltd</t>
  </si>
  <si>
    <t>PNBGILTS</t>
  </si>
  <si>
    <t>Cupid Ltd</t>
  </si>
  <si>
    <t>CUPID</t>
  </si>
  <si>
    <t>Parag Milk Foods Ltd</t>
  </si>
  <si>
    <t>PARAGMILK</t>
  </si>
  <si>
    <t>Tatva Chintan Pharma Chem Ltd</t>
  </si>
  <si>
    <t>TATVA</t>
  </si>
  <si>
    <t>Praveg Ltd</t>
  </si>
  <si>
    <t>PRAVEG</t>
  </si>
  <si>
    <t>Aeroflex Industries Ltd</t>
  </si>
  <si>
    <t>AEROFLEX</t>
  </si>
  <si>
    <t>Sanghi Industries Ltd</t>
  </si>
  <si>
    <t>SANGHIIND</t>
  </si>
  <si>
    <t>Krsnaa Diagnostics Ltd</t>
  </si>
  <si>
    <t>KRSNAA</t>
  </si>
  <si>
    <t>Andhra Paper Ltd</t>
  </si>
  <si>
    <t>ANDHRAPAP</t>
  </si>
  <si>
    <t>NIIT Ltd</t>
  </si>
  <si>
    <t>NIITLTD</t>
  </si>
  <si>
    <t>Pondy Oxides and Chemicals Ltd</t>
  </si>
  <si>
    <t>POCL</t>
  </si>
  <si>
    <t>TTK Healthcare Ltd</t>
  </si>
  <si>
    <t>TTKHLTCARE</t>
  </si>
  <si>
    <t>63 Moons Technologies Ltd</t>
  </si>
  <si>
    <t>63MOONS</t>
  </si>
  <si>
    <t>Gandhar Oil Refinery (INDIA) Ltd</t>
  </si>
  <si>
    <t>GANDHAR</t>
  </si>
  <si>
    <t>Veranda Learning Solutions Ltd</t>
  </si>
  <si>
    <t>VERANDA</t>
  </si>
  <si>
    <t>IKIO Lighting Ltd</t>
  </si>
  <si>
    <t>IKIO</t>
  </si>
  <si>
    <t>Rossell India Ltd</t>
  </si>
  <si>
    <t>ROSSELLIND</t>
  </si>
  <si>
    <t>Uniparts India Ltd</t>
  </si>
  <si>
    <t>UNIPARTS</t>
  </si>
  <si>
    <t>Som Distilleries and Breweries Ltd</t>
  </si>
  <si>
    <t>SDBL</t>
  </si>
  <si>
    <t>Aaswa Trading and Exports Ltd</t>
  </si>
  <si>
    <t>TCC</t>
  </si>
  <si>
    <t>Real Estate Services</t>
  </si>
  <si>
    <t>Igarashi Motors India Ltd</t>
  </si>
  <si>
    <t>IGARASHI</t>
  </si>
  <si>
    <t>Vakrangee Limited</t>
  </si>
  <si>
    <t>VAKRANGEE</t>
  </si>
  <si>
    <t>Vidhi Specialty Food Ingredients Ltd</t>
  </si>
  <si>
    <t>VIDHIING</t>
  </si>
  <si>
    <t>Yasho Industries Ltd</t>
  </si>
  <si>
    <t>YASHO</t>
  </si>
  <si>
    <t>BF Investment Ltd</t>
  </si>
  <si>
    <t>BFINVEST</t>
  </si>
  <si>
    <t>Mukand Ltd</t>
  </si>
  <si>
    <t>MUKANDLTD</t>
  </si>
  <si>
    <t>Seshasayee Paper and Boards Ltd</t>
  </si>
  <si>
    <t>SESHAPAPER</t>
  </si>
  <si>
    <t>Siyaram Silk Mills Ltd</t>
  </si>
  <si>
    <t>SIYSIL</t>
  </si>
  <si>
    <t>ICICI Prudential Nifty 50 ETF</t>
  </si>
  <si>
    <t>NIFTYIETF</t>
  </si>
  <si>
    <t>Advait Infratech Ltd</t>
  </si>
  <si>
    <t>ADVAIT</t>
  </si>
  <si>
    <t>Electrical Components &amp; Equipment</t>
  </si>
  <si>
    <t>Indo Tech Transformers Ltd</t>
  </si>
  <si>
    <t>INDOTECH</t>
  </si>
  <si>
    <t>Balmer Lawrie Investments Ltd</t>
  </si>
  <si>
    <t>BLIL</t>
  </si>
  <si>
    <t>GPT Infraprojects Ltd</t>
  </si>
  <si>
    <t>GPTINFRA</t>
  </si>
  <si>
    <t>Unicommerce eSolutions Ltd</t>
  </si>
  <si>
    <t>UNIECOM</t>
  </si>
  <si>
    <t>Tanfac Industries Ltd</t>
  </si>
  <si>
    <t>TANFACIND</t>
  </si>
  <si>
    <t>Navkar Corporation Ltd</t>
  </si>
  <si>
    <t>NAVKARCORP</t>
  </si>
  <si>
    <t>BLS E-Services Ltd</t>
  </si>
  <si>
    <t>BLSE</t>
  </si>
  <si>
    <t>Ugro Capital Ltd</t>
  </si>
  <si>
    <t>UGROCAP</t>
  </si>
  <si>
    <t>D Link (India) Limited</t>
  </si>
  <si>
    <t>DLINKINDIA</t>
  </si>
  <si>
    <t>S.P.Apparels Ltd</t>
  </si>
  <si>
    <t>SPAL</t>
  </si>
  <si>
    <t>Sangam (India) Ltd</t>
  </si>
  <si>
    <t>SANGAMIND</t>
  </si>
  <si>
    <t>HIL Ltd</t>
  </si>
  <si>
    <t>HIL</t>
  </si>
  <si>
    <t>Expleo Solutions Ltd</t>
  </si>
  <si>
    <t>EXPLEOSOL</t>
  </si>
  <si>
    <t>Jagran Prakashan Ltd</t>
  </si>
  <si>
    <t>JAGRAN</t>
  </si>
  <si>
    <t>Talbros Automotive Components Ltd</t>
  </si>
  <si>
    <t>TALBROAUTO</t>
  </si>
  <si>
    <t>Suratwwala Business Group Ltd</t>
  </si>
  <si>
    <t>SBGLP</t>
  </si>
  <si>
    <t>Hubtown Ltd</t>
  </si>
  <si>
    <t>HUBTOWN</t>
  </si>
  <si>
    <t>JISLDVREQS</t>
  </si>
  <si>
    <t>Ramco Industries Ltd</t>
  </si>
  <si>
    <t>RAMCOIND</t>
  </si>
  <si>
    <t>Cantabil Retail India Ltd</t>
  </si>
  <si>
    <t>CANTABIL</t>
  </si>
  <si>
    <t>Deccan Gold Mines Ltd</t>
  </si>
  <si>
    <t>DECNGOLD</t>
  </si>
  <si>
    <t>Kokuyo Camlin Ltd</t>
  </si>
  <si>
    <t>KOKUYOCMLN</t>
  </si>
  <si>
    <t>Everest Kanto Cylinder Ltd</t>
  </si>
  <si>
    <t>EKC</t>
  </si>
  <si>
    <t>Master Trust Ltd</t>
  </si>
  <si>
    <t>MASTERTR</t>
  </si>
  <si>
    <t>Kiri Industries Ltd</t>
  </si>
  <si>
    <t>KIRIINDUS</t>
  </si>
  <si>
    <t>Agro Tech Foods Ltd</t>
  </si>
  <si>
    <t>ATFL</t>
  </si>
  <si>
    <t>Mufin Green Finance Ltd</t>
  </si>
  <si>
    <t>MUFIN</t>
  </si>
  <si>
    <t>I G Petrochemicals Ltd</t>
  </si>
  <si>
    <t>IGPL</t>
  </si>
  <si>
    <t>TAJ GVK Hotels and Resorts Ltd</t>
  </si>
  <si>
    <t>TAJGVK</t>
  </si>
  <si>
    <t>Antony Waste Handling Cell Ltd</t>
  </si>
  <si>
    <t>AWHCL</t>
  </si>
  <si>
    <t>Cosmo First Ltd</t>
  </si>
  <si>
    <t>COSMOFIRST</t>
  </si>
  <si>
    <t>PIX Transmissions Ltd</t>
  </si>
  <si>
    <t>PIXTRANS</t>
  </si>
  <si>
    <t>Suryoday Small Finance Bank Ltd</t>
  </si>
  <si>
    <t>SURYODAY</t>
  </si>
  <si>
    <t>Heranba Industries Ltd</t>
  </si>
  <si>
    <t>HERANBA</t>
  </si>
  <si>
    <t>Prataap Snacks Ltd</t>
  </si>
  <si>
    <t>DIAMONDYD</t>
  </si>
  <si>
    <t>Wheels India Ltd</t>
  </si>
  <si>
    <t>WHEELS</t>
  </si>
  <si>
    <t>Bombay Super Hybrid Seeds Ltd</t>
  </si>
  <si>
    <t>BSHSL</t>
  </si>
  <si>
    <t>Kotak Gold Etf</t>
  </si>
  <si>
    <t>GOLD1</t>
  </si>
  <si>
    <t>GKW Ltd</t>
  </si>
  <si>
    <t>GKWLIMITED</t>
  </si>
  <si>
    <t>Rane (Madras) Ltd</t>
  </si>
  <si>
    <t>RML</t>
  </si>
  <si>
    <t>Hester Biosciences Ltd</t>
  </si>
  <si>
    <t>HESTERBIO</t>
  </si>
  <si>
    <t>Shanti Educational Initiatives Ltd</t>
  </si>
  <si>
    <t>SEIL</t>
  </si>
  <si>
    <t>Systematix Corporate Services Ltd</t>
  </si>
  <si>
    <t>SYSTMTXC</t>
  </si>
  <si>
    <t>G M Breweries Ltd</t>
  </si>
  <si>
    <t>GMBREW</t>
  </si>
  <si>
    <t>Hexa Tradex Ltd</t>
  </si>
  <si>
    <t>HEXATRADEX</t>
  </si>
  <si>
    <t>Kilburn Engineering Ltd</t>
  </si>
  <si>
    <t>KLBRENG-B</t>
  </si>
  <si>
    <t>Oriental Rail Infrastructure Ltd</t>
  </si>
  <si>
    <t>ORIRAIL</t>
  </si>
  <si>
    <t>Bharat Wire Ropes Ltd</t>
  </si>
  <si>
    <t>BHARATWIRE</t>
  </si>
  <si>
    <t>Jaiprakash Associates Ltd</t>
  </si>
  <si>
    <t>JPASSOCIAT</t>
  </si>
  <si>
    <t>Sigachi Industries Ltd</t>
  </si>
  <si>
    <t>SIGACHI</t>
  </si>
  <si>
    <t>Udaipur Cement Works Ltd</t>
  </si>
  <si>
    <t>UDAICEMENT</t>
  </si>
  <si>
    <t>Madhya Bharat Agro Products Ltd</t>
  </si>
  <si>
    <t>MBAPL</t>
  </si>
  <si>
    <t>Eco Recycling Ltd</t>
  </si>
  <si>
    <t>ECORECO</t>
  </si>
  <si>
    <t>Dynacons Systems and Solutions Ltd</t>
  </si>
  <si>
    <t>DSSL</t>
  </si>
  <si>
    <t>Interarch Building Products Ltd</t>
  </si>
  <si>
    <t>INTERARCH</t>
  </si>
  <si>
    <t>Building Products - Prefab Structures</t>
  </si>
  <si>
    <t>HDFC Gold Exchange Traded Fund</t>
  </si>
  <si>
    <t>HDFCGOLD</t>
  </si>
  <si>
    <t>ICICI Prudential Gold ETF</t>
  </si>
  <si>
    <t>GOLDIETF</t>
  </si>
  <si>
    <t>Salzer Electronics Ltd</t>
  </si>
  <si>
    <t>SALZERELEC</t>
  </si>
  <si>
    <t>Nippon India ETF Nifty Next 50 Junior BeES</t>
  </si>
  <si>
    <t>JUNIORBEES</t>
  </si>
  <si>
    <t>Excel Industries Ltd</t>
  </si>
  <si>
    <t>EXCELINDUS</t>
  </si>
  <si>
    <t>NDR Auto Components Ltd</t>
  </si>
  <si>
    <t>NDRAUTO</t>
  </si>
  <si>
    <t>GRP Ltd</t>
  </si>
  <si>
    <t>GRPLTD</t>
  </si>
  <si>
    <t>Jindal Drilling and Industries Ltd</t>
  </si>
  <si>
    <t>JINDRILL</t>
  </si>
  <si>
    <t>Asian Energy Services Ltd</t>
  </si>
  <si>
    <t>ASIANENE</t>
  </si>
  <si>
    <t>GNA Axles Ltd</t>
  </si>
  <si>
    <t>GNA</t>
  </si>
  <si>
    <t>GTPL Hathway Ltd</t>
  </si>
  <si>
    <t>GTPL</t>
  </si>
  <si>
    <t>Divgi TorqTransfer Systems Ltd</t>
  </si>
  <si>
    <t>DIVGIITTS</t>
  </si>
  <si>
    <t>Agarwal Industrial Corporation Ltd</t>
  </si>
  <si>
    <t>AGARIND</t>
  </si>
  <si>
    <t>Atul Auto Ltd</t>
  </si>
  <si>
    <t>ATULAUTO</t>
  </si>
  <si>
    <t>Three Wheelers</t>
  </si>
  <si>
    <t>Wonder Electricals Ltd</t>
  </si>
  <si>
    <t>WEL</t>
  </si>
  <si>
    <t>Hercules Hoists Ltd</t>
  </si>
  <si>
    <t>HERCULES</t>
  </si>
  <si>
    <t>Paushak Ltd</t>
  </si>
  <si>
    <t>PAUSHAKLTD</t>
  </si>
  <si>
    <t>Hi-Tech Gears Ltd</t>
  </si>
  <si>
    <t>HITECHGEAR</t>
  </si>
  <si>
    <t>Dr Agarwal's Eye Hospital Ltd</t>
  </si>
  <si>
    <t>DRAGARWQ</t>
  </si>
  <si>
    <t>Elpro International Ltd</t>
  </si>
  <si>
    <t>ELPROINTL</t>
  </si>
  <si>
    <t>Eraaya Lifespaces Ltd</t>
  </si>
  <si>
    <t>ERAAYA</t>
  </si>
  <si>
    <t>Motisons Jewellers Ltd</t>
  </si>
  <si>
    <t>MOTISONS</t>
  </si>
  <si>
    <t>Apparel &amp; Accessories Retailers</t>
  </si>
  <si>
    <t>Zota Health Care Ltd</t>
  </si>
  <si>
    <t>ZOTA</t>
  </si>
  <si>
    <t>Arman Financial Services Ltd</t>
  </si>
  <si>
    <t>ARMANFIN</t>
  </si>
  <si>
    <t>Everest Industries Ltd</t>
  </si>
  <si>
    <t>EVERESTIND</t>
  </si>
  <si>
    <t>Southern Petrochemical Industries Corporation Ltd</t>
  </si>
  <si>
    <t>SPIC</t>
  </si>
  <si>
    <t>Walchandnagar Industries Ltd</t>
  </si>
  <si>
    <t>WALCHANNAG</t>
  </si>
  <si>
    <t>Fedders Holding Ltd</t>
  </si>
  <si>
    <t>FEDDERSHOL</t>
  </si>
  <si>
    <t>Sadhana Nitro Chem Ltd</t>
  </si>
  <si>
    <t>SADHNANIQ</t>
  </si>
  <si>
    <t>India Nippon Electricals Ltd</t>
  </si>
  <si>
    <t>INDNIPPON</t>
  </si>
  <si>
    <t>Reliance Industrial Infrastructure Ltd</t>
  </si>
  <si>
    <t>RIIL</t>
  </si>
  <si>
    <t>Om Infra Ltd</t>
  </si>
  <si>
    <t>OMINFRAL</t>
  </si>
  <si>
    <t>India Power Corporation Ltd</t>
  </si>
  <si>
    <t>DPSCLTD</t>
  </si>
  <si>
    <t>Jyoti Resins and Adhesives Ltd</t>
  </si>
  <si>
    <t>JYOTIRES</t>
  </si>
  <si>
    <t>Eimco Elecon (India) Ltd</t>
  </si>
  <si>
    <t>EIMCOELECO</t>
  </si>
  <si>
    <t>MIC Electronics Ltd</t>
  </si>
  <si>
    <t>MICEL</t>
  </si>
  <si>
    <t>Sterling Tools Ltd</t>
  </si>
  <si>
    <t>STERTOOLS</t>
  </si>
  <si>
    <t>Texmaco Infrastructure &amp; Holdings Ltd</t>
  </si>
  <si>
    <t>TEXINFRA</t>
  </si>
  <si>
    <t>Roto Pumps Ltd</t>
  </si>
  <si>
    <t>ROTO</t>
  </si>
  <si>
    <t>ASM Technologies Ltd</t>
  </si>
  <si>
    <t>ASMTEC</t>
  </si>
  <si>
    <t>Media Matrix Worldwide Ltd</t>
  </si>
  <si>
    <t>MMWL</t>
  </si>
  <si>
    <t>Irm Energy Ltd</t>
  </si>
  <si>
    <t>IRMENERGY</t>
  </si>
  <si>
    <t>Madras Fertilizers Ltd</t>
  </si>
  <si>
    <t>MADRASFERT</t>
  </si>
  <si>
    <t>Peninsula Land Ltd</t>
  </si>
  <si>
    <t>PENINLAND</t>
  </si>
  <si>
    <t>Automobile Corp Of Goa Ltd</t>
  </si>
  <si>
    <t>ACGL</t>
  </si>
  <si>
    <t>Borosil Scientific Ltd</t>
  </si>
  <si>
    <t>BOROSCI</t>
  </si>
  <si>
    <t>Bigbloc Construction Ltd</t>
  </si>
  <si>
    <t>BIGBLOC</t>
  </si>
  <si>
    <t>Butterfly Gandhimathi Appliances Ltd</t>
  </si>
  <si>
    <t>BUTTERFLY</t>
  </si>
  <si>
    <t>Syncom Formulations (India) Ltd</t>
  </si>
  <si>
    <t>SYNCOMF</t>
  </si>
  <si>
    <t>Ador Welding Ltd</t>
  </si>
  <si>
    <t>ADORWELD</t>
  </si>
  <si>
    <t>Dcm Shriram Industries Ltd</t>
  </si>
  <si>
    <t>DCMSRIND</t>
  </si>
  <si>
    <t>Forbes Precision Tools and Machine Parts Ltd</t>
  </si>
  <si>
    <t>TOTEM</t>
  </si>
  <si>
    <t>Sirca Paints India Ltd</t>
  </si>
  <si>
    <t>SIRCA</t>
  </si>
  <si>
    <t>Camlin Fine Sciences Ltd</t>
  </si>
  <si>
    <t>CAMLINFINE</t>
  </si>
  <si>
    <t>Amines and Plasticizers Ltd</t>
  </si>
  <si>
    <t>AMNPLST</t>
  </si>
  <si>
    <t>Allsec Technologies Ltd</t>
  </si>
  <si>
    <t>ALLSEC</t>
  </si>
  <si>
    <t>Oriental Aromatics Ltd</t>
  </si>
  <si>
    <t>OAL</t>
  </si>
  <si>
    <t>Fairchem Organics Ltd</t>
  </si>
  <si>
    <t>FAIRCHEMOR</t>
  </si>
  <si>
    <t>Windlas Biotech Ltd</t>
  </si>
  <si>
    <t>WINDLAS</t>
  </si>
  <si>
    <t>Sportking India Ltd</t>
  </si>
  <si>
    <t>SPORTKING</t>
  </si>
  <si>
    <t>AMIC Forging Ltd</t>
  </si>
  <si>
    <t>AMIC</t>
  </si>
  <si>
    <t>Steel</t>
  </si>
  <si>
    <t>Likhitha Infrastructure Ltd</t>
  </si>
  <si>
    <t>LIKHITHA</t>
  </si>
  <si>
    <t>Filatex India Ltd</t>
  </si>
  <si>
    <t>FILATEX</t>
  </si>
  <si>
    <t>Yamuna Syndicate Ltd</t>
  </si>
  <si>
    <t>YSL</t>
  </si>
  <si>
    <t>Beta Drugs Ltd</t>
  </si>
  <si>
    <t>BETA</t>
  </si>
  <si>
    <t>BCL Industries Ltd</t>
  </si>
  <si>
    <t>BCLIND</t>
  </si>
  <si>
    <t>Saraswati Commercial (India) Ltd</t>
  </si>
  <si>
    <t>ZSARACOM</t>
  </si>
  <si>
    <t>India Motor Parts &amp; Accessories Ltd</t>
  </si>
  <si>
    <t>IMPAL</t>
  </si>
  <si>
    <t>Brightcom Group Ltd</t>
  </si>
  <si>
    <t>BCG</t>
  </si>
  <si>
    <t>Matrimony.Com Ltd</t>
  </si>
  <si>
    <t>MATRIMONY</t>
  </si>
  <si>
    <t>Tourism Finance Corporation of India Ltd</t>
  </si>
  <si>
    <t>TFCILTD</t>
  </si>
  <si>
    <t>Subex Ltd</t>
  </si>
  <si>
    <t>SUBEXLTD</t>
  </si>
  <si>
    <t>Steel Exchange India Ltd</t>
  </si>
  <si>
    <t>STEELXIND</t>
  </si>
  <si>
    <t>5Paisa Capital Ltd</t>
  </si>
  <si>
    <t>5PAISA</t>
  </si>
  <si>
    <t>Rama Steel Tubes Ltd</t>
  </si>
  <si>
    <t>RAMASTEEL</t>
  </si>
  <si>
    <t>RIR Power Electronics Ltd</t>
  </si>
  <si>
    <t>RIR</t>
  </si>
  <si>
    <t>Mishtann Foods Ltd</t>
  </si>
  <si>
    <t>MISHTANN</t>
  </si>
  <si>
    <t>Yuken India Ltd</t>
  </si>
  <si>
    <t>YUKEN</t>
  </si>
  <si>
    <t>TV Today Network Limited</t>
  </si>
  <si>
    <t>TVTODAY</t>
  </si>
  <si>
    <t>Associated Alcohols &amp; Breweries Ltd</t>
  </si>
  <si>
    <t>ASALCBR</t>
  </si>
  <si>
    <t>Rico Auto Industries Ltd</t>
  </si>
  <si>
    <t>RICOAUTO</t>
  </si>
  <si>
    <t>Last Mile Enterprises Ltd</t>
  </si>
  <si>
    <t>LASTMILE</t>
  </si>
  <si>
    <t>Real Estate Development</t>
  </si>
  <si>
    <t>Remus Pharmaceuticals Ltd</t>
  </si>
  <si>
    <t>REMUS</t>
  </si>
  <si>
    <t>Fratelli Vineyards Ltd</t>
  </si>
  <si>
    <t>TINNATFL</t>
  </si>
  <si>
    <t>BMW Industries Ltd</t>
  </si>
  <si>
    <t>BMW</t>
  </si>
  <si>
    <t>Punjab Chemicals and Crop Protection Ltd</t>
  </si>
  <si>
    <t>PUNJABCHEM</t>
  </si>
  <si>
    <t>Popular Vehicles and Services Ltd</t>
  </si>
  <si>
    <t>PVSL</t>
  </si>
  <si>
    <t>JG Chemicals Ltd</t>
  </si>
  <si>
    <t>JGCHEM</t>
  </si>
  <si>
    <t>Veefin Solutions Ltd</t>
  </si>
  <si>
    <t>VEEFIN</t>
  </si>
  <si>
    <t>Application Software</t>
  </si>
  <si>
    <t>MSP Steel &amp; Power Ltd</t>
  </si>
  <si>
    <t>MSPL</t>
  </si>
  <si>
    <t>Cosmic CRF Ltd</t>
  </si>
  <si>
    <t>COSMICCRF</t>
  </si>
  <si>
    <t>Mangalore Chemicals and Fertilisers Ltd</t>
  </si>
  <si>
    <t>MANGCHEFER</t>
  </si>
  <si>
    <t>Century Enka Ltd</t>
  </si>
  <si>
    <t>CENTENKA</t>
  </si>
  <si>
    <t>GRM Overseas Ltd</t>
  </si>
  <si>
    <t>GRMOVER</t>
  </si>
  <si>
    <t>Allied Digital Services Ltd</t>
  </si>
  <si>
    <t>ADSL</t>
  </si>
  <si>
    <t>Suyog Telematics Ltd</t>
  </si>
  <si>
    <t>SUYOG</t>
  </si>
  <si>
    <t>Finkurve Financial Services Ltd</t>
  </si>
  <si>
    <t>FINKURVE</t>
  </si>
  <si>
    <t>Tamilnadu Newsprint &amp; Papers Ltd</t>
  </si>
  <si>
    <t>TNPL</t>
  </si>
  <si>
    <t>Kamdhenu Ltd</t>
  </si>
  <si>
    <t>KAMDHENU</t>
  </si>
  <si>
    <t>Best Agrolife Ltd</t>
  </si>
  <si>
    <t>BESTAGRO</t>
  </si>
  <si>
    <t>Kesar India Ltd</t>
  </si>
  <si>
    <t>KESAR</t>
  </si>
  <si>
    <t>Vascon Engineers Ltd</t>
  </si>
  <si>
    <t>VASCONEQ</t>
  </si>
  <si>
    <t>Andhra Sugars Ltd</t>
  </si>
  <si>
    <t>ANDHRSUGAR</t>
  </si>
  <si>
    <t>Krishana Phoschem Ltd</t>
  </si>
  <si>
    <t>KRISHANA</t>
  </si>
  <si>
    <t>Timex Group India Ltd</t>
  </si>
  <si>
    <t>TIMEX</t>
  </si>
  <si>
    <t>Z F Steering Gear (India) Ltd</t>
  </si>
  <si>
    <t>ZFSTEERING</t>
  </si>
  <si>
    <t>Hind Rectifiers Ltd</t>
  </si>
  <si>
    <t>HIRECT</t>
  </si>
  <si>
    <t>Knowledge Marine &amp; Engineering Works Ltd</t>
  </si>
  <si>
    <t>KMEW</t>
  </si>
  <si>
    <t>Marine Transportation</t>
  </si>
  <si>
    <t>Manali Petrochemicals Ltd</t>
  </si>
  <si>
    <t>MANALIPETC</t>
  </si>
  <si>
    <t>SMC Global Securities Ltd</t>
  </si>
  <si>
    <t>SMCGLOBAL</t>
  </si>
  <si>
    <t>GPT Healthcare Ltd</t>
  </si>
  <si>
    <t>GPTHEALTH</t>
  </si>
  <si>
    <t>Solex Energy Ltd</t>
  </si>
  <si>
    <t>SOLEX</t>
  </si>
  <si>
    <t>Allcargo Gati Ltd</t>
  </si>
  <si>
    <t>ACLGATI</t>
  </si>
  <si>
    <t>ULTRAMARINE &amp; PIGMENTS Ltd</t>
  </si>
  <si>
    <t>ULTRAMAR</t>
  </si>
  <si>
    <t>Prakash Pipes Ltd</t>
  </si>
  <si>
    <t>PPL</t>
  </si>
  <si>
    <t>Swelect Energy Systems Ltd</t>
  </si>
  <si>
    <t>SWELECTES</t>
  </si>
  <si>
    <t>Kotak Nifty 50 ETF</t>
  </si>
  <si>
    <t>NIFTY1</t>
  </si>
  <si>
    <t>Avadh Sugar &amp; Energy Ltd</t>
  </si>
  <si>
    <t>AVADHSUGAR</t>
  </si>
  <si>
    <t>Polo Queen Industrial and Fintech Ltd</t>
  </si>
  <si>
    <t>PQIF</t>
  </si>
  <si>
    <t>Ramco Systems Ltd</t>
  </si>
  <si>
    <t>RAMCOSYS</t>
  </si>
  <si>
    <t>Monte Carlo Fashions Ltd</t>
  </si>
  <si>
    <t>MONTECARLO</t>
  </si>
  <si>
    <t>Kellton Tech Solutions Ltd</t>
  </si>
  <si>
    <t>KELLTONTEC</t>
  </si>
  <si>
    <t>Shree Digvijay Cement Co Ltd</t>
  </si>
  <si>
    <t>SHREDIGCEM</t>
  </si>
  <si>
    <t>One Point One Solutions Ltd</t>
  </si>
  <si>
    <t>ONEPOINT</t>
  </si>
  <si>
    <t>Dhampur Sugar Mills Ltd</t>
  </si>
  <si>
    <t>DHAMPURSUG</t>
  </si>
  <si>
    <t>Sri Adhikari Brothers Television Network Ltd</t>
  </si>
  <si>
    <t>SABTNL</t>
  </si>
  <si>
    <t>Shiva Cement Ltd</t>
  </si>
  <si>
    <t>SHIVACEM</t>
  </si>
  <si>
    <t>Dhunseri Ventures Ltd</t>
  </si>
  <si>
    <t>DVL</t>
  </si>
  <si>
    <t>Selan Exploration Technology Ltd</t>
  </si>
  <si>
    <t>SELAN</t>
  </si>
  <si>
    <t>Shankara Building Products Ltd</t>
  </si>
  <si>
    <t>SHANKARA</t>
  </si>
  <si>
    <t>Raj Rayon Industries Ltd</t>
  </si>
  <si>
    <t>RAJRILTD</t>
  </si>
  <si>
    <t>Taneja Aerospace and Aviation Ltd</t>
  </si>
  <si>
    <t>TANAA</t>
  </si>
  <si>
    <t>Sat Industries Ltd</t>
  </si>
  <si>
    <t>SATINDLTD</t>
  </si>
  <si>
    <t>Kabra Extrusion Technik Ltd</t>
  </si>
  <si>
    <t>KABRAEXTRU</t>
  </si>
  <si>
    <t>Centrum Capital Ltd</t>
  </si>
  <si>
    <t>CENTRUM</t>
  </si>
  <si>
    <t>Macpower CNC Machines Ltd</t>
  </si>
  <si>
    <t>MACPOWER</t>
  </si>
  <si>
    <t>Kopran Ltd</t>
  </si>
  <si>
    <t>KOPRAN</t>
  </si>
  <si>
    <t>Spacenet Enterprises India Ltd</t>
  </si>
  <si>
    <t>SPCENET</t>
  </si>
  <si>
    <t>KMC Speciality Hospitals (India) Ltd</t>
  </si>
  <si>
    <t>KMCSHIL</t>
  </si>
  <si>
    <t>Lincoln Pharmaceuticals Ltd</t>
  </si>
  <si>
    <t>LINCOLN</t>
  </si>
  <si>
    <t>Himatsingka Seide Ltd</t>
  </si>
  <si>
    <t>HIMATSEIDE</t>
  </si>
  <si>
    <t>Rishabh Instruments Ltd</t>
  </si>
  <si>
    <t>RISHABH</t>
  </si>
  <si>
    <t>SPML Infra Ltd</t>
  </si>
  <si>
    <t>SPMLINFRA</t>
  </si>
  <si>
    <t>Xchanging Solutions Ltd</t>
  </si>
  <si>
    <t>XCHANGING</t>
  </si>
  <si>
    <t>Vimta Labs Ltd</t>
  </si>
  <si>
    <t>VIMTALABS</t>
  </si>
  <si>
    <t>Wardwizard Innovations &amp; Mobility Ltd</t>
  </si>
  <si>
    <t>WARDINMOBI</t>
  </si>
  <si>
    <t>Kamdhenu Ventures Ltd</t>
  </si>
  <si>
    <t>KAMOPAINTS</t>
  </si>
  <si>
    <t>Gulshan Polyols Ltd</t>
  </si>
  <si>
    <t>GULPOLY</t>
  </si>
  <si>
    <t>Dwarikesh Sugar Industries Ltd</t>
  </si>
  <si>
    <t>DWARKESH</t>
  </si>
  <si>
    <t>Kothari Petrochemicals Ltd</t>
  </si>
  <si>
    <t>KOTHARIPET</t>
  </si>
  <si>
    <t>Dynamic Cables Ltd</t>
  </si>
  <si>
    <t>DYCL</t>
  </si>
  <si>
    <t>Mukka Proteins Ltd</t>
  </si>
  <si>
    <t>MUKKA</t>
  </si>
  <si>
    <t>Sathlokhar Synergys E&amp;C Global Ltd</t>
  </si>
  <si>
    <t>SSEGL</t>
  </si>
  <si>
    <t>Panacea Biotec Ltd</t>
  </si>
  <si>
    <t>PANACEABIO</t>
  </si>
  <si>
    <t>CFF Fluid Control Ltd</t>
  </si>
  <si>
    <t>CFF</t>
  </si>
  <si>
    <t>Aerospace &amp; Defense</t>
  </si>
  <si>
    <t>Snowman Logistics Ltd</t>
  </si>
  <si>
    <t>SNOWMAN</t>
  </si>
  <si>
    <t>AVT Natural Products Ltd</t>
  </si>
  <si>
    <t>AVTNPL</t>
  </si>
  <si>
    <t>Asian Star Co Ltd</t>
  </si>
  <si>
    <t>ASTAR</t>
  </si>
  <si>
    <t>Tribhovandas Bhimji Zaveri Ltd</t>
  </si>
  <si>
    <t>TBZ</t>
  </si>
  <si>
    <t>Saurashtra Cement Ltd</t>
  </si>
  <si>
    <t>SAURASHCEM</t>
  </si>
  <si>
    <t>Aurum Proptech Ltd</t>
  </si>
  <si>
    <t>AURUM</t>
  </si>
  <si>
    <t>Wealth First Portfolio Managers Ltd</t>
  </si>
  <si>
    <t>WEALTH</t>
  </si>
  <si>
    <t>HLV Ltd</t>
  </si>
  <si>
    <t>HLVLTD</t>
  </si>
  <si>
    <t>Steelcast Ltd</t>
  </si>
  <si>
    <t>STEELCAS</t>
  </si>
  <si>
    <t>Uttam Sugar Mills Ltd</t>
  </si>
  <si>
    <t>UTTAMSUGAR</t>
  </si>
  <si>
    <t>Ngl Fine Chem Ltd</t>
  </si>
  <si>
    <t>NGLFINE</t>
  </si>
  <si>
    <t>Arihant Superstructures Ltd</t>
  </si>
  <si>
    <t>ARIHANTSUP</t>
  </si>
  <si>
    <t>SAR Televenture Ltd</t>
  </si>
  <si>
    <t>SARTELE</t>
  </si>
  <si>
    <t>Windsor Machines Ltd</t>
  </si>
  <si>
    <t>WINDMACHIN</t>
  </si>
  <si>
    <t>Kirloskar Electric Company Ltd</t>
  </si>
  <si>
    <t>KECL</t>
  </si>
  <si>
    <t>Heubach Colorants India Ltd</t>
  </si>
  <si>
    <t>HEUBACHIND</t>
  </si>
  <si>
    <t>Orient Technologies Ltd</t>
  </si>
  <si>
    <t>ORIENTTECH</t>
  </si>
  <si>
    <t>VLS Finance Ltd</t>
  </si>
  <si>
    <t>VLSFINANCE</t>
  </si>
  <si>
    <t>Capital Small Finance Bank Ltd</t>
  </si>
  <si>
    <t>CAPITALSFB</t>
  </si>
  <si>
    <t>Aptech Ltd</t>
  </si>
  <si>
    <t>APTECHT</t>
  </si>
  <si>
    <t>Saint-Gobain Sekurit India Ltd</t>
  </si>
  <si>
    <t>SAINTGOBAIN</t>
  </si>
  <si>
    <t>Basilic Fly Studio Ltd</t>
  </si>
  <si>
    <t>BASILIC</t>
  </si>
  <si>
    <t>New Delhi Television Ltd</t>
  </si>
  <si>
    <t>NDTV</t>
  </si>
  <si>
    <t>Kernex Microsystems (India) Ltd</t>
  </si>
  <si>
    <t>KERNEX</t>
  </si>
  <si>
    <t>Credo Brands Marketing Ltd</t>
  </si>
  <si>
    <t>MUFTI</t>
  </si>
  <si>
    <t>Men's Clothing</t>
  </si>
  <si>
    <t>Chemfab Alkalis Ltd</t>
  </si>
  <si>
    <t>CHEMFAB</t>
  </si>
  <si>
    <t>Indo Amines Ltd</t>
  </si>
  <si>
    <t>INDOAMIN</t>
  </si>
  <si>
    <t>Vardhman Holdings Ltd</t>
  </si>
  <si>
    <t>VHL</t>
  </si>
  <si>
    <t>Voith Paper Fabrics India Ltd</t>
  </si>
  <si>
    <t>VOITHPAPR</t>
  </si>
  <si>
    <t>Ester Industries Ltd</t>
  </si>
  <si>
    <t>ESTER</t>
  </si>
  <si>
    <t>Magadh Sugar &amp; Energy Ltd</t>
  </si>
  <si>
    <t>MAGADSUGAR</t>
  </si>
  <si>
    <t>GIC Housing Finance Ltd</t>
  </si>
  <si>
    <t>GICHSGFIN</t>
  </si>
  <si>
    <t>Automotive Stampings and Assemblies Ltd</t>
  </si>
  <si>
    <t>ASAL</t>
  </si>
  <si>
    <t>Mafatlal Industries Ltd</t>
  </si>
  <si>
    <t>MAFATIND</t>
  </si>
  <si>
    <t>Trident Techlabs Ltd</t>
  </si>
  <si>
    <t>TECHLABS</t>
  </si>
  <si>
    <t>Oswal Greentech Ltd</t>
  </si>
  <si>
    <t>OSWALGREEN</t>
  </si>
  <si>
    <t>Uniphos Enterprises Ltd</t>
  </si>
  <si>
    <t>UNIENTER</t>
  </si>
  <si>
    <t>Control Print Ltd</t>
  </si>
  <si>
    <t>CONTROLPR</t>
  </si>
  <si>
    <t>Bliss GVS Pharma Ltd</t>
  </si>
  <si>
    <t>BLISSGVS</t>
  </si>
  <si>
    <t>Beekay Steel Industries Ltd</t>
  </si>
  <si>
    <t>BEEKAY</t>
  </si>
  <si>
    <t>Mercury Ev-Tech Ltd</t>
  </si>
  <si>
    <t>MERCURYEV</t>
  </si>
  <si>
    <t>Crest Ventures Ltd</t>
  </si>
  <si>
    <t>CREST</t>
  </si>
  <si>
    <t>Arrow Greentech Ltd</t>
  </si>
  <si>
    <t>ARROWGREEN</t>
  </si>
  <si>
    <t>Kuantum Papers Ltd</t>
  </si>
  <si>
    <t>KUANTUM</t>
  </si>
  <si>
    <t>R K Swamy Ltd</t>
  </si>
  <si>
    <t>RKSWAMY</t>
  </si>
  <si>
    <t>Indo Rama Synthetics (India) Ltd</t>
  </si>
  <si>
    <t>INDORAMA</t>
  </si>
  <si>
    <t>Pakka Limited</t>
  </si>
  <si>
    <t>PAKKA</t>
  </si>
  <si>
    <t>Sandesh Ltd</t>
  </si>
  <si>
    <t>SANDESH</t>
  </si>
  <si>
    <t>Nelcast Ltd</t>
  </si>
  <si>
    <t>NELCAST</t>
  </si>
  <si>
    <t>VL E-Governance &amp; IT Solutions Ltd</t>
  </si>
  <si>
    <t>VLEGOV</t>
  </si>
  <si>
    <t>Vintage Coffee and Beverages Ltd</t>
  </si>
  <si>
    <t>VINCOFE</t>
  </si>
  <si>
    <t>Electrotherm (India) Ltd</t>
  </si>
  <si>
    <t>ELECTHERM</t>
  </si>
  <si>
    <t>Khazanchi Jewellers Ltd</t>
  </si>
  <si>
    <t>KHAZANCHI</t>
  </si>
  <si>
    <t>Apparel, Accessories &amp; Luxury Goods</t>
  </si>
  <si>
    <t>Ksolves India Ltd</t>
  </si>
  <si>
    <t>KSOLVES</t>
  </si>
  <si>
    <t>Dharmaj Crop Guard Ltd</t>
  </si>
  <si>
    <t>DHARMAJ</t>
  </si>
  <si>
    <t>Panorama Studios International Ltd</t>
  </si>
  <si>
    <t>PANORAMA</t>
  </si>
  <si>
    <t>3B Blackbio DX Ltd</t>
  </si>
  <si>
    <t>3BBLACKBIO</t>
  </si>
  <si>
    <t>Fertilizers &amp; Agricultural Chemicals</t>
  </si>
  <si>
    <t>Vinyas Innovative Technologies Ltd</t>
  </si>
  <si>
    <t>VINYAS</t>
  </si>
  <si>
    <t>Jaykay Enterprises Ltd</t>
  </si>
  <si>
    <t>JAYKAY</t>
  </si>
  <si>
    <t>Munjal Auto Industries Ltd</t>
  </si>
  <si>
    <t>MUNJALAU</t>
  </si>
  <si>
    <t>Jagatjit Industries Ltd</t>
  </si>
  <si>
    <t>JAGAJITIND</t>
  </si>
  <si>
    <t>AGS Transact Technologies Ltd</t>
  </si>
  <si>
    <t>AGSTRA</t>
  </si>
  <si>
    <t>Signpost India Ltd</t>
  </si>
  <si>
    <t>SIGNPOST</t>
  </si>
  <si>
    <t>Faze Three Ltd</t>
  </si>
  <si>
    <t>FAZE3Q</t>
  </si>
  <si>
    <t>Ceinsys Tech Ltd</t>
  </si>
  <si>
    <t>CEINSYSTECH</t>
  </si>
  <si>
    <t>Enkei Wheels (India) Ltd</t>
  </si>
  <si>
    <t>ENKEIWHEL</t>
  </si>
  <si>
    <t>Satia Industries Ltd</t>
  </si>
  <si>
    <t>SATIA</t>
  </si>
  <si>
    <t>Nahar Spinning Mills Ltd</t>
  </si>
  <si>
    <t>NAHARSPING</t>
  </si>
  <si>
    <t>Allcargo Terminals Ltd</t>
  </si>
  <si>
    <t>ATL</t>
  </si>
  <si>
    <t>Ganesh Benzoplast Ltd</t>
  </si>
  <si>
    <t>GANESHBE</t>
  </si>
  <si>
    <t>BEML Land Assets Ltd</t>
  </si>
  <si>
    <t>BLAL</t>
  </si>
  <si>
    <t>Radhika Jeweltech Ltd</t>
  </si>
  <si>
    <t>RADHIKAJWE</t>
  </si>
  <si>
    <t>Chaman Lal Setia Exports Ltd</t>
  </si>
  <si>
    <t>CLSEL</t>
  </si>
  <si>
    <t>Manoj Vaibhav Gems N Jewellers Ltd</t>
  </si>
  <si>
    <t>MVGJL</t>
  </si>
  <si>
    <t>Transindia Real Estate Ltd</t>
  </si>
  <si>
    <t>TREL</t>
  </si>
  <si>
    <t>IST Ltd</t>
  </si>
  <si>
    <t>ISTLTD</t>
  </si>
  <si>
    <t>Sunshine Capital Ltd</t>
  </si>
  <si>
    <t>SCL</t>
  </si>
  <si>
    <t>AGI Infra Ltd</t>
  </si>
  <si>
    <t>AGIIL</t>
  </si>
  <si>
    <t>Zuari Industries Ltd</t>
  </si>
  <si>
    <t>ZUARIIND</t>
  </si>
  <si>
    <t>Sutlej Textiles and Industries Ltd</t>
  </si>
  <si>
    <t>SUTLEJTEX</t>
  </si>
  <si>
    <t>Elin Electronics Ltd</t>
  </si>
  <si>
    <t>ELIN</t>
  </si>
  <si>
    <t>Sahana System Ltd</t>
  </si>
  <si>
    <t>SAHANA</t>
  </si>
  <si>
    <t>State Trading Corporation of India Ltd</t>
  </si>
  <si>
    <t>STCINDIA</t>
  </si>
  <si>
    <t>Tuticorin Alkali Chemicals and Fertilizers Ltd</t>
  </si>
  <si>
    <t>TUTIALKA</t>
  </si>
  <si>
    <t>Shalimar Paints Ltd</t>
  </si>
  <si>
    <t>SHALPAINTS</t>
  </si>
  <si>
    <t>Pudumjee Paper Products Ltd</t>
  </si>
  <si>
    <t>PDMJEPAPER</t>
  </si>
  <si>
    <t>Valiant Organics Ltd</t>
  </si>
  <si>
    <t>VALIANTORG</t>
  </si>
  <si>
    <t>Lancer Container Lines Ltd</t>
  </si>
  <si>
    <t>LANCER</t>
  </si>
  <si>
    <t>Urja Global Ltd</t>
  </si>
  <si>
    <t>URJA</t>
  </si>
  <si>
    <t>20 Microns Ltd</t>
  </si>
  <si>
    <t>20MICRONS</t>
  </si>
  <si>
    <t>Jay Bharat Maruti Ltd</t>
  </si>
  <si>
    <t>JAYBARMARU</t>
  </si>
  <si>
    <t>Bajaj Steel Industries Ltd</t>
  </si>
  <si>
    <t>BAJAJST</t>
  </si>
  <si>
    <t>Industrial and Prudential Investment Co Ltd</t>
  </si>
  <si>
    <t>INDPRUD</t>
  </si>
  <si>
    <t>Creative Newtech Ltd</t>
  </si>
  <si>
    <t>CREATIVE</t>
  </si>
  <si>
    <t>Sika Interplant Systems Ltd</t>
  </si>
  <si>
    <t>SIKA</t>
  </si>
  <si>
    <t>Ravindra Energy Ltd</t>
  </si>
  <si>
    <t>RELTD</t>
  </si>
  <si>
    <t>Asian Granito India Ltd</t>
  </si>
  <si>
    <t>ASIANTILES</t>
  </si>
  <si>
    <t>Ice Make Refrigeration Ltd</t>
  </si>
  <si>
    <t>ICEMAKE</t>
  </si>
  <si>
    <t>NACL Industries Ltd</t>
  </si>
  <si>
    <t>NACLIND</t>
  </si>
  <si>
    <t>Max India Ltd</t>
  </si>
  <si>
    <t>MAXIND</t>
  </si>
  <si>
    <t>Infobeans Technologies Ltd</t>
  </si>
  <si>
    <t>INFOBEAN</t>
  </si>
  <si>
    <t>Ganesh Green Bharat Ltd</t>
  </si>
  <si>
    <t>GGBL</t>
  </si>
  <si>
    <t>Rhetan TMT Ltd</t>
  </si>
  <si>
    <t>RHETAN</t>
  </si>
  <si>
    <t>Dhunseri Investments Ltd</t>
  </si>
  <si>
    <t>DHUNINV</t>
  </si>
  <si>
    <t>RACL Geartech Ltd</t>
  </si>
  <si>
    <t>RACLGEAR</t>
  </si>
  <si>
    <t>Krystal Integrated Services Ltd</t>
  </si>
  <si>
    <t>KRYSTAL</t>
  </si>
  <si>
    <t>Kriti Industries (India) Limited</t>
  </si>
  <si>
    <t>KRITI</t>
  </si>
  <si>
    <t>Hardwyn India Ltd</t>
  </si>
  <si>
    <t>HARDWYN</t>
  </si>
  <si>
    <t>Building Products - Glass</t>
  </si>
  <si>
    <t>Bharat Parenterals Ltd</t>
  </si>
  <si>
    <t>BPLPHARMA</t>
  </si>
  <si>
    <t>Jagsonpal Pharmaceuticals Ltd</t>
  </si>
  <si>
    <t>JAGSNPHARM</t>
  </si>
  <si>
    <t>Bajaj Healthcare Ltd</t>
  </si>
  <si>
    <t>BAJAJHCARE</t>
  </si>
  <si>
    <t>Concord Control Systems Ltd</t>
  </si>
  <si>
    <t>CNCRD</t>
  </si>
  <si>
    <t>Filatex Fashions Ltd</t>
  </si>
  <si>
    <t>FILATFASH</t>
  </si>
  <si>
    <t>Renaissance Global Ltd</t>
  </si>
  <si>
    <t>RGL</t>
  </si>
  <si>
    <t>Innovana Thinklabs Ltd</t>
  </si>
  <si>
    <t>INNOVANA</t>
  </si>
  <si>
    <t>Bodal Chemicals Ltd</t>
  </si>
  <si>
    <t>BODALCHEM</t>
  </si>
  <si>
    <t>AFCOM Holdings Ltd</t>
  </si>
  <si>
    <t>AFCOM</t>
  </si>
  <si>
    <t>Bhageria Industries Ltd</t>
  </si>
  <si>
    <t>BHAGERIA</t>
  </si>
  <si>
    <t>Zodiac Energy Ltd</t>
  </si>
  <si>
    <t>ZODIAC</t>
  </si>
  <si>
    <t>Vilas Transcore Ltd</t>
  </si>
  <si>
    <t>VILAS</t>
  </si>
  <si>
    <t>Benares Hotels Ltd</t>
  </si>
  <si>
    <t>BENARAS</t>
  </si>
  <si>
    <t>Vashu Bhagnani Industries Ltd</t>
  </si>
  <si>
    <t>POOJAENT</t>
  </si>
  <si>
    <t>Anuh Pharma Ltd</t>
  </si>
  <si>
    <t>ANUHPHR</t>
  </si>
  <si>
    <t>Rushil Decor Ltd</t>
  </si>
  <si>
    <t>RUSHIL</t>
  </si>
  <si>
    <t>MMP Industries Ltd</t>
  </si>
  <si>
    <t>MMP</t>
  </si>
  <si>
    <t>GHCL Textiles Ltd</t>
  </si>
  <si>
    <t>GHCLTEXTIL</t>
  </si>
  <si>
    <t>Linc Ltd</t>
  </si>
  <si>
    <t>LINC</t>
  </si>
  <si>
    <t>TGV SRAAC Ltd</t>
  </si>
  <si>
    <t>TGVSL</t>
  </si>
  <si>
    <t>NCL Industries Ltd</t>
  </si>
  <si>
    <t>NCLIND</t>
  </si>
  <si>
    <t>Aimtron Electronics Ltd</t>
  </si>
  <si>
    <t>AIMTRON</t>
  </si>
  <si>
    <t>Algoquant Fintech Ltd</t>
  </si>
  <si>
    <t>AQFINTECH</t>
  </si>
  <si>
    <t>Alphalogic Techsys Ltd</t>
  </si>
  <si>
    <t>ALPHALOGIC</t>
  </si>
  <si>
    <t>Sree Rayalaseema Hi-Strength Hypo Ltd</t>
  </si>
  <si>
    <t>SRHHYPOLTD</t>
  </si>
  <si>
    <t>Prime Securities Ltd</t>
  </si>
  <si>
    <t>PRIMESECU</t>
  </si>
  <si>
    <t>Emkay Taps and Cutting Tools Ltd</t>
  </si>
  <si>
    <t>EMKAYTOOLS</t>
  </si>
  <si>
    <t>Orient Paper and Industries Ltd</t>
  </si>
  <si>
    <t>ORIENTPPR</t>
  </si>
  <si>
    <t>Royal Orchid Hotels Ltd</t>
  </si>
  <si>
    <t>ROHLTD</t>
  </si>
  <si>
    <t>RSWM Ltd</t>
  </si>
  <si>
    <t>RSWM</t>
  </si>
  <si>
    <t>Krishna Defence &amp; Allied Industries Ltd</t>
  </si>
  <si>
    <t>KRISHNADEF</t>
  </si>
  <si>
    <t>SBC Exports Ltd</t>
  </si>
  <si>
    <t>SBC</t>
  </si>
  <si>
    <t>Sakuma Exports Ltd</t>
  </si>
  <si>
    <t>SAKUMA</t>
  </si>
  <si>
    <t>Shree Ganesh Remedies Ltd</t>
  </si>
  <si>
    <t>SGRL</t>
  </si>
  <si>
    <t>Entertainment Network (India) Ltd</t>
  </si>
  <si>
    <t>ENIL</t>
  </si>
  <si>
    <t>Radio</t>
  </si>
  <si>
    <t>Australian Premium Solar (India) Ltd</t>
  </si>
  <si>
    <t>APS</t>
  </si>
  <si>
    <t>Photovoltaic Solar Systems &amp; Equipment</t>
  </si>
  <si>
    <t>W S Industries (India) Ltd</t>
  </si>
  <si>
    <t>WSI</t>
  </si>
  <si>
    <t>Sastasundar Ventures Ltd</t>
  </si>
  <si>
    <t>SASTASUNDR</t>
  </si>
  <si>
    <t>Primo Chemicals Ltd</t>
  </si>
  <si>
    <t>PRIMO</t>
  </si>
  <si>
    <t>Alliance Integrated Metaliks Ltd</t>
  </si>
  <si>
    <t>AIML</t>
  </si>
  <si>
    <t>Arihant Capital Markets Ltd</t>
  </si>
  <si>
    <t>ARIHANTCAP</t>
  </si>
  <si>
    <t>Mindteck (India) Ltd</t>
  </si>
  <si>
    <t>MINDTECK</t>
  </si>
  <si>
    <t>Ambika Cotton Mills Ltd</t>
  </si>
  <si>
    <t>AMBIKCO</t>
  </si>
  <si>
    <t>Morganite Crucible (India) Ltd</t>
  </si>
  <si>
    <t>MORGANITE</t>
  </si>
  <si>
    <t>Transpek Industry Ltd</t>
  </si>
  <si>
    <t>TRANSPEK</t>
  </si>
  <si>
    <t>TAAL Enterprises Ltd</t>
  </si>
  <si>
    <t>TAALENT</t>
  </si>
  <si>
    <t>Onward Technologies Ltd</t>
  </si>
  <si>
    <t>ONWARDTEC</t>
  </si>
  <si>
    <t>Dhanlaxmi Bank Ltd</t>
  </si>
  <si>
    <t>DHANBANK</t>
  </si>
  <si>
    <t>Plastiblends India Ltd</t>
  </si>
  <si>
    <t>PLASTIBLEN</t>
  </si>
  <si>
    <t>The Ruby Mills Ltd</t>
  </si>
  <si>
    <t>RUBYMILLS</t>
  </si>
  <si>
    <t>Albert David Ltd</t>
  </si>
  <si>
    <t>ALBERTDAVD</t>
  </si>
  <si>
    <t>Sar Auto Products Ltd</t>
  </si>
  <si>
    <t>SAPL</t>
  </si>
  <si>
    <t>Capital India Finance Ltd</t>
  </si>
  <si>
    <t>CIFL</t>
  </si>
  <si>
    <t>Investment Trust of India Ltd</t>
  </si>
  <si>
    <t>THEINVEST</t>
  </si>
  <si>
    <t>Tracxn Technologies Ltd</t>
  </si>
  <si>
    <t>TRACXN</t>
  </si>
  <si>
    <t>Chemcon Speciality Chemicals Ltd</t>
  </si>
  <si>
    <t>CHEMCON</t>
  </si>
  <si>
    <t>Giriraj Civil Developers Ltd</t>
  </si>
  <si>
    <t>GIRIRAJ</t>
  </si>
  <si>
    <t>Visaka Industries Ltd</t>
  </si>
  <si>
    <t>VISAKAIND</t>
  </si>
  <si>
    <t>V-Marc India Ltd</t>
  </si>
  <si>
    <t>VMARCIND</t>
  </si>
  <si>
    <t>Ritco Logistics Ltd</t>
  </si>
  <si>
    <t>RITCO</t>
  </si>
  <si>
    <t>Foods and Inns Ltd</t>
  </si>
  <si>
    <t>FOODSIN</t>
  </si>
  <si>
    <t>Rane Brake Linings Ltd</t>
  </si>
  <si>
    <t>RBL</t>
  </si>
  <si>
    <t>Eldeco Housing and Industries Ltd</t>
  </si>
  <si>
    <t>ELDEHSG</t>
  </si>
  <si>
    <t>Silver Touch Technologies Ltd</t>
  </si>
  <si>
    <t>SILVERTUC</t>
  </si>
  <si>
    <t>Gandhi Special Tubes Ltd</t>
  </si>
  <si>
    <t>GANDHITUBE</t>
  </si>
  <si>
    <t>Global Surfaces Ltd</t>
  </si>
  <si>
    <t>GSLSU</t>
  </si>
  <si>
    <t>Rajapalayam Mills Ltd</t>
  </si>
  <si>
    <t>RAJPALAYAM</t>
  </si>
  <si>
    <t>Dhampur Bio Organics Ltd</t>
  </si>
  <si>
    <t>DBOL</t>
  </si>
  <si>
    <t>Hazoor Multi Projects Ltd</t>
  </si>
  <si>
    <t>HAZOOR</t>
  </si>
  <si>
    <t>Kore Digital Ltd</t>
  </si>
  <si>
    <t>Davangere Sugar Company Ltd</t>
  </si>
  <si>
    <t>DAVANGERE</t>
  </si>
  <si>
    <t>Ugar Sugar Works Ltd</t>
  </si>
  <si>
    <t>UGARSUGAR</t>
  </si>
  <si>
    <t>Career Point Ltd</t>
  </si>
  <si>
    <t>CAREERP</t>
  </si>
  <si>
    <t>ADC India Communications Ltd</t>
  </si>
  <si>
    <t>ADCINDIA</t>
  </si>
  <si>
    <t>NINtec Systems Ltd</t>
  </si>
  <si>
    <t>NINSYS</t>
  </si>
  <si>
    <t>Essar Shipping Ltd</t>
  </si>
  <si>
    <t>ESSARSHPNG</t>
  </si>
  <si>
    <t>Meson Valves India Ltd</t>
  </si>
  <si>
    <t>MESON</t>
  </si>
  <si>
    <t>Simplex Infrastructures Ltd</t>
  </si>
  <si>
    <t>SIMPLEXINF</t>
  </si>
  <si>
    <t>K&amp;R Rail Engineering Ltd</t>
  </si>
  <si>
    <t>KRRAIL</t>
  </si>
  <si>
    <t>PVP Ventures Ltd</t>
  </si>
  <si>
    <t>PVP</t>
  </si>
  <si>
    <t>CSL Finance Ltd</t>
  </si>
  <si>
    <t>CSLFINANCE</t>
  </si>
  <si>
    <t>RMC Switchgears Ltd</t>
  </si>
  <si>
    <t>RMC</t>
  </si>
  <si>
    <t>Hp Adhesives Ltd</t>
  </si>
  <si>
    <t>HPAL</t>
  </si>
  <si>
    <t>IND Swift Laboratories Ltd</t>
  </si>
  <si>
    <t>INDSWFTLAB</t>
  </si>
  <si>
    <t>GVK Power &amp; Infrastructure Ltd</t>
  </si>
  <si>
    <t>GVKPIL</t>
  </si>
  <si>
    <t>Airports</t>
  </si>
  <si>
    <t>Vikas Lifecare Ltd</t>
  </si>
  <si>
    <t>VIKASLIFE</t>
  </si>
  <si>
    <t>SPEL Semiconductor Ltd</t>
  </si>
  <si>
    <t>SPELS</t>
  </si>
  <si>
    <t>STEL Holdings Ltd</t>
  </si>
  <si>
    <t>STEL</t>
  </si>
  <si>
    <t>Sical Logistics Ltd</t>
  </si>
  <si>
    <t>SICALLOG</t>
  </si>
  <si>
    <t>Spencer's Retail Ltd</t>
  </si>
  <si>
    <t>SPENCERS</t>
  </si>
  <si>
    <t>Integra Engineering India Ltd</t>
  </si>
  <si>
    <t>INTEGRAEN</t>
  </si>
  <si>
    <t>Jayant Agro-Organics Ltd</t>
  </si>
  <si>
    <t>JAYAGROGN</t>
  </si>
  <si>
    <t>Waaree Technologies Ltd</t>
  </si>
  <si>
    <t>WAAREE</t>
  </si>
  <si>
    <t>Deccan Cements Ltd</t>
  </si>
  <si>
    <t>DECCANCE</t>
  </si>
  <si>
    <t>Speciality Restaurants Ltd</t>
  </si>
  <si>
    <t>SPECIALITY</t>
  </si>
  <si>
    <t>Cybertech Systems and Software Ltd</t>
  </si>
  <si>
    <t>CYBERTECH</t>
  </si>
  <si>
    <t>GFL Ltd</t>
  </si>
  <si>
    <t>GFLLIMITED</t>
  </si>
  <si>
    <t>Kaycee Industries Ltd</t>
  </si>
  <si>
    <t>KAYCEEI</t>
  </si>
  <si>
    <t>EKI Energy Services Ltd</t>
  </si>
  <si>
    <t>EKI</t>
  </si>
  <si>
    <t>Environmental &amp; Facilities Services</t>
  </si>
  <si>
    <t>PNGS Gargi Fashion Jewellery Ltd</t>
  </si>
  <si>
    <t>GARGI</t>
  </si>
  <si>
    <t>Apparel Retail</t>
  </si>
  <si>
    <t>Jindal Poly Investment and Finance Company Ltd</t>
  </si>
  <si>
    <t>JPOLYINVST</t>
  </si>
  <si>
    <t>Onmobile Global Ltd</t>
  </si>
  <si>
    <t>ONMOBILE</t>
  </si>
  <si>
    <t>Aditya Birla Money Ltd</t>
  </si>
  <si>
    <t>BIRLAMONEY</t>
  </si>
  <si>
    <t>Tamilnadu Petroproducts Ltd</t>
  </si>
  <si>
    <t>TNPETRO</t>
  </si>
  <si>
    <t>Moneyboxx Finance Ltd</t>
  </si>
  <si>
    <t>MONEYBOXX</t>
  </si>
  <si>
    <t>Repro India Ltd</t>
  </si>
  <si>
    <t>REPRO</t>
  </si>
  <si>
    <t>Nectar Lifesciences Ltd</t>
  </si>
  <si>
    <t>NECLIFE</t>
  </si>
  <si>
    <t>Vasa Denticity Ltd</t>
  </si>
  <si>
    <t>DENTALKART</t>
  </si>
  <si>
    <t>Kotyark Industries Ltd</t>
  </si>
  <si>
    <t>KOTYARK</t>
  </si>
  <si>
    <t>Gloster Ltd</t>
  </si>
  <si>
    <t>GLOSTERLTD</t>
  </si>
  <si>
    <t>TPL Plastech Ltd</t>
  </si>
  <si>
    <t>TPLPLASTEH</t>
  </si>
  <si>
    <t>HDFC Nifty 50 ETF</t>
  </si>
  <si>
    <t>HDFCNIFTY</t>
  </si>
  <si>
    <t>Cheviot Co Ltd</t>
  </si>
  <si>
    <t>CHEVIOT</t>
  </si>
  <si>
    <t>Fermenta Biotech Ltd</t>
  </si>
  <si>
    <t>FERMENTA</t>
  </si>
  <si>
    <t>Vishnusurya Projects and Infra Ltd</t>
  </si>
  <si>
    <t>VISHNUINFR</t>
  </si>
  <si>
    <t>Axtel Industries Ltd</t>
  </si>
  <si>
    <t>AXTEL</t>
  </si>
  <si>
    <t>KSE Ltd</t>
  </si>
  <si>
    <t>KSE</t>
  </si>
  <si>
    <t>Radiant Cash Management Services Ltd</t>
  </si>
  <si>
    <t>RADIANTCMS</t>
  </si>
  <si>
    <t>Zuari Agro Chemicals Ltd</t>
  </si>
  <si>
    <t>ZUARI</t>
  </si>
  <si>
    <t>Oswal Agro Mills Ltd</t>
  </si>
  <si>
    <t>OSWALAGRO</t>
  </si>
  <si>
    <t>Hindustan Composites Ltd</t>
  </si>
  <si>
    <t>HINDCOMPOS</t>
  </si>
  <si>
    <t>Jindal Photo Ltd</t>
  </si>
  <si>
    <t>JINDALPHOT</t>
  </si>
  <si>
    <t>Annapurna Swadisht Ltd</t>
  </si>
  <si>
    <t>ANNAPURNA</t>
  </si>
  <si>
    <t>Permanent Magnets Ltd</t>
  </si>
  <si>
    <t>PERMAGN</t>
  </si>
  <si>
    <t>Khaitan Chemicals and Fertilizers Ltd</t>
  </si>
  <si>
    <t>KHAICHEM</t>
  </si>
  <si>
    <t>Frontier Springs Ltd</t>
  </si>
  <si>
    <t>FRONTSP</t>
  </si>
  <si>
    <t>Shivalik Rasayan Ltd</t>
  </si>
  <si>
    <t>SHIVALIK</t>
  </si>
  <si>
    <t>Andhra Cements Ltd</t>
  </si>
  <si>
    <t>ACL</t>
  </si>
  <si>
    <t>Shree Pushkar Chemicals &amp; Fertilisers Ltd</t>
  </si>
  <si>
    <t>SHREEPUSHK</t>
  </si>
  <si>
    <t>De Nora India Ltd</t>
  </si>
  <si>
    <t>DENORA</t>
  </si>
  <si>
    <t>Sarveshwar Foods Ltd</t>
  </si>
  <si>
    <t>SARVESHWAR</t>
  </si>
  <si>
    <t>GeeCee Ventures Ltd</t>
  </si>
  <si>
    <t>GEECEE</t>
  </si>
  <si>
    <t>Digispice Technologies Ltd</t>
  </si>
  <si>
    <t>DIGISPICE</t>
  </si>
  <si>
    <t>TVS Electronics Ltd</t>
  </si>
  <si>
    <t>TVSELECT</t>
  </si>
  <si>
    <t>Race Eco Chain Ltd</t>
  </si>
  <si>
    <t>RACE</t>
  </si>
  <si>
    <t>Mallcom (India) Ltd</t>
  </si>
  <si>
    <t>MALLCOM</t>
  </si>
  <si>
    <t>S J Logistics (India) Ltd</t>
  </si>
  <si>
    <t>SJLOGISTIC</t>
  </si>
  <si>
    <t>Ratnaveer Precision Engineering Ltd</t>
  </si>
  <si>
    <t>RATNAVEER</t>
  </si>
  <si>
    <t>Deep Energy Resources Ltd</t>
  </si>
  <si>
    <t>DEEPENR</t>
  </si>
  <si>
    <t>Chembond Chemicals Ltd</t>
  </si>
  <si>
    <t>CHEMBOND</t>
  </si>
  <si>
    <t>Zee Media Corporation Ltd</t>
  </si>
  <si>
    <t>ZEEMEDIA</t>
  </si>
  <si>
    <t>Andhra Petrochemicals Ltd</t>
  </si>
  <si>
    <t>ANDHRAPET</t>
  </si>
  <si>
    <t>TAC Infosec Ltd</t>
  </si>
  <si>
    <t>TAC</t>
  </si>
  <si>
    <t>Apex Frozen Foods Ltd</t>
  </si>
  <si>
    <t>APEX</t>
  </si>
  <si>
    <t>S Chand and Company Ltd</t>
  </si>
  <si>
    <t>SCHAND</t>
  </si>
  <si>
    <t>Forbes &amp; Company Ltd</t>
  </si>
  <si>
    <t>FORBESCO</t>
  </si>
  <si>
    <t>Birla Cable Ltd</t>
  </si>
  <si>
    <t>BIRLACABLE</t>
  </si>
  <si>
    <t>Integrated Industries Ltd</t>
  </si>
  <si>
    <t>IIL</t>
  </si>
  <si>
    <t>Electronic Components</t>
  </si>
  <si>
    <t>RPP Infra Projects Ltd</t>
  </si>
  <si>
    <t>RPPINFRA</t>
  </si>
  <si>
    <t>Kwality Pharmaceuticals Ltd</t>
  </si>
  <si>
    <t>KPL</t>
  </si>
  <si>
    <t>Parsvnath Developers Ltd</t>
  </si>
  <si>
    <t>PARSVNATH</t>
  </si>
  <si>
    <t>IIRM Holdings India Ltd</t>
  </si>
  <si>
    <t>IIRM</t>
  </si>
  <si>
    <t>Sukhjit Starch and Chemicals Ltd</t>
  </si>
  <si>
    <t>SUKHJITS</t>
  </si>
  <si>
    <t>All e Technologies Ltd</t>
  </si>
  <si>
    <t>ALLETEC</t>
  </si>
  <si>
    <t>Coffee Day Enterprises Ltd</t>
  </si>
  <si>
    <t>COFFEEDAY</t>
  </si>
  <si>
    <t>Emami Paper Mills Ltd</t>
  </si>
  <si>
    <t>EMAMIPAP</t>
  </si>
  <si>
    <t>Liberty Shoes Ltd</t>
  </si>
  <si>
    <t>LIBERTSHOE</t>
  </si>
  <si>
    <t>Hampton Sky Realty Ltd</t>
  </si>
  <si>
    <t>HAMPTON</t>
  </si>
  <si>
    <t>Shankar Lal Rampal Dye-Chem Ltd</t>
  </si>
  <si>
    <t>SRD</t>
  </si>
  <si>
    <t>U. P. Hotels Ltd</t>
  </si>
  <si>
    <t>UPHOT</t>
  </si>
  <si>
    <t>Cropster Agro Ltd</t>
  </si>
  <si>
    <t>CROPSTER</t>
  </si>
  <si>
    <t>Mkventures Capital Ltd</t>
  </si>
  <si>
    <t>MKVENTURES</t>
  </si>
  <si>
    <t>Virtuoso Optoelectronics Ltd</t>
  </si>
  <si>
    <t>VOEPL</t>
  </si>
  <si>
    <t>Kriti Nutrients Ltd</t>
  </si>
  <si>
    <t>KRITINUT</t>
  </si>
  <si>
    <t>Artemis Electricals and Projects Ltd</t>
  </si>
  <si>
    <t>AEPL</t>
  </si>
  <si>
    <t>RBM Infracon Ltd</t>
  </si>
  <si>
    <t>RBMINFRA</t>
  </si>
  <si>
    <t>EFFWA Infra &amp; Research Ltd</t>
  </si>
  <si>
    <t>EFFWA</t>
  </si>
  <si>
    <t>Focus Lighting and Fixtures Ltd</t>
  </si>
  <si>
    <t>FOCUS</t>
  </si>
  <si>
    <t>Macfos Ltd</t>
  </si>
  <si>
    <t>ROBU</t>
  </si>
  <si>
    <t>Computer &amp; Electronics Retail</t>
  </si>
  <si>
    <t>Mac Charles (India) Ltd</t>
  </si>
  <si>
    <t>MCCHRLS-B</t>
  </si>
  <si>
    <t>R S Software (India) Ltd</t>
  </si>
  <si>
    <t>RSSOFTWARE</t>
  </si>
  <si>
    <t>Sarla Performance Fibers Ltd</t>
  </si>
  <si>
    <t>SARLAPOLY</t>
  </si>
  <si>
    <t>Wim Plast Ltd</t>
  </si>
  <si>
    <t>WIMPLAST</t>
  </si>
  <si>
    <t>A K Capital Services Ltd</t>
  </si>
  <si>
    <t>AKCAPIT</t>
  </si>
  <si>
    <t>Vinyl Chemicals (India) Ltd</t>
  </si>
  <si>
    <t>VINYLINDIA</t>
  </si>
  <si>
    <t>Sahaj Solar Ltd</t>
  </si>
  <si>
    <t>SAHAJSOLAR</t>
  </si>
  <si>
    <t>Jay Jalaram Technologies Ltd</t>
  </si>
  <si>
    <t>KORE</t>
  </si>
  <si>
    <t>Kisan Mouldings Ltd</t>
  </si>
  <si>
    <t>KISAN</t>
  </si>
  <si>
    <t>Goa Carbon Ltd</t>
  </si>
  <si>
    <t>GOACARBON</t>
  </si>
  <si>
    <t>Metals - Coke</t>
  </si>
  <si>
    <t>Wanbury Ltd</t>
  </si>
  <si>
    <t>WANBURY</t>
  </si>
  <si>
    <t>Teerth Gopicon Ltd</t>
  </si>
  <si>
    <t>TGL</t>
  </si>
  <si>
    <t>Brand Concepts Ltd</t>
  </si>
  <si>
    <t>BCONCEPTS</t>
  </si>
  <si>
    <t>Shree Tirupati Balajee FIBC Ltd</t>
  </si>
  <si>
    <t>TIRUPATI</t>
  </si>
  <si>
    <t>Munjal Showa Ltd</t>
  </si>
  <si>
    <t>MUNJALSHOW</t>
  </si>
  <si>
    <t>Nitta Gelatin India Ltd</t>
  </si>
  <si>
    <t>NITTAGELA</t>
  </si>
  <si>
    <t>Shriram Asset Management Co Ltd</t>
  </si>
  <si>
    <t>SRAMSET</t>
  </si>
  <si>
    <t>Vraj Iron and Steel Ltd</t>
  </si>
  <si>
    <t>VRAJ</t>
  </si>
  <si>
    <t>Foce India Ltd</t>
  </si>
  <si>
    <t>FOCE</t>
  </si>
  <si>
    <t>Pashupati Cotspin Ltd</t>
  </si>
  <si>
    <t>PASHUPATI</t>
  </si>
  <si>
    <t>Advani Hotels and Resorts (India) Ltd</t>
  </si>
  <si>
    <t>ADVANIHOTR</t>
  </si>
  <si>
    <t>Bedmutha Industries Ltd</t>
  </si>
  <si>
    <t>BEDMUTHA</t>
  </si>
  <si>
    <t>Shardul Securities Ltd</t>
  </si>
  <si>
    <t>SHARDUL</t>
  </si>
  <si>
    <t>Veljan Denison Ltd</t>
  </si>
  <si>
    <t>VELJAN</t>
  </si>
  <si>
    <t>Vantage Knowledge Academy Ltd</t>
  </si>
  <si>
    <t>VKAL</t>
  </si>
  <si>
    <t>MBL Infrastructure Ltd</t>
  </si>
  <si>
    <t>MBLINFRA</t>
  </si>
  <si>
    <t>Rudra Ecovation Ltd</t>
  </si>
  <si>
    <t>RUDRAECO</t>
  </si>
  <si>
    <t>Aym Syntex Ltd</t>
  </si>
  <si>
    <t>AYMSYNTEX</t>
  </si>
  <si>
    <t>Cellecor Gadgets Ltd</t>
  </si>
  <si>
    <t>CELLECOR</t>
  </si>
  <si>
    <t>Viceroy Hotels Ltd</t>
  </si>
  <si>
    <t>VHLTD</t>
  </si>
  <si>
    <t>Uni-Abex Alloy Products Ltd</t>
  </si>
  <si>
    <t>UNIABEXAL</t>
  </si>
  <si>
    <t>SKM Egg Products Export India Ltd</t>
  </si>
  <si>
    <t>SKMEGGPROD</t>
  </si>
  <si>
    <t>Maan Aluminium Ltd</t>
  </si>
  <si>
    <t>MAANALU</t>
  </si>
  <si>
    <t>Nile Ltd</t>
  </si>
  <si>
    <t>NILE</t>
  </si>
  <si>
    <t>Consolidated Finvest &amp; Holdings Ltd</t>
  </si>
  <si>
    <t>CONSOFINVT</t>
  </si>
  <si>
    <t>Nicco Parks &amp; Resorts Ltd</t>
  </si>
  <si>
    <t>NICCOPAR</t>
  </si>
  <si>
    <t>Balaji Telefilms Ltd</t>
  </si>
  <si>
    <t>BALAJITELE</t>
  </si>
  <si>
    <t>Stovec Industries Ltd</t>
  </si>
  <si>
    <t>STOVACQ</t>
  </si>
  <si>
    <t>Black Rose Industries Ltd</t>
  </si>
  <si>
    <t>BLACKROSE</t>
  </si>
  <si>
    <t>Geekay Wires Ltd</t>
  </si>
  <si>
    <t>GEEKAYWIRE</t>
  </si>
  <si>
    <t>Alankit Ltd</t>
  </si>
  <si>
    <t>ALANKIT</t>
  </si>
  <si>
    <t>Bright Outdoor Media Ltd</t>
  </si>
  <si>
    <t>BRIGHT</t>
  </si>
  <si>
    <t>Sunshield Chemicals Ltd</t>
  </si>
  <si>
    <t>SUNSHIEL</t>
  </si>
  <si>
    <t>Affordable Robotic &amp; Automation Ltd</t>
  </si>
  <si>
    <t>AFFORDABLE</t>
  </si>
  <si>
    <t>N R Agarwal Industries Ltd</t>
  </si>
  <si>
    <t>NRAIL</t>
  </si>
  <si>
    <t>Empire Industries Ltd</t>
  </si>
  <si>
    <t>EMPIND</t>
  </si>
  <si>
    <t>Menon Bearings Ltd</t>
  </si>
  <si>
    <t>MENONBE</t>
  </si>
  <si>
    <t>Shreyas Shipping and Logistics Ltd</t>
  </si>
  <si>
    <t>SHREYAS</t>
  </si>
  <si>
    <t>Shri Jagdamba Polymers Ltd</t>
  </si>
  <si>
    <t>SHRJAGP</t>
  </si>
  <si>
    <t>Petro Carbon and Chemicals Ltd</t>
  </si>
  <si>
    <t>PCCL</t>
  </si>
  <si>
    <t>DMCC Speciality Chemicals Ltd</t>
  </si>
  <si>
    <t>DMCC</t>
  </si>
  <si>
    <t>Newtime Infrastructure Ltd</t>
  </si>
  <si>
    <t>NEWINFRA</t>
  </si>
  <si>
    <t>PREVEST DENPRO LTD</t>
  </si>
  <si>
    <t>PREVEST</t>
  </si>
  <si>
    <t>Health Care Supplies</t>
  </si>
  <si>
    <t>VVIP Infratech Ltd</t>
  </si>
  <si>
    <t>VVIPIL</t>
  </si>
  <si>
    <t>Danlaw Technologies India Ltd</t>
  </si>
  <si>
    <t>DANLAW</t>
  </si>
  <si>
    <t>Indo Borax and Chemicals Ltd</t>
  </si>
  <si>
    <t>INDOBORAX</t>
  </si>
  <si>
    <t>Bella Casa Fashion &amp; Retail Ltd</t>
  </si>
  <si>
    <t>BELLACASA</t>
  </si>
  <si>
    <t>Wise Travel India Ltd</t>
  </si>
  <si>
    <t>WTICAB</t>
  </si>
  <si>
    <t>Sreeleathers Ltd</t>
  </si>
  <si>
    <t>SREEL</t>
  </si>
  <si>
    <t>Bharat Seats Ltd</t>
  </si>
  <si>
    <t>BHARATSE</t>
  </si>
  <si>
    <t>Hindustan Media Ventures Ltd</t>
  </si>
  <si>
    <t>HMVL</t>
  </si>
  <si>
    <t>Haldyn Glass Ltd</t>
  </si>
  <si>
    <t>HALDYNGL</t>
  </si>
  <si>
    <t>LIC MF S&amp;P BSE Sensex ETF</t>
  </si>
  <si>
    <t>LICNETFSEN</t>
  </si>
  <si>
    <t>Genus Paper &amp; Boards Ltd</t>
  </si>
  <si>
    <t>GENUSPAPER</t>
  </si>
  <si>
    <t>Megatherm Induction Ltd</t>
  </si>
  <si>
    <t>MEGATHERM</t>
  </si>
  <si>
    <t>MIRC Electronics Ltd</t>
  </si>
  <si>
    <t>MIRCELECTR</t>
  </si>
  <si>
    <t>Nahar Industrial Enterprises Ltd</t>
  </si>
  <si>
    <t>NAHARINDUS</t>
  </si>
  <si>
    <t>Vikas Ecotech Ltd</t>
  </si>
  <si>
    <t>VIKASECO</t>
  </si>
  <si>
    <t>Sayaji Hotels Ltd</t>
  </si>
  <si>
    <t>SAYAJIHOTL</t>
  </si>
  <si>
    <t>Nandan Denim Ltd</t>
  </si>
  <si>
    <t>NDL</t>
  </si>
  <si>
    <t>RDB Realty &amp; Infrastructure Ltd</t>
  </si>
  <si>
    <t>RDBRIL</t>
  </si>
  <si>
    <t>Sakar Healthcare Ltd</t>
  </si>
  <si>
    <t>SAKAR</t>
  </si>
  <si>
    <t>Swiss Military Consumer Goods Ltd</t>
  </si>
  <si>
    <t>SWISSMLTRY</t>
  </si>
  <si>
    <t>ABS Marine Services Ltd</t>
  </si>
  <si>
    <t>ABSMARINE</t>
  </si>
  <si>
    <t>Kaya Ltd</t>
  </si>
  <si>
    <t>KAYA</t>
  </si>
  <si>
    <t>Nova Agritech Ltd</t>
  </si>
  <si>
    <t>NOVAAGRI</t>
  </si>
  <si>
    <t>Trust Fintech Ltd</t>
  </si>
  <si>
    <t>TRUST</t>
  </si>
  <si>
    <t>Mold-Tek Technologies Ltd</t>
  </si>
  <si>
    <t>MOLDTECH</t>
  </si>
  <si>
    <t>Khadim India Ltd</t>
  </si>
  <si>
    <t>KHADIM</t>
  </si>
  <si>
    <t>Tantia Constructions Ltd</t>
  </si>
  <si>
    <t>TCLCONS</t>
  </si>
  <si>
    <t>Nupur Recyclers Ltd</t>
  </si>
  <si>
    <t>NRL</t>
  </si>
  <si>
    <t>Kronox Lab Sciences Ltd</t>
  </si>
  <si>
    <t>KRONOX</t>
  </si>
  <si>
    <t>UTI Gold Exchange Traded Fund</t>
  </si>
  <si>
    <t>GOLDSHARE</t>
  </si>
  <si>
    <t>Ashima Ltd</t>
  </si>
  <si>
    <t>ASHIMASYN</t>
  </si>
  <si>
    <t>Orient Ceratech Ltd</t>
  </si>
  <si>
    <t>ORIENTCER</t>
  </si>
  <si>
    <t>Saraswati Saree Depot Ltd</t>
  </si>
  <si>
    <t>SSDL</t>
  </si>
  <si>
    <t>Naperol Investments Ltd</t>
  </si>
  <si>
    <t>NAPEROL</t>
  </si>
  <si>
    <t>Asset Management &amp; Custody Banks</t>
  </si>
  <si>
    <t>R &amp; B Denims Ltd</t>
  </si>
  <si>
    <t>RNBDENIMS</t>
  </si>
  <si>
    <t>DIC India Ltd</t>
  </si>
  <si>
    <t>DICIND</t>
  </si>
  <si>
    <t>Music Broadcast Ltd</t>
  </si>
  <si>
    <t>RADIOCITY</t>
  </si>
  <si>
    <t>Tara Chand Infralogistic Solutions Ltd</t>
  </si>
  <si>
    <t>TARACHAND</t>
  </si>
  <si>
    <t>Suraj Products Ltd</t>
  </si>
  <si>
    <t>SURAJ</t>
  </si>
  <si>
    <t>Inspirisys Solutions Ltd</t>
  </si>
  <si>
    <t>INSPIRISYS</t>
  </si>
  <si>
    <t>Lokesh Machines Ltd</t>
  </si>
  <si>
    <t>LOKESHMACH</t>
  </si>
  <si>
    <t>Drone Destination Ltd</t>
  </si>
  <si>
    <t>DRONE</t>
  </si>
  <si>
    <t>Pyramid Technoplast Ltd</t>
  </si>
  <si>
    <t>PYRAMID</t>
  </si>
  <si>
    <t>Kamat Hotels (India) Ltd</t>
  </si>
  <si>
    <t>KAMATHOTEL</t>
  </si>
  <si>
    <t>Donear Industries Ltd</t>
  </si>
  <si>
    <t>DONEAR</t>
  </si>
  <si>
    <t>Modern Insulators Ltd</t>
  </si>
  <si>
    <t>MODINSU</t>
  </si>
  <si>
    <t>Tiger Logistics (India) Ltd</t>
  </si>
  <si>
    <t>TIGERLOGS</t>
  </si>
  <si>
    <t>ATMASTCO Ltd</t>
  </si>
  <si>
    <t>ATMASTCO</t>
  </si>
  <si>
    <t>AVG Logistics Ltd</t>
  </si>
  <si>
    <t>AVG</t>
  </si>
  <si>
    <t>D P Wires Ltd</t>
  </si>
  <si>
    <t>DPWIRES</t>
  </si>
  <si>
    <t>FCS Software Solutions Ltd</t>
  </si>
  <si>
    <t>FCSSOFT</t>
  </si>
  <si>
    <t>High Energy Batteries (India) Ltd</t>
  </si>
  <si>
    <t>HIGHENE</t>
  </si>
  <si>
    <t>Hindustan Motors Ltd</t>
  </si>
  <si>
    <t>HINDMOTORS</t>
  </si>
  <si>
    <t>Axita Cotton Ltd</t>
  </si>
  <si>
    <t>AXITA</t>
  </si>
  <si>
    <t>Manaksia Ltd</t>
  </si>
  <si>
    <t>MANAKSIA</t>
  </si>
  <si>
    <t>Worth Investment &amp; Trading Co Ltd</t>
  </si>
  <si>
    <t>WORTH</t>
  </si>
  <si>
    <t>Sil Investments Ltd</t>
  </si>
  <si>
    <t>SILINV</t>
  </si>
  <si>
    <t>Indag Rubber Ltd</t>
  </si>
  <si>
    <t>INDAG</t>
  </si>
  <si>
    <t>Arfin India Ltd</t>
  </si>
  <si>
    <t>ARFIN</t>
  </si>
  <si>
    <t>Shivam Autotech Ltd</t>
  </si>
  <si>
    <t>SHIVAMAUTO</t>
  </si>
  <si>
    <t>Nahar Poly Films Ltd</t>
  </si>
  <si>
    <t>NAHARPOLY</t>
  </si>
  <si>
    <t>SoftSol India Ltd</t>
  </si>
  <si>
    <t>SOFTSOL</t>
  </si>
  <si>
    <t>Asahi Songwon Colors Ltd</t>
  </si>
  <si>
    <t>ASAHISONG</t>
  </si>
  <si>
    <t>KCP Sugar and Industries Corp Ltd</t>
  </si>
  <si>
    <t>KCPSUGIND</t>
  </si>
  <si>
    <t>Nagarjuna Fertilizers and Chemicals Ltd</t>
  </si>
  <si>
    <t>NAGAFERT</t>
  </si>
  <si>
    <t>SRM Contractors Ltd</t>
  </si>
  <si>
    <t>SRM</t>
  </si>
  <si>
    <t>Bhartiya International Ltd</t>
  </si>
  <si>
    <t>BIL</t>
  </si>
  <si>
    <t>Mirza International Ltd</t>
  </si>
  <si>
    <t>MIRZAINT</t>
  </si>
  <si>
    <t>Reliance Communications Ltd</t>
  </si>
  <si>
    <t>RCOM</t>
  </si>
  <si>
    <t>Shivalic Power Control Ltd</t>
  </si>
  <si>
    <t>SPCL</t>
  </si>
  <si>
    <t>KN Agri Resources Ltd</t>
  </si>
  <si>
    <t>KNAGRI</t>
  </si>
  <si>
    <t>Remsons Industries Ltd</t>
  </si>
  <si>
    <t>REMSONSIND</t>
  </si>
  <si>
    <t>Rathi Steel and Power Ltd</t>
  </si>
  <si>
    <t>RATHIST</t>
  </si>
  <si>
    <t>UTI Nifty Next 50 Exchange Traded Fund</t>
  </si>
  <si>
    <t>UTINEXT50</t>
  </si>
  <si>
    <t>TRF Ltd</t>
  </si>
  <si>
    <t>TRF</t>
  </si>
  <si>
    <t>PTL Enterprises Ltd</t>
  </si>
  <si>
    <t>PTL</t>
  </si>
  <si>
    <t>Jost's Engineering Company Ltd</t>
  </si>
  <si>
    <t>JOSTS</t>
  </si>
  <si>
    <t>Supreme Power Equipment Ltd</t>
  </si>
  <si>
    <t>SUPREMEPWR</t>
  </si>
  <si>
    <t>Harita Seating Systems Ltd</t>
  </si>
  <si>
    <t>HARITASEAT</t>
  </si>
  <si>
    <t>Balaxi Pharmaceuticals Ltd</t>
  </si>
  <si>
    <t>BALAXI</t>
  </si>
  <si>
    <t>Gretex Corporate Services Ltd</t>
  </si>
  <si>
    <t>GCSL</t>
  </si>
  <si>
    <t>Industrial Investment Trust Ltd</t>
  </si>
  <si>
    <t>IITL</t>
  </si>
  <si>
    <t>Oricon Enterprises Ltd</t>
  </si>
  <si>
    <t>ORICONENT</t>
  </si>
  <si>
    <t>Addictive Learning Technology Ltd</t>
  </si>
  <si>
    <t>LAWSIKHO</t>
  </si>
  <si>
    <t>Essen Speciality Films Ltd</t>
  </si>
  <si>
    <t>ESFL</t>
  </si>
  <si>
    <t>ZIM Laboratories Ltd</t>
  </si>
  <si>
    <t>ZIMLAB</t>
  </si>
  <si>
    <t>Nitco Ltd</t>
  </si>
  <si>
    <t>NITCO</t>
  </si>
  <si>
    <t>Meghna Infracon Infrastructure Ltd</t>
  </si>
  <si>
    <t>MIIL</t>
  </si>
  <si>
    <t>Nahar Capital and Financial Services Ltd</t>
  </si>
  <si>
    <t>NAHARCAP</t>
  </si>
  <si>
    <t>Nila Infrastructures Ltd</t>
  </si>
  <si>
    <t>NILAINFRA</t>
  </si>
  <si>
    <t>NBI Industrial Finance Company Ltd</t>
  </si>
  <si>
    <t>NBIFIN</t>
  </si>
  <si>
    <t>RBZ Jewellers Ltd</t>
  </si>
  <si>
    <t>RBZJEWEL</t>
  </si>
  <si>
    <t>Jewelry &amp; Watch Retailers</t>
  </si>
  <si>
    <t>Nikhil Adhesives Ltd</t>
  </si>
  <si>
    <t>NIKHILAD</t>
  </si>
  <si>
    <t>BPL Ltd</t>
  </si>
  <si>
    <t>BPL</t>
  </si>
  <si>
    <t>Accent Microcell Ltd</t>
  </si>
  <si>
    <t>ACCENTMIC</t>
  </si>
  <si>
    <t>Suraj Ltd</t>
  </si>
  <si>
    <t>SURAJLTD</t>
  </si>
  <si>
    <t>HT Media Ltd</t>
  </si>
  <si>
    <t>HTMEDIA</t>
  </si>
  <si>
    <t>Laxmi Goldorna House Ltd</t>
  </si>
  <si>
    <t>LGHL</t>
  </si>
  <si>
    <t>National Peroxide Ltd</t>
  </si>
  <si>
    <t>NPL</t>
  </si>
  <si>
    <t>Muthoot Capital Services Ltd</t>
  </si>
  <si>
    <t>MUTHOOTCAP</t>
  </si>
  <si>
    <t>3i Infotech Ltd</t>
  </si>
  <si>
    <t>3IINFOLTD</t>
  </si>
  <si>
    <t>Batliboi Ltd</t>
  </si>
  <si>
    <t>BATLIBOI</t>
  </si>
  <si>
    <t>Vikram Thermo (India) Ltd</t>
  </si>
  <si>
    <t>VIKRAMTH</t>
  </si>
  <si>
    <t>Niyogin Fintech Ltd</t>
  </si>
  <si>
    <t>NIYOGIN</t>
  </si>
  <si>
    <t>Aarti Surfactants Ltd</t>
  </si>
  <si>
    <t>AARTISURF</t>
  </si>
  <si>
    <t>Iris Clothings Ltd</t>
  </si>
  <si>
    <t>IRISDOREME</t>
  </si>
  <si>
    <t>Autoline Industries Ltd</t>
  </si>
  <si>
    <t>AUTOIND</t>
  </si>
  <si>
    <t>Singer India Ltd</t>
  </si>
  <si>
    <t>SINGER</t>
  </si>
  <si>
    <t>Sealmatic India Ltd</t>
  </si>
  <si>
    <t>SEALMATIC</t>
  </si>
  <si>
    <t>Delton Cables Ltd</t>
  </si>
  <si>
    <t>DLTNCBL</t>
  </si>
  <si>
    <t>Almondz Global Securities Ltd</t>
  </si>
  <si>
    <t>ALMONDZ</t>
  </si>
  <si>
    <t>IFB Agro Industries Ltd</t>
  </si>
  <si>
    <t>IFBAGRO</t>
  </si>
  <si>
    <t>Pavna Industries Ltd</t>
  </si>
  <si>
    <t>PAVNAIND</t>
  </si>
  <si>
    <t>Precot Ltd</t>
  </si>
  <si>
    <t>PRECOT</t>
  </si>
  <si>
    <t>Shree Karni Fabcom Ltd</t>
  </si>
  <si>
    <t>SHREEKARNI</t>
  </si>
  <si>
    <t>Synergy Green Industries Ltd</t>
  </si>
  <si>
    <t>SGIL</t>
  </si>
  <si>
    <t>Madhav Infra Projects Ltd</t>
  </si>
  <si>
    <t>MADHAVIPL</t>
  </si>
  <si>
    <t>Proventus Agrocom Ltd</t>
  </si>
  <si>
    <t>PROV</t>
  </si>
  <si>
    <t>MOS Utility Ltd</t>
  </si>
  <si>
    <t>MOS</t>
  </si>
  <si>
    <t>Diamines and Chemicals Ltd</t>
  </si>
  <si>
    <t>DIAMINESQ</t>
  </si>
  <si>
    <t>Sadbhav Engineering Ltd</t>
  </si>
  <si>
    <t>SADBHAV</t>
  </si>
  <si>
    <t>Izmo Ltd</t>
  </si>
  <si>
    <t>IZMO</t>
  </si>
  <si>
    <t>Sumit Woods Ltd</t>
  </si>
  <si>
    <t>SUMIT</t>
  </si>
  <si>
    <t>Viviana Power Tech Ltd</t>
  </si>
  <si>
    <t>VIVIANA</t>
  </si>
  <si>
    <t>Swaraj Suiting Ltd</t>
  </si>
  <si>
    <t>SWARAJ</t>
  </si>
  <si>
    <t>ELGI Rubber Co Ltd</t>
  </si>
  <si>
    <t>ELGIRUBCO</t>
  </si>
  <si>
    <t>Anjani Portland Cement Ltd</t>
  </si>
  <si>
    <t>APCL</t>
  </si>
  <si>
    <t>Rudra Global Infra Products Ltd</t>
  </si>
  <si>
    <t>RUDRA</t>
  </si>
  <si>
    <t>Bombay Oxygen Investments Ltd</t>
  </si>
  <si>
    <t>BOMOXY-B1</t>
  </si>
  <si>
    <t>Sinclairs Hotels Ltd</t>
  </si>
  <si>
    <t>SINCLAIR</t>
  </si>
  <si>
    <t>Triton Valves Ltd</t>
  </si>
  <si>
    <t>TRITONV</t>
  </si>
  <si>
    <t>Kanoria Chemicals and Industries Ltd</t>
  </si>
  <si>
    <t>KANORICHEM</t>
  </si>
  <si>
    <t>Indo Us Bio-Tech Ltd</t>
  </si>
  <si>
    <t>INDOUS</t>
  </si>
  <si>
    <t>Uravi T &amp; Wedge Lamps Ltd</t>
  </si>
  <si>
    <t>URAVI</t>
  </si>
  <si>
    <t>CL Educate Ltd</t>
  </si>
  <si>
    <t>CLEDUCATE</t>
  </si>
  <si>
    <t>Kilitch Drugs (India) Ltd</t>
  </si>
  <si>
    <t>KILITCH</t>
  </si>
  <si>
    <t>Shalibhadra Finance Ltd</t>
  </si>
  <si>
    <t>SAHLIBHFI</t>
  </si>
  <si>
    <t>Lyka Labs Ltd</t>
  </si>
  <si>
    <t>LYKALABS</t>
  </si>
  <si>
    <t>Vinsys IT Services India Ltd</t>
  </si>
  <si>
    <t>VINSYS</t>
  </si>
  <si>
    <t>Birla Precision Technologies Ltd</t>
  </si>
  <si>
    <t>BIRLAPREC</t>
  </si>
  <si>
    <t>Kothari Products Ltd</t>
  </si>
  <si>
    <t>KOTHARIPRO</t>
  </si>
  <si>
    <t>HCL Infosystems Ltd</t>
  </si>
  <si>
    <t>HCL-INSYS</t>
  </si>
  <si>
    <t>Krishca Strapping Solutions Ltd</t>
  </si>
  <si>
    <t>KRISHCA</t>
  </si>
  <si>
    <t>Modison Ltd</t>
  </si>
  <si>
    <t>MODISONLTD</t>
  </si>
  <si>
    <t>Kiran Vyapar Ltd</t>
  </si>
  <si>
    <t>KIRANVYPAR</t>
  </si>
  <si>
    <t>United Drilling Tools Ltd</t>
  </si>
  <si>
    <t>UNIDT</t>
  </si>
  <si>
    <t>Raghuvir Synthetics Ltd</t>
  </si>
  <si>
    <t>RAGHUSYN</t>
  </si>
  <si>
    <t>Krishival Foods Ltd</t>
  </si>
  <si>
    <t>KRISHIVAL</t>
  </si>
  <si>
    <t>Pradeep Metals Ltd</t>
  </si>
  <si>
    <t>PRADPME</t>
  </si>
  <si>
    <t>Orient Bell Ltd</t>
  </si>
  <si>
    <t>ORIENTBELL</t>
  </si>
  <si>
    <t>International Conveyors Ltd</t>
  </si>
  <si>
    <t>INTLCONV</t>
  </si>
  <si>
    <t>Dynemic Products Ltd</t>
  </si>
  <si>
    <t>DYNPRO</t>
  </si>
  <si>
    <t>Bartronics India Ltd</t>
  </si>
  <si>
    <t>ASMS</t>
  </si>
  <si>
    <t>Manomay Tex India Ltd</t>
  </si>
  <si>
    <t>MANOMAY</t>
  </si>
  <si>
    <t>Medicamen Biotech Ltd</t>
  </si>
  <si>
    <t>MEDICAMEQ</t>
  </si>
  <si>
    <t>Xtglobal Infotech Ltd</t>
  </si>
  <si>
    <t>XTGLOBAL</t>
  </si>
  <si>
    <t>Phantom Digital Effects Ltd</t>
  </si>
  <si>
    <t>PHANTOMFX</t>
  </si>
  <si>
    <t>Trucap Finance Ltd</t>
  </si>
  <si>
    <t>TRU</t>
  </si>
  <si>
    <t>Aerpace Industries Ltd</t>
  </si>
  <si>
    <t>AERPACE</t>
  </si>
  <si>
    <t>Mazda Ltd</t>
  </si>
  <si>
    <t>MAZDA</t>
  </si>
  <si>
    <t>Gokul Refoils and Solvent Ltd</t>
  </si>
  <si>
    <t>GOKUL</t>
  </si>
  <si>
    <t>Dhabriya Polywood Ltd</t>
  </si>
  <si>
    <t>DHABRIYA</t>
  </si>
  <si>
    <t>Kritika Wires Ltd</t>
  </si>
  <si>
    <t>KRITIKA</t>
  </si>
  <si>
    <t>Modi's Navnirman Ltd</t>
  </si>
  <si>
    <t>MODIS</t>
  </si>
  <si>
    <t>Taylormade Renewables Ltd</t>
  </si>
  <si>
    <t>TRL</t>
  </si>
  <si>
    <t>Banswara Syntex Ltd</t>
  </si>
  <si>
    <t>BANSWRAS</t>
  </si>
  <si>
    <t>Goodricke Group Ltd</t>
  </si>
  <si>
    <t>GOODRICKE</t>
  </si>
  <si>
    <t>Orbit Exports Ltd</t>
  </si>
  <si>
    <t>ORBTEXP</t>
  </si>
  <si>
    <t>Frog Cellsat Ltd</t>
  </si>
  <si>
    <t>FROG</t>
  </si>
  <si>
    <t>International Travel House Ltd</t>
  </si>
  <si>
    <t>ITHL</t>
  </si>
  <si>
    <t>Valiant Laboratories Ltd</t>
  </si>
  <si>
    <t>VALIANTLAB</t>
  </si>
  <si>
    <t>DU Digital Global Ltd</t>
  </si>
  <si>
    <t>DUGLOBAL</t>
  </si>
  <si>
    <t>Jenburkt Pharmaceuticals Ltd</t>
  </si>
  <si>
    <t>JENBURPH</t>
  </si>
  <si>
    <t>Indian Bright Steel Co Ltd</t>
  </si>
  <si>
    <t>IBRIGST</t>
  </si>
  <si>
    <t>Valiant Communications Ltd</t>
  </si>
  <si>
    <t>VALIANT</t>
  </si>
  <si>
    <t>RM Drip &amp; Sprinklers Systems Ltd</t>
  </si>
  <si>
    <t>RMDRIP</t>
  </si>
  <si>
    <t>Mawana Sugars Ltd</t>
  </si>
  <si>
    <t>MAWANASUG</t>
  </si>
  <si>
    <t>Pritika Auto Industries Ltd</t>
  </si>
  <si>
    <t>PRITIKAUTO</t>
  </si>
  <si>
    <t>Ambalal Sarabhai Enterprises Ltd</t>
  </si>
  <si>
    <t>AMBALALSA</t>
  </si>
  <si>
    <t>IRIS Business Services Ltd</t>
  </si>
  <si>
    <t>IRIS</t>
  </si>
  <si>
    <t>Lucent Industries Ltd</t>
  </si>
  <si>
    <t>LUCENT</t>
  </si>
  <si>
    <t>UFO Moviez India Ltd</t>
  </si>
  <si>
    <t>UFO</t>
  </si>
  <si>
    <t>U Y Fincorp Ltd</t>
  </si>
  <si>
    <t>UYFINCORP</t>
  </si>
  <si>
    <t>Manaksia Coated Metals &amp; Industries Ltd</t>
  </si>
  <si>
    <t>MANAKCOAT</t>
  </si>
  <si>
    <t>Vardhman Acrylics Ltd</t>
  </si>
  <si>
    <t>VARDHACRLC</t>
  </si>
  <si>
    <t>Kothari Sugars and Chemicals Ltd</t>
  </si>
  <si>
    <t>KOTARISUG</t>
  </si>
  <si>
    <t>Riddhi Siddhi Gluco Biols Ltd</t>
  </si>
  <si>
    <t>RIDDHI</t>
  </si>
  <si>
    <t>Thirdwave Financial Intermediaries Ltd</t>
  </si>
  <si>
    <t>THIRDFIN</t>
  </si>
  <si>
    <t>Aditya BSL Nifty 50 ETF</t>
  </si>
  <si>
    <t>BSLNIFTY</t>
  </si>
  <si>
    <t>Vipul Ltd</t>
  </si>
  <si>
    <t>VIPULLTD</t>
  </si>
  <si>
    <t>DC Infotech and Communication Ltd</t>
  </si>
  <si>
    <t>DCI</t>
  </si>
  <si>
    <t>Euro Panel Products Ltd</t>
  </si>
  <si>
    <t>EUROBOND</t>
  </si>
  <si>
    <t>Titan Biotech Ltd</t>
  </si>
  <si>
    <t>TITANBIO</t>
  </si>
  <si>
    <t>Quest Capital Markets Ltd</t>
  </si>
  <si>
    <t>QUESTCAP</t>
  </si>
  <si>
    <t>SRG Housing Finance Ltd</t>
  </si>
  <si>
    <t>SRGHFL</t>
  </si>
  <si>
    <t>Tierra Agrotech Ltd</t>
  </si>
  <si>
    <t>TIERRA</t>
  </si>
  <si>
    <t>Agricultural Products &amp; Services</t>
  </si>
  <si>
    <t>Comfort Intech Ltd</t>
  </si>
  <si>
    <t>COMFINTE</t>
  </si>
  <si>
    <t>Bharat Agri Fert &amp; Realty Ltd</t>
  </si>
  <si>
    <t>BHARATAGRI</t>
  </si>
  <si>
    <t>Positron Energy Ltd</t>
  </si>
  <si>
    <t>POSITRON</t>
  </si>
  <si>
    <t>IL&amp;FS Engineering and Construction Company Ltd</t>
  </si>
  <si>
    <t>IL&amp;FSENGG</t>
  </si>
  <si>
    <t>Dynamic Services &amp; Security Ltd</t>
  </si>
  <si>
    <t>DYNAMIC</t>
  </si>
  <si>
    <t>Vibhor Steel Tubes Ltd</t>
  </si>
  <si>
    <t>VSTL</t>
  </si>
  <si>
    <t>Sakthi Sugars Ltd</t>
  </si>
  <si>
    <t>SAKHTISUG</t>
  </si>
  <si>
    <t>Ador Fontech Ltd</t>
  </si>
  <si>
    <t>ADORFO</t>
  </si>
  <si>
    <t>B&amp;B Triplewall Containers Ltd</t>
  </si>
  <si>
    <t>BBTCL</t>
  </si>
  <si>
    <t>Hi-Green Carbon Ltd</t>
  </si>
  <si>
    <t>HIGREEN</t>
  </si>
  <si>
    <t>Gujarat Apollo Industries Ltd</t>
  </si>
  <si>
    <t>GUJAPOLLO</t>
  </si>
  <si>
    <t>Aban Offshore Ltd</t>
  </si>
  <si>
    <t>ABAN</t>
  </si>
  <si>
    <t>Jet Airways (India) Ltd</t>
  </si>
  <si>
    <t>JETAIRWAYS</t>
  </si>
  <si>
    <t>Ceenik Exports (India) Ltd</t>
  </si>
  <si>
    <t>CEENIK</t>
  </si>
  <si>
    <t>Premier Polyfilm Ltd</t>
  </si>
  <si>
    <t>PREMIERPOL</t>
  </si>
  <si>
    <t>Z-Tech (India) Ltd</t>
  </si>
  <si>
    <t>ZTECH</t>
  </si>
  <si>
    <t>Le Merite Exports Ltd</t>
  </si>
  <si>
    <t>LEMERITE</t>
  </si>
  <si>
    <t>Mangalam Organics Ltd</t>
  </si>
  <si>
    <t>MANORG</t>
  </si>
  <si>
    <t>Investment &amp; Precision Castings Ltd</t>
  </si>
  <si>
    <t>INVPRECQ</t>
  </si>
  <si>
    <t>Airan Ltd</t>
  </si>
  <si>
    <t>AIRAN</t>
  </si>
  <si>
    <t>BEW Engineering Ltd</t>
  </si>
  <si>
    <t>BEWLTD</t>
  </si>
  <si>
    <t>Akme Fintrade India Ltd</t>
  </si>
  <si>
    <t>AFIL</t>
  </si>
  <si>
    <t>Dai Ichi Karkaria Ltd</t>
  </si>
  <si>
    <t>DAICHI</t>
  </si>
  <si>
    <t>Cool Caps Industries Ltd</t>
  </si>
  <si>
    <t>COOLCAPS</t>
  </si>
  <si>
    <t>SoftTech Engineers Ltd</t>
  </si>
  <si>
    <t>SOFTTECH</t>
  </si>
  <si>
    <t>Vardhman Polytex Ltd</t>
  </si>
  <si>
    <t>VARDMNPOLY</t>
  </si>
  <si>
    <t>GEM Enviro Management Ltd</t>
  </si>
  <si>
    <t>GEMENVIRO</t>
  </si>
  <si>
    <t>Super Sales India Ltd</t>
  </si>
  <si>
    <t>SUPER</t>
  </si>
  <si>
    <t>Markolines Pavement Technologies Ltd</t>
  </si>
  <si>
    <t>MARKOLINES</t>
  </si>
  <si>
    <t>Highways &amp; Railtracks</t>
  </si>
  <si>
    <t>Creative Graphics Solutions India Ltd</t>
  </si>
  <si>
    <t>CGRAPHICS</t>
  </si>
  <si>
    <t>UMA Exports Ltd</t>
  </si>
  <si>
    <t>UMAEXPORTS</t>
  </si>
  <si>
    <t>Logica Infoway Ltd</t>
  </si>
  <si>
    <t>LOGICA</t>
  </si>
  <si>
    <t>Vadilal Enterprises Ltd</t>
  </si>
  <si>
    <t>VADILENT</t>
  </si>
  <si>
    <t>Osia Hyper Retail Ltd</t>
  </si>
  <si>
    <t>OSIAHYPER</t>
  </si>
  <si>
    <t>Aryaman Financial Services Ltd</t>
  </si>
  <si>
    <t>ARYAMAN</t>
  </si>
  <si>
    <t>Pratham EPC Projects Ltd</t>
  </si>
  <si>
    <t>PRATHAM</t>
  </si>
  <si>
    <t>Rubfila International Ltd</t>
  </si>
  <si>
    <t>RUBFILA</t>
  </si>
  <si>
    <t>Majestic Auto Ltd</t>
  </si>
  <si>
    <t>MAJESAUT</t>
  </si>
  <si>
    <t>AVP Infracon Ltd</t>
  </si>
  <si>
    <t>AVPINFRA</t>
  </si>
  <si>
    <t>Emkay Global Financial Services Ltd</t>
  </si>
  <si>
    <t>EMKAY</t>
  </si>
  <si>
    <t>Prozone Realty Ltd</t>
  </si>
  <si>
    <t>PROZONER</t>
  </si>
  <si>
    <t>Cressanda Railway Solutions Ltd</t>
  </si>
  <si>
    <t>CRESSAN</t>
  </si>
  <si>
    <t>Utssav CZ Gold Jewels Ltd</t>
  </si>
  <si>
    <t>UTSSAV</t>
  </si>
  <si>
    <t>Lakshmi Mills Company Ltd</t>
  </si>
  <si>
    <t>LAKSHMIMIL</t>
  </si>
  <si>
    <t>Emami Realty Ltd</t>
  </si>
  <si>
    <t>EMAMIREAL</t>
  </si>
  <si>
    <t>Venus Remedies Ltd</t>
  </si>
  <si>
    <t>VENUSREM</t>
  </si>
  <si>
    <t>Saakshi Medtech and Panels Ltd</t>
  </si>
  <si>
    <t>SAAKSHI</t>
  </si>
  <si>
    <t>Galaxy Bearings Ltd</t>
  </si>
  <si>
    <t>GALXBRG</t>
  </si>
  <si>
    <t>Sudarshan Pharma Industries Ltd</t>
  </si>
  <si>
    <t>SUDARSHAN</t>
  </si>
  <si>
    <t>Suyog Gurbaxani Funicular Ropeways Ltd</t>
  </si>
  <si>
    <t>SGFRL</t>
  </si>
  <si>
    <t>OK Play India Ltd</t>
  </si>
  <si>
    <t>OKPLA</t>
  </si>
  <si>
    <t>Poddar Pigments Ltd</t>
  </si>
  <si>
    <t>PODDARMENT</t>
  </si>
  <si>
    <t>Nila Spaces Ltd</t>
  </si>
  <si>
    <t>NILASPACES</t>
  </si>
  <si>
    <t>Indo Thai Securities Ltd</t>
  </si>
  <si>
    <t>INDOTHAI</t>
  </si>
  <si>
    <t>Nephro Care India Ltd</t>
  </si>
  <si>
    <t>NEPHROCARE</t>
  </si>
  <si>
    <t>Menon Pistons Ltd</t>
  </si>
  <si>
    <t>MENNPIS</t>
  </si>
  <si>
    <t>Swadeshi Polytex Ltd</t>
  </si>
  <si>
    <t>SWADPOL</t>
  </si>
  <si>
    <t>Shemaroo Entertainment Ltd</t>
  </si>
  <si>
    <t>SHEMAROO</t>
  </si>
  <si>
    <t>Indo National Ltd</t>
  </si>
  <si>
    <t>NIPPOBATRY</t>
  </si>
  <si>
    <t>Energy-Mission Machineries (India) Ltd</t>
  </si>
  <si>
    <t>EMMIL</t>
  </si>
  <si>
    <t>DCM Nouvelle Ltd</t>
  </si>
  <si>
    <t>DCMNVL</t>
  </si>
  <si>
    <t>Apollo Sindoori Hotels Ltd</t>
  </si>
  <si>
    <t>APOLSINHOT</t>
  </si>
  <si>
    <t>Euro India Fresh Foods Ltd</t>
  </si>
  <si>
    <t>EIFFL</t>
  </si>
  <si>
    <t>Pasupati Acrylon Ltd</t>
  </si>
  <si>
    <t>PASUPTAC</t>
  </si>
  <si>
    <t>TBI Corn Ltd</t>
  </si>
  <si>
    <t>TBI</t>
  </si>
  <si>
    <t>Integra Essentia Ltd</t>
  </si>
  <si>
    <t>ESSENTIA</t>
  </si>
  <si>
    <t>Captain Polyplast Ltd</t>
  </si>
  <si>
    <t>CPL</t>
  </si>
  <si>
    <t>Shri Keshav Cements and Infra Ltd</t>
  </si>
  <si>
    <t>SKCIL</t>
  </si>
  <si>
    <t>Sundaram Brake Linings Ltd</t>
  </si>
  <si>
    <t>SUNDRMBRAK</t>
  </si>
  <si>
    <t>Sheetal Cool Products Ltd</t>
  </si>
  <si>
    <t>SCPL</t>
  </si>
  <si>
    <t>Chavda Infra Ltd</t>
  </si>
  <si>
    <t>CHAVDA</t>
  </si>
  <si>
    <t>POCL Enterprises Ltd</t>
  </si>
  <si>
    <t>POEL</t>
  </si>
  <si>
    <t>Ponni Sugars (Erode) Ltd</t>
  </si>
  <si>
    <t>PONNIERODE</t>
  </si>
  <si>
    <t>StarlinePS Enterprises Ltd</t>
  </si>
  <si>
    <t>STARLENT</t>
  </si>
  <si>
    <t>Ruchira Papers Ltd</t>
  </si>
  <si>
    <t>RUCHIRA</t>
  </si>
  <si>
    <t>Thaai Casting Limited</t>
  </si>
  <si>
    <t>TCL</t>
  </si>
  <si>
    <t>Atlantaa Ltd</t>
  </si>
  <si>
    <t>ATLANTAA</t>
  </si>
  <si>
    <t>Quint Digital Ltd</t>
  </si>
  <si>
    <t>QUINT</t>
  </si>
  <si>
    <t>Broadcasting</t>
  </si>
  <si>
    <t>Zenotech Laboratories Ltd</t>
  </si>
  <si>
    <t>ZENOTECH</t>
  </si>
  <si>
    <t>UCAL Ltd</t>
  </si>
  <si>
    <t>UCAL</t>
  </si>
  <si>
    <t>Aelea Commodities Ltd</t>
  </si>
  <si>
    <t>ACLD</t>
  </si>
  <si>
    <t>Lehar Footwears Ltd</t>
  </si>
  <si>
    <t>LEHAR</t>
  </si>
  <si>
    <t>Innovators Facade Systems Ltd</t>
  </si>
  <si>
    <t>INNOVATORS</t>
  </si>
  <si>
    <t>Modi Naturals Ltd</t>
  </si>
  <si>
    <t>MODINATUR</t>
  </si>
  <si>
    <t>Kings Infra Ventures Ltd</t>
  </si>
  <si>
    <t>KINGSINFR</t>
  </si>
  <si>
    <t>SMS Lifesciences India Ltd</t>
  </si>
  <si>
    <t>SMSLIFE</t>
  </si>
  <si>
    <t>Bharat Road Network Ltd</t>
  </si>
  <si>
    <t>BRNL</t>
  </si>
  <si>
    <t>Kataria Industries Ltd</t>
  </si>
  <si>
    <t>KATARIA</t>
  </si>
  <si>
    <t>Kinetic Engineering Ltd</t>
  </si>
  <si>
    <t>KINETICENG</t>
  </si>
  <si>
    <t>Nath Bio-Genes (I) Ltd</t>
  </si>
  <si>
    <t>NATHBIOGEN</t>
  </si>
  <si>
    <t>KPT Industries Ltd</t>
  </si>
  <si>
    <t>KPT</t>
  </si>
  <si>
    <t>Ravinder Heights Ltd</t>
  </si>
  <si>
    <t>RVHL</t>
  </si>
  <si>
    <t>Indian Emulsifiers Ltd</t>
  </si>
  <si>
    <t>IEML</t>
  </si>
  <si>
    <t>Cineline India Ltd</t>
  </si>
  <si>
    <t>CINELINE</t>
  </si>
  <si>
    <t>Harrisons Malayalam Ltd</t>
  </si>
  <si>
    <t>HARRMALAYA</t>
  </si>
  <si>
    <t>Inertia Steel Ltd</t>
  </si>
  <si>
    <t>INERTIAST</t>
  </si>
  <si>
    <t>Newjaisa Technologies Ltd</t>
  </si>
  <si>
    <t>NEWJAISA</t>
  </si>
  <si>
    <t>Shree Rama Multi-Tech Ltd</t>
  </si>
  <si>
    <t>SHREERAMA</t>
  </si>
  <si>
    <t>Mangalam Industrial Finance Ltd</t>
  </si>
  <si>
    <t>MANGIND</t>
  </si>
  <si>
    <t>Aion-Tech Solutions Ltd</t>
  </si>
  <si>
    <t>GOLDTECH</t>
  </si>
  <si>
    <t>Global Education Ltd</t>
  </si>
  <si>
    <t>GLOBAL</t>
  </si>
  <si>
    <t>Sigma Solve Ltd</t>
  </si>
  <si>
    <t>SIGMA</t>
  </si>
  <si>
    <t>Baroda Rayon Corporation Ltd</t>
  </si>
  <si>
    <t>BARODARY</t>
  </si>
  <si>
    <t>Royal India Corporation Ltd</t>
  </si>
  <si>
    <t>ROYALIND</t>
  </si>
  <si>
    <t>Mangalam Global Enterprise Ltd</t>
  </si>
  <si>
    <t>MGEL</t>
  </si>
  <si>
    <t>Amal Ltd</t>
  </si>
  <si>
    <t>AMAL</t>
  </si>
  <si>
    <t>Shish Industries Ltd</t>
  </si>
  <si>
    <t>SHISHIND</t>
  </si>
  <si>
    <t>Hindusthan Urban Infrastructure Ltd</t>
  </si>
  <si>
    <t>HUIL</t>
  </si>
  <si>
    <t>Esconet Technologies Ltd</t>
  </si>
  <si>
    <t>ESCONET</t>
  </si>
  <si>
    <t>Panchmahal Steel Ltd</t>
  </si>
  <si>
    <t>PANCHMAHQ</t>
  </si>
  <si>
    <t>Shera Energy Ltd</t>
  </si>
  <si>
    <t>SHERA</t>
  </si>
  <si>
    <t>Gennex Laboratories Ltd</t>
  </si>
  <si>
    <t>GENNEX</t>
  </si>
  <si>
    <t>Bannari Amman Spinning Mills Ltd</t>
  </si>
  <si>
    <t>BASML</t>
  </si>
  <si>
    <t>Kanoria Energy &amp; Infrastructure Limited</t>
  </si>
  <si>
    <t>KEIL</t>
  </si>
  <si>
    <t>Building Products</t>
  </si>
  <si>
    <t>Vishal Fabrics Ltd</t>
  </si>
  <si>
    <t>VISHAL</t>
  </si>
  <si>
    <t>Supershakti Metaliks Ltd</t>
  </si>
  <si>
    <t>SUPERSHAKT</t>
  </si>
  <si>
    <t>Universus Photo Imagings Ltd</t>
  </si>
  <si>
    <t>UNIVPHOTO</t>
  </si>
  <si>
    <t>Mahindra EPC Irrigation Ltd</t>
  </si>
  <si>
    <t>MAHEPC</t>
  </si>
  <si>
    <t>Remedium Lifecare Ltd</t>
  </si>
  <si>
    <t>REMLIFE</t>
  </si>
  <si>
    <t>Byke Hospitality Ltd</t>
  </si>
  <si>
    <t>BYKE</t>
  </si>
  <si>
    <t>Baheti Recycling Industries Ltd</t>
  </si>
  <si>
    <t>BAHETI</t>
  </si>
  <si>
    <t>Shiv Aum Steels Ltd</t>
  </si>
  <si>
    <t>SHIVAUM</t>
  </si>
  <si>
    <t>South West Pinnacle Exploration Ltd</t>
  </si>
  <si>
    <t>SOUTHWEST</t>
  </si>
  <si>
    <t>Chemtech Industrial Valves Ltd</t>
  </si>
  <si>
    <t>CHEMTECH</t>
  </si>
  <si>
    <t>Winsol Engineers Ltd</t>
  </si>
  <si>
    <t>WINSOL</t>
  </si>
  <si>
    <t>GEE Ltd</t>
  </si>
  <si>
    <t>GEE</t>
  </si>
  <si>
    <t>GP Petroleums Ltd</t>
  </si>
  <si>
    <t>GULFPETRO</t>
  </si>
  <si>
    <t>Keltech Energies Ltd</t>
  </si>
  <si>
    <t>KELENRG</t>
  </si>
  <si>
    <t>IL &amp; FS Investment Managers Ltd</t>
  </si>
  <si>
    <t>IVC</t>
  </si>
  <si>
    <t>A B Infrabuild Ltd</t>
  </si>
  <si>
    <t>ABINFRA</t>
  </si>
  <si>
    <t>Hitech Corporation Ltd</t>
  </si>
  <si>
    <t>HITECHCORP</t>
  </si>
  <si>
    <t>Shraddha Prime Projects Ltd</t>
  </si>
  <si>
    <t>SHRADDHA</t>
  </si>
  <si>
    <t>Sahyadri Industries Ltd</t>
  </si>
  <si>
    <t>SAHYADRI</t>
  </si>
  <si>
    <t>Star Housing Finance Ltd</t>
  </si>
  <si>
    <t>STARHFL</t>
  </si>
  <si>
    <t>Commercial &amp; Residential Mortgage Finance</t>
  </si>
  <si>
    <t>Graviss Hospitality Ltd</t>
  </si>
  <si>
    <t>GRAVISSHO</t>
  </si>
  <si>
    <t>Fredun Pharmaceuticals Ltd</t>
  </si>
  <si>
    <t>FREDUN</t>
  </si>
  <si>
    <t>Kerala Ayurveda Ltd</t>
  </si>
  <si>
    <t>KERALAYUR</t>
  </si>
  <si>
    <t>Refractory Shapes Ltd</t>
  </si>
  <si>
    <t>REFRACTORY</t>
  </si>
  <si>
    <t>Lorenzini Apparels Ltd</t>
  </si>
  <si>
    <t>LAL</t>
  </si>
  <si>
    <t>Prithvi Exchange (India) Ltd</t>
  </si>
  <si>
    <t>PRITHVIEXCH</t>
  </si>
  <si>
    <t>M K Proteins Ltd</t>
  </si>
  <si>
    <t>MKPL</t>
  </si>
  <si>
    <t>Plaza Wires Ltd</t>
  </si>
  <si>
    <t>PLAZACABLE</t>
  </si>
  <si>
    <t>Aries Agro Ltd (CN)</t>
  </si>
  <si>
    <t>ARIES</t>
  </si>
  <si>
    <t>Welspun Investments and Commercials Ltd</t>
  </si>
  <si>
    <t>WELINV</t>
  </si>
  <si>
    <t>A-1 Acid Ltd</t>
  </si>
  <si>
    <t>AAL</t>
  </si>
  <si>
    <t>Megasoft Ltd</t>
  </si>
  <si>
    <t>MEGASOFT</t>
  </si>
  <si>
    <t>Panasonic Energy India Co Ltd</t>
  </si>
  <si>
    <t>PANAENERG</t>
  </si>
  <si>
    <t>Sanjivani Paranteral Ltd</t>
  </si>
  <si>
    <t>SANJIVIN</t>
  </si>
  <si>
    <t>Jay Shree Tea and Industries Ltd</t>
  </si>
  <si>
    <t>JAYSREETEA</t>
  </si>
  <si>
    <t>Nitin Castings Ltd</t>
  </si>
  <si>
    <t>NITINCAST</t>
  </si>
  <si>
    <t>Metals - Iron</t>
  </si>
  <si>
    <t>Rane Engine Valve Ltd</t>
  </si>
  <si>
    <t>RANEENGINE</t>
  </si>
  <si>
    <t>Medico Remedies Ltd</t>
  </si>
  <si>
    <t>MEDICO</t>
  </si>
  <si>
    <t>Surani Steel Tubes Ltd</t>
  </si>
  <si>
    <t>SURANI</t>
  </si>
  <si>
    <t>RNFI Services Ltd</t>
  </si>
  <si>
    <t>RNFI</t>
  </si>
  <si>
    <t>Evexia Lifecare Ltd</t>
  </si>
  <si>
    <t>EVEXIA</t>
  </si>
  <si>
    <t>Competent Automobiles Company Ltd</t>
  </si>
  <si>
    <t>COMPEAU</t>
  </si>
  <si>
    <t>Nippon India ETF Nifty Midcap 150</t>
  </si>
  <si>
    <t>MID150BEES</t>
  </si>
  <si>
    <t>Trident Lifeline Ltd</t>
  </si>
  <si>
    <t>TLL</t>
  </si>
  <si>
    <t>Shree Vasu Logistics Ltd</t>
  </si>
  <si>
    <t>SVLL</t>
  </si>
  <si>
    <t>Star Paper Mills Ltd</t>
  </si>
  <si>
    <t>STARPAPER</t>
  </si>
  <si>
    <t>Global Vectra Helicorp Ltd</t>
  </si>
  <si>
    <t>GLOBALVECT</t>
  </si>
  <si>
    <t>Exhicon Events Media Solutions Ltd</t>
  </si>
  <si>
    <t>EXHICON</t>
  </si>
  <si>
    <t>Shyam Century Ferrous Ltd</t>
  </si>
  <si>
    <t>SHYAMCENT</t>
  </si>
  <si>
    <t>BGR Energy Systems Ltd</t>
  </si>
  <si>
    <t>BGRENERGY</t>
  </si>
  <si>
    <t>Trigyn Technologies Ltd</t>
  </si>
  <si>
    <t>TRIGYN</t>
  </si>
  <si>
    <t>Rockingdeals Circular Economy Ltd</t>
  </si>
  <si>
    <t>ROCKINGDCE</t>
  </si>
  <si>
    <t>Exxaro Tiles Ltd</t>
  </si>
  <si>
    <t>EXXARO</t>
  </si>
  <si>
    <t>Patels Airtemp (India) Ltd</t>
  </si>
  <si>
    <t>PATELSAI</t>
  </si>
  <si>
    <t>DJ Mediaprint &amp; Logistics Ltd</t>
  </si>
  <si>
    <t>DJML</t>
  </si>
  <si>
    <t>Vaarad Ventures Ltd</t>
  </si>
  <si>
    <t>VAARAD</t>
  </si>
  <si>
    <t>VIP Clothing Ltd</t>
  </si>
  <si>
    <t>VIPCLOTHNG</t>
  </si>
  <si>
    <t>Scan Steels Ltd</t>
  </si>
  <si>
    <t>SCANSTL</t>
  </si>
  <si>
    <t>Coastal Corporation Ltd</t>
  </si>
  <si>
    <t>COASTCORP</t>
  </si>
  <si>
    <t>Ajanta Soya Ltd</t>
  </si>
  <si>
    <t>AJANTSOY</t>
  </si>
  <si>
    <t>Murudeshwar Ceramics Ltd</t>
  </si>
  <si>
    <t>MURUDCERA</t>
  </si>
  <si>
    <t>Kaka Industries Ltd</t>
  </si>
  <si>
    <t>KAKA</t>
  </si>
  <si>
    <t>Shreyans Industries Ltd</t>
  </si>
  <si>
    <t>SHREYANIND</t>
  </si>
  <si>
    <t>GP Eco Solutions India Ltd</t>
  </si>
  <si>
    <t>GPECO</t>
  </si>
  <si>
    <t>Sicagen India Ltd</t>
  </si>
  <si>
    <t>SICAGEN</t>
  </si>
  <si>
    <t>Multibase India Ltd</t>
  </si>
  <si>
    <t>MULTIBASE</t>
  </si>
  <si>
    <t>K M Sugar Mills Ltd</t>
  </si>
  <si>
    <t>KMSUGAR</t>
  </si>
  <si>
    <t>Panchsheel Organics Ltd</t>
  </si>
  <si>
    <t>PANCHSHEEL</t>
  </si>
  <si>
    <t>Manaksia Steels Ltd</t>
  </si>
  <si>
    <t>MANAKSTEEL</t>
  </si>
  <si>
    <t>Rama Phosphates Ltd</t>
  </si>
  <si>
    <t>RAMAPHO</t>
  </si>
  <si>
    <t>SKP Bearing Industries Ltd</t>
  </si>
  <si>
    <t>SKP</t>
  </si>
  <si>
    <t>Ruchi Infrastructure Ltd</t>
  </si>
  <si>
    <t>RUCHINFRA</t>
  </si>
  <si>
    <t>Indian Toners &amp; Developers Ltd</t>
  </si>
  <si>
    <t>INDTONER</t>
  </si>
  <si>
    <t>Uday Jewellery Industries Ltd</t>
  </si>
  <si>
    <t>UDAYJEW</t>
  </si>
  <si>
    <t>Tembo Global Industries Ltd</t>
  </si>
  <si>
    <t>TEMBO</t>
  </si>
  <si>
    <t>India Finsec Ltd</t>
  </si>
  <si>
    <t>IFINSEC</t>
  </si>
  <si>
    <t>Country Club Hospitality &amp; Holidays Ltd</t>
  </si>
  <si>
    <t>CCHHL</t>
  </si>
  <si>
    <t>Systango Technologies Ltd</t>
  </si>
  <si>
    <t>SYSTANGO</t>
  </si>
  <si>
    <t>Milkfood Ltd</t>
  </si>
  <si>
    <t>MLKFOOD</t>
  </si>
  <si>
    <t>Madhuveer Com 18 Network Ltd</t>
  </si>
  <si>
    <t>MADHUVEER</t>
  </si>
  <si>
    <t>Sintercom India Ltd</t>
  </si>
  <si>
    <t>SINTERCOM</t>
  </si>
  <si>
    <t>Asian Hotels (North) Ltd</t>
  </si>
  <si>
    <t>ASIANHOTNR</t>
  </si>
  <si>
    <t>Aditya BSL Gold ETF</t>
  </si>
  <si>
    <t>BSLGOLDETF</t>
  </si>
  <si>
    <t>NDL Ventures Ltd</t>
  </si>
  <si>
    <t>NDLVENTURE</t>
  </si>
  <si>
    <t>Fluidomat Ltd</t>
  </si>
  <si>
    <t>FLUIDOM</t>
  </si>
  <si>
    <t>Megastar Foods Ltd</t>
  </si>
  <si>
    <t>MEGASTAR</t>
  </si>
  <si>
    <t>Sayaji Hotels (Indore) Ltd</t>
  </si>
  <si>
    <t>SHILINDORE</t>
  </si>
  <si>
    <t>Bhilwara Technical Textiles Ltd</t>
  </si>
  <si>
    <t>BTTL</t>
  </si>
  <si>
    <t>DRC Systems India Ltd</t>
  </si>
  <si>
    <t>DRCSYSTEMS</t>
  </si>
  <si>
    <t>Sunita Tools Ltd</t>
  </si>
  <si>
    <t>SUNITATOOL</t>
  </si>
  <si>
    <t>Arihant Foundations &amp; Housing Ltd</t>
  </si>
  <si>
    <t>ARIHANT</t>
  </si>
  <si>
    <t>CWD Limited</t>
  </si>
  <si>
    <t>CWD</t>
  </si>
  <si>
    <t>Consumer Electronics</t>
  </si>
  <si>
    <t>Talbros Engineering Ltd</t>
  </si>
  <si>
    <t>TALBROSENG</t>
  </si>
  <si>
    <t>Rana Sugars Ltd</t>
  </si>
  <si>
    <t>RANASUG</t>
  </si>
  <si>
    <t>Shri Venkatesh Refineries Ltd</t>
  </si>
  <si>
    <t>SVRL</t>
  </si>
  <si>
    <t>Robust Hotels Ltd</t>
  </si>
  <si>
    <t>RHL</t>
  </si>
  <si>
    <t>Mangalam Worldwide Ltd</t>
  </si>
  <si>
    <t>MWL</t>
  </si>
  <si>
    <t>MK Exim (India) Ltd</t>
  </si>
  <si>
    <t>MKEXIM</t>
  </si>
  <si>
    <t>Northern Spirits Ltd</t>
  </si>
  <si>
    <t>NSL</t>
  </si>
  <si>
    <t>ASI Industries Ltd</t>
  </si>
  <si>
    <t>ASIIL</t>
  </si>
  <si>
    <t>Parin Furniture Ltd</t>
  </si>
  <si>
    <t>PARIN</t>
  </si>
  <si>
    <t>SBEC Sugar Ltd</t>
  </si>
  <si>
    <t>SBECSUG</t>
  </si>
  <si>
    <t>Navkar Urbanstructure Ltd</t>
  </si>
  <si>
    <t>NAVKAR</t>
  </si>
  <si>
    <t>Shah Metacorp Ltd</t>
  </si>
  <si>
    <t>SHAH</t>
  </si>
  <si>
    <t>Apollo Finvest (India) Ltd</t>
  </si>
  <si>
    <t>APOLLOFI</t>
  </si>
  <si>
    <t>Inflame Appliances Ltd</t>
  </si>
  <si>
    <t>INFLAME</t>
  </si>
  <si>
    <t>Zodiac Clothing Company Ltd</t>
  </si>
  <si>
    <t>ZODIACLOTH</t>
  </si>
  <si>
    <t>Variman Global Enterprises Ltd</t>
  </si>
  <si>
    <t>VARIMAN</t>
  </si>
  <si>
    <t>Technology Distributors</t>
  </si>
  <si>
    <t>Naga Dhunseri Group Ltd</t>
  </si>
  <si>
    <t>NDGL</t>
  </si>
  <si>
    <t>Magnum Ventures Ltd</t>
  </si>
  <si>
    <t>MAGNUM</t>
  </si>
  <si>
    <t>Virinchi Ltd</t>
  </si>
  <si>
    <t>VIRINCHI</t>
  </si>
  <si>
    <t>Bemco Hydraulics Ltd</t>
  </si>
  <si>
    <t>BEMHY</t>
  </si>
  <si>
    <t>Rajnandini Metal Ltd</t>
  </si>
  <si>
    <t>RAJMET</t>
  </si>
  <si>
    <t>Bambino Agro Industries Ltd</t>
  </si>
  <si>
    <t>BAMBINO</t>
  </si>
  <si>
    <t>Magna Electro Castings Ltd</t>
  </si>
  <si>
    <t>MAGNAELQ</t>
  </si>
  <si>
    <t>Vishwaraj Sugar Industries Ltd</t>
  </si>
  <si>
    <t>VISHWARAJ</t>
  </si>
  <si>
    <t>Kay Cee Energy &amp; Infra Ltd</t>
  </si>
  <si>
    <t>KCEIL</t>
  </si>
  <si>
    <t>Lancor Holdings Ltd</t>
  </si>
  <si>
    <t>LANCORHOL</t>
  </si>
  <si>
    <t>Natural Capsules Ltd</t>
  </si>
  <si>
    <t>NATCAPSUQ</t>
  </si>
  <si>
    <t>Hindustan Organic Chemicals Ltd</t>
  </si>
  <si>
    <t>HOCL</t>
  </si>
  <si>
    <t>Brooks Laboratories Ltd</t>
  </si>
  <si>
    <t>BROOKS</t>
  </si>
  <si>
    <t>Alacrity Securities Ltd</t>
  </si>
  <si>
    <t>ALSL</t>
  </si>
  <si>
    <t>Purv Flexipack Ltd</t>
  </si>
  <si>
    <t>PURVFLEXI</t>
  </si>
  <si>
    <t>Cian Agro Industries &amp; Infrastructure Ltd</t>
  </si>
  <si>
    <t>CIANAGRO</t>
  </si>
  <si>
    <t>Intense Technologies Ltd</t>
  </si>
  <si>
    <t>INTENTECH</t>
  </si>
  <si>
    <t>K2 Infragen Ltd</t>
  </si>
  <si>
    <t>K2INFRA</t>
  </si>
  <si>
    <t>Avonmore Capital &amp; Management Services Ltd</t>
  </si>
  <si>
    <t>AVONMORE</t>
  </si>
  <si>
    <t>International Combustion (India) Ltd</t>
  </si>
  <si>
    <t>INTLCOMBQ</t>
  </si>
  <si>
    <t>Trejhara Solutions Ltd</t>
  </si>
  <si>
    <t>TREJHARA</t>
  </si>
  <si>
    <t>Veer Global Infraconstruction Ltd</t>
  </si>
  <si>
    <t>VGIL</t>
  </si>
  <si>
    <t>P.E. Analytics Ltd</t>
  </si>
  <si>
    <t>PROPEQUITY</t>
  </si>
  <si>
    <t>Felix Industries Ltd</t>
  </si>
  <si>
    <t>FELIX</t>
  </si>
  <si>
    <t>Sejal Glass Ltd</t>
  </si>
  <si>
    <t>SEJALLTD</t>
  </si>
  <si>
    <t>Rudrabhishek Enterprises Ltd</t>
  </si>
  <si>
    <t>REPL</t>
  </si>
  <si>
    <t>Shree Rama Newsprint Ltd</t>
  </si>
  <si>
    <t>RAMANEWS</t>
  </si>
  <si>
    <t>Rajnish Wellness Ltd</t>
  </si>
  <si>
    <t>RAJNISH</t>
  </si>
  <si>
    <t>Waterbase Ltd</t>
  </si>
  <si>
    <t>WATERBASE</t>
  </si>
  <si>
    <t>Supreme Holdings &amp; Hospitality (India) Ltd</t>
  </si>
  <si>
    <t>SUPREME</t>
  </si>
  <si>
    <t>Chemcrux Enterprises Ltd</t>
  </si>
  <si>
    <t>CHEMCRUX</t>
  </si>
  <si>
    <t>Bhagyanagar India Ltd</t>
  </si>
  <si>
    <t>BHAGYANGR</t>
  </si>
  <si>
    <t>Coral Laboratories Ltd</t>
  </si>
  <si>
    <t>CORALAB</t>
  </si>
  <si>
    <t>Rajshree Polypack Ltd</t>
  </si>
  <si>
    <t>RPPL</t>
  </si>
  <si>
    <t>Modi Rubber Ltd</t>
  </si>
  <si>
    <t>MODIRUBBER</t>
  </si>
  <si>
    <t>Ducon Infratechnologies Ltd</t>
  </si>
  <si>
    <t>DUCON</t>
  </si>
  <si>
    <t>ABM Knowledgeware Ltd</t>
  </si>
  <si>
    <t>ABMKNO</t>
  </si>
  <si>
    <t>Gourmet Gateway India Ltd</t>
  </si>
  <si>
    <t>GOURMET</t>
  </si>
  <si>
    <t>Restaurants</t>
  </si>
  <si>
    <t>Maral Overseas Ltd</t>
  </si>
  <si>
    <t>MARALOVER</t>
  </si>
  <si>
    <t>Axis Gold ETF</t>
  </si>
  <si>
    <t>AXISGOLD</t>
  </si>
  <si>
    <t>North Eastern Carrying Corporation Ltd</t>
  </si>
  <si>
    <t>NECCLTD</t>
  </si>
  <si>
    <t>Vijay Solvex Ltd</t>
  </si>
  <si>
    <t>VIJSOLX</t>
  </si>
  <si>
    <t>VETO Switch Gears And Cables Ltd</t>
  </si>
  <si>
    <t>VETO</t>
  </si>
  <si>
    <t>Captain Technocast Ltd</t>
  </si>
  <si>
    <t>CTCL</t>
  </si>
  <si>
    <t>DEV Information Technology Ltd</t>
  </si>
  <si>
    <t>DEVIT</t>
  </si>
  <si>
    <t>Aurangabad Distillery Ltd</t>
  </si>
  <si>
    <t>AURDIS</t>
  </si>
  <si>
    <t>Maruti Infrastructure Ltd</t>
  </si>
  <si>
    <t>MAINFRA</t>
  </si>
  <si>
    <t>Panasonic Carbon India Co Ltd</t>
  </si>
  <si>
    <t>PANCARBON</t>
  </si>
  <si>
    <t>Ashika Credit Capital Ltd</t>
  </si>
  <si>
    <t>ASHIKA</t>
  </si>
  <si>
    <t>ShreeOswal Seeds and Chemicals Ltd</t>
  </si>
  <si>
    <t>OSWALSEEDS</t>
  </si>
  <si>
    <t>Seacoast Shipping Services Ltd</t>
  </si>
  <si>
    <t>SEACOAST</t>
  </si>
  <si>
    <t>Goldstar Power Ltd</t>
  </si>
  <si>
    <t>GOLDSTAR</t>
  </si>
  <si>
    <t>Alufluoride Ltd</t>
  </si>
  <si>
    <t>ALUFLUOR</t>
  </si>
  <si>
    <t>Indowind Energy Ltd</t>
  </si>
  <si>
    <t>INDOWIND</t>
  </si>
  <si>
    <t>Udayshivakumar Infra Ltd</t>
  </si>
  <si>
    <t>USK</t>
  </si>
  <si>
    <t>LOYAL EQUIPMENTS Ltd</t>
  </si>
  <si>
    <t>LOYAL</t>
  </si>
  <si>
    <t>Rajasthan Gases Ltd</t>
  </si>
  <si>
    <t>RAJGASES</t>
  </si>
  <si>
    <t>Oil &amp; Gas Storage &amp; Transportation</t>
  </si>
  <si>
    <t>Par Drugs and Chemicals Ltd</t>
  </si>
  <si>
    <t>PAR</t>
  </si>
  <si>
    <t>A2z Infra Engineering Ltd</t>
  </si>
  <si>
    <t>A2ZINFRA</t>
  </si>
  <si>
    <t>PPAP Automotive Ltd</t>
  </si>
  <si>
    <t>PPAP</t>
  </si>
  <si>
    <t>Pil Italica Lifestyle Ltd</t>
  </si>
  <si>
    <t>PILITA</t>
  </si>
  <si>
    <t>Espire Hospitality Ltd</t>
  </si>
  <si>
    <t>ESPIRE</t>
  </si>
  <si>
    <t>Pune E - Stock Broking Ltd</t>
  </si>
  <si>
    <t>PESB</t>
  </si>
  <si>
    <t>Droneacharya Aerial Innovations Ltd</t>
  </si>
  <si>
    <t>DRONACHRYA</t>
  </si>
  <si>
    <t>Research &amp; Consulting Services</t>
  </si>
  <si>
    <t>Capital Trade Links Ltd</t>
  </si>
  <si>
    <t>CTL</t>
  </si>
  <si>
    <t>IP Rings Ltd</t>
  </si>
  <si>
    <t>IPRINGLTD</t>
  </si>
  <si>
    <t>Goyal Salt Ltd</t>
  </si>
  <si>
    <t>GOYALSALT</t>
  </si>
  <si>
    <t>Shekhawati Industries Ltd</t>
  </si>
  <si>
    <t>SHEKHAWATI</t>
  </si>
  <si>
    <t>Mason Infratech Ltd</t>
  </si>
  <si>
    <t>MASON</t>
  </si>
  <si>
    <t>KCK Industries Ltd</t>
  </si>
  <si>
    <t>KCK</t>
  </si>
  <si>
    <t>Kalyani Cast-Tech Ltd</t>
  </si>
  <si>
    <t>KALYANI</t>
  </si>
  <si>
    <t>Jhaveri Credits and Capital Ltd</t>
  </si>
  <si>
    <t>JHACC</t>
  </si>
  <si>
    <t>Karnika Industries Ltd</t>
  </si>
  <si>
    <t>KARNIKA</t>
  </si>
  <si>
    <t>Crown Lifters Ltd</t>
  </si>
  <si>
    <t>CROWN</t>
  </si>
  <si>
    <t>Vintron Informatics Ltd</t>
  </si>
  <si>
    <t>VINTRON</t>
  </si>
  <si>
    <t>Bimetal Bearings Ltd</t>
  </si>
  <si>
    <t>BIMETAL</t>
  </si>
  <si>
    <t>Prime Fresh Ltd</t>
  </si>
  <si>
    <t>PRIMEFRESH</t>
  </si>
  <si>
    <t>Vipul Organics Ltd</t>
  </si>
  <si>
    <t>VIPULORG</t>
  </si>
  <si>
    <t>Axis Nifty AAA Bond Plus SDL Apr 2026 50:50 ETF</t>
  </si>
  <si>
    <t>AXISBPSETF</t>
  </si>
  <si>
    <t>Paragon Fine &amp; Speciality Chemical Ltd</t>
  </si>
  <si>
    <t>PARAGON</t>
  </si>
  <si>
    <t>Jasch Gauging Technologies Ltd</t>
  </si>
  <si>
    <t>JGTL</t>
  </si>
  <si>
    <t>Neelamalai Agro Industries Ltd</t>
  </si>
  <si>
    <t>NEAGI</t>
  </si>
  <si>
    <t>Lords Chloro Alkali Ltd</t>
  </si>
  <si>
    <t>LORDSCHLO</t>
  </si>
  <si>
    <t>Paul Merchants Ltd</t>
  </si>
  <si>
    <t>PML</t>
  </si>
  <si>
    <t>Nureca Ltd</t>
  </si>
  <si>
    <t>NURECA</t>
  </si>
  <si>
    <t>Mercantile Ventures Ltd</t>
  </si>
  <si>
    <t>MERCANTILE</t>
  </si>
  <si>
    <t>Upsurge Investment and Finance Ltd</t>
  </si>
  <si>
    <t>UPSURGE</t>
  </si>
  <si>
    <t>Refex Renewables &amp; Infrastructure Ltd</t>
  </si>
  <si>
    <t>REFEXRENEW</t>
  </si>
  <si>
    <t>VTM Ltd</t>
  </si>
  <si>
    <t>VTMLTD</t>
  </si>
  <si>
    <t>Premier Roadlines Ltd</t>
  </si>
  <si>
    <t>PRLIND</t>
  </si>
  <si>
    <t>Kaushalya Logistics Ltd</t>
  </si>
  <si>
    <t>KLL</t>
  </si>
  <si>
    <t>Ground Freight &amp; Logistics</t>
  </si>
  <si>
    <t>RDB Rasayans Ltd</t>
  </si>
  <si>
    <t>RDBRL</t>
  </si>
  <si>
    <t>Digikore Studios Ltd</t>
  </si>
  <si>
    <t>DIGIKORE</t>
  </si>
  <si>
    <t>Duroply Industries Ltd</t>
  </si>
  <si>
    <t>DUROPLY</t>
  </si>
  <si>
    <t>Rox Hi-Tech Ltd</t>
  </si>
  <si>
    <t>ROXHITECH</t>
  </si>
  <si>
    <t>Omax Autos Ltd</t>
  </si>
  <si>
    <t>OMAXAUTO</t>
  </si>
  <si>
    <t>Jay Ushin Ltd</t>
  </si>
  <si>
    <t>JAYUSH</t>
  </si>
  <si>
    <t>Prime Industries Ltd</t>
  </si>
  <si>
    <t>PRIMIND</t>
  </si>
  <si>
    <t>Shukra Pharmaceuticals Ltd</t>
  </si>
  <si>
    <t>SHUKRAPHAR</t>
  </si>
  <si>
    <t>Mirae Asset Nifty 50 ETF</t>
  </si>
  <si>
    <t>NIFTYETF</t>
  </si>
  <si>
    <t>Intrasoft Technologies Ltd</t>
  </si>
  <si>
    <t>ISFT</t>
  </si>
  <si>
    <t>Retail - Online</t>
  </si>
  <si>
    <t>Tirupati Forge Ltd</t>
  </si>
  <si>
    <t>TIRUPATIFL</t>
  </si>
  <si>
    <t>Sadhav Shipping Ltd</t>
  </si>
  <si>
    <t>SADHAV</t>
  </si>
  <si>
    <t>Tahmar Enterprises Ltd</t>
  </si>
  <si>
    <t>TAHMARENT</t>
  </si>
  <si>
    <t>Zee Learn Ltd</t>
  </si>
  <si>
    <t>ZEELEARN</t>
  </si>
  <si>
    <t>RRIL Ltd</t>
  </si>
  <si>
    <t>RRIL</t>
  </si>
  <si>
    <t>Aayush Art and Bullion Ltd</t>
  </si>
  <si>
    <t>AAYUSHBULL</t>
  </si>
  <si>
    <t>Aashka Hospitals Ltd</t>
  </si>
  <si>
    <t>AASHKA</t>
  </si>
  <si>
    <t>Health Care Facilities</t>
  </si>
  <si>
    <t>Tunwal E-Motors Ltd</t>
  </si>
  <si>
    <t>TUNWAL</t>
  </si>
  <si>
    <t>Prajay Engineers Syndicate Ltd</t>
  </si>
  <si>
    <t>PRAENG</t>
  </si>
  <si>
    <t>Surana Telecom and Power Ltd</t>
  </si>
  <si>
    <t>SURANAT&amp;P</t>
  </si>
  <si>
    <t>Aaron Industries Ltd</t>
  </si>
  <si>
    <t>AARON</t>
  </si>
  <si>
    <t>Sadbhav Infrastructure Projects Ltd</t>
  </si>
  <si>
    <t>SADBHIN</t>
  </si>
  <si>
    <t>Konstelec Engineers Ltd</t>
  </si>
  <si>
    <t>KONSTELEC</t>
  </si>
  <si>
    <t>Alphageo (India) Ltd</t>
  </si>
  <si>
    <t>ALPHAGEO</t>
  </si>
  <si>
    <t>Infollion Research Services Ltd</t>
  </si>
  <si>
    <t>INFOLLION</t>
  </si>
  <si>
    <t>Spectrum Talent Management Ltd</t>
  </si>
  <si>
    <t>SPECTSTM</t>
  </si>
  <si>
    <t>V R Infraspace Ltd</t>
  </si>
  <si>
    <t>VR</t>
  </si>
  <si>
    <t>Mahamaya Steel Industries Ltd</t>
  </si>
  <si>
    <t>MAHASTEEL</t>
  </si>
  <si>
    <t>Zeal Global Services Ltd</t>
  </si>
  <si>
    <t>ZEAL</t>
  </si>
  <si>
    <t>Halder Venture Ltd</t>
  </si>
  <si>
    <t>HALDER</t>
  </si>
  <si>
    <t>Take Solutions Ltd</t>
  </si>
  <si>
    <t>TAKE</t>
  </si>
  <si>
    <t>E Factor Experiences Ltd</t>
  </si>
  <si>
    <t>EFACTOR</t>
  </si>
  <si>
    <t>Goldkart Jewels Ltd</t>
  </si>
  <si>
    <t>GOLDKART</t>
  </si>
  <si>
    <t>Bhatia Communications &amp; Retail (India) Ltd</t>
  </si>
  <si>
    <t>BHATIA</t>
  </si>
  <si>
    <t>Shree Osfm E-Mobility Ltd</t>
  </si>
  <si>
    <t>SHREEOSFM</t>
  </si>
  <si>
    <t>Mangalam Seeds Ltd</t>
  </si>
  <si>
    <t>MSL</t>
  </si>
  <si>
    <t>Coral India Finance and Housing Ltd</t>
  </si>
  <si>
    <t>CORALFINAC</t>
  </si>
  <si>
    <t>JSL Industries Ltd</t>
  </si>
  <si>
    <t>JSLINDL</t>
  </si>
  <si>
    <t>Shri Dinesh Mills Ltd</t>
  </si>
  <si>
    <t>SHRIDINE</t>
  </si>
  <si>
    <t>Brady And Morris Engineering Co Ltd</t>
  </si>
  <si>
    <t>BRADYM</t>
  </si>
  <si>
    <t>Loyal Textile Mills Ltd</t>
  </si>
  <si>
    <t>LOYALTEX</t>
  </si>
  <si>
    <t>Indiabulls Enterprises Ltd</t>
  </si>
  <si>
    <t>IEL</t>
  </si>
  <si>
    <t>Crayons Advertising Ltd</t>
  </si>
  <si>
    <t>CRAYONS</t>
  </si>
  <si>
    <t>LKP Finance Ltd</t>
  </si>
  <si>
    <t>LKPFIN</t>
  </si>
  <si>
    <t>Cords Cable Industries Ltd</t>
  </si>
  <si>
    <t>CORDSCABLE</t>
  </si>
  <si>
    <t>Delphi World Money Ltd</t>
  </si>
  <si>
    <t>DELPHIFX</t>
  </si>
  <si>
    <t>Emmforce Autotech Ltd</t>
  </si>
  <si>
    <t>EMMFORCE</t>
  </si>
  <si>
    <t>Automotive Parts &amp; Equipment</t>
  </si>
  <si>
    <t>Smartlink Holdings Ltd</t>
  </si>
  <si>
    <t>SMARTLINK</t>
  </si>
  <si>
    <t>RKEC Projects Ltd</t>
  </si>
  <si>
    <t>RKEC</t>
  </si>
  <si>
    <t>Indian Terrain Fashions Ltd</t>
  </si>
  <si>
    <t>INDTERRAIN</t>
  </si>
  <si>
    <t>India Gelatine &amp; Chemicals Ltd</t>
  </si>
  <si>
    <t>INDGELA</t>
  </si>
  <si>
    <t>Hindcon Chemicals Ltd</t>
  </si>
  <si>
    <t>HINDCON</t>
  </si>
  <si>
    <t>Pmc Fincorp Ltd</t>
  </si>
  <si>
    <t>PMCFIN</t>
  </si>
  <si>
    <t>PG Foils Ltd</t>
  </si>
  <si>
    <t>PGFOILQ</t>
  </si>
  <si>
    <t>Kanchi Karpooram Ltd</t>
  </si>
  <si>
    <t>KANCHI</t>
  </si>
  <si>
    <t>Infinium Pharmachem Ltd</t>
  </si>
  <si>
    <t>INFINIUM</t>
  </si>
  <si>
    <t>Commercial Syn Bags Ltd</t>
  </si>
  <si>
    <t>COMSYN</t>
  </si>
  <si>
    <t>Canarys Automations Ltd</t>
  </si>
  <si>
    <t>CANARYS</t>
  </si>
  <si>
    <t>Standard Capital Markets Ltd</t>
  </si>
  <si>
    <t>STANCAP</t>
  </si>
  <si>
    <t>Oriental Carbon &amp; Chemicals Ltd</t>
  </si>
  <si>
    <t>OCCL</t>
  </si>
  <si>
    <t>Raj Television Network Ltd</t>
  </si>
  <si>
    <t>RAJTV</t>
  </si>
  <si>
    <t>Aksharchem (India) Ltd</t>
  </si>
  <si>
    <t>AKSHARCHEM</t>
  </si>
  <si>
    <t>McLeod Russel India Ltd</t>
  </si>
  <si>
    <t>MCLEODRUSS</t>
  </si>
  <si>
    <t>LGB Forge Ltd</t>
  </si>
  <si>
    <t>LGBFORGE</t>
  </si>
  <si>
    <t>S &amp; S Power Switchgear Ltd</t>
  </si>
  <si>
    <t>S&amp;SPOWER</t>
  </si>
  <si>
    <t>Empower India Ltd</t>
  </si>
  <si>
    <t>EMPOWER</t>
  </si>
  <si>
    <t>Maagh Advertising and Marketing Services Ltd</t>
  </si>
  <si>
    <t>MAAGHADV</t>
  </si>
  <si>
    <t>NTC Industries Ltd</t>
  </si>
  <si>
    <t>NTCIND</t>
  </si>
  <si>
    <t>Thomas Scott (India) Ltd</t>
  </si>
  <si>
    <t>THOMASCOTT</t>
  </si>
  <si>
    <t>Available Finance Ltd</t>
  </si>
  <si>
    <t>AVAILFC</t>
  </si>
  <si>
    <t>Regis Industries Ltd</t>
  </si>
  <si>
    <t>REGIS</t>
  </si>
  <si>
    <t>Mini Diamonds (India) Ltd</t>
  </si>
  <si>
    <t>MINID</t>
  </si>
  <si>
    <t>Ginni Filaments Ltd</t>
  </si>
  <si>
    <t>GINNIFILA</t>
  </si>
  <si>
    <t>Amba Enterprises Ltd</t>
  </si>
  <si>
    <t>AEL</t>
  </si>
  <si>
    <t>Archidply Industries Ltd</t>
  </si>
  <si>
    <t>ARCHIDPLY</t>
  </si>
  <si>
    <t>Shradha Infraprojects Ltd</t>
  </si>
  <si>
    <t>SHRADHA</t>
  </si>
  <si>
    <t>Kanpur Plastipack Ltd</t>
  </si>
  <si>
    <t>KANPRPLA</t>
  </si>
  <si>
    <t>T T Ltd</t>
  </si>
  <si>
    <t>TTL</t>
  </si>
  <si>
    <t>ResGen Ltd</t>
  </si>
  <si>
    <t>RESGEN</t>
  </si>
  <si>
    <t>Coal &amp; Consumable Fuels</t>
  </si>
  <si>
    <t>Swastika Investmart Ltd</t>
  </si>
  <si>
    <t>SWASTIKA</t>
  </si>
  <si>
    <t>Diksat Transworld Ltd</t>
  </si>
  <si>
    <t>DIKSAT</t>
  </si>
  <si>
    <t>S V Global Mill Ltd</t>
  </si>
  <si>
    <t>SVGLOBAL</t>
  </si>
  <si>
    <t>Duncan Engineering Ltd</t>
  </si>
  <si>
    <t>DUNCANENG</t>
  </si>
  <si>
    <t>delaPlex Ltd</t>
  </si>
  <si>
    <t>DELAPLEX</t>
  </si>
  <si>
    <t>Cosmo Ferrites Ltd</t>
  </si>
  <si>
    <t>COSMOFE</t>
  </si>
  <si>
    <t>Chatha Foods Ltd</t>
  </si>
  <si>
    <t>CHATHA</t>
  </si>
  <si>
    <t>Ashapuri Gold Ornament Ltd</t>
  </si>
  <si>
    <t>AGOL</t>
  </si>
  <si>
    <t>Starteck Finance Ltd</t>
  </si>
  <si>
    <t>STARTECK</t>
  </si>
  <si>
    <t>Visa Steel Ltd</t>
  </si>
  <si>
    <t>VISASTEEL</t>
  </si>
  <si>
    <t>JHS Svendgaard Laboratories Ltd</t>
  </si>
  <si>
    <t>JHS</t>
  </si>
  <si>
    <t>S A Tech Software India Ltd</t>
  </si>
  <si>
    <t>SATECH</t>
  </si>
  <si>
    <t>JK Agri Genetics Ltd</t>
  </si>
  <si>
    <t>JK AGRI</t>
  </si>
  <si>
    <t>Generic Engineering Construction and Projects Ltd</t>
  </si>
  <si>
    <t>GENCON</t>
  </si>
  <si>
    <t>Purple Finance Ltd</t>
  </si>
  <si>
    <t>PURPLEFIN</t>
  </si>
  <si>
    <t>SAB Industries Ltd</t>
  </si>
  <si>
    <t>SAB</t>
  </si>
  <si>
    <t>Dhunseri Tea &amp; Industries Ltd</t>
  </si>
  <si>
    <t>DTIL</t>
  </si>
  <si>
    <t>Brahmaputra Infrastructure Ltd</t>
  </si>
  <si>
    <t>BRAHMINFRA</t>
  </si>
  <si>
    <t>On Door Concepts Ltd</t>
  </si>
  <si>
    <t>ONDOOR</t>
  </si>
  <si>
    <t>Phoenix Township Ltd</t>
  </si>
  <si>
    <t>PHOENIXTN</t>
  </si>
  <si>
    <t>Maha Rashtra Apex Corporation Ltd</t>
  </si>
  <si>
    <t>MAHAPEXLTD</t>
  </si>
  <si>
    <t>Anlon Technology Solutions Ltd</t>
  </si>
  <si>
    <t>ANLON</t>
  </si>
  <si>
    <t>Cochin Minerals and Rutile Ltd</t>
  </si>
  <si>
    <t>COCHINM</t>
  </si>
  <si>
    <t>Inventure Growth &amp; Securities Ltd</t>
  </si>
  <si>
    <t>INVENTURE</t>
  </si>
  <si>
    <t>Emerald Finance Ltd</t>
  </si>
  <si>
    <t>EMERALD</t>
  </si>
  <si>
    <t>Capital Trust Ltd</t>
  </si>
  <si>
    <t>CAPTRUST</t>
  </si>
  <si>
    <t>Noida Toll Bridge Company Ltd</t>
  </si>
  <si>
    <t>NOIDATOLL</t>
  </si>
  <si>
    <t>Kimia Biosciences Ltd</t>
  </si>
  <si>
    <t>KIMIABL</t>
  </si>
  <si>
    <t>Rts Power Corporation Ltd</t>
  </si>
  <si>
    <t>RTSPOWR</t>
  </si>
  <si>
    <t>KBC Global Ltd</t>
  </si>
  <si>
    <t>KBCGLOBAL</t>
  </si>
  <si>
    <t>Alphalogic Industries Ltd</t>
  </si>
  <si>
    <t>ALPHAIND</t>
  </si>
  <si>
    <t>Office Services &amp; Supplies</t>
  </si>
  <si>
    <t>Rajshree Sugars &amp; Chemicals Ltd</t>
  </si>
  <si>
    <t>RAJSREESUG</t>
  </si>
  <si>
    <t>Chaman Metallics Ltd</t>
  </si>
  <si>
    <t>CMNL</t>
  </si>
  <si>
    <t>Nirman Agri Genetics Ltd</t>
  </si>
  <si>
    <t>NIRMAN</t>
  </si>
  <si>
    <t>Trom Industries Ltd</t>
  </si>
  <si>
    <t>TROM</t>
  </si>
  <si>
    <t>Jaysynth Orgochem Ltd</t>
  </si>
  <si>
    <t>JAYSYNTH</t>
  </si>
  <si>
    <t>G M Polyplast Ltd</t>
  </si>
  <si>
    <t>GMPL</t>
  </si>
  <si>
    <t>Sona Machinery Ltd</t>
  </si>
  <si>
    <t>SONAMAC</t>
  </si>
  <si>
    <t>Qualitek Labs Ltd</t>
  </si>
  <si>
    <t>QLL</t>
  </si>
  <si>
    <t>Techknowgreen Solutions Ltd</t>
  </si>
  <si>
    <t>TECHKGREEN</t>
  </si>
  <si>
    <t>Garnet International Ltd</t>
  </si>
  <si>
    <t>GARNETINT</t>
  </si>
  <si>
    <t>Jullundur Motor Agency (Delhi) Ltd</t>
  </si>
  <si>
    <t>JMA</t>
  </si>
  <si>
    <t>Aartech Solonics Ltd</t>
  </si>
  <si>
    <t>AARTECH</t>
  </si>
  <si>
    <t>Maximus International Ltd</t>
  </si>
  <si>
    <t>MAXIMUS</t>
  </si>
  <si>
    <t>Shri Balaji Valve Components Ltd</t>
  </si>
  <si>
    <t>SBVCL</t>
  </si>
  <si>
    <t>Caspian Corporate Services Ltd</t>
  </si>
  <si>
    <t>CASPIAN</t>
  </si>
  <si>
    <t>Compucom Software Ltd</t>
  </si>
  <si>
    <t>COMPUSOFT</t>
  </si>
  <si>
    <t>A B Cotspin India Ltd</t>
  </si>
  <si>
    <t>ABCOTS</t>
  </si>
  <si>
    <t>Lovable Lingerie Ltd</t>
  </si>
  <si>
    <t>LOVABLE</t>
  </si>
  <si>
    <t>Storage Technologies and Automation Ltd</t>
  </si>
  <si>
    <t>STAL</t>
  </si>
  <si>
    <t>Sharda Ispat Ltd</t>
  </si>
  <si>
    <t>SHRDAIS</t>
  </si>
  <si>
    <t>Lloyds Luxuries Ltd</t>
  </si>
  <si>
    <t>LLOYDS</t>
  </si>
  <si>
    <t>SBI Nifty Bank ETF</t>
  </si>
  <si>
    <t>SETFNIFBK</t>
  </si>
  <si>
    <t>CAPTAIN PIPES Ltd</t>
  </si>
  <si>
    <t>CAPPIPES</t>
  </si>
  <si>
    <t>Esprit Stones Ltd</t>
  </si>
  <si>
    <t>ESPRIT</t>
  </si>
  <si>
    <t>Super House Ltd</t>
  </si>
  <si>
    <t>SUPERHOUSE</t>
  </si>
  <si>
    <t>Oil Country Tubular Ltd</t>
  </si>
  <si>
    <t>OILCOUNTUB</t>
  </si>
  <si>
    <t>B &amp; A Packaging India Ltd</t>
  </si>
  <si>
    <t>BAPACK</t>
  </si>
  <si>
    <t>Parshva Enterprises Ltd</t>
  </si>
  <si>
    <t>PARSHVA</t>
  </si>
  <si>
    <t>Sarthak Metals Ltd</t>
  </si>
  <si>
    <t>SMLT</t>
  </si>
  <si>
    <t>Narmada Gelatines Ltd</t>
  </si>
  <si>
    <t>SHAWGELTIN</t>
  </si>
  <si>
    <t>IL&amp;FS Transportation Networks Ltd</t>
  </si>
  <si>
    <t>IL&amp;FSTRANS</t>
  </si>
  <si>
    <t>Star Delta Transformers Ltd</t>
  </si>
  <si>
    <t>STARDELTA</t>
  </si>
  <si>
    <t>Pansari Developers Ltd</t>
  </si>
  <si>
    <t>PANSARI</t>
  </si>
  <si>
    <t>Umang Dairies Ltd</t>
  </si>
  <si>
    <t>UMANGDAIRY</t>
  </si>
  <si>
    <t>National Plastic Technologies Ltd</t>
  </si>
  <si>
    <t>NATPLASTI</t>
  </si>
  <si>
    <t>DCG Cables &amp; Wires Ltd</t>
  </si>
  <si>
    <t>DCG</t>
  </si>
  <si>
    <t>Equippp Social Impact Technologies Ltd</t>
  </si>
  <si>
    <t>EQUIPPP</t>
  </si>
  <si>
    <t xml:space="preserve"> IT Services &amp; Consulting</t>
  </si>
  <si>
    <t>Srivari Spices and Foods Ltd</t>
  </si>
  <si>
    <t>SSFL</t>
  </si>
  <si>
    <t>ICICI Prudential Nifty 100 Low Vol 30 ETF</t>
  </si>
  <si>
    <t>LOWVOLIETF</t>
  </si>
  <si>
    <t>G G Engineering Ltd</t>
  </si>
  <si>
    <t>GGENG</t>
  </si>
  <si>
    <t>Sanmit Infra Ltd</t>
  </si>
  <si>
    <t>SANINFRA</t>
  </si>
  <si>
    <t>Dolfin Rubbers Ltd</t>
  </si>
  <si>
    <t>DOLFIN</t>
  </si>
  <si>
    <t>Madhusudan Masala Ltd</t>
  </si>
  <si>
    <t>MADHUSUDAN</t>
  </si>
  <si>
    <t>Hindustan Tin Works Ltd</t>
  </si>
  <si>
    <t>HINDTIN</t>
  </si>
  <si>
    <t>Maxposure Ltd</t>
  </si>
  <si>
    <t>MAXPOSURE</t>
  </si>
  <si>
    <t>Indian Wood Products Co Ltd</t>
  </si>
  <si>
    <t>IWP</t>
  </si>
  <si>
    <t>Kapston Services Ltd</t>
  </si>
  <si>
    <t>KAPSTON</t>
  </si>
  <si>
    <t>Asian Hotels (East) Ltd</t>
  </si>
  <si>
    <t>AHLEAST</t>
  </si>
  <si>
    <t>Denis Chem Lab Ltd</t>
  </si>
  <si>
    <t>DENISCHEM</t>
  </si>
  <si>
    <t>Mauria Udyog Ltd</t>
  </si>
  <si>
    <t>MUL</t>
  </si>
  <si>
    <t>Housing Development and Infrastructure Ltd</t>
  </si>
  <si>
    <t>HDIL</t>
  </si>
  <si>
    <t>Flexituff Ventures International Ltd</t>
  </si>
  <si>
    <t>FLEXITUFF</t>
  </si>
  <si>
    <t>Stratmont Industries Ltd</t>
  </si>
  <si>
    <t>STRATMONT</t>
  </si>
  <si>
    <t>Eco Hotels and Resorts Ltd</t>
  </si>
  <si>
    <t>ECOHOTELS</t>
  </si>
  <si>
    <t>Shiva Texyarn Ltd</t>
  </si>
  <si>
    <t>SHIVATEX</t>
  </si>
  <si>
    <t>Tips Films Ltd</t>
  </si>
  <si>
    <t>TIPSFILMS</t>
  </si>
  <si>
    <t>Aarnav Fashions Ltd</t>
  </si>
  <si>
    <t>AARNAV</t>
  </si>
  <si>
    <t>Digicontent Ltd</t>
  </si>
  <si>
    <t>DGCONTENT</t>
  </si>
  <si>
    <t>Nitiraj Engineers Ltd</t>
  </si>
  <si>
    <t>NITIRAJ</t>
  </si>
  <si>
    <t>Nettlinx Ltd</t>
  </si>
  <si>
    <t>NETTLINX</t>
  </si>
  <si>
    <t>Yash Optics &amp; Lens Ltd</t>
  </si>
  <si>
    <t>YASHOPTICS</t>
  </si>
  <si>
    <t>Worth Peripherals Ltd</t>
  </si>
  <si>
    <t>Akanksha Power and Infrastructure Ltd</t>
  </si>
  <si>
    <t>AKANKSHA</t>
  </si>
  <si>
    <t>Dindigul Farm Product Ltd</t>
  </si>
  <si>
    <t>DFPL</t>
  </si>
  <si>
    <t>Mangal Credit and Fincorp Ltd</t>
  </si>
  <si>
    <t>MANCREDIT</t>
  </si>
  <si>
    <t>Arham Technologies Ltd</t>
  </si>
  <si>
    <t>ARHAM</t>
  </si>
  <si>
    <t>Vaishali Pharma Ltd</t>
  </si>
  <si>
    <t>VAISHALI</t>
  </si>
  <si>
    <t>Raja Bahadur International Ltd</t>
  </si>
  <si>
    <t>RAJABAH</t>
  </si>
  <si>
    <t>Aspinwall and Company Ltd</t>
  </si>
  <si>
    <t>ASPINWALL</t>
  </si>
  <si>
    <t>ITCONS e-Solutions Ltd</t>
  </si>
  <si>
    <t>ITCONS</t>
  </si>
  <si>
    <t>Human Resource &amp; Employment Services</t>
  </si>
  <si>
    <t>Gayatri Rubbers and Chemicals Ltd</t>
  </si>
  <si>
    <t>GRCL</t>
  </si>
  <si>
    <t>Unihealth Consultancy Ltd</t>
  </si>
  <si>
    <t>UNIHEALTH</t>
  </si>
  <si>
    <t>Emmbi Industries Ltd</t>
  </si>
  <si>
    <t>EMMBI</t>
  </si>
  <si>
    <t>BSL Ltd</t>
  </si>
  <si>
    <t>BSL</t>
  </si>
  <si>
    <t>Naman In-Store (India) Ltd</t>
  </si>
  <si>
    <t>NAMAN</t>
  </si>
  <si>
    <t>Incredible Industries Ltd</t>
  </si>
  <si>
    <t>INCREDIBLE</t>
  </si>
  <si>
    <t>Shri Bajrang Alliance Ltd</t>
  </si>
  <si>
    <t>SHBAJRG</t>
  </si>
  <si>
    <t>LA Tim Metal &amp; Industries Ltd</t>
  </si>
  <si>
    <t>LATIMMETAL</t>
  </si>
  <si>
    <t>Samor Reality Ltd</t>
  </si>
  <si>
    <t>SAMOR</t>
  </si>
  <si>
    <t>Univastu India Ltd</t>
  </si>
  <si>
    <t>UNIVASTU</t>
  </si>
  <si>
    <t>Texmo Pipes and Products Ltd</t>
  </si>
  <si>
    <t>TEXMOPIPES</t>
  </si>
  <si>
    <t>DRS Dilip Roadlines Ltd</t>
  </si>
  <si>
    <t>DRSDILIP</t>
  </si>
  <si>
    <t>Anik Industries Ltd</t>
  </si>
  <si>
    <t>ANIKINDS</t>
  </si>
  <si>
    <t>Arunjyoti Bio Ventures Ltd</t>
  </si>
  <si>
    <t>ABVL</t>
  </si>
  <si>
    <t>RSD Finance Ltd</t>
  </si>
  <si>
    <t>RSDFIN</t>
  </si>
  <si>
    <t>Power and Instrumentation (Gujarat) Ltd</t>
  </si>
  <si>
    <t>PIGL</t>
  </si>
  <si>
    <t>AMJ Land Holdings Ltd</t>
  </si>
  <si>
    <t>AMJLAND</t>
  </si>
  <si>
    <t>Bal Pharma Ltd</t>
  </si>
  <si>
    <t>BALPHARMA</t>
  </si>
  <si>
    <t>Ratnabhumi Developers Ltd</t>
  </si>
  <si>
    <t>RATNABHUMI</t>
  </si>
  <si>
    <t>Lagnam Spintex Ltd</t>
  </si>
  <si>
    <t>LAGNAM</t>
  </si>
  <si>
    <t>Enser Communications Ltd</t>
  </si>
  <si>
    <t>ENSER</t>
  </si>
  <si>
    <t>Sonam Ltd</t>
  </si>
  <si>
    <t>SONAMLTD</t>
  </si>
  <si>
    <t>Sayaji Hotels (Pune) Ltd</t>
  </si>
  <si>
    <t>SHPLPUNE</t>
  </si>
  <si>
    <t>Indbank Merchant Banking Services Ltd</t>
  </si>
  <si>
    <t>INDBANK</t>
  </si>
  <si>
    <t>IVP Ltd</t>
  </si>
  <si>
    <t>IVP</t>
  </si>
  <si>
    <t>Gretex Industries Ltd</t>
  </si>
  <si>
    <t>GRETEX</t>
  </si>
  <si>
    <t>ACE Software Exports Ltd</t>
  </si>
  <si>
    <t>ACESOFT</t>
  </si>
  <si>
    <t>Odyssey Technologies Ltd</t>
  </si>
  <si>
    <t>ODYSSEY</t>
  </si>
  <si>
    <t>QMS Medical Allied Services Ltd</t>
  </si>
  <si>
    <t>QMSMEDI</t>
  </si>
  <si>
    <t>Alpa Laboratories Ltd</t>
  </si>
  <si>
    <t>ALPA</t>
  </si>
  <si>
    <t>Aarvi Encon Ltd</t>
  </si>
  <si>
    <t>AARVI</t>
  </si>
  <si>
    <t>GTL Ltd</t>
  </si>
  <si>
    <t>GTL</t>
  </si>
  <si>
    <t>Sir Shadi Lal Enterprises Ltd</t>
  </si>
  <si>
    <t>SSLEL</t>
  </si>
  <si>
    <t>Jyoti Ltd</t>
  </si>
  <si>
    <t>JYOTI</t>
  </si>
  <si>
    <t>Signet Industries Ltd</t>
  </si>
  <si>
    <t>SIGIND</t>
  </si>
  <si>
    <t>WAA Solar Ltd</t>
  </si>
  <si>
    <t>WAA</t>
  </si>
  <si>
    <t>Sharat Industries Ltd</t>
  </si>
  <si>
    <t>SHINDL</t>
  </si>
  <si>
    <t>Deep Polymers Ltd</t>
  </si>
  <si>
    <t>DEEP</t>
  </si>
  <si>
    <t>Dhruv Consultancy Services Ltd</t>
  </si>
  <si>
    <t>DHRUV</t>
  </si>
  <si>
    <t>Vuenow Infratech Ltd</t>
  </si>
  <si>
    <t>VUENOW</t>
  </si>
  <si>
    <t>Prima Plastics Ltd</t>
  </si>
  <si>
    <t>PRIMAPLA</t>
  </si>
  <si>
    <t>Edvenswa Enterprises Ltd</t>
  </si>
  <si>
    <t>EDVENSWA</t>
  </si>
  <si>
    <t>Organic Recycling Systems Ltd</t>
  </si>
  <si>
    <t>ORGANICREC</t>
  </si>
  <si>
    <t>Global Offshore Services Ltd</t>
  </si>
  <si>
    <t>GLOBOFFS</t>
  </si>
  <si>
    <t>Aveer Foods Ltd</t>
  </si>
  <si>
    <t>AVEER</t>
  </si>
  <si>
    <t>MITCON Consultancy &amp; Engineering Services Ltd</t>
  </si>
  <si>
    <t>MITCON</t>
  </si>
  <si>
    <t>Indrayani Biotech Ltd</t>
  </si>
  <si>
    <t>INDRANIB</t>
  </si>
  <si>
    <t>Aryaman Capital Markets Ltd</t>
  </si>
  <si>
    <t>ARYACAPM</t>
  </si>
  <si>
    <t>Maitreya Medicare Ltd</t>
  </si>
  <si>
    <t>MAITREYA</t>
  </si>
  <si>
    <t>Ramdevbaba Solvent Ltd</t>
  </si>
  <si>
    <t>RBS</t>
  </si>
  <si>
    <t>Mangalam Drugs and Organics Ltd</t>
  </si>
  <si>
    <t>MANGALAM</t>
  </si>
  <si>
    <t>GVP Infotech Ltd</t>
  </si>
  <si>
    <t>GVPTECH</t>
  </si>
  <si>
    <t>Simplex Castings Ltd</t>
  </si>
  <si>
    <t>SIMPLEXCAS</t>
  </si>
  <si>
    <t>Century Extrusions Ltd</t>
  </si>
  <si>
    <t>CENTEXT</t>
  </si>
  <si>
    <t>Shigan Quantum Technologies Ltd</t>
  </si>
  <si>
    <t>SHIGAN</t>
  </si>
  <si>
    <t>Silicon Rental Solutions Ltd</t>
  </si>
  <si>
    <t>SRSOLTD</t>
  </si>
  <si>
    <t>Cambridge Technology Enterprises Ltd</t>
  </si>
  <si>
    <t>CTE</t>
  </si>
  <si>
    <t>Weizmann Limited</t>
  </si>
  <si>
    <t>WEIZMANIND</t>
  </si>
  <si>
    <t>Bihar Sponge Iron Ltd</t>
  </si>
  <si>
    <t>BIHSPONG</t>
  </si>
  <si>
    <t>Somi Conveyor Beltings Ltd</t>
  </si>
  <si>
    <t>SOMICONVEY</t>
  </si>
  <si>
    <t>Gujarat State Financial Corp</t>
  </si>
  <si>
    <t>GUJSTATFIN</t>
  </si>
  <si>
    <t>SAH Polymers Ltd</t>
  </si>
  <si>
    <t>SAH</t>
  </si>
  <si>
    <t>United Nilgiri Tea Estates Company Ltd</t>
  </si>
  <si>
    <t>UNITEDTEA</t>
  </si>
  <si>
    <t>Radix Industries (India) Ltd</t>
  </si>
  <si>
    <t>RADIXIND</t>
  </si>
  <si>
    <t>Universal Autofoundry Ltd</t>
  </si>
  <si>
    <t>UNIAUTO</t>
  </si>
  <si>
    <t>Swati Projects Ltd</t>
  </si>
  <si>
    <t>SWATIPRO</t>
  </si>
  <si>
    <t>CHL Ltd</t>
  </si>
  <si>
    <t>CHLLTD</t>
  </si>
  <si>
    <t>Dhoot Industrial Finance Ltd</t>
  </si>
  <si>
    <t>DHOOTIN</t>
  </si>
  <si>
    <t>Winsome Textile Industries Ltd</t>
  </si>
  <si>
    <t>WINSOMTX</t>
  </si>
  <si>
    <t>Panache Digilife Ltd</t>
  </si>
  <si>
    <t>PANACHE</t>
  </si>
  <si>
    <t>Niraj Cement Structurals Ltd</t>
  </si>
  <si>
    <t>NIRAJ</t>
  </si>
  <si>
    <t>Hindustan Adhesives Ltd</t>
  </si>
  <si>
    <t>HINDADH</t>
  </si>
  <si>
    <t>Sel Manufacturing Company Ltd</t>
  </si>
  <si>
    <t>SELMC</t>
  </si>
  <si>
    <t>Gujarat Intrux Ltd</t>
  </si>
  <si>
    <t>GUJINTRX</t>
  </si>
  <si>
    <t>United Polyfab Gujarat Ltd</t>
  </si>
  <si>
    <t>UNITEDPOLY</t>
  </si>
  <si>
    <t>Siyaram Recycling Industries Ltd</t>
  </si>
  <si>
    <t>SIYARAM</t>
  </si>
  <si>
    <t>Arvee Laboratories (India) Ltd</t>
  </si>
  <si>
    <t>ARVEE</t>
  </si>
  <si>
    <t>Vinny Overseas Ltd</t>
  </si>
  <si>
    <t>VINNY</t>
  </si>
  <si>
    <t>Surat Trade and Mercantile Ltd</t>
  </si>
  <si>
    <t>SURATRAML</t>
  </si>
  <si>
    <t>HB Estate Developers Ltd</t>
  </si>
  <si>
    <t>HBESD</t>
  </si>
  <si>
    <t>GIR Natureview Resorts Ltd</t>
  </si>
  <si>
    <t>GIRRESORTS</t>
  </si>
  <si>
    <t>Quest Laboratories Ltd</t>
  </si>
  <si>
    <t>QUESTLAB</t>
  </si>
  <si>
    <t>Fonebox Retail Ltd</t>
  </si>
  <si>
    <t>FONEBOX</t>
  </si>
  <si>
    <t>Pritika Engineering Components Ltd</t>
  </si>
  <si>
    <t>PRITIKA</t>
  </si>
  <si>
    <t>GSS Infotech Ltd</t>
  </si>
  <si>
    <t>GSS</t>
  </si>
  <si>
    <t>Modern Threads (India) Ltd</t>
  </si>
  <si>
    <t>MODTHREAD</t>
  </si>
  <si>
    <t>Sylvan Plyboard (India) Ltd</t>
  </si>
  <si>
    <t>SYLVANPLY</t>
  </si>
  <si>
    <t>MRO-TEK Realty Ltd</t>
  </si>
  <si>
    <t>MRO-TEK</t>
  </si>
  <si>
    <t>Caprihans India Ltd</t>
  </si>
  <si>
    <t>CAPRIHANS</t>
  </si>
  <si>
    <t>BDH Industries Ltd</t>
  </si>
  <si>
    <t>BDH</t>
  </si>
  <si>
    <t>Aarey Drugs and Pharmaceuticals Ltd</t>
  </si>
  <si>
    <t>AAREYDRUGS</t>
  </si>
  <si>
    <t>Alpine Housing Development Corporation Limited</t>
  </si>
  <si>
    <t>ALPINEHOU</t>
  </si>
  <si>
    <t>Lactose (India) Ltd</t>
  </si>
  <si>
    <t>LACTOSE</t>
  </si>
  <si>
    <t>Shahlon Silk Industries Ltd</t>
  </si>
  <si>
    <t>SHAHLON</t>
  </si>
  <si>
    <t>Tarmat Ltd</t>
  </si>
  <si>
    <t>TARMAT</t>
  </si>
  <si>
    <t>Praxis Home Retail Ltd</t>
  </si>
  <si>
    <t>PRAXIS</t>
  </si>
  <si>
    <t>Lakshmi Automatic Loom Works Ltd</t>
  </si>
  <si>
    <t>LXMIATO</t>
  </si>
  <si>
    <t>Precision Electronics Ltd</t>
  </si>
  <si>
    <t>PRECISIO</t>
  </si>
  <si>
    <t>Jamshri Realty Ltd</t>
  </si>
  <si>
    <t>JAMSHRI</t>
  </si>
  <si>
    <t>Real Estate Operating Companies</t>
  </si>
  <si>
    <t>Ashapura Logistics Ltd</t>
  </si>
  <si>
    <t>ASHALOG</t>
  </si>
  <si>
    <t>Maheshwari Logistics Ltd</t>
  </si>
  <si>
    <t>MAHESHWARI</t>
  </si>
  <si>
    <t>Priti International Ltd</t>
  </si>
  <si>
    <t>PRITI</t>
  </si>
  <si>
    <t>Globus Power Generation Ltd</t>
  </si>
  <si>
    <t>GLOBUSCON</t>
  </si>
  <si>
    <t>Wardwizard Foods and Beverages Ltd</t>
  </si>
  <si>
    <t>WARDWIZFBL</t>
  </si>
  <si>
    <t>Shree Ajit Pulp and Paper Ltd</t>
  </si>
  <si>
    <t>SAPPL</t>
  </si>
  <si>
    <t>Upsurge Seeds Of Agriculture Ltd</t>
  </si>
  <si>
    <t>USASEEDS</t>
  </si>
  <si>
    <t>Urban Enviro Waste Management Ltd</t>
  </si>
  <si>
    <t>URBAN</t>
  </si>
  <si>
    <t>Lambodhara Textiles Ltd</t>
  </si>
  <si>
    <t>LAMBODHARA</t>
  </si>
  <si>
    <t>Rajputana Industries Ltd</t>
  </si>
  <si>
    <t>RAJINDLTD</t>
  </si>
  <si>
    <t>Metals - Copper</t>
  </si>
  <si>
    <t>Airo Lam Ltd</t>
  </si>
  <si>
    <t>AIROLAM</t>
  </si>
  <si>
    <t>Manaksia Aluminium Co Ltd</t>
  </si>
  <si>
    <t>MANAKALUCO</t>
  </si>
  <si>
    <t>Samkrg Pistons and Rings Ltd</t>
  </si>
  <si>
    <t>SAMKRG</t>
  </si>
  <si>
    <t>Forcas Studio Ltd</t>
  </si>
  <si>
    <t>FORCAS</t>
  </si>
  <si>
    <t>Hilton Metal Forging Ltd</t>
  </si>
  <si>
    <t>HILTON</t>
  </si>
  <si>
    <t>Beacon Trusteeship Ltd</t>
  </si>
  <si>
    <t>BEACON</t>
  </si>
  <si>
    <t>Sikko Industries Ltd</t>
  </si>
  <si>
    <t>SIKKO</t>
  </si>
  <si>
    <t>Metroglobal Ltd</t>
  </si>
  <si>
    <t>METROGLOBL</t>
  </si>
  <si>
    <t>Atam Valves Ltd</t>
  </si>
  <si>
    <t>ATAM</t>
  </si>
  <si>
    <t>Syschem (India) Ltd</t>
  </si>
  <si>
    <t>SYSCHEM</t>
  </si>
  <si>
    <t>Mitsu Chem Plast Ltd</t>
  </si>
  <si>
    <t>MITSU</t>
  </si>
  <si>
    <t>Khemani Distributors &amp; Marketing Ltd</t>
  </si>
  <si>
    <t>KDML</t>
  </si>
  <si>
    <t>Bafna Pharmaceuticals Ltd</t>
  </si>
  <si>
    <t>BAFNAPH</t>
  </si>
  <si>
    <t>Jocil Ltd</t>
  </si>
  <si>
    <t>JOCIL</t>
  </si>
  <si>
    <t>Abans Enterprises Ltd</t>
  </si>
  <si>
    <t>ABANSENT</t>
  </si>
  <si>
    <t>Savera Industries Ltd</t>
  </si>
  <si>
    <t>SAVERA</t>
  </si>
  <si>
    <t>Indian Sucrose Ltd</t>
  </si>
  <si>
    <t>INDSUCR</t>
  </si>
  <si>
    <t>Kalyani Forge Ltd</t>
  </si>
  <si>
    <t>KALYANIFRG</t>
  </si>
  <si>
    <t>Globe International Carriers Ltd</t>
  </si>
  <si>
    <t>GICL</t>
  </si>
  <si>
    <t>Rajeshwari Cans Ltd</t>
  </si>
  <si>
    <t>RCAN</t>
  </si>
  <si>
    <t>Metal, Glass &amp; Plastic Containers</t>
  </si>
  <si>
    <t>Digidrive Distributors Ltd</t>
  </si>
  <si>
    <t>DIGIDRIVE</t>
  </si>
  <si>
    <t>Kesar Petroproducts Ltd</t>
  </si>
  <si>
    <t>KESARPE</t>
  </si>
  <si>
    <t>Confidence Futuristic Energetech Ltd</t>
  </si>
  <si>
    <t>CFEL</t>
  </si>
  <si>
    <t>Dcm Ltd</t>
  </si>
  <si>
    <t>DCM</t>
  </si>
  <si>
    <t>Gillanders Arbuthnot &amp; Co Ltd</t>
  </si>
  <si>
    <t>GILLANDERS</t>
  </si>
  <si>
    <t>South India Paper Mills Ltd</t>
  </si>
  <si>
    <t>STHINPA</t>
  </si>
  <si>
    <t>Pacific Industries Ltd</t>
  </si>
  <si>
    <t>PACIFICI</t>
  </si>
  <si>
    <t>CIL Nova Petrochemicals Ltd</t>
  </si>
  <si>
    <t>CNOVAPETRO</t>
  </si>
  <si>
    <t>Cenlub Industries Ltd</t>
  </si>
  <si>
    <t>CENLUB</t>
  </si>
  <si>
    <t>KHFM Hospitality and Facility Management Services Ltd</t>
  </si>
  <si>
    <t>KHFM</t>
  </si>
  <si>
    <t>MPS Infotecnics Ltd</t>
  </si>
  <si>
    <t>VISESHINFO</t>
  </si>
  <si>
    <t>Pramara Promotions Ltd</t>
  </si>
  <si>
    <t>PRAMARA</t>
  </si>
  <si>
    <t>Anmol India Ltd</t>
  </si>
  <si>
    <t>ANMOL</t>
  </si>
  <si>
    <t>Raghuvansh Agrofarms Ltd</t>
  </si>
  <si>
    <t>RAFL</t>
  </si>
  <si>
    <t>Vital Chemtech Ltd</t>
  </si>
  <si>
    <t>VITAL</t>
  </si>
  <si>
    <t>SAL Steel Ltd</t>
  </si>
  <si>
    <t>SALSTEEL</t>
  </si>
  <si>
    <t>Ducol Organics &amp; Colours Ltd</t>
  </si>
  <si>
    <t>DUCOL</t>
  </si>
  <si>
    <t>Ovobel Foods Ltd</t>
  </si>
  <si>
    <t>OVOBELE</t>
  </si>
  <si>
    <t>B.A.G. Films and Media Ltd</t>
  </si>
  <si>
    <t>BAGFILMS</t>
  </si>
  <si>
    <t>Rulka Electricals Ltd</t>
  </si>
  <si>
    <t>RULKA</t>
  </si>
  <si>
    <t>Rajnish Retail Ltd</t>
  </si>
  <si>
    <t>RRETAIL</t>
  </si>
  <si>
    <t>New Swan Multitech Ltd</t>
  </si>
  <si>
    <t>SWANAGRO</t>
  </si>
  <si>
    <t>Samrat Forgings Ltd</t>
  </si>
  <si>
    <t>SAMRATFORG</t>
  </si>
  <si>
    <t>Tyche Industries Ltd</t>
  </si>
  <si>
    <t>TYCHE</t>
  </si>
  <si>
    <t>Indian Infotech and Software Ltd</t>
  </si>
  <si>
    <t>INDINFO</t>
  </si>
  <si>
    <t>Ambey Laboratories Ltd</t>
  </si>
  <si>
    <t>AMBEY</t>
  </si>
  <si>
    <t>AKI India Ltd</t>
  </si>
  <si>
    <t>AKI</t>
  </si>
  <si>
    <t>Toyam Sports Ltd</t>
  </si>
  <si>
    <t>TOYAMSL</t>
  </si>
  <si>
    <t>Mehai Technology Ltd</t>
  </si>
  <si>
    <t>MEHAI</t>
  </si>
  <si>
    <t>Salasar Exteriors and Contour Ltd</t>
  </si>
  <si>
    <t>SECL</t>
  </si>
  <si>
    <t>Chetana Education Ltd</t>
  </si>
  <si>
    <t>CHETANA</t>
  </si>
  <si>
    <t>LKP Securities Ltd</t>
  </si>
  <si>
    <t>LKPSEC</t>
  </si>
  <si>
    <t>Garg Furnace Ltd</t>
  </si>
  <si>
    <t>GARGFUR</t>
  </si>
  <si>
    <t>Zenith Drugs Ltd</t>
  </si>
  <si>
    <t>ZENITHDRUG</t>
  </si>
  <si>
    <t>Polson Ltd</t>
  </si>
  <si>
    <t>POLSON</t>
  </si>
  <si>
    <t>Ludlow Jute &amp; Specialities Ltd</t>
  </si>
  <si>
    <t>LUDLOWJUT</t>
  </si>
  <si>
    <t>Machino Plastics Ltd</t>
  </si>
  <si>
    <t>MACPLASQ</t>
  </si>
  <si>
    <t>Tainwala Chemicals and Plastics (India) Ltd</t>
  </si>
  <si>
    <t>TAINWALCHM</t>
  </si>
  <si>
    <t>NipponINETFNifty SDL Apr 2026 Top 20 Equal Weight</t>
  </si>
  <si>
    <t>SDL26BEES</t>
  </si>
  <si>
    <t>Greenchef Appliances Ltd</t>
  </si>
  <si>
    <t>GREENCHEF</t>
  </si>
  <si>
    <t>Interiors &amp; More Ltd</t>
  </si>
  <si>
    <t>INM</t>
  </si>
  <si>
    <t>Mahalaxmi Rubtech Ltd</t>
  </si>
  <si>
    <t>MHLXMIRU</t>
  </si>
  <si>
    <t>Avance Technologies Ltd</t>
  </si>
  <si>
    <t>AVANCE</t>
  </si>
  <si>
    <t>Avro India Ltd</t>
  </si>
  <si>
    <t>AVROIND</t>
  </si>
  <si>
    <t>Basant Agro Tech (India) Ltd</t>
  </si>
  <si>
    <t>BASANTGL</t>
  </si>
  <si>
    <t>Ganges Securities Ltd</t>
  </si>
  <si>
    <t>GANGESSECU</t>
  </si>
  <si>
    <t>Transwarranty Finance Ltd</t>
  </si>
  <si>
    <t>TFL</t>
  </si>
  <si>
    <t>Krebs Biochemicals and Industries Ltd</t>
  </si>
  <si>
    <t>KREBSBIO</t>
  </si>
  <si>
    <t>Dhruva Capital Services Ltd</t>
  </si>
  <si>
    <t>DHRUVCA</t>
  </si>
  <si>
    <t>Piccadily Sugar and Allied Industries Ltd</t>
  </si>
  <si>
    <t>PICCASUG</t>
  </si>
  <si>
    <t>Leading Leasing Finance and Investment Company Ltd</t>
  </si>
  <si>
    <t>LLFICL</t>
  </si>
  <si>
    <t>Standard Industries Ltd</t>
  </si>
  <si>
    <t>SIL</t>
  </si>
  <si>
    <t>Ecoplast Ltd</t>
  </si>
  <si>
    <t>ECOPLAST</t>
  </si>
  <si>
    <t>Reliance Chemotex Industries Ltd</t>
  </si>
  <si>
    <t>RELCHEMQ</t>
  </si>
  <si>
    <t>Shradha AI Technologies Ltd</t>
  </si>
  <si>
    <t>SHRAAITECH</t>
  </si>
  <si>
    <t>Oil &amp; Gas Drilling</t>
  </si>
  <si>
    <t>Kaira Can Co Ltd</t>
  </si>
  <si>
    <t>KAIRA</t>
  </si>
  <si>
    <t>Visco Trade Associates Ltd</t>
  </si>
  <si>
    <t>VISCO</t>
  </si>
  <si>
    <t>Setco Automotive Ltd</t>
  </si>
  <si>
    <t>SETCO</t>
  </si>
  <si>
    <t>Sprayking Ltd</t>
  </si>
  <si>
    <t>SPRAYKING</t>
  </si>
  <si>
    <t>Nagpur Power and Industries Ltd</t>
  </si>
  <si>
    <t>NAGPI</t>
  </si>
  <si>
    <t>7Seas Entertainment Ltd</t>
  </si>
  <si>
    <t>7SEASL</t>
  </si>
  <si>
    <t>Interactive Home Entertainment</t>
  </si>
  <si>
    <t>Keynote Financial Services Ltd</t>
  </si>
  <si>
    <t>KEYFINSERV</t>
  </si>
  <si>
    <t>ATV Projects India Ltd</t>
  </si>
  <si>
    <t>ATVPR</t>
  </si>
  <si>
    <t>Surana Solar Ltd</t>
  </si>
  <si>
    <t>SURANASOL</t>
  </si>
  <si>
    <t>Kesar Enterprises Ltd</t>
  </si>
  <si>
    <t>KESARENT</t>
  </si>
  <si>
    <t>Hindusthan National Glass And Industries Ltd</t>
  </si>
  <si>
    <t>HINDNATGLS</t>
  </si>
  <si>
    <t>Vibrant Global Capital Ltd</t>
  </si>
  <si>
    <t>VGCL</t>
  </si>
  <si>
    <t>Genpharmasec Ltd</t>
  </si>
  <si>
    <t>GENPHARMA</t>
  </si>
  <si>
    <t>Marvel Decor Ltd</t>
  </si>
  <si>
    <t>MDL</t>
  </si>
  <si>
    <t>Touchwood Entertainment Ltd</t>
  </si>
  <si>
    <t>TOUCHWOOD</t>
  </si>
  <si>
    <t>DIGJAM Ltd</t>
  </si>
  <si>
    <t>DIGJAMLMTD</t>
  </si>
  <si>
    <t>CG VAK Software and Exports Ltd</t>
  </si>
  <si>
    <t>CGVAK</t>
  </si>
  <si>
    <t>VJTF Eduservices Ltd</t>
  </si>
  <si>
    <t>VJTFEDU</t>
  </si>
  <si>
    <t>Kovilpatti Lakshmi Roller Flour Mills Ltd</t>
  </si>
  <si>
    <t>KLRFM</t>
  </si>
  <si>
    <t>Supreme Infrastructure India Ltd</t>
  </si>
  <si>
    <t>SUPREMEINF</t>
  </si>
  <si>
    <t>Sunlite Recycling Industries Ltd</t>
  </si>
  <si>
    <t>SUNLITE</t>
  </si>
  <si>
    <t>Brace Port Logistics Ltd</t>
  </si>
  <si>
    <t>BRACEPORT</t>
  </si>
  <si>
    <t>Divine Power Energy Ltd</t>
  </si>
  <si>
    <t>DPEL</t>
  </si>
  <si>
    <t>HCP Plastene Bulkpack Ltd</t>
  </si>
  <si>
    <t>HPBL</t>
  </si>
  <si>
    <t>Paper &amp; Plastic Packaging Products &amp; Materials</t>
  </si>
  <si>
    <t>DHP India Ltd</t>
  </si>
  <si>
    <t>DHPIND</t>
  </si>
  <si>
    <t>B-Right RealEstate Ltd</t>
  </si>
  <si>
    <t>BRRL</t>
  </si>
  <si>
    <t>Kifs Financial Services Ltd</t>
  </si>
  <si>
    <t>KIFS</t>
  </si>
  <si>
    <t>Kakatiya Cement Sugar and Industries Ltd</t>
  </si>
  <si>
    <t>KAKATCEM</t>
  </si>
  <si>
    <t>Eyantra Ventures Ltd</t>
  </si>
  <si>
    <t>EY</t>
  </si>
  <si>
    <t>Mukta Arts Ltd</t>
  </si>
  <si>
    <t>MUKTAARTS</t>
  </si>
  <si>
    <t>Hindprakash Industries Ltd</t>
  </si>
  <si>
    <t>HPIL</t>
  </si>
  <si>
    <t>Flex Foods Ltd</t>
  </si>
  <si>
    <t>FLEXFO</t>
  </si>
  <si>
    <t>Active Clothing Co Ltd</t>
  </si>
  <si>
    <t>ACTIVE</t>
  </si>
  <si>
    <t>Electro Force (India) Ltd</t>
  </si>
  <si>
    <t>EFORCE</t>
  </si>
  <si>
    <t>Electronic Equipment &amp; Parts</t>
  </si>
  <si>
    <t>Zeal Aqua Ltd</t>
  </si>
  <si>
    <t>SPL Industries Ltd</t>
  </si>
  <si>
    <t>SPLIL</t>
  </si>
  <si>
    <t>Baid Finserv Ltd</t>
  </si>
  <si>
    <t>BAIDFIN</t>
  </si>
  <si>
    <t>B &amp; A Ltd</t>
  </si>
  <si>
    <t>BNALTD</t>
  </si>
  <si>
    <t>Suryalata Spinning Mills Ltd</t>
  </si>
  <si>
    <t>SURYALA</t>
  </si>
  <si>
    <t>Western India Plywoods Ltd</t>
  </si>
  <si>
    <t>WIPL</t>
  </si>
  <si>
    <t>Eros International Media Ltd</t>
  </si>
  <si>
    <t>EROSMEDIA</t>
  </si>
  <si>
    <t>Homesfy Realty Ltd</t>
  </si>
  <si>
    <t>HOMESFY</t>
  </si>
  <si>
    <t>Indian Card Clothing Company Ltd</t>
  </si>
  <si>
    <t>INDIANCARD</t>
  </si>
  <si>
    <t>Xelpmoc Design and Tech Ltd</t>
  </si>
  <si>
    <t>XELPMOC</t>
  </si>
  <si>
    <t>Thakkers Developers Ltd</t>
  </si>
  <si>
    <t>THAKDEV</t>
  </si>
  <si>
    <t>Calcom Vision Ltd</t>
  </si>
  <si>
    <t>CALCOM</t>
  </si>
  <si>
    <t>Sotac Pharmaceuticals Ltd</t>
  </si>
  <si>
    <t>SOTAC</t>
  </si>
  <si>
    <t>W H Brady &amp; Company Ltd</t>
  </si>
  <si>
    <t>WHBRADY</t>
  </si>
  <si>
    <t>Bhandari Hosiery Exports Ltd</t>
  </si>
  <si>
    <t>BHANDARI</t>
  </si>
  <si>
    <t>HIM Teknoforge Ltd</t>
  </si>
  <si>
    <t>HIMTEK</t>
  </si>
  <si>
    <t>Accuracy Shipping Ltd</t>
  </si>
  <si>
    <t>ACCURACY</t>
  </si>
  <si>
    <t>Shreeji Translogistics Ltd</t>
  </si>
  <si>
    <t>STL</t>
  </si>
  <si>
    <t>Reliance Naval and Engineering Ltd</t>
  </si>
  <si>
    <t>RNAVAL</t>
  </si>
  <si>
    <t>Cerebra Integrated Technologies Ltd</t>
  </si>
  <si>
    <t>CEREBRAINT</t>
  </si>
  <si>
    <t>Fidel Softech Ltd</t>
  </si>
  <si>
    <t>FIDEL</t>
  </si>
  <si>
    <t>Ultracab (India) Ltd</t>
  </si>
  <si>
    <t>ULTRACAB</t>
  </si>
  <si>
    <t>Parvati Sweetners and Power Ltd</t>
  </si>
  <si>
    <t>PARVATI</t>
  </si>
  <si>
    <t>Key Corp Ltd</t>
  </si>
  <si>
    <t>KEYCORP</t>
  </si>
  <si>
    <t>Bharat Gears Ltd</t>
  </si>
  <si>
    <t>BHARATGEAR</t>
  </si>
  <si>
    <t>Smruthi Organics Ltd</t>
  </si>
  <si>
    <t>SMRUTHIORG</t>
  </si>
  <si>
    <t>Swastik Pipe Ltd</t>
  </si>
  <si>
    <t>SWASTIK</t>
  </si>
  <si>
    <t>Shri Techtex Ltd</t>
  </si>
  <si>
    <t>SHRITECH</t>
  </si>
  <si>
    <t>Surya Lakshmi Cotton Mills Ltd</t>
  </si>
  <si>
    <t>SURYALAXMI</t>
  </si>
  <si>
    <t>Kundan Edifice Ltd</t>
  </si>
  <si>
    <t>KEL</t>
  </si>
  <si>
    <t>Bright Brothers Ltd</t>
  </si>
  <si>
    <t>BRIGHTBR</t>
  </si>
  <si>
    <t>Radhe Developers (India) Ltd</t>
  </si>
  <si>
    <t>RADHEDE</t>
  </si>
  <si>
    <t>Aluwind Architectural Ltd</t>
  </si>
  <si>
    <t>ALUWIND</t>
  </si>
  <si>
    <t>Building Products - Others</t>
  </si>
  <si>
    <t>Sizemasters Technology Ltd</t>
  </si>
  <si>
    <t>SIZEMASTER</t>
  </si>
  <si>
    <t>Rishiroop Ltd</t>
  </si>
  <si>
    <t>RISHIROOP</t>
  </si>
  <si>
    <t>Hemant Surgical Industries Ltd</t>
  </si>
  <si>
    <t>HSIL</t>
  </si>
  <si>
    <t>Health Care Distributors</t>
  </si>
  <si>
    <t>Art Nirman Ltd</t>
  </si>
  <si>
    <t>ARTNIRMAN</t>
  </si>
  <si>
    <t>Prakash Steelage Ltd</t>
  </si>
  <si>
    <t>PRAKASHSTL</t>
  </si>
  <si>
    <t>Indian Acrylics Ltd</t>
  </si>
  <si>
    <t>INDIANACRY</t>
  </si>
  <si>
    <t>Gayatri Projects Ltd</t>
  </si>
  <si>
    <t>GAYAPROJ</t>
  </si>
  <si>
    <t>Nippon India ETF Nifty PSU Bank BeES</t>
  </si>
  <si>
    <t>PSUBNKBEES</t>
  </si>
  <si>
    <t>BCPL Railway Infrastructure Ltd</t>
  </si>
  <si>
    <t>BCPL</t>
  </si>
  <si>
    <t>Bodhi Tree Multimedia Ltd</t>
  </si>
  <si>
    <t>BTML</t>
  </si>
  <si>
    <t>Manas Properties Ltd</t>
  </si>
  <si>
    <t>MANAS</t>
  </si>
  <si>
    <t>SunGarner Energies Ltd</t>
  </si>
  <si>
    <t>SEL</t>
  </si>
  <si>
    <t>Scanpoint Geomatics Ltd</t>
  </si>
  <si>
    <t>SCANPGEOM</t>
  </si>
  <si>
    <t>DB (International) Stock Brokers Ltd</t>
  </si>
  <si>
    <t>DBSTOCKBRO</t>
  </si>
  <si>
    <t>Ajooni Biotech Ltd</t>
  </si>
  <si>
    <t>AJOONI</t>
  </si>
  <si>
    <t>Lotus Eye Hospital and Institute Ltd</t>
  </si>
  <si>
    <t>LOTUSEYE</t>
  </si>
  <si>
    <t>Ansal Housing Ltd</t>
  </si>
  <si>
    <t>ANSALHSG</t>
  </si>
  <si>
    <t>Indsil Hydro Power and Manganese Ltd</t>
  </si>
  <si>
    <t>INDSILHYD</t>
  </si>
  <si>
    <t>Sumuka Agro Industries Ltd</t>
  </si>
  <si>
    <t>SUMUKA</t>
  </si>
  <si>
    <t>Steelman Telecom Ltd</t>
  </si>
  <si>
    <t>STML</t>
  </si>
  <si>
    <t>Integrated Telecommunication Services</t>
  </si>
  <si>
    <t>Likhami Consulting Ltd</t>
  </si>
  <si>
    <t>LIKHAMI</t>
  </si>
  <si>
    <t>Semac Consultants Ltd</t>
  </si>
  <si>
    <t>SEMAC</t>
  </si>
  <si>
    <t>Gujarat Toolroom Ltd</t>
  </si>
  <si>
    <t>GUJTLRM</t>
  </si>
  <si>
    <t>GV Films Ltd</t>
  </si>
  <si>
    <t>GVFILM</t>
  </si>
  <si>
    <t>De Neers Tools Ltd</t>
  </si>
  <si>
    <t>DENEERS</t>
  </si>
  <si>
    <t>Patel Integrated Logistics Ltd</t>
  </si>
  <si>
    <t>PATINTLOG</t>
  </si>
  <si>
    <t>Jainam Ferro Alloys (I) Ltd</t>
  </si>
  <si>
    <t>JAINAM</t>
  </si>
  <si>
    <t>Tirupati Starch &amp; Chemicals Ltd</t>
  </si>
  <si>
    <t>TIRUSTA</t>
  </si>
  <si>
    <t>Premco Global Ltd</t>
  </si>
  <si>
    <t>PREMCO</t>
  </si>
  <si>
    <t>Deepak Spinners Ltd</t>
  </si>
  <si>
    <t>DEEPAKSP</t>
  </si>
  <si>
    <t>Vaidya Sane Ayurved Laboratories Ltd</t>
  </si>
  <si>
    <t>MADHAVBAUG</t>
  </si>
  <si>
    <t>Winsome Breweries Ltd</t>
  </si>
  <si>
    <t>WINSOMBR</t>
  </si>
  <si>
    <t>Brewers</t>
  </si>
  <si>
    <t>Reliance Home Finance Ltd</t>
  </si>
  <si>
    <t>RHFL</t>
  </si>
  <si>
    <t>Total Transport Systems Ltd</t>
  </si>
  <si>
    <t>TOTAL</t>
  </si>
  <si>
    <t>Ai Champdany Industries Ltd</t>
  </si>
  <si>
    <t>AICHAMP</t>
  </si>
  <si>
    <t>AAA Technologies Ltd</t>
  </si>
  <si>
    <t>AAATECH</t>
  </si>
  <si>
    <t>Srestha Finvest Ltd</t>
  </si>
  <si>
    <t>SRESTHA</t>
  </si>
  <si>
    <t>K I C Metaliks Ltd</t>
  </si>
  <si>
    <t>KAJARIR</t>
  </si>
  <si>
    <t>Narbada Gems and Jewellery Ltd</t>
  </si>
  <si>
    <t>NARBADA</t>
  </si>
  <si>
    <t>Enfuse Solutions Ltd</t>
  </si>
  <si>
    <t>ENFUSE</t>
  </si>
  <si>
    <t>Munoth Capital Market Ltd</t>
  </si>
  <si>
    <t>MUNCAPM</t>
  </si>
  <si>
    <t>Vaswani Industries Ltd</t>
  </si>
  <si>
    <t>VASWANI</t>
  </si>
  <si>
    <t>Baweja Studios Ltd</t>
  </si>
  <si>
    <t>BAWEJA</t>
  </si>
  <si>
    <t>Mysore Petro Chemicals Ltd</t>
  </si>
  <si>
    <t>MYSORPETRO</t>
  </si>
  <si>
    <t>Pulz Electronics Ltd</t>
  </si>
  <si>
    <t>PULZ</t>
  </si>
  <si>
    <t>Trishakti Industries Ltd</t>
  </si>
  <si>
    <t>TRISHAKT</t>
  </si>
  <si>
    <t>Innovassynth Investments Ltd</t>
  </si>
  <si>
    <t>INOVSYNTH</t>
  </si>
  <si>
    <t>Salona Cotspin Ltd</t>
  </si>
  <si>
    <t>SALONA</t>
  </si>
  <si>
    <t>Teamo Productions HQ Ltd</t>
  </si>
  <si>
    <t>TPHQ</t>
  </si>
  <si>
    <t>Krishanveer Forge Ltd</t>
  </si>
  <si>
    <t>KVFORGE</t>
  </si>
  <si>
    <t>Vedavaag Systems Ltd</t>
  </si>
  <si>
    <t>VEDAVAAG</t>
  </si>
  <si>
    <t>Shah Alloys Ltd</t>
  </si>
  <si>
    <t>SHAHALLOYS</t>
  </si>
  <si>
    <t>VL Infraprojects Ltd</t>
  </si>
  <si>
    <t>VLINFRA</t>
  </si>
  <si>
    <t>Steel City Securities Ltd</t>
  </si>
  <si>
    <t>STEELCITY</t>
  </si>
  <si>
    <t>WeP Solutions Ltd</t>
  </si>
  <si>
    <t>WEPSOLN</t>
  </si>
  <si>
    <t>Akshar Spintex Ltd</t>
  </si>
  <si>
    <t>AKSHAR</t>
  </si>
  <si>
    <t>Source Natural Foods and Herbal Supplements Ltd</t>
  </si>
  <si>
    <t>SOURCENTRL</t>
  </si>
  <si>
    <t>Athena Global Technologies Ltd</t>
  </si>
  <si>
    <t>ATHENAGLO</t>
  </si>
  <si>
    <t>Tanvi Foods (India) Ltd</t>
  </si>
  <si>
    <t>TANVI</t>
  </si>
  <si>
    <t>Tamboli Industries Ltd</t>
  </si>
  <si>
    <t>TAMBOLIIN</t>
  </si>
  <si>
    <t>Pee Cee Cosma Sope Ltd</t>
  </si>
  <si>
    <t>PCCOSMA</t>
  </si>
  <si>
    <t>BN Holdings Ltd</t>
  </si>
  <si>
    <t>BNHOLDINGS</t>
  </si>
  <si>
    <t>India Steel Works Ltd</t>
  </si>
  <si>
    <t>ISWL</t>
  </si>
  <si>
    <t>Ansal Properties and Infrastructure Ltd</t>
  </si>
  <si>
    <t>ANSALAPI</t>
  </si>
  <si>
    <t>Aayush Wellness Ltd</t>
  </si>
  <si>
    <t>AAYUSH</t>
  </si>
  <si>
    <t>Sera Investments &amp; Finance India Ltd</t>
  </si>
  <si>
    <t>SERA</t>
  </si>
  <si>
    <t>Aztec Fluids &amp; Machinery Ltd</t>
  </si>
  <si>
    <t>AZTEC</t>
  </si>
  <si>
    <t>Saumya Consultants Ltd</t>
  </si>
  <si>
    <t>SAUMYA</t>
  </si>
  <si>
    <t>Bilcare Ltd</t>
  </si>
  <si>
    <t>BI</t>
  </si>
  <si>
    <t>Colab Cloud Platforms Ltd</t>
  </si>
  <si>
    <t>COLABCLOUD</t>
  </si>
  <si>
    <t>Sameera Agro and Infra Ltd</t>
  </si>
  <si>
    <t>SAIFL</t>
  </si>
  <si>
    <t>Homebuilding</t>
  </si>
  <si>
    <t>Cinerad Communications Ltd</t>
  </si>
  <si>
    <t>CINERAD</t>
  </si>
  <si>
    <t>SNL Bearings Ltd</t>
  </si>
  <si>
    <t>SNL</t>
  </si>
  <si>
    <t>Amarjothi Spinning Mills Ltd</t>
  </si>
  <si>
    <t>AMARJOTHI</t>
  </si>
  <si>
    <t>Relicab Cable Manufacturing Ltd</t>
  </si>
  <si>
    <t>RELICAB</t>
  </si>
  <si>
    <t>Balgopal Commercial Ltd</t>
  </si>
  <si>
    <t>BALGOPAL</t>
  </si>
  <si>
    <t>Bhilwara Spinners Ltd</t>
  </si>
  <si>
    <t>BHILSPIN</t>
  </si>
  <si>
    <t>BN Rathi Securities Ltd</t>
  </si>
  <si>
    <t>BNRSEC</t>
  </si>
  <si>
    <t>Ahlada Engineers Ltd</t>
  </si>
  <si>
    <t>AHLADA</t>
  </si>
  <si>
    <t>Golkunda Diamonds and Jewellery Ltd</t>
  </si>
  <si>
    <t>GOLKUNDIA</t>
  </si>
  <si>
    <t>Kohinoor Foods Ltd</t>
  </si>
  <si>
    <t>KOHINOOR</t>
  </si>
  <si>
    <t>Sonal Mercantile Ltd</t>
  </si>
  <si>
    <t>SONAL</t>
  </si>
  <si>
    <t>Sal Automotive Ltd</t>
  </si>
  <si>
    <t>SALAUTO</t>
  </si>
  <si>
    <t>United Van Der Horst Ltd</t>
  </si>
  <si>
    <t>UVDRHOR</t>
  </si>
  <si>
    <t>Banka BioLoo Ltd</t>
  </si>
  <si>
    <t>BANKA</t>
  </si>
  <si>
    <t>Atishay Ltd</t>
  </si>
  <si>
    <t>ATISHAY</t>
  </si>
  <si>
    <t>Pharmaids Pharmaceuticals Ltd</t>
  </si>
  <si>
    <t>PHARMAID</t>
  </si>
  <si>
    <t>AMD Industries Ltd</t>
  </si>
  <si>
    <t>AMDIND</t>
  </si>
  <si>
    <t>Saptarishi Agro Industries Ltd</t>
  </si>
  <si>
    <t>SPTRSHI</t>
  </si>
  <si>
    <t>ITL Industries Ltd</t>
  </si>
  <si>
    <t>ITL</t>
  </si>
  <si>
    <t>Jhandewalas Foods Ltd</t>
  </si>
  <si>
    <t>JFL</t>
  </si>
  <si>
    <t>Palash Securities Ltd</t>
  </si>
  <si>
    <t>PALASHSECU</t>
  </si>
  <si>
    <t>Prizor Viztech Ltd</t>
  </si>
  <si>
    <t>PRIZOR</t>
  </si>
  <si>
    <t>Gayatri Sugars Ltd</t>
  </si>
  <si>
    <t>GAYATRI</t>
  </si>
  <si>
    <t>Panyam Cements And Mineral Industrties Ltd</t>
  </si>
  <si>
    <t>PANCM</t>
  </si>
  <si>
    <t>Regency Ceramics Ltd</t>
  </si>
  <si>
    <t>REGENCERAM</t>
  </si>
  <si>
    <t>Galaxy Cloud Kitchens Ltd</t>
  </si>
  <si>
    <t>GCKL</t>
  </si>
  <si>
    <t>3rd Rock Multimedia Ltd</t>
  </si>
  <si>
    <t>3RDROCK</t>
  </si>
  <si>
    <t>Rexnord Electronics and Controls Ltd</t>
  </si>
  <si>
    <t>REXNORD</t>
  </si>
  <si>
    <t>Shervani Industrial Syndicate Ltd</t>
  </si>
  <si>
    <t>SHERVANI</t>
  </si>
  <si>
    <t>Ascom Leasing &amp; Investments Ltd</t>
  </si>
  <si>
    <t>ASCOM</t>
  </si>
  <si>
    <t>Integrated Personnel Services Ltd</t>
  </si>
  <si>
    <t>IPSL</t>
  </si>
  <si>
    <t>Zenith Exports Ltd</t>
  </si>
  <si>
    <t>ZENITHEXPO</t>
  </si>
  <si>
    <t>Virat Crane Industries Ltd</t>
  </si>
  <si>
    <t>VIRATCRA</t>
  </si>
  <si>
    <t>Wallfort Financial Services Ltd</t>
  </si>
  <si>
    <t>WALLFORT</t>
  </si>
  <si>
    <t>Rungta Irrigation Ltd</t>
  </si>
  <si>
    <t>RUNGTAIR</t>
  </si>
  <si>
    <t>Srivasavi Adhesive Tapes Ltd</t>
  </si>
  <si>
    <t>SRIVASAVI</t>
  </si>
  <si>
    <t>Globe Textiles (India) Ltd</t>
  </si>
  <si>
    <t>GLOBE</t>
  </si>
  <si>
    <t>Pioneer Embroideries Ltd</t>
  </si>
  <si>
    <t>PIONEEREMB</t>
  </si>
  <si>
    <t>Motor and General Finance Ltd</t>
  </si>
  <si>
    <t>MOTOGENFIN</t>
  </si>
  <si>
    <t>Lasa Supergenerics Ltd</t>
  </si>
  <si>
    <t>LASA</t>
  </si>
  <si>
    <t>Kotak S&amp;P BSE Sensex ETF</t>
  </si>
  <si>
    <t>SENSEX1</t>
  </si>
  <si>
    <t>ANI Integrated Services Ltd</t>
  </si>
  <si>
    <t>AISL</t>
  </si>
  <si>
    <t>Bengal Tea &amp; Fabrics Ltd</t>
  </si>
  <si>
    <t>BENGALT</t>
  </si>
  <si>
    <t>Tokyo Plast International Ltd</t>
  </si>
  <si>
    <t>TOKYOPLAST</t>
  </si>
  <si>
    <t>Barak Valley Cements Ltd</t>
  </si>
  <si>
    <t>BVCL</t>
  </si>
  <si>
    <t>Ansal Buildwell Ltd</t>
  </si>
  <si>
    <t>ANSALBU</t>
  </si>
  <si>
    <t>IBL Finance Ltd</t>
  </si>
  <si>
    <t>IBLFL</t>
  </si>
  <si>
    <t>Financial Technology</t>
  </si>
  <si>
    <t>Aksh Optifibre Ltd</t>
  </si>
  <si>
    <t>AKSHOPTFBR</t>
  </si>
  <si>
    <t>Cravatex Ltd</t>
  </si>
  <si>
    <t>CRAVATEX</t>
  </si>
  <si>
    <t>ICICI Prudential Nifty Next 50 ETF</t>
  </si>
  <si>
    <t>NEXT50IETF</t>
  </si>
  <si>
    <t>Parnax Lab Ltd</t>
  </si>
  <si>
    <t>PARNAXLAB</t>
  </si>
  <si>
    <t>BSEL Algo Ltd</t>
  </si>
  <si>
    <t>BSELALGO</t>
  </si>
  <si>
    <t>Apis India Ltd</t>
  </si>
  <si>
    <t>APIS</t>
  </si>
  <si>
    <t>Kkalpana Industries (India) Ltd</t>
  </si>
  <si>
    <t>KKALPANAIND</t>
  </si>
  <si>
    <t>Credent Global Finance Ltd</t>
  </si>
  <si>
    <t>CGFL</t>
  </si>
  <si>
    <t>Sundaram Multi Pap Ltd</t>
  </si>
  <si>
    <t>SUNDARAM</t>
  </si>
  <si>
    <t>Future Consumer Ltd</t>
  </si>
  <si>
    <t>FCONSUMER</t>
  </si>
  <si>
    <t>Kothari Fermentation and Biochem Ltd</t>
  </si>
  <si>
    <t>KFBL</t>
  </si>
  <si>
    <t>Gujchem Distillers India Ltd</t>
  </si>
  <si>
    <t>GUJCMDS</t>
  </si>
  <si>
    <t>Yarn Syndicate Ltd</t>
  </si>
  <si>
    <t>YARNSYN</t>
  </si>
  <si>
    <t>Rishi Laser Ltd</t>
  </si>
  <si>
    <t>RISHILASE</t>
  </si>
  <si>
    <t>Dhatre Udyog Ltd</t>
  </si>
  <si>
    <t>DHATRE</t>
  </si>
  <si>
    <t>Master Components Ltd</t>
  </si>
  <si>
    <t>MASTER</t>
  </si>
  <si>
    <t>Landmark Property Development Co Ltd</t>
  </si>
  <si>
    <t>LPDC</t>
  </si>
  <si>
    <t>Cubex Tubings Ltd</t>
  </si>
  <si>
    <t>CUBEXTUB</t>
  </si>
  <si>
    <t>Nath Industries Ltd</t>
  </si>
  <si>
    <t>NATHIND</t>
  </si>
  <si>
    <t>Beardsell Ltd</t>
  </si>
  <si>
    <t>BEARDSELL</t>
  </si>
  <si>
    <t>Aesthetik Engineers Ltd</t>
  </si>
  <si>
    <t>AESTHETIK</t>
  </si>
  <si>
    <t>HOV Services Ltd</t>
  </si>
  <si>
    <t>HOVS</t>
  </si>
  <si>
    <t>Sampann Utpadan India Ltd</t>
  </si>
  <si>
    <t>SAMPANN</t>
  </si>
  <si>
    <t>COSCO (India) Ltd</t>
  </si>
  <si>
    <t>COSCO</t>
  </si>
  <si>
    <t>QVC Exports Ltd</t>
  </si>
  <si>
    <t>QVCEL</t>
  </si>
  <si>
    <t>Thacker and Company Ltd</t>
  </si>
  <si>
    <t>THACKER</t>
  </si>
  <si>
    <t>Nagreeka Exports Ltd</t>
  </si>
  <si>
    <t>NAGREEKEXP</t>
  </si>
  <si>
    <t>Healthy Life Agritec Ltd</t>
  </si>
  <si>
    <t>HEALTHYLIFE</t>
  </si>
  <si>
    <t>Food Distributors</t>
  </si>
  <si>
    <t>Zenith Steel Pipes &amp; Industries Ltd</t>
  </si>
  <si>
    <t>ZENITHSTL</t>
  </si>
  <si>
    <t>Cinevista Ltd</t>
  </si>
  <si>
    <t>CINEVISTA</t>
  </si>
  <si>
    <t>Gujarat Natural Resources Ltd</t>
  </si>
  <si>
    <t>GNRL</t>
  </si>
  <si>
    <t>Emerald Leisures Ltd</t>
  </si>
  <si>
    <t>EMERALL</t>
  </si>
  <si>
    <t>Sagarsoft (India) Ltd</t>
  </si>
  <si>
    <t>SAGARSOFT</t>
  </si>
  <si>
    <t>WSFx Global Pay Ltd</t>
  </si>
  <si>
    <t>WSFX</t>
  </si>
  <si>
    <t>Bhagyanagar Properties Ltd</t>
  </si>
  <si>
    <t>BHAGYAPROP</t>
  </si>
  <si>
    <t>Arshiya Ltd</t>
  </si>
  <si>
    <t>ARSHIYA</t>
  </si>
  <si>
    <t>Super Tannery Ltd</t>
  </si>
  <si>
    <t>SUPTANERY</t>
  </si>
  <si>
    <t>Oxygenta Pharmaceutical Ltd</t>
  </si>
  <si>
    <t>OXYGENTAPH</t>
  </si>
  <si>
    <t>VMS Industries Ltd</t>
  </si>
  <si>
    <t>VMS</t>
  </si>
  <si>
    <t>Yaari Digital Integrated Services Ltd</t>
  </si>
  <si>
    <t>YAARI</t>
  </si>
  <si>
    <t>Transteel Seating Technologies Ltd</t>
  </si>
  <si>
    <t>TRANSTEEL</t>
  </si>
  <si>
    <t>Fiberweb (India) Ltd</t>
  </si>
  <si>
    <t>FIBERWEB</t>
  </si>
  <si>
    <t>Money Masters Leasing and Finance Ltd</t>
  </si>
  <si>
    <t>MMLF</t>
  </si>
  <si>
    <t>D &amp; H India Ltd</t>
  </si>
  <si>
    <t>DHINDIA</t>
  </si>
  <si>
    <t>Goyal Aluminiums Ltd</t>
  </si>
  <si>
    <t>GOYALALUM</t>
  </si>
  <si>
    <t>Facor Alloys Ltd</t>
  </si>
  <si>
    <t>FACORALL</t>
  </si>
  <si>
    <t>Party Cruisers Ltd</t>
  </si>
  <si>
    <t>PARTYCRUS</t>
  </si>
  <si>
    <t>B C C Fuba India Ltd</t>
  </si>
  <si>
    <t>BCCFUBA</t>
  </si>
  <si>
    <t>GTV Engineering Ltd</t>
  </si>
  <si>
    <t>GTV</t>
  </si>
  <si>
    <t>Aspire &amp; Innovative Advertising Ltd</t>
  </si>
  <si>
    <t>ASPIRE</t>
  </si>
  <si>
    <t>MEP Infrastructure Developers Ltd</t>
  </si>
  <si>
    <t>MEP</t>
  </si>
  <si>
    <t>Samrat Pharmachem Ltd</t>
  </si>
  <si>
    <t>SAMRATPH</t>
  </si>
  <si>
    <t>Macobs Technologies Ltd</t>
  </si>
  <si>
    <t>MACOBSTECH</t>
  </si>
  <si>
    <t>Ausom Enterprise Ltd</t>
  </si>
  <si>
    <t>AUSOMENT</t>
  </si>
  <si>
    <t>Peria Karamalai Tea and Produce Company Ltd</t>
  </si>
  <si>
    <t>PKTEA</t>
  </si>
  <si>
    <t>Expo Gas Containers Ltd</t>
  </si>
  <si>
    <t>EXPOGAS</t>
  </si>
  <si>
    <t>Jayant Infratech Ltd</t>
  </si>
  <si>
    <t>JAYANT</t>
  </si>
  <si>
    <t>Virat Leasing Ltd</t>
  </si>
  <si>
    <t>VLL</t>
  </si>
  <si>
    <t>Modern Dairies Ltd</t>
  </si>
  <si>
    <t>MODAIRY</t>
  </si>
  <si>
    <t>Unique Organics Ltd</t>
  </si>
  <si>
    <t>UNIQUEO</t>
  </si>
  <si>
    <t>Promax Power Ltd</t>
  </si>
  <si>
    <t>PROMAX</t>
  </si>
  <si>
    <t>Dhariwalcorp Ltd</t>
  </si>
  <si>
    <t>DHARIWAL</t>
  </si>
  <si>
    <t>Sanco Trans Ltd</t>
  </si>
  <si>
    <t>SANCTRN</t>
  </si>
  <si>
    <t>Suraj Industries Ltd</t>
  </si>
  <si>
    <t>SURJIND</t>
  </si>
  <si>
    <t>Ind Swift Ltd</t>
  </si>
  <si>
    <t>INDSWFTLTD</t>
  </si>
  <si>
    <t>Accel Ltd</t>
  </si>
  <si>
    <t>ACCEL</t>
  </si>
  <si>
    <t>Sayaji Industries Ltd</t>
  </si>
  <si>
    <t>SAYAJIIND</t>
  </si>
  <si>
    <t>Marco Cables &amp; Conductors Ltd</t>
  </si>
  <si>
    <t>MARCO</t>
  </si>
  <si>
    <t>Lahoti Overseas Ltd</t>
  </si>
  <si>
    <t>LAHOTIOV</t>
  </si>
  <si>
    <t>Rama Vision Ltd</t>
  </si>
  <si>
    <t>RAMAVISION</t>
  </si>
  <si>
    <t>Harshdeep Hortico Ltd</t>
  </si>
  <si>
    <t>HARSHDEEP</t>
  </si>
  <si>
    <t>Home Furnishings</t>
  </si>
  <si>
    <t>Quantum Gold Fund</t>
  </si>
  <si>
    <t>QGOLDHALF</t>
  </si>
  <si>
    <t>Diensten Tech Ltd</t>
  </si>
  <si>
    <t>DTL</t>
  </si>
  <si>
    <t>Aprameya Engineering Ltd</t>
  </si>
  <si>
    <t>APRAMEYA</t>
  </si>
  <si>
    <t>Sharp Chucks and Machines Ltd</t>
  </si>
  <si>
    <t>SCML</t>
  </si>
  <si>
    <t>Twentyfirst Century Management Services Ltd</t>
  </si>
  <si>
    <t>21STCENMGM</t>
  </si>
  <si>
    <t>Baroda Extrusion Ltd</t>
  </si>
  <si>
    <t>BAROEXT</t>
  </si>
  <si>
    <t>Quadrant Televentures Ltd</t>
  </si>
  <si>
    <t>QUADRANT</t>
  </si>
  <si>
    <t>HDFC S&amp;P BSE Sensex ETF</t>
  </si>
  <si>
    <t>HDFCSENSEX</t>
  </si>
  <si>
    <t>Nidhi Granites Ltd</t>
  </si>
  <si>
    <t>NIDHGRN</t>
  </si>
  <si>
    <t>Bhagwati Autocast Ltd</t>
  </si>
  <si>
    <t>BGWTATO</t>
  </si>
  <si>
    <t>Hindustan Appliances Ltd</t>
  </si>
  <si>
    <t>HINDAPL</t>
  </si>
  <si>
    <t>Paras Petrofils Ltd</t>
  </si>
  <si>
    <t>PARASPETRO</t>
  </si>
  <si>
    <t>Raaj Medisafe India Ltd</t>
  </si>
  <si>
    <t>RAAJMEDI</t>
  </si>
  <si>
    <t>Maiden Forgings Ltd</t>
  </si>
  <si>
    <t>MAIDEN</t>
  </si>
  <si>
    <t>TCI Industries Ltd</t>
  </si>
  <si>
    <t>TCIIND</t>
  </si>
  <si>
    <t>Shri Gang Industries and Allied Products Ltd</t>
  </si>
  <si>
    <t>SHRIGANG</t>
  </si>
  <si>
    <t>Aakash Exploration Services Ltd</t>
  </si>
  <si>
    <t>AAKASH</t>
  </si>
  <si>
    <t>Vishal Bearings Ltd</t>
  </si>
  <si>
    <t>VISHALBL</t>
  </si>
  <si>
    <t>Southern Magnesium and Chemicals Ltd</t>
  </si>
  <si>
    <t>SOUTHMG</t>
  </si>
  <si>
    <t>National Fittings Ltd</t>
  </si>
  <si>
    <t>NATFIT</t>
  </si>
  <si>
    <t>Royal Cushion Vinyl Products Ltd</t>
  </si>
  <si>
    <t>ROYALCU</t>
  </si>
  <si>
    <t>Varanium Cloud Ltd</t>
  </si>
  <si>
    <t>CLOUD</t>
  </si>
  <si>
    <t>Ishan Dyes and Chemicals Ltd</t>
  </si>
  <si>
    <t>ISHANCH</t>
  </si>
  <si>
    <t>Simmonds Marshall Ltd</t>
  </si>
  <si>
    <t>SIMMOND</t>
  </si>
  <si>
    <t>Swashthik Plascon Ltd</t>
  </si>
  <si>
    <t>SPL</t>
  </si>
  <si>
    <t>Himalaya Food International Ltd</t>
  </si>
  <si>
    <t>HFIL</t>
  </si>
  <si>
    <t>Binayak Tex Processors Ltd</t>
  </si>
  <si>
    <t>ZBINTXPP</t>
  </si>
  <si>
    <t>Alfred Herbert (India) Ltd</t>
  </si>
  <si>
    <t>ALFREDHE</t>
  </si>
  <si>
    <t>Skil Infrastructure Ltd</t>
  </si>
  <si>
    <t>SKIL</t>
  </si>
  <si>
    <t>Rudra Gas Enterprise Ltd</t>
  </si>
  <si>
    <t>RUDRAGAS</t>
  </si>
  <si>
    <t>Bharat Immunologicals and Biologicals Corporation Ltd</t>
  </si>
  <si>
    <t>BIBCL</t>
  </si>
  <si>
    <t>Energy Development Company Ltd</t>
  </si>
  <si>
    <t>ENERGYDEV</t>
  </si>
  <si>
    <t>CNI Research Ltd</t>
  </si>
  <si>
    <t>CNIRESLTD</t>
  </si>
  <si>
    <t>Gokak Textiles Ltd</t>
  </si>
  <si>
    <t>GOKAKTEX</t>
  </si>
  <si>
    <t>Manglam Infra &amp; Engineering Ltd</t>
  </si>
  <si>
    <t>MIEL</t>
  </si>
  <si>
    <t>Agri-Tech (India) Ltd</t>
  </si>
  <si>
    <t>AGRITECH</t>
  </si>
  <si>
    <t>Constronics Infra Ltd</t>
  </si>
  <si>
    <t>CONSTRONIC</t>
  </si>
  <si>
    <t>Asarfi Hospital Ltd</t>
  </si>
  <si>
    <t>ASARFI</t>
  </si>
  <si>
    <t>Popees Cares Ltd</t>
  </si>
  <si>
    <t>POPEES</t>
  </si>
  <si>
    <t>Prerna Infrabuild Ltd</t>
  </si>
  <si>
    <t>PRERINFRA</t>
  </si>
  <si>
    <t>Phoenix International Ltd</t>
  </si>
  <si>
    <t>PHOENXINTL</t>
  </si>
  <si>
    <t>Rasi Electrodes Ltd</t>
  </si>
  <si>
    <t>RASIELEC</t>
  </si>
  <si>
    <t>APM Industries Ltd</t>
  </si>
  <si>
    <t>APMIN</t>
  </si>
  <si>
    <t>Orissa Bengal Carrier Ltd</t>
  </si>
  <si>
    <t>OBCL</t>
  </si>
  <si>
    <t>Haryana Capfin Ltd</t>
  </si>
  <si>
    <t>HARYNACAP</t>
  </si>
  <si>
    <t>Three M Paper Boards Ltd</t>
  </si>
  <si>
    <t>THREEMPAPE</t>
  </si>
  <si>
    <t>Mercury Laboratories Ltd</t>
  </si>
  <si>
    <t>MERCURYLAB</t>
  </si>
  <si>
    <t>Modulex Construction Technologies Ltd</t>
  </si>
  <si>
    <t>MODULEX</t>
  </si>
  <si>
    <t>Freshtrop Fruits Ltd</t>
  </si>
  <si>
    <t>FRSHTRP</t>
  </si>
  <si>
    <t>Shanti Spintex Ltd</t>
  </si>
  <si>
    <t>SHANTIDENM</t>
  </si>
  <si>
    <t>Auto Pins (India) Ltd</t>
  </si>
  <si>
    <t>AUTOPINS</t>
  </si>
  <si>
    <t>Latteys Industries Ltd</t>
  </si>
  <si>
    <t>LATTEYS</t>
  </si>
  <si>
    <t>Dynavision Ltd</t>
  </si>
  <si>
    <t>DYNAVSN</t>
  </si>
  <si>
    <t>AK Spintex Ltd</t>
  </si>
  <si>
    <t>AKSPINTEX</t>
  </si>
  <si>
    <t>Jasch Industries Ltd</t>
  </si>
  <si>
    <t>JASCH</t>
  </si>
  <si>
    <t>Akar Auto Industries Ltd</t>
  </si>
  <si>
    <t>AAIL</t>
  </si>
  <si>
    <t>Womancart Ltd</t>
  </si>
  <si>
    <t>WOMANCART</t>
  </si>
  <si>
    <t>Palred Technologies Ltd</t>
  </si>
  <si>
    <t>PALREDTEC</t>
  </si>
  <si>
    <t>Rainbow Foundations Ltd</t>
  </si>
  <si>
    <t>RAINBOWF</t>
  </si>
  <si>
    <t>Securekloud Technologies Ltd</t>
  </si>
  <si>
    <t>SECURKLOUD</t>
  </si>
  <si>
    <t>Veekayem Fashion &amp; Apparels Ltd</t>
  </si>
  <si>
    <t>VEEKAYEM</t>
  </si>
  <si>
    <t>Retina Paints Ltd</t>
  </si>
  <si>
    <t>RETINA</t>
  </si>
  <si>
    <t>Resonance Specialties Ltd</t>
  </si>
  <si>
    <t>RESONANCE</t>
  </si>
  <si>
    <t>Kemp and Company Ltd</t>
  </si>
  <si>
    <t>KEMP</t>
  </si>
  <si>
    <t>Rachana Infrastructure Ltd</t>
  </si>
  <si>
    <t>RILINFRA</t>
  </si>
  <si>
    <t>Mcon Rasayan India Ltd</t>
  </si>
  <si>
    <t>MCON</t>
  </si>
  <si>
    <t>Suvidhaa Infoserve Ltd</t>
  </si>
  <si>
    <t>SUVIDHAA</t>
  </si>
  <si>
    <t>Soma Textiles &amp; Industries Ltd</t>
  </si>
  <si>
    <t>SOMATEX</t>
  </si>
  <si>
    <t>G. G. Automotive Gears Ltd</t>
  </si>
  <si>
    <t>GGAUTO</t>
  </si>
  <si>
    <t>Auro Laboratories Ltd</t>
  </si>
  <si>
    <t>AUROLAB</t>
  </si>
  <si>
    <t>Sattrix Information Security Ltd</t>
  </si>
  <si>
    <t>SATTRIX</t>
  </si>
  <si>
    <t>Simbhaoli Sugars Ltd</t>
  </si>
  <si>
    <t>SIMBHALS</t>
  </si>
  <si>
    <t>Times Guaranty Ltd</t>
  </si>
  <si>
    <t>TIMESGTY</t>
  </si>
  <si>
    <t>Ekansh Concepts Ltd</t>
  </si>
  <si>
    <t>EKANSH</t>
  </si>
  <si>
    <t>Tilak Ventures Ltd</t>
  </si>
  <si>
    <t>TILAK</t>
  </si>
  <si>
    <t>Alkali Metals Ltd</t>
  </si>
  <si>
    <t>ALKALI</t>
  </si>
  <si>
    <t>Abhinav Capital Services Ltd</t>
  </si>
  <si>
    <t>ABHICAP</t>
  </si>
  <si>
    <t>Aditya Consumer Marketing Ltd</t>
  </si>
  <si>
    <t>ACML</t>
  </si>
  <si>
    <t>Goel Food Products Ltd</t>
  </si>
  <si>
    <t>GOEL</t>
  </si>
  <si>
    <t>Som Datt Finance Corporation Ltd</t>
  </si>
  <si>
    <t>SODFC</t>
  </si>
  <si>
    <t>Grob Tea Co Ltd</t>
  </si>
  <si>
    <t>GROBTEA</t>
  </si>
  <si>
    <t>Ahasolar Technologies Ltd</t>
  </si>
  <si>
    <t>AHASOLAR</t>
  </si>
  <si>
    <t>Home Improvement Retail</t>
  </si>
  <si>
    <t>Astal Laboratories Ltd</t>
  </si>
  <si>
    <t>ASTALLTD</t>
  </si>
  <si>
    <t>Maruti Interior Products Ltd</t>
  </si>
  <si>
    <t>SPITZE</t>
  </si>
  <si>
    <t>Precision Metaliks Ltd</t>
  </si>
  <si>
    <t>PRECISION</t>
  </si>
  <si>
    <t>Transcorp International Ltd</t>
  </si>
  <si>
    <t>TRANSCOR</t>
  </si>
  <si>
    <t>Yogi Ltd</t>
  </si>
  <si>
    <t>YOGI</t>
  </si>
  <si>
    <t>Kesar Terminals &amp; Infrastructure Ltd</t>
  </si>
  <si>
    <t>KTIL</t>
  </si>
  <si>
    <t>Advik Capital Ltd</t>
  </si>
  <si>
    <t>ADVIKCA</t>
  </si>
  <si>
    <t>Sky Industries Ltd</t>
  </si>
  <si>
    <t>SKYIND</t>
  </si>
  <si>
    <t>Fortis Malar Hospitals Ltd</t>
  </si>
  <si>
    <t>FORTISMLR</t>
  </si>
  <si>
    <t>Asit C Mehta Financial Services Ltd</t>
  </si>
  <si>
    <t>ASITCFIN</t>
  </si>
  <si>
    <t>DRS Cargo Movers Ltd</t>
  </si>
  <si>
    <t>DRSCARGO</t>
  </si>
  <si>
    <t>Creative Castings Ltd</t>
  </si>
  <si>
    <t>Blue Pebble Ltd</t>
  </si>
  <si>
    <t>BLUEPEBBLE</t>
  </si>
  <si>
    <t>McNally Bharat Engg Co Ltd</t>
  </si>
  <si>
    <t>MBECL</t>
  </si>
  <si>
    <t>Polychem Ltd</t>
  </si>
  <si>
    <t>POLYCHEM</t>
  </si>
  <si>
    <t>Arihant Academy Ltd</t>
  </si>
  <si>
    <t>ARIHANTACA</t>
  </si>
  <si>
    <t>MRP Agro Ltd</t>
  </si>
  <si>
    <t>MRP</t>
  </si>
  <si>
    <t>Sambhaav Media Ltd</t>
  </si>
  <si>
    <t>SAMBHAAV</t>
  </si>
  <si>
    <t>Arnold Holdings Ltd</t>
  </si>
  <si>
    <t>ARNOLD</t>
  </si>
  <si>
    <t>KG Petrochem Ltd</t>
  </si>
  <si>
    <t>KGPETRO</t>
  </si>
  <si>
    <t>Vippy Spinpro Ltd</t>
  </si>
  <si>
    <t>VIPPYSP</t>
  </si>
  <si>
    <t>AmpVolts Ltd</t>
  </si>
  <si>
    <t>AMPVOLTS</t>
  </si>
  <si>
    <t>Kontor Space Ltd</t>
  </si>
  <si>
    <t>KONTOR</t>
  </si>
  <si>
    <t>Astron Paper &amp; Board Mill Ltd</t>
  </si>
  <si>
    <t>ASTRON</t>
  </si>
  <si>
    <t>Unifinz Capital India Ltd</t>
  </si>
  <si>
    <t>UCIL</t>
  </si>
  <si>
    <t>Aditya BSL Nifty Next 50 ETF</t>
  </si>
  <si>
    <t>ABSLNN50ET</t>
  </si>
  <si>
    <t>LCC Infotech Ltd</t>
  </si>
  <si>
    <t>LCCINFOTEC</t>
  </si>
  <si>
    <t>Ganga Forging Ltd</t>
  </si>
  <si>
    <t>GANGAFORGE</t>
  </si>
  <si>
    <t>Shetron Ltd</t>
  </si>
  <si>
    <t>SHETR</t>
  </si>
  <si>
    <t>Moksh Ornaments Ltd</t>
  </si>
  <si>
    <t>MOKSH</t>
  </si>
  <si>
    <t>Damodar Industries Ltd</t>
  </si>
  <si>
    <t>DAMODARIND</t>
  </si>
  <si>
    <t>HB Portfolio Ltd</t>
  </si>
  <si>
    <t>HBPOR</t>
  </si>
  <si>
    <t>SKP Securities Ltd</t>
  </si>
  <si>
    <t>SKPSEC</t>
  </si>
  <si>
    <t>Dangee Dums Ltd</t>
  </si>
  <si>
    <t>DANGEE</t>
  </si>
  <si>
    <t>Kemistar Corporation Ltd</t>
  </si>
  <si>
    <t>KEMISTAR</t>
  </si>
  <si>
    <t>Excel Realty N Infra Ltd</t>
  </si>
  <si>
    <t>EXCEL</t>
  </si>
  <si>
    <t>Anjani Foods Ltd</t>
  </si>
  <si>
    <t>ANJANIFOODS</t>
  </si>
  <si>
    <t>Shri Krishna Devcon Ltd</t>
  </si>
  <si>
    <t>SHRIKRISH</t>
  </si>
  <si>
    <t>BITS Ltd</t>
  </si>
  <si>
    <t>BITS</t>
  </si>
  <si>
    <t>Inter Globe Finance Ltd</t>
  </si>
  <si>
    <t>INTRGLB</t>
  </si>
  <si>
    <t>Dhanashree Electronics Ltd</t>
  </si>
  <si>
    <t>DEL</t>
  </si>
  <si>
    <t>Vidli Restaurants Ltd</t>
  </si>
  <si>
    <t>VIDLI</t>
  </si>
  <si>
    <t>Tulive Developers Ltd</t>
  </si>
  <si>
    <t>TULIVE</t>
  </si>
  <si>
    <t>Mohite Industries Ltd</t>
  </si>
  <si>
    <t>MOHITE</t>
  </si>
  <si>
    <t>Inani Securities Ltd</t>
  </si>
  <si>
    <t>INANISEC</t>
  </si>
  <si>
    <t>Adtech Systems Ltd</t>
  </si>
  <si>
    <t>ADTECH</t>
  </si>
  <si>
    <t>James Warren Tea Ltd</t>
  </si>
  <si>
    <t>JAMESWARREN</t>
  </si>
  <si>
    <t>Daikaffil Chemicals India Ltd</t>
  </si>
  <si>
    <t>DAIKAFFI</t>
  </si>
  <si>
    <t>GACM Technologies Ltd</t>
  </si>
  <si>
    <t>GATECH</t>
  </si>
  <si>
    <t>Holmarc Opto-Mechatronics Ltd</t>
  </si>
  <si>
    <t>HOLMARC</t>
  </si>
  <si>
    <t>Shalimar Wires Industries Ltd</t>
  </si>
  <si>
    <t>SHALIWIR</t>
  </si>
  <si>
    <t>Sati Poly Plast Ltd</t>
  </si>
  <si>
    <t>SATIPOLY</t>
  </si>
  <si>
    <t>HB Stockholdings Ltd</t>
  </si>
  <si>
    <t>HBSL</t>
  </si>
  <si>
    <t>Durlax Top Surface Ltd</t>
  </si>
  <si>
    <t>DURLAX</t>
  </si>
  <si>
    <t>Godavari Drugs Ltd</t>
  </si>
  <si>
    <t>GODAVARI</t>
  </si>
  <si>
    <t>Everest Organics Ltd</t>
  </si>
  <si>
    <t>EVERESTO</t>
  </si>
  <si>
    <t>Dutron Polymers Ltd</t>
  </si>
  <si>
    <t>DUTRON</t>
  </si>
  <si>
    <t>ICICI Prudential Silver ETF</t>
  </si>
  <si>
    <t>SILVERIETF</t>
  </si>
  <si>
    <t>Kiduja India Ltd</t>
  </si>
  <si>
    <t>KIDUJA</t>
  </si>
  <si>
    <t>Auro Impex &amp; Chemicals Ltd</t>
  </si>
  <si>
    <t>AUROIMPEX</t>
  </si>
  <si>
    <t>Srei Infrastructure Finance Ltd</t>
  </si>
  <si>
    <t>SREINFRA</t>
  </si>
  <si>
    <t>Aarvee Denims and Exports Ltd</t>
  </si>
  <si>
    <t>AARVEEDEN</t>
  </si>
  <si>
    <t>Cadsys (India) Ltd</t>
  </si>
  <si>
    <t>CADSYS</t>
  </si>
  <si>
    <t>United Cotfab Ltd</t>
  </si>
  <si>
    <t>COTFAB</t>
  </si>
  <si>
    <t>Hisar Metal Industries Ltd</t>
  </si>
  <si>
    <t>HISARMETAL</t>
  </si>
  <si>
    <t>Luharuka Media &amp; Infra Ltd</t>
  </si>
  <si>
    <t>LUHARUKA</t>
  </si>
  <si>
    <t>Madhav Copper Ltd</t>
  </si>
  <si>
    <t>MCL</t>
  </si>
  <si>
    <t>Mayank Cattle Food Ltd</t>
  </si>
  <si>
    <t>MCFL</t>
  </si>
  <si>
    <t>Chowgule Steamships Ltd</t>
  </si>
  <si>
    <t>CHOWGULSTM</t>
  </si>
  <si>
    <t>Global Pet Industries Ltd</t>
  </si>
  <si>
    <t>GLOBALPET</t>
  </si>
  <si>
    <t>Trescon Ltd</t>
  </si>
  <si>
    <t>TRESCON</t>
  </si>
  <si>
    <t>Nilachal Refractories Ltd</t>
  </si>
  <si>
    <t>NILACHAL</t>
  </si>
  <si>
    <t>Chartered Logistics Ltd</t>
  </si>
  <si>
    <t>CHLOGIST</t>
  </si>
  <si>
    <t>Sangam Finserv Ltd</t>
  </si>
  <si>
    <t>SANGAMFIN</t>
  </si>
  <si>
    <t>Bansal Roofing Products Ltd</t>
  </si>
  <si>
    <t>BRPL</t>
  </si>
  <si>
    <t>Titan Intech Ltd</t>
  </si>
  <si>
    <t>TITANIN</t>
  </si>
  <si>
    <t>Biofil Chemicals and Pharmaceuticals Ltd</t>
  </si>
  <si>
    <t>BIOFILCHEM</t>
  </si>
  <si>
    <t>Mohini Health &amp; Hygiene Ltd</t>
  </si>
  <si>
    <t>MHHL</t>
  </si>
  <si>
    <t>Shilp Gravures Ltd</t>
  </si>
  <si>
    <t>SHILGRAVQ</t>
  </si>
  <si>
    <t>TPI India Ltd</t>
  </si>
  <si>
    <t>TPINDIA</t>
  </si>
  <si>
    <t>Hindustan Hardy Ltd</t>
  </si>
  <si>
    <t>HINDHARD</t>
  </si>
  <si>
    <t>Gujarat Containers Ltd</t>
  </si>
  <si>
    <t>GUJCONT</t>
  </si>
  <si>
    <t>Alstone Textiles (India) Ltd</t>
  </si>
  <si>
    <t>ALSTONE</t>
  </si>
  <si>
    <t>Ambo Agritec Ltd</t>
  </si>
  <si>
    <t>AMBOAGRI</t>
  </si>
  <si>
    <t>Deepak Chemtex Ltd</t>
  </si>
  <si>
    <t>DEEPAKCHEM</t>
  </si>
  <si>
    <t>Crop Life Science Ltd</t>
  </si>
  <si>
    <t>CLSL</t>
  </si>
  <si>
    <t>Terai Tea Co Ltd</t>
  </si>
  <si>
    <t>TERAI</t>
  </si>
  <si>
    <t>Future Enterprises Ltd</t>
  </si>
  <si>
    <t>FELDVR</t>
  </si>
  <si>
    <t>HEC Infra Projects Ltd</t>
  </si>
  <si>
    <t>HECPROJECT</t>
  </si>
  <si>
    <t>KBS India Ltd</t>
  </si>
  <si>
    <t>KBSINDIA</t>
  </si>
  <si>
    <t>Archit Organosys Ltd</t>
  </si>
  <si>
    <t>ARCHITORG</t>
  </si>
  <si>
    <t>Picturepost Studios Ltd</t>
  </si>
  <si>
    <t>PPSL</t>
  </si>
  <si>
    <t>Saboo Sodium Chloro Ltd</t>
  </si>
  <si>
    <t>SABOOSOD</t>
  </si>
  <si>
    <t>Sharika Enterprises Ltd</t>
  </si>
  <si>
    <t>SHARIKA</t>
  </si>
  <si>
    <t>Ganga Papers India Ltd</t>
  </si>
  <si>
    <t>GANGAPA</t>
  </si>
  <si>
    <t>CMX Holdings Ltd</t>
  </si>
  <si>
    <t>SIELFNS</t>
  </si>
  <si>
    <t>Madhucon Projects Ltd</t>
  </si>
  <si>
    <t>MADHUCON</t>
  </si>
  <si>
    <t>SecMark Consultancy Ltd</t>
  </si>
  <si>
    <t>SECMARK</t>
  </si>
  <si>
    <t>Reliable Data Services Ltd</t>
  </si>
  <si>
    <t>RELIABLE</t>
  </si>
  <si>
    <t>BLB Ltd</t>
  </si>
  <si>
    <t>BLBLIMITED</t>
  </si>
  <si>
    <t>Comrade Appliances Ltd</t>
  </si>
  <si>
    <t>COMRADE</t>
  </si>
  <si>
    <t>Minal Industries Ltd</t>
  </si>
  <si>
    <t>MINALIND</t>
  </si>
  <si>
    <t>AVSL Industries Ltd</t>
  </si>
  <si>
    <t>AVSL</t>
  </si>
  <si>
    <t>IFL Enterprises Ltd</t>
  </si>
  <si>
    <t>IFL</t>
  </si>
  <si>
    <t>Mangalam Alloys Ltd</t>
  </si>
  <si>
    <t>MAL</t>
  </si>
  <si>
    <t>Modern Engineering and Projects Ltd</t>
  </si>
  <si>
    <t>MEAPL</t>
  </si>
  <si>
    <t>T &amp; I Global Ltd</t>
  </si>
  <si>
    <t>TIGLOB</t>
  </si>
  <si>
    <t>Scoobee Day Garments (India) Ltd</t>
  </si>
  <si>
    <t>SCOOBEEDAY</t>
  </si>
  <si>
    <t>Karma Energy Ltd</t>
  </si>
  <si>
    <t>KARMAENG</t>
  </si>
  <si>
    <t>Slone Infosystems Ltd</t>
  </si>
  <si>
    <t>SLONE</t>
  </si>
  <si>
    <t>Quicktouch Technologies Ltd</t>
  </si>
  <si>
    <t>QUICKTOUCH</t>
  </si>
  <si>
    <t>Shine Fashions (India) Ltd</t>
  </si>
  <si>
    <t>SHINEFASH</t>
  </si>
  <si>
    <t>Vasundhara Rasayans Ltd</t>
  </si>
  <si>
    <t>VRL</t>
  </si>
  <si>
    <t>Mukesh Babu Financial Services Ltd</t>
  </si>
  <si>
    <t>MUKESHB</t>
  </si>
  <si>
    <t>NAM Securities Ltd</t>
  </si>
  <si>
    <t>NAM</t>
  </si>
  <si>
    <t>Orient Press Ltd</t>
  </si>
  <si>
    <t>ORIENTLTD</t>
  </si>
  <si>
    <t>Raminfo Ltd</t>
  </si>
  <si>
    <t>RAMINFO</t>
  </si>
  <si>
    <t>Delta Manufacturing Ltd</t>
  </si>
  <si>
    <t>DELTAMAGNT</t>
  </si>
  <si>
    <t>Cranes Software International Ltd</t>
  </si>
  <si>
    <t>CRANESSOFT</t>
  </si>
  <si>
    <t>Debock Industries Ltd</t>
  </si>
  <si>
    <t>DIL</t>
  </si>
  <si>
    <t>Mahalaxmi Fabric Mills Pvt Ltd</t>
  </si>
  <si>
    <t>MFML</t>
  </si>
  <si>
    <t>Pritish Nandy Communications Ltd</t>
  </si>
  <si>
    <t>PNC</t>
  </si>
  <si>
    <t>Prudential Sugar Corp Ltd</t>
  </si>
  <si>
    <t>PRUDMOULI</t>
  </si>
  <si>
    <t>Tree House Education and Accessories Ltd</t>
  </si>
  <si>
    <t>TREEHOUSE</t>
  </si>
  <si>
    <t>Filtra Consultants and Engineers Ltd</t>
  </si>
  <si>
    <t>FILTRA</t>
  </si>
  <si>
    <t>Tayo Rolls Ltd</t>
  </si>
  <si>
    <t>TATAYODOGA</t>
  </si>
  <si>
    <t>LIC MF Nifty 8-13 yr G-Sec ETF</t>
  </si>
  <si>
    <t>LICNETFGSC</t>
  </si>
  <si>
    <t>Celebrity Fashions Ltd</t>
  </si>
  <si>
    <t>CELEBRITY</t>
  </si>
  <si>
    <t>GSM Foils Ltd</t>
  </si>
  <si>
    <t>GSMFOILS</t>
  </si>
  <si>
    <t>Aplab Ltd</t>
  </si>
  <si>
    <t>APLAB</t>
  </si>
  <si>
    <t>Pulsar International Ltd</t>
  </si>
  <si>
    <t>PULSRIN</t>
  </si>
  <si>
    <t>Acknit Industries Ltd</t>
  </si>
  <si>
    <t>ACKNIT</t>
  </si>
  <si>
    <t>Graphisads Ltd</t>
  </si>
  <si>
    <t>GRAPHISAD</t>
  </si>
  <si>
    <t>MKP Mobility Ltd</t>
  </si>
  <si>
    <t>MKPMOB</t>
  </si>
  <si>
    <t>IDBI Gold Exchange Traded Fund</t>
  </si>
  <si>
    <t>LICMFGOLD</t>
  </si>
  <si>
    <t>Porwal Auto Components Ltd</t>
  </si>
  <si>
    <t>PORWAL</t>
  </si>
  <si>
    <t>Welcast Steels Ltd</t>
  </si>
  <si>
    <t>ZWELCAST</t>
  </si>
  <si>
    <t>Siti Networks Ltd</t>
  </si>
  <si>
    <t>SITINET</t>
  </si>
  <si>
    <t>Remi Edelstahl Tubulars Ltd</t>
  </si>
  <si>
    <t>REMIEDEL</t>
  </si>
  <si>
    <t>Murae Organisor Ltd</t>
  </si>
  <si>
    <t>MURAE</t>
  </si>
  <si>
    <t>Sakthi Finance Ltd</t>
  </si>
  <si>
    <t>SAKTHIFIN</t>
  </si>
  <si>
    <t>Shristi Infrastructure Development Corporation Ltd</t>
  </si>
  <si>
    <t>SHRISTI</t>
  </si>
  <si>
    <t>Riddhi Corporate Services Ltd</t>
  </si>
  <si>
    <t>RIDDHICORP</t>
  </si>
  <si>
    <t>Silkflex Polymers (India) Ltd</t>
  </si>
  <si>
    <t>SILKFLEX</t>
  </si>
  <si>
    <t>Synoptics Technologies Ltd</t>
  </si>
  <si>
    <t>SYNOPTICS</t>
  </si>
  <si>
    <t>Pressure Sensitive Systems (India) Ltd</t>
  </si>
  <si>
    <t>PRESSURS</t>
  </si>
  <si>
    <t>Aimco Pesticides Ltd</t>
  </si>
  <si>
    <t>AIMCOPEST</t>
  </si>
  <si>
    <t>Titan Securities Ltd</t>
  </si>
  <si>
    <t>TITANSEC</t>
  </si>
  <si>
    <t>Makers Laboratories Ltd</t>
  </si>
  <si>
    <t>MAKERSL</t>
  </si>
  <si>
    <t>SVP Global Textiles Ltd</t>
  </si>
  <si>
    <t>SVPGLOB</t>
  </si>
  <si>
    <t>Service Care Ltd</t>
  </si>
  <si>
    <t>SERVICE</t>
  </si>
  <si>
    <t>Prolife Industries Ltd</t>
  </si>
  <si>
    <t>PROLIFE</t>
  </si>
  <si>
    <t>Kanishk Steel Industries Ltd</t>
  </si>
  <si>
    <t>KANSHST</t>
  </si>
  <si>
    <t>Nrb Industrial Bearings Ltd</t>
  </si>
  <si>
    <t>NIBL</t>
  </si>
  <si>
    <t>Olatech Solutions Ltd</t>
  </si>
  <si>
    <t>OLATECH</t>
  </si>
  <si>
    <t>AIK Pipes and Polymers Ltd</t>
  </si>
  <si>
    <t>AIKPIPES</t>
  </si>
  <si>
    <t>Royale Manor Hotels and Industries Ltd</t>
  </si>
  <si>
    <t>RAYALEMA</t>
  </si>
  <si>
    <t>Aro Granite Industries Ltd</t>
  </si>
  <si>
    <t>AROGRANITE</t>
  </si>
  <si>
    <t>Deem Roll Tech Ltd</t>
  </si>
  <si>
    <t>DEEM</t>
  </si>
  <si>
    <t>Krypton Industries Ltd</t>
  </si>
  <si>
    <t>KRYPTONQ</t>
  </si>
  <si>
    <t>Arabian Petroleum Ltd</t>
  </si>
  <si>
    <t>ARABIAN</t>
  </si>
  <si>
    <t>Ceejay Finance Ltd</t>
  </si>
  <si>
    <t>CEEJAY</t>
  </si>
  <si>
    <t>Mahickra Chemicals Ltd</t>
  </si>
  <si>
    <t>MAHICKRA</t>
  </si>
  <si>
    <t>Sunil Healthcare Ltd</t>
  </si>
  <si>
    <t>SUNLOC</t>
  </si>
  <si>
    <t>Sanrhea Technical Textiles Ltd</t>
  </si>
  <si>
    <t>SANTETX</t>
  </si>
  <si>
    <t>NCL Research and Financial Services Ltd</t>
  </si>
  <si>
    <t>NCLRESE</t>
  </si>
  <si>
    <t>Mirae Asset S&amp;P 500 Top 50 ETF</t>
  </si>
  <si>
    <t>MASPTOP50</t>
  </si>
  <si>
    <t>Patdiam Jewellery Ltd</t>
  </si>
  <si>
    <t>PJL</t>
  </si>
  <si>
    <t>Krishna Ventures Ltd</t>
  </si>
  <si>
    <t>KRISHNA</t>
  </si>
  <si>
    <t>Dharni Capital Services Ltd</t>
  </si>
  <si>
    <t>DHARNI</t>
  </si>
  <si>
    <t>Ambar Protein Industries Ltd</t>
  </si>
  <si>
    <t>AMBARPIL</t>
  </si>
  <si>
    <t>Dollex Agrotech Ltd</t>
  </si>
  <si>
    <t>DOLLEX</t>
  </si>
  <si>
    <t>Nhc Foods Ltd</t>
  </si>
  <si>
    <t>NHCFOODS</t>
  </si>
  <si>
    <t>Futuristic Solutions Ltd</t>
  </si>
  <si>
    <t>FUTSOL</t>
  </si>
  <si>
    <t>Candour Techtex Ltd</t>
  </si>
  <si>
    <t>CANDOUR</t>
  </si>
  <si>
    <t>Bulkcorp International Ltd</t>
  </si>
  <si>
    <t>BULKCORP</t>
  </si>
  <si>
    <t>Shivam Chemicals Ltd</t>
  </si>
  <si>
    <t>SHIVAM</t>
  </si>
  <si>
    <t>Amrapali Industries Ltd</t>
  </si>
  <si>
    <t>AMRAPLIN</t>
  </si>
  <si>
    <t>Alkosign Ltd</t>
  </si>
  <si>
    <t>ALKOSIGN</t>
  </si>
  <si>
    <t>Joindre Capital Services Ltd</t>
  </si>
  <si>
    <t>JOINDRE</t>
  </si>
  <si>
    <t>Radiowalla Network Ltd</t>
  </si>
  <si>
    <t>RADIOWALLA</t>
  </si>
  <si>
    <t>Jeevan Scientific Technology Ltd</t>
  </si>
  <si>
    <t>JSTL</t>
  </si>
  <si>
    <t>Tera Software Ltd</t>
  </si>
  <si>
    <t>TERASOFT</t>
  </si>
  <si>
    <t>Acme Resources Ltd</t>
  </si>
  <si>
    <t>ACME</t>
  </si>
  <si>
    <t>Banas Finance Ltd</t>
  </si>
  <si>
    <t>BANASFN</t>
  </si>
  <si>
    <t>The Victoria Mills Ltd</t>
  </si>
  <si>
    <t>VICTMILL</t>
  </si>
  <si>
    <t>One Global Service Provider Ltd</t>
  </si>
  <si>
    <t>ONEGLOBAL</t>
  </si>
  <si>
    <t>Omnitex Industries (India) Ltd</t>
  </si>
  <si>
    <t>OMNITEX</t>
  </si>
  <si>
    <t>Hariyana Ship Breakers Ltd</t>
  </si>
  <si>
    <t>HRYNSHP</t>
  </si>
  <si>
    <t>Archies Ltd</t>
  </si>
  <si>
    <t>ARCHIES</t>
  </si>
  <si>
    <t>Kay Power and Paper Ltd</t>
  </si>
  <si>
    <t>KAYPOWR</t>
  </si>
  <si>
    <t>Lykis Ltd</t>
  </si>
  <si>
    <t>LYKISLTD</t>
  </si>
  <si>
    <t>Gujarat Hotels Ltd</t>
  </si>
  <si>
    <t>GUJHOTE</t>
  </si>
  <si>
    <t>Baba Food Processing (India) Ltd</t>
  </si>
  <si>
    <t>BABAFP</t>
  </si>
  <si>
    <t>Agro Phos (India) Ltd</t>
  </si>
  <si>
    <t>AGROPHOS</t>
  </si>
  <si>
    <t>Biogen Pharmachem Industries Ltd</t>
  </si>
  <si>
    <t>BIOGEN</t>
  </si>
  <si>
    <t>Independent Power Producers &amp; Energy Traders</t>
  </si>
  <si>
    <t>Softrak Venture Investment Limited</t>
  </si>
  <si>
    <t>SOFTRAKV</t>
  </si>
  <si>
    <t>Manoj Ceramic Ltd</t>
  </si>
  <si>
    <t>MCPL</t>
  </si>
  <si>
    <t>Bombay Metrics Supply Chain Ltd</t>
  </si>
  <si>
    <t>BMETRICS</t>
  </si>
  <si>
    <t>Mirae Asset NYSE FANG+ ETF</t>
  </si>
  <si>
    <t>MAFANG</t>
  </si>
  <si>
    <t>Polylink Polymers (India) Ltd</t>
  </si>
  <si>
    <t>POLYLINK</t>
  </si>
  <si>
    <t>Balkrishna Paper Mills Ltd</t>
  </si>
  <si>
    <t>BALKRISHNA</t>
  </si>
  <si>
    <t>Kaizen Agro Infrabuild Ltd</t>
  </si>
  <si>
    <t>KAIZENAGRO</t>
  </si>
  <si>
    <t>Optimus Finance Ltd</t>
  </si>
  <si>
    <t>OPTIFIN</t>
  </si>
  <si>
    <t>Vadivarhe Speciality Chemicals Ltd</t>
  </si>
  <si>
    <t>VSCL</t>
  </si>
  <si>
    <t>Ganesha Ecoverse Ltd</t>
  </si>
  <si>
    <t>GANVERSE</t>
  </si>
  <si>
    <t>Achyut Healthcare Ltd</t>
  </si>
  <si>
    <t>ACHYUT</t>
  </si>
  <si>
    <t>F Mec International Financial Services Ltd</t>
  </si>
  <si>
    <t>FMEC</t>
  </si>
  <si>
    <t>Aditya BSL Nifty Bank ETF</t>
  </si>
  <si>
    <t>ABSLBANETF</t>
  </si>
  <si>
    <t>Keerthi Industries Ltd</t>
  </si>
  <si>
    <t>KEERTHI</t>
  </si>
  <si>
    <t>Rajgor Castor Derivatives Ltd</t>
  </si>
  <si>
    <t>RCDL</t>
  </si>
  <si>
    <t>Pentagon Rubber Ltd</t>
  </si>
  <si>
    <t>PENTAGON</t>
  </si>
  <si>
    <t>Universal Starch Chem Allied Ltd</t>
  </si>
  <si>
    <t>UNIVSTAR</t>
  </si>
  <si>
    <t>Jet Freight Logistics Ltd</t>
  </si>
  <si>
    <t>JETFREIGHT</t>
  </si>
  <si>
    <t>Everlon Financials Ltd</t>
  </si>
  <si>
    <t>EVERFIN</t>
  </si>
  <si>
    <t>ICICI Prudential S&amp;P BSE Liquid Rate ETF</t>
  </si>
  <si>
    <t>LIQUIDIETF</t>
  </si>
  <si>
    <t>Real Touch Finance Ltd</t>
  </si>
  <si>
    <t>RTFL</t>
  </si>
  <si>
    <t>Siddhika Coatings Ltd</t>
  </si>
  <si>
    <t>SIDDHIKA</t>
  </si>
  <si>
    <t>Superior Industrial Enterprises Ltd</t>
  </si>
  <si>
    <t>SIEL</t>
  </si>
  <si>
    <t>Presstonic Engineering Ltd</t>
  </si>
  <si>
    <t>PRESSTONIC</t>
  </si>
  <si>
    <t>Locomotive Engines &amp; Rolling Stock</t>
  </si>
  <si>
    <t>Skyline Millars Ltd</t>
  </si>
  <si>
    <t>SKYLMILAR</t>
  </si>
  <si>
    <t>M V K Agro Food Product Ltd</t>
  </si>
  <si>
    <t>MVKAGRO</t>
  </si>
  <si>
    <t>Pioneer Investcorp Ltd</t>
  </si>
  <si>
    <t>PIONRINV</t>
  </si>
  <si>
    <t>Austin Engineering Company Ltd</t>
  </si>
  <si>
    <t>AUSTENG</t>
  </si>
  <si>
    <t>Agni Green Power Ltd</t>
  </si>
  <si>
    <t>AGNI</t>
  </si>
  <si>
    <t>Ahmedabad Steel Craft Ltd</t>
  </si>
  <si>
    <t>AHMDSTE</t>
  </si>
  <si>
    <t>Sam Industries Ltd</t>
  </si>
  <si>
    <t>SAMINDUS</t>
  </si>
  <si>
    <t>Ishan International Ltd</t>
  </si>
  <si>
    <t>ISHAN</t>
  </si>
  <si>
    <t>Mishka Exim Ltd</t>
  </si>
  <si>
    <t>MISHKA</t>
  </si>
  <si>
    <t>Supra Pacific Financial Services Ltd</t>
  </si>
  <si>
    <t>SUPRAPFSL</t>
  </si>
  <si>
    <t>Evans Electric Ltd</t>
  </si>
  <si>
    <t>EVANS</t>
  </si>
  <si>
    <t>Raj Oil Mills Ltd</t>
  </si>
  <si>
    <t>ROML</t>
  </si>
  <si>
    <t>Vishwas Agri Seeds Ltd</t>
  </si>
  <si>
    <t>VISHWAS</t>
  </si>
  <si>
    <t>Marshall Machines Ltd</t>
  </si>
  <si>
    <t>MARSHALL</t>
  </si>
  <si>
    <t>Atal Realtech Ltd</t>
  </si>
  <si>
    <t>ATALREAL</t>
  </si>
  <si>
    <t>Gini Silk Mills Ltd</t>
  </si>
  <si>
    <t>GINISILK</t>
  </si>
  <si>
    <t>East West Freight Carriers Ltd</t>
  </si>
  <si>
    <t>EASTWEST</t>
  </si>
  <si>
    <t>Lexus Granito (India) Ltd</t>
  </si>
  <si>
    <t>LEXUS</t>
  </si>
  <si>
    <t>Morarka Finance Ltd</t>
  </si>
  <si>
    <t>MORARKFI</t>
  </si>
  <si>
    <t>Innovative Tech Pack Ltd</t>
  </si>
  <si>
    <t>INNOVTEC</t>
  </si>
  <si>
    <t>Capfin India Ltd</t>
  </si>
  <si>
    <t>CAPFIN</t>
  </si>
  <si>
    <t>Trans India House Impex Ltd</t>
  </si>
  <si>
    <t>TIHIL</t>
  </si>
  <si>
    <t>Shree Marutinandan Tubes Ltd</t>
  </si>
  <si>
    <t>SHREE</t>
  </si>
  <si>
    <t>Shiva Mills Ltd</t>
  </si>
  <si>
    <t>SHIVAMILLS</t>
  </si>
  <si>
    <t>Ameya Precision Engineers Ltd</t>
  </si>
  <si>
    <t>AMEYA</t>
  </si>
  <si>
    <t>ARCL Organics Ltd</t>
  </si>
  <si>
    <t>ARCL</t>
  </si>
  <si>
    <t>Ashnoor Textile Mills Ltd</t>
  </si>
  <si>
    <t>ASHNOOR</t>
  </si>
  <si>
    <t>Shree Krishna Infrastructure Ltd</t>
  </si>
  <si>
    <t>SKIFL</t>
  </si>
  <si>
    <t>Malu Paper Mills Ltd</t>
  </si>
  <si>
    <t>MALUPAPER</t>
  </si>
  <si>
    <t>Le Lavoir Ltd</t>
  </si>
  <si>
    <t>LELAVOIR</t>
  </si>
  <si>
    <t>ARC Finance Ltd</t>
  </si>
  <si>
    <t>ARCFIN</t>
  </si>
  <si>
    <t>Rasandik Engineering Industries India Ltd</t>
  </si>
  <si>
    <t>RASANDIK</t>
  </si>
  <si>
    <t>Kalyan Capitals Ltd</t>
  </si>
  <si>
    <t>KALYANCAP</t>
  </si>
  <si>
    <t>Bang Overseas Ltd</t>
  </si>
  <si>
    <t>BANG</t>
  </si>
  <si>
    <t>Swarnsarita Jewels India Ltd</t>
  </si>
  <si>
    <t>SWARNSAR</t>
  </si>
  <si>
    <t>Simran Farms Ltd</t>
  </si>
  <si>
    <t>SIMRAN</t>
  </si>
  <si>
    <t>Gujarat Poly Electronics Ltd</t>
  </si>
  <si>
    <t>GUJARATPOLY</t>
  </si>
  <si>
    <t>Manugraph India Ltd</t>
  </si>
  <si>
    <t>MANUGRAPH</t>
  </si>
  <si>
    <t>Seya Industries Ltd</t>
  </si>
  <si>
    <t>SEYAIND</t>
  </si>
  <si>
    <t>Riddhi Steel and Tube Ltd</t>
  </si>
  <si>
    <t>RSTL</t>
  </si>
  <si>
    <t>Shri Vasuprada Plantations Ltd</t>
  </si>
  <si>
    <t>VASUPRADA</t>
  </si>
  <si>
    <t>Escorp Asset Management Ltd</t>
  </si>
  <si>
    <t>ESCORP</t>
  </si>
  <si>
    <t>Kranti Industries Ltd</t>
  </si>
  <si>
    <t>KRANTI</t>
  </si>
  <si>
    <t>Sheetal Universal Ltd</t>
  </si>
  <si>
    <t>SHEETAL</t>
  </si>
  <si>
    <t>Divyashakti Ltd</t>
  </si>
  <si>
    <t>DIVSHKT</t>
  </si>
  <si>
    <t>Rathi Bars Ltd</t>
  </si>
  <si>
    <t>RATHIBAR</t>
  </si>
  <si>
    <t>Growington Ventures India Ltd</t>
  </si>
  <si>
    <t>GROWINGTON</t>
  </si>
  <si>
    <t>Eiko Lifesciences Ltd</t>
  </si>
  <si>
    <t>EIKO</t>
  </si>
  <si>
    <t>Jindal Hotels Ltd</t>
  </si>
  <si>
    <t>JINDHOT</t>
  </si>
  <si>
    <t>Mehta Housing Finance Ltd</t>
  </si>
  <si>
    <t>MEHTAHG</t>
  </si>
  <si>
    <t>Rex Pipes and Cables Industries Ltd</t>
  </si>
  <si>
    <t>REXPIPES</t>
  </si>
  <si>
    <t>Bhatia Colour Chem Ltd</t>
  </si>
  <si>
    <t>BCCL</t>
  </si>
  <si>
    <t>Arvind and Company Shipping Agencies Ltd</t>
  </si>
  <si>
    <t>ACSAL</t>
  </si>
  <si>
    <t>Thinkink Picturez Ltd</t>
  </si>
  <si>
    <t>THINKINK</t>
  </si>
  <si>
    <t>3P Land Holdings Ltd</t>
  </si>
  <si>
    <t>3PLAND</t>
  </si>
  <si>
    <t>ABC India Ltd</t>
  </si>
  <si>
    <t>ABCINDQ</t>
  </si>
  <si>
    <t>Perfectpac Ltd</t>
  </si>
  <si>
    <t>PERFEPA</t>
  </si>
  <si>
    <t>S V J Enterprises Ltd</t>
  </si>
  <si>
    <t>SVJ</t>
  </si>
  <si>
    <t>Satchmo Holdings Ltd</t>
  </si>
  <si>
    <t>SATCH</t>
  </si>
  <si>
    <t>TCFC Finance Ltd</t>
  </si>
  <si>
    <t>TCFCFINQ</t>
  </si>
  <si>
    <t>Rapicut Carbides Ltd</t>
  </si>
  <si>
    <t>RAPICUT</t>
  </si>
  <si>
    <t>Motilal Oswal Midcap 100 ETF</t>
  </si>
  <si>
    <t>MOM100</t>
  </si>
  <si>
    <t>Prospect Commodities Ltd</t>
  </si>
  <si>
    <t>PCL</t>
  </si>
  <si>
    <t>Magson Retail and Distribution Ltd</t>
  </si>
  <si>
    <t>MAGSON</t>
  </si>
  <si>
    <t>Nova Iron and Steel Ltd</t>
  </si>
  <si>
    <t>NOVIS</t>
  </si>
  <si>
    <t>Destiny Logistics &amp; Infra Ltd</t>
  </si>
  <si>
    <t>DESTINY</t>
  </si>
  <si>
    <t>Elegant Marbles and Grani Industries Ltd</t>
  </si>
  <si>
    <t>ELEMARB</t>
  </si>
  <si>
    <t>Maestros Electronics &amp; Telecommunications Systems Ltd</t>
  </si>
  <si>
    <t>METSL</t>
  </si>
  <si>
    <t>Medicamen Organics Ltd</t>
  </si>
  <si>
    <t>MEDIORG</t>
  </si>
  <si>
    <t>Pattech Fitwell Tube Components Ltd</t>
  </si>
  <si>
    <t>PATTECH</t>
  </si>
  <si>
    <t>Sri KPR Industries Ltd</t>
  </si>
  <si>
    <t>SRIKPRIND</t>
  </si>
  <si>
    <t>Bombay Cycle and Motor Agency Ltd</t>
  </si>
  <si>
    <t>BOMBCYC</t>
  </si>
  <si>
    <t>Max Heights Infrastructure Ltd</t>
  </si>
  <si>
    <t>MAXHEIGHTS</t>
  </si>
  <si>
    <t>Simplex Realty Ltd</t>
  </si>
  <si>
    <t>SIMPLXREA</t>
  </si>
  <si>
    <t>Alfa Transformers Ltd</t>
  </si>
  <si>
    <t>ALFATRAN</t>
  </si>
  <si>
    <t>Anand Rayons Ltd</t>
  </si>
  <si>
    <t>ARL</t>
  </si>
  <si>
    <t>Riba Textiles Ltd</t>
  </si>
  <si>
    <t>RIBATEX</t>
  </si>
  <si>
    <t>Mefcom Capital Markets Ltd</t>
  </si>
  <si>
    <t>MEFCOMCAP</t>
  </si>
  <si>
    <t>Milton Industries Ltd</t>
  </si>
  <si>
    <t>MILTON</t>
  </si>
  <si>
    <t>Garnet Construction Ltd</t>
  </si>
  <si>
    <t>GARNET</t>
  </si>
  <si>
    <t>Diversified Real Estate Activities</t>
  </si>
  <si>
    <t>Kotak Nifty PSU Bank ETF</t>
  </si>
  <si>
    <t>PSUBANK</t>
  </si>
  <si>
    <t>Johnson Pharmacare Ltd</t>
  </si>
  <si>
    <t>JOHNPHARMA</t>
  </si>
  <si>
    <t>We Win Ltd</t>
  </si>
  <si>
    <t>WEWIN</t>
  </si>
  <si>
    <t>Kavveri Telecom Products Ltd</t>
  </si>
  <si>
    <t>KAVVERITEL</t>
  </si>
  <si>
    <t>Rolcon Engineering Company Ltd</t>
  </si>
  <si>
    <t>ROLCOEN</t>
  </si>
  <si>
    <t>Punjab Communications Ltd</t>
  </si>
  <si>
    <t>PUNJCOMMU</t>
  </si>
  <si>
    <t>Vertexplus Technologies Ltd</t>
  </si>
  <si>
    <t>VERTEXPLUS</t>
  </si>
  <si>
    <t>Shree Krishna Paper Mills &amp; Industries Ltd</t>
  </si>
  <si>
    <t>SKPMIL</t>
  </si>
  <si>
    <t>Virat Industries Ltd</t>
  </si>
  <si>
    <t>VIRAT</t>
  </si>
  <si>
    <t>Invesco India Gold Exchange Traded Fund</t>
  </si>
  <si>
    <t>IVZINGOLD</t>
  </si>
  <si>
    <t>Arex Industries Ltd</t>
  </si>
  <si>
    <t>AREXMIS</t>
  </si>
  <si>
    <t>Envair Electrodyne Ltd</t>
  </si>
  <si>
    <t>ENVAIREL</t>
  </si>
  <si>
    <t>SM Auto Stamping Ltd</t>
  </si>
  <si>
    <t>SMAUTO</t>
  </si>
  <si>
    <t>Diligent Media Corporation Ltd</t>
  </si>
  <si>
    <t>DNAMEDIA</t>
  </si>
  <si>
    <t>Milgrey Finance and Investments Ltd</t>
  </si>
  <si>
    <t>ZMILGFIN</t>
  </si>
  <si>
    <t>Dev Labtech Venture Ltd</t>
  </si>
  <si>
    <t>DEVLAB</t>
  </si>
  <si>
    <t>Ravi Kumar Distilleries Ltd</t>
  </si>
  <si>
    <t>RKDL</t>
  </si>
  <si>
    <t>Advance Metering Technology Ltd</t>
  </si>
  <si>
    <t>AMTL</t>
  </si>
  <si>
    <t>Sampre Nutritions Ltd</t>
  </si>
  <si>
    <t>SAMPRE</t>
  </si>
  <si>
    <t>Clara Industries Ltd</t>
  </si>
  <si>
    <t>CLARA</t>
  </si>
  <si>
    <t>Inland Printers Ltd</t>
  </si>
  <si>
    <t>INLANPR</t>
  </si>
  <si>
    <t>Globesecure Technologies Ltd</t>
  </si>
  <si>
    <t>GSTL</t>
  </si>
  <si>
    <t>Modipon Ltd</t>
  </si>
  <si>
    <t>MODIPON</t>
  </si>
  <si>
    <t>Kreon Finnancial Services Ltd</t>
  </si>
  <si>
    <t>KREONFIN</t>
  </si>
  <si>
    <t>Lesha Industries Ltd</t>
  </si>
  <si>
    <t>LESHAIND</t>
  </si>
  <si>
    <t>Golden Tobacco Ltd</t>
  </si>
  <si>
    <t>GOLDENTOBC</t>
  </si>
  <si>
    <t>Isl Consulting Ltd</t>
  </si>
  <si>
    <t>ISLCONSUL</t>
  </si>
  <si>
    <t>Starcom Information Technology Ltd</t>
  </si>
  <si>
    <t>STARCOM</t>
  </si>
  <si>
    <t>Nandani Creation Ltd</t>
  </si>
  <si>
    <t>JAIPURKURT</t>
  </si>
  <si>
    <t>Veeram Securities Ltd</t>
  </si>
  <si>
    <t>VSL</t>
  </si>
  <si>
    <t>Ambani Orgochem Ltd</t>
  </si>
  <si>
    <t>AMBANIORGO</t>
  </si>
  <si>
    <t>Dhampure Speciality Sugars Ltd</t>
  </si>
  <si>
    <t>DHAMPURE</t>
  </si>
  <si>
    <t>Cranex Ltd</t>
  </si>
  <si>
    <t>CRANEX</t>
  </si>
  <si>
    <t>Construction Machinery &amp; Heavy Transportation Equipment</t>
  </si>
  <si>
    <t>National Oxygen Ltd</t>
  </si>
  <si>
    <t>NOL</t>
  </si>
  <si>
    <t>Baba Arts Ltd</t>
  </si>
  <si>
    <t>BABA</t>
  </si>
  <si>
    <t>Orient Beverages Ltd</t>
  </si>
  <si>
    <t>ORIBEVER</t>
  </si>
  <si>
    <t>Vasudhagama Enterprises Ltd</t>
  </si>
  <si>
    <t>VASUDHAGAM</t>
  </si>
  <si>
    <t>Sambandam Spinning Mills Ltd</t>
  </si>
  <si>
    <t>SAMBANDAM</t>
  </si>
  <si>
    <t>Mirae Asset Nifty Financial Services ETF</t>
  </si>
  <si>
    <t>BFSI</t>
  </si>
  <si>
    <t>Ravalgaon Sugar Farm Ltd</t>
  </si>
  <si>
    <t>RAVALSUGAR</t>
  </si>
  <si>
    <t>Agarwal Float Glass India Ltd</t>
  </si>
  <si>
    <t>AGARWALFT</t>
  </si>
  <si>
    <t>Elixir Capital Ltd</t>
  </si>
  <si>
    <t>ELIXIR</t>
  </si>
  <si>
    <t>Vivid Mercantile Ltd</t>
  </si>
  <si>
    <t>VIVIDM</t>
  </si>
  <si>
    <t>Supreme Engineering Ltd</t>
  </si>
  <si>
    <t>SUPREMEENG</t>
  </si>
  <si>
    <t>SVC Industries Ltd</t>
  </si>
  <si>
    <t>SVCIND</t>
  </si>
  <si>
    <t>Apoorva Leasing Finance and Investment Company Ltd</t>
  </si>
  <si>
    <t>APOORVA</t>
  </si>
  <si>
    <t>Smiths &amp; Founders (India) Ltd</t>
  </si>
  <si>
    <t>SMFIL</t>
  </si>
  <si>
    <t>Meera Industries Ltd</t>
  </si>
  <si>
    <t>MEERA</t>
  </si>
  <si>
    <t>Chartered Capital and Investment Ltd</t>
  </si>
  <si>
    <t>CHRTEDCA</t>
  </si>
  <si>
    <t>Garment Mantra Lifestyle Ltd</t>
  </si>
  <si>
    <t>GARMNTMNTR</t>
  </si>
  <si>
    <t>Akiko Global Services Ltd</t>
  </si>
  <si>
    <t>AKIKO</t>
  </si>
  <si>
    <t>Shreyas Intermediates Ltd</t>
  </si>
  <si>
    <t>SHREYASI</t>
  </si>
  <si>
    <t>Rolta India Ltd</t>
  </si>
  <si>
    <t>ROLTA</t>
  </si>
  <si>
    <t>Monotype India Ltd</t>
  </si>
  <si>
    <t>MONOT</t>
  </si>
  <si>
    <t>Assam Entrade Ltd</t>
  </si>
  <si>
    <t>ASSAMENT</t>
  </si>
  <si>
    <t>Diversified Financial Services</t>
  </si>
  <si>
    <t>Shreeshay Engineers Ltd</t>
  </si>
  <si>
    <t>SHREESHAY</t>
  </si>
  <si>
    <t>Wires and Fabriks (SA) Ltd</t>
  </si>
  <si>
    <t>WIREFABR</t>
  </si>
  <si>
    <t>Royal Sense Ltd</t>
  </si>
  <si>
    <t>ROYAL</t>
  </si>
  <si>
    <t>G.S. Auto International Ltd</t>
  </si>
  <si>
    <t>GSAUTO</t>
  </si>
  <si>
    <t>UMA Converter Ltd</t>
  </si>
  <si>
    <t>UMA</t>
  </si>
  <si>
    <t>AKG Exim Ltd</t>
  </si>
  <si>
    <t>AKG</t>
  </si>
  <si>
    <t>Omfurn India Ltd</t>
  </si>
  <si>
    <t>OMFURN</t>
  </si>
  <si>
    <t>Warren Tea Ltd</t>
  </si>
  <si>
    <t>WARRENTEA</t>
  </si>
  <si>
    <t>Katare Spinning Mills Ltd</t>
  </si>
  <si>
    <t>KATRSPG</t>
  </si>
  <si>
    <t>Super Crop Safe Ltd</t>
  </si>
  <si>
    <t>SUCROSA</t>
  </si>
  <si>
    <t>Dhanalaxmi Roto Spinners Ltd</t>
  </si>
  <si>
    <t>DHANROTO</t>
  </si>
  <si>
    <t>Tridhya Tech Ltd</t>
  </si>
  <si>
    <t>TRIDHYA</t>
  </si>
  <si>
    <t>Kenvi Jewels Ltd</t>
  </si>
  <si>
    <t>KENVI</t>
  </si>
  <si>
    <t>Aristo Bio-Tech and Lifescience Ltd</t>
  </si>
  <si>
    <t>ARISTO</t>
  </si>
  <si>
    <t>AccelerateBS India Ltd</t>
  </si>
  <si>
    <t>ACCELERATE</t>
  </si>
  <si>
    <t>Viaz Tyres Ltd</t>
  </si>
  <si>
    <t>VIAZ</t>
  </si>
  <si>
    <t>Lakshmi Finance and Industrial Corp Ltd</t>
  </si>
  <si>
    <t>LFIC</t>
  </si>
  <si>
    <t>Gujarat Craft Industries Ltd</t>
  </si>
  <si>
    <t>GUJCRAFT</t>
  </si>
  <si>
    <t>Vels Film International Ltd</t>
  </si>
  <si>
    <t>VELS</t>
  </si>
  <si>
    <t>Rollatainers Ltd</t>
  </si>
  <si>
    <t>ROLLT</t>
  </si>
  <si>
    <t>Pearl Polymers Ltd</t>
  </si>
  <si>
    <t>PEARLPOLY</t>
  </si>
  <si>
    <t>Ultra Wiring Connectivity System Ltd</t>
  </si>
  <si>
    <t>UWCSL</t>
  </si>
  <si>
    <t>DSJ Keep Learning Ltd</t>
  </si>
  <si>
    <t>KEEPLEARN</t>
  </si>
  <si>
    <t>Future Market Networks Ltd</t>
  </si>
  <si>
    <t>FMNL</t>
  </si>
  <si>
    <t>Globalspace Technologies Ltd</t>
  </si>
  <si>
    <t>Humming Bird Education Ltd</t>
  </si>
  <si>
    <t>HBEL</t>
  </si>
  <si>
    <t>G-Tec Jainx Education Ltd</t>
  </si>
  <si>
    <t>GTECJAINX</t>
  </si>
  <si>
    <t>Ideal Technoplast Industries Ltd</t>
  </si>
  <si>
    <t>IDEALTECHO</t>
  </si>
  <si>
    <t>Adroit Infotech Ltd</t>
  </si>
  <si>
    <t>ADROITINFO</t>
  </si>
  <si>
    <t>Chrome Silicon Ltd</t>
  </si>
  <si>
    <t>CHROME</t>
  </si>
  <si>
    <t>Yamini Investments Company Ltd</t>
  </si>
  <si>
    <t>YAMNINV</t>
  </si>
  <si>
    <t>E-Land Apparel Ltd</t>
  </si>
  <si>
    <t>ELAND</t>
  </si>
  <si>
    <t>Fundviser Capital (India) Ltd</t>
  </si>
  <si>
    <t>FUNDVISER</t>
  </si>
  <si>
    <t>Construction Materials</t>
  </si>
  <si>
    <t>Aeonx Digital Technology Ltd</t>
  </si>
  <si>
    <t>AEONXDIGI</t>
  </si>
  <si>
    <t>G G Dandekar Properties Ltd</t>
  </si>
  <si>
    <t>GGDPROP</t>
  </si>
  <si>
    <t>Banaras Beads Ltd</t>
  </si>
  <si>
    <t>BANARBEADS</t>
  </si>
  <si>
    <t>Gita Renewable Energy Ltd</t>
  </si>
  <si>
    <t>GITARENEW</t>
  </si>
  <si>
    <t>Real Eco Energy Ltd</t>
  </si>
  <si>
    <t>REALECO</t>
  </si>
  <si>
    <t>Hardcastle and Waud Manufacturing Co Ltd</t>
  </si>
  <si>
    <t>HARDCAS</t>
  </si>
  <si>
    <t>Swasti Vinayaka Synthetics Ltd</t>
  </si>
  <si>
    <t>SWASTIVI</t>
  </si>
  <si>
    <t>K G Denim Ltd</t>
  </si>
  <si>
    <t>KGDENIM</t>
  </si>
  <si>
    <t>Lee &amp; Nee Softwares (Exports) Ltd</t>
  </si>
  <si>
    <t>LEENEE</t>
  </si>
  <si>
    <t>Mono Pharmacare Ltd</t>
  </si>
  <si>
    <t>MONOPHARMA</t>
  </si>
  <si>
    <t>Jagan Lamps Ltd</t>
  </si>
  <si>
    <t>JAGANLAM</t>
  </si>
  <si>
    <t>JFL Life Sciences Ltd</t>
  </si>
  <si>
    <t>JFLLIFE</t>
  </si>
  <si>
    <t>AJR Infra and Tolling Ltd</t>
  </si>
  <si>
    <t>AJRINFRA</t>
  </si>
  <si>
    <t>P B M Polytex Ltd</t>
  </si>
  <si>
    <t>PBMPOLY</t>
  </si>
  <si>
    <t>Transgene Biotek Ltd</t>
  </si>
  <si>
    <t>TRABI</t>
  </si>
  <si>
    <t>Beekay Niryat Ltd</t>
  </si>
  <si>
    <t>BNL</t>
  </si>
  <si>
    <t>Mish Designs Ltd</t>
  </si>
  <si>
    <t>MISHDESIGN</t>
  </si>
  <si>
    <t>DRA Consultants Ltd</t>
  </si>
  <si>
    <t>DRA</t>
  </si>
  <si>
    <t>Tirupati Sarjan Ltd</t>
  </si>
  <si>
    <t>TIRSARJ</t>
  </si>
  <si>
    <t>Shree Rajasthan Syntex Ltd</t>
  </si>
  <si>
    <t>SHRAJSYNQ</t>
  </si>
  <si>
    <t>Getalong Enterprise Ltd</t>
  </si>
  <si>
    <t>GETALONG</t>
  </si>
  <si>
    <t>Regency Fincorp Ltd</t>
  </si>
  <si>
    <t>REGENCY</t>
  </si>
  <si>
    <t>Silgo Retail Ltd</t>
  </si>
  <si>
    <t>SILGO</t>
  </si>
  <si>
    <t>Fervent Synergies Ltd</t>
  </si>
  <si>
    <t>FERVENTSYN</t>
  </si>
  <si>
    <t>Mediaone Global Entertainment Ltd</t>
  </si>
  <si>
    <t>MEDIAONE</t>
  </si>
  <si>
    <t>Sunrise Efficient Marketing Ltd</t>
  </si>
  <si>
    <t>SEML</t>
  </si>
  <si>
    <t>UR Sugar Industries Ltd</t>
  </si>
  <si>
    <t>URSUGAR</t>
  </si>
  <si>
    <t>Akash Infra-Projects Ltd</t>
  </si>
  <si>
    <t>AKASH</t>
  </si>
  <si>
    <t>ANG Lifesciences India Ltd</t>
  </si>
  <si>
    <t>ANG</t>
  </si>
  <si>
    <t>PCS Technology Ltd</t>
  </si>
  <si>
    <t>PCS</t>
  </si>
  <si>
    <t>Technology Hardware, Storage &amp; Peripherals</t>
  </si>
  <si>
    <t>Inani Marbles and Industries Ltd</t>
  </si>
  <si>
    <t>INANI</t>
  </si>
  <si>
    <t>Yudiz Solutions Ltd</t>
  </si>
  <si>
    <t>YUDIZ</t>
  </si>
  <si>
    <t>Dmr Hydroengineering &amp; Infrastructures Ltd</t>
  </si>
  <si>
    <t>DMR</t>
  </si>
  <si>
    <t>MM Rubber Company Ltd</t>
  </si>
  <si>
    <t>MMRUBBR-B</t>
  </si>
  <si>
    <t>National Plastic Industries Ltd</t>
  </si>
  <si>
    <t>NATPLAS</t>
  </si>
  <si>
    <t>Abhishek Integrations Ltd</t>
  </si>
  <si>
    <t>AILIMITED</t>
  </si>
  <si>
    <t>Kalahridhaan Trendz Ltd</t>
  </si>
  <si>
    <t>KTL</t>
  </si>
  <si>
    <t>Medi-Caps Ltd</t>
  </si>
  <si>
    <t>MEDICAPQ</t>
  </si>
  <si>
    <t>Transvoy Logistics India Ltd</t>
  </si>
  <si>
    <t>TRANSVOY</t>
  </si>
  <si>
    <t>Air Freight &amp; Logistics</t>
  </si>
  <si>
    <t>Burnpur Cement Ltd</t>
  </si>
  <si>
    <t>BURNPUR</t>
  </si>
  <si>
    <t>Prime Property Development Corp Ltd</t>
  </si>
  <si>
    <t>PRIMEPRO</t>
  </si>
  <si>
    <t>Vruddhi Engineering Works Ltd</t>
  </si>
  <si>
    <t>VRUDDHI</t>
  </si>
  <si>
    <t>Ushanti Colour Chem Ltd</t>
  </si>
  <si>
    <t>UCL</t>
  </si>
  <si>
    <t>Naturite Agro Products Ltd</t>
  </si>
  <si>
    <t>NAPL</t>
  </si>
  <si>
    <t>GTN Industries Ltd</t>
  </si>
  <si>
    <t>GTNINDS</t>
  </si>
  <si>
    <t>Associated Ceramics Ltd</t>
  </si>
  <si>
    <t>ASSOCER</t>
  </si>
  <si>
    <t>FEL</t>
  </si>
  <si>
    <t>Diligent Industries Ltd</t>
  </si>
  <si>
    <t>DILIGENT</t>
  </si>
  <si>
    <t>Shalimar Productions Ltd</t>
  </si>
  <si>
    <t>SHALPRO</t>
  </si>
  <si>
    <t>SRU Steels Ltd</t>
  </si>
  <si>
    <t>SRUSTEELS</t>
  </si>
  <si>
    <t>SPS Finquest Ltd</t>
  </si>
  <si>
    <t>SPS</t>
  </si>
  <si>
    <t>Morgan Ventures Ltd</t>
  </si>
  <si>
    <t>MORGAN</t>
  </si>
  <si>
    <t>Marble City India Ltd</t>
  </si>
  <si>
    <t>MARBLE</t>
  </si>
  <si>
    <t>Continental Seeds and Chemicals Ltd</t>
  </si>
  <si>
    <t>CONTI</t>
  </si>
  <si>
    <t>Naapbooks Ltd</t>
  </si>
  <si>
    <t>NBL</t>
  </si>
  <si>
    <t>CCL International Ltd</t>
  </si>
  <si>
    <t>CCLINTER</t>
  </si>
  <si>
    <t>Rose Merc Ltd</t>
  </si>
  <si>
    <t>ROSEMER</t>
  </si>
  <si>
    <t>Amkay Products Ltd</t>
  </si>
  <si>
    <t>AMKAY</t>
  </si>
  <si>
    <t>Odyssey Corporation Ltd</t>
  </si>
  <si>
    <t>ODYCORP</t>
  </si>
  <si>
    <t>Contil India Ltd</t>
  </si>
  <si>
    <t>CONTILI</t>
  </si>
  <si>
    <t>Micropro Software Solutions Ltd</t>
  </si>
  <si>
    <t>MICROPRO</t>
  </si>
  <si>
    <t>Vista Pharmaceuticals Ltd</t>
  </si>
  <si>
    <t>VISTAPH</t>
  </si>
  <si>
    <t>Mittal Life Style Ltd</t>
  </si>
  <si>
    <t>MITTAL</t>
  </si>
  <si>
    <t>H P Cotton Textile Mills Ltd</t>
  </si>
  <si>
    <t>HPCOTTON</t>
  </si>
  <si>
    <t>Shree Pacetronix Ltd</t>
  </si>
  <si>
    <t>SHREEPAC</t>
  </si>
  <si>
    <t>C P S Shapers Ltd</t>
  </si>
  <si>
    <t>CPS</t>
  </si>
  <si>
    <t>DK Enterprises Global Ltd</t>
  </si>
  <si>
    <t>DKEGL</t>
  </si>
  <si>
    <t>Oceanic Foods Ltd</t>
  </si>
  <si>
    <t>OCEANIC</t>
  </si>
  <si>
    <t>Aatmaj Healthcare Ltd</t>
  </si>
  <si>
    <t>AATMAJ</t>
  </si>
  <si>
    <t>Country Condo's Ltd</t>
  </si>
  <si>
    <t>COUNCODOS</t>
  </si>
  <si>
    <t>Sintex Plastics Technology Ltd</t>
  </si>
  <si>
    <t>SPTL</t>
  </si>
  <si>
    <t>Deccan Health Care Ltd</t>
  </si>
  <si>
    <t>DECCAN</t>
  </si>
  <si>
    <t>Saven Technologies Ltd</t>
  </si>
  <si>
    <t>7TEC</t>
  </si>
  <si>
    <t>Vistar Amar Ltd</t>
  </si>
  <si>
    <t>VISTARAMAR</t>
  </si>
  <si>
    <t>Godha Cabcon &amp; Insulation Ltd</t>
  </si>
  <si>
    <t>GODHA</t>
  </si>
  <si>
    <t>Salem Erode Investments Ltd</t>
  </si>
  <si>
    <t>SALEM</t>
  </si>
  <si>
    <t>Response Informatics Ltd</t>
  </si>
  <si>
    <t>RESPONSINF</t>
  </si>
  <si>
    <t>Consolidated Construction Consortium Ltd</t>
  </si>
  <si>
    <t>CCCL</t>
  </si>
  <si>
    <t>Hawa Engineers Ltd</t>
  </si>
  <si>
    <t>HAWAENG</t>
  </si>
  <si>
    <t>Hemadri Cements Ltd</t>
  </si>
  <si>
    <t>HEMACEM</t>
  </si>
  <si>
    <t>Nimbus Projects Ltd</t>
  </si>
  <si>
    <t>NIMBSPROJ</t>
  </si>
  <si>
    <t>Walpar Nutritions Ltd</t>
  </si>
  <si>
    <t>WALPAR</t>
  </si>
  <si>
    <t>Cell Point (India) Ltd</t>
  </si>
  <si>
    <t>CELLPOINT</t>
  </si>
  <si>
    <t>STL Global Ltd</t>
  </si>
  <si>
    <t>SGL</t>
  </si>
  <si>
    <t>Committed Cargo Care Ltd</t>
  </si>
  <si>
    <t>COMMITTED</t>
  </si>
  <si>
    <t>Ecoboard Industries Ltd</t>
  </si>
  <si>
    <t>ECOBOAR</t>
  </si>
  <si>
    <t>Comfort Fincap Ltd</t>
  </si>
  <si>
    <t>COMFINCAP</t>
  </si>
  <si>
    <t>VSF Projects Ltd</t>
  </si>
  <si>
    <t>VSFPROJ</t>
  </si>
  <si>
    <t>Metal Coatings (India) Ltd</t>
  </si>
  <si>
    <t>METALCO</t>
  </si>
  <si>
    <t>GKB Ophthalmics Ltd</t>
  </si>
  <si>
    <t>GKB</t>
  </si>
  <si>
    <t>AA Plus Tradelink Ltd</t>
  </si>
  <si>
    <t>AAPLUSTRAD</t>
  </si>
  <si>
    <t>Telogica Ltd</t>
  </si>
  <si>
    <t>TELOGICA</t>
  </si>
  <si>
    <t>Communications Equipment</t>
  </si>
  <si>
    <t>Sandu Pharmaceuticals Ltd</t>
  </si>
  <si>
    <t>SANDUPHQ</t>
  </si>
  <si>
    <t>Dhanlaxmi Fabrics Ltd</t>
  </si>
  <si>
    <t>DHANFAB</t>
  </si>
  <si>
    <t>Dynamic Portfolio Management &amp; Services Ltd</t>
  </si>
  <si>
    <t>DYNAMICP</t>
  </si>
  <si>
    <t>Anjani Synthetics Ltd</t>
  </si>
  <si>
    <t>ANJANI</t>
  </si>
  <si>
    <t>Yash Chemex Ltd</t>
  </si>
  <si>
    <t>YASHCHEM</t>
  </si>
  <si>
    <t>BDR Buildcon Ltd</t>
  </si>
  <si>
    <t>BDR</t>
  </si>
  <si>
    <t>Roopa Industries Ltd</t>
  </si>
  <si>
    <t>ROOPAIND</t>
  </si>
  <si>
    <t>Quality RO Industries Ltd</t>
  </si>
  <si>
    <t>QRIL</t>
  </si>
  <si>
    <t>Poddar Housing and Development Ltd</t>
  </si>
  <si>
    <t>PODDARHOUS</t>
  </si>
  <si>
    <t>Pan India Corp Ltd</t>
  </si>
  <si>
    <t>PANINDIAC</t>
  </si>
  <si>
    <t>Misquita Engineering Ltd</t>
  </si>
  <si>
    <t>MISQUITA</t>
  </si>
  <si>
    <t>Vivo Bio Tech Ltd</t>
  </si>
  <si>
    <t>VIVOBIOT</t>
  </si>
  <si>
    <t>Mohit Paper Mills Ltd</t>
  </si>
  <si>
    <t>MOHITPPR</t>
  </si>
  <si>
    <t>Jigar Cables Ltd</t>
  </si>
  <si>
    <t>JIGAR</t>
  </si>
  <si>
    <t>Harshil Agrotech Ltd</t>
  </si>
  <si>
    <t>HARSHILAGR</t>
  </si>
  <si>
    <t>Archidply Decor Ltd</t>
  </si>
  <si>
    <t>ADL</t>
  </si>
  <si>
    <t>Shrydus Industries Ltd</t>
  </si>
  <si>
    <t>SHRYDUS</t>
  </si>
  <si>
    <t>Tapi Fruit Processing Ltd</t>
  </si>
  <si>
    <t>TAPIFRUIT</t>
  </si>
  <si>
    <t>Palco Metals Ltd</t>
  </si>
  <si>
    <t>PALCO</t>
  </si>
  <si>
    <t>Angel Fibers Ltd</t>
  </si>
  <si>
    <t>ANGEL</t>
  </si>
  <si>
    <t>Ashnisha Industries Ltd</t>
  </si>
  <si>
    <t>ASHNI</t>
  </si>
  <si>
    <t>Hrh Next Services Ltd</t>
  </si>
  <si>
    <t>HRHNEXT</t>
  </si>
  <si>
    <t>Call Center Services</t>
  </si>
  <si>
    <t>AD- Manum Finance Ltd</t>
  </si>
  <si>
    <t>ADMANUM</t>
  </si>
  <si>
    <t>Abm International Ltd</t>
  </si>
  <si>
    <t>ABMINTLLTD</t>
  </si>
  <si>
    <t>Visaman Global Sales Ltd</t>
  </si>
  <si>
    <t>VISAMAN</t>
  </si>
  <si>
    <t>Prismx Global Ventures Ltd</t>
  </si>
  <si>
    <t>PRISMX</t>
  </si>
  <si>
    <t>Laxmi Cotspin Ltd</t>
  </si>
  <si>
    <t>LAXMICOT</t>
  </si>
  <si>
    <t>Ladderup Finance Ltd</t>
  </si>
  <si>
    <t>LADDERUP</t>
  </si>
  <si>
    <t>Chandra Bhagat Pharma Ltd</t>
  </si>
  <si>
    <t>CBPL</t>
  </si>
  <si>
    <t>Walchand Peoplefirst Ltd</t>
  </si>
  <si>
    <t>WALCHPF</t>
  </si>
  <si>
    <t>Sangani Hospitals Ltd</t>
  </si>
  <si>
    <t>SANGANI</t>
  </si>
  <si>
    <t>Ankit Metal &amp; Power Ltd</t>
  </si>
  <si>
    <t>ANKITMETAL</t>
  </si>
  <si>
    <t>Pace E-Commerce Ventures Ltd</t>
  </si>
  <si>
    <t>PACE</t>
  </si>
  <si>
    <t>Homefurnishing Retail</t>
  </si>
  <si>
    <t>Galactico Corporate Services Ltd</t>
  </si>
  <si>
    <t>GALACTICO</t>
  </si>
  <si>
    <t>Gorani Industries Ltd</t>
  </si>
  <si>
    <t>GORANIN</t>
  </si>
  <si>
    <t>Phosphate Company Ltd</t>
  </si>
  <si>
    <t>PHOSPHATE</t>
  </si>
  <si>
    <t>Kabsons Industries Ltd</t>
  </si>
  <si>
    <t>KABSON</t>
  </si>
  <si>
    <t>Winny Immigration &amp; Education Services Ltd</t>
  </si>
  <si>
    <t>WINNY</t>
  </si>
  <si>
    <t>Academic &amp; Educational Services</t>
  </si>
  <si>
    <t>Teesta Agro Industries Ltd</t>
  </si>
  <si>
    <t>TEEAI</t>
  </si>
  <si>
    <t>Italian Edibles Ltd</t>
  </si>
  <si>
    <t>ITALIANE</t>
  </si>
  <si>
    <t>Kanani Industries Ltd</t>
  </si>
  <si>
    <t>KANANIIND</t>
  </si>
  <si>
    <t>Eighty Jewellers Ltd</t>
  </si>
  <si>
    <t>EIGHTY</t>
  </si>
  <si>
    <t>Camex Ltd</t>
  </si>
  <si>
    <t>CAMEXLTD</t>
  </si>
  <si>
    <t>RR Metalmakers India Ltd</t>
  </si>
  <si>
    <t>RRMETAL</t>
  </si>
  <si>
    <t>Valencia Nutrition Ltd</t>
  </si>
  <si>
    <t>VALENCIA</t>
  </si>
  <si>
    <t>Soft Drinks &amp; Non-alcoholic Beverages</t>
  </si>
  <si>
    <t>Ceeta Industries Ltd</t>
  </si>
  <si>
    <t>CEETAIN</t>
  </si>
  <si>
    <t>E L Forge Ltd</t>
  </si>
  <si>
    <t>ELFORGE</t>
  </si>
  <si>
    <t>Signoria Creation Ltd</t>
  </si>
  <si>
    <t>SIGNORIA</t>
  </si>
  <si>
    <t>Shelter Pharma Ltd</t>
  </si>
  <si>
    <t>SHELTER</t>
  </si>
  <si>
    <t>Tirupati Tyres Ltd</t>
  </si>
  <si>
    <t>TTIL</t>
  </si>
  <si>
    <t>Nakoda Group of Industries Ltd</t>
  </si>
  <si>
    <t>NGIL</t>
  </si>
  <si>
    <t>Ashoka Metcast Ltd</t>
  </si>
  <si>
    <t>ASHOKAMET</t>
  </si>
  <si>
    <t>ASL Industries Ltd</t>
  </si>
  <si>
    <t>ASLIND</t>
  </si>
  <si>
    <t>Shrenik Ltd</t>
  </si>
  <si>
    <t>SHRENIK</t>
  </si>
  <si>
    <t>Alfavision Overseas (India) Ltd</t>
  </si>
  <si>
    <t>ALFAVIO</t>
  </si>
  <si>
    <t>Greenhitech Ventures Ltd</t>
  </si>
  <si>
    <t>GVL</t>
  </si>
  <si>
    <t>Axis NIFTY IT ETF</t>
  </si>
  <si>
    <t>AXISTECETF</t>
  </si>
  <si>
    <t>ICDS Ltd</t>
  </si>
  <si>
    <t>ICDSLTD</t>
  </si>
  <si>
    <t>Vineet Laboratories Ltd</t>
  </si>
  <si>
    <t>VINEETLAB</t>
  </si>
  <si>
    <t>Franklin Industries Ltd</t>
  </si>
  <si>
    <t>FRANKLININD</t>
  </si>
  <si>
    <t>Sulabh Engineers and Services Ltd</t>
  </si>
  <si>
    <t>SULABEN</t>
  </si>
  <si>
    <t>S &amp; T Corporation Ltd</t>
  </si>
  <si>
    <t>STCORP</t>
  </si>
  <si>
    <t>Axel Polymers Ltd</t>
  </si>
  <si>
    <t>AXELPOLY</t>
  </si>
  <si>
    <t>N G Industries Ltd</t>
  </si>
  <si>
    <t>NGIND</t>
  </si>
  <si>
    <t>Zodiac-JRD-MKJ Ltd</t>
  </si>
  <si>
    <t>ZODJRDMKJ</t>
  </si>
  <si>
    <t>Artefact Projects Ltd</t>
  </si>
  <si>
    <t>ARTEFACT</t>
  </si>
  <si>
    <t>Bandaram Pharma Packtech Ltd</t>
  </si>
  <si>
    <t>BANDARAM</t>
  </si>
  <si>
    <t>ICICI Prudential S&amp;P BSE Sensex ETF</t>
  </si>
  <si>
    <t>SENSEXIETF</t>
  </si>
  <si>
    <t>Zodiac Ventures Ltd</t>
  </si>
  <si>
    <t>ZODIACVEN</t>
  </si>
  <si>
    <t>Sobhaygya Mercantile Ltd</t>
  </si>
  <si>
    <t>SOBME</t>
  </si>
  <si>
    <t>Ambica Agarbathies Aroma &amp; Industries Ltd</t>
  </si>
  <si>
    <t>AMBICAAGAR</t>
  </si>
  <si>
    <t>Lead Reclaim and Rubber Products Ltd</t>
  </si>
  <si>
    <t>LRRPL</t>
  </si>
  <si>
    <t>HOAC Foods India Ltd</t>
  </si>
  <si>
    <t>HOACFOODS</t>
  </si>
  <si>
    <t>Mandeep Auto Industries Ltd</t>
  </si>
  <si>
    <t>MANDEEP</t>
  </si>
  <si>
    <t>Ind Bank Housing Ltd</t>
  </si>
  <si>
    <t>INDBNK</t>
  </si>
  <si>
    <t>Gujrat Credit Corporation Ltd</t>
  </si>
  <si>
    <t>GUJCRED</t>
  </si>
  <si>
    <t>Orchasp Ltd</t>
  </si>
  <si>
    <t>ORCHASP</t>
  </si>
  <si>
    <t>PVV Infra Ltd</t>
  </si>
  <si>
    <t>PVVINFRA</t>
  </si>
  <si>
    <t>Kwality Ltd</t>
  </si>
  <si>
    <t>KWALITY</t>
  </si>
  <si>
    <t>Super Spinning Mills Ltd</t>
  </si>
  <si>
    <t>SUPERSPIN</t>
  </si>
  <si>
    <t>India Home Loan Ltd</t>
  </si>
  <si>
    <t>INDIAHOME</t>
  </si>
  <si>
    <t>Indianivesh Ltd</t>
  </si>
  <si>
    <t>INDIANVSH</t>
  </si>
  <si>
    <t>Tirupati Foam Ltd</t>
  </si>
  <si>
    <t>TIRUFOAM</t>
  </si>
  <si>
    <t>Rex Sealing &amp; Packing Industries Ltd</t>
  </si>
  <si>
    <t>REXSEAL</t>
  </si>
  <si>
    <t>Sellwin Traders Ltd</t>
  </si>
  <si>
    <t>SELLWIN</t>
  </si>
  <si>
    <t>Sri Ramakrishna Mills (Coimbatore) Ltd</t>
  </si>
  <si>
    <t>SRMCL</t>
  </si>
  <si>
    <t>Tatia Global Vennture Ltd</t>
  </si>
  <si>
    <t>TATIAGLOB</t>
  </si>
  <si>
    <t>MSR India Ltd</t>
  </si>
  <si>
    <t>MSRINDIA</t>
  </si>
  <si>
    <t>Grovy India Ltd</t>
  </si>
  <si>
    <t>GROVY</t>
  </si>
  <si>
    <t>Sylph Technologies Ltd</t>
  </si>
  <si>
    <t>SYLPH</t>
  </si>
  <si>
    <t>Choksi Laboratories Ltd</t>
  </si>
  <si>
    <t>CHOKSILA</t>
  </si>
  <si>
    <t>Techindia Nirman Ltd</t>
  </si>
  <si>
    <t>TECHIN</t>
  </si>
  <si>
    <t>A F Enterprises Ltd</t>
  </si>
  <si>
    <t>AFEL</t>
  </si>
  <si>
    <t>Earthstahl &amp; Alloys Ltd</t>
  </si>
  <si>
    <t>EARTH</t>
  </si>
  <si>
    <t>Standard Surfactants Ltd</t>
  </si>
  <si>
    <t>STDSFAC</t>
  </si>
  <si>
    <t>Household Products</t>
  </si>
  <si>
    <t>TV Vision Ltd</t>
  </si>
  <si>
    <t>TVVISION</t>
  </si>
  <si>
    <t>Continental Petroleums Ltd</t>
  </si>
  <si>
    <t>CONTPTR</t>
  </si>
  <si>
    <t>West Leisure Resorts Ltd</t>
  </si>
  <si>
    <t>WESTLEIRES</t>
  </si>
  <si>
    <t>Vandana Knitwear Ltd</t>
  </si>
  <si>
    <t>VANDANA</t>
  </si>
  <si>
    <t>Maharashtra Corp Ltd</t>
  </si>
  <si>
    <t>MAHACORP</t>
  </si>
  <si>
    <t>P H Capital Ltd</t>
  </si>
  <si>
    <t>PHCAP</t>
  </si>
  <si>
    <t>Acrow India Ltd</t>
  </si>
  <si>
    <t>ACROW</t>
  </si>
  <si>
    <t>Goblin India Ltd</t>
  </si>
  <si>
    <t>GOBLIN</t>
  </si>
  <si>
    <t>Shantidoot Infra Services Ltd</t>
  </si>
  <si>
    <t>SISL</t>
  </si>
  <si>
    <t>Hindoostan Mills Ltd</t>
  </si>
  <si>
    <t>HINDMILL</t>
  </si>
  <si>
    <t>Tarini International Ltd</t>
  </si>
  <si>
    <t>TARINI</t>
  </si>
  <si>
    <t>Sainik Finance &amp; Industries Ltd</t>
  </si>
  <si>
    <t>SAINIK</t>
  </si>
  <si>
    <t>Addi Industries Ltd</t>
  </si>
  <si>
    <t>ADDIND</t>
  </si>
  <si>
    <t>Emergent Industrial Solutions Ltd</t>
  </si>
  <si>
    <t>EMERGENT</t>
  </si>
  <si>
    <t>Madhav Marbles and Granites Ltd</t>
  </si>
  <si>
    <t>MADHAV</t>
  </si>
  <si>
    <t>Sacheta Metals Ltd</t>
  </si>
  <si>
    <t>SACHEMT</t>
  </si>
  <si>
    <t>Morarjee Textiles Ltd</t>
  </si>
  <si>
    <t>MORARJEE</t>
  </si>
  <si>
    <t>Kshitij Polyline Ltd</t>
  </si>
  <si>
    <t>KSHITIJPOL</t>
  </si>
  <si>
    <t>Tejnaksh Healthcare Ltd</t>
  </si>
  <si>
    <t>TEJNAKSH</t>
  </si>
  <si>
    <t>Betex India Ltd</t>
  </si>
  <si>
    <t>BETXIND</t>
  </si>
  <si>
    <t>Jet Knitwears Ltd</t>
  </si>
  <si>
    <t>JETKNIT</t>
  </si>
  <si>
    <t>JMD Ventures Ltd</t>
  </si>
  <si>
    <t>JMDVL</t>
  </si>
  <si>
    <t>Chandra Prabhu International Ltd</t>
  </si>
  <si>
    <t>CHANDRAP</t>
  </si>
  <si>
    <t>Balurghat Technologies Ltd</t>
  </si>
  <si>
    <t>BALTE</t>
  </si>
  <si>
    <t>Oriental Trimex Ltd</t>
  </si>
  <si>
    <t>ORIENTALTL</t>
  </si>
  <si>
    <t>Crestchem Ltd</t>
  </si>
  <si>
    <t>CRSTCHM</t>
  </si>
  <si>
    <t>Flomic Global Logistics Ltd</t>
  </si>
  <si>
    <t>FLOMIC</t>
  </si>
  <si>
    <t>Libas Consumer Products Ltd</t>
  </si>
  <si>
    <t>LIBAS</t>
  </si>
  <si>
    <t>VAMA Industries Ltd</t>
  </si>
  <si>
    <t>VAMA</t>
  </si>
  <si>
    <t>Ashirwad Steels And Industries Ltd</t>
  </si>
  <si>
    <t>ASHSI</t>
  </si>
  <si>
    <t>Chennai Ferrous Industries Ltd</t>
  </si>
  <si>
    <t>CHENFERRO</t>
  </si>
  <si>
    <t>Poona Dal and Oil Industries Ltd</t>
  </si>
  <si>
    <t>POONADAL</t>
  </si>
  <si>
    <t>Next Mediaworks Ltd</t>
  </si>
  <si>
    <t>NEXTMEDIA</t>
  </si>
  <si>
    <t>Khandwala Securities Ltd</t>
  </si>
  <si>
    <t>KHANDSE</t>
  </si>
  <si>
    <t>Salora International Ltd</t>
  </si>
  <si>
    <t>SALORAINTL</t>
  </si>
  <si>
    <t>Vivanta Industries Ltd</t>
  </si>
  <si>
    <t>VIVANTA</t>
  </si>
  <si>
    <t>Uttam Galva Steels Ltd</t>
  </si>
  <si>
    <t>UTTAMSTL</t>
  </si>
  <si>
    <t>Bonlon Industries Ltd</t>
  </si>
  <si>
    <t>BONLON</t>
  </si>
  <si>
    <t>Copper</t>
  </si>
  <si>
    <t>Khoobsurat Ltd</t>
  </si>
  <si>
    <t>KHOOBSURAT</t>
  </si>
  <si>
    <t>Cybele Industries Ltd</t>
  </si>
  <si>
    <t>CYBELEIND</t>
  </si>
  <si>
    <t>Sumedha Fiscal Services Ltd</t>
  </si>
  <si>
    <t>SUMEDHA</t>
  </si>
  <si>
    <t>Manjeera Constructions Ltd</t>
  </si>
  <si>
    <t>MANJEERA</t>
  </si>
  <si>
    <t>MY Money Securities Ltd</t>
  </si>
  <si>
    <t>MYMONEY</t>
  </si>
  <si>
    <t>Grill Splendour Services Ltd</t>
  </si>
  <si>
    <t>BIRDYS</t>
  </si>
  <si>
    <t>Gogia Capital Services Ltd</t>
  </si>
  <si>
    <t>GOGIACAP</t>
  </si>
  <si>
    <t>Veritaas Advertising Ltd</t>
  </si>
  <si>
    <t>VERITAAS</t>
  </si>
  <si>
    <t>Veer Energy &amp; Infrastructure Ltd</t>
  </si>
  <si>
    <t>VEERENRGY</t>
  </si>
  <si>
    <t>Tecil Chemicals and Hydro Power Ltd</t>
  </si>
  <si>
    <t>TECILCHEM</t>
  </si>
  <si>
    <t>Sudal Industries Ltd</t>
  </si>
  <si>
    <t>SUDAI</t>
  </si>
  <si>
    <t>Aluminum</t>
  </si>
  <si>
    <t>Tamilnadu Telecommunication Ltd</t>
  </si>
  <si>
    <t>TNTELE</t>
  </si>
  <si>
    <t>Sagardeep Alloys Ltd</t>
  </si>
  <si>
    <t>SAGARDEEP</t>
  </si>
  <si>
    <t>Yug Decor Ltd</t>
  </si>
  <si>
    <t>YUG</t>
  </si>
  <si>
    <t>Integra Switchgear Ltd</t>
  </si>
  <si>
    <t>INTEGSW</t>
  </si>
  <si>
    <t>Kaiser Corporation Ltd</t>
  </si>
  <si>
    <t>KACL</t>
  </si>
  <si>
    <t>Innokaiz India Ltd</t>
  </si>
  <si>
    <t>INNOKAIZ</t>
  </si>
  <si>
    <t>Veerhealth Care Ltd</t>
  </si>
  <si>
    <t>VEERHEALTH</t>
  </si>
  <si>
    <t>Julien Agro Infratech Ltd</t>
  </si>
  <si>
    <t>JULIEN</t>
  </si>
  <si>
    <t>Diana Tea Co Ltd</t>
  </si>
  <si>
    <t>DIANATEA</t>
  </si>
  <si>
    <t>Containe Technologies Ltd</t>
  </si>
  <si>
    <t>CONTAINE</t>
  </si>
  <si>
    <t>Gayatri BioOrganics Ltd</t>
  </si>
  <si>
    <t>GAYATRIBI</t>
  </si>
  <si>
    <t>Transchem Ltd</t>
  </si>
  <si>
    <t>TRANSCHEM</t>
  </si>
  <si>
    <t>Picturehouse Media Ltd</t>
  </si>
  <si>
    <t>PICTUREHS</t>
  </si>
  <si>
    <t>Dhanlaxmi Cotex Ltd</t>
  </si>
  <si>
    <t>DHANCOT</t>
  </si>
  <si>
    <t>Medico Intercontinental Ltd</t>
  </si>
  <si>
    <t>MIL</t>
  </si>
  <si>
    <t>Sonu Infratech Ltd</t>
  </si>
  <si>
    <t>SONUINFRA</t>
  </si>
  <si>
    <t>Fortune International Ltd</t>
  </si>
  <si>
    <t>FORINTL</t>
  </si>
  <si>
    <t>TGB Banquets and Hotels Ltd</t>
  </si>
  <si>
    <t>TGBHOTELS</t>
  </si>
  <si>
    <t>Laxmipati Engineering Works Ltd</t>
  </si>
  <si>
    <t>LAXMIPATI</t>
  </si>
  <si>
    <t>Polyspin Exports Ltd</t>
  </si>
  <si>
    <t>POLYSPIN</t>
  </si>
  <si>
    <t>Khaitan (India) Ltd</t>
  </si>
  <si>
    <t>KHAITANLTD</t>
  </si>
  <si>
    <t>Indong Tea Company Ltd</t>
  </si>
  <si>
    <t>INDONG</t>
  </si>
  <si>
    <t>Visagar Financial Services Ltd</t>
  </si>
  <si>
    <t>VISAGAR</t>
  </si>
  <si>
    <t>Pecos Hotels and Pubs Ltd</t>
  </si>
  <si>
    <t>PECOS</t>
  </si>
  <si>
    <t>Faalcon Concepts Ltd</t>
  </si>
  <si>
    <t>FAALCON</t>
  </si>
  <si>
    <t>Pearl Green Clubs and Resorts Ltd</t>
  </si>
  <si>
    <t>PGCRL</t>
  </si>
  <si>
    <t>Qgo Finance Ltd</t>
  </si>
  <si>
    <t>QGO</t>
  </si>
  <si>
    <t>Erp Soft Systems Ltd</t>
  </si>
  <si>
    <t>ERPSOFT</t>
  </si>
  <si>
    <t>Shree Hari Chemicals Export Ltd</t>
  </si>
  <si>
    <t>SHHARICH</t>
  </si>
  <si>
    <t>Golden Crest Education &amp; Services Ltd</t>
  </si>
  <si>
    <t>GOLDENCREST</t>
  </si>
  <si>
    <t>Focus Business Solution Ltd</t>
  </si>
  <si>
    <t>Diversified Support Services</t>
  </si>
  <si>
    <t>Nidan Laboratories and Healthcare Ltd</t>
  </si>
  <si>
    <t>NIDAN</t>
  </si>
  <si>
    <t>Fine-Line Circuits Ltd</t>
  </si>
  <si>
    <t>FINELINE</t>
  </si>
  <si>
    <t>Haryana Leather Chemicals Ltd</t>
  </si>
  <si>
    <t>HARLETH</t>
  </si>
  <si>
    <t>Suryaamba Spinning Mills Ltd</t>
  </si>
  <si>
    <t>SURYAAMBA</t>
  </si>
  <si>
    <t>Rishi Techtex Ltd</t>
  </si>
  <si>
    <t>RISHITECH</t>
  </si>
  <si>
    <t>India Cements Capital Ltd</t>
  </si>
  <si>
    <t>INDCEMCAP</t>
  </si>
  <si>
    <t>Binani Industries Ltd</t>
  </si>
  <si>
    <t>BINANIIND</t>
  </si>
  <si>
    <t>Arigato Universe Ltd</t>
  </si>
  <si>
    <t>ARIGATO</t>
  </si>
  <si>
    <t>Gujarat Terce Laboratories Ltd</t>
  </si>
  <si>
    <t>GUJTERC</t>
  </si>
  <si>
    <t>Unick Fix-A-Form And Printers Ltd</t>
  </si>
  <si>
    <t>UNICK</t>
  </si>
  <si>
    <t>Future Lifestyle Fashions Ltd</t>
  </si>
  <si>
    <t>FLFL</t>
  </si>
  <si>
    <t>Venlon Enterprises Ltd</t>
  </si>
  <si>
    <t>VENLONENT</t>
  </si>
  <si>
    <t>Swasti Vinayaka Art and Heritage Corporation Ltd</t>
  </si>
  <si>
    <t>SVARTCORP</t>
  </si>
  <si>
    <t>Conart Engineers Ltd</t>
  </si>
  <si>
    <t>CONART</t>
  </si>
  <si>
    <t>Shiva Global Agro Industries Ltd</t>
  </si>
  <si>
    <t>SHIVAAGRO</t>
  </si>
  <si>
    <t>Trident Texofab Ltd</t>
  </si>
  <si>
    <t>TTFL</t>
  </si>
  <si>
    <t>Nippon India Nifty Pharma ETF</t>
  </si>
  <si>
    <t>PHARMABEES</t>
  </si>
  <si>
    <t>Shree Ganesh Bio-Tech (India) Ltd</t>
  </si>
  <si>
    <t>SHREEGANES</t>
  </si>
  <si>
    <t>Kamadgiri Fashion Ltd</t>
  </si>
  <si>
    <t>KAMADGIRI</t>
  </si>
  <si>
    <t>J Taparia Projects Ltd</t>
  </si>
  <si>
    <t>JTAPARIA</t>
  </si>
  <si>
    <t>Yasons Chemex Care Ltd</t>
  </si>
  <si>
    <t>YCCL</t>
  </si>
  <si>
    <t>Genus Prime Infra Ltd</t>
  </si>
  <si>
    <t>GENUSPRIME</t>
  </si>
  <si>
    <t>Kridhan Infra Ltd</t>
  </si>
  <si>
    <t>KRIDHANINF</t>
  </si>
  <si>
    <t>Vera Synthetic Ltd</t>
  </si>
  <si>
    <t>VERA</t>
  </si>
  <si>
    <t>Timescan Logistics (India) Ltd</t>
  </si>
  <si>
    <t>TIMESCAN</t>
  </si>
  <si>
    <t>Solitaire Machine Tools Ltd</t>
  </si>
  <si>
    <t>SOLIMAC</t>
  </si>
  <si>
    <t>VERTEX Securities Ltd</t>
  </si>
  <si>
    <t>VERTEX</t>
  </si>
  <si>
    <t>Perfect Infraengineers Ltd</t>
  </si>
  <si>
    <t>PERFECT</t>
  </si>
  <si>
    <t>City Crops Agro Ltd</t>
  </si>
  <si>
    <t>CCAL</t>
  </si>
  <si>
    <t>Sonal Adhesives Ltd</t>
  </si>
  <si>
    <t>SONALAD</t>
  </si>
  <si>
    <t>Cyber Media (India) Ltd</t>
  </si>
  <si>
    <t>CYBERMEDIA</t>
  </si>
  <si>
    <t>Standard Batteries Ltd</t>
  </si>
  <si>
    <t>STDBAT</t>
  </si>
  <si>
    <t>Markobenz Ventures Ltd</t>
  </si>
  <si>
    <t>MARKOBENZ</t>
  </si>
  <si>
    <t>Inspire Films Ltd</t>
  </si>
  <si>
    <t>INSPIRE</t>
  </si>
  <si>
    <t>Sai Capital Ltd</t>
  </si>
  <si>
    <t>SAICAPI</t>
  </si>
  <si>
    <t>Add-Shop E-Retail Ltd</t>
  </si>
  <si>
    <t>ASRL</t>
  </si>
  <si>
    <t>New Light Apparels Ltd</t>
  </si>
  <si>
    <t>NEWLIGHT</t>
  </si>
  <si>
    <t>Veejay Lakshmi Engineering Works Ltd</t>
  </si>
  <si>
    <t>VJLAXMIE</t>
  </si>
  <si>
    <t>Sanwaria Consumer Ltd</t>
  </si>
  <si>
    <t>SANWARIA</t>
  </si>
  <si>
    <t>Jupiter Infomedia Ltd</t>
  </si>
  <si>
    <t>JUPITERIN</t>
  </si>
  <si>
    <t>Centenial Surgical Suture Ltd</t>
  </si>
  <si>
    <t>CSURGSU</t>
  </si>
  <si>
    <t>Thakral Services (India) Ltd</t>
  </si>
  <si>
    <t>THAKRAL</t>
  </si>
  <si>
    <t>Electronic Equipment &amp; Instruments</t>
  </si>
  <si>
    <t>ARSS Infrastructure Projects Ltd</t>
  </si>
  <si>
    <t>ARSSINFRA</t>
  </si>
  <si>
    <t>Shreeram Proteins Ltd</t>
  </si>
  <si>
    <t>SRPL</t>
  </si>
  <si>
    <t>Ashirwad Capital Ltd</t>
  </si>
  <si>
    <t>ASHCAP</t>
  </si>
  <si>
    <t>SBEC Systems (India) Ltd</t>
  </si>
  <si>
    <t>SBECSYS</t>
  </si>
  <si>
    <t>Nippon India Silver ETF</t>
  </si>
  <si>
    <t>SILVERBEES</t>
  </si>
  <si>
    <t>Anuroop Packaging Ltd</t>
  </si>
  <si>
    <t>ANUROOP</t>
  </si>
  <si>
    <t>Starlog Enterprises Ltd</t>
  </si>
  <si>
    <t>STARLOG</t>
  </si>
  <si>
    <t>Patspin India Ltd</t>
  </si>
  <si>
    <t>PATSPINLTD</t>
  </si>
  <si>
    <t>J A Finance Ltd</t>
  </si>
  <si>
    <t>JAFINANCE</t>
  </si>
  <si>
    <t>Hipolin Ltd</t>
  </si>
  <si>
    <t>HIPOLIN</t>
  </si>
  <si>
    <t>Gujarat Petrosynthese Ltd</t>
  </si>
  <si>
    <t>GUJPETR</t>
  </si>
  <si>
    <t>Ravileela Granites Ltd</t>
  </si>
  <si>
    <t>RALEGRA</t>
  </si>
  <si>
    <t>Sanginita Chemicals Ltd</t>
  </si>
  <si>
    <t>SANGINITA</t>
  </si>
  <si>
    <t>Kallam Textiles Ltd</t>
  </si>
  <si>
    <t>KALLAM</t>
  </si>
  <si>
    <t>KKV Agro Powers Limited</t>
  </si>
  <si>
    <t>KKVAPOW</t>
  </si>
  <si>
    <t>Hind Aluminium Industries Ltd</t>
  </si>
  <si>
    <t>HINDALUMI</t>
  </si>
  <si>
    <t>Gautam Gems Ltd</t>
  </si>
  <si>
    <t>GGL</t>
  </si>
  <si>
    <t>Utique Enterprises Ltd</t>
  </si>
  <si>
    <t>UTIQUE</t>
  </si>
  <si>
    <t>Moxsh Overseas Educon Ltd</t>
  </si>
  <si>
    <t>MOXSH</t>
  </si>
  <si>
    <t>Suditi Industries Ltd</t>
  </si>
  <si>
    <t>SUDTIND-B</t>
  </si>
  <si>
    <t>Sunil Agro Foods Ltd</t>
  </si>
  <si>
    <t>SUNILAGR</t>
  </si>
  <si>
    <t>Tijaria Polypipes Ltd</t>
  </si>
  <si>
    <t>TIJARIA</t>
  </si>
  <si>
    <t>Nippon India ETF Nifty 50 Value 20</t>
  </si>
  <si>
    <t>NV20BEES</t>
  </si>
  <si>
    <t>Vinyoflex Ltd</t>
  </si>
  <si>
    <t>VINYOFL</t>
  </si>
  <si>
    <t>JMJ Fintech Ltd</t>
  </si>
  <si>
    <t>JMJFIN</t>
  </si>
  <si>
    <t>Vapi Enterprise Ltd</t>
  </si>
  <si>
    <t>VAPIENTER</t>
  </si>
  <si>
    <t>Smart Finsec Ltd</t>
  </si>
  <si>
    <t>SMARTFIN</t>
  </si>
  <si>
    <t>Duropack Ltd</t>
  </si>
  <si>
    <t>DUROPACK</t>
  </si>
  <si>
    <t>KMS Medisurgi Ltd</t>
  </si>
  <si>
    <t>KMSMEDI</t>
  </si>
  <si>
    <t>Prabhhans Industries Ltd</t>
  </si>
  <si>
    <t>PRABHHANS</t>
  </si>
  <si>
    <t>B2B Software Technologies Ltd</t>
  </si>
  <si>
    <t>B2BSOFT</t>
  </si>
  <si>
    <t>Nanavati Ventures Ltd</t>
  </si>
  <si>
    <t>NVENTURES</t>
  </si>
  <si>
    <t>Netlink Solutions (India) Ltd</t>
  </si>
  <si>
    <t>NETLINK</t>
  </si>
  <si>
    <t>Citadel Realty and Developers Ltd</t>
  </si>
  <si>
    <t>CITADEL</t>
  </si>
  <si>
    <t>Uniinfo Telecom Services Ltd</t>
  </si>
  <si>
    <t>UNIINFO</t>
  </si>
  <si>
    <t>Family Care Hospitals Ltd</t>
  </si>
  <si>
    <t>FAMILYCARE</t>
  </si>
  <si>
    <t>Health Care  Services</t>
  </si>
  <si>
    <t>Kanco Tea &amp; Industries Ltd</t>
  </si>
  <si>
    <t>KANCOTEA</t>
  </si>
  <si>
    <t>Paos Industries Ltd</t>
  </si>
  <si>
    <t>PAOS</t>
  </si>
  <si>
    <t>Shanti Guru Industries Ltd</t>
  </si>
  <si>
    <t>SHANTIGURU</t>
  </si>
  <si>
    <t>Food Retail</t>
  </si>
  <si>
    <t>Viji Finance Ltd</t>
  </si>
  <si>
    <t>VIJIFIN</t>
  </si>
  <si>
    <t>Williamson Magor and Co Ltd</t>
  </si>
  <si>
    <t>WILLAMAGOR</t>
  </si>
  <si>
    <t>Prakash Woollen &amp; Synthetic Mills Ltd</t>
  </si>
  <si>
    <t>PWASML</t>
  </si>
  <si>
    <t>Megri Soft Ltd</t>
  </si>
  <si>
    <t>MEGRISOFT</t>
  </si>
  <si>
    <t>Oasis Securities Ltd</t>
  </si>
  <si>
    <t>OASISEC</t>
  </si>
  <si>
    <t>Shanthala FMCG Products Ltd</t>
  </si>
  <si>
    <t>SHANTHALA</t>
  </si>
  <si>
    <t>Ascensive Educare Ltd</t>
  </si>
  <si>
    <t>ASCENSIVE</t>
  </si>
  <si>
    <t>Poojawestern Metaliks Ltd</t>
  </si>
  <si>
    <t>POOJA</t>
  </si>
  <si>
    <t>Bizotic Commercial Ltd</t>
  </si>
  <si>
    <t>BIZOTIC</t>
  </si>
  <si>
    <t>Aruna Hotels Ltd</t>
  </si>
  <si>
    <t>ARUNAHTEL</t>
  </si>
  <si>
    <t>Sumeet Industries Ltd</t>
  </si>
  <si>
    <t>SUMEETINDS</t>
  </si>
  <si>
    <t>Five Core Electronics Ltd</t>
  </si>
  <si>
    <t>FIVECORE</t>
  </si>
  <si>
    <t>Tyroon Tea Co Ltd</t>
  </si>
  <si>
    <t>TYROON</t>
  </si>
  <si>
    <t>Nivaka Fashions Ltd</t>
  </si>
  <si>
    <t>NIVAKA</t>
  </si>
  <si>
    <t>Hemang Resources Ltd</t>
  </si>
  <si>
    <t>HEMANG</t>
  </si>
  <si>
    <t>Informed Technologies India Ltd</t>
  </si>
  <si>
    <t>INFORTEC</t>
  </si>
  <si>
    <t>Data Processing &amp; Outsourced Services</t>
  </si>
  <si>
    <t>Incap Ltd</t>
  </si>
  <si>
    <t>INCAP</t>
  </si>
  <si>
    <t>Jetking Infotrain Ltd</t>
  </si>
  <si>
    <t>JETKINGQ</t>
  </si>
  <si>
    <t>Gothi Plascon (India) Ltd</t>
  </si>
  <si>
    <t>GOTHIPL</t>
  </si>
  <si>
    <t>Frontier Capital Ltd</t>
  </si>
  <si>
    <t>FRONTCAP</t>
  </si>
  <si>
    <t>UTI Nifty Bank ETF</t>
  </si>
  <si>
    <t>UTIBANKETF</t>
  </si>
  <si>
    <t>Ashiana Ispat Ltd</t>
  </si>
  <si>
    <t>ASHIS</t>
  </si>
  <si>
    <t>Alfa Ica (India) Ltd</t>
  </si>
  <si>
    <t>ALFAICA</t>
  </si>
  <si>
    <t>Mohit Industries Ltd</t>
  </si>
  <si>
    <t>MOHITIND</t>
  </si>
  <si>
    <t>Cospower Engineering Ltd</t>
  </si>
  <si>
    <t>COSPOWER</t>
  </si>
  <si>
    <t>Polymechplast Machines Ltd</t>
  </si>
  <si>
    <t>POLYCHMP</t>
  </si>
  <si>
    <t>Arman Holdings Ltd</t>
  </si>
  <si>
    <t>ARMAN</t>
  </si>
  <si>
    <t>Bombay Wire Ropes Ltd</t>
  </si>
  <si>
    <t>BOMBWIR</t>
  </si>
  <si>
    <t>Mukand Engineers Ltd</t>
  </si>
  <si>
    <t>MUKANDENGG</t>
  </si>
  <si>
    <t>National General Industries Ltd</t>
  </si>
  <si>
    <t>NATGENI</t>
  </si>
  <si>
    <t>Mirae Asset Nifty India Manufacturing ETF</t>
  </si>
  <si>
    <t>MAKEINDIA</t>
  </si>
  <si>
    <t>Richirich Inventures Ltd</t>
  </si>
  <si>
    <t>KISAAN</t>
  </si>
  <si>
    <t>Shahi Shipping Ltd</t>
  </si>
  <si>
    <t>SHAHISHIP</t>
  </si>
  <si>
    <t>Mirae Asset Nifty Midcap 150 ETF</t>
  </si>
  <si>
    <t>MIDCAPETF</t>
  </si>
  <si>
    <t>Hindustan Fluoro Carbons Ltd</t>
  </si>
  <si>
    <t>HINFLUR</t>
  </si>
  <si>
    <t>Mega Flex Plastics Ltd</t>
  </si>
  <si>
    <t>MEGAFLEX</t>
  </si>
  <si>
    <t>Raw Edge Industrial Solutions Ltd</t>
  </si>
  <si>
    <t>RAWEDGE</t>
  </si>
  <si>
    <t>Bervin Investment and Leasing Ltd</t>
  </si>
  <si>
    <t>BERVINL</t>
  </si>
  <si>
    <t>Jainex Aamcol Ltd</t>
  </si>
  <si>
    <t>JAINEX</t>
  </si>
  <si>
    <t>Hybrid Financial Services Ltd</t>
  </si>
  <si>
    <t>HYBRIDFIN</t>
  </si>
  <si>
    <t>Silverline Technologies Ltd</t>
  </si>
  <si>
    <t>SILVERLINE</t>
  </si>
  <si>
    <t>Deep Diamond India Ltd</t>
  </si>
  <si>
    <t>DDIL</t>
  </si>
  <si>
    <t>Indo Cotspin Ltd</t>
  </si>
  <si>
    <t>ICL</t>
  </si>
  <si>
    <t>Aditya Spinners Ltd</t>
  </si>
  <si>
    <t>ADITYASP</t>
  </si>
  <si>
    <t>Challani Capital Ltd</t>
  </si>
  <si>
    <t>CHALLANI</t>
  </si>
  <si>
    <t>Unison Metals Ltd</t>
  </si>
  <si>
    <t>UNISON</t>
  </si>
  <si>
    <t>Varyaa Creations Ltd</t>
  </si>
  <si>
    <t>VARYAA</t>
  </si>
  <si>
    <t>Sawaca Business Machines Ltd</t>
  </si>
  <si>
    <t>SAWABUSI</t>
  </si>
  <si>
    <t>Benchmark Computer Solutions Ltd</t>
  </si>
  <si>
    <t>BENCHMARK</t>
  </si>
  <si>
    <t>Global Longlife Hospital and Research Ltd</t>
  </si>
  <si>
    <t>GLHRL</t>
  </si>
  <si>
    <t>Kapil Cotex Ltd</t>
  </si>
  <si>
    <t>KAPILCO</t>
  </si>
  <si>
    <t>Gabriel Pet Straps Ltd</t>
  </si>
  <si>
    <t>GPSL</t>
  </si>
  <si>
    <t>Roni Households Ltd</t>
  </si>
  <si>
    <t>RONI</t>
  </si>
  <si>
    <t>Infronics Systems Ltd</t>
  </si>
  <si>
    <t>INFRONICS</t>
  </si>
  <si>
    <t>Aastamangalam Finance Ltd</t>
  </si>
  <si>
    <t>AASTAFIN</t>
  </si>
  <si>
    <t>Axis Nifty 50 ETF</t>
  </si>
  <si>
    <t>AXISNIFTY</t>
  </si>
  <si>
    <t>Medinova Diagnostic Services Ltd</t>
  </si>
  <si>
    <t>MEDINOV</t>
  </si>
  <si>
    <t>Flora Textiles Ltd</t>
  </si>
  <si>
    <t>FLORATX</t>
  </si>
  <si>
    <t>DocMode Health Technologies Ltd</t>
  </si>
  <si>
    <t>DHTL</t>
  </si>
  <si>
    <t>Dhyaani Tradeventtures Ltd</t>
  </si>
  <si>
    <t>DHYAANITR</t>
  </si>
  <si>
    <t>Piotex Industries Ltd</t>
  </si>
  <si>
    <t>PIOTEX</t>
  </si>
  <si>
    <t>Swojas Energy Foods Ltd</t>
  </si>
  <si>
    <t>SWOEF</t>
  </si>
  <si>
    <t>Sadhna Broadcast Ltd</t>
  </si>
  <si>
    <t>SADHNA</t>
  </si>
  <si>
    <t>Maris Spinners Ltd</t>
  </si>
  <si>
    <t>MARIS</t>
  </si>
  <si>
    <t>Inditrade Capital Ltd</t>
  </si>
  <si>
    <t>INDICAP</t>
  </si>
  <si>
    <t>Orient Tradelink Ltd</t>
  </si>
  <si>
    <t>ORIENTTR</t>
  </si>
  <si>
    <t>Polysil Irrigation Systems Ltd</t>
  </si>
  <si>
    <t>POLYSIL</t>
  </si>
  <si>
    <t>Phaarmasia Ltd</t>
  </si>
  <si>
    <t>PHRMASI</t>
  </si>
  <si>
    <t>Nippon India Nifty Auto ETF</t>
  </si>
  <si>
    <t>AUTOBEES</t>
  </si>
  <si>
    <t>Maks Energy Solutions India Ltd</t>
  </si>
  <si>
    <t>MAKS</t>
  </si>
  <si>
    <t>Sabar Flex India Ltd</t>
  </si>
  <si>
    <t>SABAR</t>
  </si>
  <si>
    <t>Samyak International Ltd</t>
  </si>
  <si>
    <t>SAMYAKINT</t>
  </si>
  <si>
    <t>Sharma East India Hospitals and Medical Research Ltd</t>
  </si>
  <si>
    <t>SHARMEH</t>
  </si>
  <si>
    <t>Sai Swami Metals and Alloys Ltd</t>
  </si>
  <si>
    <t>SAI</t>
  </si>
  <si>
    <t>Tarapur Transformers Ltd</t>
  </si>
  <si>
    <t>TARAPUR</t>
  </si>
  <si>
    <t>Infomedia Press Ltd</t>
  </si>
  <si>
    <t>INFOMEDIA</t>
  </si>
  <si>
    <t>Sri Havisha Hospitality and Infrastructure Ltd</t>
  </si>
  <si>
    <t>HAVISHA</t>
  </si>
  <si>
    <t>Ecs Biztech Ltd</t>
  </si>
  <si>
    <t>ECS</t>
  </si>
  <si>
    <t>SVS Ventures Ltd</t>
  </si>
  <si>
    <t>SVS</t>
  </si>
  <si>
    <t>Zenith Fibres Ltd</t>
  </si>
  <si>
    <t>ZENIFIB</t>
  </si>
  <si>
    <t>Global Capital Markets Ltd</t>
  </si>
  <si>
    <t>GLOBALCA</t>
  </si>
  <si>
    <t>N K Industries Ltd</t>
  </si>
  <si>
    <t>NKIND</t>
  </si>
  <si>
    <t>S P Capital Financing Ltd</t>
  </si>
  <si>
    <t>SPCAPIT</t>
  </si>
  <si>
    <t>MPIL Corporation Ltd</t>
  </si>
  <si>
    <t>MPILCORPL</t>
  </si>
  <si>
    <t>Pro Fin Capital Services Ltd</t>
  </si>
  <si>
    <t>PROFINC</t>
  </si>
  <si>
    <t>Comfort Commotrade Ltd</t>
  </si>
  <si>
    <t>COMCL</t>
  </si>
  <si>
    <t>KJMC Financial Services Ltd</t>
  </si>
  <si>
    <t>KJMCFIN</t>
  </si>
  <si>
    <t>Concord Drugs Ltd</t>
  </si>
  <si>
    <t>CONCORD</t>
  </si>
  <si>
    <t>Jiwanram Sheoduttrai Industries Ltd</t>
  </si>
  <si>
    <t>JIWANRAM</t>
  </si>
  <si>
    <t>Popular Estate Management Ltd</t>
  </si>
  <si>
    <t>POPULARES</t>
  </si>
  <si>
    <t>Safa Systems &amp; Technologies Ltd</t>
  </si>
  <si>
    <t>SSTL</t>
  </si>
  <si>
    <t>Bhaskar Agro Chemicals Ltd</t>
  </si>
  <si>
    <t>BHASKAGR</t>
  </si>
  <si>
    <t>Jindal Capital Ltd</t>
  </si>
  <si>
    <t>JINDCAP</t>
  </si>
  <si>
    <t>SPA Capital Advisors Limited</t>
  </si>
  <si>
    <t>SPACAPS</t>
  </si>
  <si>
    <t>Libord Finance Ltd</t>
  </si>
  <si>
    <t>LIBORDFIN</t>
  </si>
  <si>
    <t>Greencrest Financial Services Ltd</t>
  </si>
  <si>
    <t>GREENCREST</t>
  </si>
  <si>
    <t>Kandarp Digi Smart Bpo Ltd</t>
  </si>
  <si>
    <t>KANDARP</t>
  </si>
  <si>
    <t>SMIFS Capital Markets Ltd</t>
  </si>
  <si>
    <t>SMIFS</t>
  </si>
  <si>
    <t>Arrowhead Seperation Engineering Ltd</t>
  </si>
  <si>
    <t>ARROWHEAD</t>
  </si>
  <si>
    <t>Adeshwar Meditex Ltd</t>
  </si>
  <si>
    <t>ADESHWAR</t>
  </si>
  <si>
    <t>DSP NIFTY 1D Rate Liquid ETF</t>
  </si>
  <si>
    <t>LIQUIDETF</t>
  </si>
  <si>
    <t>Shaival Reality Ltd</t>
  </si>
  <si>
    <t>SHAIVAL</t>
  </si>
  <si>
    <t>Solve Plastic Products Ltd</t>
  </si>
  <si>
    <t>BALCO</t>
  </si>
  <si>
    <t>Pratik Panels Ltd</t>
  </si>
  <si>
    <t>PRATIK</t>
  </si>
  <si>
    <t>DECO MICA Ltd</t>
  </si>
  <si>
    <t>DECOMIC</t>
  </si>
  <si>
    <t>Alan Scott Enterprises Ltd</t>
  </si>
  <si>
    <t>ALAN SCOTT</t>
  </si>
  <si>
    <t>Virtual Global Education Ltd</t>
  </si>
  <si>
    <t>VIRTUALG</t>
  </si>
  <si>
    <t>Sterling Powergensys Ltd</t>
  </si>
  <si>
    <t>STERPOW</t>
  </si>
  <si>
    <t>Gajanan Securities Services Ltd</t>
  </si>
  <si>
    <t>GAJANANSEC</t>
  </si>
  <si>
    <t>Parshwanath Corp Ltd</t>
  </si>
  <si>
    <t>PARSHWANA</t>
  </si>
  <si>
    <t>MPDLLtd</t>
  </si>
  <si>
    <t>MPDL</t>
  </si>
  <si>
    <t>Consecutive Investments &amp; Trading Co Ltd</t>
  </si>
  <si>
    <t>CITL</t>
  </si>
  <si>
    <t>Chordia Food Products Ltd</t>
  </si>
  <si>
    <t>CHORDIA</t>
  </si>
  <si>
    <t>HCKK Ventures Ltd</t>
  </si>
  <si>
    <t>HCKKVENTURE</t>
  </si>
  <si>
    <t>Tejassvi Aaharam Ltd</t>
  </si>
  <si>
    <t>TEJASSVI</t>
  </si>
  <si>
    <t>Ace Integrated Solutions Ltd</t>
  </si>
  <si>
    <t>ACEINTEG</t>
  </si>
  <si>
    <t>Nagarjuna Agri Tech Ltd</t>
  </si>
  <si>
    <t>NAGTECH</t>
  </si>
  <si>
    <t>Spenta International Ltd</t>
  </si>
  <si>
    <t>SPENTA</t>
  </si>
  <si>
    <t>Visagar Polytex Ltd</t>
  </si>
  <si>
    <t>VIVIDHA</t>
  </si>
  <si>
    <t>Lakhotia Polyesters (India) Ltd</t>
  </si>
  <si>
    <t>LAKHOTIA</t>
  </si>
  <si>
    <t>Antarctica Ltd</t>
  </si>
  <si>
    <t>ANTGRAPHIC</t>
  </si>
  <si>
    <t>TTI Enterprise Ltd</t>
  </si>
  <si>
    <t>TTIENT</t>
  </si>
  <si>
    <t>Suumaya Industries Ltd</t>
  </si>
  <si>
    <t>SUULD</t>
  </si>
  <si>
    <t>Cyber Media Research &amp; Services Ltd</t>
  </si>
  <si>
    <t>CMRSL</t>
  </si>
  <si>
    <t>Parabolic Drugs Ltd</t>
  </si>
  <si>
    <t>PARABDRUGS</t>
  </si>
  <si>
    <t>Vikas WSP Ltd</t>
  </si>
  <si>
    <t>VIKASWSP</t>
  </si>
  <si>
    <t>Gemstone Investments Ltd</t>
  </si>
  <si>
    <t>GEMSI</t>
  </si>
  <si>
    <t>A G Universal Ltd</t>
  </si>
  <si>
    <t>AGUL</t>
  </si>
  <si>
    <t>Adarsh Plant Protect Ltd</t>
  </si>
  <si>
    <t>ADARSHPL</t>
  </si>
  <si>
    <t>Purshottam Investofin Ltd</t>
  </si>
  <si>
    <t>PURSHOTTAM</t>
  </si>
  <si>
    <t>Rithwik Facility Management Services Ltd</t>
  </si>
  <si>
    <t>RITHWIKFMS</t>
  </si>
  <si>
    <t>Panjon Ltd</t>
  </si>
  <si>
    <t>PANJON</t>
  </si>
  <si>
    <t>BC Power Controls Ltd</t>
  </si>
  <si>
    <t>BCP</t>
  </si>
  <si>
    <t>Impex Ferro Tech Ltd</t>
  </si>
  <si>
    <t>IMPEXFERRO</t>
  </si>
  <si>
    <t>USG Tech Solutions Ltd</t>
  </si>
  <si>
    <t>USGTECH</t>
  </si>
  <si>
    <t>Stanrose Mafatlal Investments and Finance Ltd</t>
  </si>
  <si>
    <t>STANROS</t>
  </si>
  <si>
    <t>Laffans Petrochemicals Ltd</t>
  </si>
  <si>
    <t>LAFFANSQ</t>
  </si>
  <si>
    <t>Aspira Pathlab &amp; Diagnostics Ltd</t>
  </si>
  <si>
    <t>ASPIRA</t>
  </si>
  <si>
    <t>Croissance Ltd</t>
  </si>
  <si>
    <t>CROISSANCE</t>
  </si>
  <si>
    <t>Manbro Industries Ltd</t>
  </si>
  <si>
    <t>MANBRO</t>
  </si>
  <si>
    <t>Machhar Industries Ltd</t>
  </si>
  <si>
    <t>MACIND</t>
  </si>
  <si>
    <t>Blue Chip Tex Industries Ltd</t>
  </si>
  <si>
    <t>BLUECHIPT</t>
  </si>
  <si>
    <t>Marinetrans India Ltd</t>
  </si>
  <si>
    <t>MARINETRAN</t>
  </si>
  <si>
    <t>KK Shah Hospitals Limited</t>
  </si>
  <si>
    <t>KKSHL</t>
  </si>
  <si>
    <t>Nagreeka Capital &amp; Infrastructure Ltd</t>
  </si>
  <si>
    <t>NAGREEKCAP</t>
  </si>
  <si>
    <t>PBA Infrastructure Ltd</t>
  </si>
  <si>
    <t>PBAINFRA</t>
  </si>
  <si>
    <t>Madhusudan Securities Ltd</t>
  </si>
  <si>
    <t>MADHUSE</t>
  </si>
  <si>
    <t>Shricon Industries Ltd</t>
  </si>
  <si>
    <t>SHRICON</t>
  </si>
  <si>
    <t>Colorchips New Media Ltd</t>
  </si>
  <si>
    <t>COLORCHIPS</t>
  </si>
  <si>
    <t>MT Educare Ltd</t>
  </si>
  <si>
    <t>MTEDUCARE</t>
  </si>
  <si>
    <t>Kaushalya Infrastructure Development Corporation Ltd</t>
  </si>
  <si>
    <t>KAUSHALYA</t>
  </si>
  <si>
    <t>SP Refractories Ltd</t>
  </si>
  <si>
    <t>SPRL</t>
  </si>
  <si>
    <t>Madhusudan Industries Ltd</t>
  </si>
  <si>
    <t>MADHUDIN</t>
  </si>
  <si>
    <t>Abirami Financial Services (India) Ltd</t>
  </si>
  <si>
    <t>ABIRAFN</t>
  </si>
  <si>
    <t>Advance Lifestyles Ltd</t>
  </si>
  <si>
    <t>ADVLIFE</t>
  </si>
  <si>
    <t>Spectrum Foods Ltd</t>
  </si>
  <si>
    <t>SPECFOOD</t>
  </si>
  <si>
    <t>Texel Industries Ltd</t>
  </si>
  <si>
    <t>TEXELIN</t>
  </si>
  <si>
    <t>Kratos Energy &amp; Infrastructure Ltd</t>
  </si>
  <si>
    <t>KRATOSENER</t>
  </si>
  <si>
    <t>California Software Company Ltd</t>
  </si>
  <si>
    <t>CALSOFT</t>
  </si>
  <si>
    <t>Pentokey Organy (India) Ltd</t>
  </si>
  <si>
    <t>PNTKYOR</t>
  </si>
  <si>
    <t>Lypsa Gems &amp; Jewellery Ltd</t>
  </si>
  <si>
    <t>LYPSAGEMS</t>
  </si>
  <si>
    <t>Garden Silk Mills Ltd</t>
  </si>
  <si>
    <t>GARDENSILK</t>
  </si>
  <si>
    <t>DSP Nifty50 Equal weight ETF</t>
  </si>
  <si>
    <t>EQUAL50ADD</t>
  </si>
  <si>
    <t>Kizi Apparels Ltd</t>
  </si>
  <si>
    <t>KIZI</t>
  </si>
  <si>
    <t>SBI Nifty 200 Quality 30 ETF</t>
  </si>
  <si>
    <t>SBIETFQLTY</t>
  </si>
  <si>
    <t>Epuja Spiritech Ltd</t>
  </si>
  <si>
    <t>EPUJA</t>
  </si>
  <si>
    <t>Inducto Steels Ltd</t>
  </si>
  <si>
    <t>INDCTST</t>
  </si>
  <si>
    <t>Rodium Realty Ltd</t>
  </si>
  <si>
    <t>RODIUM</t>
  </si>
  <si>
    <t>TCM Ltd</t>
  </si>
  <si>
    <t>TCMLMTD</t>
  </si>
  <si>
    <t>Quadpro Ites Ltd</t>
  </si>
  <si>
    <t>QUADPRO</t>
  </si>
  <si>
    <t>Technopack Polymers Ltd</t>
  </si>
  <si>
    <t>TECHNOPACK</t>
  </si>
  <si>
    <t>Resourceful Automobile Ltd</t>
  </si>
  <si>
    <t>RAL</t>
  </si>
  <si>
    <t>Motilal Oswal M50 ETF</t>
  </si>
  <si>
    <t>MOM50</t>
  </si>
  <si>
    <t>Mega Corp Ltd</t>
  </si>
  <si>
    <t>MEGACOR</t>
  </si>
  <si>
    <t>Zenith Healthcare Ltd</t>
  </si>
  <si>
    <t>ZENITHHE</t>
  </si>
  <si>
    <t>Sparc Electrex Ltd</t>
  </si>
  <si>
    <t>SPAR</t>
  </si>
  <si>
    <t>Olympia Industries Ltd</t>
  </si>
  <si>
    <t>OLYMPTX</t>
  </si>
  <si>
    <t>Chothani Foods Ltd</t>
  </si>
  <si>
    <t>CHOTHANI</t>
  </si>
  <si>
    <t>Sagar Diamonds Ltd</t>
  </si>
  <si>
    <t>SAGAR</t>
  </si>
  <si>
    <t>Nippon India ETF Nifty 5 yr Benchmark G-Sec</t>
  </si>
  <si>
    <t>GILT5YBEES</t>
  </si>
  <si>
    <t>Gconnect Logitech and Supply Chain Ltd</t>
  </si>
  <si>
    <t>GCONNECT</t>
  </si>
  <si>
    <t>Cargo Ground Transportation</t>
  </si>
  <si>
    <t>Net Avenue Technologies Ltd</t>
  </si>
  <si>
    <t>CBAZAAR</t>
  </si>
  <si>
    <t>Lex Nimble Solutions Ltd</t>
  </si>
  <si>
    <t>LEX</t>
  </si>
  <si>
    <t>Narmada Agrobase Ltd</t>
  </si>
  <si>
    <t>NARMADA</t>
  </si>
  <si>
    <t>Bangalore Fort Farms Ltd</t>
  </si>
  <si>
    <t>BFFL</t>
  </si>
  <si>
    <t>Blue Chip India Ltd</t>
  </si>
  <si>
    <t>BLUECHIP</t>
  </si>
  <si>
    <t>Hindustan Agrigentics Ltd</t>
  </si>
  <si>
    <t>HINDUST</t>
  </si>
  <si>
    <t>COSYN Ltd</t>
  </si>
  <si>
    <t>COSYN</t>
  </si>
  <si>
    <t>Nalin Lease Finance Ltd</t>
  </si>
  <si>
    <t>NLFL</t>
  </si>
  <si>
    <t>Winsome Yarns Ltd</t>
  </si>
  <si>
    <t>WINSOME</t>
  </si>
  <si>
    <t>Jay Kailash Namkeen Ltd</t>
  </si>
  <si>
    <t>JAYKAILASH</t>
  </si>
  <si>
    <t>Narendra Properties Ltd</t>
  </si>
  <si>
    <t>NARPROP</t>
  </si>
  <si>
    <t>BAMPSL Securities Ltd</t>
  </si>
  <si>
    <t>BAMPSL</t>
  </si>
  <si>
    <t>Munoth Financial Services Ltd</t>
  </si>
  <si>
    <t>MUNOTHFI</t>
  </si>
  <si>
    <t>Pan Electronics (India) Ltd</t>
  </si>
  <si>
    <t>PANELEC</t>
  </si>
  <si>
    <t>Winro Commercial (India) Ltd</t>
  </si>
  <si>
    <t>WINROC</t>
  </si>
  <si>
    <t>Ventura Textiles Ltd</t>
  </si>
  <si>
    <t>VENTURA</t>
  </si>
  <si>
    <t>Cargosol Logistics Ltd</t>
  </si>
  <si>
    <t>CARGOSOL</t>
  </si>
  <si>
    <t>Choksi Imaging Ltd</t>
  </si>
  <si>
    <t>CHOKSI</t>
  </si>
  <si>
    <t>Neil Industries Ltd</t>
  </si>
  <si>
    <t>NEIL</t>
  </si>
  <si>
    <t>Asian Tea &amp; Exports Ltd</t>
  </si>
  <si>
    <t>ASIANTNE</t>
  </si>
  <si>
    <t>Adcon Capital Services Ltd</t>
  </si>
  <si>
    <t>ADCON</t>
  </si>
  <si>
    <t>PS IT Infrastructure &amp; Services Ltd</t>
  </si>
  <si>
    <t>PSITINFRA</t>
  </si>
  <si>
    <t>Best Eastern Hotels Ltd</t>
  </si>
  <si>
    <t>BESTEAST</t>
  </si>
  <si>
    <t>Natural Biocon (India) Ltd</t>
  </si>
  <si>
    <t>NATURAL</t>
  </si>
  <si>
    <t>CIL Securities Ltd</t>
  </si>
  <si>
    <t>CILSEC</t>
  </si>
  <si>
    <t>Valson Industries Ltd</t>
  </si>
  <si>
    <t>VALSONQ</t>
  </si>
  <si>
    <t>Onesource Ideas Venture Ltd</t>
  </si>
  <si>
    <t>OIVL</t>
  </si>
  <si>
    <t>EP Biocomposites Ltd</t>
  </si>
  <si>
    <t>EPBIO</t>
  </si>
  <si>
    <t>Castex Technologies Ltd</t>
  </si>
  <si>
    <t>CASTEXTECH</t>
  </si>
  <si>
    <t>Falcon Technoprojects India Ltd</t>
  </si>
  <si>
    <t>FALCONTECH</t>
  </si>
  <si>
    <t>Intec Capital Ltd</t>
  </si>
  <si>
    <t>INTECCAP</t>
  </si>
  <si>
    <t>Pasupati Spinning and Weaving Mills Ltd</t>
  </si>
  <si>
    <t>PASUSPG</t>
  </si>
  <si>
    <t>Nirmitee Robotics India Ltd</t>
  </si>
  <si>
    <t>NIRMITEE</t>
  </si>
  <si>
    <t>Steel Strips Infrastructures Ltd</t>
  </si>
  <si>
    <t>STLSTRINF</t>
  </si>
  <si>
    <t>Ajcon Global Services Ltd</t>
  </si>
  <si>
    <t>AJCON</t>
  </si>
  <si>
    <t>RAP Media Ltd</t>
  </si>
  <si>
    <t>RAP</t>
  </si>
  <si>
    <t>Kapil Raj Finance Ltd</t>
  </si>
  <si>
    <t>KAPILRAJ</t>
  </si>
  <si>
    <t>Quality Foils (India) Ltd</t>
  </si>
  <si>
    <t>QFIL</t>
  </si>
  <si>
    <t>PlatinumOne Business Services Ltd</t>
  </si>
  <si>
    <t>POBS</t>
  </si>
  <si>
    <t>KCD Industries India Ltd</t>
  </si>
  <si>
    <t>KCDGROUP</t>
  </si>
  <si>
    <t>Jayshree Chemicals Ltd</t>
  </si>
  <si>
    <t>JAYCH</t>
  </si>
  <si>
    <t>Mindpool Technologies Ltd</t>
  </si>
  <si>
    <t>MINDPOOL</t>
  </si>
  <si>
    <t>Aditya BSL Nifty IT ETF</t>
  </si>
  <si>
    <t>TECH</t>
  </si>
  <si>
    <t>Padam Cotton Yarns Ltd</t>
  </si>
  <si>
    <t>PADAMCO</t>
  </si>
  <si>
    <t>H S India Ltd</t>
  </si>
  <si>
    <t>HOTLSILV</t>
  </si>
  <si>
    <t>Goenka Diamond And Jewels Ltd</t>
  </si>
  <si>
    <t>GOENKA</t>
  </si>
  <si>
    <t>Vanta Bioscience Ltd</t>
  </si>
  <si>
    <t>VANTABIO</t>
  </si>
  <si>
    <t>Paragon Finance Ltd</t>
  </si>
  <si>
    <t>PARAGONF</t>
  </si>
  <si>
    <t>Sunil Industries Ltd</t>
  </si>
  <si>
    <t>SUNILTX</t>
  </si>
  <si>
    <t>Hiliks Technologies Ltd</t>
  </si>
  <si>
    <t>HILIKS</t>
  </si>
  <si>
    <t>Sreechem Resins Ltd</t>
  </si>
  <si>
    <t>SRECR</t>
  </si>
  <si>
    <t>ICICI Prudential S&amp;P BSE Midcap Select ETF</t>
  </si>
  <si>
    <t>MIDSELIETF</t>
  </si>
  <si>
    <t>Heads UP Ventures Limited</t>
  </si>
  <si>
    <t>HEADSUP</t>
  </si>
  <si>
    <t>Lerthai Finance Ltd</t>
  </si>
  <si>
    <t>LERTHAI</t>
  </si>
  <si>
    <t>SSPDL Ltd</t>
  </si>
  <si>
    <t>SSPDL</t>
  </si>
  <si>
    <t>Sangal Papers Ltd</t>
  </si>
  <si>
    <t>SANPA</t>
  </si>
  <si>
    <t>Sugal and Damani Share Brokers Ltd</t>
  </si>
  <si>
    <t>SUGALDAM</t>
  </si>
  <si>
    <t>Cargotrans Maritime Ltd</t>
  </si>
  <si>
    <t>CARGOTRANS</t>
  </si>
  <si>
    <t>Nirav Commercials Ltd</t>
  </si>
  <si>
    <t>NIRAVCOM</t>
  </si>
  <si>
    <t>Educomp Solutions Ltd</t>
  </si>
  <si>
    <t>EDUCOMP</t>
  </si>
  <si>
    <t>Shree Securities Ltd</t>
  </si>
  <si>
    <t>SHREESEC</t>
  </si>
  <si>
    <t>APT Packaging Ltd</t>
  </si>
  <si>
    <t>APTPACK</t>
  </si>
  <si>
    <t>Cochin Malabar Estates and Industries Ltd</t>
  </si>
  <si>
    <t>COCHMAL</t>
  </si>
  <si>
    <t>Benara Bearings and Pistons Ltd</t>
  </si>
  <si>
    <t>BENARA</t>
  </si>
  <si>
    <t>Sancode Technologies Ltd</t>
  </si>
  <si>
    <t>SANCODE</t>
  </si>
  <si>
    <t>Associated Coaters Ltd</t>
  </si>
  <si>
    <t>ASSOCIATED</t>
  </si>
  <si>
    <t>Diversified Metals &amp; Mining</t>
  </si>
  <si>
    <t>SBI Nifty 10 yr Benchmark G-Sec ETF</t>
  </si>
  <si>
    <t>SETF10GILT</t>
  </si>
  <si>
    <t>Adhbhut Infrastructure Ltd</t>
  </si>
  <si>
    <t>ADHBHUTIN</t>
  </si>
  <si>
    <t>Rishab Special Yarns Ltd</t>
  </si>
  <si>
    <t>RISHYRN</t>
  </si>
  <si>
    <t>Gujarat Raffia Industries Ltd</t>
  </si>
  <si>
    <t>GUJRAFFIA</t>
  </si>
  <si>
    <t>Sahara Housingfina Corporation Ltd</t>
  </si>
  <si>
    <t>SAHARAHOUS</t>
  </si>
  <si>
    <t>Roselabs Finance Ltd</t>
  </si>
  <si>
    <t>ROSELABS</t>
  </si>
  <si>
    <t>Miven Machine Tools Ltd</t>
  </si>
  <si>
    <t>MIVENMACH</t>
  </si>
  <si>
    <t>Cityman Ltd</t>
  </si>
  <si>
    <t>CITYMAN</t>
  </si>
  <si>
    <t>KJMC Corporate Advisors (India) Ltd</t>
  </si>
  <si>
    <t>KJMCCORP</t>
  </si>
  <si>
    <t>Kotak Nifty IT ETF</t>
  </si>
  <si>
    <t>IT</t>
  </si>
  <si>
    <t>Suncare Traders Ltd</t>
  </si>
  <si>
    <t>SCTL</t>
  </si>
  <si>
    <t>Sinnar Bidi Udyog Ltd</t>
  </si>
  <si>
    <t>SINNAR</t>
  </si>
  <si>
    <t>Shubham Polyspin Ltd</t>
  </si>
  <si>
    <t>SHUBHAM</t>
  </si>
  <si>
    <t>IB Infotech Enterprises Ltd</t>
  </si>
  <si>
    <t>IBINFO</t>
  </si>
  <si>
    <t>Shubhlaxmi Jewel Art Ltd</t>
  </si>
  <si>
    <t>SHUBHLAXMI</t>
  </si>
  <si>
    <t>Chennai Meenakshi Multispeciality Hospital Ltd</t>
  </si>
  <si>
    <t>CMMHOSP</t>
  </si>
  <si>
    <t>Amco India Ltd</t>
  </si>
  <si>
    <t>AMCOIND</t>
  </si>
  <si>
    <t>Martin Burn Ltd</t>
  </si>
  <si>
    <t>MARBU</t>
  </si>
  <si>
    <t>Command Polymers Ltd</t>
  </si>
  <si>
    <t>COMMAND</t>
  </si>
  <si>
    <t>MFL India Ltd</t>
  </si>
  <si>
    <t>MFLINDIA</t>
  </si>
  <si>
    <t>S R G Securities Finance Ltd</t>
  </si>
  <si>
    <t>SRGSFL</t>
  </si>
  <si>
    <t>Vilin Bio Med Ltd</t>
  </si>
  <si>
    <t>VILINBIO</t>
  </si>
  <si>
    <t>Dynamic Industries Ltd</t>
  </si>
  <si>
    <t>DYNAMIND</t>
  </si>
  <si>
    <t>Rapid Multimodal Logistics Ltd</t>
  </si>
  <si>
    <t>RAPID</t>
  </si>
  <si>
    <t>Frontline corporation Ltd</t>
  </si>
  <si>
    <t>FRONTCORP</t>
  </si>
  <si>
    <t>VR Films &amp; Studios Ltd</t>
  </si>
  <si>
    <t>VRFILMS</t>
  </si>
  <si>
    <t>Brisk Technovision Ltd</t>
  </si>
  <si>
    <t>BRISK</t>
  </si>
  <si>
    <t>Oneclick Logistics India Ltd</t>
  </si>
  <si>
    <t>OLIL</t>
  </si>
  <si>
    <t>Apex Capital and Finance Ltd</t>
  </si>
  <si>
    <t>ACFL</t>
  </si>
  <si>
    <t>Garware Marine Industries Ltd</t>
  </si>
  <si>
    <t>GARWAMAR</t>
  </si>
  <si>
    <t>Axis NIFTY Healthcare ETF</t>
  </si>
  <si>
    <t>AXISHCETF</t>
  </si>
  <si>
    <t>HDFC Nifty IT ETF</t>
  </si>
  <si>
    <t>HDFCNIFIT</t>
  </si>
  <si>
    <t>JHS Svendgaard Retail Ventures Ltd</t>
  </si>
  <si>
    <t>RETAIL</t>
  </si>
  <si>
    <t>Roopshri Resorts Ltd</t>
  </si>
  <si>
    <t>ROOPSHRI</t>
  </si>
  <si>
    <t>Elnet Technologies Ltd</t>
  </si>
  <si>
    <t>ELNET</t>
  </si>
  <si>
    <t>Secur Credentials Ltd</t>
  </si>
  <si>
    <t>SECURCRED</t>
  </si>
  <si>
    <t>Samsrita Labs Ltd</t>
  </si>
  <si>
    <t>SAMSRITA</t>
  </si>
  <si>
    <t>Life Sciences Tools &amp; Services</t>
  </si>
  <si>
    <t>Osiajee Texfab Ltd</t>
  </si>
  <si>
    <t>OSIAJEE</t>
  </si>
  <si>
    <t>Amin Tannery Ltd</t>
  </si>
  <si>
    <t>AMINTAN</t>
  </si>
  <si>
    <t>Mihika Industries Ltd</t>
  </si>
  <si>
    <t>MIHIKA</t>
  </si>
  <si>
    <t>Modern Steel Ltd</t>
  </si>
  <si>
    <t>MDRNSTL</t>
  </si>
  <si>
    <t>BNR Udyog Ltd</t>
  </si>
  <si>
    <t>BNRUDY</t>
  </si>
  <si>
    <t>EPIC Energy Ltd</t>
  </si>
  <si>
    <t>EPIC</t>
  </si>
  <si>
    <t>Innovatus Entertainment Networks Ltd</t>
  </si>
  <si>
    <t>INNOVATUS</t>
  </si>
  <si>
    <t>Sunrest Lifescience Ltd</t>
  </si>
  <si>
    <t>SUNREST</t>
  </si>
  <si>
    <t>Veerkrupa Jewellers Ltd</t>
  </si>
  <si>
    <t>VEERKRUPA</t>
  </si>
  <si>
    <t>Yuranus Infrastructure Ltd</t>
  </si>
  <si>
    <t>YURANUS</t>
  </si>
  <si>
    <t>Rajkamal Synthetics Ltd</t>
  </si>
  <si>
    <t>RAJKSYN</t>
  </si>
  <si>
    <t>Margo Finance Ltd</t>
  </si>
  <si>
    <t>MARGOFIN</t>
  </si>
  <si>
    <t>Daulat Securities Ltd</t>
  </si>
  <si>
    <t>DAULAT</t>
  </si>
  <si>
    <t>Zenlabs Ethica Ltd</t>
  </si>
  <si>
    <t>ZENLABS</t>
  </si>
  <si>
    <t>DCM Financial Services Ltd</t>
  </si>
  <si>
    <t>DCMFINSERV</t>
  </si>
  <si>
    <t>Yash Management &amp; Satellite Ltd.</t>
  </si>
  <si>
    <t>YASHMGM</t>
  </si>
  <si>
    <t>Bhakti Gems and Jewellery Ltd</t>
  </si>
  <si>
    <t>BGJL</t>
  </si>
  <si>
    <t>Vrundavan Plantation Ltd</t>
  </si>
  <si>
    <t>VPL</t>
  </si>
  <si>
    <t>Finelistings Technologies Ltd</t>
  </si>
  <si>
    <t>FTL</t>
  </si>
  <si>
    <t>Automotive Retail</t>
  </si>
  <si>
    <t>Broach Lifecare Hospital Ltd</t>
  </si>
  <si>
    <t>BROACH</t>
  </si>
  <si>
    <t>MRC Agrotech Ltd</t>
  </si>
  <si>
    <t>MRCAGRO</t>
  </si>
  <si>
    <t>NMS Global Ltd</t>
  </si>
  <si>
    <t>NMSRESRC</t>
  </si>
  <si>
    <t>Triveni Glass Ltd</t>
  </si>
  <si>
    <t>TRIVENIGQ</t>
  </si>
  <si>
    <t>Vikas Proppant &amp; Granite Ltd</t>
  </si>
  <si>
    <t>VIKASPROP</t>
  </si>
  <si>
    <t>NIKS Technology Ltd</t>
  </si>
  <si>
    <t>NIKSTECH</t>
  </si>
  <si>
    <t>Jagjanani Textiles Ltd</t>
  </si>
  <si>
    <t>JAGJANANI</t>
  </si>
  <si>
    <t>Prime Urban Development India Ltd</t>
  </si>
  <si>
    <t>PRIMEURB</t>
  </si>
  <si>
    <t>Novateor Research Laboratories Ltd</t>
  </si>
  <si>
    <t>NOVATEOR</t>
  </si>
  <si>
    <t>Kamanwala Housing Construction Ltd</t>
  </si>
  <si>
    <t>KAMANWALA</t>
  </si>
  <si>
    <t>Danube Industries Ltd</t>
  </si>
  <si>
    <t>DANUBE</t>
  </si>
  <si>
    <t>Grand Foundry Ltd</t>
  </si>
  <si>
    <t>GFSTEELS</t>
  </si>
  <si>
    <t>Glance Finance Ltd</t>
  </si>
  <si>
    <t>GLANCE</t>
  </si>
  <si>
    <t>Chandni Machines Ltd</t>
  </si>
  <si>
    <t>CHANDNIMACH</t>
  </si>
  <si>
    <t>Silly Monks Entertainment Ltd</t>
  </si>
  <si>
    <t>SILLYMONKS</t>
  </si>
  <si>
    <t>Octavius Plantations Ltd</t>
  </si>
  <si>
    <t>OCTAVIUSPL</t>
  </si>
  <si>
    <t>Sahaj Fashions Ltd</t>
  </si>
  <si>
    <t>SAHAJ</t>
  </si>
  <si>
    <t>Reliable Ventures India Ltd</t>
  </si>
  <si>
    <t>RELIABVEN</t>
  </si>
  <si>
    <t>Innovative Ideals and Services (India) Ltd</t>
  </si>
  <si>
    <t>INNOVATIVE</t>
  </si>
  <si>
    <t>Cella Space Ltd</t>
  </si>
  <si>
    <t>CELLA</t>
  </si>
  <si>
    <t>Sanblue Corporation Ltd</t>
  </si>
  <si>
    <t>SANBLUE</t>
  </si>
  <si>
    <t>Ishita Drugs and Industries Ltd</t>
  </si>
  <si>
    <t>ISHITADR</t>
  </si>
  <si>
    <t>Continental Securities Ltd</t>
  </si>
  <si>
    <t>CSL</t>
  </si>
  <si>
    <t>SBI Nifty Next 50 ETF</t>
  </si>
  <si>
    <t>SETFNN50</t>
  </si>
  <si>
    <t>Compuage Infocom Ltd</t>
  </si>
  <si>
    <t>COMPINFO</t>
  </si>
  <si>
    <t>Prima Industries Ltd</t>
  </si>
  <si>
    <t>PRIMAIN</t>
  </si>
  <si>
    <t>Octaware Technologies Ltd</t>
  </si>
  <si>
    <t>OCTAWARE</t>
  </si>
  <si>
    <t>White Organic Agro Ltd</t>
  </si>
  <si>
    <t>WHITEORG</t>
  </si>
  <si>
    <t>Billwin Industries Ltd</t>
  </si>
  <si>
    <t>BILLWIN</t>
  </si>
  <si>
    <t>Aditya BSL Nifty Healthcare ETF</t>
  </si>
  <si>
    <t>HEALTHY</t>
  </si>
  <si>
    <t>Plada Infotech Services Ltd</t>
  </si>
  <si>
    <t>PLADAINFO</t>
  </si>
  <si>
    <t>Suvidha Infraestate Corporation Ltd</t>
  </si>
  <si>
    <t>SICL</t>
  </si>
  <si>
    <t>ACI Infocom Ltd</t>
  </si>
  <si>
    <t>ACIIN</t>
  </si>
  <si>
    <t>Tasty Dairy Specialities Ltd</t>
  </si>
  <si>
    <t>TDSL</t>
  </si>
  <si>
    <t>Trustwave Securities Ltd</t>
  </si>
  <si>
    <t>STRLGUA</t>
  </si>
  <si>
    <t>Tuni Textile Mills Ltd</t>
  </si>
  <si>
    <t>TUNITEX</t>
  </si>
  <si>
    <t>Square Four Projects India Ltd</t>
  </si>
  <si>
    <t>SFPIL</t>
  </si>
  <si>
    <t>Sanghvi Forging and Engineering Ltd</t>
  </si>
  <si>
    <t>SANGHVIFOR</t>
  </si>
  <si>
    <t>Indifra Ltd</t>
  </si>
  <si>
    <t>INDIFRA</t>
  </si>
  <si>
    <t>Kcl Infra Projects Ltd</t>
  </si>
  <si>
    <t>KCLINFRA</t>
  </si>
  <si>
    <t>Easy Fincorp Ltd</t>
  </si>
  <si>
    <t>EASYFIN</t>
  </si>
  <si>
    <t>Naturo Indiabull Ltd</t>
  </si>
  <si>
    <t>NATURO</t>
  </si>
  <si>
    <t>Onelife Capital Advisors Ltd</t>
  </si>
  <si>
    <t>ONELIFECAP</t>
  </si>
  <si>
    <t>Marg Techno-Projects Ltd</t>
  </si>
  <si>
    <t>MTPL</t>
  </si>
  <si>
    <t>Gayatri Highways Ltd</t>
  </si>
  <si>
    <t>GAYAHWS</t>
  </si>
  <si>
    <t>Darshan Orna Ltd</t>
  </si>
  <si>
    <t>DARSHANORNA</t>
  </si>
  <si>
    <t>Interstate Oil Carrier Ltd</t>
  </si>
  <si>
    <t>INTSTOIL</t>
  </si>
  <si>
    <t>Samtex Fashions Ltd</t>
  </si>
  <si>
    <t>SAMTEX</t>
  </si>
  <si>
    <t>Bhanderi Infracon Ltd</t>
  </si>
  <si>
    <t>BHANDERI</t>
  </si>
  <si>
    <t>Dynamic Archistructures Ltd</t>
  </si>
  <si>
    <t>DAL</t>
  </si>
  <si>
    <t>Ironwood Education Ltd</t>
  </si>
  <si>
    <t>IRONWOOD</t>
  </si>
  <si>
    <t>Scarnose International Ltd</t>
  </si>
  <si>
    <t>SCARNOSE</t>
  </si>
  <si>
    <t>Jaipan Industries Ltd</t>
  </si>
  <si>
    <t>JAIPAN</t>
  </si>
  <si>
    <t>N D A Securities Ltd</t>
  </si>
  <si>
    <t>NDASEC</t>
  </si>
  <si>
    <t>Yaan Enterprises Ltd</t>
  </si>
  <si>
    <t>YAANENT</t>
  </si>
  <si>
    <t>Tai Industries Ltd</t>
  </si>
  <si>
    <t>TAIIND</t>
  </si>
  <si>
    <t>Anupam Finserv Ltd</t>
  </si>
  <si>
    <t>ANUPAM</t>
  </si>
  <si>
    <t>Bhudevi Infra Projects Ltd</t>
  </si>
  <si>
    <t>BHUDEVI</t>
  </si>
  <si>
    <t>Mahaan Foods Ltd</t>
  </si>
  <si>
    <t>MAHAANF</t>
  </si>
  <si>
    <t>Groarc Industries India Ltd</t>
  </si>
  <si>
    <t>TELESYS</t>
  </si>
  <si>
    <t>HDFC Silver ETF</t>
  </si>
  <si>
    <t>HDFCSILVER</t>
  </si>
  <si>
    <t>Kothari Industrial Corp Ltd</t>
  </si>
  <si>
    <t>KOTIC</t>
  </si>
  <si>
    <t>LWS Knitwear Ltd</t>
  </si>
  <si>
    <t>LWSKNIT</t>
  </si>
  <si>
    <t>TGIF Agribusiness Ltd</t>
  </si>
  <si>
    <t>TGIF</t>
  </si>
  <si>
    <t>Prag Bosimi Synthetics Ltd</t>
  </si>
  <si>
    <t>PRAGBOS</t>
  </si>
  <si>
    <t>Ashish Polyplast Ltd</t>
  </si>
  <si>
    <t>ASHISHPO</t>
  </si>
  <si>
    <t>Kunststoffe Industries Ltd</t>
  </si>
  <si>
    <t>KUNSTOFF</t>
  </si>
  <si>
    <t>Ajel Ltd</t>
  </si>
  <si>
    <t>AJEL</t>
  </si>
  <si>
    <t>Sungold Media and Entertainment Ltd</t>
  </si>
  <si>
    <t>SMEL</t>
  </si>
  <si>
    <t>WINPRO INDUSTRIES LIMITED</t>
  </si>
  <si>
    <t>WINPRO</t>
  </si>
  <si>
    <t>Jaihind Synthetics Ltd</t>
  </si>
  <si>
    <t>JAIHINDS</t>
  </si>
  <si>
    <t>Labelkraft Technologies Ltd</t>
  </si>
  <si>
    <t>LABELKRAFT</t>
  </si>
  <si>
    <t>Ritesh International Ltd</t>
  </si>
  <si>
    <t>RITESHIN</t>
  </si>
  <si>
    <t>Trans Freight Containers Ltd</t>
  </si>
  <si>
    <t>TRANSFRE</t>
  </si>
  <si>
    <t>Eastern Treads Ltd</t>
  </si>
  <si>
    <t>EASTRED</t>
  </si>
  <si>
    <t>Uniroyal Industries Ltd</t>
  </si>
  <si>
    <t>UNIROYAL</t>
  </si>
  <si>
    <t>Paramount Cosmetics (India) Ltd</t>
  </si>
  <si>
    <t>PARMCOS-B</t>
  </si>
  <si>
    <t>Caprolactam Chemicals Ltd</t>
  </si>
  <si>
    <t>CAPRO</t>
  </si>
  <si>
    <t>Jackson Investments Ltd</t>
  </si>
  <si>
    <t>JACKSON</t>
  </si>
  <si>
    <t>Indus Finance Ltd</t>
  </si>
  <si>
    <t>INDUSFINL</t>
  </si>
  <si>
    <t>BFL Asset Finvest Ltd</t>
  </si>
  <si>
    <t>BFLAFL</t>
  </si>
  <si>
    <t>Easun Capital Markets Ltd</t>
  </si>
  <si>
    <t>EASUN</t>
  </si>
  <si>
    <t>Shree Bhavya Fabrics Ltd</t>
  </si>
  <si>
    <t>SBFL</t>
  </si>
  <si>
    <t>Gujarat Lease Financing Ltd</t>
  </si>
  <si>
    <t>GLFL</t>
  </si>
  <si>
    <t>Tradewell Holdings Ltd</t>
  </si>
  <si>
    <t>TRADEWELL</t>
  </si>
  <si>
    <t>EVOQ Remedies Ltd</t>
  </si>
  <si>
    <t>EVOQ</t>
  </si>
  <si>
    <t>Indo-City Infotech Ltd</t>
  </si>
  <si>
    <t>INDOCITY</t>
  </si>
  <si>
    <t>Axis NIFTY India Consumption ETF</t>
  </si>
  <si>
    <t>AXISCETF</t>
  </si>
  <si>
    <t>Magenta Lifecare Ltd</t>
  </si>
  <si>
    <t>MAGENTA</t>
  </si>
  <si>
    <t>Karnavati Finance Ltd</t>
  </si>
  <si>
    <t>KARNAVATI</t>
  </si>
  <si>
    <t>Mask Investments Ltd</t>
  </si>
  <si>
    <t>MASKINVEST</t>
  </si>
  <si>
    <t>Euphoria Infotech (India) Ltd</t>
  </si>
  <si>
    <t>EUPHORIAIT</t>
  </si>
  <si>
    <t>Sarthak Industries Ltd</t>
  </si>
  <si>
    <t>SARTHAKIND</t>
  </si>
  <si>
    <t>Anka India Ltd</t>
  </si>
  <si>
    <t>ANKIN</t>
  </si>
  <si>
    <t>Neeraj Paper Marketing Ltd</t>
  </si>
  <si>
    <t>NEERAJ</t>
  </si>
  <si>
    <t>Gian Life Care Ltd</t>
  </si>
  <si>
    <t>GIANLIFE</t>
  </si>
  <si>
    <t>Mukat Pipes Ltd</t>
  </si>
  <si>
    <t>MUKATPIP</t>
  </si>
  <si>
    <t>York Exports Ltd</t>
  </si>
  <si>
    <t>YORKEXP</t>
  </si>
  <si>
    <t>RTCL Ltd</t>
  </si>
  <si>
    <t>RAGHUTOB</t>
  </si>
  <si>
    <t>ICICI Pru Nifty 5 yr Benchmark G-SEC ETF</t>
  </si>
  <si>
    <t>GSEC5IETF</t>
  </si>
  <si>
    <t>Palm Jewels Limited</t>
  </si>
  <si>
    <t>PALMJEWELS</t>
  </si>
  <si>
    <t>Gem Spinners India Ltd</t>
  </si>
  <si>
    <t>GEMSPIN</t>
  </si>
  <si>
    <t>Howard Hotels Ltd</t>
  </si>
  <si>
    <t>HOWARHO</t>
  </si>
  <si>
    <t>Gujarat Hy Spin Ltd</t>
  </si>
  <si>
    <t>GUJHYSPIN</t>
  </si>
  <si>
    <t>Richfield Financial Services Ltd</t>
  </si>
  <si>
    <t>RFSL</t>
  </si>
  <si>
    <t>Shashijit Infraprojects Ltd</t>
  </si>
  <si>
    <t>SHASHIJIT</t>
  </si>
  <si>
    <t>3C IT Solutions &amp; Telecoms (India) Ltd</t>
  </si>
  <si>
    <t>3CIT</t>
  </si>
  <si>
    <t>Internet Services &amp; Infrastructure</t>
  </si>
  <si>
    <t>Nippon India ETF Nifty IT</t>
  </si>
  <si>
    <t>ITBEES</t>
  </si>
  <si>
    <t>Janus Corporation Ltd</t>
  </si>
  <si>
    <t>JANUSCORP</t>
  </si>
  <si>
    <t>Southern Latex Ltd</t>
  </si>
  <si>
    <t>SOUTLAT</t>
  </si>
  <si>
    <t>Vedant Asset Ltd</t>
  </si>
  <si>
    <t>VEDANTASSET</t>
  </si>
  <si>
    <t>Gowra Leasing and Finance Ltd</t>
  </si>
  <si>
    <t>GOWRALE</t>
  </si>
  <si>
    <t>Rita Finance and Leasing Ltd</t>
  </si>
  <si>
    <t>RFLL</t>
  </si>
  <si>
    <t>O P Chains Ltd</t>
  </si>
  <si>
    <t>OPCHAINS</t>
  </si>
  <si>
    <t>Brandbucket Media &amp; Technology Ltd</t>
  </si>
  <si>
    <t>BRANDBUCKT</t>
  </si>
  <si>
    <t>Duke Offshore Ltd</t>
  </si>
  <si>
    <t>DUKEOFS</t>
  </si>
  <si>
    <t>Ace men engg works Ltd</t>
  </si>
  <si>
    <t>ACEMEN</t>
  </si>
  <si>
    <t>Nippon India ETF Nifty India Consumption</t>
  </si>
  <si>
    <t>CONSUMBEES</t>
  </si>
  <si>
    <t>IITL Projects Ltd</t>
  </si>
  <si>
    <t>IITLPROJ</t>
  </si>
  <si>
    <t>Adinath Textiles Ltd</t>
  </si>
  <si>
    <t>ADINATH</t>
  </si>
  <si>
    <t>DSP Silver ETF</t>
  </si>
  <si>
    <t>SILVERADD</t>
  </si>
  <si>
    <t>Vamshi Rubber Ltd</t>
  </si>
  <si>
    <t>VAMSHIRU</t>
  </si>
  <si>
    <t>Spice Islands Industries Ltd</t>
  </si>
  <si>
    <t>SPICEISLIN</t>
  </si>
  <si>
    <t>Synthiko Foils Ltd</t>
  </si>
  <si>
    <t>SYNTHFO</t>
  </si>
  <si>
    <t>Stampede Capital Ltd</t>
  </si>
  <si>
    <t>GATECHDVR</t>
  </si>
  <si>
    <t>Kahan Packaging Ltd</t>
  </si>
  <si>
    <t>KAHAN</t>
  </si>
  <si>
    <t>Sarvottam Finvest Ltd</t>
  </si>
  <si>
    <t>SARVOTTAM</t>
  </si>
  <si>
    <t>Yash Innoventures Ltd</t>
  </si>
  <si>
    <t>YASHINNO</t>
  </si>
  <si>
    <t>Genomic Valley Biotech Ltd</t>
  </si>
  <si>
    <t>GVBL</t>
  </si>
  <si>
    <t>Pradhin Ltd</t>
  </si>
  <si>
    <t>PRADHIN</t>
  </si>
  <si>
    <t>Jai Mata Glass Ltd</t>
  </si>
  <si>
    <t>JAIMATAG</t>
  </si>
  <si>
    <t>Sri Lakshmi Saraswathi Textiles (Arni) Ltd</t>
  </si>
  <si>
    <t>SLSTLQ</t>
  </si>
  <si>
    <t>Swarna Securities Ltd</t>
  </si>
  <si>
    <t>SWRNASE</t>
  </si>
  <si>
    <t>Transwind Infrastructures Ltd</t>
  </si>
  <si>
    <t>TRANSWIND</t>
  </si>
  <si>
    <t>Computer Point Ltd</t>
  </si>
  <si>
    <t>COMPUPN</t>
  </si>
  <si>
    <t>HB Leasing and Finance Co Ltd</t>
  </si>
  <si>
    <t>HBLEAS</t>
  </si>
  <si>
    <t>Shree Metalloys Ltd</t>
  </si>
  <si>
    <t>SHREMETAL</t>
  </si>
  <si>
    <t>Mid India Industries Ltd</t>
  </si>
  <si>
    <t>MIDINDIA</t>
  </si>
  <si>
    <t>Indiabulls NIFTY50 Exchange Traded Fund</t>
  </si>
  <si>
    <t>IBMFNIFTY</t>
  </si>
  <si>
    <t>Indergiri Finance Ltd</t>
  </si>
  <si>
    <t>INDERGR</t>
  </si>
  <si>
    <t>Polo Hotels Ltd</t>
  </si>
  <si>
    <t>POLOHOT</t>
  </si>
  <si>
    <t>Helpage Finlease Ltd</t>
  </si>
  <si>
    <t>HELPAGE</t>
  </si>
  <si>
    <t>IEL Ltd</t>
  </si>
  <si>
    <t>INDXTRA</t>
  </si>
  <si>
    <t>Omkar Speciality Chemicals Ltd</t>
  </si>
  <si>
    <t>OMKARCHEM</t>
  </si>
  <si>
    <t>Sibar Auto Parts Ltd</t>
  </si>
  <si>
    <t>SIBARAUT</t>
  </si>
  <si>
    <t>Shree Karthik Papers Ltd</t>
  </si>
  <si>
    <t>SHKARTP</t>
  </si>
  <si>
    <t>Ajwa Fun World and Resort Ltd</t>
  </si>
  <si>
    <t>AJWAFUN</t>
  </si>
  <si>
    <t>Shreevatsaa Finance and Leasing Ltd</t>
  </si>
  <si>
    <t>SHVFL</t>
  </si>
  <si>
    <t>Mayukh Dealtrade Ltd</t>
  </si>
  <si>
    <t>MAYUKH</t>
  </si>
  <si>
    <t>Nyssa Corporation Ltd</t>
  </si>
  <si>
    <t>NYSSACORP</t>
  </si>
  <si>
    <t>Ranjeet Mechatronics Ltd</t>
  </si>
  <si>
    <t>RANJEET</t>
  </si>
  <si>
    <t>BKV Industries Ltd</t>
  </si>
  <si>
    <t>BKV</t>
  </si>
  <si>
    <t>Nippon India ETF S&amp;P BSE Sensex Next 50</t>
  </si>
  <si>
    <t>SNXT50BEES</t>
  </si>
  <si>
    <t>Bright Solar Ltd</t>
  </si>
  <si>
    <t>Yogi Infra Projects Ltd</t>
  </si>
  <si>
    <t>YOGISUNG</t>
  </si>
  <si>
    <t>Triliance Polymers Ltd</t>
  </si>
  <si>
    <t>TRILIANCE</t>
  </si>
  <si>
    <t>Regent Enterprises Ltd</t>
  </si>
  <si>
    <t>REGENTRP</t>
  </si>
  <si>
    <t>Clinitech Laboratory Ltd</t>
  </si>
  <si>
    <t>CTLLAB</t>
  </si>
  <si>
    <t>Citizen Infoline Ltd</t>
  </si>
  <si>
    <t>CIL</t>
  </si>
  <si>
    <t>RICHA INFO SYSTEMS LIMITED</t>
  </si>
  <si>
    <t>RICHA</t>
  </si>
  <si>
    <t>Manraj Housing Finance Ltd</t>
  </si>
  <si>
    <t>MANRAJH</t>
  </si>
  <si>
    <t>Sujala Trading &amp; Holdings Ltd</t>
  </si>
  <si>
    <t>SUJALA</t>
  </si>
  <si>
    <t>Harish Textile Engineers Ltd</t>
  </si>
  <si>
    <t>HARISH</t>
  </si>
  <si>
    <t>Cindrella Hotels Ltd</t>
  </si>
  <si>
    <t>CINDHO</t>
  </si>
  <si>
    <t>Reetech International Cargo and Courier Ltd</t>
  </si>
  <si>
    <t>REETECH</t>
  </si>
  <si>
    <t>Usha Martin Education And Solutions Ltd</t>
  </si>
  <si>
    <t>UMESLTD</t>
  </si>
  <si>
    <t>G K P Printing &amp; Packaging Ltd</t>
  </si>
  <si>
    <t>GKP</t>
  </si>
  <si>
    <t>Patron Exim Ltd</t>
  </si>
  <si>
    <t>PATRON</t>
  </si>
  <si>
    <t>ICICI Prudential Nifty FMCG ETF</t>
  </si>
  <si>
    <t>FMCGIETF</t>
  </si>
  <si>
    <t>RKD Agri &amp; Retail Ltd</t>
  </si>
  <si>
    <t>RKDAGRRTL</t>
  </si>
  <si>
    <t>Midwest Gold Ltd</t>
  </si>
  <si>
    <t>MIDWEST</t>
  </si>
  <si>
    <t>Yunik Managing Advisors Ltd</t>
  </si>
  <si>
    <t>YUNIKM</t>
  </si>
  <si>
    <t>Hira Automobiles Ltd</t>
  </si>
  <si>
    <t>HIRAUTO</t>
  </si>
  <si>
    <t>Jattashankar Industries Ltd</t>
  </si>
  <si>
    <t>JATTAINDUS</t>
  </si>
  <si>
    <t>7NR Retail Ltd</t>
  </si>
  <si>
    <t>7NR</t>
  </si>
  <si>
    <t>NB Footwear Ltd</t>
  </si>
  <si>
    <t>NBFOOT</t>
  </si>
  <si>
    <t>Dipna Pharmachem Ltd</t>
  </si>
  <si>
    <t>DPL</t>
  </si>
  <si>
    <t>Titaanium Ten Enterprise Ltd</t>
  </si>
  <si>
    <t>TITAANIUM</t>
  </si>
  <si>
    <t>India Lease Development Ltd</t>
  </si>
  <si>
    <t>INDLEASE</t>
  </si>
  <si>
    <t>Bloom Industries Ltd</t>
  </si>
  <si>
    <t>BLOIN</t>
  </si>
  <si>
    <t>Globe Multi Ventures Ltd</t>
  </si>
  <si>
    <t>GLCL</t>
  </si>
  <si>
    <t>Shiva Granito Export Ltd</t>
  </si>
  <si>
    <t>SHIVAEXPO</t>
  </si>
  <si>
    <t>Husys Consulting Ltd</t>
  </si>
  <si>
    <t>HUSYSLTD</t>
  </si>
  <si>
    <t>Asian Petro Products and Exports Ltd</t>
  </si>
  <si>
    <t>ASINPET</t>
  </si>
  <si>
    <t>Switching Technologies Gunther Ltd</t>
  </si>
  <si>
    <t>SWITCHTE</t>
  </si>
  <si>
    <t>Scan Projects Ltd</t>
  </si>
  <si>
    <t>SCANPRO</t>
  </si>
  <si>
    <t>Cian Healthcare Ltd</t>
  </si>
  <si>
    <t>CHCL</t>
  </si>
  <si>
    <t>Link Pharmachem Ltd</t>
  </si>
  <si>
    <t>LINKPH</t>
  </si>
  <si>
    <t>Mansi Finance (Chennai) Ltd</t>
  </si>
  <si>
    <t>MANSIFIN</t>
  </si>
  <si>
    <t>Suncity Synthetics Ltd</t>
  </si>
  <si>
    <t>SUNCITYSY</t>
  </si>
  <si>
    <t>Sanghvi Brands Ltd</t>
  </si>
  <si>
    <t>SBRANDS</t>
  </si>
  <si>
    <t>Anna Infrastructures Ltd</t>
  </si>
  <si>
    <t>ANNAINFRA</t>
  </si>
  <si>
    <t>ICICI Prudential Nifty 100 ETF</t>
  </si>
  <si>
    <t>NIF100IETF</t>
  </si>
  <si>
    <t>ETT Ltd</t>
  </si>
  <si>
    <t>ETT</t>
  </si>
  <si>
    <t>Golechha Global Finance Ltd</t>
  </si>
  <si>
    <t>GOLECHA</t>
  </si>
  <si>
    <t>Crane Infrastructure Ltd</t>
  </si>
  <si>
    <t>CRANEINFRA</t>
  </si>
  <si>
    <t>Rishabh Digha Steel and Allied Products Ltd</t>
  </si>
  <si>
    <t>RISHDIGA</t>
  </si>
  <si>
    <t>R R Financial Consultants Ltd</t>
  </si>
  <si>
    <t>RRFIN</t>
  </si>
  <si>
    <t>SOFCOM Systems Ltd</t>
  </si>
  <si>
    <t>SOFCOM</t>
  </si>
  <si>
    <t>Classic Filaments Ltd</t>
  </si>
  <si>
    <t>CFL</t>
  </si>
  <si>
    <t>Asian Warehousing Ltd</t>
  </si>
  <si>
    <t>ASIAN</t>
  </si>
  <si>
    <t>Kotia Enterprises Ltd</t>
  </si>
  <si>
    <t>Grandma Trading and Agencies Ltd</t>
  </si>
  <si>
    <t>GRANDMA</t>
  </si>
  <si>
    <t>Ind Renewable Energy Ltd</t>
  </si>
  <si>
    <t>INDRENEW</t>
  </si>
  <si>
    <t>Diggi Multitrade Ltd</t>
  </si>
  <si>
    <t>DML</t>
  </si>
  <si>
    <t>Rite Zone Chemcon India Ltd</t>
  </si>
  <si>
    <t>RITEZONE</t>
  </si>
  <si>
    <t>Garbi Finvest Ltd</t>
  </si>
  <si>
    <t>GARBIFIN</t>
  </si>
  <si>
    <t>Franklin Leasing and Finance Ltd</t>
  </si>
  <si>
    <t>FRANKLIN</t>
  </si>
  <si>
    <t>Solid Stone Co Ltd</t>
  </si>
  <si>
    <t>SOLIDSTON</t>
  </si>
  <si>
    <t>Emmessar Biotech and Nutrition Ltd</t>
  </si>
  <si>
    <t>EMMESSA</t>
  </si>
  <si>
    <t>Econo Trade (India) Ltd</t>
  </si>
  <si>
    <t>ETIL</t>
  </si>
  <si>
    <t>Tarai Foods Ltd</t>
  </si>
  <si>
    <t>TARAI</t>
  </si>
  <si>
    <t>Gala Global Products Ltd</t>
  </si>
  <si>
    <t>GGPL</t>
  </si>
  <si>
    <t>Saroja Pharma Industries India Ltd</t>
  </si>
  <si>
    <t>SAROJA</t>
  </si>
  <si>
    <t>Ador Multi Products Ltd</t>
  </si>
  <si>
    <t>ADORMUL</t>
  </si>
  <si>
    <t>Asia Pack Ltd</t>
  </si>
  <si>
    <t>ASIAPAK</t>
  </si>
  <si>
    <t>Ras Resorts and Apart Hotels Ltd</t>
  </si>
  <si>
    <t>RASRESOR</t>
  </si>
  <si>
    <t>Gautam Exim Ltd</t>
  </si>
  <si>
    <t>GEL</t>
  </si>
  <si>
    <t>Fruition venture Ltd</t>
  </si>
  <si>
    <t>FRUTION</t>
  </si>
  <si>
    <t>Kretto Syscon Ltd</t>
  </si>
  <si>
    <t>KRETTOSYS</t>
  </si>
  <si>
    <t>Nippon India ETF Nifty Infrastructure BeES</t>
  </si>
  <si>
    <t>INFRABEES</t>
  </si>
  <si>
    <t>U H Zaveri Ltd</t>
  </si>
  <si>
    <t>UHZAVERI</t>
  </si>
  <si>
    <t>ISF Ltd</t>
  </si>
  <si>
    <t>ISFL</t>
  </si>
  <si>
    <t>United Credit Ltd</t>
  </si>
  <si>
    <t>UNITDCR</t>
  </si>
  <si>
    <t>GCM Securities Ltd</t>
  </si>
  <si>
    <t>GCMSECU</t>
  </si>
  <si>
    <t>Premier Capital Services Ltd</t>
  </si>
  <si>
    <t>PREMCAP</t>
  </si>
  <si>
    <t>Madhya Pradesh Today Media Ltd</t>
  </si>
  <si>
    <t>MPTODAY</t>
  </si>
  <si>
    <t>Bohra Industries Ltd</t>
  </si>
  <si>
    <t>BOHRAIND</t>
  </si>
  <si>
    <t>Amrapali Capital and Finance Services Ltd</t>
  </si>
  <si>
    <t>ACFSL</t>
  </si>
  <si>
    <t>Sterling Greenwoods Ltd</t>
  </si>
  <si>
    <t>STRGRENWO</t>
  </si>
  <si>
    <t>RO Jewels Ltd</t>
  </si>
  <si>
    <t>ROJL</t>
  </si>
  <si>
    <t>Prism Finance Ltd</t>
  </si>
  <si>
    <t>PRISMFN</t>
  </si>
  <si>
    <t>Amforge Industries Ltd</t>
  </si>
  <si>
    <t>AMFORG</t>
  </si>
  <si>
    <t>Metalyst Forgings Ltd</t>
  </si>
  <si>
    <t>METALFORGE</t>
  </si>
  <si>
    <t>Continental Chemicals Ltd</t>
  </si>
  <si>
    <t>CONTCHM</t>
  </si>
  <si>
    <t>Velan Hotels Ltd</t>
  </si>
  <si>
    <t>VELHO</t>
  </si>
  <si>
    <t>Sahara Maritime Ltd</t>
  </si>
  <si>
    <t>SMARITIME</t>
  </si>
  <si>
    <t>Sita Enterprises Ltd</t>
  </si>
  <si>
    <t>SITAENT</t>
  </si>
  <si>
    <t>Bothra Metals and Alloys Ltd</t>
  </si>
  <si>
    <t>BMAL</t>
  </si>
  <si>
    <t>Shree Ganesh Elastoplast Ltd</t>
  </si>
  <si>
    <t>SHGANEL</t>
  </si>
  <si>
    <t>Shanti Overseas (India) Ltd</t>
  </si>
  <si>
    <t>SHANTI</t>
  </si>
  <si>
    <t>MPL Plastics Ltd</t>
  </si>
  <si>
    <t>MPL</t>
  </si>
  <si>
    <t>Interactive Financial Services Ltd</t>
  </si>
  <si>
    <t>IFINSER</t>
  </si>
  <si>
    <t>Lime Chemicals Ltd</t>
  </si>
  <si>
    <t>LIMECHM</t>
  </si>
  <si>
    <t>Decipher Labs Ltd</t>
  </si>
  <si>
    <t>DECIPHER</t>
  </si>
  <si>
    <t>Norben Tea and Exports Ltd</t>
  </si>
  <si>
    <t>NORBTEAEXP</t>
  </si>
  <si>
    <t>Neueon Towers Ltd</t>
  </si>
  <si>
    <t>NTL</t>
  </si>
  <si>
    <t>Aditya BSL Silver ETF</t>
  </si>
  <si>
    <t>SILVER</t>
  </si>
  <si>
    <t>Shyam Telecom Ltd</t>
  </si>
  <si>
    <t>SHYAMTEL</t>
  </si>
  <si>
    <t>ICICI Prudential Nifty Healthcare ETF</t>
  </si>
  <si>
    <t>HEALTHIETF</t>
  </si>
  <si>
    <t>S M Gold Ltd</t>
  </si>
  <si>
    <t>SMGOLD</t>
  </si>
  <si>
    <t>Natraj Proteins Ltd</t>
  </si>
  <si>
    <t>NATRAJPR</t>
  </si>
  <si>
    <t>SRM Energy Ltd</t>
  </si>
  <si>
    <t>SRMENERGY</t>
  </si>
  <si>
    <t>Amrapali Fincap Ltd</t>
  </si>
  <si>
    <t>AMRAFIN</t>
  </si>
  <si>
    <t>ICICI Prudential Nifty Auto ETF</t>
  </si>
  <si>
    <t>AUTOIETF</t>
  </si>
  <si>
    <t>Seasons Textiles Ltd</t>
  </si>
  <si>
    <t>SEASONST</t>
  </si>
  <si>
    <t>KMG Milk Food Ltd</t>
  </si>
  <si>
    <t>KMGMILK</t>
  </si>
  <si>
    <t>Bharat Bhushan Finance &amp; Commodity Brokers Limited</t>
  </si>
  <si>
    <t>BHARAT</t>
  </si>
  <si>
    <t>Tokyo Finance Ltd</t>
  </si>
  <si>
    <t>TOKYOFIN</t>
  </si>
  <si>
    <t>Hisar Spinning Mills Ltd</t>
  </si>
  <si>
    <t>HISARSP</t>
  </si>
  <si>
    <t>A and M Jumbo Bags Ltd</t>
  </si>
  <si>
    <t>AMJUMBO</t>
  </si>
  <si>
    <t>Milestone Global Limited</t>
  </si>
  <si>
    <t>MILESTONE</t>
  </si>
  <si>
    <t>Super Fine Knitters Ltd</t>
  </si>
  <si>
    <t>SKL</t>
  </si>
  <si>
    <t>Muller and Phipps (India) Ltd</t>
  </si>
  <si>
    <t>MULLER</t>
  </si>
  <si>
    <t>Shree Hanuman Sugar &amp; Industries Ltd</t>
  </si>
  <si>
    <t>HANSUGAR</t>
  </si>
  <si>
    <t>Vivaa Tradecom Ltd</t>
  </si>
  <si>
    <t>VIVAA</t>
  </si>
  <si>
    <t>CRP Risk Management Ltd</t>
  </si>
  <si>
    <t>CRPRISK</t>
  </si>
  <si>
    <t>Panabyte Technologies Ltd</t>
  </si>
  <si>
    <t>PANABYTE</t>
  </si>
  <si>
    <t>Sonalis Consumer Products Ltd</t>
  </si>
  <si>
    <t>SONALIS</t>
  </si>
  <si>
    <t>Orosil Smiths India Ltd</t>
  </si>
  <si>
    <t>OROSMITHS</t>
  </si>
  <si>
    <t>Ortin Global Ltd</t>
  </si>
  <si>
    <t>ORTINGLOBE</t>
  </si>
  <si>
    <t>Kachchh Minerals Ltd</t>
  </si>
  <si>
    <t>KACHCHH</t>
  </si>
  <si>
    <t>Sumeru Industries Ltd</t>
  </si>
  <si>
    <t>SUMERUIND</t>
  </si>
  <si>
    <t>Esha Media Research Ltd</t>
  </si>
  <si>
    <t>ESHAMEDIA</t>
  </si>
  <si>
    <t>Garware Synthetics Ltd</t>
  </si>
  <si>
    <t>GARWSYN</t>
  </si>
  <si>
    <t>Rajasthan Tube Manufacturing Co Ltd</t>
  </si>
  <si>
    <t>RAJTUBE</t>
  </si>
  <si>
    <t>Pasari Spinning Mills Ltd</t>
  </si>
  <si>
    <t>PASARI</t>
  </si>
  <si>
    <t>Neelkanth Ltd</t>
  </si>
  <si>
    <t>NEELKANTH</t>
  </si>
  <si>
    <t>SBI Nifty Consumption ETF</t>
  </si>
  <si>
    <t>SBIETFCON</t>
  </si>
  <si>
    <t>Artificial Electronics Intelligent Material Ltd</t>
  </si>
  <si>
    <t>AEIM</t>
  </si>
  <si>
    <t>Vivanza Biosciences Ltd</t>
  </si>
  <si>
    <t>VIVANZA</t>
  </si>
  <si>
    <t>Rajdarshan Industries Ltd</t>
  </si>
  <si>
    <t>ARENTERP</t>
  </si>
  <si>
    <t>DSP Nifty Midcap 150 Quality 50 ETF</t>
  </si>
  <si>
    <t>MIDQ50ADD</t>
  </si>
  <si>
    <t>Enbee Trade and Finance Ltd</t>
  </si>
  <si>
    <t>ENBETRD</t>
  </si>
  <si>
    <t>Maitri Enterprises Ltd</t>
  </si>
  <si>
    <t>MAITRI</t>
  </si>
  <si>
    <t>Octal Credit Capital Ltd</t>
  </si>
  <si>
    <t>OCTAL</t>
  </si>
  <si>
    <t>NPR Finance Ltd</t>
  </si>
  <si>
    <t>NPRFIN</t>
  </si>
  <si>
    <t>Sovereign Diamonds Ltd</t>
  </si>
  <si>
    <t>SOVERDIA</t>
  </si>
  <si>
    <t>Moongipa Capital Finance Ltd</t>
  </si>
  <si>
    <t>MONGIPA</t>
  </si>
  <si>
    <t>Unistar Multimedia Ltd</t>
  </si>
  <si>
    <t>UNISTRMU</t>
  </si>
  <si>
    <t>Vishvprabha Ventures Ltd</t>
  </si>
  <si>
    <t>VISVEN</t>
  </si>
  <si>
    <t>HDFC Nifty50 Value 20 ETF</t>
  </si>
  <si>
    <t>HDFCVALUE</t>
  </si>
  <si>
    <t>Meyer Apparel Ltd</t>
  </si>
  <si>
    <t>Organic Coatings Ltd</t>
  </si>
  <si>
    <t>ORGCOAT</t>
  </si>
  <si>
    <t>Koura Fine Diamond Jewelry Ltd</t>
  </si>
  <si>
    <t>KOURA</t>
  </si>
  <si>
    <t>Hathway Bhawani Cabletel and Datacom Ltd</t>
  </si>
  <si>
    <t>HATHWAYB</t>
  </si>
  <si>
    <t>Beryl Drugs Ltd</t>
  </si>
  <si>
    <t>BERLDRG</t>
  </si>
  <si>
    <t>Jagsonpal Finance and Leasing Ltd</t>
  </si>
  <si>
    <t>JAGSONFI</t>
  </si>
  <si>
    <t>Perfect-Octave Media Projects Ltd</t>
  </si>
  <si>
    <t>OCTAVE</t>
  </si>
  <si>
    <t>Gilada Finance and Investments Ltd</t>
  </si>
  <si>
    <t>GILADAFINS</t>
  </si>
  <si>
    <t>Market Creators Ltd</t>
  </si>
  <si>
    <t>MKTCREAT</t>
  </si>
  <si>
    <t>Tirth Plastic Ltd</t>
  </si>
  <si>
    <t>TIRTPLS</t>
  </si>
  <si>
    <t>Lords Ishwar Hotels Ltd</t>
  </si>
  <si>
    <t>LORDSHOTL</t>
  </si>
  <si>
    <t>White Organic Retail Ltd</t>
  </si>
  <si>
    <t>WORL</t>
  </si>
  <si>
    <t>Tci Finance Ltd</t>
  </si>
  <si>
    <t>TCIFINANCE</t>
  </si>
  <si>
    <t>United Interactive Ltd</t>
  </si>
  <si>
    <t>UNITEDINT</t>
  </si>
  <si>
    <t>DAPS Advertising Ltd</t>
  </si>
  <si>
    <t>DAPS</t>
  </si>
  <si>
    <t>Sri Nachammai Cotton Mills Ltd</t>
  </si>
  <si>
    <t>SRINACHA</t>
  </si>
  <si>
    <t>Coastal Roadways Ltd</t>
  </si>
  <si>
    <t>COARO</t>
  </si>
  <si>
    <t>Tata Nifty India Digital Exchange Traded Fund</t>
  </si>
  <si>
    <t>TNIDETF</t>
  </si>
  <si>
    <t>Photoquip India Ltd</t>
  </si>
  <si>
    <t>PHOTOQUP</t>
  </si>
  <si>
    <t>GTN Textiles Ltd</t>
  </si>
  <si>
    <t>GTNTEX</t>
  </si>
  <si>
    <t>Prism Medico and Pharmacy Ltd</t>
  </si>
  <si>
    <t>PRISMMEDI</t>
  </si>
  <si>
    <t>Svaraj Trading and Agencies Ltd</t>
  </si>
  <si>
    <t>ZSVARAJT</t>
  </si>
  <si>
    <t>F G P Ltd</t>
  </si>
  <si>
    <t>FGP</t>
  </si>
  <si>
    <t>Harmony Capital Services Ltd</t>
  </si>
  <si>
    <t>HRMNYCP</t>
  </si>
  <si>
    <t>First Custodian Fund (India) Ltd</t>
  </si>
  <si>
    <t>1STCUS</t>
  </si>
  <si>
    <t>Navigant Corporate Advisors Ltd</t>
  </si>
  <si>
    <t>NAVIGANT</t>
  </si>
  <si>
    <t>HDFC Nifty 100 ETF</t>
  </si>
  <si>
    <t>HDFCNIF100</t>
  </si>
  <si>
    <t>Alps Industries Ltd</t>
  </si>
  <si>
    <t>ALPSINDUS</t>
  </si>
  <si>
    <t>Norris Medicines Ltd</t>
  </si>
  <si>
    <t>NORRIS</t>
  </si>
  <si>
    <t>Kotak Nifty Midcap 50 ETF</t>
  </si>
  <si>
    <t>MIDCAP</t>
  </si>
  <si>
    <t>Triveni Enterprises Ltd</t>
  </si>
  <si>
    <t>TRIVENIENT</t>
  </si>
  <si>
    <t>Integrated Capital Services Ltd</t>
  </si>
  <si>
    <t>ICSL</t>
  </si>
  <si>
    <t>Mitshi India Ltd</t>
  </si>
  <si>
    <t>MITSHI</t>
  </si>
  <si>
    <t>Alexander Stamps and Coin Ltd</t>
  </si>
  <si>
    <t>ALEXANDER</t>
  </si>
  <si>
    <t>Simplex Mills Company Ltd</t>
  </si>
  <si>
    <t>SIMPLXMIL</t>
  </si>
  <si>
    <t>Amalgamated Electricity Company Ltd</t>
  </si>
  <si>
    <t>AMALGAM</t>
  </si>
  <si>
    <t>Yashraj Containeurs Ltd</t>
  </si>
  <si>
    <t>YASHRAJC</t>
  </si>
  <si>
    <t>Bhagawati Oxygen Ltd</t>
  </si>
  <si>
    <t>BHAGWOX</t>
  </si>
  <si>
    <t>SI Capital &amp; Financial Services Ltd</t>
  </si>
  <si>
    <t>SICAPIT</t>
  </si>
  <si>
    <t>Catvision Ltd</t>
  </si>
  <si>
    <t>CATVISION</t>
  </si>
  <si>
    <t>Kush Industries Ltd</t>
  </si>
  <si>
    <t>KUSHIND</t>
  </si>
  <si>
    <t>Konark Synthetic Ltd</t>
  </si>
  <si>
    <t>KONARKSY</t>
  </si>
  <si>
    <t>Jet infraventure Ltd</t>
  </si>
  <si>
    <t>JETINFRA</t>
  </si>
  <si>
    <t>Abhishek Finlease Ltd</t>
  </si>
  <si>
    <t>ABHIFIN</t>
  </si>
  <si>
    <t>Opal Luxury Time Products Ltd</t>
  </si>
  <si>
    <t>OPAL</t>
  </si>
  <si>
    <t>R J Shah and Company Ltd</t>
  </si>
  <si>
    <t>RJSHAH</t>
  </si>
  <si>
    <t>Longview Tea Co Ltd</t>
  </si>
  <si>
    <t>LONTE</t>
  </si>
  <si>
    <t>Mirae Asset Hang Seng TECH ETF</t>
  </si>
  <si>
    <t>MAHKTECH</t>
  </si>
  <si>
    <t>Mehta Integrated Finance Ltd</t>
  </si>
  <si>
    <t>MEHIF</t>
  </si>
  <si>
    <t>Skyline Ventures India Ltd</t>
  </si>
  <si>
    <t>SKILVEN</t>
  </si>
  <si>
    <t>Supertex Industries Ltd</t>
  </si>
  <si>
    <t>SUPERTEX</t>
  </si>
  <si>
    <t>Times Green Energy (India) Ltd</t>
  </si>
  <si>
    <t>TIMESGREEN</t>
  </si>
  <si>
    <t>Dalal Street Investments Ltd</t>
  </si>
  <si>
    <t>DSINVEST</t>
  </si>
  <si>
    <t>Rajputana Investment &amp; Finance Ltd</t>
  </si>
  <si>
    <t>RAJPUTANA</t>
  </si>
  <si>
    <t>Amiable Logistics (India) Ltd</t>
  </si>
  <si>
    <t>AMIABLE</t>
  </si>
  <si>
    <t>Colinz Laboratories Ltd</t>
  </si>
  <si>
    <t>COLINZ</t>
  </si>
  <si>
    <t>Risa International Ltd</t>
  </si>
  <si>
    <t>RISAINTL</t>
  </si>
  <si>
    <t>Beryl Securities Ltd</t>
  </si>
  <si>
    <t>BERYLSE</t>
  </si>
  <si>
    <t>Supreme (India) Impex Ltd</t>
  </si>
  <si>
    <t>SIIL</t>
  </si>
  <si>
    <t>Cubical Financial Services Ltd</t>
  </si>
  <si>
    <t>CUBIFIN</t>
  </si>
  <si>
    <t>Dhanuka Realty Ltd</t>
  </si>
  <si>
    <t>DRL</t>
  </si>
  <si>
    <t>SK International Export Ltd</t>
  </si>
  <si>
    <t>SKIEL</t>
  </si>
  <si>
    <t>Vivo Collaboration Solutions Ltd</t>
  </si>
  <si>
    <t>VIVO</t>
  </si>
  <si>
    <t>Kakatiya Textiles Ltd</t>
  </si>
  <si>
    <t>KAKTEX</t>
  </si>
  <si>
    <t>Prima Agro Ltd</t>
  </si>
  <si>
    <t>PRIMAGR</t>
  </si>
  <si>
    <t>South Asian Enterprises Ltd</t>
  </si>
  <si>
    <t>SAENTER</t>
  </si>
  <si>
    <t>Ekennis Software Service Ltd</t>
  </si>
  <si>
    <t>EKENNIS</t>
  </si>
  <si>
    <t>ICICI Prudential Nifty50 Value 20 ETF</t>
  </si>
  <si>
    <t>NV20IETF</t>
  </si>
  <si>
    <t>Indo Euro Indchem Ltd</t>
  </si>
  <si>
    <t>INDOEURO</t>
  </si>
  <si>
    <t>Modern Shares and Stockbrokers Ltd</t>
  </si>
  <si>
    <t>MODRNSH</t>
  </si>
  <si>
    <t>Amraworld Agrico Ltd</t>
  </si>
  <si>
    <t>AMRAAGRI</t>
  </si>
  <si>
    <t>Radha Madhav Corp Ltd</t>
  </si>
  <si>
    <t>RMCL</t>
  </si>
  <si>
    <t>Glittek Granites Ltd</t>
  </si>
  <si>
    <t>GLITTEKG</t>
  </si>
  <si>
    <t>Velox Industries Ltd</t>
  </si>
  <si>
    <t>VELOXIND</t>
  </si>
  <si>
    <t>Galaxy Agrico Exports Ltd</t>
  </si>
  <si>
    <t>GALAGEX</t>
  </si>
  <si>
    <t>Raama Paper Mills Ltd</t>
  </si>
  <si>
    <t>RAMAPPR-B</t>
  </si>
  <si>
    <t>SMVD Poly Pack Ltd</t>
  </si>
  <si>
    <t>SMVD</t>
  </si>
  <si>
    <t>Suryavanshi Spinning Mills Ltd</t>
  </si>
  <si>
    <t>SURYVANSP</t>
  </si>
  <si>
    <t>Bridge Securities Ltd</t>
  </si>
  <si>
    <t>BRIDGESE</t>
  </si>
  <si>
    <t>Shah Foods Ltd</t>
  </si>
  <si>
    <t>SHAHFOOD</t>
  </si>
  <si>
    <t>Oswal Yarns Ltd</t>
  </si>
  <si>
    <t>OSWAYRN</t>
  </si>
  <si>
    <t>Vani Commercials Ltd</t>
  </si>
  <si>
    <t>VANICOM</t>
  </si>
  <si>
    <t>Step Two Corporation Ltd</t>
  </si>
  <si>
    <t>STEP2COR</t>
  </si>
  <si>
    <t>Premier Synthetics Ltd</t>
  </si>
  <si>
    <t>PREMSYN</t>
  </si>
  <si>
    <t>ICICI Prudential Nifty India Consumption ETF</t>
  </si>
  <si>
    <t>CONSUMIETF</t>
  </si>
  <si>
    <t>Prabhat Dairy Ltd</t>
  </si>
  <si>
    <t>PRABHAT</t>
  </si>
  <si>
    <t>Eurotex Industries and Exports Ltd</t>
  </si>
  <si>
    <t>EUROTEXIND</t>
  </si>
  <si>
    <t>Sun Retail Ltd</t>
  </si>
  <si>
    <t>SUNRETAIL</t>
  </si>
  <si>
    <t>Disha Resources Ltd</t>
  </si>
  <si>
    <t>Raj Packaging Industries Ltd</t>
  </si>
  <si>
    <t>RAJPACK</t>
  </si>
  <si>
    <t>Future Supply Chain Solutions Ltd</t>
  </si>
  <si>
    <t>FSC</t>
  </si>
  <si>
    <t>Pratiksha Chemicals Ltd</t>
  </si>
  <si>
    <t>PRATIKSH</t>
  </si>
  <si>
    <t>Libord Securities Ltd</t>
  </si>
  <si>
    <t>LIBORD</t>
  </si>
  <si>
    <t>Creative Eye Ltd</t>
  </si>
  <si>
    <t>CREATIVEYE</t>
  </si>
  <si>
    <t>Shree Steel Wire Ropes Ltd</t>
  </si>
  <si>
    <t>SSWRL</t>
  </si>
  <si>
    <t>Delta Industrial Resources Ltd</t>
  </si>
  <si>
    <t>DELTA</t>
  </si>
  <si>
    <t>Shukra Bullions Ltd</t>
  </si>
  <si>
    <t>SKRABUL</t>
  </si>
  <si>
    <t>Shakti Press Ltd</t>
  </si>
  <si>
    <t>SHAKTIPR</t>
  </si>
  <si>
    <t>Vaxtex Cotfab Ltd</t>
  </si>
  <si>
    <t>VCL</t>
  </si>
  <si>
    <t>Bisil Plast Ltd</t>
  </si>
  <si>
    <t>BISIL</t>
  </si>
  <si>
    <t>UTL Industries Ltd</t>
  </si>
  <si>
    <t>UTLINDS</t>
  </si>
  <si>
    <t>Jakharia Fabric Ltd</t>
  </si>
  <si>
    <t>JAKHARIA</t>
  </si>
  <si>
    <t>DSP Nifty 50 ETF</t>
  </si>
  <si>
    <t>NIFTY50ADD</t>
  </si>
  <si>
    <t>Elegant Floriculture &amp; Agrotech (India) Ltd</t>
  </si>
  <si>
    <t>ELEFLOR</t>
  </si>
  <si>
    <t>Vikalp Securities Ltd</t>
  </si>
  <si>
    <t>VIKALPS</t>
  </si>
  <si>
    <t>Sab Events &amp; Governance Now Media Ltd</t>
  </si>
  <si>
    <t>SABEVENTS</t>
  </si>
  <si>
    <t>HDFC Nifty Private Bank ETF</t>
  </si>
  <si>
    <t>HDFCPVTBAN</t>
  </si>
  <si>
    <t>Surya India Ltd</t>
  </si>
  <si>
    <t>SURYAINDIA</t>
  </si>
  <si>
    <t>Stellar Capital Services Ltd</t>
  </si>
  <si>
    <t>STELLAR</t>
  </si>
  <si>
    <t>Parmax Pharma Ltd</t>
  </si>
  <si>
    <t>PARMAX</t>
  </si>
  <si>
    <t>Anjani Finance Ltd</t>
  </si>
  <si>
    <t>ANJANIFIN</t>
  </si>
  <si>
    <t>Esaar (India) Ltd</t>
  </si>
  <si>
    <t>ESARIND</t>
  </si>
  <si>
    <t>Aditya BSL S&amp;P BSE Sensex ETF</t>
  </si>
  <si>
    <t>BSLSENETFG</t>
  </si>
  <si>
    <t>Soni Medicare Ltd</t>
  </si>
  <si>
    <t>SML</t>
  </si>
  <si>
    <t>Lippi Systems Ltd</t>
  </si>
  <si>
    <t>LIPPISYS</t>
  </si>
  <si>
    <t>Objectone Information Systems Ltd</t>
  </si>
  <si>
    <t>OONE</t>
  </si>
  <si>
    <t>Sea TV Network Ltd</t>
  </si>
  <si>
    <t>SEATV</t>
  </si>
  <si>
    <t>Nippon IN ETF Nifty 8-13 yr G-Sec Long Term Gilt</t>
  </si>
  <si>
    <t>LTGILTBEES</t>
  </si>
  <si>
    <t>Prime Capital Market Ltd</t>
  </si>
  <si>
    <t>PRIMECAPM</t>
  </si>
  <si>
    <t>S V Trading and Agencies Ltd</t>
  </si>
  <si>
    <t>ZSVTRADI</t>
  </si>
  <si>
    <t>Panth Infinity Ltd</t>
  </si>
  <si>
    <t>PANTH</t>
  </si>
  <si>
    <t>Padmanabh Alloys and Polymers Ltd</t>
  </si>
  <si>
    <t>PADALPO</t>
  </si>
  <si>
    <t>Manav Infra Projects Ltd</t>
  </si>
  <si>
    <t>MANAV</t>
  </si>
  <si>
    <t>CDG Petchem Ltd</t>
  </si>
  <si>
    <t>CDG</t>
  </si>
  <si>
    <t>Southern Infosys Ltd</t>
  </si>
  <si>
    <t>SOUTHERNIN</t>
  </si>
  <si>
    <t>Quasar India Ltd</t>
  </si>
  <si>
    <t>QUASAR</t>
  </si>
  <si>
    <t>Bazel International Ltd</t>
  </si>
  <si>
    <t>BAZELINTER</t>
  </si>
  <si>
    <t>Sailani Tours N Travel Limited</t>
  </si>
  <si>
    <t>SAILANI</t>
  </si>
  <si>
    <t>Aanchal Ispat Ltd</t>
  </si>
  <si>
    <t>AANCHALISP</t>
  </si>
  <si>
    <t>Northlink Fiscal and Capital Services Ltd</t>
  </si>
  <si>
    <t>NORTHLINK</t>
  </si>
  <si>
    <t>National Plywood Industries Ltd</t>
  </si>
  <si>
    <t>NATPLY</t>
  </si>
  <si>
    <t>Polycon International Ltd</t>
  </si>
  <si>
    <t>POLYCON</t>
  </si>
  <si>
    <t>Unjha Formulations Ltd</t>
  </si>
  <si>
    <t>UNJHAFOR</t>
  </si>
  <si>
    <t>Sirohia &amp; Sons Ltd</t>
  </si>
  <si>
    <t>SIROHIA</t>
  </si>
  <si>
    <t>Quantum Nifty 50 ETF</t>
  </si>
  <si>
    <t>QNIFTY</t>
  </si>
  <si>
    <t>C J Gelatine Products Ltd</t>
  </si>
  <si>
    <t>CJGEL</t>
  </si>
  <si>
    <t>Phyto Chem (India) Ltd</t>
  </si>
  <si>
    <t>PHYTO</t>
  </si>
  <si>
    <t>Goenka Business &amp; Finance Ltd</t>
  </si>
  <si>
    <t>GBFL</t>
  </si>
  <si>
    <t>Motilal Oswal S&amp;P BSE Low Volatility ETF</t>
  </si>
  <si>
    <t>MOLOWVOL</t>
  </si>
  <si>
    <t>Polymac Thermoformers Ltd</t>
  </si>
  <si>
    <t>POLYMAC</t>
  </si>
  <si>
    <t>Saianand Commercial Ltd</t>
  </si>
  <si>
    <t>SAICOM</t>
  </si>
  <si>
    <t>Shukra Jewellery Ltd</t>
  </si>
  <si>
    <t>SHUKJEW</t>
  </si>
  <si>
    <t>BCL Enterprises Ltd</t>
  </si>
  <si>
    <t>BCLENTERPR</t>
  </si>
  <si>
    <t>Univa Foods Ltd</t>
  </si>
  <si>
    <t>UNIVAFOODS</t>
  </si>
  <si>
    <t>Raconteur Global Resources Ltd</t>
  </si>
  <si>
    <t>RACONTEUR</t>
  </si>
  <si>
    <t>Ashtasidhhi Industries Ltd</t>
  </si>
  <si>
    <t>GUJINV</t>
  </si>
  <si>
    <t>Rajasthan Cylinders and Containers Ltd</t>
  </si>
  <si>
    <t>RCCL</t>
  </si>
  <si>
    <t>Kalyani Commercials Ltd</t>
  </si>
  <si>
    <t>Panafic Industrials Ltd</t>
  </si>
  <si>
    <t>PANAFIC</t>
  </si>
  <si>
    <t>Sanathnagar Enterprises Ltd</t>
  </si>
  <si>
    <t>Amarnath Securities Ltd</t>
  </si>
  <si>
    <t>AMARSEC</t>
  </si>
  <si>
    <t>Photon Capital Advisors Ltd</t>
  </si>
  <si>
    <t>PHOTON</t>
  </si>
  <si>
    <t>Setubandhan Infrastructure Ltd</t>
  </si>
  <si>
    <t>SETUINFRA</t>
  </si>
  <si>
    <t>Arihant's Securities Ltd</t>
  </si>
  <si>
    <t>ARISE</t>
  </si>
  <si>
    <t>Mystic Electronics Ltd</t>
  </si>
  <si>
    <t>MYSTICELE</t>
  </si>
  <si>
    <t>Kuwer Industries Ltd</t>
  </si>
  <si>
    <t>KUWERIN</t>
  </si>
  <si>
    <t>Kairosoft AI Solutions Ltd</t>
  </si>
  <si>
    <t>PANKAJPIYUS</t>
  </si>
  <si>
    <t>Gallops Enterprise Ltd</t>
  </si>
  <si>
    <t>GALLOPENT</t>
  </si>
  <si>
    <t>Jindal Leasefin Ltd</t>
  </si>
  <si>
    <t>JLL</t>
  </si>
  <si>
    <t>Premier Ltd</t>
  </si>
  <si>
    <t>PREMIER</t>
  </si>
  <si>
    <t>Kotak Nifty Alpha 50 ETF</t>
  </si>
  <si>
    <t>ALPHA</t>
  </si>
  <si>
    <t>Bacil Pharma Ltd</t>
  </si>
  <si>
    <t>BACPHAR</t>
  </si>
  <si>
    <t>Niraj Ispat Industries Ltd</t>
  </si>
  <si>
    <t>NIRAJISPAT</t>
  </si>
  <si>
    <t>Uniroyal Marine Exports Ltd</t>
  </si>
  <si>
    <t>UNRYLMA</t>
  </si>
  <si>
    <t>Rander Corp Ltd</t>
  </si>
  <si>
    <t>RANDER</t>
  </si>
  <si>
    <t>Mahan Industries Ltd</t>
  </si>
  <si>
    <t>MAHANIN</t>
  </si>
  <si>
    <t>Adline Chem Lab Ltd</t>
  </si>
  <si>
    <t>ADLINE</t>
  </si>
  <si>
    <t>VB Industries Ltd</t>
  </si>
  <si>
    <t>VBIND</t>
  </si>
  <si>
    <t>Millennium Online Solutions (India) Ltd</t>
  </si>
  <si>
    <t>MILLENNIUM</t>
  </si>
  <si>
    <t>Bindal Exports Ltd</t>
  </si>
  <si>
    <t>BINDALEXPO</t>
  </si>
  <si>
    <t>Seven Hill Industries Ltd</t>
  </si>
  <si>
    <t>SEVENHILL</t>
  </si>
  <si>
    <t>Kotak Nifty 100 Low Volatility 30 ETF</t>
  </si>
  <si>
    <t>LOWVOL1</t>
  </si>
  <si>
    <t>Shivagrico Implements Ltd</t>
  </si>
  <si>
    <t>SHIVAGR</t>
  </si>
  <si>
    <t>Eastcoast Steel Ltd</t>
  </si>
  <si>
    <t>ECSTSTL</t>
  </si>
  <si>
    <t>Sharpline Broadcast Ltd</t>
  </si>
  <si>
    <t>SHARPLINE</t>
  </si>
  <si>
    <t>Nippon India ETF Nifty 100</t>
  </si>
  <si>
    <t>NIF100BEES</t>
  </si>
  <si>
    <t>Pyxis Finvest Ltd</t>
  </si>
  <si>
    <t>PYXISFIN</t>
  </si>
  <si>
    <t>Shree Manufacturing Co Ltd</t>
  </si>
  <si>
    <t>SHRMFGC</t>
  </si>
  <si>
    <t>Shoora Designs Ltd</t>
  </si>
  <si>
    <t>SHOORA</t>
  </si>
  <si>
    <t>Blue Coast Hotels Ltd</t>
  </si>
  <si>
    <t>BLUECOAST</t>
  </si>
  <si>
    <t>Chemo Pharma Laboratories Ltd</t>
  </si>
  <si>
    <t>CHEMOPH</t>
  </si>
  <si>
    <t>Longspur International Ventures Ltd</t>
  </si>
  <si>
    <t>LONGSPUR</t>
  </si>
  <si>
    <t>Fone4 Communications(India) Ltd</t>
  </si>
  <si>
    <t>FONE4</t>
  </si>
  <si>
    <t>Vaksons Automobiles Ltd</t>
  </si>
  <si>
    <t>NAKSH</t>
  </si>
  <si>
    <t>RLF Ltd</t>
  </si>
  <si>
    <t>RLF</t>
  </si>
  <si>
    <t>Nippon India ETF Hang Seng BeES</t>
  </si>
  <si>
    <t>HNGSNGBEES</t>
  </si>
  <si>
    <t>Shangar Decor Ltd</t>
  </si>
  <si>
    <t>SHANGAR</t>
  </si>
  <si>
    <t>Motilal Oswal Nasdaq Q50 ETF</t>
  </si>
  <si>
    <t>MONQ50</t>
  </si>
  <si>
    <t>IEC Education Ltd</t>
  </si>
  <si>
    <t>IECEDU</t>
  </si>
  <si>
    <t>Integrated Proteins Ltd</t>
  </si>
  <si>
    <t>INTEGFD</t>
  </si>
  <si>
    <t>RGF Capital Markets Ltd</t>
  </si>
  <si>
    <t>RGF</t>
  </si>
  <si>
    <t>Suumaya Corporation Ltd</t>
  </si>
  <si>
    <t>SUUMAYA</t>
  </si>
  <si>
    <t>Universal Office Automation Ltd</t>
  </si>
  <si>
    <t>UNIOFFICE</t>
  </si>
  <si>
    <t>Shyamkamal Investments Ltd</t>
  </si>
  <si>
    <t>SHYMINV</t>
  </si>
  <si>
    <t>Tulasee Bio-Ethanol Ltd</t>
  </si>
  <si>
    <t>TULASEEBIOE</t>
  </si>
  <si>
    <t>Oil &amp; Gas Refining &amp; Marketing</t>
  </si>
  <si>
    <t>GCM Capital Advisors Ltd</t>
  </si>
  <si>
    <t>GCMCAPI</t>
  </si>
  <si>
    <t>Adinath Exim Resources Ltd</t>
  </si>
  <si>
    <t>ADIEXRE</t>
  </si>
  <si>
    <t>Mercury Trade Links Ltd</t>
  </si>
  <si>
    <t>MERCTRD</t>
  </si>
  <si>
    <t>SC Agrotech Ltd</t>
  </si>
  <si>
    <t>SCAGRO</t>
  </si>
  <si>
    <t>Ramsons Projects Ltd</t>
  </si>
  <si>
    <t>RAMSONS</t>
  </si>
  <si>
    <t>HDFC Nifty100 Quality 30 ETF</t>
  </si>
  <si>
    <t>HDFCQUAL</t>
  </si>
  <si>
    <t>GSB Finance Ltd</t>
  </si>
  <si>
    <t>GSBFIN</t>
  </si>
  <si>
    <t>Kumbhat Financial Services Ltd</t>
  </si>
  <si>
    <t>KUMPFIN</t>
  </si>
  <si>
    <t>Soma Papers and Industries Ltd</t>
  </si>
  <si>
    <t>SOMAPPR</t>
  </si>
  <si>
    <t>Radaan Media Works India Ltd</t>
  </si>
  <si>
    <t>RADAAN</t>
  </si>
  <si>
    <t>Taparia Tools Ltd</t>
  </si>
  <si>
    <t>TAPARIA</t>
  </si>
  <si>
    <t>Subhash Silk Mills Ltd</t>
  </si>
  <si>
    <t>SUBSM</t>
  </si>
  <si>
    <t>Kandagiri Spinning Millis Ltd</t>
  </si>
  <si>
    <t>KANDAGIRI</t>
  </si>
  <si>
    <t>K Z Leasing and Finance Ltd</t>
  </si>
  <si>
    <t>KZLFIN</t>
  </si>
  <si>
    <t>Quantum Build-Tech Ltd</t>
  </si>
  <si>
    <t>QUANTBUILD</t>
  </si>
  <si>
    <t>NCC Blue Water Products Ltd</t>
  </si>
  <si>
    <t>NCCBLUE</t>
  </si>
  <si>
    <t>Virgo Global Ltd</t>
  </si>
  <si>
    <t>VIRGOGLOB</t>
  </si>
  <si>
    <t>Sree Jayalakshmi Autospin Ltd</t>
  </si>
  <si>
    <t>SREEJAYA</t>
  </si>
  <si>
    <t>Gujarat Cotex Ltd</t>
  </si>
  <si>
    <t>GUJCOTEX</t>
  </si>
  <si>
    <t>Munoth Communication Ltd</t>
  </si>
  <si>
    <t>MCLTD</t>
  </si>
  <si>
    <t>Arunis Abode Ltd</t>
  </si>
  <si>
    <t>ARUNIS</t>
  </si>
  <si>
    <t>VCU Data Management Ltd</t>
  </si>
  <si>
    <t>VCU</t>
  </si>
  <si>
    <t>Trinity League India Ltd</t>
  </si>
  <si>
    <t>TRINITYLEA</t>
  </si>
  <si>
    <t>Span Divergent Ltd</t>
  </si>
  <si>
    <t>SDL</t>
  </si>
  <si>
    <t>Net Pix Shorts Digital Media Ltd</t>
  </si>
  <si>
    <t>NETPIX</t>
  </si>
  <si>
    <t>Abhinav Leasing &amp; Finance Ltd</t>
  </si>
  <si>
    <t>ALFL</t>
  </si>
  <si>
    <t>Lexoraa Industries Ltd</t>
  </si>
  <si>
    <t>SERVOTEACH</t>
  </si>
  <si>
    <t>Euro-Leder Fashion Ltd</t>
  </si>
  <si>
    <t>EUROLED</t>
  </si>
  <si>
    <t>Nexus Surgical and Medicare Ltd</t>
  </si>
  <si>
    <t>NEXUSSURGL</t>
  </si>
  <si>
    <t>Ladam Affordable Housing Ltd</t>
  </si>
  <si>
    <t>LAHL</t>
  </si>
  <si>
    <t>Gagan Gases Ltd</t>
  </si>
  <si>
    <t>GAGAN</t>
  </si>
  <si>
    <t>Sabrimala Industries India Ltd</t>
  </si>
  <si>
    <t>Krishna Capital and Securities Ltd</t>
  </si>
  <si>
    <t>KRISHNACAP</t>
  </si>
  <si>
    <t>Neo Infracon Ltd</t>
  </si>
  <si>
    <t>NEOINFRA</t>
  </si>
  <si>
    <t>Flora Corporation Ltd</t>
  </si>
  <si>
    <t>FLORACORP</t>
  </si>
  <si>
    <t>Symbiox Investment &amp; Trading Co Ltd</t>
  </si>
  <si>
    <t>SYMBIOX</t>
  </si>
  <si>
    <t>G K Consultants Ltd</t>
  </si>
  <si>
    <t>GKCONS</t>
  </si>
  <si>
    <t>Enterprise International Ltd</t>
  </si>
  <si>
    <t>ENTRINT</t>
  </si>
  <si>
    <t>Jointeca Education Solutions Ltd</t>
  </si>
  <si>
    <t>JOINTECAED</t>
  </si>
  <si>
    <t>Sanchay Finvest Ltd</t>
  </si>
  <si>
    <t>SANCF</t>
  </si>
  <si>
    <t>Siddha Ventures Ltd</t>
  </si>
  <si>
    <t>SIDDHA</t>
  </si>
  <si>
    <t>Chemiesynth (Vapi) Ltd</t>
  </si>
  <si>
    <t>CHEMIESYNT</t>
  </si>
  <si>
    <t>HDFC Nifty Growth Sectors 15 ETF</t>
  </si>
  <si>
    <t>HDFCGROWTH</t>
  </si>
  <si>
    <t>BKM Industries Ltd</t>
  </si>
  <si>
    <t>BKMINDST</t>
  </si>
  <si>
    <t>Ganga Pharmaceuticals Ltd</t>
  </si>
  <si>
    <t>GANGAPHARM</t>
  </si>
  <si>
    <t>J J Finance Corporation Ltd</t>
  </si>
  <si>
    <t>JJFINCOR</t>
  </si>
  <si>
    <t>Peeti Securities Ltd</t>
  </si>
  <si>
    <t>PEETISEC</t>
  </si>
  <si>
    <t>ANS Industries Ltd</t>
  </si>
  <si>
    <t>ANSINDUS</t>
  </si>
  <si>
    <t>KMF Builders and Developers Ltd</t>
  </si>
  <si>
    <t>KMFBLDR</t>
  </si>
  <si>
    <t>Dr Lalchandani Labs Ltd</t>
  </si>
  <si>
    <t>DLCL</t>
  </si>
  <si>
    <t>Swagtam Trading and Services Ltd</t>
  </si>
  <si>
    <t>SWAGTAM</t>
  </si>
  <si>
    <t>Filmcity Media Ltd</t>
  </si>
  <si>
    <t>FILME</t>
  </si>
  <si>
    <t>Olympic Oil Industries Ltd</t>
  </si>
  <si>
    <t>OLYOI</t>
  </si>
  <si>
    <t>Hindustan Bio Sciences Ltd</t>
  </si>
  <si>
    <t>HINDBIO</t>
  </si>
  <si>
    <t>Dhanvantri Jeevan Rekha Ltd</t>
  </si>
  <si>
    <t>ZDHJERK</t>
  </si>
  <si>
    <t>Minolta Finance Ltd</t>
  </si>
  <si>
    <t>MINOLTAF</t>
  </si>
  <si>
    <t>Accord Synergy Ltd</t>
  </si>
  <si>
    <t>ACCORD</t>
  </si>
  <si>
    <t>Shashwat Furnishing Solutions Ltd</t>
  </si>
  <si>
    <t>SFSL</t>
  </si>
  <si>
    <t>Nouveau Global Ventures Ltd</t>
  </si>
  <si>
    <t>NOUVEAU</t>
  </si>
  <si>
    <t>OTCO International Ltd</t>
  </si>
  <si>
    <t>OTCO</t>
  </si>
  <si>
    <t>Mount Housing and Infrastructure Ltd</t>
  </si>
  <si>
    <t>MOUNT</t>
  </si>
  <si>
    <t>Kashyap Tele-Medicines Ltd</t>
  </si>
  <si>
    <t>KASHYAP</t>
  </si>
  <si>
    <t>Zinema Media and Entertainment Ltd</t>
  </si>
  <si>
    <t>ZINEMA</t>
  </si>
  <si>
    <t>Chadha Papers Ltd</t>
  </si>
  <si>
    <t>CHADPAP</t>
  </si>
  <si>
    <t>Vision Cinemas Ltd</t>
  </si>
  <si>
    <t>VISIONCINE</t>
  </si>
  <si>
    <t>V B Desai Financial Services Ltd</t>
  </si>
  <si>
    <t>VBDESAI</t>
  </si>
  <si>
    <t>Narmada Macplast Drip Irrigation Systems Ltd</t>
  </si>
  <si>
    <t>NARMP</t>
  </si>
  <si>
    <t>Ramgopal Polytex Ltd</t>
  </si>
  <si>
    <t>RAMGOPOLY</t>
  </si>
  <si>
    <t>Kiran Print Pack Ltd</t>
  </si>
  <si>
    <t>KIRANPR</t>
  </si>
  <si>
    <t>Mukta Agriculture Ltd</t>
  </si>
  <si>
    <t>MUKTA</t>
  </si>
  <si>
    <t>Tashi India Ltd</t>
  </si>
  <si>
    <t>TASHIND</t>
  </si>
  <si>
    <t>Bloom Dekor Ltd</t>
  </si>
  <si>
    <t>BLOOM</t>
  </si>
  <si>
    <t>Simplex Papers Ltd</t>
  </si>
  <si>
    <t>SIMPLXPAP</t>
  </si>
  <si>
    <t>Haria Apparels Ltd</t>
  </si>
  <si>
    <t>HARIAAPL</t>
  </si>
  <si>
    <t>HDFC Nifty NEXT 50 ETF</t>
  </si>
  <si>
    <t>HDFCNEXT50</t>
  </si>
  <si>
    <t>First Fintec Ltd</t>
  </si>
  <si>
    <t>FIRSTFIN</t>
  </si>
  <si>
    <t>Shree Precoated Steels Ltd</t>
  </si>
  <si>
    <t>SPSL</t>
  </si>
  <si>
    <t>Jonjua Overseas Ltd</t>
  </si>
  <si>
    <t>JONJUA</t>
  </si>
  <si>
    <t>Industrial Conglomerates</t>
  </si>
  <si>
    <t>AMS Polymers Ltd</t>
  </si>
  <si>
    <t>AMS</t>
  </si>
  <si>
    <t>Super Bakers Ltd</t>
  </si>
  <si>
    <t>SUPERBAK</t>
  </si>
  <si>
    <t>Mafia Trends Ltd</t>
  </si>
  <si>
    <t>MAFIA</t>
  </si>
  <si>
    <t>Goyal Associates Ltd</t>
  </si>
  <si>
    <t>GOYALASS</t>
  </si>
  <si>
    <t>Tamil Nadu Steel Tubes Ltd</t>
  </si>
  <si>
    <t>TNSTLTU</t>
  </si>
  <si>
    <t>Hittco Tools Ltd</t>
  </si>
  <si>
    <t>HITTCO</t>
  </si>
  <si>
    <t>Minaxi Textiles Ltd</t>
  </si>
  <si>
    <t>MINAXI</t>
  </si>
  <si>
    <t>Sybly Industries Ltd</t>
  </si>
  <si>
    <t>SYBLY</t>
  </si>
  <si>
    <t>UTI S&amp;P BSE Sensex Next 50 Exchange Traded Fund</t>
  </si>
  <si>
    <t>UTISXN50</t>
  </si>
  <si>
    <t>Khandelwal Extractions Ltd</t>
  </si>
  <si>
    <t>ZKHANDEN</t>
  </si>
  <si>
    <t>VR Woodart Ltd</t>
  </si>
  <si>
    <t>VRWODAR</t>
  </si>
  <si>
    <t>Shree Salasar Investments Ltd</t>
  </si>
  <si>
    <t>SALSAIN</t>
  </si>
  <si>
    <t>Foundry Fuel Products Ltd</t>
  </si>
  <si>
    <t>FFPL</t>
  </si>
  <si>
    <t>VXL Instruments Ltd</t>
  </si>
  <si>
    <t>VXLINSTR</t>
  </si>
  <si>
    <t>RCI Industries &amp; Technologies Ltd</t>
  </si>
  <si>
    <t>RCIIND</t>
  </si>
  <si>
    <t>Integra Capital Ltd</t>
  </si>
  <si>
    <t>INTCAPL</t>
  </si>
  <si>
    <t>Continental Controls Ltd</t>
  </si>
  <si>
    <t>CONTICON</t>
  </si>
  <si>
    <t>Brijlaxmi Leasing &amp; Finance Ltd</t>
  </si>
  <si>
    <t>BRIJLEAS</t>
  </si>
  <si>
    <t>Vinayak Polycon International Ltd</t>
  </si>
  <si>
    <t>VINAYAKPOL</t>
  </si>
  <si>
    <t>Neelkanth Rock-Minerals Ltd</t>
  </si>
  <si>
    <t>NEELKAN</t>
  </si>
  <si>
    <t>Aravali Securities and Finance Ltd</t>
  </si>
  <si>
    <t>ARAVALIS</t>
  </si>
  <si>
    <t>Stanpacks (India) Ltd</t>
  </si>
  <si>
    <t>STANPACK</t>
  </si>
  <si>
    <t>Axis Silver ETF</t>
  </si>
  <si>
    <t>AXISILVER</t>
  </si>
  <si>
    <t>Navoday Enterprises Ltd</t>
  </si>
  <si>
    <t>NAVODAYENT</t>
  </si>
  <si>
    <t>Promact Impex Ltd</t>
  </si>
  <si>
    <t>PROMACT</t>
  </si>
  <si>
    <t>CMI Ltd</t>
  </si>
  <si>
    <t>CMICABLES</t>
  </si>
  <si>
    <t>Ganon Products Ltd</t>
  </si>
  <si>
    <t>GANONPRO</t>
  </si>
  <si>
    <t>Vision Corporation Ltd</t>
  </si>
  <si>
    <t>VISIONCO</t>
  </si>
  <si>
    <t>Umiya Tubes Ltd</t>
  </si>
  <si>
    <t>UMIYA</t>
  </si>
  <si>
    <t>Amit International Ltd</t>
  </si>
  <si>
    <t>AMITINT</t>
  </si>
  <si>
    <t>Parker Agro Chem Exports Ltd</t>
  </si>
  <si>
    <t>PARKERAC</t>
  </si>
  <si>
    <t>Sri Amarnath Finance Ltd</t>
  </si>
  <si>
    <t>AMARNATH</t>
  </si>
  <si>
    <t>Ushakiran Finance Ltd</t>
  </si>
  <si>
    <t>USHAKIRA</t>
  </si>
  <si>
    <t>Tranway Technologies Ltd</t>
  </si>
  <si>
    <t>TRANWAY</t>
  </si>
  <si>
    <t>Worldwide Aluminium Limited</t>
  </si>
  <si>
    <t>WWALUM</t>
  </si>
  <si>
    <t>Thirani Projects Ltd</t>
  </si>
  <si>
    <t>TPROJECT</t>
  </si>
  <si>
    <t>Mayur Floorings Ltd</t>
  </si>
  <si>
    <t>MAYURFL</t>
  </si>
  <si>
    <t>Aryan Share &amp; Stock Brokers Ltd</t>
  </si>
  <si>
    <t>ARYAN</t>
  </si>
  <si>
    <t>Agio Paper &amp; Industries Ltd</t>
  </si>
  <si>
    <t>AGIOPAPER</t>
  </si>
  <si>
    <t>Hasti Finance Ltd</t>
  </si>
  <si>
    <t>HASTIFIN</t>
  </si>
  <si>
    <t>Kabra Commercial Ltd</t>
  </si>
  <si>
    <t>KCL</t>
  </si>
  <si>
    <t>Kore Foods Ltd</t>
  </si>
  <si>
    <t>Vardhman Concrete Ltd</t>
  </si>
  <si>
    <t>VARDHMAN</t>
  </si>
  <si>
    <t>Shashank Traders Ltd</t>
  </si>
  <si>
    <t>SHASHANK</t>
  </si>
  <si>
    <t>Mathew Easow Research Securities Ltd</t>
  </si>
  <si>
    <t>MATHEWE</t>
  </si>
  <si>
    <t>Milestone Furniture Ltd</t>
  </si>
  <si>
    <t>MILEFUR</t>
  </si>
  <si>
    <t>Wherrelz IT Solutions Ltd</t>
  </si>
  <si>
    <t>WITS</t>
  </si>
  <si>
    <t>Ramchandra Leasing and Finance Ltd</t>
  </si>
  <si>
    <t>RLFL</t>
  </si>
  <si>
    <t>Jayatma Industries Ltd</t>
  </si>
  <si>
    <t>JAYIND</t>
  </si>
  <si>
    <t>Dhenu Buildcon Infra Ltd</t>
  </si>
  <si>
    <t>DHENUBUILD</t>
  </si>
  <si>
    <t>Trio Mercantile And Trading Ltd</t>
  </si>
  <si>
    <t>TRIOMERC</t>
  </si>
  <si>
    <t>IGC Industries Ltd</t>
  </si>
  <si>
    <t>IGCIL</t>
  </si>
  <si>
    <t>Integrated Hitech Ltd</t>
  </si>
  <si>
    <t>INTEGHIT</t>
  </si>
  <si>
    <t>MPAgro Industries Ltd</t>
  </si>
  <si>
    <t>MPAGI</t>
  </si>
  <si>
    <t>Citi Port Financial Services Ltd</t>
  </si>
  <si>
    <t>CITIPOR</t>
  </si>
  <si>
    <t>Golkonda Aluminium Extrusions Ltd</t>
  </si>
  <si>
    <t>GOLKONDA</t>
  </si>
  <si>
    <t>AVI Products India Ltd</t>
  </si>
  <si>
    <t>APIL</t>
  </si>
  <si>
    <t>SDC Techmedia Ltd</t>
  </si>
  <si>
    <t>SDC</t>
  </si>
  <si>
    <t>Kuber Udyog Ltd</t>
  </si>
  <si>
    <t>KUBERJI</t>
  </si>
  <si>
    <t>Jain Marmo Industries Ltd</t>
  </si>
  <si>
    <t>JAINMARMO</t>
  </si>
  <si>
    <t>TeleCanor Global Ltd</t>
  </si>
  <si>
    <t>TELECANOR</t>
  </si>
  <si>
    <t>S G N Telecoms Ltd</t>
  </si>
  <si>
    <t>SGNTE</t>
  </si>
  <si>
    <t>Ambassador Intra Holdings Ltd</t>
  </si>
  <si>
    <t>AIHL</t>
  </si>
  <si>
    <t>Aris International Ltd</t>
  </si>
  <si>
    <t>ARISINT</t>
  </si>
  <si>
    <t>Ashram Online.com Ltd</t>
  </si>
  <si>
    <t>ASHRAM</t>
  </si>
  <si>
    <t>Sheshadri Industries Ltd</t>
  </si>
  <si>
    <t>SHESHAINDS</t>
  </si>
  <si>
    <t>Rich Universe Network Ltd</t>
  </si>
  <si>
    <t>RICHUNV</t>
  </si>
  <si>
    <t>Decillion Finance Ltd</t>
  </si>
  <si>
    <t>DFL</t>
  </si>
  <si>
    <t>Voltaire Leasing and Finance Ltd</t>
  </si>
  <si>
    <t>VOLLF</t>
  </si>
  <si>
    <t>iStreet Network Ltd</t>
  </si>
  <si>
    <t>ISTRNETWK</t>
  </si>
  <si>
    <t>Nihar Info Global Ltd</t>
  </si>
  <si>
    <t>NIHARINF</t>
  </si>
  <si>
    <t>Vas Infrastructure Ltd</t>
  </si>
  <si>
    <t>VASINFRA</t>
  </si>
  <si>
    <t>Autoriders International Ltd</t>
  </si>
  <si>
    <t>AUTOINT</t>
  </si>
  <si>
    <t>KOBO Biotech Ltd</t>
  </si>
  <si>
    <t>KOBO</t>
  </si>
  <si>
    <t>Modella Woollens Ltd</t>
  </si>
  <si>
    <t>MODWOOL</t>
  </si>
  <si>
    <t>Bijoy Hans Ltd</t>
  </si>
  <si>
    <t>BIJHANS</t>
  </si>
  <si>
    <t>Gleam Fabmat Ltd</t>
  </si>
  <si>
    <t>GLEAM</t>
  </si>
  <si>
    <t>Clio Infotech Ltd</t>
  </si>
  <si>
    <t>CLIOINFO</t>
  </si>
  <si>
    <t>Unishire Urban Infra Ltd</t>
  </si>
  <si>
    <t>UNISHIRE</t>
  </si>
  <si>
    <t>Kanungo Financiers Ltd</t>
  </si>
  <si>
    <t>KANUNGO</t>
  </si>
  <si>
    <t>Quantum Digital Vision (India) Ltd</t>
  </si>
  <si>
    <t>QUANTDIA</t>
  </si>
  <si>
    <t>Transpact Enterprises Ltd</t>
  </si>
  <si>
    <t>TRANSPACT</t>
  </si>
  <si>
    <t>Ortel Communications Ltd</t>
  </si>
  <si>
    <t>ORTEL</t>
  </si>
  <si>
    <t>Tridev Infraestates Ltd</t>
  </si>
  <si>
    <t>ASHUTPM</t>
  </si>
  <si>
    <t>HDFC Nifty200 Momentum 30 ETF</t>
  </si>
  <si>
    <t>HDFCMOMENT</t>
  </si>
  <si>
    <t>Suryo Foods and Industries Ltd</t>
  </si>
  <si>
    <t>SURFI</t>
  </si>
  <si>
    <t>Amanaya Ventures Ltd</t>
  </si>
  <si>
    <t>AMANAYA</t>
  </si>
  <si>
    <t>Satiate Agri Ltd</t>
  </si>
  <si>
    <t>SATAGRI</t>
  </si>
  <si>
    <t>Sharanam Infraproject and Trading Ltd</t>
  </si>
  <si>
    <t>SIPTL</t>
  </si>
  <si>
    <t>Mega Nirman &amp; Industries Ltd</t>
  </si>
  <si>
    <t>MNIL</t>
  </si>
  <si>
    <t>Beeyu Overseas Ltd</t>
  </si>
  <si>
    <t>BEEYU</t>
  </si>
  <si>
    <t>Oswal Overseas Ltd</t>
  </si>
  <si>
    <t>OSWALOR</t>
  </si>
  <si>
    <t>Vaxfab Enterprises Ltd</t>
  </si>
  <si>
    <t>VEL</t>
  </si>
  <si>
    <t>Explicit Finance Ltd</t>
  </si>
  <si>
    <t>EXPLICITFIN</t>
  </si>
  <si>
    <t>Raghunath International Ltd</t>
  </si>
  <si>
    <t>RAGHUNAT</t>
  </si>
  <si>
    <t>Sanco Industries Ltd</t>
  </si>
  <si>
    <t>SANCO</t>
  </si>
  <si>
    <t>Nutech Global Ltd</t>
  </si>
  <si>
    <t>NUTECGLOB</t>
  </si>
  <si>
    <t>Ramasigns Industries Ltd</t>
  </si>
  <si>
    <t>RAMASIGNS</t>
  </si>
  <si>
    <t>Silver Pearl Hospitality &amp; Luxury Spaces Ltd</t>
  </si>
  <si>
    <t>SILVERPRL</t>
  </si>
  <si>
    <t>Incon Engineers Ltd</t>
  </si>
  <si>
    <t>INCON</t>
  </si>
  <si>
    <t>Ashiana Agro Industries Ltd</t>
  </si>
  <si>
    <t>ASHAI</t>
  </si>
  <si>
    <t>Agarwal Fortune India Ltd</t>
  </si>
  <si>
    <t>AGARWAL</t>
  </si>
  <si>
    <t>Epsom Properties Ltd</t>
  </si>
  <si>
    <t>EPSOMPRO</t>
  </si>
  <si>
    <t>Mahalaxmi Seamless Ltd</t>
  </si>
  <si>
    <t>MAHALXSE</t>
  </si>
  <si>
    <t>JMG Corporation Ltd</t>
  </si>
  <si>
    <t>JMGCORP</t>
  </si>
  <si>
    <t>Unitech International Ltd</t>
  </si>
  <si>
    <t>UNITINT</t>
  </si>
  <si>
    <t>Sophia Traexpo Ltd</t>
  </si>
  <si>
    <t>STRAEXPO</t>
  </si>
  <si>
    <t>Chandrima Mercantiles Ltd</t>
  </si>
  <si>
    <t>CHANDRIMA</t>
  </si>
  <si>
    <t>CHD Chemicals Ltd</t>
  </si>
  <si>
    <t>CHDCHEM</t>
  </si>
  <si>
    <t>Williamson Financial Services Ltd</t>
  </si>
  <si>
    <t>WILLIMFI</t>
  </si>
  <si>
    <t>Globale Tessile Ltd</t>
  </si>
  <si>
    <t>GLOBALE</t>
  </si>
  <si>
    <t>Sungold Capital Ltd</t>
  </si>
  <si>
    <t>SUNGOLD</t>
  </si>
  <si>
    <t>Wagend Infra Venture Ltd</t>
  </si>
  <si>
    <t>WAGEND</t>
  </si>
  <si>
    <t>Pro Clb Global Ltd</t>
  </si>
  <si>
    <t>PROCLB</t>
  </si>
  <si>
    <t>ICICI Prudential Nifty Infrastructure ETF</t>
  </si>
  <si>
    <t>INFRAIETF</t>
  </si>
  <si>
    <t>Vintage Securities Ltd</t>
  </si>
  <si>
    <t>VINTAGES</t>
  </si>
  <si>
    <t>Shri Ram Switchgears Ltd</t>
  </si>
  <si>
    <t>SRIRAM</t>
  </si>
  <si>
    <t>Jetmall Spices and Masala Ltd</t>
  </si>
  <si>
    <t>JETMALL</t>
  </si>
  <si>
    <t>Siddheswari Garments Ltd</t>
  </si>
  <si>
    <t>SIDDHEGA</t>
  </si>
  <si>
    <t>BGIL Films &amp; Technologies Ltd</t>
  </si>
  <si>
    <t>BGIL</t>
  </si>
  <si>
    <t>Jalan Transolutions (India) Ltd</t>
  </si>
  <si>
    <t>JALAN</t>
  </si>
  <si>
    <t>Motilal Oswal S&amp;P BSE Enhanced Value ETF</t>
  </si>
  <si>
    <t>MOVALUE</t>
  </si>
  <si>
    <t>Hanman Fit Ltd</t>
  </si>
  <si>
    <t>HANMAN</t>
  </si>
  <si>
    <t>ADITYA BSL Nifty 200 Momentum 30 ETF</t>
  </si>
  <si>
    <t>MOMENTUM</t>
  </si>
  <si>
    <t>Konndor Industries Ltd</t>
  </si>
  <si>
    <t>KONNDOR</t>
  </si>
  <si>
    <t>Shyama Infosys Ltd</t>
  </si>
  <si>
    <t>SHYAMAINFO</t>
  </si>
  <si>
    <t>Svam Software Ltd</t>
  </si>
  <si>
    <t>SVAMSOF</t>
  </si>
  <si>
    <t>Shamrock Industrial Company Ltd</t>
  </si>
  <si>
    <t>SHAMROIN</t>
  </si>
  <si>
    <t>Omni AX's Software Ltd</t>
  </si>
  <si>
    <t>OMNIAX</t>
  </si>
  <si>
    <t>Omnipotent Industries Ltd</t>
  </si>
  <si>
    <t>OMNIPOTENT</t>
  </si>
  <si>
    <t>Purohit Construction Ltd</t>
  </si>
  <si>
    <t>PUROHITCON</t>
  </si>
  <si>
    <t>Brawn Biotech Ltd</t>
  </si>
  <si>
    <t>BRAWN</t>
  </si>
  <si>
    <t>Afloat Enterprises Ltd</t>
  </si>
  <si>
    <t>ADISHAKTI</t>
  </si>
  <si>
    <t>Jainco Projects (India) Ltd</t>
  </si>
  <si>
    <t>JAINCO</t>
  </si>
  <si>
    <t>United Leasing &amp; Industries Ltd</t>
  </si>
  <si>
    <t>UNTTEMI</t>
  </si>
  <si>
    <t>Aadi Industries Ltd</t>
  </si>
  <si>
    <t>AADIIND</t>
  </si>
  <si>
    <t>Prashant India Ltd</t>
  </si>
  <si>
    <t>PRSNTIN</t>
  </si>
  <si>
    <t>Pankaj Polymers Ltd</t>
  </si>
  <si>
    <t>PANKAJPO</t>
  </si>
  <si>
    <t>Olympic Cards Ltd</t>
  </si>
  <si>
    <t>OLPCL</t>
  </si>
  <si>
    <t>Commercial Printing</t>
  </si>
  <si>
    <t>Svarnim Trade Udyog Ltd</t>
  </si>
  <si>
    <t>SNIM</t>
  </si>
  <si>
    <t>Pioneer Agro Extracts Ltd</t>
  </si>
  <si>
    <t>PIONAGR</t>
  </si>
  <si>
    <t>Aditya Ispat Ltd</t>
  </si>
  <si>
    <t>ADITYA</t>
  </si>
  <si>
    <t>International Data Management Ltd</t>
  </si>
  <si>
    <t>IDM</t>
  </si>
  <si>
    <t>Sunraj Diamond Exports Ltd</t>
  </si>
  <si>
    <t>SUNRAJDI</t>
  </si>
  <si>
    <t>Priya Ltd</t>
  </si>
  <si>
    <t>PRIYALT</t>
  </si>
  <si>
    <t>Motilal Oswal S&amp;P BSE Quality ETF</t>
  </si>
  <si>
    <t>MOQUALITY</t>
  </si>
  <si>
    <t>Gratex Industries Ltd</t>
  </si>
  <si>
    <t>GRATEXI</t>
  </si>
  <si>
    <t>Vallabh Steels Ltd</t>
  </si>
  <si>
    <t>VALLABHSQ</t>
  </si>
  <si>
    <t>Motilal Oswal S&amp;P BSE Healthcare ETF</t>
  </si>
  <si>
    <t>MOHEALTH</t>
  </si>
  <si>
    <t>Jayatma Enterprises Ltd</t>
  </si>
  <si>
    <t>JAYATMA</t>
  </si>
  <si>
    <t>Typhoon Financial Services Ltd</t>
  </si>
  <si>
    <t>TFSL</t>
  </si>
  <si>
    <t>Athena Constructions Ltd</t>
  </si>
  <si>
    <t>ATHCON</t>
  </si>
  <si>
    <t>Gyan Developers and Builders Ltd</t>
  </si>
  <si>
    <t>GYANDEV</t>
  </si>
  <si>
    <t>HDFC Nifty100 Low Volatility 30 ETF</t>
  </si>
  <si>
    <t>HDFCLOWVOL</t>
  </si>
  <si>
    <t>Looks Health Services Ltd</t>
  </si>
  <si>
    <t>LOOKS</t>
  </si>
  <si>
    <t>Ganesh Holdings Ltd</t>
  </si>
  <si>
    <t>GANHOLD</t>
  </si>
  <si>
    <t>Lakshmi Precision Screws Ltd</t>
  </si>
  <si>
    <t>LAKPRE</t>
  </si>
  <si>
    <t>Pradip Overseas Ltd</t>
  </si>
  <si>
    <t>PRADIP</t>
  </si>
  <si>
    <t>Scintilla Commercial &amp; Credit Ltd</t>
  </si>
  <si>
    <t>SCC</t>
  </si>
  <si>
    <t>Penta Gold Ltd</t>
  </si>
  <si>
    <t>PENTAGOLD</t>
  </si>
  <si>
    <t>Corporate Merchant Bankers Ltd</t>
  </si>
  <si>
    <t>CMBL</t>
  </si>
  <si>
    <t>Jyothi Infraventures Ltd</t>
  </si>
  <si>
    <t>JYOTHI</t>
  </si>
  <si>
    <t>Kotak Nifty MNC ETF</t>
  </si>
  <si>
    <t>MNC</t>
  </si>
  <si>
    <t>Cindrella Financial Services Ltd</t>
  </si>
  <si>
    <t>CINDRELL</t>
  </si>
  <si>
    <t>P M Telelinnks Ltd</t>
  </si>
  <si>
    <t>PMTELELIN</t>
  </si>
  <si>
    <t>Kotak Nifty India Consumption ETF</t>
  </si>
  <si>
    <t>CONS</t>
  </si>
  <si>
    <t>Jayabharat Credit Ltd</t>
  </si>
  <si>
    <t>JAYBHCR</t>
  </si>
  <si>
    <t>Relic Technologies Ltd</t>
  </si>
  <si>
    <t>RELICTEC</t>
  </si>
  <si>
    <t>ADITYA BSL Nifty 200 Quality 30 ETF</t>
  </si>
  <si>
    <t>NIFTYQLITY</t>
  </si>
  <si>
    <t>Progrex Ventures Ltd</t>
  </si>
  <si>
    <t>PROGREXV</t>
  </si>
  <si>
    <t>Ishaan Infrastructures and Shelters Ltd</t>
  </si>
  <si>
    <t>IISL</t>
  </si>
  <si>
    <t>Galada Finance Ltd</t>
  </si>
  <si>
    <t>GALADAFIN</t>
  </si>
  <si>
    <t>Karnimata Cold Storage Ltd</t>
  </si>
  <si>
    <t>KCSL</t>
  </si>
  <si>
    <t>52 Weeks Entertainment Ltd</t>
  </si>
  <si>
    <t>SHAQUAK</t>
  </si>
  <si>
    <t>Fabino Enterprises Ltd</t>
  </si>
  <si>
    <t>FABINO</t>
  </si>
  <si>
    <t>Richa Industries Ltd</t>
  </si>
  <si>
    <t>RICHAIND</t>
  </si>
  <si>
    <t>Futuristic Securities Ltd</t>
  </si>
  <si>
    <t>FUTURSEC</t>
  </si>
  <si>
    <t>Starlite Components Ltd</t>
  </si>
  <si>
    <t>STARLITE</t>
  </si>
  <si>
    <t>Asia Capital Ltd</t>
  </si>
  <si>
    <t>ASIACAP</t>
  </si>
  <si>
    <t>Sashwat Technocrats Ltd</t>
  </si>
  <si>
    <t>SASHWAT</t>
  </si>
  <si>
    <t>Chambal Breweries and Distilleries Ltd</t>
  </si>
  <si>
    <t>CHMBBRW</t>
  </si>
  <si>
    <t>Ekam Leasing and Finance Co Ltd</t>
  </si>
  <si>
    <t>EKAMLEA</t>
  </si>
  <si>
    <t>Sujana Universal Industries Ltd</t>
  </si>
  <si>
    <t>SUJANAUNI</t>
  </si>
  <si>
    <t>Pushpanjali Realms and Infratech Ltd</t>
  </si>
  <si>
    <t>PUSHPREALM</t>
  </si>
  <si>
    <t>Ontic Finserve Ltd</t>
  </si>
  <si>
    <t>ONTIC</t>
  </si>
  <si>
    <t>Aananda Lakshmi Spinning Mills Ltd</t>
  </si>
  <si>
    <t>AANANDALAK</t>
  </si>
  <si>
    <t>Kaarya Facilities &amp; Services Ltd</t>
  </si>
  <si>
    <t>KAARYAFSL</t>
  </si>
  <si>
    <t>Datiware Maritime Infra Ltd</t>
  </si>
  <si>
    <t>DATIWARE</t>
  </si>
  <si>
    <t>Mahaveer Infoway Ltd</t>
  </si>
  <si>
    <t>MINFY</t>
  </si>
  <si>
    <t>Amerise Biosciences Ltd</t>
  </si>
  <si>
    <t>AMERISE</t>
  </si>
  <si>
    <t>Sikozy Realtors Ltd</t>
  </si>
  <si>
    <t>SIKOZY</t>
  </si>
  <si>
    <t>Lead Financial Services Ltd</t>
  </si>
  <si>
    <t>LEADFIN</t>
  </si>
  <si>
    <t>Hemo Organic Ltd</t>
  </si>
  <si>
    <t>HEMORGANIC</t>
  </si>
  <si>
    <t>Bharatiya Global Infomedia Ltd</t>
  </si>
  <si>
    <t>BGLOBAL</t>
  </si>
  <si>
    <t>Atharv Enterprises Ltd</t>
  </si>
  <si>
    <t>ATHARVENT</t>
  </si>
  <si>
    <t>IMP Powers Ltd</t>
  </si>
  <si>
    <t>INDLMETER</t>
  </si>
  <si>
    <t>Ahimsa Industries Ltd</t>
  </si>
  <si>
    <t>AHIMSA</t>
  </si>
  <si>
    <t>AVI Polymers Ltd</t>
  </si>
  <si>
    <t>AVI</t>
  </si>
  <si>
    <t>Innocorp Ltd</t>
  </si>
  <si>
    <t>INNOCORP</t>
  </si>
  <si>
    <t>Starlit Power Systems Ltd</t>
  </si>
  <si>
    <t>STARLIT</t>
  </si>
  <si>
    <t>Encode Packaging India Ltd</t>
  </si>
  <si>
    <t>ENCODE</t>
  </si>
  <si>
    <t>Elango Industries Ltd</t>
  </si>
  <si>
    <t>ELANGO</t>
  </si>
  <si>
    <t>Multipurpose Trading and Agencies Ltd</t>
  </si>
  <si>
    <t>ZMULTIPU</t>
  </si>
  <si>
    <t>Manipal Finance Corp Ltd</t>
  </si>
  <si>
    <t>MNPLFIN</t>
  </si>
  <si>
    <t>Bansisons Tea Industries Ltd</t>
  </si>
  <si>
    <t>BANSTEA</t>
  </si>
  <si>
    <t>Ken Financial Services Ltd</t>
  </si>
  <si>
    <t>KENFIN</t>
  </si>
  <si>
    <t>GSL Securities Ltd</t>
  </si>
  <si>
    <t>GSLSEC</t>
  </si>
  <si>
    <t>Mahasagar Travels Ltd</t>
  </si>
  <si>
    <t>MHSGRMS</t>
  </si>
  <si>
    <t>Rajkot Investment Trust Ltd</t>
  </si>
  <si>
    <t>RAJKOTINV</t>
  </si>
  <si>
    <t>Desh Rakshak Aushdhalaya Ltd</t>
  </si>
  <si>
    <t>DESHRAK</t>
  </si>
  <si>
    <t>GCM Commodity &amp; Derivatives Ltd</t>
  </si>
  <si>
    <t>GCMCOMM</t>
  </si>
  <si>
    <t>Padmalaya Telefilms Ltd</t>
  </si>
  <si>
    <t>PADMALAYAT</t>
  </si>
  <si>
    <t>Patidar Buildcon Ltd</t>
  </si>
  <si>
    <t>PATIDAR</t>
  </si>
  <si>
    <t>S K S Textiles Ltd</t>
  </si>
  <si>
    <t>SKSTEXTILE</t>
  </si>
  <si>
    <t>Eureka Industries Ltd</t>
  </si>
  <si>
    <t>EUREKAI</t>
  </si>
  <si>
    <t>B J Duplex Boards Ltd</t>
  </si>
  <si>
    <t>BJDUP</t>
  </si>
  <si>
    <t>Garodia Chemicals Ltd</t>
  </si>
  <si>
    <t>GARODCH</t>
  </si>
  <si>
    <t>Gangotri Textiles Ltd</t>
  </si>
  <si>
    <t>GANGOTRI</t>
  </si>
  <si>
    <t>Ashoka Refineries Ltd</t>
  </si>
  <si>
    <t>ASHOKRE</t>
  </si>
  <si>
    <t>Quintegra Solutions Ltd</t>
  </si>
  <si>
    <t>QUINTEGRA</t>
  </si>
  <si>
    <t>Crimson Metal Engineering Company Ltd</t>
  </si>
  <si>
    <t>CRIMSON</t>
  </si>
  <si>
    <t>Aarcon Facilities Ltd</t>
  </si>
  <si>
    <t>RBGUPTA</t>
  </si>
  <si>
    <t>Fraser and Co Ltd</t>
  </si>
  <si>
    <t>FRASER</t>
  </si>
  <si>
    <t>People's Investment Ltd</t>
  </si>
  <si>
    <t>PEOPLIN</t>
  </si>
  <si>
    <t>Purple Entertainment Ltd</t>
  </si>
  <si>
    <t>PURPLE</t>
  </si>
  <si>
    <t>Superior Finlease Ltd</t>
  </si>
  <si>
    <t>SUPERIOR</t>
  </si>
  <si>
    <t>Classic Leasing &amp; Finance Ltd</t>
  </si>
  <si>
    <t>CLFL</t>
  </si>
  <si>
    <t>Space Incubatrics Technologies Ltd</t>
  </si>
  <si>
    <t>SPACEINCUBA</t>
  </si>
  <si>
    <t>Krishna Filament Industries Ltd</t>
  </si>
  <si>
    <t>KRIFILIND</t>
  </si>
  <si>
    <t>Retro Green Revolution Ltd</t>
  </si>
  <si>
    <t>RGRL</t>
  </si>
  <si>
    <t>Shelter Infra Projects Ltd</t>
  </si>
  <si>
    <t>SIPL</t>
  </si>
  <si>
    <t>Vasa Retail and Overseas Ltd</t>
  </si>
  <si>
    <t>VASA</t>
  </si>
  <si>
    <t>SW Investments Ltd</t>
  </si>
  <si>
    <t>SW1</t>
  </si>
  <si>
    <t>Mideast Portfolio Management Ltd</t>
  </si>
  <si>
    <t>MIDEASTP</t>
  </si>
  <si>
    <t>CMM Infraprojects Ltd</t>
  </si>
  <si>
    <t>CMMIPL</t>
  </si>
  <si>
    <t>Systematix Securities Ltd</t>
  </si>
  <si>
    <t>SYTIXSE</t>
  </si>
  <si>
    <t>Nikki Global Finance Ltd</t>
  </si>
  <si>
    <t>NIKKIGL</t>
  </si>
  <si>
    <t>Indra Industries Ltd</t>
  </si>
  <si>
    <t>INDRAIND</t>
  </si>
  <si>
    <t>Checkpoint Trends Ltd</t>
  </si>
  <si>
    <t>CHECKPOINT</t>
  </si>
  <si>
    <t>Adjia Technologies Ltd</t>
  </si>
  <si>
    <t>ADJIA</t>
  </si>
  <si>
    <t>Pasupati Fincap Ltd</t>
  </si>
  <si>
    <t>PASUFIN</t>
  </si>
  <si>
    <t>Gravity (India) Ltd</t>
  </si>
  <si>
    <t>GRAVITY</t>
  </si>
  <si>
    <t>Diksha Greens Ltd</t>
  </si>
  <si>
    <t>DGL</t>
  </si>
  <si>
    <t>CKP Leisure Ltd</t>
  </si>
  <si>
    <t>CKPLEISURE</t>
  </si>
  <si>
    <t>Nippon India ETF Nifty 50 Shariah BeES</t>
  </si>
  <si>
    <t>SHARIABEES</t>
  </si>
  <si>
    <t>Abhishek Infraventures Ltd</t>
  </si>
  <si>
    <t>ABHIINFRA</t>
  </si>
  <si>
    <t>Dharani Finance Ltd</t>
  </si>
  <si>
    <t>DHARFIN</t>
  </si>
  <si>
    <t>Regency Trust Ltd</t>
  </si>
  <si>
    <t>REGTRUS</t>
  </si>
  <si>
    <t>Hi-Klass Trading and Investment Ltd</t>
  </si>
  <si>
    <t>HIKLASS</t>
  </si>
  <si>
    <t>T Spiritual World Ltd</t>
  </si>
  <si>
    <t>TSPIRITUAL</t>
  </si>
  <si>
    <t>Khyati Multimedia Entertainment Ltd</t>
  </si>
  <si>
    <t>KHYATI</t>
  </si>
  <si>
    <t>SS Infrastructure Development Consultants Ltd</t>
  </si>
  <si>
    <t>SSINFRA</t>
  </si>
  <si>
    <t>Universal Arts Ltd</t>
  </si>
  <si>
    <t>UNIVARTS</t>
  </si>
  <si>
    <t>MFS Intercorp Ltd</t>
  </si>
  <si>
    <t>MFSINTRCRP</t>
  </si>
  <si>
    <t>Gopal Iron and Steels Company (Gujarat) Ltd</t>
  </si>
  <si>
    <t>GOPAIST</t>
  </si>
  <si>
    <t>Heera Ispat Ltd</t>
  </si>
  <si>
    <t>HEERAISP</t>
  </si>
  <si>
    <t>Kiran Syntex Ltd</t>
  </si>
  <si>
    <t>KIRANSY-B</t>
  </si>
  <si>
    <t>Jumbo Bag Ltd</t>
  </si>
  <si>
    <t>JUMBO</t>
  </si>
  <si>
    <t>Radhagobind Commercial Ltd</t>
  </si>
  <si>
    <t>RCL</t>
  </si>
  <si>
    <t>Edelweiss Nifty 50 ETF</t>
  </si>
  <si>
    <t>NIFTYEES</t>
  </si>
  <si>
    <t>Decorous Investment and Trading Co Ltd</t>
  </si>
  <si>
    <t>DITCO</t>
  </si>
  <si>
    <t>Jauss Polymers Ltd</t>
  </si>
  <si>
    <t>JAUSPOL</t>
  </si>
  <si>
    <t>Adarsh Mercantile Ltd</t>
  </si>
  <si>
    <t>ADARSH</t>
  </si>
  <si>
    <t>Rajvir Industries Ltd</t>
  </si>
  <si>
    <t>RAJVIR</t>
  </si>
  <si>
    <t>Ace Engitech Ltd</t>
  </si>
  <si>
    <t>ACEENGITEC</t>
  </si>
  <si>
    <t>Invesco India Nifty 50 ETF</t>
  </si>
  <si>
    <t>IVZINNIFTY</t>
  </si>
  <si>
    <t>Padmanabh Industries Ltd</t>
  </si>
  <si>
    <t>PADMAIND</t>
  </si>
  <si>
    <t>Arcee Industries Ltd</t>
  </si>
  <si>
    <t>ARCEEIN</t>
  </si>
  <si>
    <t>Natura Hue Chem Ltd</t>
  </si>
  <si>
    <t>NATHUEC</t>
  </si>
  <si>
    <t>City Online Services Ltd</t>
  </si>
  <si>
    <t>CITYONLINE</t>
  </si>
  <si>
    <t>JLA Infraville Shoppers Ltd</t>
  </si>
  <si>
    <t>JSHL</t>
  </si>
  <si>
    <t>Broadline Retail</t>
  </si>
  <si>
    <t>Kuberan Global Edu Solutions Ltd</t>
  </si>
  <si>
    <t>KGES</t>
  </si>
  <si>
    <t>SSPN Finance Ltd</t>
  </si>
  <si>
    <t>SSPNFIN</t>
  </si>
  <si>
    <t>Shiva Suitings Ltd</t>
  </si>
  <si>
    <t>SHVSUIT</t>
  </si>
  <si>
    <t>Spectra Industries Ltd</t>
  </si>
  <si>
    <t>SPECTRA</t>
  </si>
  <si>
    <t>Rajeswari Infrastructure Ltd</t>
  </si>
  <si>
    <t>RAJINFRA</t>
  </si>
  <si>
    <t>Pagaria Energy Ltd</t>
  </si>
  <si>
    <t>WOMENNET</t>
  </si>
  <si>
    <t>Nippon India ETF Nifty Dividend Opportunities 50</t>
  </si>
  <si>
    <t>DIVOPPBEES</t>
  </si>
  <si>
    <t>EMA India Ltd</t>
  </si>
  <si>
    <t>EMAINDIA</t>
  </si>
  <si>
    <t>Shri Kalyan Holdings Ltd</t>
  </si>
  <si>
    <t>SHKALYN</t>
  </si>
  <si>
    <t>Madhur Industries Ltd</t>
  </si>
  <si>
    <t>MADHURIND</t>
  </si>
  <si>
    <t>SBL Infratech Ltd</t>
  </si>
  <si>
    <t>SBLI</t>
  </si>
  <si>
    <t>Kovalam Investment and Trading Co Ltd</t>
  </si>
  <si>
    <t>ZKOVALIN</t>
  </si>
  <si>
    <t>Saptak Chem and Business Ltd</t>
  </si>
  <si>
    <t>SCBL</t>
  </si>
  <si>
    <t>Tricom Fruit Products Ltd</t>
  </si>
  <si>
    <t>TRICOMFRU</t>
  </si>
  <si>
    <t>Thakkers Group Limited</t>
  </si>
  <si>
    <t>THAKKERS</t>
  </si>
  <si>
    <t>Tiaan Consumer Ltd</t>
  </si>
  <si>
    <t>TIAANC</t>
  </si>
  <si>
    <t>AAR Shyam India Investment Company Ltd</t>
  </si>
  <si>
    <t>AARSHYAM</t>
  </si>
  <si>
    <t>R R Securities Ltd</t>
  </si>
  <si>
    <t>RRSECUR</t>
  </si>
  <si>
    <t>Euro Asia Exports Ltd</t>
  </si>
  <si>
    <t>EUROASIA</t>
  </si>
  <si>
    <t>IDFC Nifty 50 ETF</t>
  </si>
  <si>
    <t>IDFNIFTYET</t>
  </si>
  <si>
    <t>Stellant Securities (India) Ltd</t>
  </si>
  <si>
    <t>STELLANT</t>
  </si>
  <si>
    <t>Shivansh Finserve Ltd</t>
  </si>
  <si>
    <t>SHIVA</t>
  </si>
  <si>
    <t>SPV Global Trading Ltd</t>
  </si>
  <si>
    <t>SPVGLOBAL</t>
  </si>
  <si>
    <t>SVA India Ltd</t>
  </si>
  <si>
    <t>SVAINDIA</t>
  </si>
  <si>
    <t>Kanel Industries Ltd</t>
  </si>
  <si>
    <t>KANELIND</t>
  </si>
  <si>
    <t>G D L Leasing and Finance Ltd</t>
  </si>
  <si>
    <t>GDLLEAS</t>
  </si>
  <si>
    <t>Gaekwar Mills Ltd</t>
  </si>
  <si>
    <t>ZGAEKWAR</t>
  </si>
  <si>
    <t>Mardia Samyoung Capillary Tubes Company Ltd</t>
  </si>
  <si>
    <t>MSCTC</t>
  </si>
  <si>
    <t>Jaihind Projects Ltd</t>
  </si>
  <si>
    <t>JAIHINDPRO</t>
  </si>
  <si>
    <t>Transglobe Foods Ltd</t>
  </si>
  <si>
    <t>TRANSFD</t>
  </si>
  <si>
    <t>Anand Projects Ltd</t>
  </si>
  <si>
    <t>ANANDPROJ</t>
  </si>
  <si>
    <t>Hindusthan Udyog Ltd</t>
  </si>
  <si>
    <t>ZHINUDYP</t>
  </si>
  <si>
    <t>M Lakhamsi Industries Ltd</t>
  </si>
  <si>
    <t>MLINDLTD</t>
  </si>
  <si>
    <t>Motilal Oswal Nifty 200 Momentum 30 ETF</t>
  </si>
  <si>
    <t>MOMOMENTUM</t>
  </si>
  <si>
    <t>Goldcoin Health Foods Ltd</t>
  </si>
  <si>
    <t>GOLDCOINHF</t>
  </si>
  <si>
    <t>Brilliant Portfolios Ltd</t>
  </si>
  <si>
    <t>BRIPORT</t>
  </si>
  <si>
    <t>ID Info Business Services Ltd</t>
  </si>
  <si>
    <t>IDINFO</t>
  </si>
  <si>
    <t>Mudra Financial Services Ltd</t>
  </si>
  <si>
    <t>MUDRA</t>
  </si>
  <si>
    <t>TMT (India) Ltd</t>
  </si>
  <si>
    <t>TMTIND-B1</t>
  </si>
  <si>
    <t>Sagar Systech Ltd</t>
  </si>
  <si>
    <t>SAGARSYST</t>
  </si>
  <si>
    <t>Powerful Technologies Ltd</t>
  </si>
  <si>
    <t>POWERFUL</t>
  </si>
  <si>
    <t>Edelweiss ETF-Nifty Bank</t>
  </si>
  <si>
    <t>EBANK</t>
  </si>
  <si>
    <t>Surbhi Industries Ltd</t>
  </si>
  <si>
    <t>SURBHIN</t>
  </si>
  <si>
    <t>Elitecon International Ltd</t>
  </si>
  <si>
    <t>ELITECON</t>
  </si>
  <si>
    <t>CES Ltd</t>
  </si>
  <si>
    <t>CESL</t>
  </si>
  <si>
    <t>Sheraton Properties and Finance Ltd</t>
  </si>
  <si>
    <t>ZSHERAPR</t>
  </si>
  <si>
    <t>Valley Magnesite Company Ltd</t>
  </si>
  <si>
    <t>VALLEY</t>
  </si>
  <si>
    <t>Sindu Valley Technologies Ltd</t>
  </si>
  <si>
    <t>SINDUVA</t>
  </si>
  <si>
    <t>IDream Film Infrastructure Company Ltd</t>
  </si>
  <si>
    <t>SOFTBPO</t>
  </si>
  <si>
    <t>Indoworth Holdings Ltd</t>
  </si>
  <si>
    <t>UNIWSEC</t>
  </si>
  <si>
    <t>Sanmitra Commercial Ltd</t>
  </si>
  <si>
    <t>ZSANMCOM</t>
  </si>
  <si>
    <t>Hind Commerce Ltd</t>
  </si>
  <si>
    <t>HCLTD</t>
  </si>
  <si>
    <t>Rajvi Logitrade Ltd</t>
  </si>
  <si>
    <t>RAJVI</t>
  </si>
  <si>
    <t>Bansal Multiflex Ltd</t>
  </si>
  <si>
    <t>BANSAL</t>
  </si>
  <si>
    <t>Shaw Construction Pvt Ltd</t>
  </si>
  <si>
    <t>SHAHCON</t>
  </si>
  <si>
    <t>Speedage Commercials Ltd</t>
  </si>
  <si>
    <t>ZSPEEDCO</t>
  </si>
  <si>
    <t>Gold Rock Investments Ltd</t>
  </si>
  <si>
    <t>ZGOLDINV</t>
  </si>
  <si>
    <t>Kedia Construction Co Ltd</t>
  </si>
  <si>
    <t>KEDIACN</t>
  </si>
  <si>
    <t>India Radiators Ltd</t>
  </si>
  <si>
    <t>INRADIA</t>
  </si>
  <si>
    <t>KSHITIJ Investments Ltd</t>
  </si>
  <si>
    <t>KSHITIJ</t>
  </si>
  <si>
    <t>ICICI Prudential Nifty 200 Momentum 30 ETF</t>
  </si>
  <si>
    <t>MOM30IETF</t>
  </si>
  <si>
    <t>Magnanimous Trade &amp; Finance Ltd</t>
  </si>
  <si>
    <t>MAGANTR</t>
  </si>
  <si>
    <t>Yash Trading and Finance Ltd</t>
  </si>
  <si>
    <t>YASTF</t>
  </si>
  <si>
    <t>Ridhi Synthetics Ltd</t>
  </si>
  <si>
    <t>RIDHISYN</t>
  </si>
  <si>
    <t>Apollo Ingredients Ltd</t>
  </si>
  <si>
    <t>INDSOYA</t>
  </si>
  <si>
    <t>Sunrise Industrial Traders Ltd</t>
  </si>
  <si>
    <t>SUNRINV</t>
  </si>
  <si>
    <t>Jupiter Industries and Leasing Ltd</t>
  </si>
  <si>
    <t>JPTRLES</t>
  </si>
  <si>
    <t>Nirbhay Colours India Ltd</t>
  </si>
  <si>
    <t>NIRBHAYIND</t>
  </si>
  <si>
    <t>Swastik Safe Deposit and Investments Ltd</t>
  </si>
  <si>
    <t>ZSWASTSA</t>
  </si>
  <si>
    <t>Purity Flexpack Ltd</t>
  </si>
  <si>
    <t>PURITY</t>
  </si>
  <si>
    <t>Varun Mercantile Ltd</t>
  </si>
  <si>
    <t>VARUNME</t>
  </si>
  <si>
    <t>Coromandel Agro Products and Oils Ltd</t>
  </si>
  <si>
    <t>CORAGRO</t>
  </si>
  <si>
    <t>Nibe Ordnance and Maritime Ltd</t>
  </si>
  <si>
    <t>ANSHNCO</t>
  </si>
  <si>
    <t>PH Trading Ltd</t>
  </si>
  <si>
    <t>PHTRADING</t>
  </si>
  <si>
    <t>Melstar Information Technologies Ltd</t>
  </si>
  <si>
    <t>MELSTAR</t>
  </si>
  <si>
    <t>Kusam Electrical Industries Ltd</t>
  </si>
  <si>
    <t>KUSUMEL</t>
  </si>
  <si>
    <t>Pervasive Commodities Ltd</t>
  </si>
  <si>
    <t>PERVASIVE</t>
  </si>
  <si>
    <t>Viksit Engineering Ltd</t>
  </si>
  <si>
    <t>VIKSHEN</t>
  </si>
  <si>
    <t>Mrugesh Trading Ltd</t>
  </si>
  <si>
    <t>MRUTR</t>
  </si>
  <si>
    <t>Unijolly Investments Company Ltd</t>
  </si>
  <si>
    <t>UNIJOLL</t>
  </si>
  <si>
    <t>Western Ministil Ltd</t>
  </si>
  <si>
    <t>WMINIMT</t>
  </si>
  <si>
    <t>Hindustan Housing Company Ltd</t>
  </si>
  <si>
    <t>ZHINDHSG</t>
  </si>
  <si>
    <t>Megh Mayur Infra Ltd</t>
  </si>
  <si>
    <t>TRANOCE</t>
  </si>
  <si>
    <t>Elcid Investments Ltd</t>
  </si>
  <si>
    <t>ELCIDIN</t>
  </si>
  <si>
    <t>Sagar Soya Products Ltd</t>
  </si>
  <si>
    <t>SAGRSOY-B</t>
  </si>
  <si>
    <t>Southern Gas Ltd</t>
  </si>
  <si>
    <t>ZSOUTGAS</t>
  </si>
  <si>
    <t>Antariksh Industries Ltd</t>
  </si>
  <si>
    <t>ANTARIKSH</t>
  </si>
  <si>
    <t>Bengal Steel Industries Ltd</t>
  </si>
  <si>
    <t>BENGALS</t>
  </si>
  <si>
    <t>Whitehall Commercial Company Ltd</t>
  </si>
  <si>
    <t>WHITHAL</t>
  </si>
  <si>
    <t>BHARAT Bond ETF-April 2031-Growth</t>
  </si>
  <si>
    <t>EBBETF0431</t>
  </si>
  <si>
    <t>BHARAT Bond ETF-April 2025-Growth</t>
  </si>
  <si>
    <t>EBBETF0425</t>
  </si>
  <si>
    <t>HDFC Nifty Bank ETF</t>
  </si>
  <si>
    <t>HDFCNIFBAN</t>
  </si>
  <si>
    <t>ICICI Prudential Nifty Private Bank ETF</t>
  </si>
  <si>
    <t>PVTBANIETF</t>
  </si>
  <si>
    <t>ICICI Prudential Nifty Midcap 150 ETF</t>
  </si>
  <si>
    <t>MIDCAPIETF</t>
  </si>
  <si>
    <t>ICICI Pru Nifty Alpha Low- Volatility 30 ETF</t>
  </si>
  <si>
    <t>ALPL30IETF</t>
  </si>
  <si>
    <t>ICICI Prudential Nifty IT ETF</t>
  </si>
  <si>
    <t>ITIETF</t>
  </si>
  <si>
    <t>ICICI Prudential S&amp;P BSE 500 ETF</t>
  </si>
  <si>
    <t>BSE500IETF</t>
  </si>
  <si>
    <t>ICICI Prudential Nifty Bank ETF</t>
  </si>
  <si>
    <t>BANKIETF</t>
  </si>
  <si>
    <t>Kotak Nifty 50 Value 20 ETF</t>
  </si>
  <si>
    <t>NV20</t>
  </si>
  <si>
    <t>Indokem Ltd</t>
  </si>
  <si>
    <t>INDOKEM</t>
  </si>
  <si>
    <t>LIC MF Nifty 100 ETF</t>
  </si>
  <si>
    <t>LICNFNHGP</t>
  </si>
  <si>
    <t>Lakshmi Electrical Control Systems Ltd</t>
  </si>
  <si>
    <t>LAKSELEC</t>
  </si>
  <si>
    <t>LIC MF Nifty 50 ETF</t>
  </si>
  <si>
    <t>LICNETFN50</t>
  </si>
  <si>
    <t>Mirae Asset Nifty Next 50 ETF</t>
  </si>
  <si>
    <t>NEXT50</t>
  </si>
  <si>
    <t>Tata Nifty 50 ETF</t>
  </si>
  <si>
    <t>NETF</t>
  </si>
  <si>
    <t>Tata Nifty Private Bank Exchange Traded Fund</t>
  </si>
  <si>
    <t>NPBET</t>
  </si>
  <si>
    <t>UTI Nifty 50 ETF</t>
  </si>
  <si>
    <t>UTINIFTETF</t>
  </si>
  <si>
    <t>Data Infrastructure Trust</t>
  </si>
  <si>
    <t>DATAINFRA</t>
  </si>
  <si>
    <t>SBI S&amp;P BSE Sensex Next 50 ETF</t>
  </si>
  <si>
    <t>SETFSN50</t>
  </si>
  <si>
    <t>IDFC S&amp;P BSE Sensex ETF</t>
  </si>
  <si>
    <t>IDFSENSEXE</t>
  </si>
  <si>
    <t>SBI S&amp;P BSE 100 ETF</t>
  </si>
  <si>
    <t>SETFBSE100</t>
  </si>
  <si>
    <t>Nippon India ETF S&amp;P BSE Sensex</t>
  </si>
  <si>
    <t>SENSEXBEES</t>
  </si>
  <si>
    <t>SBI S&amp;P BSE Sensex ETF</t>
  </si>
  <si>
    <t>SBISENSEX</t>
  </si>
  <si>
    <t>SBI Nifty Private Bank ETF</t>
  </si>
  <si>
    <t>SBIETFPB</t>
  </si>
  <si>
    <t>SBI Nifty IT ETF</t>
  </si>
  <si>
    <t>SBIETFIT</t>
  </si>
  <si>
    <t>Axis NIFTY Bank ETF</t>
  </si>
  <si>
    <t>AXISBNKETF</t>
  </si>
  <si>
    <t>NipponETFNifty CPSE Bond Plus SDL Sep 2024 50:50</t>
  </si>
  <si>
    <t>SDL24BEES</t>
  </si>
  <si>
    <t>Mirae Asset Nifty 100 ESG Sector Leaders ETF</t>
  </si>
  <si>
    <t>ESG</t>
  </si>
  <si>
    <t>Motilal Oswal 5 Year G-Sec ETF</t>
  </si>
  <si>
    <t>MOGSEC</t>
  </si>
  <si>
    <t>Bhalchandram Clothing Ltd</t>
  </si>
  <si>
    <t>BHALCHANDR</t>
  </si>
  <si>
    <t>Empee Distilleries Ltd</t>
  </si>
  <si>
    <t>EDL</t>
  </si>
  <si>
    <t>MIG Media Neurons Ltd</t>
  </si>
  <si>
    <t>MMNL</t>
  </si>
  <si>
    <t>Girdharilal Sugar and Allied Industries Ltd</t>
  </si>
  <si>
    <t>GIRDSGA</t>
  </si>
  <si>
    <t>Shilpi Cable Technologies Ltd</t>
  </si>
  <si>
    <t>SHILPI</t>
  </si>
  <si>
    <t>Tulsyan NEC Ltd</t>
  </si>
  <si>
    <t>TULSYAN</t>
  </si>
  <si>
    <t>Legacy Mercantile Ltd</t>
  </si>
  <si>
    <t>LEGACY</t>
  </si>
  <si>
    <t>Web Element Solutions Ltd</t>
  </si>
  <si>
    <t>WEBSL</t>
  </si>
  <si>
    <t>Has Lifestyle Ltd</t>
  </si>
  <si>
    <t>HASJUICE</t>
  </si>
  <si>
    <t>Supernova Advertising Ltd</t>
  </si>
  <si>
    <t>SUPERNOVA</t>
  </si>
  <si>
    <t>Dekson Castings Ltd</t>
  </si>
  <si>
    <t>DEKSON</t>
  </si>
  <si>
    <t>Parnav Sports Academy Ltd</t>
  </si>
  <si>
    <t>PSAL</t>
  </si>
  <si>
    <t>Kanak Krishi Implements Ltd</t>
  </si>
  <si>
    <t>KKIL</t>
  </si>
  <si>
    <t>Gracious Software Ltd</t>
  </si>
  <si>
    <t>GSL</t>
  </si>
  <si>
    <t>Abhijit Trading Co Ltd</t>
  </si>
  <si>
    <t>ABHIJIT</t>
  </si>
  <si>
    <t>Real Growth Corporation Ltd</t>
  </si>
  <si>
    <t>RGCORP</t>
  </si>
  <si>
    <t>Sharp Investments Ltd</t>
  </si>
  <si>
    <t>SHARPINV</t>
  </si>
  <si>
    <t>Prabhu Steel Industries Ltd</t>
  </si>
  <si>
    <t>ZPRBHSTE</t>
  </si>
  <si>
    <t>Wardwizard Healthcare Ltd</t>
  </si>
  <si>
    <t>AYOME</t>
  </si>
  <si>
    <t>Shiv Kamal Impex Ltd</t>
  </si>
  <si>
    <t>SHIVKAMAL</t>
  </si>
  <si>
    <t>Vinayak Vanijya Ltd</t>
  </si>
  <si>
    <t>VINVANI</t>
  </si>
  <si>
    <t>Jeet Machine Tools Ltd</t>
  </si>
  <si>
    <t>ZJEETMAC</t>
  </si>
  <si>
    <t>Vsd Confin Ltd</t>
  </si>
  <si>
    <t>VSDCONF</t>
  </si>
  <si>
    <t>Sueryaa Knitwear Ltd</t>
  </si>
  <si>
    <t>SUERYAAKNI</t>
  </si>
  <si>
    <t>Tirupati Finlease Ltd</t>
  </si>
  <si>
    <t>TFLL</t>
  </si>
  <si>
    <t>U F M Industries Ltd</t>
  </si>
  <si>
    <t>UFMINDL</t>
  </si>
  <si>
    <t>Parmeshwari Silk Mills Ltd</t>
  </si>
  <si>
    <t>PARMSILK</t>
  </si>
  <si>
    <t>Shikhar Leasing and Trading Ltd</t>
  </si>
  <si>
    <t>SHIKHARLETR</t>
  </si>
  <si>
    <t>Raideep Industries Ltd</t>
  </si>
  <si>
    <t>RAIDEEPIND</t>
  </si>
  <si>
    <t>Vardhan Capital and Finance Ltd</t>
  </si>
  <si>
    <t>VARDHANCFL</t>
  </si>
  <si>
    <t>Hari Govind International Ltd</t>
  </si>
  <si>
    <t>HARIGOV</t>
  </si>
  <si>
    <t>Tivoli Construction Ltd</t>
  </si>
  <si>
    <t>TVOLCON</t>
  </si>
  <si>
    <t>Jyot International Marketing Ltd</t>
  </si>
  <si>
    <t>JYOTIN</t>
  </si>
  <si>
    <t>Sarvamangal Marcantile Company Ltd</t>
  </si>
  <si>
    <t>ZSARVAMA</t>
  </si>
  <si>
    <t>Alna Trading and Exports Ltd</t>
  </si>
  <si>
    <t>ALNATRD</t>
  </si>
  <si>
    <t>Ventura Guaranty Ltd</t>
  </si>
  <si>
    <t>SHYAM</t>
  </si>
  <si>
    <t>Healthy Investments Ltd</t>
  </si>
  <si>
    <t>HEALINV</t>
  </si>
  <si>
    <t>Vivid Global Industries Ltd</t>
  </si>
  <si>
    <t>VIVIDIND</t>
  </si>
  <si>
    <t>Revati Organics Ltd</t>
  </si>
  <si>
    <t>REVAORG</t>
  </si>
  <si>
    <t>TTL Enterprises Ltd</t>
  </si>
  <si>
    <t>TTLEL</t>
  </si>
  <si>
    <t>Multiplus Holdings Ltd</t>
  </si>
  <si>
    <t>MULTIIN</t>
  </si>
  <si>
    <t>Jumbo Finance Ltd</t>
  </si>
  <si>
    <t>JUMBFNL</t>
  </si>
  <si>
    <t>Punctual Trading Ltd</t>
  </si>
  <si>
    <t>PUNCTRD</t>
  </si>
  <si>
    <t>Hariyana Ventures Ltd</t>
  </si>
  <si>
    <t>HVL</t>
  </si>
  <si>
    <t>Bajaj Global Ltd</t>
  </si>
  <si>
    <t>BAJGLOB</t>
  </si>
  <si>
    <t>Twin Roses Trades and Agencies Ltd</t>
  </si>
  <si>
    <t>TWIROST</t>
  </si>
  <si>
    <t>Nivi Trading Ltd</t>
  </si>
  <si>
    <t>ZNIVITRD</t>
  </si>
  <si>
    <t>Meenakshi Steel Industries Ltd</t>
  </si>
  <si>
    <t>MEENST</t>
  </si>
  <si>
    <t>Asutosh Enterprises Ltd</t>
  </si>
  <si>
    <t>ASUTENT</t>
  </si>
  <si>
    <t>Terraform Realstate Ltd</t>
  </si>
  <si>
    <t>TERRAREAL</t>
  </si>
  <si>
    <t>Terraform Magnum Ltd</t>
  </si>
  <si>
    <t>TERRAFORM</t>
  </si>
  <si>
    <t>Microse India Ltd</t>
  </si>
  <si>
    <t>MICROSE</t>
  </si>
  <si>
    <t>Bentley Commercial Enterprises Ltd</t>
  </si>
  <si>
    <t>BENTCOM</t>
  </si>
  <si>
    <t>Nilkanth Engineering Ltd</t>
  </si>
  <si>
    <t>ZNILKENG</t>
  </si>
  <si>
    <t>Kajal Synthetics and Silk Mills Ltd</t>
  </si>
  <si>
    <t>KAJALSY</t>
  </si>
  <si>
    <t>Devinsu Trading Ltd</t>
  </si>
  <si>
    <t>DEVITRD</t>
  </si>
  <si>
    <t>Satyam Silk Mills Ltd</t>
  </si>
  <si>
    <t>ZSATYASL</t>
  </si>
  <si>
    <t>Ishwarshakti Holding &amp; Traders Ltd</t>
  </si>
  <si>
    <t>ISHWATR</t>
  </si>
  <si>
    <t>Triochem Products Ltd</t>
  </si>
  <si>
    <t>TRIPR</t>
  </si>
  <si>
    <t>Technojet Consultants Ltd</t>
  </si>
  <si>
    <t>TECHCON</t>
  </si>
  <si>
    <t>Oseaspre Consultants Ltd</t>
  </si>
  <si>
    <t>OSEASPR</t>
  </si>
  <si>
    <t>Classic Electricals Ltd</t>
  </si>
  <si>
    <t>CLASELE</t>
  </si>
  <si>
    <t>Mansoon Trading Co Ltd</t>
  </si>
  <si>
    <t>ZMANSOON</t>
  </si>
  <si>
    <t>Shreenath Investment Company Ltd</t>
  </si>
  <si>
    <t>SHRENTI</t>
  </si>
  <si>
    <t>Pet Plastics Ltd</t>
  </si>
  <si>
    <t>PETPLST</t>
  </si>
  <si>
    <t>Indo Gulf Industries Ltd</t>
  </si>
  <si>
    <t>IGLFXPL-B</t>
  </si>
  <si>
    <t>Oriental InfraTrust</t>
  </si>
  <si>
    <t>OSEINTRUST</t>
  </si>
  <si>
    <t>AIRTELPP</t>
  </si>
  <si>
    <t>Aurum PropTech Ltd Partly Paidup</t>
  </si>
  <si>
    <t>AURUMPP1</t>
  </si>
  <si>
    <t>SMC Credits Limited</t>
  </si>
  <si>
    <t>SMCREDT</t>
  </si>
  <si>
    <t>Highway Infrastructure Ltd</t>
  </si>
  <si>
    <t>HIGHWAYS</t>
  </si>
  <si>
    <t>Anzen India Energy Yield Plus Trust</t>
  </si>
  <si>
    <t>ANZEN</t>
  </si>
  <si>
    <t>ICICI Pru Nifty Financial Services Ex-Bank ETF</t>
  </si>
  <si>
    <t>FINIETF</t>
  </si>
  <si>
    <t>Kotak Silver ETF</t>
  </si>
  <si>
    <t>SILVER1</t>
  </si>
  <si>
    <t>ICICI Pru Nifty 10 yr Benchmark G-sec ETF</t>
  </si>
  <si>
    <t>GSEC10IETF</t>
  </si>
  <si>
    <t>BHARAT Bond ETF - April 2033</t>
  </si>
  <si>
    <t>EBBETF0433</t>
  </si>
  <si>
    <t>ICICI Pru Nifty Commodities ETF</t>
  </si>
  <si>
    <t>COMMOIETF</t>
  </si>
  <si>
    <t>DSP Nifty Bank ETF</t>
  </si>
  <si>
    <t>BANKETFADD</t>
  </si>
  <si>
    <t>Kotak Nifty 1D Rate Liquid ETF</t>
  </si>
  <si>
    <t>LIQUID1</t>
  </si>
  <si>
    <t>HDFC NIFTY Smallcap 250 ETF</t>
  </si>
  <si>
    <t>HDFCSML250</t>
  </si>
  <si>
    <t>HDFC NIFTY Midcap 150 ETF</t>
  </si>
  <si>
    <t>HDFCMID150</t>
  </si>
  <si>
    <t>HDFC S&amp;P BSE 500 ETF</t>
  </si>
  <si>
    <t>HDFCBSE500</t>
  </si>
  <si>
    <t>Mirae Asset Gold ETF</t>
  </si>
  <si>
    <t>GOLDETF</t>
  </si>
  <si>
    <t>Aditya BSL CRISIL Overnight AI Index ETF</t>
  </si>
  <si>
    <t>ABSLLIQUID</t>
  </si>
  <si>
    <t>ICICI Prudential Nifty PSU Bank ETF</t>
  </si>
  <si>
    <t>PSUBNKIETF</t>
  </si>
  <si>
    <t>Axis S&amp;P BSE Sensex ETF</t>
  </si>
  <si>
    <t>AXSENSEX</t>
  </si>
  <si>
    <t>Mirae Asset Nifty 100 Low Volatility 30 ETF</t>
  </si>
  <si>
    <t>LOWVOL</t>
  </si>
  <si>
    <t>Digital Fibre Infrastructure Trust</t>
  </si>
  <si>
    <t>DIGIFIBRE</t>
  </si>
  <si>
    <t>Mirae Asset Nifty 8-13 yr G-Sec ETF</t>
  </si>
  <si>
    <t>GSEC10YEAR</t>
  </si>
  <si>
    <t>UTI Silver Exchange Traded Fund</t>
  </si>
  <si>
    <t>SILVERETF</t>
  </si>
  <si>
    <t>DSP Gold ETF</t>
  </si>
  <si>
    <t>GOLDETFADD</t>
  </si>
  <si>
    <t>Mirae Asset Silver ETF</t>
  </si>
  <si>
    <t>SILVRETF</t>
  </si>
  <si>
    <t>Indian Highway Concessions Trust</t>
  </si>
  <si>
    <t>IHCT</t>
  </si>
  <si>
    <t>Automobile Products of India Ltd</t>
  </si>
  <si>
    <t>AUTOPRD</t>
  </si>
  <si>
    <t>DSP Nifty IT ETF</t>
  </si>
  <si>
    <t>ITETFADD</t>
  </si>
  <si>
    <t>Mirae Asset Nifty Bank ETF</t>
  </si>
  <si>
    <t>BANKETF</t>
  </si>
  <si>
    <t>Mirae Asset Nifty 1D Rate Liquid ETF</t>
  </si>
  <si>
    <t>LIQUID</t>
  </si>
  <si>
    <t>DSP Nifty PSU Bank ETF</t>
  </si>
  <si>
    <t>PSUBANKADD</t>
  </si>
  <si>
    <t>DSP Nifty Private Bank ETF</t>
  </si>
  <si>
    <t>PVTBANKADD</t>
  </si>
  <si>
    <t>DSP S&amp;P BSE Sensex ETF</t>
  </si>
  <si>
    <t>SENSEXADD</t>
  </si>
  <si>
    <t>ICICI Prudential Nifty 200 Quality 30 ETF Regular</t>
  </si>
  <si>
    <t>QUAL30IETF</t>
  </si>
  <si>
    <t>HDFC Nifty 1D Rate Liquid ETF</t>
  </si>
  <si>
    <t>HDFCLIQUID</t>
  </si>
  <si>
    <t>IRB Infrastructure Trust</t>
  </si>
  <si>
    <t>IRBIT</t>
  </si>
  <si>
    <t>UTI Nifty Midcap 150 Exchange Traded Fund</t>
  </si>
  <si>
    <t>NIFMID150</t>
  </si>
  <si>
    <t>Navi NIFTY 50 ETF</t>
  </si>
  <si>
    <t>NAVINIFTY</t>
  </si>
  <si>
    <t>Motilal Oswal Nifty 500 ETF</t>
  </si>
  <si>
    <t>MONIFTY500</t>
  </si>
  <si>
    <t>Mirae Asset S&amp;P BSE Sensex ETF</t>
  </si>
  <si>
    <t>SENSEXETF</t>
  </si>
  <si>
    <t>Intelligent Supply Chain Infrastructure Trust</t>
  </si>
  <si>
    <t>ISCITRUST</t>
  </si>
  <si>
    <t>Mirae Asset Nifty 200 Alpha 30 ETF</t>
  </si>
  <si>
    <t>ALPHAETF</t>
  </si>
  <si>
    <t>Mirae Asset Nifty IT ETF</t>
  </si>
  <si>
    <t>ITETF</t>
  </si>
  <si>
    <t>SBI NIFTY 1D Rate ETF</t>
  </si>
  <si>
    <t>LIQUIDSBI</t>
  </si>
  <si>
    <t>Edelweiss Gold ETF</t>
  </si>
  <si>
    <t>EGOLD</t>
  </si>
  <si>
    <t>Edelweiss Silver ETF</t>
  </si>
  <si>
    <t>ESILVER</t>
  </si>
  <si>
    <t>Baroda BNP Paribas Gold ETF</t>
  </si>
  <si>
    <t>BBNPPGOLD</t>
  </si>
  <si>
    <t>Sustainable Energy Infra Trust</t>
  </si>
  <si>
    <t>SEITINVIT</t>
  </si>
  <si>
    <t>Tata Gold Exchange Traded Fund</t>
  </si>
  <si>
    <t>TATAGOLD</t>
  </si>
  <si>
    <t>Tata Silver Exchange Traded Fund</t>
  </si>
  <si>
    <t>TATSILV</t>
  </si>
  <si>
    <t>Zerodha Nifty 1D Rate Liquid ETF</t>
  </si>
  <si>
    <t>LIQUIDCASE</t>
  </si>
  <si>
    <t>Bajaj Finserv Nifty Bank ETF</t>
  </si>
  <si>
    <t>BANKBETF</t>
  </si>
  <si>
    <t>Bajaj Finserv Nifty 50 ETF</t>
  </si>
  <si>
    <t>NIFTYBETF</t>
  </si>
  <si>
    <t>UTI Nifty IT ETF</t>
  </si>
  <si>
    <t>NIFITETF</t>
  </si>
  <si>
    <t>UTI Nifty 10 yr Benchmark G-Sec ETF</t>
  </si>
  <si>
    <t>NIF10GETF</t>
  </si>
  <si>
    <t>UTI Nifty 5 yr Benchmark G-Sec ETF</t>
  </si>
  <si>
    <t>NIF5GETF</t>
  </si>
  <si>
    <t>HDFC NIFTY PSU BANK ETF</t>
  </si>
  <si>
    <t>HDFCPSUBK</t>
  </si>
  <si>
    <t>DSP Nifty Healthcare ETF</t>
  </si>
  <si>
    <t>HEALTHADD</t>
  </si>
  <si>
    <t>Grasim Industries Ltd- Partly Paidup</t>
  </si>
  <si>
    <t>GRASIMPP1</t>
  </si>
  <si>
    <t>NDR InvIT Trust</t>
  </si>
  <si>
    <t>NDRINVIT</t>
  </si>
  <si>
    <t>LIC MF Nifty Midcap 100 ETF</t>
  </si>
  <si>
    <t>LICNMID100</t>
  </si>
  <si>
    <t>Skipper Ltd Partly Paidup</t>
  </si>
  <si>
    <t>SKIPPERPP</t>
  </si>
  <si>
    <t>Mirae Asset Nifty Smallcap 250 Momentum Ql 100 ETF</t>
  </si>
  <si>
    <t>SMALLCAP</t>
  </si>
  <si>
    <t>Zerodha Gold ETF</t>
  </si>
  <si>
    <t>GOLDCASE</t>
  </si>
  <si>
    <t>Quest Softech (India) Ltd Partly Paidup</t>
  </si>
  <si>
    <t>AMPVOLTSPP</t>
  </si>
  <si>
    <t>Adroit Infotech Ltd Partly Paidup</t>
  </si>
  <si>
    <t>ADROITPP1</t>
  </si>
  <si>
    <t>Yarn Syndicate Ltd Partly Paidup</t>
  </si>
  <si>
    <t>YARNPP</t>
  </si>
  <si>
    <t>Bharat Highways InvIT</t>
  </si>
  <si>
    <t>BHINVIT</t>
  </si>
  <si>
    <t>Motilal Oswal Nifty Smallcap 250 ETF</t>
  </si>
  <si>
    <t>MOSMALL250</t>
  </si>
  <si>
    <t>Motilal Oswal Nifty Realty ETF</t>
  </si>
  <si>
    <t>MOREALTY</t>
  </si>
  <si>
    <t>DSP S&amp;P BSE Liquid Rate ETF</t>
  </si>
  <si>
    <t>LIQUIDADD</t>
  </si>
  <si>
    <t>Aditya Birla Sun Life Nifty PSE ETF</t>
  </si>
  <si>
    <t>ABSLPSE</t>
  </si>
  <si>
    <t>Iykot Hitech Toolroom Ltd Partly Paidup</t>
  </si>
  <si>
    <t>IYKOTPP</t>
  </si>
  <si>
    <t>Mirae Asset Nifty MidSmallcap400 Momentum Q100 ETF</t>
  </si>
  <si>
    <t>MIDSMALL</t>
  </si>
  <si>
    <t>Hem Holdings and Trading Ltd</t>
  </si>
  <si>
    <t>ZHEMHOLD</t>
  </si>
  <si>
    <t>Haryana Financial Corp</t>
  </si>
  <si>
    <t>HARAFIN</t>
  </si>
  <si>
    <t>Bajaj Finserv Nifty 1D Rate Liquid ETF</t>
  </si>
  <si>
    <t>LIQUIDBETF</t>
  </si>
  <si>
    <t>Savani Financials Ltd Partly Paidup</t>
  </si>
  <si>
    <t>SAVFIPP</t>
  </si>
  <si>
    <t>Zerodha Nifty 100 ETF</t>
  </si>
  <si>
    <t>TOP100CASE</t>
  </si>
  <si>
    <t>Zerodha Nifty Midcap 150 ETF</t>
  </si>
  <si>
    <t>MID150CASE</t>
  </si>
  <si>
    <t>Baroda BNP Paribas Nifty Bank ETF</t>
  </si>
  <si>
    <t>BBNPNBETF</t>
  </si>
  <si>
    <t>Solara Active Pharma Sciences Ltd Partly Paidup</t>
  </si>
  <si>
    <t>SOLARAPP</t>
  </si>
  <si>
    <t>NXT-Infra Trust</t>
  </si>
  <si>
    <t>NXT-INFRA</t>
  </si>
  <si>
    <t>SBI Silver ETF</t>
  </si>
  <si>
    <t>SBISILVER</t>
  </si>
  <si>
    <t>Shriram Nifty 1D Rate Liquid ETF</t>
  </si>
  <si>
    <t>LIQUIDSHRI</t>
  </si>
  <si>
    <t>VSF Projects Ltd Partly Paidup</t>
  </si>
  <si>
    <t>VSFPROJPP</t>
  </si>
  <si>
    <t>Aditya Birla Sun Life CRISIL Broad Based Gilt ETF</t>
  </si>
  <si>
    <t>ABGSEC</t>
  </si>
  <si>
    <t>Mirae Asset Nifty EV and New Age Automotive ETF</t>
  </si>
  <si>
    <t>EVINDIA</t>
  </si>
  <si>
    <t>Sobha Ltd Partly Paidup</t>
  </si>
  <si>
    <t>SOBHAPP</t>
  </si>
  <si>
    <t>SBI Nifty50 Equal Weight ETF</t>
  </si>
  <si>
    <t>SBINEQWETF</t>
  </si>
  <si>
    <t>ICICI Prudential Nifty Oil &amp; Gas ETF</t>
  </si>
  <si>
    <t>OILIETF</t>
  </si>
  <si>
    <t>Groww Nifty EV &amp; New Age Automotive ETF</t>
  </si>
  <si>
    <t>GROWWEV</t>
  </si>
  <si>
    <t>MITCONPP</t>
  </si>
  <si>
    <t>Aditya Birla Sun Life Crisil 10 Year Gilt ETF</t>
  </si>
  <si>
    <t>GSEC10ABSL</t>
  </si>
  <si>
    <t>ICICI Prudential Nifty Metal ETF</t>
  </si>
  <si>
    <t>METALIETF</t>
  </si>
  <si>
    <t>Sharat Industries Ltd Partly Paidup</t>
  </si>
  <si>
    <t>SHARATPP</t>
  </si>
  <si>
    <t>Motilal Oswal Nifty India Defence ETF</t>
  </si>
  <si>
    <t>MODEFENCE</t>
  </si>
  <si>
    <t>Vdeal System Ltd</t>
  </si>
  <si>
    <t>VDEAL</t>
  </si>
  <si>
    <t>Indian Phosphate Ltd</t>
  </si>
  <si>
    <t>Indian Pho</t>
  </si>
  <si>
    <t>Premier Energies Ltd</t>
  </si>
  <si>
    <t>PREMIERENE</t>
  </si>
  <si>
    <t>Jay Bee Laminations Ltd</t>
  </si>
  <si>
    <t>JAYBEE</t>
  </si>
  <si>
    <t>Paramatrix Technologies Ltd</t>
  </si>
  <si>
    <t>PARAMATRIX</t>
  </si>
  <si>
    <t>Aeron Composites Ltd</t>
  </si>
  <si>
    <t>AERON</t>
  </si>
  <si>
    <t>Ecos (India) Mobility &amp; Hospitality Ltd</t>
  </si>
  <si>
    <t>ECOSMOBLTY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</si>
  <si>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</si>
  <si>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</si>
  <si>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</si>
  <si>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</si>
  <si>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</si>
  <si>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</si>
  <si>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</si>
  <si>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</si>
  <si>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Automobile and Auto Components</t>
  </si>
  <si>
    <t>Power</t>
  </si>
  <si>
    <t>Metals &amp; Mining</t>
  </si>
  <si>
    <t>Consumer Services</t>
  </si>
  <si>
    <t>Services</t>
  </si>
  <si>
    <t>Consumer Durables</t>
  </si>
  <si>
    <t>Capital Goods</t>
  </si>
  <si>
    <t>Realty</t>
  </si>
  <si>
    <t>Chemicals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</si>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</sst>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Market%20Breadth\ind_niftytotalmarket_list.xlsx" TargetMode="External"/><Relationship Id="rId1" Type="http://schemas.openxmlformats.org/officeDocument/2006/relationships/externalLinkPath" Target="/Users/DELL/Desktop/Market%20Data/Market%20Breadth/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  <sheetName val="ind_niftytotalmarket_list (1)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42C8F6-D75B-4342-B73F-2301C25AC2AC}" name="Table4" displayName="Table4" ref="A1:Z122" totalsRowShown="0">
  <autoFilter ref="A1:Z122" xr:uid="{D042C8F6-D75B-4342-B73F-2301C25AC2AC}"/>
  <sortState xmlns:xlrd2="http://schemas.microsoft.com/office/spreadsheetml/2017/richdata2" ref="A2:Z122">
    <sortCondition ref="Z1:Z122"/>
  </sortState>
  <tableColumns count="26">
    <tableColumn id="1" xr3:uid="{92383E2C-B841-4883-869F-603D14D59516}" name="Sub-Sector"/>
    <tableColumn id="2" xr3:uid="{113CAC96-78A1-422D-8303-9AADCEF2E7E9}" name="Count" dataDxfId="56">
      <calculatedColumnFormula>COUNTIFS(Table2[Sub-Sector],Table4[[#This Row],[Sub-Sector]])</calculatedColumnFormula>
    </tableColumn>
    <tableColumn id="3" xr3:uid="{52F2AC66-9B12-4F48-899E-1D59D81BB4D3}" name="Uptrend" dataDxfId="55">
      <calculatedColumnFormula>COUNTIFS(Table2[Sub-Sector],Table4[[#This Row],[Sub-Sector]],Table2[Uptrend],"Uptrend")/Table4[[#This Row],[Count]]</calculatedColumnFormula>
    </tableColumn>
    <tableColumn id="4" xr3:uid="{809999CD-F6BA-44C8-91EC-A7BB5EB376C8}" name="1W Out-Performance" dataDxfId="54">
      <calculatedColumnFormula>COUNTIFS(Table2[Sub-Sector],Table4[[#This Row],[Sub-Sector]],Table2[1W Return vs Nifty],"&gt;=5")/Table4[[#This Row],[Count]]</calculatedColumnFormula>
    </tableColumn>
    <tableColumn id="5" xr3:uid="{F77E3887-C617-4287-8A68-FBE9CC647394}" name="1M Out-Performance" dataDxfId="53">
      <calculatedColumnFormula>COUNTIFS(Table2[Sub-Sector],Table4[[#This Row],[Sub-Sector]],Table2[1M Return vs Nifty],"&gt;=5")/Table4[[#This Row],[Count]]</calculatedColumnFormula>
    </tableColumn>
    <tableColumn id="6" xr3:uid="{E67880A3-03D8-4175-8C18-51A335D70590}" name="6M Return vs Nifty" dataDxfId="52">
      <calculatedColumnFormula>COUNTIFS(Table2[Sub-Sector],Table4[[#This Row],[Sub-Sector]],Table2[6M Return vs Nifty],"&gt;=10")/Table4[[#This Row],[Count]]</calculatedColumnFormula>
    </tableColumn>
    <tableColumn id="7" xr3:uid="{6C6F7BF9-20AA-444D-ABAA-F8B0675CBF57}" name="1Y Return vs Nifty" dataDxfId="51">
      <calculatedColumnFormula>COUNTIFS(Table2[Sub-Sector],Table4[[#This Row],[Sub-Sector]],Table2[1Y Return vs Nifty],"&gt;=10")/Table4[[#This Row],[Count]]</calculatedColumnFormula>
    </tableColumn>
    <tableColumn id="8" xr3:uid="{61E4309D-2254-4A25-88D3-5DCFA57BEE62}" name="RSI" dataDxfId="50">
      <calculatedColumnFormula>COUNTIFS(Table2[Sub-Sector],Table4[[#This Row],[Sub-Sector]],Table2[RSI Exponential â€“ 14D],"&gt;=50")/Table4[[#This Row],[Count]]</calculatedColumnFormula>
    </tableColumn>
    <tableColumn id="9" xr3:uid="{F16C4996-8FD0-4ACB-A4FF-1607AA42EAFA}" name="Relative Volume" dataDxfId="49">
      <calculatedColumnFormula>COUNTIFS(Table2[Sub-Sector],Table4[[#This Row],[Sub-Sector]],Table2[Relative Volume],"&gt;=1")/Table4[[#This Row],[Count]]</calculatedColumnFormula>
    </tableColumn>
    <tableColumn id="10" xr3:uid="{A89CF8BC-467E-4DAA-AF62-FC301DC8D558}" name="% Away From Day Low" dataDxfId="48">
      <calculatedColumnFormula>COUNTIFS(Table2[Sub-Sector],Table4[[#This Row],[Sub-Sector]],Table2[% Away From Day Low],"&gt;=0.05")/Table4[[#This Row],[Count]]</calculatedColumnFormula>
    </tableColumn>
    <tableColumn id="11" xr3:uid="{9CAD02F6-DF24-4693-AA03-31ADC70BEEA9}" name="% Away From Day High" dataDxfId="47">
      <calculatedColumnFormula>COUNTIFS(Table2[Sub-Sector],Table4[[#This Row],[Sub-Sector]],Table2[% Away From Day High],"&lt;=0.05")/Table4[[#This Row],[Count]]</calculatedColumnFormula>
    </tableColumn>
    <tableColumn id="12" xr3:uid="{1B70DEEF-6061-4D73-BFB2-CCBABA576FEE}" name="% Away From Current Week Low" dataDxfId="46">
      <calculatedColumnFormula>COUNTIFS(Table2[Sub-Sector],Table4[[#This Row],[Sub-Sector]],Table2[% Away From Current Week Low],"&gt;=0.05")/Table4[[#This Row],[Count]]</calculatedColumnFormula>
    </tableColumn>
    <tableColumn id="13" xr3:uid="{D5A6D376-C088-47BE-8885-D38CDA584F5B}" name="% Away From Current Week High" dataDxfId="45">
      <calculatedColumnFormula>COUNTIFS(Table2[Sub-Sector],Table4[[#This Row],[Sub-Sector]],Table2[% Away From Current Week High],"&lt;=0.05")/Table4[[#This Row],[Count]]</calculatedColumnFormula>
    </tableColumn>
    <tableColumn id="14" xr3:uid="{A36CD0BC-4C50-41AD-AE65-5B2F8185C995}" name="% Away From Current Month Low" dataDxfId="44">
      <calculatedColumnFormula>COUNTIFS(Table2[Sub-Sector],Table4[[#This Row],[Sub-Sector]],Table2[% Away From Current Month Low],"&gt;=0.05")/Table4[[#This Row],[Count]]</calculatedColumnFormula>
    </tableColumn>
    <tableColumn id="15" xr3:uid="{B1C16CA8-CDD9-4CB8-89C1-8439A0E64911}" name="% Away From Current Month High" dataDxfId="43">
      <calculatedColumnFormula>COUNTIFS(Table2[Sub-Sector],Table4[[#This Row],[Sub-Sector]],Table2[% Away From Current Month High],"&lt;=0.05")/Table4[[#This Row],[Count]]</calculatedColumnFormula>
    </tableColumn>
    <tableColumn id="16" xr3:uid="{21C02D4B-1674-43CD-8AB4-EBA0894A0509}" name="% Away From 52W High" dataDxfId="42">
      <calculatedColumnFormula>COUNTIFS(Table2[Sub-Sector],Table4[[#This Row],[Sub-Sector]],Table2[% Away From 52W High],"&lt;=10")/Table4[[#This Row],[Count]]</calculatedColumnFormula>
    </tableColumn>
    <tableColumn id="17" xr3:uid="{0269EF65-D70C-4323-BAB9-2B76A03D27B5}" name="% Away From 52W Low" dataDxfId="41">
      <calculatedColumnFormula>COUNTIFS(Table2[Sub-Sector],Table4[[#This Row],[Sub-Sector]],Table2[% Away From 52W Low],"&gt;=10")/Table4[[#This Row],[Count]]</calculatedColumnFormula>
    </tableColumn>
    <tableColumn id="18" xr3:uid="{836B87E0-588C-408B-B9D3-4AD991D04BF3}" name="% Price above 20D EMA" dataDxfId="40">
      <calculatedColumnFormula>COUNTIFS(Table2[Sub-Sector],Table4[[#This Row],[Sub-Sector]],Table2[% Price above 20 EMA],"&gt;=0")/Table4[[#This Row],[Count]]</calculatedColumnFormula>
    </tableColumn>
    <tableColumn id="19" xr3:uid="{81785126-1320-4583-94AC-BECC570B1342}" name="% Price above 50 EMA" dataDxfId="39">
      <calculatedColumnFormula>COUNTIFS(Table2[Sub-Sector],Table4[[#This Row],[Sub-Sector]],Table2[% Price above 50 EMA],"&gt;=0")/Table4[[#This Row],[Count]]</calculatedColumnFormula>
    </tableColumn>
    <tableColumn id="20" xr3:uid="{EBF2E8CE-F307-4096-9A5D-2736DD23684E}" name="% Price above 200 EMA" dataDxfId="38">
      <calculatedColumnFormula>COUNTIFS(Table2[Sub-Sector],Table4[[#This Row],[Sub-Sector]],Table2[% Price above 200 EMA],"&gt;=0")/Table4[[#This Row],[Count]]</calculatedColumnFormula>
    </tableColumn>
    <tableColumn id="21" xr3:uid="{F4A2C752-4AEE-4ED3-AD58-A92D2C6A0F6C}" name="Rate of Change - Zone" dataDxfId="37">
      <calculatedColumnFormula>COUNTIFS(Table2[Sub-Sector],Table4[[#This Row],[Sub-Sector]],Table2[Rate of Change - Zone],"Positive")/Table4[[#This Row],[Count]]</calculatedColumnFormula>
    </tableColumn>
    <tableColumn id="22" xr3:uid="{55C33E99-76E0-4521-BF99-9C2C6A906298}" name="Sharpe Ratio" dataDxfId="36">
      <calculatedColumnFormula>COUNTIFS(Table2[Sub-Sector],Table4[[#This Row],[Sub-Sector]],Table2[Sharpe Ratio],"&gt;=0.10")/Table4[[#This Row],[Count]]</calculatedColumnFormula>
    </tableColumn>
    <tableColumn id="23" xr3:uid="{809287D8-5D21-4BBE-ABAA-8E8A29078F2A}" name="Score" dataDxfId="35">
      <calculatedColumnFormula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calculatedColumnFormula>
    </tableColumn>
    <tableColumn id="24" xr3:uid="{E1208F33-EECF-4167-9091-3D300EE500FF}" name="Rank" dataDxfId="34">
      <calculatedColumnFormula>_xlfn.RANK.AVG(Table4[[#This Row],[Score]],Table4[Score],1)</calculatedColumnFormula>
    </tableColumn>
    <tableColumn id="25" xr3:uid="{F6B15A5E-8552-482C-95FB-FED18B50C855}" name="Score 2 " dataDxfId="33">
      <calculatedColumnFormula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calculatedColumnFormula>
    </tableColumn>
    <tableColumn id="26" xr3:uid="{F2A892BA-4EB5-426E-A4F4-E1A6E936E332}" name="Rank 2" dataDxfId="32">
      <calculatedColumnFormula>_xlfn.RANK.AVG(Table4[[#This Row],[Score 2 ]],Table4[[Score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F658E6-8013-4343-B1FC-F900A216D6CD}" name="Table2" displayName="Table2" ref="A1:AV739" totalsRowShown="0">
  <sortState xmlns:xlrd2="http://schemas.microsoft.com/office/spreadsheetml/2017/richdata2" ref="A2:AV739">
    <sortCondition ref="AV1:AV739"/>
  </sortState>
  <tableColumns count="48">
    <tableColumn id="1" xr3:uid="{D13FF0C4-F45C-4D47-99E0-19C2CDE2D130}" name="Name"/>
    <tableColumn id="2" xr3:uid="{44D82E44-C7F2-416F-88DF-C783CF123EF7}" name="Ticker"/>
    <tableColumn id="3" xr3:uid="{01CD5BC8-0EC2-438A-A63B-2F3623321247}" name="Industry"/>
    <tableColumn id="4" xr3:uid="{C7A08813-EC43-4367-80A5-E57DA3249FFB}" name="Sub-Sector"/>
    <tableColumn id="5" xr3:uid="{2F1CE3E5-A3FD-412C-8421-9DF0672EEA3C}" name="Market Cap"/>
    <tableColumn id="6" xr3:uid="{E8BAEE8B-766E-4F27-8353-E15057838B1D}" name="Close Price"/>
    <tableColumn id="7" xr3:uid="{541BE122-538D-49CF-BDC6-5F0DC4F458E6}" name="1Y Return vs Nifty"/>
    <tableColumn id="18" xr3:uid="{9BF3A51D-80E1-4A88-A6F7-5BD6954F5205}" name="1Y Return vs Nifty Z-Score" dataDxfId="31">
      <calculatedColumnFormula>(Table2[[#This Row],[1Y Return vs Nifty]]-AVERAGE(Table2[1Y Return vs Nifty]))/_xlfn.STDEV.P(Table2[1Y Return vs Nifty])</calculatedColumnFormula>
    </tableColumn>
    <tableColumn id="8" xr3:uid="{578A7514-2215-4033-BA3E-9064B3642530}" name="1M Return vs Nifty"/>
    <tableColumn id="19" xr3:uid="{B94F1876-9FA4-495F-B786-2560E4602095}" name="1M Return vs Nifty Z-Score" dataDxfId="30">
      <calculatedColumnFormula>(Table2[[#This Row],[1M Return vs Nifty]]-AVERAGE(Table2[1M Return vs Nifty]))/_xlfn.STDEV.P(Table2[1M Return vs Nifty])</calculatedColumnFormula>
    </tableColumn>
    <tableColumn id="9" xr3:uid="{C657C7F6-8730-45D4-A125-C3660D91CCBE}" name="6M Return vs Nifty"/>
    <tableColumn id="20" xr3:uid="{3FE9F2A3-C914-4358-A266-9E896E1F84B8}" name="6M Return vs Nifty Z-Score" dataDxfId="29">
      <calculatedColumnFormula>(Table2[[#This Row],[6M Return vs Nifty]]-AVERAGE(Table2[6M Return vs Nifty]))/_xlfn.STDEV.P(Table2[6M Return vs Nifty])</calculatedColumnFormula>
    </tableColumn>
    <tableColumn id="10" xr3:uid="{81F49FB8-70A2-420C-9D7F-29D38C19E1DA}" name="1W Return vs Nifty"/>
    <tableColumn id="22" xr3:uid="{D5EC991C-1E10-4014-9DAF-244D27AE4886}" name="1W Return vs Nifty Z-Score" dataDxfId="28">
      <calculatedColumnFormula>(Table2[[#This Row],[1W Return vs Nifty]]-AVERAGE(Table2[1W Return vs Nifty]))/_xlfn.STDEV.P(Table2[1W Return vs Nifty])</calculatedColumnFormula>
    </tableColumn>
    <tableColumn id="21" xr3:uid="{3753B05F-C5C3-4A39-A8F2-A83D9CE3C1A5}" name="20D EMA" dataDxfId="27"/>
    <tableColumn id="11" xr3:uid="{DD348D8B-90AD-4046-A6B3-C4E530ED01D3}" name="50D EMA"/>
    <tableColumn id="12" xr3:uid="{BACB2480-6C48-4B49-A268-5745DDC1FEF0}" name="200D EMA"/>
    <tableColumn id="13" xr3:uid="{BC73BC10-A215-4922-A5E7-9729CD9F5B66}" name="RSI Exponential â€“ 14D"/>
    <tableColumn id="25" xr3:uid="{FB7D25A4-4E29-423E-966F-D4E6CFF8760A}" name="% Price above 20 EMA" dataDxfId="26">
      <calculatedColumnFormula>(Table2[[#This Row],[Close Price]]-Table2[[#This Row],[20D EMA]])/Table2[[#This Row],[20D EMA]]</calculatedColumnFormula>
    </tableColumn>
    <tableColumn id="24" xr3:uid="{90D74473-FE94-4235-BC2A-FE680EAA62CE}" name="% Price above 50 EMA" dataDxfId="25">
      <calculatedColumnFormula>(Table2[[#This Row],[Close Price]]-Table2[[#This Row],[50D EMA]])/Table2[[#This Row],[50D EMA]]</calculatedColumnFormula>
    </tableColumn>
    <tableColumn id="23" xr3:uid="{7624EDE3-6062-46D1-A491-AF6B550C674F}" name="% Price above 200 EMA" dataDxfId="24">
      <calculatedColumnFormula>(Table2[[#This Row],[Close Price]]-Table2[[#This Row],[200D EMA]])/Table2[[#This Row],[200D EMA]]</calculatedColumnFormula>
    </tableColumn>
    <tableColumn id="14" xr3:uid="{F71DBAEF-1122-4DA9-892C-98ED430D76FD}" name="Relative Volume"/>
    <tableColumn id="37" xr3:uid="{C853224C-B4B2-4EBD-9A61-C91E6E0EE791}" name="Day Low" dataDxfId="23"/>
    <tableColumn id="36" xr3:uid="{69CE6E6A-8A15-448F-8F02-54C18912AA4D}" name="Day High" dataDxfId="22"/>
    <tableColumn id="35" xr3:uid="{41B6EF50-DCC5-4D42-A0F3-1C103BD65CA2}" name="Current Week Low" dataDxfId="21"/>
    <tableColumn id="34" xr3:uid="{79AC4FEA-6111-4C7C-B80D-CB3FBDFB0B86}" name="Current Week High" dataDxfId="20"/>
    <tableColumn id="33" xr3:uid="{A7E1A5C4-A116-481C-B8A9-EC11E2E67DDD}" name="Current Month Low" dataDxfId="19"/>
    <tableColumn id="32" xr3:uid="{2F06CBE0-FB08-47C2-B958-C15D9EBB9B97}" name="Current Month High" dataDxfId="18"/>
    <tableColumn id="31" xr3:uid="{1E8A8EBA-FED4-4358-A3BB-9F064E653F3E}" name="% Away From Day Low" dataDxfId="17">
      <calculatedColumnFormula>(Table2[[#This Row],[Close Price]]/Table2[[#This Row],[Day Low]])-1</calculatedColumnFormula>
    </tableColumn>
    <tableColumn id="30" xr3:uid="{73BB9AAF-0473-46A2-B5BA-00E3F7DFEAC2}" name="% Away From Day High" dataDxfId="16">
      <calculatedColumnFormula>(Table2[[#This Row],[Day High]]/Table2[[#This Row],[Close Price]])-1</calculatedColumnFormula>
    </tableColumn>
    <tableColumn id="29" xr3:uid="{CC8597AA-FFE1-4F03-B10D-FD319C4878A9}" name="% Away From Current Week Low" dataDxfId="15">
      <calculatedColumnFormula>(Table2[[#This Row],[Close Price]]/Table2[[#This Row],[Current Week Low]])-1</calculatedColumnFormula>
    </tableColumn>
    <tableColumn id="28" xr3:uid="{A7DAE926-C69D-44BA-B5CD-CD612E362F58}" name="% Away From Current Week High" dataDxfId="14">
      <calculatedColumnFormula>(Table2[[#This Row],[Current Week High]]/Table2[[#This Row],[Close Price]])-1</calculatedColumnFormula>
    </tableColumn>
    <tableColumn id="27" xr3:uid="{1BC3D0E1-D1E7-49A9-B66F-3DD71D519FAE}" name="% Away From Current Month Low" dataDxfId="13">
      <calculatedColumnFormula>(Table2[[#This Row],[Close Price]]/Table2[[#This Row],[Current Month Low]])-1</calculatedColumnFormula>
    </tableColumn>
    <tableColumn id="26" xr3:uid="{7B3F9657-2D09-4093-98F8-D4372AA6561B}" name="% Away From Current Month High" dataDxfId="12">
      <calculatedColumnFormula>(Table2[[#This Row],[Current Month High]]/Table2[[#This Row],[Close Price]])-1</calculatedColumnFormula>
    </tableColumn>
    <tableColumn id="15" xr3:uid="{7EF84D44-819B-4ECF-AB81-4076E615C0ED}" name="% Away From 52W High"/>
    <tableColumn id="16" xr3:uid="{0C379399-B8B7-41F1-9D87-3EF5E1239E65}" name="% Away From 52W Low"/>
    <tableColumn id="42" xr3:uid="{E2973B1D-4730-4FF3-904C-8A4098A68864}" name="Uptrend" dataDxfId="11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D10B96E9-73A4-46F2-BEB8-1777BCBABF29}" name="Relative Strength Sector Index" dataDxfId="10"/>
    <tableColumn id="40" xr3:uid="{540DE83F-02B6-4410-B7C0-3D74535F785C}" name="Relative Strength Sector Index - Zone" dataDxfId="9"/>
    <tableColumn id="39" xr3:uid="{4AB390FF-70D7-4D71-A327-24C8DB727700}" name="Rate of Change" dataDxfId="8"/>
    <tableColumn id="38" xr3:uid="{507F4C62-C0EF-4F3B-8378-5C29BE016B39}" name="Rate of Change - Zone" dataDxfId="7"/>
    <tableColumn id="17" xr3:uid="{10AB2CFC-E1BD-4424-9B41-EB0FC32F31BB}" name="Sharpe Ratio"/>
    <tableColumn id="43" xr3:uid="{487C1FD1-CD22-4651-BAEE-E4B868F57AE3}" name="Sharpe Ratio Z-Score" dataDxfId="6">
      <calculatedColumnFormula>(Table2[[#This Row],[Sharpe Ratio]]-AVERAGE(Table2[Sharpe Ratio]))/_xlfn.STDEV.P(Table2[Sharpe Ratio])</calculatedColumnFormula>
    </tableColumn>
    <tableColumn id="44" xr3:uid="{6098C466-7EFE-40AC-A97E-4FE96F6477BD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04C878A8-1BAE-4018-88F1-E67A843ADBE8}" name="Rank 1Y" dataDxfId="4">
      <calculatedColumnFormula>_xlfn.RANK.AVG(Table2[[#This Row],[1Y Return vs Nifty Z-Score]],Table2[1Y Return vs Nifty Z-Score])</calculatedColumnFormula>
    </tableColumn>
    <tableColumn id="46" xr3:uid="{220EC928-BB64-408E-98E7-2D55ABFBB03A}" name="Rank 6M" dataDxfId="3">
      <calculatedColumnFormula>_xlfn.RANK.AVG(Table2[[#This Row],[6M Return vs Nifty Z-Score]],Table2[6M Return vs Nifty Z-Score])</calculatedColumnFormula>
    </tableColumn>
    <tableColumn id="47" xr3:uid="{2A68813F-A9F3-40B2-AC4A-3EAA68933E6D}" name="Rank Sharpe" dataDxfId="2">
      <calculatedColumnFormula>_xlfn.RANK.AVG(Table2[[#This Row],[Sharpe Ratio Z-Score]],Table2[Sharpe Ratio Z-Score])</calculatedColumnFormula>
    </tableColumn>
    <tableColumn id="48" xr3:uid="{B32ED369-568E-4955-9E81-03C61D90C47E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344314-E804-4654-AABA-871FF4311A39}" name="Table1" displayName="Table1" ref="A1:Q5040" totalsRowShown="0">
  <autoFilter ref="A1:Q5040" xr:uid="{48344314-E804-4654-AABA-871FF4311A39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AB1AC398-183F-49E2-8DD6-AC115EAA1353}" name="Name"/>
    <tableColumn id="2" xr3:uid="{5A9267C1-B52B-494C-9D33-308FE2EA492E}" name="Ticker"/>
    <tableColumn id="17" xr3:uid="{77B54FB7-FB48-4DA7-931E-855F95F5F33C}" name="Industry" dataDxfId="0">
      <calculatedColumnFormula>IFERROR(VLOOKUP(Table1[[#This Row],[Ticker]],[1]!Table2[[Symbol]:[Industry]],2,FALSE),"-")</calculatedColumnFormula>
    </tableColumn>
    <tableColumn id="3" xr3:uid="{3190A761-33C5-4F14-8E8A-00C00F164BBC}" name="Sub-Sector"/>
    <tableColumn id="4" xr3:uid="{4DA464B0-993F-4034-BFAF-000868540F85}" name="Market Cap"/>
    <tableColumn id="5" xr3:uid="{D15E934B-5762-4342-BB3A-DF93B8DFA3C4}" name="Close Price"/>
    <tableColumn id="6" xr3:uid="{99177F7B-EECF-4344-8E15-FAAFE1B998F7}" name="1Y Return vs Nifty"/>
    <tableColumn id="7" xr3:uid="{B333B346-1C81-4040-BB0C-12C043CBB78B}" name="1M Return vs Nifty"/>
    <tableColumn id="8" xr3:uid="{A421375B-9DD7-4F8A-83C8-83C218529EBB}" name="6M Return vs Nifty"/>
    <tableColumn id="9" xr3:uid="{36B50A39-4B05-4BC6-BBE3-9E3FE4A57672}" name="1W Return vs Nifty"/>
    <tableColumn id="10" xr3:uid="{8209CFD1-DCB8-4A22-883E-16DCD0D067F8}" name="50D EMA"/>
    <tableColumn id="11" xr3:uid="{534AEA8F-FCAA-4F19-9C08-8B85B89919B3}" name="200D EMA"/>
    <tableColumn id="12" xr3:uid="{4812436B-24DE-48D4-AD20-C4D7EE0052DC}" name="RSI Exponential â€“ 14D"/>
    <tableColumn id="13" xr3:uid="{5D9CFEB4-A105-4950-A3B5-89D76D3326F1}" name="Relative Volume"/>
    <tableColumn id="14" xr3:uid="{0B078249-AA3E-42F3-A778-11C760649366}" name="% Away From 52W High"/>
    <tableColumn id="15" xr3:uid="{350A502B-AD54-4C56-897E-E86081407EC3}" name="% Away From 52W Low"/>
    <tableColumn id="16" xr3:uid="{0A661FA4-4110-4612-8DA8-068E71A5438A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E6162-3382-441A-8C54-0C8A97664B24}">
  <dimension ref="A1:Z122"/>
  <sheetViews>
    <sheetView topLeftCell="J1" workbookViewId="0">
      <selection activeCell="P2" sqref="P2"/>
    </sheetView>
  </sheetViews>
  <sheetFormatPr defaultRowHeight="14.4" x14ac:dyDescent="0.3"/>
  <cols>
    <col min="1" max="1" width="34.44140625" bestFit="1" customWidth="1"/>
    <col min="2" max="2" width="8.33203125" bestFit="1" customWidth="1"/>
    <col min="3" max="3" width="10.21875" bestFit="1" customWidth="1"/>
    <col min="4" max="5" width="21.33203125" bestFit="1" customWidth="1"/>
    <col min="6" max="6" width="19" bestFit="1" customWidth="1"/>
    <col min="7" max="7" width="18.21875" bestFit="1" customWidth="1"/>
    <col min="8" max="8" width="8" bestFit="1" customWidth="1"/>
    <col min="9" max="9" width="17" bestFit="1" customWidth="1"/>
    <col min="10" max="10" width="22.33203125" bestFit="1" customWidth="1"/>
    <col min="11" max="11" width="22.6640625" bestFit="1" customWidth="1"/>
    <col min="12" max="12" width="30.88671875" bestFit="1" customWidth="1"/>
    <col min="13" max="13" width="31.21875" bestFit="1" customWidth="1"/>
    <col min="14" max="14" width="32" bestFit="1" customWidth="1"/>
    <col min="15" max="15" width="32.33203125" bestFit="1" customWidth="1"/>
    <col min="16" max="16" width="23.21875" bestFit="1" customWidth="1"/>
    <col min="17" max="17" width="22.88671875" bestFit="1" customWidth="1"/>
    <col min="18" max="18" width="23.21875" bestFit="1" customWidth="1"/>
    <col min="19" max="19" width="22" bestFit="1" customWidth="1"/>
    <col min="20" max="20" width="23" bestFit="1" customWidth="1"/>
    <col min="21" max="21" width="22" bestFit="1" customWidth="1"/>
    <col min="22" max="22" width="13.88671875" bestFit="1" customWidth="1"/>
    <col min="23" max="23" width="12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10366</v>
      </c>
      <c r="C1" t="s">
        <v>10352</v>
      </c>
      <c r="D1" t="s">
        <v>10367</v>
      </c>
      <c r="E1" t="s">
        <v>10368</v>
      </c>
      <c r="F1" t="s">
        <v>7</v>
      </c>
      <c r="G1" t="s">
        <v>5</v>
      </c>
      <c r="H1" t="s">
        <v>10369</v>
      </c>
      <c r="I1" t="s">
        <v>12</v>
      </c>
      <c r="J1" t="s">
        <v>10346</v>
      </c>
      <c r="K1" t="s">
        <v>10347</v>
      </c>
      <c r="L1" t="s">
        <v>10348</v>
      </c>
      <c r="M1" t="s">
        <v>10349</v>
      </c>
      <c r="N1" t="s">
        <v>10350</v>
      </c>
      <c r="O1" t="s">
        <v>10351</v>
      </c>
      <c r="P1" t="s">
        <v>13</v>
      </c>
      <c r="Q1" t="s">
        <v>14</v>
      </c>
      <c r="R1" t="s">
        <v>10370</v>
      </c>
      <c r="S1" t="s">
        <v>10338</v>
      </c>
      <c r="T1" t="s">
        <v>10339</v>
      </c>
      <c r="U1" t="s">
        <v>10356</v>
      </c>
      <c r="V1" t="s">
        <v>15</v>
      </c>
      <c r="W1" t="s">
        <v>10361</v>
      </c>
      <c r="X1" t="s">
        <v>10371</v>
      </c>
      <c r="Y1" t="s">
        <v>10372</v>
      </c>
      <c r="Z1" t="s">
        <v>10373</v>
      </c>
    </row>
    <row r="2" spans="1:26" x14ac:dyDescent="0.3">
      <c r="A2" t="s">
        <v>151</v>
      </c>
      <c r="B2">
        <f>COUNTIFS(Table2[Sub-Sector],Table4[[#This Row],[Sub-Sector]])</f>
        <v>1</v>
      </c>
      <c r="C2" s="2">
        <f>COUNTIFS(Table2[Sub-Sector],Table4[[#This Row],[Sub-Sector]],Table2[Uptrend],"Uptrend")/Table4[[#This Row],[Count]]</f>
        <v>1</v>
      </c>
      <c r="D2" s="2">
        <f>COUNTIFS(Table2[Sub-Sector],Table4[[#This Row],[Sub-Sector]],Table2[1W Return vs Nifty],"&gt;=5")/Table4[[#This Row],[Count]]</f>
        <v>0</v>
      </c>
      <c r="E2" s="2">
        <f>COUNTIFS(Table2[Sub-Sector],Table4[[#This Row],[Sub-Sector]],Table2[1M Return vs Nifty],"&gt;=5")/Table4[[#This Row],[Count]]</f>
        <v>1</v>
      </c>
      <c r="F2" s="2">
        <f>COUNTIFS(Table2[Sub-Sector],Table4[[#This Row],[Sub-Sector]],Table2[6M Return vs Nifty],"&gt;=10")/Table4[[#This Row],[Count]]</f>
        <v>1</v>
      </c>
      <c r="G2" s="2">
        <f>COUNTIFS(Table2[Sub-Sector],Table4[[#This Row],[Sub-Sector]],Table2[1Y Return vs Nifty],"&gt;=10")/Table4[[#This Row],[Count]]</f>
        <v>1</v>
      </c>
      <c r="H2" s="2">
        <f>COUNTIFS(Table2[Sub-Sector],Table4[[#This Row],[Sub-Sector]],Table2[RSI Exponential â€“ 14D],"&gt;=50")/Table4[[#This Row],[Count]]</f>
        <v>1</v>
      </c>
      <c r="I2" s="2">
        <f>COUNTIFS(Table2[Sub-Sector],Table4[[#This Row],[Sub-Sector]],Table2[Relative Volume],"&gt;=1")/Table4[[#This Row],[Count]]</f>
        <v>1</v>
      </c>
      <c r="J2" s="2">
        <f>COUNTIFS(Table2[Sub-Sector],Table4[[#This Row],[Sub-Sector]],Table2[% Away From Day Low],"&gt;=0.05")/Table4[[#This Row],[Count]]</f>
        <v>0</v>
      </c>
      <c r="K2" s="2">
        <f>COUNTIFS(Table2[Sub-Sector],Table4[[#This Row],[Sub-Sector]],Table2[% Away From Day High],"&lt;=0.05")/Table4[[#This Row],[Count]]</f>
        <v>1</v>
      </c>
      <c r="L2" s="2">
        <f>COUNTIFS(Table2[Sub-Sector],Table4[[#This Row],[Sub-Sector]],Table2[% Away From Current Week Low],"&gt;=0.05")/Table4[[#This Row],[Count]]</f>
        <v>0</v>
      </c>
      <c r="M2" s="2">
        <f>COUNTIFS(Table2[Sub-Sector],Table4[[#This Row],[Sub-Sector]],Table2[% Away From Current Week High],"&lt;=0.05")/Table4[[#This Row],[Count]]</f>
        <v>1</v>
      </c>
      <c r="N2" s="2">
        <f>COUNTIFS(Table2[Sub-Sector],Table4[[#This Row],[Sub-Sector]],Table2[% Away From Current Month Low],"&gt;=0.05")/Table4[[#This Row],[Count]]</f>
        <v>0</v>
      </c>
      <c r="O2" s="2">
        <f>COUNTIFS(Table2[Sub-Sector],Table4[[#This Row],[Sub-Sector]],Table2[% Away From Current Month High],"&lt;=0.05")/Table4[[#This Row],[Count]]</f>
        <v>1</v>
      </c>
      <c r="P2" s="2">
        <f>COUNTIFS(Table2[Sub-Sector],Table4[[#This Row],[Sub-Sector]],Table2[% Away From 52W High],"&lt;=10")/Table4[[#This Row],[Count]]</f>
        <v>1</v>
      </c>
      <c r="Q2" s="2">
        <f>COUNTIFS(Table2[Sub-Sector],Table4[[#This Row],[Sub-Sector]],Table2[% Away From 52W Low],"&gt;=10")/Table4[[#This Row],[Count]]</f>
        <v>1</v>
      </c>
      <c r="R2" s="2">
        <f>COUNTIFS(Table2[Sub-Sector],Table4[[#This Row],[Sub-Sector]],Table2[% Price above 20 EMA],"&gt;=0")/Table4[[#This Row],[Count]]</f>
        <v>1</v>
      </c>
      <c r="S2" s="2">
        <f>COUNTIFS(Table2[Sub-Sector],Table4[[#This Row],[Sub-Sector]],Table2[% Price above 50 EMA],"&gt;=0")/Table4[[#This Row],[Count]]</f>
        <v>1</v>
      </c>
      <c r="T2" s="2">
        <f>COUNTIFS(Table2[Sub-Sector],Table4[[#This Row],[Sub-Sector]],Table2[% Price above 200 EMA],"&gt;=0")/Table4[[#This Row],[Count]]</f>
        <v>1</v>
      </c>
      <c r="U2" s="2">
        <f>COUNTIFS(Table2[Sub-Sector],Table4[[#This Row],[Sub-Sector]],Table2[Rate of Change - Zone],"Positive")/Table4[[#This Row],[Count]]</f>
        <v>1</v>
      </c>
      <c r="V2" s="2">
        <f>COUNTIFS(Table2[Sub-Sector],Table4[[#This Row],[Sub-Sector]],Table2[Sharpe Ratio],"&gt;=0.10")/Table4[[#This Row],[Count]]</f>
        <v>1</v>
      </c>
      <c r="W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144.5</v>
      </c>
      <c r="X2">
        <f>_xlfn.RANK.AVG(Table4[[#This Row],[Score]],Table4[Score],1)</f>
        <v>2</v>
      </c>
      <c r="Y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42.5</v>
      </c>
      <c r="Z2">
        <f>_xlfn.RANK.AVG(Table4[[#This Row],[Score 2 ]],Table4[[Score 2 ]],1)</f>
        <v>1.5</v>
      </c>
    </row>
    <row r="3" spans="1:26" x14ac:dyDescent="0.3">
      <c r="A3" t="s">
        <v>402</v>
      </c>
      <c r="B3">
        <f>COUNTIFS(Table2[Sub-Sector],Table4[[#This Row],[Sub-Sector]])</f>
        <v>1</v>
      </c>
      <c r="C3" s="2">
        <f>COUNTIFS(Table2[Sub-Sector],Table4[[#This Row],[Sub-Sector]],Table2[Uptrend],"Uptrend")/Table4[[#This Row],[Count]]</f>
        <v>1</v>
      </c>
      <c r="D3" s="2">
        <f>COUNTIFS(Table2[Sub-Sector],Table4[[#This Row],[Sub-Sector]],Table2[1W Return vs Nifty],"&gt;=5")/Table4[[#This Row],[Count]]</f>
        <v>0</v>
      </c>
      <c r="E3" s="2">
        <f>COUNTIFS(Table2[Sub-Sector],Table4[[#This Row],[Sub-Sector]],Table2[1M Return vs Nifty],"&gt;=5")/Table4[[#This Row],[Count]]</f>
        <v>0</v>
      </c>
      <c r="F3" s="2">
        <f>COUNTIFS(Table2[Sub-Sector],Table4[[#This Row],[Sub-Sector]],Table2[6M Return vs Nifty],"&gt;=10")/Table4[[#This Row],[Count]]</f>
        <v>1</v>
      </c>
      <c r="G3" s="2">
        <f>COUNTIFS(Table2[Sub-Sector],Table4[[#This Row],[Sub-Sector]],Table2[1Y Return vs Nifty],"&gt;=10")/Table4[[#This Row],[Count]]</f>
        <v>1</v>
      </c>
      <c r="H3" s="2">
        <f>COUNTIFS(Table2[Sub-Sector],Table4[[#This Row],[Sub-Sector]],Table2[RSI Exponential â€“ 14D],"&gt;=50")/Table4[[#This Row],[Count]]</f>
        <v>1</v>
      </c>
      <c r="I3" s="2">
        <f>COUNTIFS(Table2[Sub-Sector],Table4[[#This Row],[Sub-Sector]],Table2[Relative Volume],"&gt;=1")/Table4[[#This Row],[Count]]</f>
        <v>1</v>
      </c>
      <c r="J3" s="2">
        <f>COUNTIFS(Table2[Sub-Sector],Table4[[#This Row],[Sub-Sector]],Table2[% Away From Day Low],"&gt;=0.05")/Table4[[#This Row],[Count]]</f>
        <v>0</v>
      </c>
      <c r="K3" s="2">
        <f>COUNTIFS(Table2[Sub-Sector],Table4[[#This Row],[Sub-Sector]],Table2[% Away From Day High],"&lt;=0.05")/Table4[[#This Row],[Count]]</f>
        <v>1</v>
      </c>
      <c r="L3" s="2">
        <f>COUNTIFS(Table2[Sub-Sector],Table4[[#This Row],[Sub-Sector]],Table2[% Away From Current Week Low],"&gt;=0.05")/Table4[[#This Row],[Count]]</f>
        <v>0</v>
      </c>
      <c r="M3" s="2">
        <f>COUNTIFS(Table2[Sub-Sector],Table4[[#This Row],[Sub-Sector]],Table2[% Away From Current Week High],"&lt;=0.05")/Table4[[#This Row],[Count]]</f>
        <v>1</v>
      </c>
      <c r="N3" s="2">
        <f>COUNTIFS(Table2[Sub-Sector],Table4[[#This Row],[Sub-Sector]],Table2[% Away From Current Month Low],"&gt;=0.05")/Table4[[#This Row],[Count]]</f>
        <v>0</v>
      </c>
      <c r="O3" s="2">
        <f>COUNTIFS(Table2[Sub-Sector],Table4[[#This Row],[Sub-Sector]],Table2[% Away From Current Month High],"&lt;=0.05")/Table4[[#This Row],[Count]]</f>
        <v>1</v>
      </c>
      <c r="P3" s="2">
        <f>COUNTIFS(Table2[Sub-Sector],Table4[[#This Row],[Sub-Sector]],Table2[% Away From 52W High],"&lt;=10")/Table4[[#This Row],[Count]]</f>
        <v>1</v>
      </c>
      <c r="Q3" s="2">
        <f>COUNTIFS(Table2[Sub-Sector],Table4[[#This Row],[Sub-Sector]],Table2[% Away From 52W Low],"&gt;=10")/Table4[[#This Row],[Count]]</f>
        <v>1</v>
      </c>
      <c r="R3" s="2">
        <f>COUNTIFS(Table2[Sub-Sector],Table4[[#This Row],[Sub-Sector]],Table2[% Price above 20 EMA],"&gt;=0")/Table4[[#This Row],[Count]]</f>
        <v>1</v>
      </c>
      <c r="S3" s="2">
        <f>COUNTIFS(Table2[Sub-Sector],Table4[[#This Row],[Sub-Sector]],Table2[% Price above 50 EMA],"&gt;=0")/Table4[[#This Row],[Count]]</f>
        <v>1</v>
      </c>
      <c r="T3" s="2">
        <f>COUNTIFS(Table2[Sub-Sector],Table4[[#This Row],[Sub-Sector]],Table2[% Price above 200 EMA],"&gt;=0")/Table4[[#This Row],[Count]]</f>
        <v>1</v>
      </c>
      <c r="U3" s="2">
        <f>COUNTIFS(Table2[Sub-Sector],Table4[[#This Row],[Sub-Sector]],Table2[Rate of Change - Zone],"Positive")/Table4[[#This Row],[Count]]</f>
        <v>1</v>
      </c>
      <c r="V3" s="2">
        <f>COUNTIFS(Table2[Sub-Sector],Table4[[#This Row],[Sub-Sector]],Table2[Sharpe Ratio],"&gt;=0.10")/Table4[[#This Row],[Count]]</f>
        <v>0</v>
      </c>
      <c r="W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239.5</v>
      </c>
      <c r="X3">
        <f>_xlfn.RANK.AVG(Table4[[#This Row],[Score]],Table4[Score],1)</f>
        <v>11</v>
      </c>
      <c r="Y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42.5</v>
      </c>
      <c r="Z3">
        <f>_xlfn.RANK.AVG(Table4[[#This Row],[Score 2 ]],Table4[[Score 2 ]],1)</f>
        <v>1.5</v>
      </c>
    </row>
    <row r="4" spans="1:26" x14ac:dyDescent="0.3">
      <c r="A4" t="s">
        <v>98</v>
      </c>
      <c r="B4">
        <f>COUNTIFS(Table2[Sub-Sector],Table4[[#This Row],[Sub-Sector]])</f>
        <v>3</v>
      </c>
      <c r="C4" s="2">
        <f>COUNTIFS(Table2[Sub-Sector],Table4[[#This Row],[Sub-Sector]],Table2[Uptrend],"Uptrend")/Table4[[#This Row],[Count]]</f>
        <v>1</v>
      </c>
      <c r="D4" s="2">
        <f>COUNTIFS(Table2[Sub-Sector],Table4[[#This Row],[Sub-Sector]],Table2[1W Return vs Nifty],"&gt;=5")/Table4[[#This Row],[Count]]</f>
        <v>0.33333333333333331</v>
      </c>
      <c r="E4" s="2">
        <f>COUNTIFS(Table2[Sub-Sector],Table4[[#This Row],[Sub-Sector]],Table2[1M Return vs Nifty],"&gt;=5")/Table4[[#This Row],[Count]]</f>
        <v>1</v>
      </c>
      <c r="F4" s="2">
        <f>COUNTIFS(Table2[Sub-Sector],Table4[[#This Row],[Sub-Sector]],Table2[6M Return vs Nifty],"&gt;=10")/Table4[[#This Row],[Count]]</f>
        <v>1</v>
      </c>
      <c r="G4" s="2">
        <f>COUNTIFS(Table2[Sub-Sector],Table4[[#This Row],[Sub-Sector]],Table2[1Y Return vs Nifty],"&gt;=10")/Table4[[#This Row],[Count]]</f>
        <v>1</v>
      </c>
      <c r="H4" s="2">
        <f>COUNTIFS(Table2[Sub-Sector],Table4[[#This Row],[Sub-Sector]],Table2[RSI Exponential â€“ 14D],"&gt;=50")/Table4[[#This Row],[Count]]</f>
        <v>1</v>
      </c>
      <c r="I4" s="2">
        <f>COUNTIFS(Table2[Sub-Sector],Table4[[#This Row],[Sub-Sector]],Table2[Relative Volume],"&gt;=1")/Table4[[#This Row],[Count]]</f>
        <v>0.66666666666666663</v>
      </c>
      <c r="J4" s="2">
        <f>COUNTIFS(Table2[Sub-Sector],Table4[[#This Row],[Sub-Sector]],Table2[% Away From Day Low],"&gt;=0.05")/Table4[[#This Row],[Count]]</f>
        <v>0</v>
      </c>
      <c r="K4" s="2">
        <f>COUNTIFS(Table2[Sub-Sector],Table4[[#This Row],[Sub-Sector]],Table2[% Away From Day High],"&lt;=0.05")/Table4[[#This Row],[Count]]</f>
        <v>1</v>
      </c>
      <c r="L4" s="2">
        <f>COUNTIFS(Table2[Sub-Sector],Table4[[#This Row],[Sub-Sector]],Table2[% Away From Current Week Low],"&gt;=0.05")/Table4[[#This Row],[Count]]</f>
        <v>0</v>
      </c>
      <c r="M4" s="2">
        <f>COUNTIFS(Table2[Sub-Sector],Table4[[#This Row],[Sub-Sector]],Table2[% Away From Current Week High],"&lt;=0.05")/Table4[[#This Row],[Count]]</f>
        <v>1</v>
      </c>
      <c r="N4" s="2">
        <f>COUNTIFS(Table2[Sub-Sector],Table4[[#This Row],[Sub-Sector]],Table2[% Away From Current Month Low],"&gt;=0.05")/Table4[[#This Row],[Count]]</f>
        <v>0</v>
      </c>
      <c r="O4" s="2">
        <f>COUNTIFS(Table2[Sub-Sector],Table4[[#This Row],[Sub-Sector]],Table2[% Away From Current Month High],"&lt;=0.05")/Table4[[#This Row],[Count]]</f>
        <v>1</v>
      </c>
      <c r="P4" s="2">
        <f>COUNTIFS(Table2[Sub-Sector],Table4[[#This Row],[Sub-Sector]],Table2[% Away From 52W High],"&lt;=10")/Table4[[#This Row],[Count]]</f>
        <v>1</v>
      </c>
      <c r="Q4" s="2">
        <f>COUNTIFS(Table2[Sub-Sector],Table4[[#This Row],[Sub-Sector]],Table2[% Away From 52W Low],"&gt;=10")/Table4[[#This Row],[Count]]</f>
        <v>1</v>
      </c>
      <c r="R4" s="2">
        <f>COUNTIFS(Table2[Sub-Sector],Table4[[#This Row],[Sub-Sector]],Table2[% Price above 20 EMA],"&gt;=0")/Table4[[#This Row],[Count]]</f>
        <v>1</v>
      </c>
      <c r="S4" s="2">
        <f>COUNTIFS(Table2[Sub-Sector],Table4[[#This Row],[Sub-Sector]],Table2[% Price above 50 EMA],"&gt;=0")/Table4[[#This Row],[Count]]</f>
        <v>1</v>
      </c>
      <c r="T4" s="2">
        <f>COUNTIFS(Table2[Sub-Sector],Table4[[#This Row],[Sub-Sector]],Table2[% Price above 200 EMA],"&gt;=0")/Table4[[#This Row],[Count]]</f>
        <v>1</v>
      </c>
      <c r="U4" s="2">
        <f>COUNTIFS(Table2[Sub-Sector],Table4[[#This Row],[Sub-Sector]],Table2[Rate of Change - Zone],"Positive")/Table4[[#This Row],[Count]]</f>
        <v>1</v>
      </c>
      <c r="V4" s="2">
        <f>COUNTIFS(Table2[Sub-Sector],Table4[[#This Row],[Sub-Sector]],Table2[Sharpe Ratio],"&gt;=0.10")/Table4[[#This Row],[Count]]</f>
        <v>0.66666666666666663</v>
      </c>
      <c r="W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79.5</v>
      </c>
      <c r="X4">
        <f>_xlfn.RANK.AVG(Table4[[#This Row],[Score]],Table4[Score],1)</f>
        <v>1</v>
      </c>
      <c r="Y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49.5</v>
      </c>
      <c r="Z4">
        <f>_xlfn.RANK.AVG(Table4[[#This Row],[Score 2 ]],Table4[[Score 2 ]],1)</f>
        <v>3</v>
      </c>
    </row>
    <row r="5" spans="1:26" x14ac:dyDescent="0.3">
      <c r="A5" t="s">
        <v>43</v>
      </c>
      <c r="B5">
        <f>COUNTIFS(Table2[Sub-Sector],Table4[[#This Row],[Sub-Sector]])</f>
        <v>2</v>
      </c>
      <c r="C5" s="2">
        <f>COUNTIFS(Table2[Sub-Sector],Table4[[#This Row],[Sub-Sector]],Table2[Uptrend],"Uptrend")/Table4[[#This Row],[Count]]</f>
        <v>1</v>
      </c>
      <c r="D5" s="2">
        <f>COUNTIFS(Table2[Sub-Sector],Table4[[#This Row],[Sub-Sector]],Table2[1W Return vs Nifty],"&gt;=5")/Table4[[#This Row],[Count]]</f>
        <v>0.5</v>
      </c>
      <c r="E5" s="2">
        <f>COUNTIFS(Table2[Sub-Sector],Table4[[#This Row],[Sub-Sector]],Table2[1M Return vs Nifty],"&gt;=5")/Table4[[#This Row],[Count]]</f>
        <v>0.5</v>
      </c>
      <c r="F5" s="2">
        <f>COUNTIFS(Table2[Sub-Sector],Table4[[#This Row],[Sub-Sector]],Table2[6M Return vs Nifty],"&gt;=10")/Table4[[#This Row],[Count]]</f>
        <v>1</v>
      </c>
      <c r="G5" s="2">
        <f>COUNTIFS(Table2[Sub-Sector],Table4[[#This Row],[Sub-Sector]],Table2[1Y Return vs Nifty],"&gt;=10")/Table4[[#This Row],[Count]]</f>
        <v>0.5</v>
      </c>
      <c r="H5" s="2">
        <f>COUNTIFS(Table2[Sub-Sector],Table4[[#This Row],[Sub-Sector]],Table2[RSI Exponential â€“ 14D],"&gt;=50")/Table4[[#This Row],[Count]]</f>
        <v>1</v>
      </c>
      <c r="I5" s="2">
        <f>COUNTIFS(Table2[Sub-Sector],Table4[[#This Row],[Sub-Sector]],Table2[Relative Volume],"&gt;=1")/Table4[[#This Row],[Count]]</f>
        <v>0.5</v>
      </c>
      <c r="J5" s="2">
        <f>COUNTIFS(Table2[Sub-Sector],Table4[[#This Row],[Sub-Sector]],Table2[% Away From Day Low],"&gt;=0.05")/Table4[[#This Row],[Count]]</f>
        <v>0</v>
      </c>
      <c r="K5" s="2">
        <f>COUNTIFS(Table2[Sub-Sector],Table4[[#This Row],[Sub-Sector]],Table2[% Away From Day High],"&lt;=0.05")/Table4[[#This Row],[Count]]</f>
        <v>1</v>
      </c>
      <c r="L5" s="2">
        <f>COUNTIFS(Table2[Sub-Sector],Table4[[#This Row],[Sub-Sector]],Table2[% Away From Current Week Low],"&gt;=0.05")/Table4[[#This Row],[Count]]</f>
        <v>0</v>
      </c>
      <c r="M5" s="2">
        <f>COUNTIFS(Table2[Sub-Sector],Table4[[#This Row],[Sub-Sector]],Table2[% Away From Current Week High],"&lt;=0.05")/Table4[[#This Row],[Count]]</f>
        <v>0.5</v>
      </c>
      <c r="N5" s="2">
        <f>COUNTIFS(Table2[Sub-Sector],Table4[[#This Row],[Sub-Sector]],Table2[% Away From Current Month Low],"&gt;=0.05")/Table4[[#This Row],[Count]]</f>
        <v>0</v>
      </c>
      <c r="O5" s="2">
        <f>COUNTIFS(Table2[Sub-Sector],Table4[[#This Row],[Sub-Sector]],Table2[% Away From Current Month High],"&lt;=0.05")/Table4[[#This Row],[Count]]</f>
        <v>0.5</v>
      </c>
      <c r="P5" s="2">
        <f>COUNTIFS(Table2[Sub-Sector],Table4[[#This Row],[Sub-Sector]],Table2[% Away From 52W High],"&lt;=10")/Table4[[#This Row],[Count]]</f>
        <v>1</v>
      </c>
      <c r="Q5" s="2">
        <f>COUNTIFS(Table2[Sub-Sector],Table4[[#This Row],[Sub-Sector]],Table2[% Away From 52W Low],"&gt;=10")/Table4[[#This Row],[Count]]</f>
        <v>1</v>
      </c>
      <c r="R5" s="2">
        <f>COUNTIFS(Table2[Sub-Sector],Table4[[#This Row],[Sub-Sector]],Table2[% Price above 20 EMA],"&gt;=0")/Table4[[#This Row],[Count]]</f>
        <v>1</v>
      </c>
      <c r="S5" s="2">
        <f>COUNTIFS(Table2[Sub-Sector],Table4[[#This Row],[Sub-Sector]],Table2[% Price above 50 EMA],"&gt;=0")/Table4[[#This Row],[Count]]</f>
        <v>1</v>
      </c>
      <c r="T5" s="2">
        <f>COUNTIFS(Table2[Sub-Sector],Table4[[#This Row],[Sub-Sector]],Table2[% Price above 200 EMA],"&gt;=0")/Table4[[#This Row],[Count]]</f>
        <v>1</v>
      </c>
      <c r="U5" s="2">
        <f>COUNTIFS(Table2[Sub-Sector],Table4[[#This Row],[Sub-Sector]],Table2[Rate of Change - Zone],"Positive")/Table4[[#This Row],[Count]]</f>
        <v>1</v>
      </c>
      <c r="V5" s="2">
        <f>COUNTIFS(Table2[Sub-Sector],Table4[[#This Row],[Sub-Sector]],Table2[Sharpe Ratio],"&gt;=0.10")/Table4[[#This Row],[Count]]</f>
        <v>1</v>
      </c>
      <c r="W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164.5</v>
      </c>
      <c r="X5">
        <f>_xlfn.RANK.AVG(Table4[[#This Row],[Score]],Table4[Score],1)</f>
        <v>3</v>
      </c>
      <c r="Y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113.5</v>
      </c>
      <c r="Z5">
        <f>_xlfn.RANK.AVG(Table4[[#This Row],[Score 2 ]],Table4[[Score 2 ]],1)</f>
        <v>4</v>
      </c>
    </row>
    <row r="6" spans="1:26" x14ac:dyDescent="0.3">
      <c r="A6" t="s">
        <v>773</v>
      </c>
      <c r="B6">
        <f>COUNTIFS(Table2[Sub-Sector],Table4[[#This Row],[Sub-Sector]])</f>
        <v>3</v>
      </c>
      <c r="C6" s="2">
        <f>COUNTIFS(Table2[Sub-Sector],Table4[[#This Row],[Sub-Sector]],Table2[Uptrend],"Uptrend")/Table4[[#This Row],[Count]]</f>
        <v>1</v>
      </c>
      <c r="D6" s="2">
        <f>COUNTIFS(Table2[Sub-Sector],Table4[[#This Row],[Sub-Sector]],Table2[1W Return vs Nifty],"&gt;=5")/Table4[[#This Row],[Count]]</f>
        <v>0</v>
      </c>
      <c r="E6" s="2">
        <f>COUNTIFS(Table2[Sub-Sector],Table4[[#This Row],[Sub-Sector]],Table2[1M Return vs Nifty],"&gt;=5")/Table4[[#This Row],[Count]]</f>
        <v>1</v>
      </c>
      <c r="F6" s="2">
        <f>COUNTIFS(Table2[Sub-Sector],Table4[[#This Row],[Sub-Sector]],Table2[6M Return vs Nifty],"&gt;=10")/Table4[[#This Row],[Count]]</f>
        <v>0.66666666666666663</v>
      </c>
      <c r="G6" s="2">
        <f>COUNTIFS(Table2[Sub-Sector],Table4[[#This Row],[Sub-Sector]],Table2[1Y Return vs Nifty],"&gt;=10")/Table4[[#This Row],[Count]]</f>
        <v>1</v>
      </c>
      <c r="H6" s="2">
        <f>COUNTIFS(Table2[Sub-Sector],Table4[[#This Row],[Sub-Sector]],Table2[RSI Exponential â€“ 14D],"&gt;=50")/Table4[[#This Row],[Count]]</f>
        <v>1</v>
      </c>
      <c r="I6" s="2">
        <f>COUNTIFS(Table2[Sub-Sector],Table4[[#This Row],[Sub-Sector]],Table2[Relative Volume],"&gt;=1")/Table4[[#This Row],[Count]]</f>
        <v>0.66666666666666663</v>
      </c>
      <c r="J6" s="2">
        <f>COUNTIFS(Table2[Sub-Sector],Table4[[#This Row],[Sub-Sector]],Table2[% Away From Day Low],"&gt;=0.05")/Table4[[#This Row],[Count]]</f>
        <v>0.33333333333333331</v>
      </c>
      <c r="K6" s="2">
        <f>COUNTIFS(Table2[Sub-Sector],Table4[[#This Row],[Sub-Sector]],Table2[% Away From Day High],"&lt;=0.05")/Table4[[#This Row],[Count]]</f>
        <v>1</v>
      </c>
      <c r="L6" s="2">
        <f>COUNTIFS(Table2[Sub-Sector],Table4[[#This Row],[Sub-Sector]],Table2[% Away From Current Week Low],"&gt;=0.05")/Table4[[#This Row],[Count]]</f>
        <v>0.33333333333333331</v>
      </c>
      <c r="M6" s="2">
        <f>COUNTIFS(Table2[Sub-Sector],Table4[[#This Row],[Sub-Sector]],Table2[% Away From Current Week High],"&lt;=0.05")/Table4[[#This Row],[Count]]</f>
        <v>1</v>
      </c>
      <c r="N6" s="2">
        <f>COUNTIFS(Table2[Sub-Sector],Table4[[#This Row],[Sub-Sector]],Table2[% Away From Current Month Low],"&gt;=0.05")/Table4[[#This Row],[Count]]</f>
        <v>0.33333333333333331</v>
      </c>
      <c r="O6" s="2">
        <f>COUNTIFS(Table2[Sub-Sector],Table4[[#This Row],[Sub-Sector]],Table2[% Away From Current Month High],"&lt;=0.05")/Table4[[#This Row],[Count]]</f>
        <v>1</v>
      </c>
      <c r="P6" s="2">
        <f>COUNTIFS(Table2[Sub-Sector],Table4[[#This Row],[Sub-Sector]],Table2[% Away From 52W High],"&lt;=10")/Table4[[#This Row],[Count]]</f>
        <v>1</v>
      </c>
      <c r="Q6" s="2">
        <f>COUNTIFS(Table2[Sub-Sector],Table4[[#This Row],[Sub-Sector]],Table2[% Away From 52W Low],"&gt;=10")/Table4[[#This Row],[Count]]</f>
        <v>1</v>
      </c>
      <c r="R6" s="2">
        <f>COUNTIFS(Table2[Sub-Sector],Table4[[#This Row],[Sub-Sector]],Table2[% Price above 20 EMA],"&gt;=0")/Table4[[#This Row],[Count]]</f>
        <v>1</v>
      </c>
      <c r="S6" s="2">
        <f>COUNTIFS(Table2[Sub-Sector],Table4[[#This Row],[Sub-Sector]],Table2[% Price above 50 EMA],"&gt;=0")/Table4[[#This Row],[Count]]</f>
        <v>1</v>
      </c>
      <c r="T6" s="2">
        <f>COUNTIFS(Table2[Sub-Sector],Table4[[#This Row],[Sub-Sector]],Table2[% Price above 200 EMA],"&gt;=0")/Table4[[#This Row],[Count]]</f>
        <v>1</v>
      </c>
      <c r="U6" s="2">
        <f>COUNTIFS(Table2[Sub-Sector],Table4[[#This Row],[Sub-Sector]],Table2[Rate of Change - Zone],"Positive")/Table4[[#This Row],[Count]]</f>
        <v>0.66666666666666663</v>
      </c>
      <c r="V6" s="2">
        <f>COUNTIFS(Table2[Sub-Sector],Table4[[#This Row],[Sub-Sector]],Table2[Sharpe Ratio],"&gt;=0.10")/Table4[[#This Row],[Count]]</f>
        <v>0.33333333333333331</v>
      </c>
      <c r="W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217.5</v>
      </c>
      <c r="X6">
        <f>_xlfn.RANK.AVG(Table4[[#This Row],[Score]],Table4[Score],1)</f>
        <v>6</v>
      </c>
      <c r="Y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115.5</v>
      </c>
      <c r="Z6">
        <f>_xlfn.RANK.AVG(Table4[[#This Row],[Score 2 ]],Table4[[Score 2 ]],1)</f>
        <v>5.5</v>
      </c>
    </row>
    <row r="7" spans="1:26" x14ac:dyDescent="0.3">
      <c r="A7" t="s">
        <v>113</v>
      </c>
      <c r="B7">
        <f>COUNTIFS(Table2[Sub-Sector],Table4[[#This Row],[Sub-Sector]])</f>
        <v>3</v>
      </c>
      <c r="C7" s="2">
        <f>COUNTIFS(Table2[Sub-Sector],Table4[[#This Row],[Sub-Sector]],Table2[Uptrend],"Uptrend")/Table4[[#This Row],[Count]]</f>
        <v>0.66666666666666663</v>
      </c>
      <c r="D7" s="2">
        <f>COUNTIFS(Table2[Sub-Sector],Table4[[#This Row],[Sub-Sector]],Table2[1W Return vs Nifty],"&gt;=5")/Table4[[#This Row],[Count]]</f>
        <v>0</v>
      </c>
      <c r="E7" s="2">
        <f>COUNTIFS(Table2[Sub-Sector],Table4[[#This Row],[Sub-Sector]],Table2[1M Return vs Nifty],"&gt;=5")/Table4[[#This Row],[Count]]</f>
        <v>0.33333333333333331</v>
      </c>
      <c r="F7" s="2">
        <f>COUNTIFS(Table2[Sub-Sector],Table4[[#This Row],[Sub-Sector]],Table2[6M Return vs Nifty],"&gt;=10")/Table4[[#This Row],[Count]]</f>
        <v>0.66666666666666663</v>
      </c>
      <c r="G7" s="2">
        <f>COUNTIFS(Table2[Sub-Sector],Table4[[#This Row],[Sub-Sector]],Table2[1Y Return vs Nifty],"&gt;=10")/Table4[[#This Row],[Count]]</f>
        <v>1</v>
      </c>
      <c r="H7" s="2">
        <f>COUNTIFS(Table2[Sub-Sector],Table4[[#This Row],[Sub-Sector]],Table2[RSI Exponential â€“ 14D],"&gt;=50")/Table4[[#This Row],[Count]]</f>
        <v>0.66666666666666663</v>
      </c>
      <c r="I7" s="2">
        <f>COUNTIFS(Table2[Sub-Sector],Table4[[#This Row],[Sub-Sector]],Table2[Relative Volume],"&gt;=1")/Table4[[#This Row],[Count]]</f>
        <v>0.66666666666666663</v>
      </c>
      <c r="J7" s="2">
        <f>COUNTIFS(Table2[Sub-Sector],Table4[[#This Row],[Sub-Sector]],Table2[% Away From Day Low],"&gt;=0.05")/Table4[[#This Row],[Count]]</f>
        <v>0</v>
      </c>
      <c r="K7" s="2">
        <f>COUNTIFS(Table2[Sub-Sector],Table4[[#This Row],[Sub-Sector]],Table2[% Away From Day High],"&lt;=0.05")/Table4[[#This Row],[Count]]</f>
        <v>1</v>
      </c>
      <c r="L7" s="2">
        <f>COUNTIFS(Table2[Sub-Sector],Table4[[#This Row],[Sub-Sector]],Table2[% Away From Current Week Low],"&gt;=0.05")/Table4[[#This Row],[Count]]</f>
        <v>0</v>
      </c>
      <c r="M7" s="2">
        <f>COUNTIFS(Table2[Sub-Sector],Table4[[#This Row],[Sub-Sector]],Table2[% Away From Current Week High],"&lt;=0.05")/Table4[[#This Row],[Count]]</f>
        <v>1</v>
      </c>
      <c r="N7" s="2">
        <f>COUNTIFS(Table2[Sub-Sector],Table4[[#This Row],[Sub-Sector]],Table2[% Away From Current Month Low],"&gt;=0.05")/Table4[[#This Row],[Count]]</f>
        <v>0</v>
      </c>
      <c r="O7" s="2">
        <f>COUNTIFS(Table2[Sub-Sector],Table4[[#This Row],[Sub-Sector]],Table2[% Away From Current Month High],"&lt;=0.05")/Table4[[#This Row],[Count]]</f>
        <v>1</v>
      </c>
      <c r="P7" s="2">
        <f>COUNTIFS(Table2[Sub-Sector],Table4[[#This Row],[Sub-Sector]],Table2[% Away From 52W High],"&lt;=10")/Table4[[#This Row],[Count]]</f>
        <v>0.33333333333333331</v>
      </c>
      <c r="Q7" s="2">
        <f>COUNTIFS(Table2[Sub-Sector],Table4[[#This Row],[Sub-Sector]],Table2[% Away From 52W Low],"&gt;=10")/Table4[[#This Row],[Count]]</f>
        <v>1</v>
      </c>
      <c r="R7" s="2">
        <f>COUNTIFS(Table2[Sub-Sector],Table4[[#This Row],[Sub-Sector]],Table2[% Price above 20 EMA],"&gt;=0")/Table4[[#This Row],[Count]]</f>
        <v>0.66666666666666663</v>
      </c>
      <c r="S7" s="2">
        <f>COUNTIFS(Table2[Sub-Sector],Table4[[#This Row],[Sub-Sector]],Table2[% Price above 50 EMA],"&gt;=0")/Table4[[#This Row],[Count]]</f>
        <v>0.33333333333333331</v>
      </c>
      <c r="T7" s="2">
        <f>COUNTIFS(Table2[Sub-Sector],Table4[[#This Row],[Sub-Sector]],Table2[% Price above 200 EMA],"&gt;=0")/Table4[[#This Row],[Count]]</f>
        <v>1</v>
      </c>
      <c r="U7" s="2">
        <f>COUNTIFS(Table2[Sub-Sector],Table4[[#This Row],[Sub-Sector]],Table2[Rate of Change - Zone],"Positive")/Table4[[#This Row],[Count]]</f>
        <v>0.66666666666666663</v>
      </c>
      <c r="V7" s="2">
        <f>COUNTIFS(Table2[Sub-Sector],Table4[[#This Row],[Sub-Sector]],Table2[Sharpe Ratio],"&gt;=0.10")/Table4[[#This Row],[Count]]</f>
        <v>0.33333333333333331</v>
      </c>
      <c r="W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306.5</v>
      </c>
      <c r="X7">
        <f>_xlfn.RANK.AVG(Table4[[#This Row],[Score]],Table4[Score],1)</f>
        <v>24</v>
      </c>
      <c r="Y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115.5</v>
      </c>
      <c r="Z7">
        <f>_xlfn.RANK.AVG(Table4[[#This Row],[Score 2 ]],Table4[[Score 2 ]],1)</f>
        <v>5.5</v>
      </c>
    </row>
    <row r="8" spans="1:26" x14ac:dyDescent="0.3">
      <c r="A8" t="s">
        <v>225</v>
      </c>
      <c r="B8">
        <f>COUNTIFS(Table2[Sub-Sector],Table4[[#This Row],[Sub-Sector]])</f>
        <v>7</v>
      </c>
      <c r="C8" s="2">
        <f>COUNTIFS(Table2[Sub-Sector],Table4[[#This Row],[Sub-Sector]],Table2[Uptrend],"Uptrend")/Table4[[#This Row],[Count]]</f>
        <v>0.8571428571428571</v>
      </c>
      <c r="D8" s="2">
        <f>COUNTIFS(Table2[Sub-Sector],Table4[[#This Row],[Sub-Sector]],Table2[1W Return vs Nifty],"&gt;=5")/Table4[[#This Row],[Count]]</f>
        <v>0.14285714285714285</v>
      </c>
      <c r="E8" s="2">
        <f>COUNTIFS(Table2[Sub-Sector],Table4[[#This Row],[Sub-Sector]],Table2[1M Return vs Nifty],"&gt;=5")/Table4[[#This Row],[Count]]</f>
        <v>0.8571428571428571</v>
      </c>
      <c r="F8" s="2">
        <f>COUNTIFS(Table2[Sub-Sector],Table4[[#This Row],[Sub-Sector]],Table2[6M Return vs Nifty],"&gt;=10")/Table4[[#This Row],[Count]]</f>
        <v>0.42857142857142855</v>
      </c>
      <c r="G8" s="2">
        <f>COUNTIFS(Table2[Sub-Sector],Table4[[#This Row],[Sub-Sector]],Table2[1Y Return vs Nifty],"&gt;=10")/Table4[[#This Row],[Count]]</f>
        <v>1</v>
      </c>
      <c r="H8" s="2">
        <f>COUNTIFS(Table2[Sub-Sector],Table4[[#This Row],[Sub-Sector]],Table2[RSI Exponential â€“ 14D],"&gt;=50")/Table4[[#This Row],[Count]]</f>
        <v>0.8571428571428571</v>
      </c>
      <c r="I8" s="2">
        <f>COUNTIFS(Table2[Sub-Sector],Table4[[#This Row],[Sub-Sector]],Table2[Relative Volume],"&gt;=1")/Table4[[#This Row],[Count]]</f>
        <v>0.7142857142857143</v>
      </c>
      <c r="J8" s="2">
        <f>COUNTIFS(Table2[Sub-Sector],Table4[[#This Row],[Sub-Sector]],Table2[% Away From Day Low],"&gt;=0.05")/Table4[[#This Row],[Count]]</f>
        <v>0</v>
      </c>
      <c r="K8" s="2">
        <f>COUNTIFS(Table2[Sub-Sector],Table4[[#This Row],[Sub-Sector]],Table2[% Away From Day High],"&lt;=0.05")/Table4[[#This Row],[Count]]</f>
        <v>1</v>
      </c>
      <c r="L8" s="2">
        <f>COUNTIFS(Table2[Sub-Sector],Table4[[#This Row],[Sub-Sector]],Table2[% Away From Current Week Low],"&gt;=0.05")/Table4[[#This Row],[Count]]</f>
        <v>0.2857142857142857</v>
      </c>
      <c r="M8" s="2">
        <f>COUNTIFS(Table2[Sub-Sector],Table4[[#This Row],[Sub-Sector]],Table2[% Away From Current Week High],"&lt;=0.05")/Table4[[#This Row],[Count]]</f>
        <v>1</v>
      </c>
      <c r="N8" s="2">
        <f>COUNTIFS(Table2[Sub-Sector],Table4[[#This Row],[Sub-Sector]],Table2[% Away From Current Month Low],"&gt;=0.05")/Table4[[#This Row],[Count]]</f>
        <v>0.2857142857142857</v>
      </c>
      <c r="O8" s="2">
        <f>COUNTIFS(Table2[Sub-Sector],Table4[[#This Row],[Sub-Sector]],Table2[% Away From Current Month High],"&lt;=0.05")/Table4[[#This Row],[Count]]</f>
        <v>1</v>
      </c>
      <c r="P8" s="2">
        <f>COUNTIFS(Table2[Sub-Sector],Table4[[#This Row],[Sub-Sector]],Table2[% Away From 52W High],"&lt;=10")/Table4[[#This Row],[Count]]</f>
        <v>0.7142857142857143</v>
      </c>
      <c r="Q8" s="2">
        <f>COUNTIFS(Table2[Sub-Sector],Table4[[#This Row],[Sub-Sector]],Table2[% Away From 52W Low],"&gt;=10")/Table4[[#This Row],[Count]]</f>
        <v>1</v>
      </c>
      <c r="R8" s="2">
        <f>COUNTIFS(Table2[Sub-Sector],Table4[[#This Row],[Sub-Sector]],Table2[% Price above 20 EMA],"&gt;=0")/Table4[[#This Row],[Count]]</f>
        <v>1</v>
      </c>
      <c r="S8" s="2">
        <f>COUNTIFS(Table2[Sub-Sector],Table4[[#This Row],[Sub-Sector]],Table2[% Price above 50 EMA],"&gt;=0")/Table4[[#This Row],[Count]]</f>
        <v>1</v>
      </c>
      <c r="T8" s="2">
        <f>COUNTIFS(Table2[Sub-Sector],Table4[[#This Row],[Sub-Sector]],Table2[% Price above 200 EMA],"&gt;=0")/Table4[[#This Row],[Count]]</f>
        <v>1</v>
      </c>
      <c r="U8" s="2">
        <f>COUNTIFS(Table2[Sub-Sector],Table4[[#This Row],[Sub-Sector]],Table2[Rate of Change - Zone],"Positive")/Table4[[#This Row],[Count]]</f>
        <v>0.8571428571428571</v>
      </c>
      <c r="V8" s="2">
        <f>COUNTIFS(Table2[Sub-Sector],Table4[[#This Row],[Sub-Sector]],Table2[Sharpe Ratio],"&gt;=0.10")/Table4[[#This Row],[Count]]</f>
        <v>0.42857142857142855</v>
      </c>
      <c r="W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193.5</v>
      </c>
      <c r="X8">
        <f>_xlfn.RANK.AVG(Table4[[#This Row],[Score]],Table4[Score],1)</f>
        <v>4</v>
      </c>
      <c r="Y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123.5</v>
      </c>
      <c r="Z8">
        <f>_xlfn.RANK.AVG(Table4[[#This Row],[Score 2 ]],Table4[[Score 2 ]],1)</f>
        <v>7</v>
      </c>
    </row>
    <row r="9" spans="1:26" x14ac:dyDescent="0.3">
      <c r="A9" t="s">
        <v>195</v>
      </c>
      <c r="B9">
        <f>COUNTIFS(Table2[Sub-Sector],Table4[[#This Row],[Sub-Sector]])</f>
        <v>4</v>
      </c>
      <c r="C9" s="2">
        <f>COUNTIFS(Table2[Sub-Sector],Table4[[#This Row],[Sub-Sector]],Table2[Uptrend],"Uptrend")/Table4[[#This Row],[Count]]</f>
        <v>1</v>
      </c>
      <c r="D9" s="2">
        <f>COUNTIFS(Table2[Sub-Sector],Table4[[#This Row],[Sub-Sector]],Table2[1W Return vs Nifty],"&gt;=5")/Table4[[#This Row],[Count]]</f>
        <v>0</v>
      </c>
      <c r="E9" s="2">
        <f>COUNTIFS(Table2[Sub-Sector],Table4[[#This Row],[Sub-Sector]],Table2[1M Return vs Nifty],"&gt;=5")/Table4[[#This Row],[Count]]</f>
        <v>0.25</v>
      </c>
      <c r="F9" s="2">
        <f>COUNTIFS(Table2[Sub-Sector],Table4[[#This Row],[Sub-Sector]],Table2[6M Return vs Nifty],"&gt;=10")/Table4[[#This Row],[Count]]</f>
        <v>0.75</v>
      </c>
      <c r="G9" s="2">
        <f>COUNTIFS(Table2[Sub-Sector],Table4[[#This Row],[Sub-Sector]],Table2[1Y Return vs Nifty],"&gt;=10")/Table4[[#This Row],[Count]]</f>
        <v>0.5</v>
      </c>
      <c r="H9" s="2">
        <f>COUNTIFS(Table2[Sub-Sector],Table4[[#This Row],[Sub-Sector]],Table2[RSI Exponential â€“ 14D],"&gt;=50")/Table4[[#This Row],[Count]]</f>
        <v>1</v>
      </c>
      <c r="I9" s="2">
        <f>COUNTIFS(Table2[Sub-Sector],Table4[[#This Row],[Sub-Sector]],Table2[Relative Volume],"&gt;=1")/Table4[[#This Row],[Count]]</f>
        <v>0.5</v>
      </c>
      <c r="J9" s="2">
        <f>COUNTIFS(Table2[Sub-Sector],Table4[[#This Row],[Sub-Sector]],Table2[% Away From Day Low],"&gt;=0.05")/Table4[[#This Row],[Count]]</f>
        <v>0.25</v>
      </c>
      <c r="K9" s="2">
        <f>COUNTIFS(Table2[Sub-Sector],Table4[[#This Row],[Sub-Sector]],Table2[% Away From Day High],"&lt;=0.05")/Table4[[#This Row],[Count]]</f>
        <v>1</v>
      </c>
      <c r="L9" s="2">
        <f>COUNTIFS(Table2[Sub-Sector],Table4[[#This Row],[Sub-Sector]],Table2[% Away From Current Week Low],"&gt;=0.05")/Table4[[#This Row],[Count]]</f>
        <v>0.25</v>
      </c>
      <c r="M9" s="2">
        <f>COUNTIFS(Table2[Sub-Sector],Table4[[#This Row],[Sub-Sector]],Table2[% Away From Current Week High],"&lt;=0.05")/Table4[[#This Row],[Count]]</f>
        <v>1</v>
      </c>
      <c r="N9" s="2">
        <f>COUNTIFS(Table2[Sub-Sector],Table4[[#This Row],[Sub-Sector]],Table2[% Away From Current Month Low],"&gt;=0.05")/Table4[[#This Row],[Count]]</f>
        <v>0.25</v>
      </c>
      <c r="O9" s="2">
        <f>COUNTIFS(Table2[Sub-Sector],Table4[[#This Row],[Sub-Sector]],Table2[% Away From Current Month High],"&lt;=0.05")/Table4[[#This Row],[Count]]</f>
        <v>1</v>
      </c>
      <c r="P9" s="2">
        <f>COUNTIFS(Table2[Sub-Sector],Table4[[#This Row],[Sub-Sector]],Table2[% Away From 52W High],"&lt;=10")/Table4[[#This Row],[Count]]</f>
        <v>0.75</v>
      </c>
      <c r="Q9" s="2">
        <f>COUNTIFS(Table2[Sub-Sector],Table4[[#This Row],[Sub-Sector]],Table2[% Away From 52W Low],"&gt;=10")/Table4[[#This Row],[Count]]</f>
        <v>1</v>
      </c>
      <c r="R9" s="2">
        <f>COUNTIFS(Table2[Sub-Sector],Table4[[#This Row],[Sub-Sector]],Table2[% Price above 20 EMA],"&gt;=0")/Table4[[#This Row],[Count]]</f>
        <v>1</v>
      </c>
      <c r="S9" s="2">
        <f>COUNTIFS(Table2[Sub-Sector],Table4[[#This Row],[Sub-Sector]],Table2[% Price above 50 EMA],"&gt;=0")/Table4[[#This Row],[Count]]</f>
        <v>1</v>
      </c>
      <c r="T9" s="2">
        <f>COUNTIFS(Table2[Sub-Sector],Table4[[#This Row],[Sub-Sector]],Table2[% Price above 200 EMA],"&gt;=0")/Table4[[#This Row],[Count]]</f>
        <v>1</v>
      </c>
      <c r="U9" s="2">
        <f>COUNTIFS(Table2[Sub-Sector],Table4[[#This Row],[Sub-Sector]],Table2[Rate of Change - Zone],"Positive")/Table4[[#This Row],[Count]]</f>
        <v>1</v>
      </c>
      <c r="V9" s="2">
        <f>COUNTIFS(Table2[Sub-Sector],Table4[[#This Row],[Sub-Sector]],Table2[Sharpe Ratio],"&gt;=0.10")/Table4[[#This Row],[Count]]</f>
        <v>0</v>
      </c>
      <c r="W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285</v>
      </c>
      <c r="X9">
        <f>_xlfn.RANK.AVG(Table4[[#This Row],[Score]],Table4[Score],1)</f>
        <v>20</v>
      </c>
      <c r="Y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127.5</v>
      </c>
      <c r="Z9">
        <f>_xlfn.RANK.AVG(Table4[[#This Row],[Score 2 ]],Table4[[Score 2 ]],1)</f>
        <v>8</v>
      </c>
    </row>
    <row r="10" spans="1:26" x14ac:dyDescent="0.3">
      <c r="A10" t="s">
        <v>222</v>
      </c>
      <c r="B10">
        <f>COUNTIFS(Table2[Sub-Sector],Table4[[#This Row],[Sub-Sector]])</f>
        <v>3</v>
      </c>
      <c r="C10" s="2">
        <f>COUNTIFS(Table2[Sub-Sector],Table4[[#This Row],[Sub-Sector]],Table2[Uptrend],"Uptrend")/Table4[[#This Row],[Count]]</f>
        <v>1</v>
      </c>
      <c r="D10" s="2">
        <f>COUNTIFS(Table2[Sub-Sector],Table4[[#This Row],[Sub-Sector]],Table2[1W Return vs Nifty],"&gt;=5")/Table4[[#This Row],[Count]]</f>
        <v>0</v>
      </c>
      <c r="E10" s="2">
        <f>COUNTIFS(Table2[Sub-Sector],Table4[[#This Row],[Sub-Sector]],Table2[1M Return vs Nifty],"&gt;=5")/Table4[[#This Row],[Count]]</f>
        <v>0.66666666666666663</v>
      </c>
      <c r="F10" s="2">
        <f>COUNTIFS(Table2[Sub-Sector],Table4[[#This Row],[Sub-Sector]],Table2[6M Return vs Nifty],"&gt;=10")/Table4[[#This Row],[Count]]</f>
        <v>0.66666666666666663</v>
      </c>
      <c r="G10" s="2">
        <f>COUNTIFS(Table2[Sub-Sector],Table4[[#This Row],[Sub-Sector]],Table2[1Y Return vs Nifty],"&gt;=10")/Table4[[#This Row],[Count]]</f>
        <v>0.66666666666666663</v>
      </c>
      <c r="H10" s="2">
        <f>COUNTIFS(Table2[Sub-Sector],Table4[[#This Row],[Sub-Sector]],Table2[RSI Exponential â€“ 14D],"&gt;=50")/Table4[[#This Row],[Count]]</f>
        <v>1</v>
      </c>
      <c r="I10" s="2">
        <f>COUNTIFS(Table2[Sub-Sector],Table4[[#This Row],[Sub-Sector]],Table2[Relative Volume],"&gt;=1")/Table4[[#This Row],[Count]]</f>
        <v>0.33333333333333331</v>
      </c>
      <c r="J10" s="2">
        <f>COUNTIFS(Table2[Sub-Sector],Table4[[#This Row],[Sub-Sector]],Table2[% Away From Day Low],"&gt;=0.05")/Table4[[#This Row],[Count]]</f>
        <v>0.66666666666666663</v>
      </c>
      <c r="K10" s="2">
        <f>COUNTIFS(Table2[Sub-Sector],Table4[[#This Row],[Sub-Sector]],Table2[% Away From Day High],"&lt;=0.05")/Table4[[#This Row],[Count]]</f>
        <v>1</v>
      </c>
      <c r="L10" s="2">
        <f>COUNTIFS(Table2[Sub-Sector],Table4[[#This Row],[Sub-Sector]],Table2[% Away From Current Week Low],"&gt;=0.05")/Table4[[#This Row],[Count]]</f>
        <v>0.66666666666666663</v>
      </c>
      <c r="M10" s="2">
        <f>COUNTIFS(Table2[Sub-Sector],Table4[[#This Row],[Sub-Sector]],Table2[% Away From Current Week High],"&lt;=0.05")/Table4[[#This Row],[Count]]</f>
        <v>1</v>
      </c>
      <c r="N10" s="2">
        <f>COUNTIFS(Table2[Sub-Sector],Table4[[#This Row],[Sub-Sector]],Table2[% Away From Current Month Low],"&gt;=0.05")/Table4[[#This Row],[Count]]</f>
        <v>0.66666666666666663</v>
      </c>
      <c r="O10" s="2">
        <f>COUNTIFS(Table2[Sub-Sector],Table4[[#This Row],[Sub-Sector]],Table2[% Away From Current Month High],"&lt;=0.05")/Table4[[#This Row],[Count]]</f>
        <v>1</v>
      </c>
      <c r="P10" s="2">
        <f>COUNTIFS(Table2[Sub-Sector],Table4[[#This Row],[Sub-Sector]],Table2[% Away From 52W High],"&lt;=10")/Table4[[#This Row],[Count]]</f>
        <v>1</v>
      </c>
      <c r="Q10" s="2">
        <f>COUNTIFS(Table2[Sub-Sector],Table4[[#This Row],[Sub-Sector]],Table2[% Away From 52W Low],"&gt;=10")/Table4[[#This Row],[Count]]</f>
        <v>1</v>
      </c>
      <c r="R10" s="2">
        <f>COUNTIFS(Table2[Sub-Sector],Table4[[#This Row],[Sub-Sector]],Table2[% Price above 20 EMA],"&gt;=0")/Table4[[#This Row],[Count]]</f>
        <v>1</v>
      </c>
      <c r="S10" s="2">
        <f>COUNTIFS(Table2[Sub-Sector],Table4[[#This Row],[Sub-Sector]],Table2[% Price above 50 EMA],"&gt;=0")/Table4[[#This Row],[Count]]</f>
        <v>1</v>
      </c>
      <c r="T10" s="2">
        <f>COUNTIFS(Table2[Sub-Sector],Table4[[#This Row],[Sub-Sector]],Table2[% Price above 200 EMA],"&gt;=0")/Table4[[#This Row],[Count]]</f>
        <v>1</v>
      </c>
      <c r="U10" s="2">
        <f>COUNTIFS(Table2[Sub-Sector],Table4[[#This Row],[Sub-Sector]],Table2[Rate of Change - Zone],"Positive")/Table4[[#This Row],[Count]]</f>
        <v>1</v>
      </c>
      <c r="V10" s="2">
        <f>COUNTIFS(Table2[Sub-Sector],Table4[[#This Row],[Sub-Sector]],Table2[Sharpe Ratio],"&gt;=0.10")/Table4[[#This Row],[Count]]</f>
        <v>0</v>
      </c>
      <c r="W1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246</v>
      </c>
      <c r="X10">
        <f>_xlfn.RANK.AVG(Table4[[#This Row],[Score]],Table4[Score],1)</f>
        <v>12</v>
      </c>
      <c r="Y1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133</v>
      </c>
      <c r="Z10">
        <f>_xlfn.RANK.AVG(Table4[[#This Row],[Score 2 ]],Table4[[Score 2 ]],1)</f>
        <v>9</v>
      </c>
    </row>
    <row r="11" spans="1:26" x14ac:dyDescent="0.3">
      <c r="A11" t="s">
        <v>228</v>
      </c>
      <c r="B11">
        <f>COUNTIFS(Table2[Sub-Sector],Table4[[#This Row],[Sub-Sector]])</f>
        <v>1</v>
      </c>
      <c r="C11" s="2">
        <f>COUNTIFS(Table2[Sub-Sector],Table4[[#This Row],[Sub-Sector]],Table2[Uptrend],"Uptrend")/Table4[[#This Row],[Count]]</f>
        <v>1</v>
      </c>
      <c r="D11" s="2">
        <f>COUNTIFS(Table2[Sub-Sector],Table4[[#This Row],[Sub-Sector]],Table2[1W Return vs Nifty],"&gt;=5")/Table4[[#This Row],[Count]]</f>
        <v>0</v>
      </c>
      <c r="E11" s="2">
        <f>COUNTIFS(Table2[Sub-Sector],Table4[[#This Row],[Sub-Sector]],Table2[1M Return vs Nifty],"&gt;=5")/Table4[[#This Row],[Count]]</f>
        <v>0</v>
      </c>
      <c r="F11" s="2">
        <f>COUNTIFS(Table2[Sub-Sector],Table4[[#This Row],[Sub-Sector]],Table2[6M Return vs Nifty],"&gt;=10")/Table4[[#This Row],[Count]]</f>
        <v>1</v>
      </c>
      <c r="G11" s="2">
        <f>COUNTIFS(Table2[Sub-Sector],Table4[[#This Row],[Sub-Sector]],Table2[1Y Return vs Nifty],"&gt;=10")/Table4[[#This Row],[Count]]</f>
        <v>1</v>
      </c>
      <c r="H11" s="2">
        <f>COUNTIFS(Table2[Sub-Sector],Table4[[#This Row],[Sub-Sector]],Table2[RSI Exponential â€“ 14D],"&gt;=50")/Table4[[#This Row],[Count]]</f>
        <v>1</v>
      </c>
      <c r="I11" s="2">
        <f>COUNTIFS(Table2[Sub-Sector],Table4[[#This Row],[Sub-Sector]],Table2[Relative Volume],"&gt;=1")/Table4[[#This Row],[Count]]</f>
        <v>0</v>
      </c>
      <c r="J11" s="2">
        <f>COUNTIFS(Table2[Sub-Sector],Table4[[#This Row],[Sub-Sector]],Table2[% Away From Day Low],"&gt;=0.05")/Table4[[#This Row],[Count]]</f>
        <v>0</v>
      </c>
      <c r="K11" s="2">
        <f>COUNTIFS(Table2[Sub-Sector],Table4[[#This Row],[Sub-Sector]],Table2[% Away From Day High],"&lt;=0.05")/Table4[[#This Row],[Count]]</f>
        <v>1</v>
      </c>
      <c r="L11" s="2">
        <f>COUNTIFS(Table2[Sub-Sector],Table4[[#This Row],[Sub-Sector]],Table2[% Away From Current Week Low],"&gt;=0.05")/Table4[[#This Row],[Count]]</f>
        <v>0</v>
      </c>
      <c r="M11" s="2">
        <f>COUNTIFS(Table2[Sub-Sector],Table4[[#This Row],[Sub-Sector]],Table2[% Away From Current Week High],"&lt;=0.05")/Table4[[#This Row],[Count]]</f>
        <v>0</v>
      </c>
      <c r="N11" s="2">
        <f>COUNTIFS(Table2[Sub-Sector],Table4[[#This Row],[Sub-Sector]],Table2[% Away From Current Month Low],"&gt;=0.05")/Table4[[#This Row],[Count]]</f>
        <v>0</v>
      </c>
      <c r="O11" s="2">
        <f>COUNTIFS(Table2[Sub-Sector],Table4[[#This Row],[Sub-Sector]],Table2[% Away From Current Month High],"&lt;=0.05")/Table4[[#This Row],[Count]]</f>
        <v>0</v>
      </c>
      <c r="P11" s="2">
        <f>COUNTIFS(Table2[Sub-Sector],Table4[[#This Row],[Sub-Sector]],Table2[% Away From 52W High],"&lt;=10")/Table4[[#This Row],[Count]]</f>
        <v>1</v>
      </c>
      <c r="Q11" s="2">
        <f>COUNTIFS(Table2[Sub-Sector],Table4[[#This Row],[Sub-Sector]],Table2[% Away From 52W Low],"&gt;=10")/Table4[[#This Row],[Count]]</f>
        <v>1</v>
      </c>
      <c r="R11" s="2">
        <f>COUNTIFS(Table2[Sub-Sector],Table4[[#This Row],[Sub-Sector]],Table2[% Price above 20 EMA],"&gt;=0")/Table4[[#This Row],[Count]]</f>
        <v>1</v>
      </c>
      <c r="S11" s="2">
        <f>COUNTIFS(Table2[Sub-Sector],Table4[[#This Row],[Sub-Sector]],Table2[% Price above 50 EMA],"&gt;=0")/Table4[[#This Row],[Count]]</f>
        <v>1</v>
      </c>
      <c r="T11" s="2">
        <f>COUNTIFS(Table2[Sub-Sector],Table4[[#This Row],[Sub-Sector]],Table2[% Price above 200 EMA],"&gt;=0")/Table4[[#This Row],[Count]]</f>
        <v>1</v>
      </c>
      <c r="U11" s="2">
        <f>COUNTIFS(Table2[Sub-Sector],Table4[[#This Row],[Sub-Sector]],Table2[Rate of Change - Zone],"Positive")/Table4[[#This Row],[Count]]</f>
        <v>1</v>
      </c>
      <c r="V11" s="2">
        <f>COUNTIFS(Table2[Sub-Sector],Table4[[#This Row],[Sub-Sector]],Table2[Sharpe Ratio],"&gt;=0.10")/Table4[[#This Row],[Count]]</f>
        <v>0</v>
      </c>
      <c r="W1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333.5</v>
      </c>
      <c r="X11">
        <f>_xlfn.RANK.AVG(Table4[[#This Row],[Score]],Table4[Score],1)</f>
        <v>28</v>
      </c>
      <c r="Y1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136.5</v>
      </c>
      <c r="Z11">
        <f>_xlfn.RANK.AVG(Table4[[#This Row],[Score 2 ]],Table4[[Score 2 ]],1)</f>
        <v>11.5</v>
      </c>
    </row>
    <row r="12" spans="1:26" x14ac:dyDescent="0.3">
      <c r="A12" t="s">
        <v>750</v>
      </c>
      <c r="B12">
        <f>COUNTIFS(Table2[Sub-Sector],Table4[[#This Row],[Sub-Sector]])</f>
        <v>1</v>
      </c>
      <c r="C12" s="2">
        <f>COUNTIFS(Table2[Sub-Sector],Table4[[#This Row],[Sub-Sector]],Table2[Uptrend],"Uptrend")/Table4[[#This Row],[Count]]</f>
        <v>1</v>
      </c>
      <c r="D12" s="2">
        <f>COUNTIFS(Table2[Sub-Sector],Table4[[#This Row],[Sub-Sector]],Table2[1W Return vs Nifty],"&gt;=5")/Table4[[#This Row],[Count]]</f>
        <v>0</v>
      </c>
      <c r="E12" s="2">
        <f>COUNTIFS(Table2[Sub-Sector],Table4[[#This Row],[Sub-Sector]],Table2[1M Return vs Nifty],"&gt;=5")/Table4[[#This Row],[Count]]</f>
        <v>1</v>
      </c>
      <c r="F12" s="2">
        <f>COUNTIFS(Table2[Sub-Sector],Table4[[#This Row],[Sub-Sector]],Table2[6M Return vs Nifty],"&gt;=10")/Table4[[#This Row],[Count]]</f>
        <v>1</v>
      </c>
      <c r="G12" s="2">
        <f>COUNTIFS(Table2[Sub-Sector],Table4[[#This Row],[Sub-Sector]],Table2[1Y Return vs Nifty],"&gt;=10")/Table4[[#This Row],[Count]]</f>
        <v>1</v>
      </c>
      <c r="H12" s="2">
        <f>COUNTIFS(Table2[Sub-Sector],Table4[[#This Row],[Sub-Sector]],Table2[RSI Exponential â€“ 14D],"&gt;=50")/Table4[[#This Row],[Count]]</f>
        <v>1</v>
      </c>
      <c r="I12" s="2">
        <f>COUNTIFS(Table2[Sub-Sector],Table4[[#This Row],[Sub-Sector]],Table2[Relative Volume],"&gt;=1")/Table4[[#This Row],[Count]]</f>
        <v>0</v>
      </c>
      <c r="J12" s="2">
        <f>COUNTIFS(Table2[Sub-Sector],Table4[[#This Row],[Sub-Sector]],Table2[% Away From Day Low],"&gt;=0.05")/Table4[[#This Row],[Count]]</f>
        <v>0</v>
      </c>
      <c r="K12" s="2">
        <f>COUNTIFS(Table2[Sub-Sector],Table4[[#This Row],[Sub-Sector]],Table2[% Away From Day High],"&lt;=0.05")/Table4[[#This Row],[Count]]</f>
        <v>1</v>
      </c>
      <c r="L12" s="2">
        <f>COUNTIFS(Table2[Sub-Sector],Table4[[#This Row],[Sub-Sector]],Table2[% Away From Current Week Low],"&gt;=0.05")/Table4[[#This Row],[Count]]</f>
        <v>0</v>
      </c>
      <c r="M12" s="2">
        <f>COUNTIFS(Table2[Sub-Sector],Table4[[#This Row],[Sub-Sector]],Table2[% Away From Current Week High],"&lt;=0.05")/Table4[[#This Row],[Count]]</f>
        <v>1</v>
      </c>
      <c r="N12" s="2">
        <f>COUNTIFS(Table2[Sub-Sector],Table4[[#This Row],[Sub-Sector]],Table2[% Away From Current Month Low],"&gt;=0.05")/Table4[[#This Row],[Count]]</f>
        <v>0</v>
      </c>
      <c r="O12" s="2">
        <f>COUNTIFS(Table2[Sub-Sector],Table4[[#This Row],[Sub-Sector]],Table2[% Away From Current Month High],"&lt;=0.05")/Table4[[#This Row],[Count]]</f>
        <v>1</v>
      </c>
      <c r="P12" s="2">
        <f>COUNTIFS(Table2[Sub-Sector],Table4[[#This Row],[Sub-Sector]],Table2[% Away From 52W High],"&lt;=10")/Table4[[#This Row],[Count]]</f>
        <v>1</v>
      </c>
      <c r="Q12" s="2">
        <f>COUNTIFS(Table2[Sub-Sector],Table4[[#This Row],[Sub-Sector]],Table2[% Away From 52W Low],"&gt;=10")/Table4[[#This Row],[Count]]</f>
        <v>1</v>
      </c>
      <c r="R12" s="2">
        <f>COUNTIFS(Table2[Sub-Sector],Table4[[#This Row],[Sub-Sector]],Table2[% Price above 20 EMA],"&gt;=0")/Table4[[#This Row],[Count]]</f>
        <v>1</v>
      </c>
      <c r="S12" s="2">
        <f>COUNTIFS(Table2[Sub-Sector],Table4[[#This Row],[Sub-Sector]],Table2[% Price above 50 EMA],"&gt;=0")/Table4[[#This Row],[Count]]</f>
        <v>1</v>
      </c>
      <c r="T12" s="2">
        <f>COUNTIFS(Table2[Sub-Sector],Table4[[#This Row],[Sub-Sector]],Table2[% Price above 200 EMA],"&gt;=0")/Table4[[#This Row],[Count]]</f>
        <v>1</v>
      </c>
      <c r="U12" s="2">
        <f>COUNTIFS(Table2[Sub-Sector],Table4[[#This Row],[Sub-Sector]],Table2[Rate of Change - Zone],"Positive")/Table4[[#This Row],[Count]]</f>
        <v>1</v>
      </c>
      <c r="V12" s="2">
        <f>COUNTIFS(Table2[Sub-Sector],Table4[[#This Row],[Sub-Sector]],Table2[Sharpe Ratio],"&gt;=0.10")/Table4[[#This Row],[Count]]</f>
        <v>0</v>
      </c>
      <c r="W1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238.5</v>
      </c>
      <c r="X12">
        <f>_xlfn.RANK.AVG(Table4[[#This Row],[Score]],Table4[Score],1)</f>
        <v>10</v>
      </c>
      <c r="Y1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136.5</v>
      </c>
      <c r="Z12">
        <f>_xlfn.RANK.AVG(Table4[[#This Row],[Score 2 ]],Table4[[Score 2 ]],1)</f>
        <v>11.5</v>
      </c>
    </row>
    <row r="13" spans="1:26" x14ac:dyDescent="0.3">
      <c r="A13" t="s">
        <v>489</v>
      </c>
      <c r="B13">
        <f>COUNTIFS(Table2[Sub-Sector],Table4[[#This Row],[Sub-Sector]])</f>
        <v>1</v>
      </c>
      <c r="C13" s="2">
        <f>COUNTIFS(Table2[Sub-Sector],Table4[[#This Row],[Sub-Sector]],Table2[Uptrend],"Uptrend")/Table4[[#This Row],[Count]]</f>
        <v>1</v>
      </c>
      <c r="D13" s="2">
        <f>COUNTIFS(Table2[Sub-Sector],Table4[[#This Row],[Sub-Sector]],Table2[1W Return vs Nifty],"&gt;=5")/Table4[[#This Row],[Count]]</f>
        <v>0</v>
      </c>
      <c r="E13" s="2">
        <f>COUNTIFS(Table2[Sub-Sector],Table4[[#This Row],[Sub-Sector]],Table2[1M Return vs Nifty],"&gt;=5")/Table4[[#This Row],[Count]]</f>
        <v>0</v>
      </c>
      <c r="F13" s="2">
        <f>COUNTIFS(Table2[Sub-Sector],Table4[[#This Row],[Sub-Sector]],Table2[6M Return vs Nifty],"&gt;=10")/Table4[[#This Row],[Count]]</f>
        <v>1</v>
      </c>
      <c r="G13" s="2">
        <f>COUNTIFS(Table2[Sub-Sector],Table4[[#This Row],[Sub-Sector]],Table2[1Y Return vs Nifty],"&gt;=10")/Table4[[#This Row],[Count]]</f>
        <v>1</v>
      </c>
      <c r="H13" s="2">
        <f>COUNTIFS(Table2[Sub-Sector],Table4[[#This Row],[Sub-Sector]],Table2[RSI Exponential â€“ 14D],"&gt;=50")/Table4[[#This Row],[Count]]</f>
        <v>1</v>
      </c>
      <c r="I13" s="2">
        <f>COUNTIFS(Table2[Sub-Sector],Table4[[#This Row],[Sub-Sector]],Table2[Relative Volume],"&gt;=1")/Table4[[#This Row],[Count]]</f>
        <v>0</v>
      </c>
      <c r="J13" s="2">
        <f>COUNTIFS(Table2[Sub-Sector],Table4[[#This Row],[Sub-Sector]],Table2[% Away From Day Low],"&gt;=0.05")/Table4[[#This Row],[Count]]</f>
        <v>1</v>
      </c>
      <c r="K13" s="2">
        <f>COUNTIFS(Table2[Sub-Sector],Table4[[#This Row],[Sub-Sector]],Table2[% Away From Day High],"&lt;=0.05")/Table4[[#This Row],[Count]]</f>
        <v>1</v>
      </c>
      <c r="L13" s="2">
        <f>COUNTIFS(Table2[Sub-Sector],Table4[[#This Row],[Sub-Sector]],Table2[% Away From Current Week Low],"&gt;=0.05")/Table4[[#This Row],[Count]]</f>
        <v>1</v>
      </c>
      <c r="M13" s="2">
        <f>COUNTIFS(Table2[Sub-Sector],Table4[[#This Row],[Sub-Sector]],Table2[% Away From Current Week High],"&lt;=0.05")/Table4[[#This Row],[Count]]</f>
        <v>1</v>
      </c>
      <c r="N13" s="2">
        <f>COUNTIFS(Table2[Sub-Sector],Table4[[#This Row],[Sub-Sector]],Table2[% Away From Current Month Low],"&gt;=0.05")/Table4[[#This Row],[Count]]</f>
        <v>1</v>
      </c>
      <c r="O13" s="2">
        <f>COUNTIFS(Table2[Sub-Sector],Table4[[#This Row],[Sub-Sector]],Table2[% Away From Current Month High],"&lt;=0.05")/Table4[[#This Row],[Count]]</f>
        <v>1</v>
      </c>
      <c r="P13" s="2">
        <f>COUNTIFS(Table2[Sub-Sector],Table4[[#This Row],[Sub-Sector]],Table2[% Away From 52W High],"&lt;=10")/Table4[[#This Row],[Count]]</f>
        <v>1</v>
      </c>
      <c r="Q13" s="2">
        <f>COUNTIFS(Table2[Sub-Sector],Table4[[#This Row],[Sub-Sector]],Table2[% Away From 52W Low],"&gt;=10")/Table4[[#This Row],[Count]]</f>
        <v>1</v>
      </c>
      <c r="R13" s="2">
        <f>COUNTIFS(Table2[Sub-Sector],Table4[[#This Row],[Sub-Sector]],Table2[% Price above 20 EMA],"&gt;=0")/Table4[[#This Row],[Count]]</f>
        <v>1</v>
      </c>
      <c r="S13" s="2">
        <f>COUNTIFS(Table2[Sub-Sector],Table4[[#This Row],[Sub-Sector]],Table2[% Price above 50 EMA],"&gt;=0")/Table4[[#This Row],[Count]]</f>
        <v>1</v>
      </c>
      <c r="T13" s="2">
        <f>COUNTIFS(Table2[Sub-Sector],Table4[[#This Row],[Sub-Sector]],Table2[% Price above 200 EMA],"&gt;=0")/Table4[[#This Row],[Count]]</f>
        <v>1</v>
      </c>
      <c r="U13" s="2">
        <f>COUNTIFS(Table2[Sub-Sector],Table4[[#This Row],[Sub-Sector]],Table2[Rate of Change - Zone],"Positive")/Table4[[#This Row],[Count]]</f>
        <v>1</v>
      </c>
      <c r="V13" s="2">
        <f>COUNTIFS(Table2[Sub-Sector],Table4[[#This Row],[Sub-Sector]],Table2[Sharpe Ratio],"&gt;=0.10")/Table4[[#This Row],[Count]]</f>
        <v>0</v>
      </c>
      <c r="W1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333.5</v>
      </c>
      <c r="X13">
        <f>_xlfn.RANK.AVG(Table4[[#This Row],[Score]],Table4[Score],1)</f>
        <v>28</v>
      </c>
      <c r="Y1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136.5</v>
      </c>
      <c r="Z13">
        <f>_xlfn.RANK.AVG(Table4[[#This Row],[Score 2 ]],Table4[[Score 2 ]],1)</f>
        <v>11.5</v>
      </c>
    </row>
    <row r="14" spans="1:26" x14ac:dyDescent="0.3">
      <c r="A14" t="s">
        <v>1658</v>
      </c>
      <c r="B14">
        <f>COUNTIFS(Table2[Sub-Sector],Table4[[#This Row],[Sub-Sector]])</f>
        <v>1</v>
      </c>
      <c r="C14" s="2">
        <f>COUNTIFS(Table2[Sub-Sector],Table4[[#This Row],[Sub-Sector]],Table2[Uptrend],"Uptrend")/Table4[[#This Row],[Count]]</f>
        <v>1</v>
      </c>
      <c r="D14" s="2">
        <f>COUNTIFS(Table2[Sub-Sector],Table4[[#This Row],[Sub-Sector]],Table2[1W Return vs Nifty],"&gt;=5")/Table4[[#This Row],[Count]]</f>
        <v>0</v>
      </c>
      <c r="E14" s="2">
        <f>COUNTIFS(Table2[Sub-Sector],Table4[[#This Row],[Sub-Sector]],Table2[1M Return vs Nifty],"&gt;=5")/Table4[[#This Row],[Count]]</f>
        <v>0</v>
      </c>
      <c r="F14" s="2">
        <f>COUNTIFS(Table2[Sub-Sector],Table4[[#This Row],[Sub-Sector]],Table2[6M Return vs Nifty],"&gt;=10")/Table4[[#This Row],[Count]]</f>
        <v>1</v>
      </c>
      <c r="G14" s="2">
        <f>COUNTIFS(Table2[Sub-Sector],Table4[[#This Row],[Sub-Sector]],Table2[1Y Return vs Nifty],"&gt;=10")/Table4[[#This Row],[Count]]</f>
        <v>1</v>
      </c>
      <c r="H14" s="2">
        <f>COUNTIFS(Table2[Sub-Sector],Table4[[#This Row],[Sub-Sector]],Table2[RSI Exponential â€“ 14D],"&gt;=50")/Table4[[#This Row],[Count]]</f>
        <v>0</v>
      </c>
      <c r="I14" s="2">
        <f>COUNTIFS(Table2[Sub-Sector],Table4[[#This Row],[Sub-Sector]],Table2[Relative Volume],"&gt;=1")/Table4[[#This Row],[Count]]</f>
        <v>0</v>
      </c>
      <c r="J14" s="2">
        <f>COUNTIFS(Table2[Sub-Sector],Table4[[#This Row],[Sub-Sector]],Table2[% Away From Day Low],"&gt;=0.05")/Table4[[#This Row],[Count]]</f>
        <v>0</v>
      </c>
      <c r="K14" s="2">
        <f>COUNTIFS(Table2[Sub-Sector],Table4[[#This Row],[Sub-Sector]],Table2[% Away From Day High],"&lt;=0.05")/Table4[[#This Row],[Count]]</f>
        <v>1</v>
      </c>
      <c r="L14" s="2">
        <f>COUNTIFS(Table2[Sub-Sector],Table4[[#This Row],[Sub-Sector]],Table2[% Away From Current Week Low],"&gt;=0.05")/Table4[[#This Row],[Count]]</f>
        <v>1</v>
      </c>
      <c r="M14" s="2">
        <f>COUNTIFS(Table2[Sub-Sector],Table4[[#This Row],[Sub-Sector]],Table2[% Away From Current Week High],"&lt;=0.05")/Table4[[#This Row],[Count]]</f>
        <v>1</v>
      </c>
      <c r="N14" s="2">
        <f>COUNTIFS(Table2[Sub-Sector],Table4[[#This Row],[Sub-Sector]],Table2[% Away From Current Month Low],"&gt;=0.05")/Table4[[#This Row],[Count]]</f>
        <v>1</v>
      </c>
      <c r="O14" s="2">
        <f>COUNTIFS(Table2[Sub-Sector],Table4[[#This Row],[Sub-Sector]],Table2[% Away From Current Month High],"&lt;=0.05")/Table4[[#This Row],[Count]]</f>
        <v>1</v>
      </c>
      <c r="P14" s="2">
        <f>COUNTIFS(Table2[Sub-Sector],Table4[[#This Row],[Sub-Sector]],Table2[% Away From 52W High],"&lt;=10")/Table4[[#This Row],[Count]]</f>
        <v>1</v>
      </c>
      <c r="Q14" s="2">
        <f>COUNTIFS(Table2[Sub-Sector],Table4[[#This Row],[Sub-Sector]],Table2[% Away From 52W Low],"&gt;=10")/Table4[[#This Row],[Count]]</f>
        <v>1</v>
      </c>
      <c r="R14" s="2">
        <f>COUNTIFS(Table2[Sub-Sector],Table4[[#This Row],[Sub-Sector]],Table2[% Price above 20 EMA],"&gt;=0")/Table4[[#This Row],[Count]]</f>
        <v>1</v>
      </c>
      <c r="S14" s="2">
        <f>COUNTIFS(Table2[Sub-Sector],Table4[[#This Row],[Sub-Sector]],Table2[% Price above 50 EMA],"&gt;=0")/Table4[[#This Row],[Count]]</f>
        <v>1</v>
      </c>
      <c r="T14" s="2">
        <f>COUNTIFS(Table2[Sub-Sector],Table4[[#This Row],[Sub-Sector]],Table2[% Price above 200 EMA],"&gt;=0")/Table4[[#This Row],[Count]]</f>
        <v>1</v>
      </c>
      <c r="U14" s="2">
        <f>COUNTIFS(Table2[Sub-Sector],Table4[[#This Row],[Sub-Sector]],Table2[Rate of Change - Zone],"Positive")/Table4[[#This Row],[Count]]</f>
        <v>1</v>
      </c>
      <c r="V14" s="2">
        <f>COUNTIFS(Table2[Sub-Sector],Table4[[#This Row],[Sub-Sector]],Table2[Sharpe Ratio],"&gt;=0.10")/Table4[[#This Row],[Count]]</f>
        <v>0</v>
      </c>
      <c r="W1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333.5</v>
      </c>
      <c r="X14">
        <f>_xlfn.RANK.AVG(Table4[[#This Row],[Score]],Table4[Score],1)</f>
        <v>28</v>
      </c>
      <c r="Y1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136.5</v>
      </c>
      <c r="Z14">
        <f>_xlfn.RANK.AVG(Table4[[#This Row],[Score 2 ]],Table4[[Score 2 ]],1)</f>
        <v>11.5</v>
      </c>
    </row>
    <row r="15" spans="1:26" x14ac:dyDescent="0.3">
      <c r="A15" t="s">
        <v>54</v>
      </c>
      <c r="B15">
        <f>COUNTIFS(Table2[Sub-Sector],Table4[[#This Row],[Sub-Sector]])</f>
        <v>44</v>
      </c>
      <c r="C15" s="2">
        <f>COUNTIFS(Table2[Sub-Sector],Table4[[#This Row],[Sub-Sector]],Table2[Uptrend],"Uptrend")/Table4[[#This Row],[Count]]</f>
        <v>0.95454545454545459</v>
      </c>
      <c r="D15" s="2">
        <f>COUNTIFS(Table2[Sub-Sector],Table4[[#This Row],[Sub-Sector]],Table2[1W Return vs Nifty],"&gt;=5")/Table4[[#This Row],[Count]]</f>
        <v>6.8181818181818177E-2</v>
      </c>
      <c r="E15" s="2">
        <f>COUNTIFS(Table2[Sub-Sector],Table4[[#This Row],[Sub-Sector]],Table2[1M Return vs Nifty],"&gt;=5")/Table4[[#This Row],[Count]]</f>
        <v>0.70454545454545459</v>
      </c>
      <c r="F15" s="2">
        <f>COUNTIFS(Table2[Sub-Sector],Table4[[#This Row],[Sub-Sector]],Table2[6M Return vs Nifty],"&gt;=10")/Table4[[#This Row],[Count]]</f>
        <v>0.63636363636363635</v>
      </c>
      <c r="G15" s="2">
        <f>COUNTIFS(Table2[Sub-Sector],Table4[[#This Row],[Sub-Sector]],Table2[1Y Return vs Nifty],"&gt;=10")/Table4[[#This Row],[Count]]</f>
        <v>0.68181818181818177</v>
      </c>
      <c r="H15" s="2">
        <f>COUNTIFS(Table2[Sub-Sector],Table4[[#This Row],[Sub-Sector]],Table2[RSI Exponential â€“ 14D],"&gt;=50")/Table4[[#This Row],[Count]]</f>
        <v>0.84090909090909094</v>
      </c>
      <c r="I15" s="2">
        <f>COUNTIFS(Table2[Sub-Sector],Table4[[#This Row],[Sub-Sector]],Table2[Relative Volume],"&gt;=1")/Table4[[#This Row],[Count]]</f>
        <v>0.45454545454545453</v>
      </c>
      <c r="J15" s="2">
        <f>COUNTIFS(Table2[Sub-Sector],Table4[[#This Row],[Sub-Sector]],Table2[% Away From Day Low],"&gt;=0.05")/Table4[[#This Row],[Count]]</f>
        <v>0.15909090909090909</v>
      </c>
      <c r="K15" s="2">
        <f>COUNTIFS(Table2[Sub-Sector],Table4[[#This Row],[Sub-Sector]],Table2[% Away From Day High],"&lt;=0.05")/Table4[[#This Row],[Count]]</f>
        <v>1</v>
      </c>
      <c r="L15" s="2">
        <f>COUNTIFS(Table2[Sub-Sector],Table4[[#This Row],[Sub-Sector]],Table2[% Away From Current Week Low],"&gt;=0.05")/Table4[[#This Row],[Count]]</f>
        <v>0.29545454545454547</v>
      </c>
      <c r="M15" s="2">
        <f>COUNTIFS(Table2[Sub-Sector],Table4[[#This Row],[Sub-Sector]],Table2[% Away From Current Week High],"&lt;=0.05")/Table4[[#This Row],[Count]]</f>
        <v>0.97727272727272729</v>
      </c>
      <c r="N15" s="2">
        <f>COUNTIFS(Table2[Sub-Sector],Table4[[#This Row],[Sub-Sector]],Table2[% Away From Current Month Low],"&gt;=0.05")/Table4[[#This Row],[Count]]</f>
        <v>0.29545454545454547</v>
      </c>
      <c r="O15" s="2">
        <f>COUNTIFS(Table2[Sub-Sector],Table4[[#This Row],[Sub-Sector]],Table2[% Away From Current Month High],"&lt;=0.05")/Table4[[#This Row],[Count]]</f>
        <v>0.97727272727272729</v>
      </c>
      <c r="P15" s="2">
        <f>COUNTIFS(Table2[Sub-Sector],Table4[[#This Row],[Sub-Sector]],Table2[% Away From 52W High],"&lt;=10")/Table4[[#This Row],[Count]]</f>
        <v>0.81818181818181823</v>
      </c>
      <c r="Q15" s="2">
        <f>COUNTIFS(Table2[Sub-Sector],Table4[[#This Row],[Sub-Sector]],Table2[% Away From 52W Low],"&gt;=10")/Table4[[#This Row],[Count]]</f>
        <v>1</v>
      </c>
      <c r="R15" s="2">
        <f>COUNTIFS(Table2[Sub-Sector],Table4[[#This Row],[Sub-Sector]],Table2[% Price above 20 EMA],"&gt;=0")/Table4[[#This Row],[Count]]</f>
        <v>0.88636363636363635</v>
      </c>
      <c r="S15" s="2">
        <f>COUNTIFS(Table2[Sub-Sector],Table4[[#This Row],[Sub-Sector]],Table2[% Price above 50 EMA],"&gt;=0")/Table4[[#This Row],[Count]]</f>
        <v>0.93181818181818177</v>
      </c>
      <c r="T15" s="2">
        <f>COUNTIFS(Table2[Sub-Sector],Table4[[#This Row],[Sub-Sector]],Table2[% Price above 200 EMA],"&gt;=0")/Table4[[#This Row],[Count]]</f>
        <v>0.97727272727272729</v>
      </c>
      <c r="U15" s="2">
        <f>COUNTIFS(Table2[Sub-Sector],Table4[[#This Row],[Sub-Sector]],Table2[Rate of Change - Zone],"Positive")/Table4[[#This Row],[Count]]</f>
        <v>0.88636363636363635</v>
      </c>
      <c r="V15" s="2">
        <f>COUNTIFS(Table2[Sub-Sector],Table4[[#This Row],[Sub-Sector]],Table2[Sharpe Ratio],"&gt;=0.10")/Table4[[#This Row],[Count]]</f>
        <v>0.13636363636363635</v>
      </c>
      <c r="W1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220.5</v>
      </c>
      <c r="X15">
        <f>_xlfn.RANK.AVG(Table4[[#This Row],[Score]],Table4[Score],1)</f>
        <v>8</v>
      </c>
      <c r="Y1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139.5</v>
      </c>
      <c r="Z15">
        <f>_xlfn.RANK.AVG(Table4[[#This Row],[Score 2 ]],Table4[[Score 2 ]],1)</f>
        <v>14</v>
      </c>
    </row>
    <row r="16" spans="1:26" x14ac:dyDescent="0.3">
      <c r="A16" t="s">
        <v>252</v>
      </c>
      <c r="B16">
        <f>COUNTIFS(Table2[Sub-Sector],Table4[[#This Row],[Sub-Sector]])</f>
        <v>6</v>
      </c>
      <c r="C16" s="2">
        <f>COUNTIFS(Table2[Sub-Sector],Table4[[#This Row],[Sub-Sector]],Table2[Uptrend],"Uptrend")/Table4[[#This Row],[Count]]</f>
        <v>0.83333333333333337</v>
      </c>
      <c r="D16" s="2">
        <f>COUNTIFS(Table2[Sub-Sector],Table4[[#This Row],[Sub-Sector]],Table2[1W Return vs Nifty],"&gt;=5")/Table4[[#This Row],[Count]]</f>
        <v>0.5</v>
      </c>
      <c r="E16" s="2">
        <f>COUNTIFS(Table2[Sub-Sector],Table4[[#This Row],[Sub-Sector]],Table2[1M Return vs Nifty],"&gt;=5")/Table4[[#This Row],[Count]]</f>
        <v>0.5</v>
      </c>
      <c r="F16" s="2">
        <f>COUNTIFS(Table2[Sub-Sector],Table4[[#This Row],[Sub-Sector]],Table2[6M Return vs Nifty],"&gt;=10")/Table4[[#This Row],[Count]]</f>
        <v>0.66666666666666663</v>
      </c>
      <c r="G16" s="2">
        <f>COUNTIFS(Table2[Sub-Sector],Table4[[#This Row],[Sub-Sector]],Table2[1Y Return vs Nifty],"&gt;=10")/Table4[[#This Row],[Count]]</f>
        <v>0.33333333333333331</v>
      </c>
      <c r="H16" s="2">
        <f>COUNTIFS(Table2[Sub-Sector],Table4[[#This Row],[Sub-Sector]],Table2[RSI Exponential â€“ 14D],"&gt;=50")/Table4[[#This Row],[Count]]</f>
        <v>1</v>
      </c>
      <c r="I16" s="2">
        <f>COUNTIFS(Table2[Sub-Sector],Table4[[#This Row],[Sub-Sector]],Table2[Relative Volume],"&gt;=1")/Table4[[#This Row],[Count]]</f>
        <v>0.66666666666666663</v>
      </c>
      <c r="J16" s="2">
        <f>COUNTIFS(Table2[Sub-Sector],Table4[[#This Row],[Sub-Sector]],Table2[% Away From Day Low],"&gt;=0.05")/Table4[[#This Row],[Count]]</f>
        <v>0</v>
      </c>
      <c r="K16" s="2">
        <f>COUNTIFS(Table2[Sub-Sector],Table4[[#This Row],[Sub-Sector]],Table2[% Away From Day High],"&lt;=0.05")/Table4[[#This Row],[Count]]</f>
        <v>0.83333333333333337</v>
      </c>
      <c r="L16" s="2">
        <f>COUNTIFS(Table2[Sub-Sector],Table4[[#This Row],[Sub-Sector]],Table2[% Away From Current Week Low],"&gt;=0.05")/Table4[[#This Row],[Count]]</f>
        <v>0.16666666666666666</v>
      </c>
      <c r="M16" s="2">
        <f>COUNTIFS(Table2[Sub-Sector],Table4[[#This Row],[Sub-Sector]],Table2[% Away From Current Week High],"&lt;=0.05")/Table4[[#This Row],[Count]]</f>
        <v>0.66666666666666663</v>
      </c>
      <c r="N16" s="2">
        <f>COUNTIFS(Table2[Sub-Sector],Table4[[#This Row],[Sub-Sector]],Table2[% Away From Current Month Low],"&gt;=0.05")/Table4[[#This Row],[Count]]</f>
        <v>0.16666666666666666</v>
      </c>
      <c r="O16" s="2">
        <f>COUNTIFS(Table2[Sub-Sector],Table4[[#This Row],[Sub-Sector]],Table2[% Away From Current Month High],"&lt;=0.05")/Table4[[#This Row],[Count]]</f>
        <v>0.66666666666666663</v>
      </c>
      <c r="P16" s="2">
        <f>COUNTIFS(Table2[Sub-Sector],Table4[[#This Row],[Sub-Sector]],Table2[% Away From 52W High],"&lt;=10")/Table4[[#This Row],[Count]]</f>
        <v>0.83333333333333337</v>
      </c>
      <c r="Q16" s="2">
        <f>COUNTIFS(Table2[Sub-Sector],Table4[[#This Row],[Sub-Sector]],Table2[% Away From 52W Low],"&gt;=10")/Table4[[#This Row],[Count]]</f>
        <v>0.83333333333333337</v>
      </c>
      <c r="R16" s="2">
        <f>COUNTIFS(Table2[Sub-Sector],Table4[[#This Row],[Sub-Sector]],Table2[% Price above 20 EMA],"&gt;=0")/Table4[[#This Row],[Count]]</f>
        <v>1</v>
      </c>
      <c r="S16" s="2">
        <f>COUNTIFS(Table2[Sub-Sector],Table4[[#This Row],[Sub-Sector]],Table2[% Price above 50 EMA],"&gt;=0")/Table4[[#This Row],[Count]]</f>
        <v>0.83333333333333337</v>
      </c>
      <c r="T16" s="2">
        <f>COUNTIFS(Table2[Sub-Sector],Table4[[#This Row],[Sub-Sector]],Table2[% Price above 200 EMA],"&gt;=0")/Table4[[#This Row],[Count]]</f>
        <v>0.83333333333333337</v>
      </c>
      <c r="U16" s="2">
        <f>COUNTIFS(Table2[Sub-Sector],Table4[[#This Row],[Sub-Sector]],Table2[Rate of Change - Zone],"Positive")/Table4[[#This Row],[Count]]</f>
        <v>1</v>
      </c>
      <c r="V16" s="2">
        <f>COUNTIFS(Table2[Sub-Sector],Table4[[#This Row],[Sub-Sector]],Table2[Sharpe Ratio],"&gt;=0.10")/Table4[[#This Row],[Count]]</f>
        <v>0.16666666666666666</v>
      </c>
      <c r="W1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219.5</v>
      </c>
      <c r="X16">
        <f>_xlfn.RANK.AVG(Table4[[#This Row],[Score]],Table4[Score],1)</f>
        <v>7</v>
      </c>
      <c r="Y1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144</v>
      </c>
      <c r="Z16">
        <f>_xlfn.RANK.AVG(Table4[[#This Row],[Score 2 ]],Table4[[Score 2 ]],1)</f>
        <v>15</v>
      </c>
    </row>
    <row r="17" spans="1:26" x14ac:dyDescent="0.3">
      <c r="A17" t="s">
        <v>405</v>
      </c>
      <c r="B17">
        <f>COUNTIFS(Table2[Sub-Sector],Table4[[#This Row],[Sub-Sector]])</f>
        <v>11</v>
      </c>
      <c r="C17" s="2">
        <f>COUNTIFS(Table2[Sub-Sector],Table4[[#This Row],[Sub-Sector]],Table2[Uptrend],"Uptrend")/Table4[[#This Row],[Count]]</f>
        <v>0.63636363636363635</v>
      </c>
      <c r="D17" s="2">
        <f>COUNTIFS(Table2[Sub-Sector],Table4[[#This Row],[Sub-Sector]],Table2[1W Return vs Nifty],"&gt;=5")/Table4[[#This Row],[Count]]</f>
        <v>9.0909090909090912E-2</v>
      </c>
      <c r="E17" s="2">
        <f>COUNTIFS(Table2[Sub-Sector],Table4[[#This Row],[Sub-Sector]],Table2[1M Return vs Nifty],"&gt;=5")/Table4[[#This Row],[Count]]</f>
        <v>0.54545454545454541</v>
      </c>
      <c r="F17" s="2">
        <f>COUNTIFS(Table2[Sub-Sector],Table4[[#This Row],[Sub-Sector]],Table2[6M Return vs Nifty],"&gt;=10")/Table4[[#This Row],[Count]]</f>
        <v>0.54545454545454541</v>
      </c>
      <c r="G17" s="2">
        <f>COUNTIFS(Table2[Sub-Sector],Table4[[#This Row],[Sub-Sector]],Table2[1Y Return vs Nifty],"&gt;=10")/Table4[[#This Row],[Count]]</f>
        <v>0.54545454545454541</v>
      </c>
      <c r="H17" s="2">
        <f>COUNTIFS(Table2[Sub-Sector],Table4[[#This Row],[Sub-Sector]],Table2[RSI Exponential â€“ 14D],"&gt;=50")/Table4[[#This Row],[Count]]</f>
        <v>0.90909090909090906</v>
      </c>
      <c r="I17" s="2">
        <f>COUNTIFS(Table2[Sub-Sector],Table4[[#This Row],[Sub-Sector]],Table2[Relative Volume],"&gt;=1")/Table4[[#This Row],[Count]]</f>
        <v>0.54545454545454541</v>
      </c>
      <c r="J17" s="2">
        <f>COUNTIFS(Table2[Sub-Sector],Table4[[#This Row],[Sub-Sector]],Table2[% Away From Day Low],"&gt;=0.05")/Table4[[#This Row],[Count]]</f>
        <v>0.27272727272727271</v>
      </c>
      <c r="K17" s="2">
        <f>COUNTIFS(Table2[Sub-Sector],Table4[[#This Row],[Sub-Sector]],Table2[% Away From Day High],"&lt;=0.05")/Table4[[#This Row],[Count]]</f>
        <v>1</v>
      </c>
      <c r="L17" s="2">
        <f>COUNTIFS(Table2[Sub-Sector],Table4[[#This Row],[Sub-Sector]],Table2[% Away From Current Week Low],"&gt;=0.05")/Table4[[#This Row],[Count]]</f>
        <v>0.36363636363636365</v>
      </c>
      <c r="M17" s="2">
        <f>COUNTIFS(Table2[Sub-Sector],Table4[[#This Row],[Sub-Sector]],Table2[% Away From Current Week High],"&lt;=0.05")/Table4[[#This Row],[Count]]</f>
        <v>1</v>
      </c>
      <c r="N17" s="2">
        <f>COUNTIFS(Table2[Sub-Sector],Table4[[#This Row],[Sub-Sector]],Table2[% Away From Current Month Low],"&gt;=0.05")/Table4[[#This Row],[Count]]</f>
        <v>0.36363636363636365</v>
      </c>
      <c r="O17" s="2">
        <f>COUNTIFS(Table2[Sub-Sector],Table4[[#This Row],[Sub-Sector]],Table2[% Away From Current Month High],"&lt;=0.05")/Table4[[#This Row],[Count]]</f>
        <v>1</v>
      </c>
      <c r="P17" s="2">
        <f>COUNTIFS(Table2[Sub-Sector],Table4[[#This Row],[Sub-Sector]],Table2[% Away From 52W High],"&lt;=10")/Table4[[#This Row],[Count]]</f>
        <v>0.54545454545454541</v>
      </c>
      <c r="Q17" s="2">
        <f>COUNTIFS(Table2[Sub-Sector],Table4[[#This Row],[Sub-Sector]],Table2[% Away From 52W Low],"&gt;=10")/Table4[[#This Row],[Count]]</f>
        <v>0.72727272727272729</v>
      </c>
      <c r="R17" s="2">
        <f>COUNTIFS(Table2[Sub-Sector],Table4[[#This Row],[Sub-Sector]],Table2[% Price above 20 EMA],"&gt;=0")/Table4[[#This Row],[Count]]</f>
        <v>0.81818181818181823</v>
      </c>
      <c r="S17" s="2">
        <f>COUNTIFS(Table2[Sub-Sector],Table4[[#This Row],[Sub-Sector]],Table2[% Price above 50 EMA],"&gt;=0")/Table4[[#This Row],[Count]]</f>
        <v>0.81818181818181823</v>
      </c>
      <c r="T17" s="2">
        <f>COUNTIFS(Table2[Sub-Sector],Table4[[#This Row],[Sub-Sector]],Table2[% Price above 200 EMA],"&gt;=0")/Table4[[#This Row],[Count]]</f>
        <v>0.72727272727272729</v>
      </c>
      <c r="U17" s="2">
        <f>COUNTIFS(Table2[Sub-Sector],Table4[[#This Row],[Sub-Sector]],Table2[Rate of Change - Zone],"Positive")/Table4[[#This Row],[Count]]</f>
        <v>0.90909090909090906</v>
      </c>
      <c r="V17" s="2">
        <f>COUNTIFS(Table2[Sub-Sector],Table4[[#This Row],[Sub-Sector]],Table2[Sharpe Ratio],"&gt;=0.10")/Table4[[#This Row],[Count]]</f>
        <v>0.36363636363636365</v>
      </c>
      <c r="W1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264.5</v>
      </c>
      <c r="X17">
        <f>_xlfn.RANK.AVG(Table4[[#This Row],[Score]],Table4[Score],1)</f>
        <v>14.5</v>
      </c>
      <c r="Y1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147</v>
      </c>
      <c r="Z17">
        <f>_xlfn.RANK.AVG(Table4[[#This Row],[Score 2 ]],Table4[[Score 2 ]],1)</f>
        <v>16</v>
      </c>
    </row>
    <row r="18" spans="1:26" x14ac:dyDescent="0.3">
      <c r="A18" t="s">
        <v>63</v>
      </c>
      <c r="B18">
        <f>COUNTIFS(Table2[Sub-Sector],Table4[[#This Row],[Sub-Sector]])</f>
        <v>6</v>
      </c>
      <c r="C18" s="2">
        <f>COUNTIFS(Table2[Sub-Sector],Table4[[#This Row],[Sub-Sector]],Table2[Uptrend],"Uptrend")/Table4[[#This Row],[Count]]</f>
        <v>0.83333333333333337</v>
      </c>
      <c r="D18" s="2">
        <f>COUNTIFS(Table2[Sub-Sector],Table4[[#This Row],[Sub-Sector]],Table2[1W Return vs Nifty],"&gt;=5")/Table4[[#This Row],[Count]]</f>
        <v>0</v>
      </c>
      <c r="E18" s="2">
        <f>COUNTIFS(Table2[Sub-Sector],Table4[[#This Row],[Sub-Sector]],Table2[1M Return vs Nifty],"&gt;=5")/Table4[[#This Row],[Count]]</f>
        <v>0.16666666666666666</v>
      </c>
      <c r="F18" s="2">
        <f>COUNTIFS(Table2[Sub-Sector],Table4[[#This Row],[Sub-Sector]],Table2[6M Return vs Nifty],"&gt;=10")/Table4[[#This Row],[Count]]</f>
        <v>0.66666666666666663</v>
      </c>
      <c r="G18" s="2">
        <f>COUNTIFS(Table2[Sub-Sector],Table4[[#This Row],[Sub-Sector]],Table2[1Y Return vs Nifty],"&gt;=10")/Table4[[#This Row],[Count]]</f>
        <v>1</v>
      </c>
      <c r="H18" s="2">
        <f>COUNTIFS(Table2[Sub-Sector],Table4[[#This Row],[Sub-Sector]],Table2[RSI Exponential â€“ 14D],"&gt;=50")/Table4[[#This Row],[Count]]</f>
        <v>0.5</v>
      </c>
      <c r="I18" s="2">
        <f>COUNTIFS(Table2[Sub-Sector],Table4[[#This Row],[Sub-Sector]],Table2[Relative Volume],"&gt;=1")/Table4[[#This Row],[Count]]</f>
        <v>0.33333333333333331</v>
      </c>
      <c r="J18" s="2">
        <f>COUNTIFS(Table2[Sub-Sector],Table4[[#This Row],[Sub-Sector]],Table2[% Away From Day Low],"&gt;=0.05")/Table4[[#This Row],[Count]]</f>
        <v>0.16666666666666666</v>
      </c>
      <c r="K18" s="2">
        <f>COUNTIFS(Table2[Sub-Sector],Table4[[#This Row],[Sub-Sector]],Table2[% Away From Day High],"&lt;=0.05")/Table4[[#This Row],[Count]]</f>
        <v>1</v>
      </c>
      <c r="L18" s="2">
        <f>COUNTIFS(Table2[Sub-Sector],Table4[[#This Row],[Sub-Sector]],Table2[% Away From Current Week Low],"&gt;=0.05")/Table4[[#This Row],[Count]]</f>
        <v>0.16666666666666666</v>
      </c>
      <c r="M18" s="2">
        <f>COUNTIFS(Table2[Sub-Sector],Table4[[#This Row],[Sub-Sector]],Table2[% Away From Current Week High],"&lt;=0.05")/Table4[[#This Row],[Count]]</f>
        <v>0.83333333333333337</v>
      </c>
      <c r="N18" s="2">
        <f>COUNTIFS(Table2[Sub-Sector],Table4[[#This Row],[Sub-Sector]],Table2[% Away From Current Month Low],"&gt;=0.05")/Table4[[#This Row],[Count]]</f>
        <v>0.16666666666666666</v>
      </c>
      <c r="O18" s="2">
        <f>COUNTIFS(Table2[Sub-Sector],Table4[[#This Row],[Sub-Sector]],Table2[% Away From Current Month High],"&lt;=0.05")/Table4[[#This Row],[Count]]</f>
        <v>0.83333333333333337</v>
      </c>
      <c r="P18" s="2">
        <f>COUNTIFS(Table2[Sub-Sector],Table4[[#This Row],[Sub-Sector]],Table2[% Away From 52W High],"&lt;=10")/Table4[[#This Row],[Count]]</f>
        <v>0.5</v>
      </c>
      <c r="Q18" s="2">
        <f>COUNTIFS(Table2[Sub-Sector],Table4[[#This Row],[Sub-Sector]],Table2[% Away From 52W Low],"&gt;=10")/Table4[[#This Row],[Count]]</f>
        <v>1</v>
      </c>
      <c r="R18" s="2">
        <f>COUNTIFS(Table2[Sub-Sector],Table4[[#This Row],[Sub-Sector]],Table2[% Price above 20 EMA],"&gt;=0")/Table4[[#This Row],[Count]]</f>
        <v>0.16666666666666666</v>
      </c>
      <c r="S18" s="2">
        <f>COUNTIFS(Table2[Sub-Sector],Table4[[#This Row],[Sub-Sector]],Table2[% Price above 50 EMA],"&gt;=0")/Table4[[#This Row],[Count]]</f>
        <v>0.66666666666666663</v>
      </c>
      <c r="T18" s="2">
        <f>COUNTIFS(Table2[Sub-Sector],Table4[[#This Row],[Sub-Sector]],Table2[% Price above 200 EMA],"&gt;=0")/Table4[[#This Row],[Count]]</f>
        <v>1</v>
      </c>
      <c r="U18" s="2">
        <f>COUNTIFS(Table2[Sub-Sector],Table4[[#This Row],[Sub-Sector]],Table2[Rate of Change - Zone],"Positive")/Table4[[#This Row],[Count]]</f>
        <v>0.66666666666666663</v>
      </c>
      <c r="V18" s="2">
        <f>COUNTIFS(Table2[Sub-Sector],Table4[[#This Row],[Sub-Sector]],Table2[Sharpe Ratio],"&gt;=0.10")/Table4[[#This Row],[Count]]</f>
        <v>0.66666666666666663</v>
      </c>
      <c r="W1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342</v>
      </c>
      <c r="X18">
        <f>_xlfn.RANK.AVG(Table4[[#This Row],[Score]],Table4[Score],1)</f>
        <v>35</v>
      </c>
      <c r="Y1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148</v>
      </c>
      <c r="Z18">
        <f>_xlfn.RANK.AVG(Table4[[#This Row],[Score 2 ]],Table4[[Score 2 ]],1)</f>
        <v>17</v>
      </c>
    </row>
    <row r="19" spans="1:26" x14ac:dyDescent="0.3">
      <c r="A19" t="s">
        <v>989</v>
      </c>
      <c r="B19">
        <f>COUNTIFS(Table2[Sub-Sector],Table4[[#This Row],[Sub-Sector]])</f>
        <v>6</v>
      </c>
      <c r="C19" s="2">
        <f>COUNTIFS(Table2[Sub-Sector],Table4[[#This Row],[Sub-Sector]],Table2[Uptrend],"Uptrend")/Table4[[#This Row],[Count]]</f>
        <v>1</v>
      </c>
      <c r="D19" s="2">
        <f>COUNTIFS(Table2[Sub-Sector],Table4[[#This Row],[Sub-Sector]],Table2[1W Return vs Nifty],"&gt;=5")/Table4[[#This Row],[Count]]</f>
        <v>0.16666666666666666</v>
      </c>
      <c r="E19" s="2">
        <f>COUNTIFS(Table2[Sub-Sector],Table4[[#This Row],[Sub-Sector]],Table2[1M Return vs Nifty],"&gt;=5")/Table4[[#This Row],[Count]]</f>
        <v>0.66666666666666663</v>
      </c>
      <c r="F19" s="2">
        <f>COUNTIFS(Table2[Sub-Sector],Table4[[#This Row],[Sub-Sector]],Table2[6M Return vs Nifty],"&gt;=10")/Table4[[#This Row],[Count]]</f>
        <v>0.5</v>
      </c>
      <c r="G19" s="2">
        <f>COUNTIFS(Table2[Sub-Sector],Table4[[#This Row],[Sub-Sector]],Table2[1Y Return vs Nifty],"&gt;=10")/Table4[[#This Row],[Count]]</f>
        <v>0.66666666666666663</v>
      </c>
      <c r="H19" s="2">
        <f>COUNTIFS(Table2[Sub-Sector],Table4[[#This Row],[Sub-Sector]],Table2[RSI Exponential â€“ 14D],"&gt;=50")/Table4[[#This Row],[Count]]</f>
        <v>1</v>
      </c>
      <c r="I19" s="2">
        <f>COUNTIFS(Table2[Sub-Sector],Table4[[#This Row],[Sub-Sector]],Table2[Relative Volume],"&gt;=1")/Table4[[#This Row],[Count]]</f>
        <v>0.5</v>
      </c>
      <c r="J19" s="2">
        <f>COUNTIFS(Table2[Sub-Sector],Table4[[#This Row],[Sub-Sector]],Table2[% Away From Day Low],"&gt;=0.05")/Table4[[#This Row],[Count]]</f>
        <v>0</v>
      </c>
      <c r="K19" s="2">
        <f>COUNTIFS(Table2[Sub-Sector],Table4[[#This Row],[Sub-Sector]],Table2[% Away From Day High],"&lt;=0.05")/Table4[[#This Row],[Count]]</f>
        <v>1</v>
      </c>
      <c r="L19" s="2">
        <f>COUNTIFS(Table2[Sub-Sector],Table4[[#This Row],[Sub-Sector]],Table2[% Away From Current Week Low],"&gt;=0.05")/Table4[[#This Row],[Count]]</f>
        <v>0</v>
      </c>
      <c r="M19" s="2">
        <f>COUNTIFS(Table2[Sub-Sector],Table4[[#This Row],[Sub-Sector]],Table2[% Away From Current Week High],"&lt;=0.05")/Table4[[#This Row],[Count]]</f>
        <v>0.83333333333333337</v>
      </c>
      <c r="N19" s="2">
        <f>COUNTIFS(Table2[Sub-Sector],Table4[[#This Row],[Sub-Sector]],Table2[% Away From Current Month Low],"&gt;=0.05")/Table4[[#This Row],[Count]]</f>
        <v>0</v>
      </c>
      <c r="O19" s="2">
        <f>COUNTIFS(Table2[Sub-Sector],Table4[[#This Row],[Sub-Sector]],Table2[% Away From Current Month High],"&lt;=0.05")/Table4[[#This Row],[Count]]</f>
        <v>0.83333333333333337</v>
      </c>
      <c r="P19" s="2">
        <f>COUNTIFS(Table2[Sub-Sector],Table4[[#This Row],[Sub-Sector]],Table2[% Away From 52W High],"&lt;=10")/Table4[[#This Row],[Count]]</f>
        <v>0.66666666666666663</v>
      </c>
      <c r="Q19" s="2">
        <f>COUNTIFS(Table2[Sub-Sector],Table4[[#This Row],[Sub-Sector]],Table2[% Away From 52W Low],"&gt;=10")/Table4[[#This Row],[Count]]</f>
        <v>1</v>
      </c>
      <c r="R19" s="2">
        <f>COUNTIFS(Table2[Sub-Sector],Table4[[#This Row],[Sub-Sector]],Table2[% Price above 20 EMA],"&gt;=0")/Table4[[#This Row],[Count]]</f>
        <v>0.83333333333333337</v>
      </c>
      <c r="S19" s="2">
        <f>COUNTIFS(Table2[Sub-Sector],Table4[[#This Row],[Sub-Sector]],Table2[% Price above 50 EMA],"&gt;=0")/Table4[[#This Row],[Count]]</f>
        <v>0.83333333333333337</v>
      </c>
      <c r="T19" s="2">
        <f>COUNTIFS(Table2[Sub-Sector],Table4[[#This Row],[Sub-Sector]],Table2[% Price above 200 EMA],"&gt;=0")/Table4[[#This Row],[Count]]</f>
        <v>1</v>
      </c>
      <c r="U19" s="2">
        <f>COUNTIFS(Table2[Sub-Sector],Table4[[#This Row],[Sub-Sector]],Table2[Rate of Change - Zone],"Positive")/Table4[[#This Row],[Count]]</f>
        <v>0.83333333333333337</v>
      </c>
      <c r="V19" s="2">
        <f>COUNTIFS(Table2[Sub-Sector],Table4[[#This Row],[Sub-Sector]],Table2[Sharpe Ratio],"&gt;=0.10")/Table4[[#This Row],[Count]]</f>
        <v>0.16666666666666666</v>
      </c>
      <c r="W1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207</v>
      </c>
      <c r="X19">
        <f>_xlfn.RANK.AVG(Table4[[#This Row],[Score]],Table4[Score],1)</f>
        <v>5</v>
      </c>
      <c r="Y1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156.5</v>
      </c>
      <c r="Z19">
        <f>_xlfn.RANK.AVG(Table4[[#This Row],[Score 2 ]],Table4[[Score 2 ]],1)</f>
        <v>18</v>
      </c>
    </row>
    <row r="20" spans="1:26" x14ac:dyDescent="0.3">
      <c r="A20" t="s">
        <v>1105</v>
      </c>
      <c r="B20">
        <f>COUNTIFS(Table2[Sub-Sector],Table4[[#This Row],[Sub-Sector]])</f>
        <v>2</v>
      </c>
      <c r="C20" s="2">
        <f>COUNTIFS(Table2[Sub-Sector],Table4[[#This Row],[Sub-Sector]],Table2[Uptrend],"Uptrend")/Table4[[#This Row],[Count]]</f>
        <v>1</v>
      </c>
      <c r="D20" s="2">
        <f>COUNTIFS(Table2[Sub-Sector],Table4[[#This Row],[Sub-Sector]],Table2[1W Return vs Nifty],"&gt;=5")/Table4[[#This Row],[Count]]</f>
        <v>0</v>
      </c>
      <c r="E20" s="2">
        <f>COUNTIFS(Table2[Sub-Sector],Table4[[#This Row],[Sub-Sector]],Table2[1M Return vs Nifty],"&gt;=5")/Table4[[#This Row],[Count]]</f>
        <v>0.5</v>
      </c>
      <c r="F20" s="2">
        <f>COUNTIFS(Table2[Sub-Sector],Table4[[#This Row],[Sub-Sector]],Table2[6M Return vs Nifty],"&gt;=10")/Table4[[#This Row],[Count]]</f>
        <v>0.5</v>
      </c>
      <c r="G20" s="2">
        <f>COUNTIFS(Table2[Sub-Sector],Table4[[#This Row],[Sub-Sector]],Table2[1Y Return vs Nifty],"&gt;=10")/Table4[[#This Row],[Count]]</f>
        <v>0.5</v>
      </c>
      <c r="H20" s="2">
        <f>COUNTIFS(Table2[Sub-Sector],Table4[[#This Row],[Sub-Sector]],Table2[RSI Exponential â€“ 14D],"&gt;=50")/Table4[[#This Row],[Count]]</f>
        <v>1</v>
      </c>
      <c r="I20" s="2">
        <f>COUNTIFS(Table2[Sub-Sector],Table4[[#This Row],[Sub-Sector]],Table2[Relative Volume],"&gt;=1")/Table4[[#This Row],[Count]]</f>
        <v>0.5</v>
      </c>
      <c r="J20" s="2">
        <f>COUNTIFS(Table2[Sub-Sector],Table4[[#This Row],[Sub-Sector]],Table2[% Away From Day Low],"&gt;=0.05")/Table4[[#This Row],[Count]]</f>
        <v>0</v>
      </c>
      <c r="K20" s="2">
        <f>COUNTIFS(Table2[Sub-Sector],Table4[[#This Row],[Sub-Sector]],Table2[% Away From Day High],"&lt;=0.05")/Table4[[#This Row],[Count]]</f>
        <v>1</v>
      </c>
      <c r="L20" s="2">
        <f>COUNTIFS(Table2[Sub-Sector],Table4[[#This Row],[Sub-Sector]],Table2[% Away From Current Week Low],"&gt;=0.05")/Table4[[#This Row],[Count]]</f>
        <v>0.5</v>
      </c>
      <c r="M20" s="2">
        <f>COUNTIFS(Table2[Sub-Sector],Table4[[#This Row],[Sub-Sector]],Table2[% Away From Current Week High],"&lt;=0.05")/Table4[[#This Row],[Count]]</f>
        <v>1</v>
      </c>
      <c r="N20" s="2">
        <f>COUNTIFS(Table2[Sub-Sector],Table4[[#This Row],[Sub-Sector]],Table2[% Away From Current Month Low],"&gt;=0.05")/Table4[[#This Row],[Count]]</f>
        <v>0.5</v>
      </c>
      <c r="O20" s="2">
        <f>COUNTIFS(Table2[Sub-Sector],Table4[[#This Row],[Sub-Sector]],Table2[% Away From Current Month High],"&lt;=0.05")/Table4[[#This Row],[Count]]</f>
        <v>1</v>
      </c>
      <c r="P20" s="2">
        <f>COUNTIFS(Table2[Sub-Sector],Table4[[#This Row],[Sub-Sector]],Table2[% Away From 52W High],"&lt;=10")/Table4[[#This Row],[Count]]</f>
        <v>0.5</v>
      </c>
      <c r="Q20" s="2">
        <f>COUNTIFS(Table2[Sub-Sector],Table4[[#This Row],[Sub-Sector]],Table2[% Away From 52W Low],"&gt;=10")/Table4[[#This Row],[Count]]</f>
        <v>1</v>
      </c>
      <c r="R20" s="2">
        <f>COUNTIFS(Table2[Sub-Sector],Table4[[#This Row],[Sub-Sector]],Table2[% Price above 20 EMA],"&gt;=0")/Table4[[#This Row],[Count]]</f>
        <v>0.5</v>
      </c>
      <c r="S20" s="2">
        <f>COUNTIFS(Table2[Sub-Sector],Table4[[#This Row],[Sub-Sector]],Table2[% Price above 50 EMA],"&gt;=0")/Table4[[#This Row],[Count]]</f>
        <v>1</v>
      </c>
      <c r="T20" s="2">
        <f>COUNTIFS(Table2[Sub-Sector],Table4[[#This Row],[Sub-Sector]],Table2[% Price above 200 EMA],"&gt;=0")/Table4[[#This Row],[Count]]</f>
        <v>1</v>
      </c>
      <c r="U20" s="2">
        <f>COUNTIFS(Table2[Sub-Sector],Table4[[#This Row],[Sub-Sector]],Table2[Rate of Change - Zone],"Positive")/Table4[[#This Row],[Count]]</f>
        <v>1</v>
      </c>
      <c r="V20" s="2">
        <f>COUNTIFS(Table2[Sub-Sector],Table4[[#This Row],[Sub-Sector]],Table2[Sharpe Ratio],"&gt;=0.10")/Table4[[#This Row],[Count]]</f>
        <v>0</v>
      </c>
      <c r="W2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283.5</v>
      </c>
      <c r="X20">
        <f>_xlfn.RANK.AVG(Table4[[#This Row],[Score]],Table4[Score],1)</f>
        <v>19</v>
      </c>
      <c r="Y2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157</v>
      </c>
      <c r="Z20">
        <f>_xlfn.RANK.AVG(Table4[[#This Row],[Score 2 ]],Table4[[Score 2 ]],1)</f>
        <v>20</v>
      </c>
    </row>
    <row r="21" spans="1:26" x14ac:dyDescent="0.3">
      <c r="A21" t="s">
        <v>276</v>
      </c>
      <c r="B21">
        <f>COUNTIFS(Table2[Sub-Sector],Table4[[#This Row],[Sub-Sector]])</f>
        <v>21</v>
      </c>
      <c r="C21" s="2">
        <f>COUNTIFS(Table2[Sub-Sector],Table4[[#This Row],[Sub-Sector]],Table2[Uptrend],"Uptrend")/Table4[[#This Row],[Count]]</f>
        <v>0.90476190476190477</v>
      </c>
      <c r="D21" s="2">
        <f>COUNTIFS(Table2[Sub-Sector],Table4[[#This Row],[Sub-Sector]],Table2[1W Return vs Nifty],"&gt;=5")/Table4[[#This Row],[Count]]</f>
        <v>4.7619047619047616E-2</v>
      </c>
      <c r="E21" s="2">
        <f>COUNTIFS(Table2[Sub-Sector],Table4[[#This Row],[Sub-Sector]],Table2[1M Return vs Nifty],"&gt;=5")/Table4[[#This Row],[Count]]</f>
        <v>0.38095238095238093</v>
      </c>
      <c r="F21" s="2">
        <f>COUNTIFS(Table2[Sub-Sector],Table4[[#This Row],[Sub-Sector]],Table2[6M Return vs Nifty],"&gt;=10")/Table4[[#This Row],[Count]]</f>
        <v>0.76190476190476186</v>
      </c>
      <c r="G21" s="2">
        <f>COUNTIFS(Table2[Sub-Sector],Table4[[#This Row],[Sub-Sector]],Table2[1Y Return vs Nifty],"&gt;=10")/Table4[[#This Row],[Count]]</f>
        <v>0.52380952380952384</v>
      </c>
      <c r="H21" s="2">
        <f>COUNTIFS(Table2[Sub-Sector],Table4[[#This Row],[Sub-Sector]],Table2[RSI Exponential â€“ 14D],"&gt;=50")/Table4[[#This Row],[Count]]</f>
        <v>0.61904761904761907</v>
      </c>
      <c r="I21" s="2">
        <f>COUNTIFS(Table2[Sub-Sector],Table4[[#This Row],[Sub-Sector]],Table2[Relative Volume],"&gt;=1")/Table4[[#This Row],[Count]]</f>
        <v>0.38095238095238093</v>
      </c>
      <c r="J21" s="2">
        <f>COUNTIFS(Table2[Sub-Sector],Table4[[#This Row],[Sub-Sector]],Table2[% Away From Day Low],"&gt;=0.05")/Table4[[#This Row],[Count]]</f>
        <v>0.14285714285714285</v>
      </c>
      <c r="K21" s="2">
        <f>COUNTIFS(Table2[Sub-Sector],Table4[[#This Row],[Sub-Sector]],Table2[% Away From Day High],"&lt;=0.05")/Table4[[#This Row],[Count]]</f>
        <v>0.95238095238095233</v>
      </c>
      <c r="L21" s="2">
        <f>COUNTIFS(Table2[Sub-Sector],Table4[[#This Row],[Sub-Sector]],Table2[% Away From Current Week Low],"&gt;=0.05")/Table4[[#This Row],[Count]]</f>
        <v>0.23809523809523808</v>
      </c>
      <c r="M21" s="2">
        <f>COUNTIFS(Table2[Sub-Sector],Table4[[#This Row],[Sub-Sector]],Table2[% Away From Current Week High],"&lt;=0.05")/Table4[[#This Row],[Count]]</f>
        <v>0.80952380952380953</v>
      </c>
      <c r="N21" s="2">
        <f>COUNTIFS(Table2[Sub-Sector],Table4[[#This Row],[Sub-Sector]],Table2[% Away From Current Month Low],"&gt;=0.05")/Table4[[#This Row],[Count]]</f>
        <v>0.23809523809523808</v>
      </c>
      <c r="O21" s="2">
        <f>COUNTIFS(Table2[Sub-Sector],Table4[[#This Row],[Sub-Sector]],Table2[% Away From Current Month High],"&lt;=0.05")/Table4[[#This Row],[Count]]</f>
        <v>0.80952380952380953</v>
      </c>
      <c r="P21" s="2">
        <f>COUNTIFS(Table2[Sub-Sector],Table4[[#This Row],[Sub-Sector]],Table2[% Away From 52W High],"&lt;=10")/Table4[[#This Row],[Count]]</f>
        <v>0.5714285714285714</v>
      </c>
      <c r="Q21" s="2">
        <f>COUNTIFS(Table2[Sub-Sector],Table4[[#This Row],[Sub-Sector]],Table2[% Away From 52W Low],"&gt;=10")/Table4[[#This Row],[Count]]</f>
        <v>1</v>
      </c>
      <c r="R21" s="2">
        <f>COUNTIFS(Table2[Sub-Sector],Table4[[#This Row],[Sub-Sector]],Table2[% Price above 20 EMA],"&gt;=0")/Table4[[#This Row],[Count]]</f>
        <v>0.7142857142857143</v>
      </c>
      <c r="S21" s="2">
        <f>COUNTIFS(Table2[Sub-Sector],Table4[[#This Row],[Sub-Sector]],Table2[% Price above 50 EMA],"&gt;=0")/Table4[[#This Row],[Count]]</f>
        <v>0.90476190476190477</v>
      </c>
      <c r="T21" s="2">
        <f>COUNTIFS(Table2[Sub-Sector],Table4[[#This Row],[Sub-Sector]],Table2[% Price above 200 EMA],"&gt;=0")/Table4[[#This Row],[Count]]</f>
        <v>1</v>
      </c>
      <c r="U21" s="2">
        <f>COUNTIFS(Table2[Sub-Sector],Table4[[#This Row],[Sub-Sector]],Table2[Rate of Change - Zone],"Positive")/Table4[[#This Row],[Count]]</f>
        <v>0.76190476190476186</v>
      </c>
      <c r="V21" s="2">
        <f>COUNTIFS(Table2[Sub-Sector],Table4[[#This Row],[Sub-Sector]],Table2[Sharpe Ratio],"&gt;=0.10")/Table4[[#This Row],[Count]]</f>
        <v>0.23809523809523808</v>
      </c>
      <c r="W2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270</v>
      </c>
      <c r="X21">
        <f>_xlfn.RANK.AVG(Table4[[#This Row],[Score]],Table4[Score],1)</f>
        <v>17.5</v>
      </c>
      <c r="Y2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157</v>
      </c>
      <c r="Z21">
        <f>_xlfn.RANK.AVG(Table4[[#This Row],[Score 2 ]],Table4[[Score 2 ]],1)</f>
        <v>20</v>
      </c>
    </row>
    <row r="22" spans="1:26" x14ac:dyDescent="0.3">
      <c r="A22" t="s">
        <v>817</v>
      </c>
      <c r="B22">
        <f>COUNTIFS(Table2[Sub-Sector],Table4[[#This Row],[Sub-Sector]])</f>
        <v>2</v>
      </c>
      <c r="C22" s="2">
        <f>COUNTIFS(Table2[Sub-Sector],Table4[[#This Row],[Sub-Sector]],Table2[Uptrend],"Uptrend")/Table4[[#This Row],[Count]]</f>
        <v>0</v>
      </c>
      <c r="D22" s="2">
        <f>COUNTIFS(Table2[Sub-Sector],Table4[[#This Row],[Sub-Sector]],Table2[1W Return vs Nifty],"&gt;=5")/Table4[[#This Row],[Count]]</f>
        <v>0</v>
      </c>
      <c r="E22" s="2">
        <f>COUNTIFS(Table2[Sub-Sector],Table4[[#This Row],[Sub-Sector]],Table2[1M Return vs Nifty],"&gt;=5")/Table4[[#This Row],[Count]]</f>
        <v>0</v>
      </c>
      <c r="F22" s="2">
        <f>COUNTIFS(Table2[Sub-Sector],Table4[[#This Row],[Sub-Sector]],Table2[6M Return vs Nifty],"&gt;=10")/Table4[[#This Row],[Count]]</f>
        <v>0.5</v>
      </c>
      <c r="G22" s="2">
        <f>COUNTIFS(Table2[Sub-Sector],Table4[[#This Row],[Sub-Sector]],Table2[1Y Return vs Nifty],"&gt;=10")/Table4[[#This Row],[Count]]</f>
        <v>0.5</v>
      </c>
      <c r="H22" s="2">
        <f>COUNTIFS(Table2[Sub-Sector],Table4[[#This Row],[Sub-Sector]],Table2[RSI Exponential â€“ 14D],"&gt;=50")/Table4[[#This Row],[Count]]</f>
        <v>0</v>
      </c>
      <c r="I22" s="2">
        <f>COUNTIFS(Table2[Sub-Sector],Table4[[#This Row],[Sub-Sector]],Table2[Relative Volume],"&gt;=1")/Table4[[#This Row],[Count]]</f>
        <v>0.5</v>
      </c>
      <c r="J22" s="2">
        <f>COUNTIFS(Table2[Sub-Sector],Table4[[#This Row],[Sub-Sector]],Table2[% Away From Day Low],"&gt;=0.05")/Table4[[#This Row],[Count]]</f>
        <v>0</v>
      </c>
      <c r="K22" s="2">
        <f>COUNTIFS(Table2[Sub-Sector],Table4[[#This Row],[Sub-Sector]],Table2[% Away From Day High],"&lt;=0.05")/Table4[[#This Row],[Count]]</f>
        <v>0.5</v>
      </c>
      <c r="L22" s="2">
        <f>COUNTIFS(Table2[Sub-Sector],Table4[[#This Row],[Sub-Sector]],Table2[% Away From Current Week Low],"&gt;=0.05")/Table4[[#This Row],[Count]]</f>
        <v>0</v>
      </c>
      <c r="M22" s="2">
        <f>COUNTIFS(Table2[Sub-Sector],Table4[[#This Row],[Sub-Sector]],Table2[% Away From Current Week High],"&lt;=0.05")/Table4[[#This Row],[Count]]</f>
        <v>0.5</v>
      </c>
      <c r="N22" s="2">
        <f>COUNTIFS(Table2[Sub-Sector],Table4[[#This Row],[Sub-Sector]],Table2[% Away From Current Month Low],"&gt;=0.05")/Table4[[#This Row],[Count]]</f>
        <v>0</v>
      </c>
      <c r="O22" s="2">
        <f>COUNTIFS(Table2[Sub-Sector],Table4[[#This Row],[Sub-Sector]],Table2[% Away From Current Month High],"&lt;=0.05")/Table4[[#This Row],[Count]]</f>
        <v>0.5</v>
      </c>
      <c r="P22" s="2">
        <f>COUNTIFS(Table2[Sub-Sector],Table4[[#This Row],[Sub-Sector]],Table2[% Away From 52W High],"&lt;=10")/Table4[[#This Row],[Count]]</f>
        <v>0</v>
      </c>
      <c r="Q22" s="2">
        <f>COUNTIFS(Table2[Sub-Sector],Table4[[#This Row],[Sub-Sector]],Table2[% Away From 52W Low],"&gt;=10")/Table4[[#This Row],[Count]]</f>
        <v>0.5</v>
      </c>
      <c r="R22" s="2">
        <f>COUNTIFS(Table2[Sub-Sector],Table4[[#This Row],[Sub-Sector]],Table2[% Price above 20 EMA],"&gt;=0")/Table4[[#This Row],[Count]]</f>
        <v>0</v>
      </c>
      <c r="S22" s="2">
        <f>COUNTIFS(Table2[Sub-Sector],Table4[[#This Row],[Sub-Sector]],Table2[% Price above 50 EMA],"&gt;=0")/Table4[[#This Row],[Count]]</f>
        <v>0</v>
      </c>
      <c r="T22" s="2">
        <f>COUNTIFS(Table2[Sub-Sector],Table4[[#This Row],[Sub-Sector]],Table2[% Price above 200 EMA],"&gt;=0")/Table4[[#This Row],[Count]]</f>
        <v>0.5</v>
      </c>
      <c r="U22" s="2">
        <f>COUNTIFS(Table2[Sub-Sector],Table4[[#This Row],[Sub-Sector]],Table2[Rate of Change - Zone],"Positive")/Table4[[#This Row],[Count]]</f>
        <v>1</v>
      </c>
      <c r="V22" s="2">
        <f>COUNTIFS(Table2[Sub-Sector],Table4[[#This Row],[Sub-Sector]],Table2[Sharpe Ratio],"&gt;=0.10")/Table4[[#This Row],[Count]]</f>
        <v>0.5</v>
      </c>
      <c r="W2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452</v>
      </c>
      <c r="X22">
        <f>_xlfn.RANK.AVG(Table4[[#This Row],[Score]],Table4[Score],1)</f>
        <v>71.5</v>
      </c>
      <c r="Y2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157</v>
      </c>
      <c r="Z22">
        <f>_xlfn.RANK.AVG(Table4[[#This Row],[Score 2 ]],Table4[[Score 2 ]],1)</f>
        <v>20</v>
      </c>
    </row>
    <row r="23" spans="1:26" x14ac:dyDescent="0.3">
      <c r="A23" t="s">
        <v>89</v>
      </c>
      <c r="B23">
        <f>COUNTIFS(Table2[Sub-Sector],Table4[[#This Row],[Sub-Sector]])</f>
        <v>5</v>
      </c>
      <c r="C23" s="2">
        <f>COUNTIFS(Table2[Sub-Sector],Table4[[#This Row],[Sub-Sector]],Table2[Uptrend],"Uptrend")/Table4[[#This Row],[Count]]</f>
        <v>0.8</v>
      </c>
      <c r="D23" s="2">
        <f>COUNTIFS(Table2[Sub-Sector],Table4[[#This Row],[Sub-Sector]],Table2[1W Return vs Nifty],"&gt;=5")/Table4[[#This Row],[Count]]</f>
        <v>0.6</v>
      </c>
      <c r="E23" s="2">
        <f>COUNTIFS(Table2[Sub-Sector],Table4[[#This Row],[Sub-Sector]],Table2[1M Return vs Nifty],"&gt;=5")/Table4[[#This Row],[Count]]</f>
        <v>0.8</v>
      </c>
      <c r="F23" s="2">
        <f>COUNTIFS(Table2[Sub-Sector],Table4[[#This Row],[Sub-Sector]],Table2[6M Return vs Nifty],"&gt;=10")/Table4[[#This Row],[Count]]</f>
        <v>0.4</v>
      </c>
      <c r="G23" s="2">
        <f>COUNTIFS(Table2[Sub-Sector],Table4[[#This Row],[Sub-Sector]],Table2[1Y Return vs Nifty],"&gt;=10")/Table4[[#This Row],[Count]]</f>
        <v>0.6</v>
      </c>
      <c r="H23" s="2">
        <f>COUNTIFS(Table2[Sub-Sector],Table4[[#This Row],[Sub-Sector]],Table2[RSI Exponential â€“ 14D],"&gt;=50")/Table4[[#This Row],[Count]]</f>
        <v>0.8</v>
      </c>
      <c r="I23" s="2">
        <f>COUNTIFS(Table2[Sub-Sector],Table4[[#This Row],[Sub-Sector]],Table2[Relative Volume],"&gt;=1")/Table4[[#This Row],[Count]]</f>
        <v>0.6</v>
      </c>
      <c r="J23" s="2">
        <f>COUNTIFS(Table2[Sub-Sector],Table4[[#This Row],[Sub-Sector]],Table2[% Away From Day Low],"&gt;=0.05")/Table4[[#This Row],[Count]]</f>
        <v>0</v>
      </c>
      <c r="K23" s="2">
        <f>COUNTIFS(Table2[Sub-Sector],Table4[[#This Row],[Sub-Sector]],Table2[% Away From Day High],"&lt;=0.05")/Table4[[#This Row],[Count]]</f>
        <v>1</v>
      </c>
      <c r="L23" s="2">
        <f>COUNTIFS(Table2[Sub-Sector],Table4[[#This Row],[Sub-Sector]],Table2[% Away From Current Week Low],"&gt;=0.05")/Table4[[#This Row],[Count]]</f>
        <v>0.4</v>
      </c>
      <c r="M23" s="2">
        <f>COUNTIFS(Table2[Sub-Sector],Table4[[#This Row],[Sub-Sector]],Table2[% Away From Current Week High],"&lt;=0.05")/Table4[[#This Row],[Count]]</f>
        <v>1</v>
      </c>
      <c r="N23" s="2">
        <f>COUNTIFS(Table2[Sub-Sector],Table4[[#This Row],[Sub-Sector]],Table2[% Away From Current Month Low],"&gt;=0.05")/Table4[[#This Row],[Count]]</f>
        <v>0.4</v>
      </c>
      <c r="O23" s="2">
        <f>COUNTIFS(Table2[Sub-Sector],Table4[[#This Row],[Sub-Sector]],Table2[% Away From Current Month High],"&lt;=0.05")/Table4[[#This Row],[Count]]</f>
        <v>1</v>
      </c>
      <c r="P23" s="2">
        <f>COUNTIFS(Table2[Sub-Sector],Table4[[#This Row],[Sub-Sector]],Table2[% Away From 52W High],"&lt;=10")/Table4[[#This Row],[Count]]</f>
        <v>0.8</v>
      </c>
      <c r="Q23" s="2">
        <f>COUNTIFS(Table2[Sub-Sector],Table4[[#This Row],[Sub-Sector]],Table2[% Away From 52W Low],"&gt;=10")/Table4[[#This Row],[Count]]</f>
        <v>1</v>
      </c>
      <c r="R23" s="2">
        <f>COUNTIFS(Table2[Sub-Sector],Table4[[#This Row],[Sub-Sector]],Table2[% Price above 20 EMA],"&gt;=0")/Table4[[#This Row],[Count]]</f>
        <v>0.8</v>
      </c>
      <c r="S23" s="2">
        <f>COUNTIFS(Table2[Sub-Sector],Table4[[#This Row],[Sub-Sector]],Table2[% Price above 50 EMA],"&gt;=0")/Table4[[#This Row],[Count]]</f>
        <v>0.8</v>
      </c>
      <c r="T23" s="2">
        <f>COUNTIFS(Table2[Sub-Sector],Table4[[#This Row],[Sub-Sector]],Table2[% Price above 200 EMA],"&gt;=0")/Table4[[#This Row],[Count]]</f>
        <v>0.8</v>
      </c>
      <c r="U23" s="2">
        <f>COUNTIFS(Table2[Sub-Sector],Table4[[#This Row],[Sub-Sector]],Table2[Rate of Change - Zone],"Positive")/Table4[[#This Row],[Count]]</f>
        <v>0.8</v>
      </c>
      <c r="V23" s="2">
        <f>COUNTIFS(Table2[Sub-Sector],Table4[[#This Row],[Sub-Sector]],Table2[Sharpe Ratio],"&gt;=0.10")/Table4[[#This Row],[Count]]</f>
        <v>0.4</v>
      </c>
      <c r="W2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230</v>
      </c>
      <c r="X23">
        <f>_xlfn.RANK.AVG(Table4[[#This Row],[Score]],Table4[Score],1)</f>
        <v>9</v>
      </c>
      <c r="Y2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171.5</v>
      </c>
      <c r="Z23">
        <f>_xlfn.RANK.AVG(Table4[[#This Row],[Score 2 ]],Table4[[Score 2 ]],1)</f>
        <v>22</v>
      </c>
    </row>
    <row r="24" spans="1:26" x14ac:dyDescent="0.3">
      <c r="A24" t="s">
        <v>874</v>
      </c>
      <c r="B24">
        <f>COUNTIFS(Table2[Sub-Sector],Table4[[#This Row],[Sub-Sector]])</f>
        <v>3</v>
      </c>
      <c r="C24" s="2">
        <f>COUNTIFS(Table2[Sub-Sector],Table4[[#This Row],[Sub-Sector]],Table2[Uptrend],"Uptrend")/Table4[[#This Row],[Count]]</f>
        <v>0.66666666666666663</v>
      </c>
      <c r="D24" s="2">
        <f>COUNTIFS(Table2[Sub-Sector],Table4[[#This Row],[Sub-Sector]],Table2[1W Return vs Nifty],"&gt;=5")/Table4[[#This Row],[Count]]</f>
        <v>0</v>
      </c>
      <c r="E24" s="2">
        <f>COUNTIFS(Table2[Sub-Sector],Table4[[#This Row],[Sub-Sector]],Table2[1M Return vs Nifty],"&gt;=5")/Table4[[#This Row],[Count]]</f>
        <v>0.33333333333333331</v>
      </c>
      <c r="F24" s="2">
        <f>COUNTIFS(Table2[Sub-Sector],Table4[[#This Row],[Sub-Sector]],Table2[6M Return vs Nifty],"&gt;=10")/Table4[[#This Row],[Count]]</f>
        <v>0.33333333333333331</v>
      </c>
      <c r="G24" s="2">
        <f>COUNTIFS(Table2[Sub-Sector],Table4[[#This Row],[Sub-Sector]],Table2[1Y Return vs Nifty],"&gt;=10")/Table4[[#This Row],[Count]]</f>
        <v>0.66666666666666663</v>
      </c>
      <c r="H24" s="2">
        <f>COUNTIFS(Table2[Sub-Sector],Table4[[#This Row],[Sub-Sector]],Table2[RSI Exponential â€“ 14D],"&gt;=50")/Table4[[#This Row],[Count]]</f>
        <v>0.66666666666666663</v>
      </c>
      <c r="I24" s="2">
        <f>COUNTIFS(Table2[Sub-Sector],Table4[[#This Row],[Sub-Sector]],Table2[Relative Volume],"&gt;=1")/Table4[[#This Row],[Count]]</f>
        <v>0.33333333333333331</v>
      </c>
      <c r="J24" s="2">
        <f>COUNTIFS(Table2[Sub-Sector],Table4[[#This Row],[Sub-Sector]],Table2[% Away From Day Low],"&gt;=0.05")/Table4[[#This Row],[Count]]</f>
        <v>0.33333333333333331</v>
      </c>
      <c r="K24" s="2">
        <f>COUNTIFS(Table2[Sub-Sector],Table4[[#This Row],[Sub-Sector]],Table2[% Away From Day High],"&lt;=0.05")/Table4[[#This Row],[Count]]</f>
        <v>1</v>
      </c>
      <c r="L24" s="2">
        <f>COUNTIFS(Table2[Sub-Sector],Table4[[#This Row],[Sub-Sector]],Table2[% Away From Current Week Low],"&gt;=0.05")/Table4[[#This Row],[Count]]</f>
        <v>0.33333333333333331</v>
      </c>
      <c r="M24" s="2">
        <f>COUNTIFS(Table2[Sub-Sector],Table4[[#This Row],[Sub-Sector]],Table2[% Away From Current Week High],"&lt;=0.05")/Table4[[#This Row],[Count]]</f>
        <v>1</v>
      </c>
      <c r="N24" s="2">
        <f>COUNTIFS(Table2[Sub-Sector],Table4[[#This Row],[Sub-Sector]],Table2[% Away From Current Month Low],"&gt;=0.05")/Table4[[#This Row],[Count]]</f>
        <v>0.33333333333333331</v>
      </c>
      <c r="O24" s="2">
        <f>COUNTIFS(Table2[Sub-Sector],Table4[[#This Row],[Sub-Sector]],Table2[% Away From Current Month High],"&lt;=0.05")/Table4[[#This Row],[Count]]</f>
        <v>1</v>
      </c>
      <c r="P24" s="2">
        <f>COUNTIFS(Table2[Sub-Sector],Table4[[#This Row],[Sub-Sector]],Table2[% Away From 52W High],"&lt;=10")/Table4[[#This Row],[Count]]</f>
        <v>0.33333333333333331</v>
      </c>
      <c r="Q24" s="2">
        <f>COUNTIFS(Table2[Sub-Sector],Table4[[#This Row],[Sub-Sector]],Table2[% Away From 52W Low],"&gt;=10")/Table4[[#This Row],[Count]]</f>
        <v>1</v>
      </c>
      <c r="R24" s="2">
        <f>COUNTIFS(Table2[Sub-Sector],Table4[[#This Row],[Sub-Sector]],Table2[% Price above 20 EMA],"&gt;=0")/Table4[[#This Row],[Count]]</f>
        <v>1</v>
      </c>
      <c r="S24" s="2">
        <f>COUNTIFS(Table2[Sub-Sector],Table4[[#This Row],[Sub-Sector]],Table2[% Price above 50 EMA],"&gt;=0")/Table4[[#This Row],[Count]]</f>
        <v>1</v>
      </c>
      <c r="T24" s="2">
        <f>COUNTIFS(Table2[Sub-Sector],Table4[[#This Row],[Sub-Sector]],Table2[% Price above 200 EMA],"&gt;=0")/Table4[[#This Row],[Count]]</f>
        <v>1</v>
      </c>
      <c r="U24" s="2">
        <f>COUNTIFS(Table2[Sub-Sector],Table4[[#This Row],[Sub-Sector]],Table2[Rate of Change - Zone],"Positive")/Table4[[#This Row],[Count]]</f>
        <v>1</v>
      </c>
      <c r="V24" s="2">
        <f>COUNTIFS(Table2[Sub-Sector],Table4[[#This Row],[Sub-Sector]],Table2[Sharpe Ratio],"&gt;=0.10")/Table4[[#This Row],[Count]]</f>
        <v>0</v>
      </c>
      <c r="W2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371</v>
      </c>
      <c r="X24">
        <f>_xlfn.RANK.AVG(Table4[[#This Row],[Score]],Table4[Score],1)</f>
        <v>41</v>
      </c>
      <c r="Y2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180</v>
      </c>
      <c r="Z24">
        <f>_xlfn.RANK.AVG(Table4[[#This Row],[Score 2 ]],Table4[[Score 2 ]],1)</f>
        <v>23</v>
      </c>
    </row>
    <row r="25" spans="1:26" x14ac:dyDescent="0.3">
      <c r="A25" t="s">
        <v>320</v>
      </c>
      <c r="B25">
        <f>COUNTIFS(Table2[Sub-Sector],Table4[[#This Row],[Sub-Sector]])</f>
        <v>3</v>
      </c>
      <c r="C25" s="2">
        <f>COUNTIFS(Table2[Sub-Sector],Table4[[#This Row],[Sub-Sector]],Table2[Uptrend],"Uptrend")/Table4[[#This Row],[Count]]</f>
        <v>0.33333333333333331</v>
      </c>
      <c r="D25" s="2">
        <f>COUNTIFS(Table2[Sub-Sector],Table4[[#This Row],[Sub-Sector]],Table2[1W Return vs Nifty],"&gt;=5")/Table4[[#This Row],[Count]]</f>
        <v>0.33333333333333331</v>
      </c>
      <c r="E25" s="2">
        <f>COUNTIFS(Table2[Sub-Sector],Table4[[#This Row],[Sub-Sector]],Table2[1M Return vs Nifty],"&gt;=5")/Table4[[#This Row],[Count]]</f>
        <v>0</v>
      </c>
      <c r="F25" s="2">
        <f>COUNTIFS(Table2[Sub-Sector],Table4[[#This Row],[Sub-Sector]],Table2[6M Return vs Nifty],"&gt;=10")/Table4[[#This Row],[Count]]</f>
        <v>1</v>
      </c>
      <c r="G25" s="2">
        <f>COUNTIFS(Table2[Sub-Sector],Table4[[#This Row],[Sub-Sector]],Table2[1Y Return vs Nifty],"&gt;=10")/Table4[[#This Row],[Count]]</f>
        <v>1</v>
      </c>
      <c r="H25" s="2">
        <f>COUNTIFS(Table2[Sub-Sector],Table4[[#This Row],[Sub-Sector]],Table2[RSI Exponential â€“ 14D],"&gt;=50")/Table4[[#This Row],[Count]]</f>
        <v>0</v>
      </c>
      <c r="I25" s="2">
        <f>COUNTIFS(Table2[Sub-Sector],Table4[[#This Row],[Sub-Sector]],Table2[Relative Volume],"&gt;=1")/Table4[[#This Row],[Count]]</f>
        <v>0</v>
      </c>
      <c r="J25" s="2">
        <f>COUNTIFS(Table2[Sub-Sector],Table4[[#This Row],[Sub-Sector]],Table2[% Away From Day Low],"&gt;=0.05")/Table4[[#This Row],[Count]]</f>
        <v>0.33333333333333331</v>
      </c>
      <c r="K25" s="2">
        <f>COUNTIFS(Table2[Sub-Sector],Table4[[#This Row],[Sub-Sector]],Table2[% Away From Day High],"&lt;=0.05")/Table4[[#This Row],[Count]]</f>
        <v>1</v>
      </c>
      <c r="L25" s="2">
        <f>COUNTIFS(Table2[Sub-Sector],Table4[[#This Row],[Sub-Sector]],Table2[% Away From Current Week Low],"&gt;=0.05")/Table4[[#This Row],[Count]]</f>
        <v>1</v>
      </c>
      <c r="M25" s="2">
        <f>COUNTIFS(Table2[Sub-Sector],Table4[[#This Row],[Sub-Sector]],Table2[% Away From Current Week High],"&lt;=0.05")/Table4[[#This Row],[Count]]</f>
        <v>1</v>
      </c>
      <c r="N25" s="2">
        <f>COUNTIFS(Table2[Sub-Sector],Table4[[#This Row],[Sub-Sector]],Table2[% Away From Current Month Low],"&gt;=0.05")/Table4[[#This Row],[Count]]</f>
        <v>1</v>
      </c>
      <c r="O25" s="2">
        <f>COUNTIFS(Table2[Sub-Sector],Table4[[#This Row],[Sub-Sector]],Table2[% Away From Current Month High],"&lt;=0.05")/Table4[[#This Row],[Count]]</f>
        <v>1</v>
      </c>
      <c r="P25" s="2">
        <f>COUNTIFS(Table2[Sub-Sector],Table4[[#This Row],[Sub-Sector]],Table2[% Away From 52W High],"&lt;=10")/Table4[[#This Row],[Count]]</f>
        <v>0</v>
      </c>
      <c r="Q25" s="2">
        <f>COUNTIFS(Table2[Sub-Sector],Table4[[#This Row],[Sub-Sector]],Table2[% Away From 52W Low],"&gt;=10")/Table4[[#This Row],[Count]]</f>
        <v>1</v>
      </c>
      <c r="R25" s="2">
        <f>COUNTIFS(Table2[Sub-Sector],Table4[[#This Row],[Sub-Sector]],Table2[% Price above 20 EMA],"&gt;=0")/Table4[[#This Row],[Count]]</f>
        <v>0.66666666666666663</v>
      </c>
      <c r="S25" s="2">
        <f>COUNTIFS(Table2[Sub-Sector],Table4[[#This Row],[Sub-Sector]],Table2[% Price above 50 EMA],"&gt;=0")/Table4[[#This Row],[Count]]</f>
        <v>0.66666666666666663</v>
      </c>
      <c r="T25" s="2">
        <f>COUNTIFS(Table2[Sub-Sector],Table4[[#This Row],[Sub-Sector]],Table2[% Price above 200 EMA],"&gt;=0")/Table4[[#This Row],[Count]]</f>
        <v>1</v>
      </c>
      <c r="U25" s="2">
        <f>COUNTIFS(Table2[Sub-Sector],Table4[[#This Row],[Sub-Sector]],Table2[Rate of Change - Zone],"Positive")/Table4[[#This Row],[Count]]</f>
        <v>0.66666666666666663</v>
      </c>
      <c r="V25" s="2">
        <f>COUNTIFS(Table2[Sub-Sector],Table4[[#This Row],[Sub-Sector]],Table2[Sharpe Ratio],"&gt;=0.10")/Table4[[#This Row],[Count]]</f>
        <v>1</v>
      </c>
      <c r="W2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387.5</v>
      </c>
      <c r="X25">
        <f>_xlfn.RANK.AVG(Table4[[#This Row],[Score]],Table4[Score],1)</f>
        <v>46</v>
      </c>
      <c r="Y2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180.5</v>
      </c>
      <c r="Z25">
        <f>_xlfn.RANK.AVG(Table4[[#This Row],[Score 2 ]],Table4[[Score 2 ]],1)</f>
        <v>24</v>
      </c>
    </row>
    <row r="26" spans="1:26" x14ac:dyDescent="0.3">
      <c r="A26" t="s">
        <v>118</v>
      </c>
      <c r="B26">
        <f>COUNTIFS(Table2[Sub-Sector],Table4[[#This Row],[Sub-Sector]])</f>
        <v>8</v>
      </c>
      <c r="C26" s="2">
        <f>COUNTIFS(Table2[Sub-Sector],Table4[[#This Row],[Sub-Sector]],Table2[Uptrend],"Uptrend")/Table4[[#This Row],[Count]]</f>
        <v>0.875</v>
      </c>
      <c r="D26" s="2">
        <f>COUNTIFS(Table2[Sub-Sector],Table4[[#This Row],[Sub-Sector]],Table2[1W Return vs Nifty],"&gt;=5")/Table4[[#This Row],[Count]]</f>
        <v>0</v>
      </c>
      <c r="E26" s="2">
        <f>COUNTIFS(Table2[Sub-Sector],Table4[[#This Row],[Sub-Sector]],Table2[1M Return vs Nifty],"&gt;=5")/Table4[[#This Row],[Count]]</f>
        <v>0.25</v>
      </c>
      <c r="F26" s="2">
        <f>COUNTIFS(Table2[Sub-Sector],Table4[[#This Row],[Sub-Sector]],Table2[6M Return vs Nifty],"&gt;=10")/Table4[[#This Row],[Count]]</f>
        <v>0.75</v>
      </c>
      <c r="G26" s="2">
        <f>COUNTIFS(Table2[Sub-Sector],Table4[[#This Row],[Sub-Sector]],Table2[1Y Return vs Nifty],"&gt;=10")/Table4[[#This Row],[Count]]</f>
        <v>0.5</v>
      </c>
      <c r="H26" s="2">
        <f>COUNTIFS(Table2[Sub-Sector],Table4[[#This Row],[Sub-Sector]],Table2[RSI Exponential â€“ 14D],"&gt;=50")/Table4[[#This Row],[Count]]</f>
        <v>0.625</v>
      </c>
      <c r="I26" s="2">
        <f>COUNTIFS(Table2[Sub-Sector],Table4[[#This Row],[Sub-Sector]],Table2[Relative Volume],"&gt;=1")/Table4[[#This Row],[Count]]</f>
        <v>0.25</v>
      </c>
      <c r="J26" s="2">
        <f>COUNTIFS(Table2[Sub-Sector],Table4[[#This Row],[Sub-Sector]],Table2[% Away From Day Low],"&gt;=0.05")/Table4[[#This Row],[Count]]</f>
        <v>0</v>
      </c>
      <c r="K26" s="2">
        <f>COUNTIFS(Table2[Sub-Sector],Table4[[#This Row],[Sub-Sector]],Table2[% Away From Day High],"&lt;=0.05")/Table4[[#This Row],[Count]]</f>
        <v>1</v>
      </c>
      <c r="L26" s="2">
        <f>COUNTIFS(Table2[Sub-Sector],Table4[[#This Row],[Sub-Sector]],Table2[% Away From Current Week Low],"&gt;=0.05")/Table4[[#This Row],[Count]]</f>
        <v>0.125</v>
      </c>
      <c r="M26" s="2">
        <f>COUNTIFS(Table2[Sub-Sector],Table4[[#This Row],[Sub-Sector]],Table2[% Away From Current Week High],"&lt;=0.05")/Table4[[#This Row],[Count]]</f>
        <v>0.875</v>
      </c>
      <c r="N26" s="2">
        <f>COUNTIFS(Table2[Sub-Sector],Table4[[#This Row],[Sub-Sector]],Table2[% Away From Current Month Low],"&gt;=0.05")/Table4[[#This Row],[Count]]</f>
        <v>0.125</v>
      </c>
      <c r="O26" s="2">
        <f>COUNTIFS(Table2[Sub-Sector],Table4[[#This Row],[Sub-Sector]],Table2[% Away From Current Month High],"&lt;=0.05")/Table4[[#This Row],[Count]]</f>
        <v>0.875</v>
      </c>
      <c r="P26" s="2">
        <f>COUNTIFS(Table2[Sub-Sector],Table4[[#This Row],[Sub-Sector]],Table2[% Away From 52W High],"&lt;=10")/Table4[[#This Row],[Count]]</f>
        <v>0.75</v>
      </c>
      <c r="Q26" s="2">
        <f>COUNTIFS(Table2[Sub-Sector],Table4[[#This Row],[Sub-Sector]],Table2[% Away From 52W Low],"&gt;=10")/Table4[[#This Row],[Count]]</f>
        <v>1</v>
      </c>
      <c r="R26" s="2">
        <f>COUNTIFS(Table2[Sub-Sector],Table4[[#This Row],[Sub-Sector]],Table2[% Price above 20 EMA],"&gt;=0")/Table4[[#This Row],[Count]]</f>
        <v>1</v>
      </c>
      <c r="S26" s="2">
        <f>COUNTIFS(Table2[Sub-Sector],Table4[[#This Row],[Sub-Sector]],Table2[% Price above 50 EMA],"&gt;=0")/Table4[[#This Row],[Count]]</f>
        <v>1</v>
      </c>
      <c r="T26" s="2">
        <f>COUNTIFS(Table2[Sub-Sector],Table4[[#This Row],[Sub-Sector]],Table2[% Price above 200 EMA],"&gt;=0")/Table4[[#This Row],[Count]]</f>
        <v>1</v>
      </c>
      <c r="U26" s="2">
        <f>COUNTIFS(Table2[Sub-Sector],Table4[[#This Row],[Sub-Sector]],Table2[Rate of Change - Zone],"Positive")/Table4[[#This Row],[Count]]</f>
        <v>0.875</v>
      </c>
      <c r="V26" s="2">
        <f>COUNTIFS(Table2[Sub-Sector],Table4[[#This Row],[Sub-Sector]],Table2[Sharpe Ratio],"&gt;=0.10")/Table4[[#This Row],[Count]]</f>
        <v>0.125</v>
      </c>
      <c r="W2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362</v>
      </c>
      <c r="X26">
        <f>_xlfn.RANK.AVG(Table4[[#This Row],[Score]],Table4[Score],1)</f>
        <v>39</v>
      </c>
      <c r="Y2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184</v>
      </c>
      <c r="Z26">
        <f>_xlfn.RANK.AVG(Table4[[#This Row],[Score 2 ]],Table4[[Score 2 ]],1)</f>
        <v>25</v>
      </c>
    </row>
    <row r="27" spans="1:26" x14ac:dyDescent="0.3">
      <c r="A27" t="s">
        <v>57</v>
      </c>
      <c r="B27">
        <f>COUNTIFS(Table2[Sub-Sector],Table4[[#This Row],[Sub-Sector]])</f>
        <v>3</v>
      </c>
      <c r="C27" s="2">
        <f>COUNTIFS(Table2[Sub-Sector],Table4[[#This Row],[Sub-Sector]],Table2[Uptrend],"Uptrend")/Table4[[#This Row],[Count]]</f>
        <v>1</v>
      </c>
      <c r="D27" s="2">
        <f>COUNTIFS(Table2[Sub-Sector],Table4[[#This Row],[Sub-Sector]],Table2[1W Return vs Nifty],"&gt;=5")/Table4[[#This Row],[Count]]</f>
        <v>0</v>
      </c>
      <c r="E27" s="2">
        <f>COUNTIFS(Table2[Sub-Sector],Table4[[#This Row],[Sub-Sector]],Table2[1M Return vs Nifty],"&gt;=5")/Table4[[#This Row],[Count]]</f>
        <v>0.33333333333333331</v>
      </c>
      <c r="F27" s="2">
        <f>COUNTIFS(Table2[Sub-Sector],Table4[[#This Row],[Sub-Sector]],Table2[6M Return vs Nifty],"&gt;=10")/Table4[[#This Row],[Count]]</f>
        <v>0.66666666666666663</v>
      </c>
      <c r="G27" s="2">
        <f>COUNTIFS(Table2[Sub-Sector],Table4[[#This Row],[Sub-Sector]],Table2[1Y Return vs Nifty],"&gt;=10")/Table4[[#This Row],[Count]]</f>
        <v>1</v>
      </c>
      <c r="H27" s="2">
        <f>COUNTIFS(Table2[Sub-Sector],Table4[[#This Row],[Sub-Sector]],Table2[RSI Exponential â€“ 14D],"&gt;=50")/Table4[[#This Row],[Count]]</f>
        <v>0.33333333333333331</v>
      </c>
      <c r="I27" s="2">
        <f>COUNTIFS(Table2[Sub-Sector],Table4[[#This Row],[Sub-Sector]],Table2[Relative Volume],"&gt;=1")/Table4[[#This Row],[Count]]</f>
        <v>0.33333333333333331</v>
      </c>
      <c r="J27" s="2">
        <f>COUNTIFS(Table2[Sub-Sector],Table4[[#This Row],[Sub-Sector]],Table2[% Away From Day Low],"&gt;=0.05")/Table4[[#This Row],[Count]]</f>
        <v>0</v>
      </c>
      <c r="K27" s="2">
        <f>COUNTIFS(Table2[Sub-Sector],Table4[[#This Row],[Sub-Sector]],Table2[% Away From Day High],"&lt;=0.05")/Table4[[#This Row],[Count]]</f>
        <v>0.66666666666666663</v>
      </c>
      <c r="L27" s="2">
        <f>COUNTIFS(Table2[Sub-Sector],Table4[[#This Row],[Sub-Sector]],Table2[% Away From Current Week Low],"&gt;=0.05")/Table4[[#This Row],[Count]]</f>
        <v>0</v>
      </c>
      <c r="M27" s="2">
        <f>COUNTIFS(Table2[Sub-Sector],Table4[[#This Row],[Sub-Sector]],Table2[% Away From Current Week High],"&lt;=0.05")/Table4[[#This Row],[Count]]</f>
        <v>0.33333333333333331</v>
      </c>
      <c r="N27" s="2">
        <f>COUNTIFS(Table2[Sub-Sector],Table4[[#This Row],[Sub-Sector]],Table2[% Away From Current Month Low],"&gt;=0.05")/Table4[[#This Row],[Count]]</f>
        <v>0</v>
      </c>
      <c r="O27" s="2">
        <f>COUNTIFS(Table2[Sub-Sector],Table4[[#This Row],[Sub-Sector]],Table2[% Away From Current Month High],"&lt;=0.05")/Table4[[#This Row],[Count]]</f>
        <v>0.33333333333333331</v>
      </c>
      <c r="P27" s="2">
        <f>COUNTIFS(Table2[Sub-Sector],Table4[[#This Row],[Sub-Sector]],Table2[% Away From 52W High],"&lt;=10")/Table4[[#This Row],[Count]]</f>
        <v>0.33333333333333331</v>
      </c>
      <c r="Q27" s="2">
        <f>COUNTIFS(Table2[Sub-Sector],Table4[[#This Row],[Sub-Sector]],Table2[% Away From 52W Low],"&gt;=10")/Table4[[#This Row],[Count]]</f>
        <v>1</v>
      </c>
      <c r="R27" s="2">
        <f>COUNTIFS(Table2[Sub-Sector],Table4[[#This Row],[Sub-Sector]],Table2[% Price above 20 EMA],"&gt;=0")/Table4[[#This Row],[Count]]</f>
        <v>0</v>
      </c>
      <c r="S27" s="2">
        <f>COUNTIFS(Table2[Sub-Sector],Table4[[#This Row],[Sub-Sector]],Table2[% Price above 50 EMA],"&gt;=0")/Table4[[#This Row],[Count]]</f>
        <v>0.66666666666666663</v>
      </c>
      <c r="T27" s="2">
        <f>COUNTIFS(Table2[Sub-Sector],Table4[[#This Row],[Sub-Sector]],Table2[% Price above 200 EMA],"&gt;=0")/Table4[[#This Row],[Count]]</f>
        <v>1</v>
      </c>
      <c r="U27" s="2">
        <f>COUNTIFS(Table2[Sub-Sector],Table4[[#This Row],[Sub-Sector]],Table2[Rate of Change - Zone],"Positive")/Table4[[#This Row],[Count]]</f>
        <v>0.33333333333333331</v>
      </c>
      <c r="V27" s="2">
        <f>COUNTIFS(Table2[Sub-Sector],Table4[[#This Row],[Sub-Sector]],Table2[Sharpe Ratio],"&gt;=0.10")/Table4[[#This Row],[Count]]</f>
        <v>0.66666666666666663</v>
      </c>
      <c r="W2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334.5</v>
      </c>
      <c r="X27">
        <f>_xlfn.RANK.AVG(Table4[[#This Row],[Score]],Table4[Score],1)</f>
        <v>30</v>
      </c>
      <c r="Y2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187.5</v>
      </c>
      <c r="Z27">
        <f>_xlfn.RANK.AVG(Table4[[#This Row],[Score 2 ]],Table4[[Score 2 ]],1)</f>
        <v>26</v>
      </c>
    </row>
    <row r="28" spans="1:26" x14ac:dyDescent="0.3">
      <c r="A28" t="s">
        <v>305</v>
      </c>
      <c r="B28">
        <f>COUNTIFS(Table2[Sub-Sector],Table4[[#This Row],[Sub-Sector]])</f>
        <v>6</v>
      </c>
      <c r="C28" s="2">
        <f>COUNTIFS(Table2[Sub-Sector],Table4[[#This Row],[Sub-Sector]],Table2[Uptrend],"Uptrend")/Table4[[#This Row],[Count]]</f>
        <v>0.5</v>
      </c>
      <c r="D28" s="2">
        <f>COUNTIFS(Table2[Sub-Sector],Table4[[#This Row],[Sub-Sector]],Table2[1W Return vs Nifty],"&gt;=5")/Table4[[#This Row],[Count]]</f>
        <v>0.16666666666666666</v>
      </c>
      <c r="E28" s="2">
        <f>COUNTIFS(Table2[Sub-Sector],Table4[[#This Row],[Sub-Sector]],Table2[1M Return vs Nifty],"&gt;=5")/Table4[[#This Row],[Count]]</f>
        <v>0.33333333333333331</v>
      </c>
      <c r="F28" s="2">
        <f>COUNTIFS(Table2[Sub-Sector],Table4[[#This Row],[Sub-Sector]],Table2[6M Return vs Nifty],"&gt;=10")/Table4[[#This Row],[Count]]</f>
        <v>0</v>
      </c>
      <c r="G28" s="2">
        <f>COUNTIFS(Table2[Sub-Sector],Table4[[#This Row],[Sub-Sector]],Table2[1Y Return vs Nifty],"&gt;=10")/Table4[[#This Row],[Count]]</f>
        <v>0.66666666666666663</v>
      </c>
      <c r="H28" s="2">
        <f>COUNTIFS(Table2[Sub-Sector],Table4[[#This Row],[Sub-Sector]],Table2[RSI Exponential â€“ 14D],"&gt;=50")/Table4[[#This Row],[Count]]</f>
        <v>0.83333333333333337</v>
      </c>
      <c r="I28" s="2">
        <f>COUNTIFS(Table2[Sub-Sector],Table4[[#This Row],[Sub-Sector]],Table2[Relative Volume],"&gt;=1")/Table4[[#This Row],[Count]]</f>
        <v>0.5</v>
      </c>
      <c r="J28" s="2">
        <f>COUNTIFS(Table2[Sub-Sector],Table4[[#This Row],[Sub-Sector]],Table2[% Away From Day Low],"&gt;=0.05")/Table4[[#This Row],[Count]]</f>
        <v>0</v>
      </c>
      <c r="K28" s="2">
        <f>COUNTIFS(Table2[Sub-Sector],Table4[[#This Row],[Sub-Sector]],Table2[% Away From Day High],"&lt;=0.05")/Table4[[#This Row],[Count]]</f>
        <v>1</v>
      </c>
      <c r="L28" s="2">
        <f>COUNTIFS(Table2[Sub-Sector],Table4[[#This Row],[Sub-Sector]],Table2[% Away From Current Week Low],"&gt;=0.05")/Table4[[#This Row],[Count]]</f>
        <v>0.16666666666666666</v>
      </c>
      <c r="M28" s="2">
        <f>COUNTIFS(Table2[Sub-Sector],Table4[[#This Row],[Sub-Sector]],Table2[% Away From Current Week High],"&lt;=0.05")/Table4[[#This Row],[Count]]</f>
        <v>1</v>
      </c>
      <c r="N28" s="2">
        <f>COUNTIFS(Table2[Sub-Sector],Table4[[#This Row],[Sub-Sector]],Table2[% Away From Current Month Low],"&gt;=0.05")/Table4[[#This Row],[Count]]</f>
        <v>0.16666666666666666</v>
      </c>
      <c r="O28" s="2">
        <f>COUNTIFS(Table2[Sub-Sector],Table4[[#This Row],[Sub-Sector]],Table2[% Away From Current Month High],"&lt;=0.05")/Table4[[#This Row],[Count]]</f>
        <v>1</v>
      </c>
      <c r="P28" s="2">
        <f>COUNTIFS(Table2[Sub-Sector],Table4[[#This Row],[Sub-Sector]],Table2[% Away From 52W High],"&lt;=10")/Table4[[#This Row],[Count]]</f>
        <v>0.33333333333333331</v>
      </c>
      <c r="Q28" s="2">
        <f>COUNTIFS(Table2[Sub-Sector],Table4[[#This Row],[Sub-Sector]],Table2[% Away From 52W Low],"&gt;=10")/Table4[[#This Row],[Count]]</f>
        <v>1</v>
      </c>
      <c r="R28" s="2">
        <f>COUNTIFS(Table2[Sub-Sector],Table4[[#This Row],[Sub-Sector]],Table2[% Price above 20 EMA],"&gt;=0")/Table4[[#This Row],[Count]]</f>
        <v>0.66666666666666663</v>
      </c>
      <c r="S28" s="2">
        <f>COUNTIFS(Table2[Sub-Sector],Table4[[#This Row],[Sub-Sector]],Table2[% Price above 50 EMA],"&gt;=0")/Table4[[#This Row],[Count]]</f>
        <v>0.66666666666666663</v>
      </c>
      <c r="T28" s="2">
        <f>COUNTIFS(Table2[Sub-Sector],Table4[[#This Row],[Sub-Sector]],Table2[% Price above 200 EMA],"&gt;=0")/Table4[[#This Row],[Count]]</f>
        <v>0.66666666666666663</v>
      </c>
      <c r="U28" s="2">
        <f>COUNTIFS(Table2[Sub-Sector],Table4[[#This Row],[Sub-Sector]],Table2[Rate of Change - Zone],"Positive")/Table4[[#This Row],[Count]]</f>
        <v>1</v>
      </c>
      <c r="V28" s="2">
        <f>COUNTIFS(Table2[Sub-Sector],Table4[[#This Row],[Sub-Sector]],Table2[Sharpe Ratio],"&gt;=0.10")/Table4[[#This Row],[Count]]</f>
        <v>0.66666666666666663</v>
      </c>
      <c r="W2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339</v>
      </c>
      <c r="X28">
        <f>_xlfn.RANK.AVG(Table4[[#This Row],[Score]],Table4[Score],1)</f>
        <v>33</v>
      </c>
      <c r="Y2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190</v>
      </c>
      <c r="Z28">
        <f>_xlfn.RANK.AVG(Table4[[#This Row],[Score 2 ]],Table4[[Score 2 ]],1)</f>
        <v>27</v>
      </c>
    </row>
    <row r="29" spans="1:26" x14ac:dyDescent="0.3">
      <c r="A29" t="s">
        <v>338</v>
      </c>
      <c r="B29">
        <f>COUNTIFS(Table2[Sub-Sector],Table4[[#This Row],[Sub-Sector]])</f>
        <v>10</v>
      </c>
      <c r="C29" s="2">
        <f>COUNTIFS(Table2[Sub-Sector],Table4[[#This Row],[Sub-Sector]],Table2[Uptrend],"Uptrend")/Table4[[#This Row],[Count]]</f>
        <v>0.9</v>
      </c>
      <c r="D29" s="2">
        <f>COUNTIFS(Table2[Sub-Sector],Table4[[#This Row],[Sub-Sector]],Table2[1W Return vs Nifty],"&gt;=5")/Table4[[#This Row],[Count]]</f>
        <v>0.2</v>
      </c>
      <c r="E29" s="2">
        <f>COUNTIFS(Table2[Sub-Sector],Table4[[#This Row],[Sub-Sector]],Table2[1M Return vs Nifty],"&gt;=5")/Table4[[#This Row],[Count]]</f>
        <v>0.5</v>
      </c>
      <c r="F29" s="2">
        <f>COUNTIFS(Table2[Sub-Sector],Table4[[#This Row],[Sub-Sector]],Table2[6M Return vs Nifty],"&gt;=10")/Table4[[#This Row],[Count]]</f>
        <v>0.8</v>
      </c>
      <c r="G29" s="2">
        <f>COUNTIFS(Table2[Sub-Sector],Table4[[#This Row],[Sub-Sector]],Table2[1Y Return vs Nifty],"&gt;=10")/Table4[[#This Row],[Count]]</f>
        <v>0.7</v>
      </c>
      <c r="H29" s="2">
        <f>COUNTIFS(Table2[Sub-Sector],Table4[[#This Row],[Sub-Sector]],Table2[RSI Exponential â€“ 14D],"&gt;=50")/Table4[[#This Row],[Count]]</f>
        <v>0.5</v>
      </c>
      <c r="I29" s="2">
        <f>COUNTIFS(Table2[Sub-Sector],Table4[[#This Row],[Sub-Sector]],Table2[Relative Volume],"&gt;=1")/Table4[[#This Row],[Count]]</f>
        <v>0.3</v>
      </c>
      <c r="J29" s="2">
        <f>COUNTIFS(Table2[Sub-Sector],Table4[[#This Row],[Sub-Sector]],Table2[% Away From Day Low],"&gt;=0.05")/Table4[[#This Row],[Count]]</f>
        <v>0</v>
      </c>
      <c r="K29" s="2">
        <f>COUNTIFS(Table2[Sub-Sector],Table4[[#This Row],[Sub-Sector]],Table2[% Away From Day High],"&lt;=0.05")/Table4[[#This Row],[Count]]</f>
        <v>1</v>
      </c>
      <c r="L29" s="2">
        <f>COUNTIFS(Table2[Sub-Sector],Table4[[#This Row],[Sub-Sector]],Table2[% Away From Current Week Low],"&gt;=0.05")/Table4[[#This Row],[Count]]</f>
        <v>0.1</v>
      </c>
      <c r="M29" s="2">
        <f>COUNTIFS(Table2[Sub-Sector],Table4[[#This Row],[Sub-Sector]],Table2[% Away From Current Week High],"&lt;=0.05")/Table4[[#This Row],[Count]]</f>
        <v>1</v>
      </c>
      <c r="N29" s="2">
        <f>COUNTIFS(Table2[Sub-Sector],Table4[[#This Row],[Sub-Sector]],Table2[% Away From Current Month Low],"&gt;=0.05")/Table4[[#This Row],[Count]]</f>
        <v>0.1</v>
      </c>
      <c r="O29" s="2">
        <f>COUNTIFS(Table2[Sub-Sector],Table4[[#This Row],[Sub-Sector]],Table2[% Away From Current Month High],"&lt;=0.05")/Table4[[#This Row],[Count]]</f>
        <v>1</v>
      </c>
      <c r="P29" s="2">
        <f>COUNTIFS(Table2[Sub-Sector],Table4[[#This Row],[Sub-Sector]],Table2[% Away From 52W High],"&lt;=10")/Table4[[#This Row],[Count]]</f>
        <v>0.6</v>
      </c>
      <c r="Q29" s="2">
        <f>COUNTIFS(Table2[Sub-Sector],Table4[[#This Row],[Sub-Sector]],Table2[% Away From 52W Low],"&gt;=10")/Table4[[#This Row],[Count]]</f>
        <v>1</v>
      </c>
      <c r="R29" s="2">
        <f>COUNTIFS(Table2[Sub-Sector],Table4[[#This Row],[Sub-Sector]],Table2[% Price above 20 EMA],"&gt;=0")/Table4[[#This Row],[Count]]</f>
        <v>0.7</v>
      </c>
      <c r="S29" s="2">
        <f>COUNTIFS(Table2[Sub-Sector],Table4[[#This Row],[Sub-Sector]],Table2[% Price above 50 EMA],"&gt;=0")/Table4[[#This Row],[Count]]</f>
        <v>0.8</v>
      </c>
      <c r="T29" s="2">
        <f>COUNTIFS(Table2[Sub-Sector],Table4[[#This Row],[Sub-Sector]],Table2[% Price above 200 EMA],"&gt;=0")/Table4[[#This Row],[Count]]</f>
        <v>1</v>
      </c>
      <c r="U29" s="2">
        <f>COUNTIFS(Table2[Sub-Sector],Table4[[#This Row],[Sub-Sector]],Table2[Rate of Change - Zone],"Positive")/Table4[[#This Row],[Count]]</f>
        <v>0.5</v>
      </c>
      <c r="V29" s="2">
        <f>COUNTIFS(Table2[Sub-Sector],Table4[[#This Row],[Sub-Sector]],Table2[Sharpe Ratio],"&gt;=0.10")/Table4[[#This Row],[Count]]</f>
        <v>0.2</v>
      </c>
      <c r="W2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270</v>
      </c>
      <c r="X29">
        <f>_xlfn.RANK.AVG(Table4[[#This Row],[Score]],Table4[Score],1)</f>
        <v>17.5</v>
      </c>
      <c r="Y2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190.5</v>
      </c>
      <c r="Z29">
        <f>_xlfn.RANK.AVG(Table4[[#This Row],[Score 2 ]],Table4[[Score 2 ]],1)</f>
        <v>28</v>
      </c>
    </row>
    <row r="30" spans="1:26" x14ac:dyDescent="0.3">
      <c r="A30" t="s">
        <v>37</v>
      </c>
      <c r="B30">
        <f>COUNTIFS(Table2[Sub-Sector],Table4[[#This Row],[Sub-Sector]])</f>
        <v>10</v>
      </c>
      <c r="C30" s="2">
        <f>COUNTIFS(Table2[Sub-Sector],Table4[[#This Row],[Sub-Sector]],Table2[Uptrend],"Uptrend")/Table4[[#This Row],[Count]]</f>
        <v>1</v>
      </c>
      <c r="D30" s="2">
        <f>COUNTIFS(Table2[Sub-Sector],Table4[[#This Row],[Sub-Sector]],Table2[1W Return vs Nifty],"&gt;=5")/Table4[[#This Row],[Count]]</f>
        <v>0.1</v>
      </c>
      <c r="E30" s="2">
        <f>COUNTIFS(Table2[Sub-Sector],Table4[[#This Row],[Sub-Sector]],Table2[1M Return vs Nifty],"&gt;=5")/Table4[[#This Row],[Count]]</f>
        <v>0.5</v>
      </c>
      <c r="F30" s="2">
        <f>COUNTIFS(Table2[Sub-Sector],Table4[[#This Row],[Sub-Sector]],Table2[6M Return vs Nifty],"&gt;=10")/Table4[[#This Row],[Count]]</f>
        <v>0.4</v>
      </c>
      <c r="G30" s="2">
        <f>COUNTIFS(Table2[Sub-Sector],Table4[[#This Row],[Sub-Sector]],Table2[1Y Return vs Nifty],"&gt;=10")/Table4[[#This Row],[Count]]</f>
        <v>0.5</v>
      </c>
      <c r="H30" s="2">
        <f>COUNTIFS(Table2[Sub-Sector],Table4[[#This Row],[Sub-Sector]],Table2[RSI Exponential â€“ 14D],"&gt;=50")/Table4[[#This Row],[Count]]</f>
        <v>0.9</v>
      </c>
      <c r="I30" s="2">
        <f>COUNTIFS(Table2[Sub-Sector],Table4[[#This Row],[Sub-Sector]],Table2[Relative Volume],"&gt;=1")/Table4[[#This Row],[Count]]</f>
        <v>0.5</v>
      </c>
      <c r="J30" s="2">
        <f>COUNTIFS(Table2[Sub-Sector],Table4[[#This Row],[Sub-Sector]],Table2[% Away From Day Low],"&gt;=0.05")/Table4[[#This Row],[Count]]</f>
        <v>0</v>
      </c>
      <c r="K30" s="2">
        <f>COUNTIFS(Table2[Sub-Sector],Table4[[#This Row],[Sub-Sector]],Table2[% Away From Day High],"&lt;=0.05")/Table4[[#This Row],[Count]]</f>
        <v>1</v>
      </c>
      <c r="L30" s="2">
        <f>COUNTIFS(Table2[Sub-Sector],Table4[[#This Row],[Sub-Sector]],Table2[% Away From Current Week Low],"&gt;=0.05")/Table4[[#This Row],[Count]]</f>
        <v>0.2</v>
      </c>
      <c r="M30" s="2">
        <f>COUNTIFS(Table2[Sub-Sector],Table4[[#This Row],[Sub-Sector]],Table2[% Away From Current Week High],"&lt;=0.05")/Table4[[#This Row],[Count]]</f>
        <v>0.9</v>
      </c>
      <c r="N30" s="2">
        <f>COUNTIFS(Table2[Sub-Sector],Table4[[#This Row],[Sub-Sector]],Table2[% Away From Current Month Low],"&gt;=0.05")/Table4[[#This Row],[Count]]</f>
        <v>0.2</v>
      </c>
      <c r="O30" s="2">
        <f>COUNTIFS(Table2[Sub-Sector],Table4[[#This Row],[Sub-Sector]],Table2[% Away From Current Month High],"&lt;=0.05")/Table4[[#This Row],[Count]]</f>
        <v>0.9</v>
      </c>
      <c r="P30" s="2">
        <f>COUNTIFS(Table2[Sub-Sector],Table4[[#This Row],[Sub-Sector]],Table2[% Away From 52W High],"&lt;=10")/Table4[[#This Row],[Count]]</f>
        <v>0.7</v>
      </c>
      <c r="Q30" s="2">
        <f>COUNTIFS(Table2[Sub-Sector],Table4[[#This Row],[Sub-Sector]],Table2[% Away From 52W Low],"&gt;=10")/Table4[[#This Row],[Count]]</f>
        <v>1</v>
      </c>
      <c r="R30" s="2">
        <f>COUNTIFS(Table2[Sub-Sector],Table4[[#This Row],[Sub-Sector]],Table2[% Price above 20 EMA],"&gt;=0")/Table4[[#This Row],[Count]]</f>
        <v>0.7</v>
      </c>
      <c r="S30" s="2">
        <f>COUNTIFS(Table2[Sub-Sector],Table4[[#This Row],[Sub-Sector]],Table2[% Price above 50 EMA],"&gt;=0")/Table4[[#This Row],[Count]]</f>
        <v>0.9</v>
      </c>
      <c r="T30" s="2">
        <f>COUNTIFS(Table2[Sub-Sector],Table4[[#This Row],[Sub-Sector]],Table2[% Price above 200 EMA],"&gt;=0")/Table4[[#This Row],[Count]]</f>
        <v>1</v>
      </c>
      <c r="U30" s="2">
        <f>COUNTIFS(Table2[Sub-Sector],Table4[[#This Row],[Sub-Sector]],Table2[Rate of Change - Zone],"Positive")/Table4[[#This Row],[Count]]</f>
        <v>0.8</v>
      </c>
      <c r="V30" s="2">
        <f>COUNTIFS(Table2[Sub-Sector],Table4[[#This Row],[Sub-Sector]],Table2[Sharpe Ratio],"&gt;=0.10")/Table4[[#This Row],[Count]]</f>
        <v>0.1</v>
      </c>
      <c r="W3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268.5</v>
      </c>
      <c r="X30">
        <f>_xlfn.RANK.AVG(Table4[[#This Row],[Score]],Table4[Score],1)</f>
        <v>16</v>
      </c>
      <c r="Y3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196.5</v>
      </c>
      <c r="Z30">
        <f>_xlfn.RANK.AVG(Table4[[#This Row],[Score 2 ]],Table4[[Score 2 ]],1)</f>
        <v>29</v>
      </c>
    </row>
    <row r="31" spans="1:26" x14ac:dyDescent="0.3">
      <c r="A31" t="s">
        <v>124</v>
      </c>
      <c r="B31">
        <f>COUNTIFS(Table2[Sub-Sector],Table4[[#This Row],[Sub-Sector]])</f>
        <v>7</v>
      </c>
      <c r="C31" s="2">
        <f>COUNTIFS(Table2[Sub-Sector],Table4[[#This Row],[Sub-Sector]],Table2[Uptrend],"Uptrend")/Table4[[#This Row],[Count]]</f>
        <v>0.5714285714285714</v>
      </c>
      <c r="D31" s="2">
        <f>COUNTIFS(Table2[Sub-Sector],Table4[[#This Row],[Sub-Sector]],Table2[1W Return vs Nifty],"&gt;=5")/Table4[[#This Row],[Count]]</f>
        <v>0</v>
      </c>
      <c r="E31" s="2">
        <f>COUNTIFS(Table2[Sub-Sector],Table4[[#This Row],[Sub-Sector]],Table2[1M Return vs Nifty],"&gt;=5")/Table4[[#This Row],[Count]]</f>
        <v>0.14285714285714285</v>
      </c>
      <c r="F31" s="2">
        <f>COUNTIFS(Table2[Sub-Sector],Table4[[#This Row],[Sub-Sector]],Table2[6M Return vs Nifty],"&gt;=10")/Table4[[#This Row],[Count]]</f>
        <v>0.7142857142857143</v>
      </c>
      <c r="G31" s="2">
        <f>COUNTIFS(Table2[Sub-Sector],Table4[[#This Row],[Sub-Sector]],Table2[1Y Return vs Nifty],"&gt;=10")/Table4[[#This Row],[Count]]</f>
        <v>0.8571428571428571</v>
      </c>
      <c r="H31" s="2">
        <f>COUNTIFS(Table2[Sub-Sector],Table4[[#This Row],[Sub-Sector]],Table2[RSI Exponential â€“ 14D],"&gt;=50")/Table4[[#This Row],[Count]]</f>
        <v>0.42857142857142855</v>
      </c>
      <c r="I31" s="2">
        <f>COUNTIFS(Table2[Sub-Sector],Table4[[#This Row],[Sub-Sector]],Table2[Relative Volume],"&gt;=1")/Table4[[#This Row],[Count]]</f>
        <v>0.14285714285714285</v>
      </c>
      <c r="J31" s="2">
        <f>COUNTIFS(Table2[Sub-Sector],Table4[[#This Row],[Sub-Sector]],Table2[% Away From Day Low],"&gt;=0.05")/Table4[[#This Row],[Count]]</f>
        <v>0</v>
      </c>
      <c r="K31" s="2">
        <f>COUNTIFS(Table2[Sub-Sector],Table4[[#This Row],[Sub-Sector]],Table2[% Away From Day High],"&lt;=0.05")/Table4[[#This Row],[Count]]</f>
        <v>1</v>
      </c>
      <c r="L31" s="2">
        <f>COUNTIFS(Table2[Sub-Sector],Table4[[#This Row],[Sub-Sector]],Table2[% Away From Current Week Low],"&gt;=0.05")/Table4[[#This Row],[Count]]</f>
        <v>0</v>
      </c>
      <c r="M31" s="2">
        <f>COUNTIFS(Table2[Sub-Sector],Table4[[#This Row],[Sub-Sector]],Table2[% Away From Current Week High],"&lt;=0.05")/Table4[[#This Row],[Count]]</f>
        <v>0.8571428571428571</v>
      </c>
      <c r="N31" s="2">
        <f>COUNTIFS(Table2[Sub-Sector],Table4[[#This Row],[Sub-Sector]],Table2[% Away From Current Month Low],"&gt;=0.05")/Table4[[#This Row],[Count]]</f>
        <v>0</v>
      </c>
      <c r="O31" s="2">
        <f>COUNTIFS(Table2[Sub-Sector],Table4[[#This Row],[Sub-Sector]],Table2[% Away From Current Month High],"&lt;=0.05")/Table4[[#This Row],[Count]]</f>
        <v>0.8571428571428571</v>
      </c>
      <c r="P31" s="2">
        <f>COUNTIFS(Table2[Sub-Sector],Table4[[#This Row],[Sub-Sector]],Table2[% Away From 52W High],"&lt;=10")/Table4[[#This Row],[Count]]</f>
        <v>0.42857142857142855</v>
      </c>
      <c r="Q31" s="2">
        <f>COUNTIFS(Table2[Sub-Sector],Table4[[#This Row],[Sub-Sector]],Table2[% Away From 52W Low],"&gt;=10")/Table4[[#This Row],[Count]]</f>
        <v>1</v>
      </c>
      <c r="R31" s="2">
        <f>COUNTIFS(Table2[Sub-Sector],Table4[[#This Row],[Sub-Sector]],Table2[% Price above 20 EMA],"&gt;=0")/Table4[[#This Row],[Count]]</f>
        <v>0.5714285714285714</v>
      </c>
      <c r="S31" s="2">
        <f>COUNTIFS(Table2[Sub-Sector],Table4[[#This Row],[Sub-Sector]],Table2[% Price above 50 EMA],"&gt;=0")/Table4[[#This Row],[Count]]</f>
        <v>0.7142857142857143</v>
      </c>
      <c r="T31" s="2">
        <f>COUNTIFS(Table2[Sub-Sector],Table4[[#This Row],[Sub-Sector]],Table2[% Price above 200 EMA],"&gt;=0")/Table4[[#This Row],[Count]]</f>
        <v>0.8571428571428571</v>
      </c>
      <c r="U31" s="2">
        <f>COUNTIFS(Table2[Sub-Sector],Table4[[#This Row],[Sub-Sector]],Table2[Rate of Change - Zone],"Positive")/Table4[[#This Row],[Count]]</f>
        <v>0.5714285714285714</v>
      </c>
      <c r="V31" s="2">
        <f>COUNTIFS(Table2[Sub-Sector],Table4[[#This Row],[Sub-Sector]],Table2[Sharpe Ratio],"&gt;=0.10")/Table4[[#This Row],[Count]]</f>
        <v>0.8571428571428571</v>
      </c>
      <c r="W3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422.5</v>
      </c>
      <c r="X31">
        <f>_xlfn.RANK.AVG(Table4[[#This Row],[Score]],Table4[Score],1)</f>
        <v>58.5</v>
      </c>
      <c r="Y3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197</v>
      </c>
      <c r="Z31">
        <f>_xlfn.RANK.AVG(Table4[[#This Row],[Score 2 ]],Table4[[Score 2 ]],1)</f>
        <v>30</v>
      </c>
    </row>
    <row r="32" spans="1:26" x14ac:dyDescent="0.3">
      <c r="A32" t="s">
        <v>428</v>
      </c>
      <c r="B32">
        <f>COUNTIFS(Table2[Sub-Sector],Table4[[#This Row],[Sub-Sector]])</f>
        <v>4</v>
      </c>
      <c r="C32" s="2">
        <f>COUNTIFS(Table2[Sub-Sector],Table4[[#This Row],[Sub-Sector]],Table2[Uptrend],"Uptrend")/Table4[[#This Row],[Count]]</f>
        <v>0.75</v>
      </c>
      <c r="D32" s="2">
        <f>COUNTIFS(Table2[Sub-Sector],Table4[[#This Row],[Sub-Sector]],Table2[1W Return vs Nifty],"&gt;=5")/Table4[[#This Row],[Count]]</f>
        <v>0.25</v>
      </c>
      <c r="E32" s="2">
        <f>COUNTIFS(Table2[Sub-Sector],Table4[[#This Row],[Sub-Sector]],Table2[1M Return vs Nifty],"&gt;=5")/Table4[[#This Row],[Count]]</f>
        <v>0.25</v>
      </c>
      <c r="F32" s="2">
        <f>COUNTIFS(Table2[Sub-Sector],Table4[[#This Row],[Sub-Sector]],Table2[6M Return vs Nifty],"&gt;=10")/Table4[[#This Row],[Count]]</f>
        <v>0.75</v>
      </c>
      <c r="G32" s="2">
        <f>COUNTIFS(Table2[Sub-Sector],Table4[[#This Row],[Sub-Sector]],Table2[1Y Return vs Nifty],"&gt;=10")/Table4[[#This Row],[Count]]</f>
        <v>0.75</v>
      </c>
      <c r="H32" s="2">
        <f>COUNTIFS(Table2[Sub-Sector],Table4[[#This Row],[Sub-Sector]],Table2[RSI Exponential â€“ 14D],"&gt;=50")/Table4[[#This Row],[Count]]</f>
        <v>0.5</v>
      </c>
      <c r="I32" s="2">
        <f>COUNTIFS(Table2[Sub-Sector],Table4[[#This Row],[Sub-Sector]],Table2[Relative Volume],"&gt;=1")/Table4[[#This Row],[Count]]</f>
        <v>0.25</v>
      </c>
      <c r="J32" s="2">
        <f>COUNTIFS(Table2[Sub-Sector],Table4[[#This Row],[Sub-Sector]],Table2[% Away From Day Low],"&gt;=0.05")/Table4[[#This Row],[Count]]</f>
        <v>0</v>
      </c>
      <c r="K32" s="2">
        <f>COUNTIFS(Table2[Sub-Sector],Table4[[#This Row],[Sub-Sector]],Table2[% Away From Day High],"&lt;=0.05")/Table4[[#This Row],[Count]]</f>
        <v>1</v>
      </c>
      <c r="L32" s="2">
        <f>COUNTIFS(Table2[Sub-Sector],Table4[[#This Row],[Sub-Sector]],Table2[% Away From Current Week Low],"&gt;=0.05")/Table4[[#This Row],[Count]]</f>
        <v>0.25</v>
      </c>
      <c r="M32" s="2">
        <f>COUNTIFS(Table2[Sub-Sector],Table4[[#This Row],[Sub-Sector]],Table2[% Away From Current Week High],"&lt;=0.05")/Table4[[#This Row],[Count]]</f>
        <v>1</v>
      </c>
      <c r="N32" s="2">
        <f>COUNTIFS(Table2[Sub-Sector],Table4[[#This Row],[Sub-Sector]],Table2[% Away From Current Month Low],"&gt;=0.05")/Table4[[#This Row],[Count]]</f>
        <v>0.25</v>
      </c>
      <c r="O32" s="2">
        <f>COUNTIFS(Table2[Sub-Sector],Table4[[#This Row],[Sub-Sector]],Table2[% Away From Current Month High],"&lt;=0.05")/Table4[[#This Row],[Count]]</f>
        <v>1</v>
      </c>
      <c r="P32" s="2">
        <f>COUNTIFS(Table2[Sub-Sector],Table4[[#This Row],[Sub-Sector]],Table2[% Away From 52W High],"&lt;=10")/Table4[[#This Row],[Count]]</f>
        <v>0.25</v>
      </c>
      <c r="Q32" s="2">
        <f>COUNTIFS(Table2[Sub-Sector],Table4[[#This Row],[Sub-Sector]],Table2[% Away From 52W Low],"&gt;=10")/Table4[[#This Row],[Count]]</f>
        <v>1</v>
      </c>
      <c r="R32" s="2">
        <f>COUNTIFS(Table2[Sub-Sector],Table4[[#This Row],[Sub-Sector]],Table2[% Price above 20 EMA],"&gt;=0")/Table4[[#This Row],[Count]]</f>
        <v>0.75</v>
      </c>
      <c r="S32" s="2">
        <f>COUNTIFS(Table2[Sub-Sector],Table4[[#This Row],[Sub-Sector]],Table2[% Price above 50 EMA],"&gt;=0")/Table4[[#This Row],[Count]]</f>
        <v>1</v>
      </c>
      <c r="T32" s="2">
        <f>COUNTIFS(Table2[Sub-Sector],Table4[[#This Row],[Sub-Sector]],Table2[% Price above 200 EMA],"&gt;=0")/Table4[[#This Row],[Count]]</f>
        <v>1</v>
      </c>
      <c r="U32" s="2">
        <f>COUNTIFS(Table2[Sub-Sector],Table4[[#This Row],[Sub-Sector]],Table2[Rate of Change - Zone],"Positive")/Table4[[#This Row],[Count]]</f>
        <v>0.5</v>
      </c>
      <c r="V32" s="2">
        <f>COUNTIFS(Table2[Sub-Sector],Table4[[#This Row],[Sub-Sector]],Table2[Sharpe Ratio],"&gt;=0.10")/Table4[[#This Row],[Count]]</f>
        <v>0.5</v>
      </c>
      <c r="W3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318.5</v>
      </c>
      <c r="X32">
        <f>_xlfn.RANK.AVG(Table4[[#This Row],[Score]],Table4[Score],1)</f>
        <v>25</v>
      </c>
      <c r="Y3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198</v>
      </c>
      <c r="Z32">
        <f>_xlfn.RANK.AVG(Table4[[#This Row],[Score 2 ]],Table4[[Score 2 ]],1)</f>
        <v>31</v>
      </c>
    </row>
    <row r="33" spans="1:26" x14ac:dyDescent="0.3">
      <c r="A33" t="s">
        <v>170</v>
      </c>
      <c r="B33">
        <f>COUNTIFS(Table2[Sub-Sector],Table4[[#This Row],[Sub-Sector]])</f>
        <v>9</v>
      </c>
      <c r="C33" s="2">
        <f>COUNTIFS(Table2[Sub-Sector],Table4[[#This Row],[Sub-Sector]],Table2[Uptrend],"Uptrend")/Table4[[#This Row],[Count]]</f>
        <v>1</v>
      </c>
      <c r="D33" s="2">
        <f>COUNTIFS(Table2[Sub-Sector],Table4[[#This Row],[Sub-Sector]],Table2[1W Return vs Nifty],"&gt;=5")/Table4[[#This Row],[Count]]</f>
        <v>0.1111111111111111</v>
      </c>
      <c r="E33" s="2">
        <f>COUNTIFS(Table2[Sub-Sector],Table4[[#This Row],[Sub-Sector]],Table2[1M Return vs Nifty],"&gt;=5")/Table4[[#This Row],[Count]]</f>
        <v>0.55555555555555558</v>
      </c>
      <c r="F33" s="2">
        <f>COUNTIFS(Table2[Sub-Sector],Table4[[#This Row],[Sub-Sector]],Table2[6M Return vs Nifty],"&gt;=10")/Table4[[#This Row],[Count]]</f>
        <v>0.55555555555555558</v>
      </c>
      <c r="G33" s="2">
        <f>COUNTIFS(Table2[Sub-Sector],Table4[[#This Row],[Sub-Sector]],Table2[1Y Return vs Nifty],"&gt;=10")/Table4[[#This Row],[Count]]</f>
        <v>0.33333333333333331</v>
      </c>
      <c r="H33" s="2">
        <f>COUNTIFS(Table2[Sub-Sector],Table4[[#This Row],[Sub-Sector]],Table2[RSI Exponential â€“ 14D],"&gt;=50")/Table4[[#This Row],[Count]]</f>
        <v>0.88888888888888884</v>
      </c>
      <c r="I33" s="2">
        <f>COUNTIFS(Table2[Sub-Sector],Table4[[#This Row],[Sub-Sector]],Table2[Relative Volume],"&gt;=1")/Table4[[#This Row],[Count]]</f>
        <v>0.33333333333333331</v>
      </c>
      <c r="J33" s="2">
        <f>COUNTIFS(Table2[Sub-Sector],Table4[[#This Row],[Sub-Sector]],Table2[% Away From Day Low],"&gt;=0.05")/Table4[[#This Row],[Count]]</f>
        <v>0.1111111111111111</v>
      </c>
      <c r="K33" s="2">
        <f>COUNTIFS(Table2[Sub-Sector],Table4[[#This Row],[Sub-Sector]],Table2[% Away From Day High],"&lt;=0.05")/Table4[[#This Row],[Count]]</f>
        <v>1</v>
      </c>
      <c r="L33" s="2">
        <f>COUNTIFS(Table2[Sub-Sector],Table4[[#This Row],[Sub-Sector]],Table2[% Away From Current Week Low],"&gt;=0.05")/Table4[[#This Row],[Count]]</f>
        <v>0.22222222222222221</v>
      </c>
      <c r="M33" s="2">
        <f>COUNTIFS(Table2[Sub-Sector],Table4[[#This Row],[Sub-Sector]],Table2[% Away From Current Week High],"&lt;=0.05")/Table4[[#This Row],[Count]]</f>
        <v>0.77777777777777779</v>
      </c>
      <c r="N33" s="2">
        <f>COUNTIFS(Table2[Sub-Sector],Table4[[#This Row],[Sub-Sector]],Table2[% Away From Current Month Low],"&gt;=0.05")/Table4[[#This Row],[Count]]</f>
        <v>0.22222222222222221</v>
      </c>
      <c r="O33" s="2">
        <f>COUNTIFS(Table2[Sub-Sector],Table4[[#This Row],[Sub-Sector]],Table2[% Away From Current Month High],"&lt;=0.05")/Table4[[#This Row],[Count]]</f>
        <v>0.77777777777777779</v>
      </c>
      <c r="P33" s="2">
        <f>COUNTIFS(Table2[Sub-Sector],Table4[[#This Row],[Sub-Sector]],Table2[% Away From 52W High],"&lt;=10")/Table4[[#This Row],[Count]]</f>
        <v>0.77777777777777779</v>
      </c>
      <c r="Q33" s="2">
        <f>COUNTIFS(Table2[Sub-Sector],Table4[[#This Row],[Sub-Sector]],Table2[% Away From 52W Low],"&gt;=10")/Table4[[#This Row],[Count]]</f>
        <v>1</v>
      </c>
      <c r="R33" s="2">
        <f>COUNTIFS(Table2[Sub-Sector],Table4[[#This Row],[Sub-Sector]],Table2[% Price above 20 EMA],"&gt;=0")/Table4[[#This Row],[Count]]</f>
        <v>0.88888888888888884</v>
      </c>
      <c r="S33" s="2">
        <f>COUNTIFS(Table2[Sub-Sector],Table4[[#This Row],[Sub-Sector]],Table2[% Price above 50 EMA],"&gt;=0")/Table4[[#This Row],[Count]]</f>
        <v>1</v>
      </c>
      <c r="T33" s="2">
        <f>COUNTIFS(Table2[Sub-Sector],Table4[[#This Row],[Sub-Sector]],Table2[% Price above 200 EMA],"&gt;=0")/Table4[[#This Row],[Count]]</f>
        <v>1</v>
      </c>
      <c r="U33" s="2">
        <f>COUNTIFS(Table2[Sub-Sector],Table4[[#This Row],[Sub-Sector]],Table2[Rate of Change - Zone],"Positive")/Table4[[#This Row],[Count]]</f>
        <v>0.88888888888888884</v>
      </c>
      <c r="V33" s="2">
        <f>COUNTIFS(Table2[Sub-Sector],Table4[[#This Row],[Sub-Sector]],Table2[Sharpe Ratio],"&gt;=0.10")/Table4[[#This Row],[Count]]</f>
        <v>0</v>
      </c>
      <c r="W3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264.5</v>
      </c>
      <c r="X33">
        <f>_xlfn.RANK.AVG(Table4[[#This Row],[Score]],Table4[Score],1)</f>
        <v>14.5</v>
      </c>
      <c r="Y3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204.5</v>
      </c>
      <c r="Z33">
        <f>_xlfn.RANK.AVG(Table4[[#This Row],[Score 2 ]],Table4[[Score 2 ]],1)</f>
        <v>32</v>
      </c>
    </row>
    <row r="34" spans="1:26" x14ac:dyDescent="0.3">
      <c r="A34" t="s">
        <v>384</v>
      </c>
      <c r="B34">
        <f>COUNTIFS(Table2[Sub-Sector],Table4[[#This Row],[Sub-Sector]])</f>
        <v>14</v>
      </c>
      <c r="C34" s="2">
        <f>COUNTIFS(Table2[Sub-Sector],Table4[[#This Row],[Sub-Sector]],Table2[Uptrend],"Uptrend")/Table4[[#This Row],[Count]]</f>
        <v>0.7857142857142857</v>
      </c>
      <c r="D34" s="2">
        <f>COUNTIFS(Table2[Sub-Sector],Table4[[#This Row],[Sub-Sector]],Table2[1W Return vs Nifty],"&gt;=5")/Table4[[#This Row],[Count]]</f>
        <v>0</v>
      </c>
      <c r="E34" s="2">
        <f>COUNTIFS(Table2[Sub-Sector],Table4[[#This Row],[Sub-Sector]],Table2[1M Return vs Nifty],"&gt;=5")/Table4[[#This Row],[Count]]</f>
        <v>0.21428571428571427</v>
      </c>
      <c r="F34" s="2">
        <f>COUNTIFS(Table2[Sub-Sector],Table4[[#This Row],[Sub-Sector]],Table2[6M Return vs Nifty],"&gt;=10")/Table4[[#This Row],[Count]]</f>
        <v>0.6428571428571429</v>
      </c>
      <c r="G34" s="2">
        <f>COUNTIFS(Table2[Sub-Sector],Table4[[#This Row],[Sub-Sector]],Table2[1Y Return vs Nifty],"&gt;=10")/Table4[[#This Row],[Count]]</f>
        <v>0.5714285714285714</v>
      </c>
      <c r="H34" s="2">
        <f>COUNTIFS(Table2[Sub-Sector],Table4[[#This Row],[Sub-Sector]],Table2[RSI Exponential â€“ 14D],"&gt;=50")/Table4[[#This Row],[Count]]</f>
        <v>0.7142857142857143</v>
      </c>
      <c r="I34" s="2">
        <f>COUNTIFS(Table2[Sub-Sector],Table4[[#This Row],[Sub-Sector]],Table2[Relative Volume],"&gt;=1")/Table4[[#This Row],[Count]]</f>
        <v>0.21428571428571427</v>
      </c>
      <c r="J34" s="2">
        <f>COUNTIFS(Table2[Sub-Sector],Table4[[#This Row],[Sub-Sector]],Table2[% Away From Day Low],"&gt;=0.05")/Table4[[#This Row],[Count]]</f>
        <v>0</v>
      </c>
      <c r="K34" s="2">
        <f>COUNTIFS(Table2[Sub-Sector],Table4[[#This Row],[Sub-Sector]],Table2[% Away From Day High],"&lt;=0.05")/Table4[[#This Row],[Count]]</f>
        <v>0.9285714285714286</v>
      </c>
      <c r="L34" s="2">
        <f>COUNTIFS(Table2[Sub-Sector],Table4[[#This Row],[Sub-Sector]],Table2[% Away From Current Week Low],"&gt;=0.05")/Table4[[#This Row],[Count]]</f>
        <v>0</v>
      </c>
      <c r="M34" s="2">
        <f>COUNTIFS(Table2[Sub-Sector],Table4[[#This Row],[Sub-Sector]],Table2[% Away From Current Week High],"&lt;=0.05")/Table4[[#This Row],[Count]]</f>
        <v>0.8571428571428571</v>
      </c>
      <c r="N34" s="2">
        <f>COUNTIFS(Table2[Sub-Sector],Table4[[#This Row],[Sub-Sector]],Table2[% Away From Current Month Low],"&gt;=0.05")/Table4[[#This Row],[Count]]</f>
        <v>0</v>
      </c>
      <c r="O34" s="2">
        <f>COUNTIFS(Table2[Sub-Sector],Table4[[#This Row],[Sub-Sector]],Table2[% Away From Current Month High],"&lt;=0.05")/Table4[[#This Row],[Count]]</f>
        <v>0.8571428571428571</v>
      </c>
      <c r="P34" s="2">
        <f>COUNTIFS(Table2[Sub-Sector],Table4[[#This Row],[Sub-Sector]],Table2[% Away From 52W High],"&lt;=10")/Table4[[#This Row],[Count]]</f>
        <v>0.35714285714285715</v>
      </c>
      <c r="Q34" s="2">
        <f>COUNTIFS(Table2[Sub-Sector],Table4[[#This Row],[Sub-Sector]],Table2[% Away From 52W Low],"&gt;=10")/Table4[[#This Row],[Count]]</f>
        <v>1</v>
      </c>
      <c r="R34" s="2">
        <f>COUNTIFS(Table2[Sub-Sector],Table4[[#This Row],[Sub-Sector]],Table2[% Price above 20 EMA],"&gt;=0")/Table4[[#This Row],[Count]]</f>
        <v>0.6428571428571429</v>
      </c>
      <c r="S34" s="2">
        <f>COUNTIFS(Table2[Sub-Sector],Table4[[#This Row],[Sub-Sector]],Table2[% Price above 50 EMA],"&gt;=0")/Table4[[#This Row],[Count]]</f>
        <v>0.8571428571428571</v>
      </c>
      <c r="T34" s="2">
        <f>COUNTIFS(Table2[Sub-Sector],Table4[[#This Row],[Sub-Sector]],Table2[% Price above 200 EMA],"&gt;=0")/Table4[[#This Row],[Count]]</f>
        <v>0.9285714285714286</v>
      </c>
      <c r="U34" s="2">
        <f>COUNTIFS(Table2[Sub-Sector],Table4[[#This Row],[Sub-Sector]],Table2[Rate of Change - Zone],"Positive")/Table4[[#This Row],[Count]]</f>
        <v>0.7142857142857143</v>
      </c>
      <c r="V34" s="2">
        <f>COUNTIFS(Table2[Sub-Sector],Table4[[#This Row],[Sub-Sector]],Table2[Sharpe Ratio],"&gt;=0.10")/Table4[[#This Row],[Count]]</f>
        <v>0.21428571428571427</v>
      </c>
      <c r="W3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396.5</v>
      </c>
      <c r="X34">
        <f>_xlfn.RANK.AVG(Table4[[#This Row],[Score]],Table4[Score],1)</f>
        <v>50</v>
      </c>
      <c r="Y3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205</v>
      </c>
      <c r="Z34">
        <f>_xlfn.RANK.AVG(Table4[[#This Row],[Score 2 ]],Table4[[Score 2 ]],1)</f>
        <v>33</v>
      </c>
    </row>
    <row r="35" spans="1:26" x14ac:dyDescent="0.3">
      <c r="A35" t="s">
        <v>135</v>
      </c>
      <c r="B35">
        <f>COUNTIFS(Table2[Sub-Sector],Table4[[#This Row],[Sub-Sector]])</f>
        <v>8</v>
      </c>
      <c r="C35" s="2">
        <f>COUNTIFS(Table2[Sub-Sector],Table4[[#This Row],[Sub-Sector]],Table2[Uptrend],"Uptrend")/Table4[[#This Row],[Count]]</f>
        <v>0.75</v>
      </c>
      <c r="D35" s="2">
        <f>COUNTIFS(Table2[Sub-Sector],Table4[[#This Row],[Sub-Sector]],Table2[1W Return vs Nifty],"&gt;=5")/Table4[[#This Row],[Count]]</f>
        <v>0</v>
      </c>
      <c r="E35" s="2">
        <f>COUNTIFS(Table2[Sub-Sector],Table4[[#This Row],[Sub-Sector]],Table2[1M Return vs Nifty],"&gt;=5")/Table4[[#This Row],[Count]]</f>
        <v>0.25</v>
      </c>
      <c r="F35" s="2">
        <f>COUNTIFS(Table2[Sub-Sector],Table4[[#This Row],[Sub-Sector]],Table2[6M Return vs Nifty],"&gt;=10")/Table4[[#This Row],[Count]]</f>
        <v>0.5</v>
      </c>
      <c r="G35" s="2">
        <f>COUNTIFS(Table2[Sub-Sector],Table4[[#This Row],[Sub-Sector]],Table2[1Y Return vs Nifty],"&gt;=10")/Table4[[#This Row],[Count]]</f>
        <v>0.625</v>
      </c>
      <c r="H35" s="2">
        <f>COUNTIFS(Table2[Sub-Sector],Table4[[#This Row],[Sub-Sector]],Table2[RSI Exponential â€“ 14D],"&gt;=50")/Table4[[#This Row],[Count]]</f>
        <v>0.625</v>
      </c>
      <c r="I35" s="2">
        <f>COUNTIFS(Table2[Sub-Sector],Table4[[#This Row],[Sub-Sector]],Table2[Relative Volume],"&gt;=1")/Table4[[#This Row],[Count]]</f>
        <v>0.25</v>
      </c>
      <c r="J35" s="2">
        <f>COUNTIFS(Table2[Sub-Sector],Table4[[#This Row],[Sub-Sector]],Table2[% Away From Day Low],"&gt;=0.05")/Table4[[#This Row],[Count]]</f>
        <v>0</v>
      </c>
      <c r="K35" s="2">
        <f>COUNTIFS(Table2[Sub-Sector],Table4[[#This Row],[Sub-Sector]],Table2[% Away From Day High],"&lt;=0.05")/Table4[[#This Row],[Count]]</f>
        <v>1</v>
      </c>
      <c r="L35" s="2">
        <f>COUNTIFS(Table2[Sub-Sector],Table4[[#This Row],[Sub-Sector]],Table2[% Away From Current Week Low],"&gt;=0.05")/Table4[[#This Row],[Count]]</f>
        <v>0.25</v>
      </c>
      <c r="M35" s="2">
        <f>COUNTIFS(Table2[Sub-Sector],Table4[[#This Row],[Sub-Sector]],Table2[% Away From Current Week High],"&lt;=0.05")/Table4[[#This Row],[Count]]</f>
        <v>1</v>
      </c>
      <c r="N35" s="2">
        <f>COUNTIFS(Table2[Sub-Sector],Table4[[#This Row],[Sub-Sector]],Table2[% Away From Current Month Low],"&gt;=0.05")/Table4[[#This Row],[Count]]</f>
        <v>0.25</v>
      </c>
      <c r="O35" s="2">
        <f>COUNTIFS(Table2[Sub-Sector],Table4[[#This Row],[Sub-Sector]],Table2[% Away From Current Month High],"&lt;=0.05")/Table4[[#This Row],[Count]]</f>
        <v>1</v>
      </c>
      <c r="P35" s="2">
        <f>COUNTIFS(Table2[Sub-Sector],Table4[[#This Row],[Sub-Sector]],Table2[% Away From 52W High],"&lt;=10")/Table4[[#This Row],[Count]]</f>
        <v>0.625</v>
      </c>
      <c r="Q35" s="2">
        <f>COUNTIFS(Table2[Sub-Sector],Table4[[#This Row],[Sub-Sector]],Table2[% Away From 52W Low],"&gt;=10")/Table4[[#This Row],[Count]]</f>
        <v>1</v>
      </c>
      <c r="R35" s="2">
        <f>COUNTIFS(Table2[Sub-Sector],Table4[[#This Row],[Sub-Sector]],Table2[% Price above 20 EMA],"&gt;=0")/Table4[[#This Row],[Count]]</f>
        <v>0.875</v>
      </c>
      <c r="S35" s="2">
        <f>COUNTIFS(Table2[Sub-Sector],Table4[[#This Row],[Sub-Sector]],Table2[% Price above 50 EMA],"&gt;=0")/Table4[[#This Row],[Count]]</f>
        <v>0.875</v>
      </c>
      <c r="T35" s="2">
        <f>COUNTIFS(Table2[Sub-Sector],Table4[[#This Row],[Sub-Sector]],Table2[% Price above 200 EMA],"&gt;=0")/Table4[[#This Row],[Count]]</f>
        <v>1</v>
      </c>
      <c r="U35" s="2">
        <f>COUNTIFS(Table2[Sub-Sector],Table4[[#This Row],[Sub-Sector]],Table2[Rate of Change - Zone],"Positive")/Table4[[#This Row],[Count]]</f>
        <v>0.75</v>
      </c>
      <c r="V35" s="2">
        <f>COUNTIFS(Table2[Sub-Sector],Table4[[#This Row],[Sub-Sector]],Table2[Sharpe Ratio],"&gt;=0.10")/Table4[[#This Row],[Count]]</f>
        <v>0</v>
      </c>
      <c r="W3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396</v>
      </c>
      <c r="X35">
        <f>_xlfn.RANK.AVG(Table4[[#This Row],[Score]],Table4[Score],1)</f>
        <v>48.5</v>
      </c>
      <c r="Y3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206</v>
      </c>
      <c r="Z35">
        <f>_xlfn.RANK.AVG(Table4[[#This Row],[Score 2 ]],Table4[[Score 2 ]],1)</f>
        <v>34</v>
      </c>
    </row>
    <row r="36" spans="1:26" x14ac:dyDescent="0.3">
      <c r="A36" t="s">
        <v>730</v>
      </c>
      <c r="B36">
        <f>COUNTIFS(Table2[Sub-Sector],Table4[[#This Row],[Sub-Sector]])</f>
        <v>5</v>
      </c>
      <c r="C36" s="2">
        <f>COUNTIFS(Table2[Sub-Sector],Table4[[#This Row],[Sub-Sector]],Table2[Uptrend],"Uptrend")/Table4[[#This Row],[Count]]</f>
        <v>0.4</v>
      </c>
      <c r="D36" s="2">
        <f>COUNTIFS(Table2[Sub-Sector],Table4[[#This Row],[Sub-Sector]],Table2[1W Return vs Nifty],"&gt;=5")/Table4[[#This Row],[Count]]</f>
        <v>0</v>
      </c>
      <c r="E36" s="2">
        <f>COUNTIFS(Table2[Sub-Sector],Table4[[#This Row],[Sub-Sector]],Table2[1M Return vs Nifty],"&gt;=5")/Table4[[#This Row],[Count]]</f>
        <v>0.2</v>
      </c>
      <c r="F36" s="2">
        <f>COUNTIFS(Table2[Sub-Sector],Table4[[#This Row],[Sub-Sector]],Table2[6M Return vs Nifty],"&gt;=10")/Table4[[#This Row],[Count]]</f>
        <v>1</v>
      </c>
      <c r="G36" s="2">
        <f>COUNTIFS(Table2[Sub-Sector],Table4[[#This Row],[Sub-Sector]],Table2[1Y Return vs Nifty],"&gt;=10")/Table4[[#This Row],[Count]]</f>
        <v>0.8</v>
      </c>
      <c r="H36" s="2">
        <f>COUNTIFS(Table2[Sub-Sector],Table4[[#This Row],[Sub-Sector]],Table2[RSI Exponential â€“ 14D],"&gt;=50")/Table4[[#This Row],[Count]]</f>
        <v>0.2</v>
      </c>
      <c r="I36" s="2">
        <f>COUNTIFS(Table2[Sub-Sector],Table4[[#This Row],[Sub-Sector]],Table2[Relative Volume],"&gt;=1")/Table4[[#This Row],[Count]]</f>
        <v>0</v>
      </c>
      <c r="J36" s="2">
        <f>COUNTIFS(Table2[Sub-Sector],Table4[[#This Row],[Sub-Sector]],Table2[% Away From Day Low],"&gt;=0.05")/Table4[[#This Row],[Count]]</f>
        <v>0.2</v>
      </c>
      <c r="K36" s="2">
        <f>COUNTIFS(Table2[Sub-Sector],Table4[[#This Row],[Sub-Sector]],Table2[% Away From Day High],"&lt;=0.05")/Table4[[#This Row],[Count]]</f>
        <v>1</v>
      </c>
      <c r="L36" s="2">
        <f>COUNTIFS(Table2[Sub-Sector],Table4[[#This Row],[Sub-Sector]],Table2[% Away From Current Week Low],"&gt;=0.05")/Table4[[#This Row],[Count]]</f>
        <v>0.4</v>
      </c>
      <c r="M36" s="2">
        <f>COUNTIFS(Table2[Sub-Sector],Table4[[#This Row],[Sub-Sector]],Table2[% Away From Current Week High],"&lt;=0.05")/Table4[[#This Row],[Count]]</f>
        <v>1</v>
      </c>
      <c r="N36" s="2">
        <f>COUNTIFS(Table2[Sub-Sector],Table4[[#This Row],[Sub-Sector]],Table2[% Away From Current Month Low],"&gt;=0.05")/Table4[[#This Row],[Count]]</f>
        <v>0.4</v>
      </c>
      <c r="O36" s="2">
        <f>COUNTIFS(Table2[Sub-Sector],Table4[[#This Row],[Sub-Sector]],Table2[% Away From Current Month High],"&lt;=0.05")/Table4[[#This Row],[Count]]</f>
        <v>1</v>
      </c>
      <c r="P36" s="2">
        <f>COUNTIFS(Table2[Sub-Sector],Table4[[#This Row],[Sub-Sector]],Table2[% Away From 52W High],"&lt;=10")/Table4[[#This Row],[Count]]</f>
        <v>0.2</v>
      </c>
      <c r="Q36" s="2">
        <f>COUNTIFS(Table2[Sub-Sector],Table4[[#This Row],[Sub-Sector]],Table2[% Away From 52W Low],"&gt;=10")/Table4[[#This Row],[Count]]</f>
        <v>1</v>
      </c>
      <c r="R36" s="2">
        <f>COUNTIFS(Table2[Sub-Sector],Table4[[#This Row],[Sub-Sector]],Table2[% Price above 20 EMA],"&gt;=0")/Table4[[#This Row],[Count]]</f>
        <v>0.4</v>
      </c>
      <c r="S36" s="2">
        <f>COUNTIFS(Table2[Sub-Sector],Table4[[#This Row],[Sub-Sector]],Table2[% Price above 50 EMA],"&gt;=0")/Table4[[#This Row],[Count]]</f>
        <v>0.2</v>
      </c>
      <c r="T36" s="2">
        <f>COUNTIFS(Table2[Sub-Sector],Table4[[#This Row],[Sub-Sector]],Table2[% Price above 200 EMA],"&gt;=0")/Table4[[#This Row],[Count]]</f>
        <v>1</v>
      </c>
      <c r="U36" s="2">
        <f>COUNTIFS(Table2[Sub-Sector],Table4[[#This Row],[Sub-Sector]],Table2[Rate of Change - Zone],"Positive")/Table4[[#This Row],[Count]]</f>
        <v>0.6</v>
      </c>
      <c r="V36" s="2">
        <f>COUNTIFS(Table2[Sub-Sector],Table4[[#This Row],[Sub-Sector]],Table2[Sharpe Ratio],"&gt;=0.10")/Table4[[#This Row],[Count]]</f>
        <v>1</v>
      </c>
      <c r="W3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448</v>
      </c>
      <c r="X36">
        <f>_xlfn.RANK.AVG(Table4[[#This Row],[Score]],Table4[Score],1)</f>
        <v>69.5</v>
      </c>
      <c r="Y3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206.5</v>
      </c>
      <c r="Z36">
        <f>_xlfn.RANK.AVG(Table4[[#This Row],[Score 2 ]],Table4[[Score 2 ]],1)</f>
        <v>35</v>
      </c>
    </row>
    <row r="37" spans="1:26" x14ac:dyDescent="0.3">
      <c r="A37" t="s">
        <v>535</v>
      </c>
      <c r="B37">
        <f>COUNTIFS(Table2[Sub-Sector],Table4[[#This Row],[Sub-Sector]])</f>
        <v>9</v>
      </c>
      <c r="C37" s="2">
        <f>COUNTIFS(Table2[Sub-Sector],Table4[[#This Row],[Sub-Sector]],Table2[Uptrend],"Uptrend")/Table4[[#This Row],[Count]]</f>
        <v>0.66666666666666663</v>
      </c>
      <c r="D37" s="2">
        <f>COUNTIFS(Table2[Sub-Sector],Table4[[#This Row],[Sub-Sector]],Table2[1W Return vs Nifty],"&gt;=5")/Table4[[#This Row],[Count]]</f>
        <v>0.1111111111111111</v>
      </c>
      <c r="E37" s="2">
        <f>COUNTIFS(Table2[Sub-Sector],Table4[[#This Row],[Sub-Sector]],Table2[1M Return vs Nifty],"&gt;=5")/Table4[[#This Row],[Count]]</f>
        <v>0.88888888888888884</v>
      </c>
      <c r="F37" s="2">
        <f>COUNTIFS(Table2[Sub-Sector],Table4[[#This Row],[Sub-Sector]],Table2[6M Return vs Nifty],"&gt;=10")/Table4[[#This Row],[Count]]</f>
        <v>0.44444444444444442</v>
      </c>
      <c r="G37" s="2">
        <f>COUNTIFS(Table2[Sub-Sector],Table4[[#This Row],[Sub-Sector]],Table2[1Y Return vs Nifty],"&gt;=10")/Table4[[#This Row],[Count]]</f>
        <v>0.22222222222222221</v>
      </c>
      <c r="H37" s="2">
        <f>COUNTIFS(Table2[Sub-Sector],Table4[[#This Row],[Sub-Sector]],Table2[RSI Exponential â€“ 14D],"&gt;=50")/Table4[[#This Row],[Count]]</f>
        <v>0.77777777777777779</v>
      </c>
      <c r="I37" s="2">
        <f>COUNTIFS(Table2[Sub-Sector],Table4[[#This Row],[Sub-Sector]],Table2[Relative Volume],"&gt;=1")/Table4[[#This Row],[Count]]</f>
        <v>0.55555555555555558</v>
      </c>
      <c r="J37" s="2">
        <f>COUNTIFS(Table2[Sub-Sector],Table4[[#This Row],[Sub-Sector]],Table2[% Away From Day Low],"&gt;=0.05")/Table4[[#This Row],[Count]]</f>
        <v>0.22222222222222221</v>
      </c>
      <c r="K37" s="2">
        <f>COUNTIFS(Table2[Sub-Sector],Table4[[#This Row],[Sub-Sector]],Table2[% Away From Day High],"&lt;=0.05")/Table4[[#This Row],[Count]]</f>
        <v>1</v>
      </c>
      <c r="L37" s="2">
        <f>COUNTIFS(Table2[Sub-Sector],Table4[[#This Row],[Sub-Sector]],Table2[% Away From Current Week Low],"&gt;=0.05")/Table4[[#This Row],[Count]]</f>
        <v>0.22222222222222221</v>
      </c>
      <c r="M37" s="2">
        <f>COUNTIFS(Table2[Sub-Sector],Table4[[#This Row],[Sub-Sector]],Table2[% Away From Current Week High],"&lt;=0.05")/Table4[[#This Row],[Count]]</f>
        <v>1</v>
      </c>
      <c r="N37" s="2">
        <f>COUNTIFS(Table2[Sub-Sector],Table4[[#This Row],[Sub-Sector]],Table2[% Away From Current Month Low],"&gt;=0.05")/Table4[[#This Row],[Count]]</f>
        <v>0.22222222222222221</v>
      </c>
      <c r="O37" s="2">
        <f>COUNTIFS(Table2[Sub-Sector],Table4[[#This Row],[Sub-Sector]],Table2[% Away From Current Month High],"&lt;=0.05")/Table4[[#This Row],[Count]]</f>
        <v>1</v>
      </c>
      <c r="P37" s="2">
        <f>COUNTIFS(Table2[Sub-Sector],Table4[[#This Row],[Sub-Sector]],Table2[% Away From 52W High],"&lt;=10")/Table4[[#This Row],[Count]]</f>
        <v>0.44444444444444442</v>
      </c>
      <c r="Q37" s="2">
        <f>COUNTIFS(Table2[Sub-Sector],Table4[[#This Row],[Sub-Sector]],Table2[% Away From 52W Low],"&gt;=10")/Table4[[#This Row],[Count]]</f>
        <v>1</v>
      </c>
      <c r="R37" s="2">
        <f>COUNTIFS(Table2[Sub-Sector],Table4[[#This Row],[Sub-Sector]],Table2[% Price above 20 EMA],"&gt;=0")/Table4[[#This Row],[Count]]</f>
        <v>0.88888888888888884</v>
      </c>
      <c r="S37" s="2">
        <f>COUNTIFS(Table2[Sub-Sector],Table4[[#This Row],[Sub-Sector]],Table2[% Price above 50 EMA],"&gt;=0")/Table4[[#This Row],[Count]]</f>
        <v>0.88888888888888884</v>
      </c>
      <c r="T37" s="2">
        <f>COUNTIFS(Table2[Sub-Sector],Table4[[#This Row],[Sub-Sector]],Table2[% Price above 200 EMA],"&gt;=0")/Table4[[#This Row],[Count]]</f>
        <v>0.77777777777777779</v>
      </c>
      <c r="U37" s="2">
        <f>COUNTIFS(Table2[Sub-Sector],Table4[[#This Row],[Sub-Sector]],Table2[Rate of Change - Zone],"Positive")/Table4[[#This Row],[Count]]</f>
        <v>0.88888888888888884</v>
      </c>
      <c r="V37" s="2">
        <f>COUNTIFS(Table2[Sub-Sector],Table4[[#This Row],[Sub-Sector]],Table2[Sharpe Ratio],"&gt;=0.10")/Table4[[#This Row],[Count]]</f>
        <v>0.33333333333333331</v>
      </c>
      <c r="W3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301</v>
      </c>
      <c r="X37">
        <f>_xlfn.RANK.AVG(Table4[[#This Row],[Score]],Table4[Score],1)</f>
        <v>23</v>
      </c>
      <c r="Y3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207.5</v>
      </c>
      <c r="Z37">
        <f>_xlfn.RANK.AVG(Table4[[#This Row],[Score 2 ]],Table4[[Score 2 ]],1)</f>
        <v>36</v>
      </c>
    </row>
    <row r="38" spans="1:26" x14ac:dyDescent="0.3">
      <c r="A38" t="s">
        <v>281</v>
      </c>
      <c r="B38">
        <f>COUNTIFS(Table2[Sub-Sector],Table4[[#This Row],[Sub-Sector]])</f>
        <v>14</v>
      </c>
      <c r="C38" s="2">
        <f>COUNTIFS(Table2[Sub-Sector],Table4[[#This Row],[Sub-Sector]],Table2[Uptrend],"Uptrend")/Table4[[#This Row],[Count]]</f>
        <v>0.8571428571428571</v>
      </c>
      <c r="D38" s="2">
        <f>COUNTIFS(Table2[Sub-Sector],Table4[[#This Row],[Sub-Sector]],Table2[1W Return vs Nifty],"&gt;=5")/Table4[[#This Row],[Count]]</f>
        <v>7.1428571428571425E-2</v>
      </c>
      <c r="E38" s="2">
        <f>COUNTIFS(Table2[Sub-Sector],Table4[[#This Row],[Sub-Sector]],Table2[1M Return vs Nifty],"&gt;=5")/Table4[[#This Row],[Count]]</f>
        <v>0.5714285714285714</v>
      </c>
      <c r="F38" s="2">
        <f>COUNTIFS(Table2[Sub-Sector],Table4[[#This Row],[Sub-Sector]],Table2[6M Return vs Nifty],"&gt;=10")/Table4[[#This Row],[Count]]</f>
        <v>0.2857142857142857</v>
      </c>
      <c r="G38" s="2">
        <f>COUNTIFS(Table2[Sub-Sector],Table4[[#This Row],[Sub-Sector]],Table2[1Y Return vs Nifty],"&gt;=10")/Table4[[#This Row],[Count]]</f>
        <v>0.5714285714285714</v>
      </c>
      <c r="H38" s="2">
        <f>COUNTIFS(Table2[Sub-Sector],Table4[[#This Row],[Sub-Sector]],Table2[RSI Exponential â€“ 14D],"&gt;=50")/Table4[[#This Row],[Count]]</f>
        <v>0.9285714285714286</v>
      </c>
      <c r="I38" s="2">
        <f>COUNTIFS(Table2[Sub-Sector],Table4[[#This Row],[Sub-Sector]],Table2[Relative Volume],"&gt;=1")/Table4[[#This Row],[Count]]</f>
        <v>0.2857142857142857</v>
      </c>
      <c r="J38" s="2">
        <f>COUNTIFS(Table2[Sub-Sector],Table4[[#This Row],[Sub-Sector]],Table2[% Away From Day Low],"&gt;=0.05")/Table4[[#This Row],[Count]]</f>
        <v>0</v>
      </c>
      <c r="K38" s="2">
        <f>COUNTIFS(Table2[Sub-Sector],Table4[[#This Row],[Sub-Sector]],Table2[% Away From Day High],"&lt;=0.05")/Table4[[#This Row],[Count]]</f>
        <v>1</v>
      </c>
      <c r="L38" s="2">
        <f>COUNTIFS(Table2[Sub-Sector],Table4[[#This Row],[Sub-Sector]],Table2[% Away From Current Week Low],"&gt;=0.05")/Table4[[#This Row],[Count]]</f>
        <v>0</v>
      </c>
      <c r="M38" s="2">
        <f>COUNTIFS(Table2[Sub-Sector],Table4[[#This Row],[Sub-Sector]],Table2[% Away From Current Week High],"&lt;=0.05")/Table4[[#This Row],[Count]]</f>
        <v>1</v>
      </c>
      <c r="N38" s="2">
        <f>COUNTIFS(Table2[Sub-Sector],Table4[[#This Row],[Sub-Sector]],Table2[% Away From Current Month Low],"&gt;=0.05")/Table4[[#This Row],[Count]]</f>
        <v>0</v>
      </c>
      <c r="O38" s="2">
        <f>COUNTIFS(Table2[Sub-Sector],Table4[[#This Row],[Sub-Sector]],Table2[% Away From Current Month High],"&lt;=0.05")/Table4[[#This Row],[Count]]</f>
        <v>1</v>
      </c>
      <c r="P38" s="2">
        <f>COUNTIFS(Table2[Sub-Sector],Table4[[#This Row],[Sub-Sector]],Table2[% Away From 52W High],"&lt;=10")/Table4[[#This Row],[Count]]</f>
        <v>0.5714285714285714</v>
      </c>
      <c r="Q38" s="2">
        <f>COUNTIFS(Table2[Sub-Sector],Table4[[#This Row],[Sub-Sector]],Table2[% Away From 52W Low],"&gt;=10")/Table4[[#This Row],[Count]]</f>
        <v>1</v>
      </c>
      <c r="R38" s="2">
        <f>COUNTIFS(Table2[Sub-Sector],Table4[[#This Row],[Sub-Sector]],Table2[% Price above 20 EMA],"&gt;=0")/Table4[[#This Row],[Count]]</f>
        <v>1</v>
      </c>
      <c r="S38" s="2">
        <f>COUNTIFS(Table2[Sub-Sector],Table4[[#This Row],[Sub-Sector]],Table2[% Price above 50 EMA],"&gt;=0")/Table4[[#This Row],[Count]]</f>
        <v>0.9285714285714286</v>
      </c>
      <c r="T38" s="2">
        <f>COUNTIFS(Table2[Sub-Sector],Table4[[#This Row],[Sub-Sector]],Table2[% Price above 200 EMA],"&gt;=0")/Table4[[#This Row],[Count]]</f>
        <v>1</v>
      </c>
      <c r="U38" s="2">
        <f>COUNTIFS(Table2[Sub-Sector],Table4[[#This Row],[Sub-Sector]],Table2[Rate of Change - Zone],"Positive")/Table4[[#This Row],[Count]]</f>
        <v>1</v>
      </c>
      <c r="V38" s="2">
        <f>COUNTIFS(Table2[Sub-Sector],Table4[[#This Row],[Sub-Sector]],Table2[Sharpe Ratio],"&gt;=0.10")/Table4[[#This Row],[Count]]</f>
        <v>0.14285714285714285</v>
      </c>
      <c r="W3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297.5</v>
      </c>
      <c r="X38">
        <f>_xlfn.RANK.AVG(Table4[[#This Row],[Score]],Table4[Score],1)</f>
        <v>22</v>
      </c>
      <c r="Y3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209</v>
      </c>
      <c r="Z38">
        <f>_xlfn.RANK.AVG(Table4[[#This Row],[Score 2 ]],Table4[[Score 2 ]],1)</f>
        <v>37</v>
      </c>
    </row>
    <row r="39" spans="1:26" x14ac:dyDescent="0.3">
      <c r="A39" t="s">
        <v>509</v>
      </c>
      <c r="B39">
        <f>COUNTIFS(Table2[Sub-Sector],Table4[[#This Row],[Sub-Sector]])</f>
        <v>4</v>
      </c>
      <c r="C39" s="2">
        <f>COUNTIFS(Table2[Sub-Sector],Table4[[#This Row],[Sub-Sector]],Table2[Uptrend],"Uptrend")/Table4[[#This Row],[Count]]</f>
        <v>0.75</v>
      </c>
      <c r="D39" s="2">
        <f>COUNTIFS(Table2[Sub-Sector],Table4[[#This Row],[Sub-Sector]],Table2[1W Return vs Nifty],"&gt;=5")/Table4[[#This Row],[Count]]</f>
        <v>0</v>
      </c>
      <c r="E39" s="2">
        <f>COUNTIFS(Table2[Sub-Sector],Table4[[#This Row],[Sub-Sector]],Table2[1M Return vs Nifty],"&gt;=5")/Table4[[#This Row],[Count]]</f>
        <v>0.5</v>
      </c>
      <c r="F39" s="2">
        <f>COUNTIFS(Table2[Sub-Sector],Table4[[#This Row],[Sub-Sector]],Table2[6M Return vs Nifty],"&gt;=10")/Table4[[#This Row],[Count]]</f>
        <v>1</v>
      </c>
      <c r="G39" s="2">
        <f>COUNTIFS(Table2[Sub-Sector],Table4[[#This Row],[Sub-Sector]],Table2[1Y Return vs Nifty],"&gt;=10")/Table4[[#This Row],[Count]]</f>
        <v>0.75</v>
      </c>
      <c r="H39" s="2">
        <f>COUNTIFS(Table2[Sub-Sector],Table4[[#This Row],[Sub-Sector]],Table2[RSI Exponential â€“ 14D],"&gt;=50")/Table4[[#This Row],[Count]]</f>
        <v>0</v>
      </c>
      <c r="I39" s="2">
        <f>COUNTIFS(Table2[Sub-Sector],Table4[[#This Row],[Sub-Sector]],Table2[Relative Volume],"&gt;=1")/Table4[[#This Row],[Count]]</f>
        <v>0.25</v>
      </c>
      <c r="J39" s="2">
        <f>COUNTIFS(Table2[Sub-Sector],Table4[[#This Row],[Sub-Sector]],Table2[% Away From Day Low],"&gt;=0.05")/Table4[[#This Row],[Count]]</f>
        <v>0</v>
      </c>
      <c r="K39" s="2">
        <f>COUNTIFS(Table2[Sub-Sector],Table4[[#This Row],[Sub-Sector]],Table2[% Away From Day High],"&lt;=0.05")/Table4[[#This Row],[Count]]</f>
        <v>1</v>
      </c>
      <c r="L39" s="2">
        <f>COUNTIFS(Table2[Sub-Sector],Table4[[#This Row],[Sub-Sector]],Table2[% Away From Current Week Low],"&gt;=0.05")/Table4[[#This Row],[Count]]</f>
        <v>0</v>
      </c>
      <c r="M39" s="2">
        <f>COUNTIFS(Table2[Sub-Sector],Table4[[#This Row],[Sub-Sector]],Table2[% Away From Current Week High],"&lt;=0.05")/Table4[[#This Row],[Count]]</f>
        <v>1</v>
      </c>
      <c r="N39" s="2">
        <f>COUNTIFS(Table2[Sub-Sector],Table4[[#This Row],[Sub-Sector]],Table2[% Away From Current Month Low],"&gt;=0.05")/Table4[[#This Row],[Count]]</f>
        <v>0</v>
      </c>
      <c r="O39" s="2">
        <f>COUNTIFS(Table2[Sub-Sector],Table4[[#This Row],[Sub-Sector]],Table2[% Away From Current Month High],"&lt;=0.05")/Table4[[#This Row],[Count]]</f>
        <v>1</v>
      </c>
      <c r="P39" s="2">
        <f>COUNTIFS(Table2[Sub-Sector],Table4[[#This Row],[Sub-Sector]],Table2[% Away From 52W High],"&lt;=10")/Table4[[#This Row],[Count]]</f>
        <v>0</v>
      </c>
      <c r="Q39" s="2">
        <f>COUNTIFS(Table2[Sub-Sector],Table4[[#This Row],[Sub-Sector]],Table2[% Away From 52W Low],"&gt;=10")/Table4[[#This Row],[Count]]</f>
        <v>1</v>
      </c>
      <c r="R39" s="2">
        <f>COUNTIFS(Table2[Sub-Sector],Table4[[#This Row],[Sub-Sector]],Table2[% Price above 20 EMA],"&gt;=0")/Table4[[#This Row],[Count]]</f>
        <v>0.25</v>
      </c>
      <c r="S39" s="2">
        <f>COUNTIFS(Table2[Sub-Sector],Table4[[#This Row],[Sub-Sector]],Table2[% Price above 50 EMA],"&gt;=0")/Table4[[#This Row],[Count]]</f>
        <v>0.5</v>
      </c>
      <c r="T39" s="2">
        <f>COUNTIFS(Table2[Sub-Sector],Table4[[#This Row],[Sub-Sector]],Table2[% Price above 200 EMA],"&gt;=0")/Table4[[#This Row],[Count]]</f>
        <v>1</v>
      </c>
      <c r="U39" s="2">
        <f>COUNTIFS(Table2[Sub-Sector],Table4[[#This Row],[Sub-Sector]],Table2[Rate of Change - Zone],"Positive")/Table4[[#This Row],[Count]]</f>
        <v>0</v>
      </c>
      <c r="V39" s="2">
        <f>COUNTIFS(Table2[Sub-Sector],Table4[[#This Row],[Sub-Sector]],Table2[Sharpe Ratio],"&gt;=0.10")/Table4[[#This Row],[Count]]</f>
        <v>0.5</v>
      </c>
      <c r="W3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374</v>
      </c>
      <c r="X39">
        <f>_xlfn.RANK.AVG(Table4[[#This Row],[Score]],Table4[Score],1)</f>
        <v>42</v>
      </c>
      <c r="Y3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215</v>
      </c>
      <c r="Z39">
        <f>_xlfn.RANK.AVG(Table4[[#This Row],[Score 2 ]],Table4[[Score 2 ]],1)</f>
        <v>38</v>
      </c>
    </row>
    <row r="40" spans="1:26" x14ac:dyDescent="0.3">
      <c r="A40" t="s">
        <v>185</v>
      </c>
      <c r="B40">
        <f>COUNTIFS(Table2[Sub-Sector],Table4[[#This Row],[Sub-Sector]])</f>
        <v>9</v>
      </c>
      <c r="C40" s="2">
        <f>COUNTIFS(Table2[Sub-Sector],Table4[[#This Row],[Sub-Sector]],Table2[Uptrend],"Uptrend")/Table4[[#This Row],[Count]]</f>
        <v>1</v>
      </c>
      <c r="D40" s="2">
        <f>COUNTIFS(Table2[Sub-Sector],Table4[[#This Row],[Sub-Sector]],Table2[1W Return vs Nifty],"&gt;=5")/Table4[[#This Row],[Count]]</f>
        <v>0</v>
      </c>
      <c r="E40" s="2">
        <f>COUNTIFS(Table2[Sub-Sector],Table4[[#This Row],[Sub-Sector]],Table2[1M Return vs Nifty],"&gt;=5")/Table4[[#This Row],[Count]]</f>
        <v>0.55555555555555558</v>
      </c>
      <c r="F40" s="2">
        <f>COUNTIFS(Table2[Sub-Sector],Table4[[#This Row],[Sub-Sector]],Table2[6M Return vs Nifty],"&gt;=10")/Table4[[#This Row],[Count]]</f>
        <v>0.55555555555555558</v>
      </c>
      <c r="G40" s="2">
        <f>COUNTIFS(Table2[Sub-Sector],Table4[[#This Row],[Sub-Sector]],Table2[1Y Return vs Nifty],"&gt;=10")/Table4[[#This Row],[Count]]</f>
        <v>0.55555555555555558</v>
      </c>
      <c r="H40" s="2">
        <f>COUNTIFS(Table2[Sub-Sector],Table4[[#This Row],[Sub-Sector]],Table2[RSI Exponential â€“ 14D],"&gt;=50")/Table4[[#This Row],[Count]]</f>
        <v>0.55555555555555558</v>
      </c>
      <c r="I40" s="2">
        <f>COUNTIFS(Table2[Sub-Sector],Table4[[#This Row],[Sub-Sector]],Table2[Relative Volume],"&gt;=1")/Table4[[#This Row],[Count]]</f>
        <v>0.22222222222222221</v>
      </c>
      <c r="J40" s="2">
        <f>COUNTIFS(Table2[Sub-Sector],Table4[[#This Row],[Sub-Sector]],Table2[% Away From Day Low],"&gt;=0.05")/Table4[[#This Row],[Count]]</f>
        <v>0</v>
      </c>
      <c r="K40" s="2">
        <f>COUNTIFS(Table2[Sub-Sector],Table4[[#This Row],[Sub-Sector]],Table2[% Away From Day High],"&lt;=0.05")/Table4[[#This Row],[Count]]</f>
        <v>1</v>
      </c>
      <c r="L40" s="2">
        <f>COUNTIFS(Table2[Sub-Sector],Table4[[#This Row],[Sub-Sector]],Table2[% Away From Current Week Low],"&gt;=0.05")/Table4[[#This Row],[Count]]</f>
        <v>0.1111111111111111</v>
      </c>
      <c r="M40" s="2">
        <f>COUNTIFS(Table2[Sub-Sector],Table4[[#This Row],[Sub-Sector]],Table2[% Away From Current Week High],"&lt;=0.05")/Table4[[#This Row],[Count]]</f>
        <v>0.88888888888888884</v>
      </c>
      <c r="N40" s="2">
        <f>COUNTIFS(Table2[Sub-Sector],Table4[[#This Row],[Sub-Sector]],Table2[% Away From Current Month Low],"&gt;=0.05")/Table4[[#This Row],[Count]]</f>
        <v>0.1111111111111111</v>
      </c>
      <c r="O40" s="2">
        <f>COUNTIFS(Table2[Sub-Sector],Table4[[#This Row],[Sub-Sector]],Table2[% Away From Current Month High],"&lt;=0.05")/Table4[[#This Row],[Count]]</f>
        <v>0.88888888888888884</v>
      </c>
      <c r="P40" s="2">
        <f>COUNTIFS(Table2[Sub-Sector],Table4[[#This Row],[Sub-Sector]],Table2[% Away From 52W High],"&lt;=10")/Table4[[#This Row],[Count]]</f>
        <v>0.88888888888888884</v>
      </c>
      <c r="Q40" s="2">
        <f>COUNTIFS(Table2[Sub-Sector],Table4[[#This Row],[Sub-Sector]],Table2[% Away From 52W Low],"&gt;=10")/Table4[[#This Row],[Count]]</f>
        <v>0.88888888888888884</v>
      </c>
      <c r="R40" s="2">
        <f>COUNTIFS(Table2[Sub-Sector],Table4[[#This Row],[Sub-Sector]],Table2[% Price above 20 EMA],"&gt;=0")/Table4[[#This Row],[Count]]</f>
        <v>0.77777777777777779</v>
      </c>
      <c r="S40" s="2">
        <f>COUNTIFS(Table2[Sub-Sector],Table4[[#This Row],[Sub-Sector]],Table2[% Price above 50 EMA],"&gt;=0")/Table4[[#This Row],[Count]]</f>
        <v>0.77777777777777779</v>
      </c>
      <c r="T40" s="2">
        <f>COUNTIFS(Table2[Sub-Sector],Table4[[#This Row],[Sub-Sector]],Table2[% Price above 200 EMA],"&gt;=0")/Table4[[#This Row],[Count]]</f>
        <v>0.88888888888888884</v>
      </c>
      <c r="U40" s="2">
        <f>COUNTIFS(Table2[Sub-Sector],Table4[[#This Row],[Sub-Sector]],Table2[Rate of Change - Zone],"Positive")/Table4[[#This Row],[Count]]</f>
        <v>0.66666666666666663</v>
      </c>
      <c r="V40" s="2">
        <f>COUNTIFS(Table2[Sub-Sector],Table4[[#This Row],[Sub-Sector]],Table2[Sharpe Ratio],"&gt;=0.10")/Table4[[#This Row],[Count]]</f>
        <v>0</v>
      </c>
      <c r="W4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335.5</v>
      </c>
      <c r="X40">
        <f>_xlfn.RANK.AVG(Table4[[#This Row],[Score]],Table4[Score],1)</f>
        <v>31</v>
      </c>
      <c r="Y4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218.5</v>
      </c>
      <c r="Z40">
        <f>_xlfn.RANK.AVG(Table4[[#This Row],[Score 2 ]],Table4[[Score 2 ]],1)</f>
        <v>39</v>
      </c>
    </row>
    <row r="41" spans="1:26" x14ac:dyDescent="0.3">
      <c r="A41" t="s">
        <v>474</v>
      </c>
      <c r="B41">
        <f>COUNTIFS(Table2[Sub-Sector],Table4[[#This Row],[Sub-Sector]])</f>
        <v>11</v>
      </c>
      <c r="C41" s="2">
        <f>COUNTIFS(Table2[Sub-Sector],Table4[[#This Row],[Sub-Sector]],Table2[Uptrend],"Uptrend")/Table4[[#This Row],[Count]]</f>
        <v>0.54545454545454541</v>
      </c>
      <c r="D41" s="2">
        <f>COUNTIFS(Table2[Sub-Sector],Table4[[#This Row],[Sub-Sector]],Table2[1W Return vs Nifty],"&gt;=5")/Table4[[#This Row],[Count]]</f>
        <v>9.0909090909090912E-2</v>
      </c>
      <c r="E41" s="2">
        <f>COUNTIFS(Table2[Sub-Sector],Table4[[#This Row],[Sub-Sector]],Table2[1M Return vs Nifty],"&gt;=5")/Table4[[#This Row],[Count]]</f>
        <v>0.45454545454545453</v>
      </c>
      <c r="F41" s="2">
        <f>COUNTIFS(Table2[Sub-Sector],Table4[[#This Row],[Sub-Sector]],Table2[6M Return vs Nifty],"&gt;=10")/Table4[[#This Row],[Count]]</f>
        <v>0.45454545454545453</v>
      </c>
      <c r="G41" s="2">
        <f>COUNTIFS(Table2[Sub-Sector],Table4[[#This Row],[Sub-Sector]],Table2[1Y Return vs Nifty],"&gt;=10")/Table4[[#This Row],[Count]]</f>
        <v>0.36363636363636365</v>
      </c>
      <c r="H41" s="2">
        <f>COUNTIFS(Table2[Sub-Sector],Table4[[#This Row],[Sub-Sector]],Table2[RSI Exponential â€“ 14D],"&gt;=50")/Table4[[#This Row],[Count]]</f>
        <v>0.63636363636363635</v>
      </c>
      <c r="I41" s="2">
        <f>COUNTIFS(Table2[Sub-Sector],Table4[[#This Row],[Sub-Sector]],Table2[Relative Volume],"&gt;=1")/Table4[[#This Row],[Count]]</f>
        <v>0.45454545454545453</v>
      </c>
      <c r="J41" s="2">
        <f>COUNTIFS(Table2[Sub-Sector],Table4[[#This Row],[Sub-Sector]],Table2[% Away From Day Low],"&gt;=0.05")/Table4[[#This Row],[Count]]</f>
        <v>9.0909090909090912E-2</v>
      </c>
      <c r="K41" s="2">
        <f>COUNTIFS(Table2[Sub-Sector],Table4[[#This Row],[Sub-Sector]],Table2[% Away From Day High],"&lt;=0.05")/Table4[[#This Row],[Count]]</f>
        <v>0.90909090909090906</v>
      </c>
      <c r="L41" s="2">
        <f>COUNTIFS(Table2[Sub-Sector],Table4[[#This Row],[Sub-Sector]],Table2[% Away From Current Week Low],"&gt;=0.05")/Table4[[#This Row],[Count]]</f>
        <v>9.0909090909090912E-2</v>
      </c>
      <c r="M41" s="2">
        <f>COUNTIFS(Table2[Sub-Sector],Table4[[#This Row],[Sub-Sector]],Table2[% Away From Current Week High],"&lt;=0.05")/Table4[[#This Row],[Count]]</f>
        <v>0.90909090909090906</v>
      </c>
      <c r="N41" s="2">
        <f>COUNTIFS(Table2[Sub-Sector],Table4[[#This Row],[Sub-Sector]],Table2[% Away From Current Month Low],"&gt;=0.05")/Table4[[#This Row],[Count]]</f>
        <v>9.0909090909090912E-2</v>
      </c>
      <c r="O41" s="2">
        <f>COUNTIFS(Table2[Sub-Sector],Table4[[#This Row],[Sub-Sector]],Table2[% Away From Current Month High],"&lt;=0.05")/Table4[[#This Row],[Count]]</f>
        <v>0.90909090909090906</v>
      </c>
      <c r="P41" s="2">
        <f>COUNTIFS(Table2[Sub-Sector],Table4[[#This Row],[Sub-Sector]],Table2[% Away From 52W High],"&lt;=10")/Table4[[#This Row],[Count]]</f>
        <v>0.45454545454545453</v>
      </c>
      <c r="Q41" s="2">
        <f>COUNTIFS(Table2[Sub-Sector],Table4[[#This Row],[Sub-Sector]],Table2[% Away From 52W Low],"&gt;=10")/Table4[[#This Row],[Count]]</f>
        <v>1</v>
      </c>
      <c r="R41" s="2">
        <f>COUNTIFS(Table2[Sub-Sector],Table4[[#This Row],[Sub-Sector]],Table2[% Price above 20 EMA],"&gt;=0")/Table4[[#This Row],[Count]]</f>
        <v>0.45454545454545453</v>
      </c>
      <c r="S41" s="2">
        <f>COUNTIFS(Table2[Sub-Sector],Table4[[#This Row],[Sub-Sector]],Table2[% Price above 50 EMA],"&gt;=0")/Table4[[#This Row],[Count]]</f>
        <v>0.81818181818181823</v>
      </c>
      <c r="T41" s="2">
        <f>COUNTIFS(Table2[Sub-Sector],Table4[[#This Row],[Sub-Sector]],Table2[% Price above 200 EMA],"&gt;=0")/Table4[[#This Row],[Count]]</f>
        <v>0.72727272727272729</v>
      </c>
      <c r="U41" s="2">
        <f>COUNTIFS(Table2[Sub-Sector],Table4[[#This Row],[Sub-Sector]],Table2[Rate of Change - Zone],"Positive")/Table4[[#This Row],[Count]]</f>
        <v>0.72727272727272729</v>
      </c>
      <c r="V41" s="2">
        <f>COUNTIFS(Table2[Sub-Sector],Table4[[#This Row],[Sub-Sector]],Table2[Sharpe Ratio],"&gt;=0.10")/Table4[[#This Row],[Count]]</f>
        <v>0.36363636363636365</v>
      </c>
      <c r="W4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357</v>
      </c>
      <c r="X41">
        <f>_xlfn.RANK.AVG(Table4[[#This Row],[Score]],Table4[Score],1)</f>
        <v>38</v>
      </c>
      <c r="Y4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219.5</v>
      </c>
      <c r="Z41">
        <f>_xlfn.RANK.AVG(Table4[[#This Row],[Score 2 ]],Table4[[Score 2 ]],1)</f>
        <v>40</v>
      </c>
    </row>
    <row r="42" spans="1:26" x14ac:dyDescent="0.3">
      <c r="A42" t="s">
        <v>549</v>
      </c>
      <c r="B42">
        <f>COUNTIFS(Table2[Sub-Sector],Table4[[#This Row],[Sub-Sector]])</f>
        <v>5</v>
      </c>
      <c r="C42" s="2">
        <f>COUNTIFS(Table2[Sub-Sector],Table4[[#This Row],[Sub-Sector]],Table2[Uptrend],"Uptrend")/Table4[[#This Row],[Count]]</f>
        <v>0.8</v>
      </c>
      <c r="D42" s="2">
        <f>COUNTIFS(Table2[Sub-Sector],Table4[[#This Row],[Sub-Sector]],Table2[1W Return vs Nifty],"&gt;=5")/Table4[[#This Row],[Count]]</f>
        <v>0.2</v>
      </c>
      <c r="E42" s="2">
        <f>COUNTIFS(Table2[Sub-Sector],Table4[[#This Row],[Sub-Sector]],Table2[1M Return vs Nifty],"&gt;=5")/Table4[[#This Row],[Count]]</f>
        <v>0.8</v>
      </c>
      <c r="F42" s="2">
        <f>COUNTIFS(Table2[Sub-Sector],Table4[[#This Row],[Sub-Sector]],Table2[6M Return vs Nifty],"&gt;=10")/Table4[[#This Row],[Count]]</f>
        <v>0.4</v>
      </c>
      <c r="G42" s="2">
        <f>COUNTIFS(Table2[Sub-Sector],Table4[[#This Row],[Sub-Sector]],Table2[1Y Return vs Nifty],"&gt;=10")/Table4[[#This Row],[Count]]</f>
        <v>0.6</v>
      </c>
      <c r="H42" s="2">
        <f>COUNTIFS(Table2[Sub-Sector],Table4[[#This Row],[Sub-Sector]],Table2[RSI Exponential â€“ 14D],"&gt;=50")/Table4[[#This Row],[Count]]</f>
        <v>0.6</v>
      </c>
      <c r="I42" s="2">
        <f>COUNTIFS(Table2[Sub-Sector],Table4[[#This Row],[Sub-Sector]],Table2[Relative Volume],"&gt;=1")/Table4[[#This Row],[Count]]</f>
        <v>0.2</v>
      </c>
      <c r="J42" s="2">
        <f>COUNTIFS(Table2[Sub-Sector],Table4[[#This Row],[Sub-Sector]],Table2[% Away From Day Low],"&gt;=0.05")/Table4[[#This Row],[Count]]</f>
        <v>0</v>
      </c>
      <c r="K42" s="2">
        <f>COUNTIFS(Table2[Sub-Sector],Table4[[#This Row],[Sub-Sector]],Table2[% Away From Day High],"&lt;=0.05")/Table4[[#This Row],[Count]]</f>
        <v>1</v>
      </c>
      <c r="L42" s="2">
        <f>COUNTIFS(Table2[Sub-Sector],Table4[[#This Row],[Sub-Sector]],Table2[% Away From Current Week Low],"&gt;=0.05")/Table4[[#This Row],[Count]]</f>
        <v>0</v>
      </c>
      <c r="M42" s="2">
        <f>COUNTIFS(Table2[Sub-Sector],Table4[[#This Row],[Sub-Sector]],Table2[% Away From Current Week High],"&lt;=0.05")/Table4[[#This Row],[Count]]</f>
        <v>1</v>
      </c>
      <c r="N42" s="2">
        <f>COUNTIFS(Table2[Sub-Sector],Table4[[#This Row],[Sub-Sector]],Table2[% Away From Current Month Low],"&gt;=0.05")/Table4[[#This Row],[Count]]</f>
        <v>0</v>
      </c>
      <c r="O42" s="2">
        <f>COUNTIFS(Table2[Sub-Sector],Table4[[#This Row],[Sub-Sector]],Table2[% Away From Current Month High],"&lt;=0.05")/Table4[[#This Row],[Count]]</f>
        <v>1</v>
      </c>
      <c r="P42" s="2">
        <f>COUNTIFS(Table2[Sub-Sector],Table4[[#This Row],[Sub-Sector]],Table2[% Away From 52W High],"&lt;=10")/Table4[[#This Row],[Count]]</f>
        <v>0.2</v>
      </c>
      <c r="Q42" s="2">
        <f>COUNTIFS(Table2[Sub-Sector],Table4[[#This Row],[Sub-Sector]],Table2[% Away From 52W Low],"&gt;=10")/Table4[[#This Row],[Count]]</f>
        <v>1</v>
      </c>
      <c r="R42" s="2">
        <f>COUNTIFS(Table2[Sub-Sector],Table4[[#This Row],[Sub-Sector]],Table2[% Price above 20 EMA],"&gt;=0")/Table4[[#This Row],[Count]]</f>
        <v>0.8</v>
      </c>
      <c r="S42" s="2">
        <f>COUNTIFS(Table2[Sub-Sector],Table4[[#This Row],[Sub-Sector]],Table2[% Price above 50 EMA],"&gt;=0")/Table4[[#This Row],[Count]]</f>
        <v>0.8</v>
      </c>
      <c r="T42" s="2">
        <f>COUNTIFS(Table2[Sub-Sector],Table4[[#This Row],[Sub-Sector]],Table2[% Price above 200 EMA],"&gt;=0")/Table4[[#This Row],[Count]]</f>
        <v>0.8</v>
      </c>
      <c r="U42" s="2">
        <f>COUNTIFS(Table2[Sub-Sector],Table4[[#This Row],[Sub-Sector]],Table2[Rate of Change - Zone],"Positive")/Table4[[#This Row],[Count]]</f>
        <v>0.8</v>
      </c>
      <c r="V42" s="2">
        <f>COUNTIFS(Table2[Sub-Sector],Table4[[#This Row],[Sub-Sector]],Table2[Sharpe Ratio],"&gt;=0.10")/Table4[[#This Row],[Count]]</f>
        <v>0.4</v>
      </c>
      <c r="W4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292</v>
      </c>
      <c r="X42">
        <f>_xlfn.RANK.AVG(Table4[[#This Row],[Score]],Table4[Score],1)</f>
        <v>21</v>
      </c>
      <c r="Y4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222</v>
      </c>
      <c r="Z42">
        <f>_xlfn.RANK.AVG(Table4[[#This Row],[Score 2 ]],Table4[[Score 2 ]],1)</f>
        <v>41</v>
      </c>
    </row>
    <row r="43" spans="1:26" x14ac:dyDescent="0.3">
      <c r="A43" t="s">
        <v>895</v>
      </c>
      <c r="B43">
        <f>COUNTIFS(Table2[Sub-Sector],Table4[[#This Row],[Sub-Sector]])</f>
        <v>3</v>
      </c>
      <c r="C43" s="2">
        <f>COUNTIFS(Table2[Sub-Sector],Table4[[#This Row],[Sub-Sector]],Table2[Uptrend],"Uptrend")/Table4[[#This Row],[Count]]</f>
        <v>1</v>
      </c>
      <c r="D43" s="2">
        <f>COUNTIFS(Table2[Sub-Sector],Table4[[#This Row],[Sub-Sector]],Table2[1W Return vs Nifty],"&gt;=5")/Table4[[#This Row],[Count]]</f>
        <v>0</v>
      </c>
      <c r="E43" s="2">
        <f>COUNTIFS(Table2[Sub-Sector],Table4[[#This Row],[Sub-Sector]],Table2[1M Return vs Nifty],"&gt;=5")/Table4[[#This Row],[Count]]</f>
        <v>0.66666666666666663</v>
      </c>
      <c r="F43" s="2">
        <f>COUNTIFS(Table2[Sub-Sector],Table4[[#This Row],[Sub-Sector]],Table2[6M Return vs Nifty],"&gt;=10")/Table4[[#This Row],[Count]]</f>
        <v>0.33333333333333331</v>
      </c>
      <c r="G43" s="2">
        <f>COUNTIFS(Table2[Sub-Sector],Table4[[#This Row],[Sub-Sector]],Table2[1Y Return vs Nifty],"&gt;=10")/Table4[[#This Row],[Count]]</f>
        <v>0.33333333333333331</v>
      </c>
      <c r="H43" s="2">
        <f>COUNTIFS(Table2[Sub-Sector],Table4[[#This Row],[Sub-Sector]],Table2[RSI Exponential â€“ 14D],"&gt;=50")/Table4[[#This Row],[Count]]</f>
        <v>0.66666666666666663</v>
      </c>
      <c r="I43" s="2">
        <f>COUNTIFS(Table2[Sub-Sector],Table4[[#This Row],[Sub-Sector]],Table2[Relative Volume],"&gt;=1")/Table4[[#This Row],[Count]]</f>
        <v>0.33333333333333331</v>
      </c>
      <c r="J43" s="2">
        <f>COUNTIFS(Table2[Sub-Sector],Table4[[#This Row],[Sub-Sector]],Table2[% Away From Day Low],"&gt;=0.05")/Table4[[#This Row],[Count]]</f>
        <v>0.33333333333333331</v>
      </c>
      <c r="K43" s="2">
        <f>COUNTIFS(Table2[Sub-Sector],Table4[[#This Row],[Sub-Sector]],Table2[% Away From Day High],"&lt;=0.05")/Table4[[#This Row],[Count]]</f>
        <v>1</v>
      </c>
      <c r="L43" s="2">
        <f>COUNTIFS(Table2[Sub-Sector],Table4[[#This Row],[Sub-Sector]],Table2[% Away From Current Week Low],"&gt;=0.05")/Table4[[#This Row],[Count]]</f>
        <v>0.33333333333333331</v>
      </c>
      <c r="M43" s="2">
        <f>COUNTIFS(Table2[Sub-Sector],Table4[[#This Row],[Sub-Sector]],Table2[% Away From Current Week High],"&lt;=0.05")/Table4[[#This Row],[Count]]</f>
        <v>1</v>
      </c>
      <c r="N43" s="2">
        <f>COUNTIFS(Table2[Sub-Sector],Table4[[#This Row],[Sub-Sector]],Table2[% Away From Current Month Low],"&gt;=0.05")/Table4[[#This Row],[Count]]</f>
        <v>0.33333333333333331</v>
      </c>
      <c r="O43" s="2">
        <f>COUNTIFS(Table2[Sub-Sector],Table4[[#This Row],[Sub-Sector]],Table2[% Away From Current Month High],"&lt;=0.05")/Table4[[#This Row],[Count]]</f>
        <v>1</v>
      </c>
      <c r="P43" s="2">
        <f>COUNTIFS(Table2[Sub-Sector],Table4[[#This Row],[Sub-Sector]],Table2[% Away From 52W High],"&lt;=10")/Table4[[#This Row],[Count]]</f>
        <v>0.66666666666666663</v>
      </c>
      <c r="Q43" s="2">
        <f>COUNTIFS(Table2[Sub-Sector],Table4[[#This Row],[Sub-Sector]],Table2[% Away From 52W Low],"&gt;=10")/Table4[[#This Row],[Count]]</f>
        <v>1</v>
      </c>
      <c r="R43" s="2">
        <f>COUNTIFS(Table2[Sub-Sector],Table4[[#This Row],[Sub-Sector]],Table2[% Price above 20 EMA],"&gt;=0")/Table4[[#This Row],[Count]]</f>
        <v>1</v>
      </c>
      <c r="S43" s="2">
        <f>COUNTIFS(Table2[Sub-Sector],Table4[[#This Row],[Sub-Sector]],Table2[% Price above 50 EMA],"&gt;=0")/Table4[[#This Row],[Count]]</f>
        <v>1</v>
      </c>
      <c r="T43" s="2">
        <f>COUNTIFS(Table2[Sub-Sector],Table4[[#This Row],[Sub-Sector]],Table2[% Price above 200 EMA],"&gt;=0")/Table4[[#This Row],[Count]]</f>
        <v>1</v>
      </c>
      <c r="U43" s="2">
        <f>COUNTIFS(Table2[Sub-Sector],Table4[[#This Row],[Sub-Sector]],Table2[Rate of Change - Zone],"Positive")/Table4[[#This Row],[Count]]</f>
        <v>1</v>
      </c>
      <c r="V43" s="2">
        <f>COUNTIFS(Table2[Sub-Sector],Table4[[#This Row],[Sub-Sector]],Table2[Sharpe Ratio],"&gt;=0.10")/Table4[[#This Row],[Count]]</f>
        <v>0</v>
      </c>
      <c r="W4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336.5</v>
      </c>
      <c r="X43">
        <f>_xlfn.RANK.AVG(Table4[[#This Row],[Score]],Table4[Score],1)</f>
        <v>32</v>
      </c>
      <c r="Y4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223.5</v>
      </c>
      <c r="Z43">
        <f>_xlfn.RANK.AVG(Table4[[#This Row],[Score 2 ]],Table4[[Score 2 ]],1)</f>
        <v>42</v>
      </c>
    </row>
    <row r="44" spans="1:26" x14ac:dyDescent="0.3">
      <c r="A44" t="s">
        <v>950</v>
      </c>
      <c r="B44">
        <f>COUNTIFS(Table2[Sub-Sector],Table4[[#This Row],[Sub-Sector]])</f>
        <v>2</v>
      </c>
      <c r="C44" s="2">
        <f>COUNTIFS(Table2[Sub-Sector],Table4[[#This Row],[Sub-Sector]],Table2[Uptrend],"Uptrend")/Table4[[#This Row],[Count]]</f>
        <v>0.5</v>
      </c>
      <c r="D44" s="2">
        <f>COUNTIFS(Table2[Sub-Sector],Table4[[#This Row],[Sub-Sector]],Table2[1W Return vs Nifty],"&gt;=5")/Table4[[#This Row],[Count]]</f>
        <v>0</v>
      </c>
      <c r="E44" s="2">
        <f>COUNTIFS(Table2[Sub-Sector],Table4[[#This Row],[Sub-Sector]],Table2[1M Return vs Nifty],"&gt;=5")/Table4[[#This Row],[Count]]</f>
        <v>0.5</v>
      </c>
      <c r="F44" s="2">
        <f>COUNTIFS(Table2[Sub-Sector],Table4[[#This Row],[Sub-Sector]],Table2[6M Return vs Nifty],"&gt;=10")/Table4[[#This Row],[Count]]</f>
        <v>0.5</v>
      </c>
      <c r="G44" s="2">
        <f>COUNTIFS(Table2[Sub-Sector],Table4[[#This Row],[Sub-Sector]],Table2[1Y Return vs Nifty],"&gt;=10")/Table4[[#This Row],[Count]]</f>
        <v>0.5</v>
      </c>
      <c r="H44" s="2">
        <f>COUNTIFS(Table2[Sub-Sector],Table4[[#This Row],[Sub-Sector]],Table2[RSI Exponential â€“ 14D],"&gt;=50")/Table4[[#This Row],[Count]]</f>
        <v>1</v>
      </c>
      <c r="I44" s="2">
        <f>COUNTIFS(Table2[Sub-Sector],Table4[[#This Row],[Sub-Sector]],Table2[Relative Volume],"&gt;=1")/Table4[[#This Row],[Count]]</f>
        <v>0.5</v>
      </c>
      <c r="J44" s="2">
        <f>COUNTIFS(Table2[Sub-Sector],Table4[[#This Row],[Sub-Sector]],Table2[% Away From Day Low],"&gt;=0.05")/Table4[[#This Row],[Count]]</f>
        <v>0</v>
      </c>
      <c r="K44" s="2">
        <f>COUNTIFS(Table2[Sub-Sector],Table4[[#This Row],[Sub-Sector]],Table2[% Away From Day High],"&lt;=0.05")/Table4[[#This Row],[Count]]</f>
        <v>1</v>
      </c>
      <c r="L44" s="2">
        <f>COUNTIFS(Table2[Sub-Sector],Table4[[#This Row],[Sub-Sector]],Table2[% Away From Current Week Low],"&gt;=0.05")/Table4[[#This Row],[Count]]</f>
        <v>0</v>
      </c>
      <c r="M44" s="2">
        <f>COUNTIFS(Table2[Sub-Sector],Table4[[#This Row],[Sub-Sector]],Table2[% Away From Current Week High],"&lt;=0.05")/Table4[[#This Row],[Count]]</f>
        <v>1</v>
      </c>
      <c r="N44" s="2">
        <f>COUNTIFS(Table2[Sub-Sector],Table4[[#This Row],[Sub-Sector]],Table2[% Away From Current Month Low],"&gt;=0.05")/Table4[[#This Row],[Count]]</f>
        <v>0</v>
      </c>
      <c r="O44" s="2">
        <f>COUNTIFS(Table2[Sub-Sector],Table4[[#This Row],[Sub-Sector]],Table2[% Away From Current Month High],"&lt;=0.05")/Table4[[#This Row],[Count]]</f>
        <v>1</v>
      </c>
      <c r="P44" s="2">
        <f>COUNTIFS(Table2[Sub-Sector],Table4[[#This Row],[Sub-Sector]],Table2[% Away From 52W High],"&lt;=10")/Table4[[#This Row],[Count]]</f>
        <v>0.5</v>
      </c>
      <c r="Q44" s="2">
        <f>COUNTIFS(Table2[Sub-Sector],Table4[[#This Row],[Sub-Sector]],Table2[% Away From 52W Low],"&gt;=10")/Table4[[#This Row],[Count]]</f>
        <v>1</v>
      </c>
      <c r="R44" s="2">
        <f>COUNTIFS(Table2[Sub-Sector],Table4[[#This Row],[Sub-Sector]],Table2[% Price above 20 EMA],"&gt;=0")/Table4[[#This Row],[Count]]</f>
        <v>1</v>
      </c>
      <c r="S44" s="2">
        <f>COUNTIFS(Table2[Sub-Sector],Table4[[#This Row],[Sub-Sector]],Table2[% Price above 50 EMA],"&gt;=0")/Table4[[#This Row],[Count]]</f>
        <v>1</v>
      </c>
      <c r="T44" s="2">
        <f>COUNTIFS(Table2[Sub-Sector],Table4[[#This Row],[Sub-Sector]],Table2[% Price above 200 EMA],"&gt;=0")/Table4[[#This Row],[Count]]</f>
        <v>0.5</v>
      </c>
      <c r="U44" s="2">
        <f>COUNTIFS(Table2[Sub-Sector],Table4[[#This Row],[Sub-Sector]],Table2[Rate of Change - Zone],"Positive")/Table4[[#This Row],[Count]]</f>
        <v>0.5</v>
      </c>
      <c r="V44" s="2">
        <f>COUNTIFS(Table2[Sub-Sector],Table4[[#This Row],[Sub-Sector]],Table2[Sharpe Ratio],"&gt;=0.10")/Table4[[#This Row],[Count]]</f>
        <v>0</v>
      </c>
      <c r="W4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415.5</v>
      </c>
      <c r="X44">
        <f>_xlfn.RANK.AVG(Table4[[#This Row],[Score]],Table4[Score],1)</f>
        <v>53</v>
      </c>
      <c r="Y4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224.5</v>
      </c>
      <c r="Z44">
        <f>_xlfn.RANK.AVG(Table4[[#This Row],[Score 2 ]],Table4[[Score 2 ]],1)</f>
        <v>44</v>
      </c>
    </row>
    <row r="45" spans="1:26" x14ac:dyDescent="0.3">
      <c r="A45" t="s">
        <v>132</v>
      </c>
      <c r="B45">
        <f>COUNTIFS(Table2[Sub-Sector],Table4[[#This Row],[Sub-Sector]])</f>
        <v>6</v>
      </c>
      <c r="C45" s="2">
        <f>COUNTIFS(Table2[Sub-Sector],Table4[[#This Row],[Sub-Sector]],Table2[Uptrend],"Uptrend")/Table4[[#This Row],[Count]]</f>
        <v>0.5</v>
      </c>
      <c r="D45" s="2">
        <f>COUNTIFS(Table2[Sub-Sector],Table4[[#This Row],[Sub-Sector]],Table2[1W Return vs Nifty],"&gt;=5")/Table4[[#This Row],[Count]]</f>
        <v>0.16666666666666666</v>
      </c>
      <c r="E45" s="2">
        <f>COUNTIFS(Table2[Sub-Sector],Table4[[#This Row],[Sub-Sector]],Table2[1M Return vs Nifty],"&gt;=5")/Table4[[#This Row],[Count]]</f>
        <v>0.16666666666666666</v>
      </c>
      <c r="F45" s="2">
        <f>COUNTIFS(Table2[Sub-Sector],Table4[[#This Row],[Sub-Sector]],Table2[6M Return vs Nifty],"&gt;=10")/Table4[[#This Row],[Count]]</f>
        <v>0.66666666666666663</v>
      </c>
      <c r="G45" s="2">
        <f>COUNTIFS(Table2[Sub-Sector],Table4[[#This Row],[Sub-Sector]],Table2[1Y Return vs Nifty],"&gt;=10")/Table4[[#This Row],[Count]]</f>
        <v>0.5</v>
      </c>
      <c r="H45" s="2">
        <f>COUNTIFS(Table2[Sub-Sector],Table4[[#This Row],[Sub-Sector]],Table2[RSI Exponential â€“ 14D],"&gt;=50")/Table4[[#This Row],[Count]]</f>
        <v>0.33333333333333331</v>
      </c>
      <c r="I45" s="2">
        <f>COUNTIFS(Table2[Sub-Sector],Table4[[#This Row],[Sub-Sector]],Table2[Relative Volume],"&gt;=1")/Table4[[#This Row],[Count]]</f>
        <v>0.33333333333333331</v>
      </c>
      <c r="J45" s="2">
        <f>COUNTIFS(Table2[Sub-Sector],Table4[[#This Row],[Sub-Sector]],Table2[% Away From Day Low],"&gt;=0.05")/Table4[[#This Row],[Count]]</f>
        <v>0.16666666666666666</v>
      </c>
      <c r="K45" s="2">
        <f>COUNTIFS(Table2[Sub-Sector],Table4[[#This Row],[Sub-Sector]],Table2[% Away From Day High],"&lt;=0.05")/Table4[[#This Row],[Count]]</f>
        <v>1</v>
      </c>
      <c r="L45" s="2">
        <f>COUNTIFS(Table2[Sub-Sector],Table4[[#This Row],[Sub-Sector]],Table2[% Away From Current Week Low],"&gt;=0.05")/Table4[[#This Row],[Count]]</f>
        <v>0.16666666666666666</v>
      </c>
      <c r="M45" s="2">
        <f>COUNTIFS(Table2[Sub-Sector],Table4[[#This Row],[Sub-Sector]],Table2[% Away From Current Week High],"&lt;=0.05")/Table4[[#This Row],[Count]]</f>
        <v>1</v>
      </c>
      <c r="N45" s="2">
        <f>COUNTIFS(Table2[Sub-Sector],Table4[[#This Row],[Sub-Sector]],Table2[% Away From Current Month Low],"&gt;=0.05")/Table4[[#This Row],[Count]]</f>
        <v>0.16666666666666666</v>
      </c>
      <c r="O45" s="2">
        <f>COUNTIFS(Table2[Sub-Sector],Table4[[#This Row],[Sub-Sector]],Table2[% Away From Current Month High],"&lt;=0.05")/Table4[[#This Row],[Count]]</f>
        <v>1</v>
      </c>
      <c r="P45" s="2">
        <f>COUNTIFS(Table2[Sub-Sector],Table4[[#This Row],[Sub-Sector]],Table2[% Away From 52W High],"&lt;=10")/Table4[[#This Row],[Count]]</f>
        <v>0.16666666666666666</v>
      </c>
      <c r="Q45" s="2">
        <f>COUNTIFS(Table2[Sub-Sector],Table4[[#This Row],[Sub-Sector]],Table2[% Away From 52W Low],"&gt;=10")/Table4[[#This Row],[Count]]</f>
        <v>1</v>
      </c>
      <c r="R45" s="2">
        <f>COUNTIFS(Table2[Sub-Sector],Table4[[#This Row],[Sub-Sector]],Table2[% Price above 20 EMA],"&gt;=0")/Table4[[#This Row],[Count]]</f>
        <v>0.33333333333333331</v>
      </c>
      <c r="S45" s="2">
        <f>COUNTIFS(Table2[Sub-Sector],Table4[[#This Row],[Sub-Sector]],Table2[% Price above 50 EMA],"&gt;=0")/Table4[[#This Row],[Count]]</f>
        <v>0.5</v>
      </c>
      <c r="T45" s="2">
        <f>COUNTIFS(Table2[Sub-Sector],Table4[[#This Row],[Sub-Sector]],Table2[% Price above 200 EMA],"&gt;=0")/Table4[[#This Row],[Count]]</f>
        <v>0.83333333333333337</v>
      </c>
      <c r="U45" s="2">
        <f>COUNTIFS(Table2[Sub-Sector],Table4[[#This Row],[Sub-Sector]],Table2[Rate of Change - Zone],"Positive")/Table4[[#This Row],[Count]]</f>
        <v>0.5</v>
      </c>
      <c r="V45" s="2">
        <f>COUNTIFS(Table2[Sub-Sector],Table4[[#This Row],[Sub-Sector]],Table2[Sharpe Ratio],"&gt;=0.10")/Table4[[#This Row],[Count]]</f>
        <v>0.5</v>
      </c>
      <c r="W4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396</v>
      </c>
      <c r="X45">
        <f>_xlfn.RANK.AVG(Table4[[#This Row],[Score]],Table4[Score],1)</f>
        <v>48.5</v>
      </c>
      <c r="Y4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224.5</v>
      </c>
      <c r="Z45">
        <f>_xlfn.RANK.AVG(Table4[[#This Row],[Score 2 ]],Table4[[Score 2 ]],1)</f>
        <v>44</v>
      </c>
    </row>
    <row r="46" spans="1:26" x14ac:dyDescent="0.3">
      <c r="A46" t="s">
        <v>723</v>
      </c>
      <c r="B46">
        <f>COUNTIFS(Table2[Sub-Sector],Table4[[#This Row],[Sub-Sector]])</f>
        <v>2</v>
      </c>
      <c r="C46" s="2">
        <f>COUNTIFS(Table2[Sub-Sector],Table4[[#This Row],[Sub-Sector]],Table2[Uptrend],"Uptrend")/Table4[[#This Row],[Count]]</f>
        <v>0.5</v>
      </c>
      <c r="D46" s="2">
        <f>COUNTIFS(Table2[Sub-Sector],Table4[[#This Row],[Sub-Sector]],Table2[1W Return vs Nifty],"&gt;=5")/Table4[[#This Row],[Count]]</f>
        <v>0.5</v>
      </c>
      <c r="E46" s="2">
        <f>COUNTIFS(Table2[Sub-Sector],Table4[[#This Row],[Sub-Sector]],Table2[1M Return vs Nifty],"&gt;=5")/Table4[[#This Row],[Count]]</f>
        <v>0.5</v>
      </c>
      <c r="F46" s="2">
        <f>COUNTIFS(Table2[Sub-Sector],Table4[[#This Row],[Sub-Sector]],Table2[6M Return vs Nifty],"&gt;=10")/Table4[[#This Row],[Count]]</f>
        <v>0.5</v>
      </c>
      <c r="G46" s="2">
        <f>COUNTIFS(Table2[Sub-Sector],Table4[[#This Row],[Sub-Sector]],Table2[1Y Return vs Nifty],"&gt;=10")/Table4[[#This Row],[Count]]</f>
        <v>0.5</v>
      </c>
      <c r="H46" s="2">
        <f>COUNTIFS(Table2[Sub-Sector],Table4[[#This Row],[Sub-Sector]],Table2[RSI Exponential â€“ 14D],"&gt;=50")/Table4[[#This Row],[Count]]</f>
        <v>0.5</v>
      </c>
      <c r="I46" s="2">
        <f>COUNTIFS(Table2[Sub-Sector],Table4[[#This Row],[Sub-Sector]],Table2[Relative Volume],"&gt;=1")/Table4[[#This Row],[Count]]</f>
        <v>0.5</v>
      </c>
      <c r="J46" s="2">
        <f>COUNTIFS(Table2[Sub-Sector],Table4[[#This Row],[Sub-Sector]],Table2[% Away From Day Low],"&gt;=0.05")/Table4[[#This Row],[Count]]</f>
        <v>0</v>
      </c>
      <c r="K46" s="2">
        <f>COUNTIFS(Table2[Sub-Sector],Table4[[#This Row],[Sub-Sector]],Table2[% Away From Day High],"&lt;=0.05")/Table4[[#This Row],[Count]]</f>
        <v>1</v>
      </c>
      <c r="L46" s="2">
        <f>COUNTIFS(Table2[Sub-Sector],Table4[[#This Row],[Sub-Sector]],Table2[% Away From Current Week Low],"&gt;=0.05")/Table4[[#This Row],[Count]]</f>
        <v>0.5</v>
      </c>
      <c r="M46" s="2">
        <f>COUNTIFS(Table2[Sub-Sector],Table4[[#This Row],[Sub-Sector]],Table2[% Away From Current Week High],"&lt;=0.05")/Table4[[#This Row],[Count]]</f>
        <v>0.5</v>
      </c>
      <c r="N46" s="2">
        <f>COUNTIFS(Table2[Sub-Sector],Table4[[#This Row],[Sub-Sector]],Table2[% Away From Current Month Low],"&gt;=0.05")/Table4[[#This Row],[Count]]</f>
        <v>0.5</v>
      </c>
      <c r="O46" s="2">
        <f>COUNTIFS(Table2[Sub-Sector],Table4[[#This Row],[Sub-Sector]],Table2[% Away From Current Month High],"&lt;=0.05")/Table4[[#This Row],[Count]]</f>
        <v>0.5</v>
      </c>
      <c r="P46" s="2">
        <f>COUNTIFS(Table2[Sub-Sector],Table4[[#This Row],[Sub-Sector]],Table2[% Away From 52W High],"&lt;=10")/Table4[[#This Row],[Count]]</f>
        <v>0.5</v>
      </c>
      <c r="Q46" s="2">
        <f>COUNTIFS(Table2[Sub-Sector],Table4[[#This Row],[Sub-Sector]],Table2[% Away From 52W Low],"&gt;=10")/Table4[[#This Row],[Count]]</f>
        <v>1</v>
      </c>
      <c r="R46" s="2">
        <f>COUNTIFS(Table2[Sub-Sector],Table4[[#This Row],[Sub-Sector]],Table2[% Price above 20 EMA],"&gt;=0")/Table4[[#This Row],[Count]]</f>
        <v>0.5</v>
      </c>
      <c r="S46" s="2">
        <f>COUNTIFS(Table2[Sub-Sector],Table4[[#This Row],[Sub-Sector]],Table2[% Price above 50 EMA],"&gt;=0")/Table4[[#This Row],[Count]]</f>
        <v>0.5</v>
      </c>
      <c r="T46" s="2">
        <f>COUNTIFS(Table2[Sub-Sector],Table4[[#This Row],[Sub-Sector]],Table2[% Price above 200 EMA],"&gt;=0")/Table4[[#This Row],[Count]]</f>
        <v>0.5</v>
      </c>
      <c r="U46" s="2">
        <f>COUNTIFS(Table2[Sub-Sector],Table4[[#This Row],[Sub-Sector]],Table2[Rate of Change - Zone],"Positive")/Table4[[#This Row],[Count]]</f>
        <v>0.5</v>
      </c>
      <c r="V46" s="2">
        <f>COUNTIFS(Table2[Sub-Sector],Table4[[#This Row],[Sub-Sector]],Table2[Sharpe Ratio],"&gt;=0.10")/Table4[[#This Row],[Count]]</f>
        <v>0</v>
      </c>
      <c r="W4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340</v>
      </c>
      <c r="X46">
        <f>_xlfn.RANK.AVG(Table4[[#This Row],[Score]],Table4[Score],1)</f>
        <v>34</v>
      </c>
      <c r="Y4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224.5</v>
      </c>
      <c r="Z46">
        <f>_xlfn.RANK.AVG(Table4[[#This Row],[Score 2 ]],Table4[[Score 2 ]],1)</f>
        <v>44</v>
      </c>
    </row>
    <row r="47" spans="1:26" x14ac:dyDescent="0.3">
      <c r="A47" t="s">
        <v>18</v>
      </c>
      <c r="B47">
        <f>COUNTIFS(Table2[Sub-Sector],Table4[[#This Row],[Sub-Sector]])</f>
        <v>6</v>
      </c>
      <c r="C47" s="2">
        <f>COUNTIFS(Table2[Sub-Sector],Table4[[#This Row],[Sub-Sector]],Table2[Uptrend],"Uptrend")/Table4[[#This Row],[Count]]</f>
        <v>0.66666666666666663</v>
      </c>
      <c r="D47" s="2">
        <f>COUNTIFS(Table2[Sub-Sector],Table4[[#This Row],[Sub-Sector]],Table2[1W Return vs Nifty],"&gt;=5")/Table4[[#This Row],[Count]]</f>
        <v>0</v>
      </c>
      <c r="E47" s="2">
        <f>COUNTIFS(Table2[Sub-Sector],Table4[[#This Row],[Sub-Sector]],Table2[1M Return vs Nifty],"&gt;=5")/Table4[[#This Row],[Count]]</f>
        <v>0.16666666666666666</v>
      </c>
      <c r="F47" s="2">
        <f>COUNTIFS(Table2[Sub-Sector],Table4[[#This Row],[Sub-Sector]],Table2[6M Return vs Nifty],"&gt;=10")/Table4[[#This Row],[Count]]</f>
        <v>0.16666666666666666</v>
      </c>
      <c r="G47" s="2">
        <f>COUNTIFS(Table2[Sub-Sector],Table4[[#This Row],[Sub-Sector]],Table2[1Y Return vs Nifty],"&gt;=10")/Table4[[#This Row],[Count]]</f>
        <v>0.83333333333333337</v>
      </c>
      <c r="H47" s="2">
        <f>COUNTIFS(Table2[Sub-Sector],Table4[[#This Row],[Sub-Sector]],Table2[RSI Exponential â€“ 14D],"&gt;=50")/Table4[[#This Row],[Count]]</f>
        <v>0.83333333333333337</v>
      </c>
      <c r="I47" s="2">
        <f>COUNTIFS(Table2[Sub-Sector],Table4[[#This Row],[Sub-Sector]],Table2[Relative Volume],"&gt;=1")/Table4[[#This Row],[Count]]</f>
        <v>0.33333333333333331</v>
      </c>
      <c r="J47" s="2">
        <f>COUNTIFS(Table2[Sub-Sector],Table4[[#This Row],[Sub-Sector]],Table2[% Away From Day Low],"&gt;=0.05")/Table4[[#This Row],[Count]]</f>
        <v>0</v>
      </c>
      <c r="K47" s="2">
        <f>COUNTIFS(Table2[Sub-Sector],Table4[[#This Row],[Sub-Sector]],Table2[% Away From Day High],"&lt;=0.05")/Table4[[#This Row],[Count]]</f>
        <v>1</v>
      </c>
      <c r="L47" s="2">
        <f>COUNTIFS(Table2[Sub-Sector],Table4[[#This Row],[Sub-Sector]],Table2[% Away From Current Week Low],"&gt;=0.05")/Table4[[#This Row],[Count]]</f>
        <v>0.16666666666666666</v>
      </c>
      <c r="M47" s="2">
        <f>COUNTIFS(Table2[Sub-Sector],Table4[[#This Row],[Sub-Sector]],Table2[% Away From Current Week High],"&lt;=0.05")/Table4[[#This Row],[Count]]</f>
        <v>1</v>
      </c>
      <c r="N47" s="2">
        <f>COUNTIFS(Table2[Sub-Sector],Table4[[#This Row],[Sub-Sector]],Table2[% Away From Current Month Low],"&gt;=0.05")/Table4[[#This Row],[Count]]</f>
        <v>0.16666666666666666</v>
      </c>
      <c r="O47" s="2">
        <f>COUNTIFS(Table2[Sub-Sector],Table4[[#This Row],[Sub-Sector]],Table2[% Away From Current Month High],"&lt;=0.05")/Table4[[#This Row],[Count]]</f>
        <v>1</v>
      </c>
      <c r="P47" s="2">
        <f>COUNTIFS(Table2[Sub-Sector],Table4[[#This Row],[Sub-Sector]],Table2[% Away From 52W High],"&lt;=10")/Table4[[#This Row],[Count]]</f>
        <v>0.5</v>
      </c>
      <c r="Q47" s="2">
        <f>COUNTIFS(Table2[Sub-Sector],Table4[[#This Row],[Sub-Sector]],Table2[% Away From 52W Low],"&gt;=10")/Table4[[#This Row],[Count]]</f>
        <v>1</v>
      </c>
      <c r="R47" s="2">
        <f>COUNTIFS(Table2[Sub-Sector],Table4[[#This Row],[Sub-Sector]],Table2[% Price above 20 EMA],"&gt;=0")/Table4[[#This Row],[Count]]</f>
        <v>0.66666666666666663</v>
      </c>
      <c r="S47" s="2">
        <f>COUNTIFS(Table2[Sub-Sector],Table4[[#This Row],[Sub-Sector]],Table2[% Price above 50 EMA],"&gt;=0")/Table4[[#This Row],[Count]]</f>
        <v>0.66666666666666663</v>
      </c>
      <c r="T47" s="2">
        <f>COUNTIFS(Table2[Sub-Sector],Table4[[#This Row],[Sub-Sector]],Table2[% Price above 200 EMA],"&gt;=0")/Table4[[#This Row],[Count]]</f>
        <v>1</v>
      </c>
      <c r="U47" s="2">
        <f>COUNTIFS(Table2[Sub-Sector],Table4[[#This Row],[Sub-Sector]],Table2[Rate of Change - Zone],"Positive")/Table4[[#This Row],[Count]]</f>
        <v>0.66666666666666663</v>
      </c>
      <c r="V47" s="2">
        <f>COUNTIFS(Table2[Sub-Sector],Table4[[#This Row],[Sub-Sector]],Table2[Sharpe Ratio],"&gt;=0.10")/Table4[[#This Row],[Count]]</f>
        <v>0.5</v>
      </c>
      <c r="W4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441.5</v>
      </c>
      <c r="X47">
        <f>_xlfn.RANK.AVG(Table4[[#This Row],[Score]],Table4[Score],1)</f>
        <v>66</v>
      </c>
      <c r="Y4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228</v>
      </c>
      <c r="Z47">
        <f>_xlfn.RANK.AVG(Table4[[#This Row],[Score 2 ]],Table4[[Score 2 ]],1)</f>
        <v>46</v>
      </c>
    </row>
    <row r="48" spans="1:26" x14ac:dyDescent="0.3">
      <c r="A48" t="s">
        <v>141</v>
      </c>
      <c r="B48">
        <f>COUNTIFS(Table2[Sub-Sector],Table4[[#This Row],[Sub-Sector]])</f>
        <v>4</v>
      </c>
      <c r="C48" s="2">
        <f>COUNTIFS(Table2[Sub-Sector],Table4[[#This Row],[Sub-Sector]],Table2[Uptrend],"Uptrend")/Table4[[#This Row],[Count]]</f>
        <v>0.25</v>
      </c>
      <c r="D48" s="2">
        <f>COUNTIFS(Table2[Sub-Sector],Table4[[#This Row],[Sub-Sector]],Table2[1W Return vs Nifty],"&gt;=5")/Table4[[#This Row],[Count]]</f>
        <v>0</v>
      </c>
      <c r="E48" s="2">
        <f>COUNTIFS(Table2[Sub-Sector],Table4[[#This Row],[Sub-Sector]],Table2[1M Return vs Nifty],"&gt;=5")/Table4[[#This Row],[Count]]</f>
        <v>0.25</v>
      </c>
      <c r="F48" s="2">
        <f>COUNTIFS(Table2[Sub-Sector],Table4[[#This Row],[Sub-Sector]],Table2[6M Return vs Nifty],"&gt;=10")/Table4[[#This Row],[Count]]</f>
        <v>0.25</v>
      </c>
      <c r="G48" s="2">
        <f>COUNTIFS(Table2[Sub-Sector],Table4[[#This Row],[Sub-Sector]],Table2[1Y Return vs Nifty],"&gt;=10")/Table4[[#This Row],[Count]]</f>
        <v>1</v>
      </c>
      <c r="H48" s="2">
        <f>COUNTIFS(Table2[Sub-Sector],Table4[[#This Row],[Sub-Sector]],Table2[RSI Exponential â€“ 14D],"&gt;=50")/Table4[[#This Row],[Count]]</f>
        <v>0.25</v>
      </c>
      <c r="I48" s="2">
        <f>COUNTIFS(Table2[Sub-Sector],Table4[[#This Row],[Sub-Sector]],Table2[Relative Volume],"&gt;=1")/Table4[[#This Row],[Count]]</f>
        <v>0.5</v>
      </c>
      <c r="J48" s="2">
        <f>COUNTIFS(Table2[Sub-Sector],Table4[[#This Row],[Sub-Sector]],Table2[% Away From Day Low],"&gt;=0.05")/Table4[[#This Row],[Count]]</f>
        <v>0</v>
      </c>
      <c r="K48" s="2">
        <f>COUNTIFS(Table2[Sub-Sector],Table4[[#This Row],[Sub-Sector]],Table2[% Away From Day High],"&lt;=0.05")/Table4[[#This Row],[Count]]</f>
        <v>1</v>
      </c>
      <c r="L48" s="2">
        <f>COUNTIFS(Table2[Sub-Sector],Table4[[#This Row],[Sub-Sector]],Table2[% Away From Current Week Low],"&gt;=0.05")/Table4[[#This Row],[Count]]</f>
        <v>0</v>
      </c>
      <c r="M48" s="2">
        <f>COUNTIFS(Table2[Sub-Sector],Table4[[#This Row],[Sub-Sector]],Table2[% Away From Current Week High],"&lt;=0.05")/Table4[[#This Row],[Count]]</f>
        <v>0.75</v>
      </c>
      <c r="N48" s="2">
        <f>COUNTIFS(Table2[Sub-Sector],Table4[[#This Row],[Sub-Sector]],Table2[% Away From Current Month Low],"&gt;=0.05")/Table4[[#This Row],[Count]]</f>
        <v>0</v>
      </c>
      <c r="O48" s="2">
        <f>COUNTIFS(Table2[Sub-Sector],Table4[[#This Row],[Sub-Sector]],Table2[% Away From Current Month High],"&lt;=0.05")/Table4[[#This Row],[Count]]</f>
        <v>0.75</v>
      </c>
      <c r="P48" s="2">
        <f>COUNTIFS(Table2[Sub-Sector],Table4[[#This Row],[Sub-Sector]],Table2[% Away From 52W High],"&lt;=10")/Table4[[#This Row],[Count]]</f>
        <v>0.25</v>
      </c>
      <c r="Q48" s="2">
        <f>COUNTIFS(Table2[Sub-Sector],Table4[[#This Row],[Sub-Sector]],Table2[% Away From 52W Low],"&gt;=10")/Table4[[#This Row],[Count]]</f>
        <v>1</v>
      </c>
      <c r="R48" s="2">
        <f>COUNTIFS(Table2[Sub-Sector],Table4[[#This Row],[Sub-Sector]],Table2[% Price above 20 EMA],"&gt;=0")/Table4[[#This Row],[Count]]</f>
        <v>0.25</v>
      </c>
      <c r="S48" s="2">
        <f>COUNTIFS(Table2[Sub-Sector],Table4[[#This Row],[Sub-Sector]],Table2[% Price above 50 EMA],"&gt;=0")/Table4[[#This Row],[Count]]</f>
        <v>0.25</v>
      </c>
      <c r="T48" s="2">
        <f>COUNTIFS(Table2[Sub-Sector],Table4[[#This Row],[Sub-Sector]],Table2[% Price above 200 EMA],"&gt;=0")/Table4[[#This Row],[Count]]</f>
        <v>0.5</v>
      </c>
      <c r="U48" s="2">
        <f>COUNTIFS(Table2[Sub-Sector],Table4[[#This Row],[Sub-Sector]],Table2[Rate of Change - Zone],"Positive")/Table4[[#This Row],[Count]]</f>
        <v>0.25</v>
      </c>
      <c r="V48" s="2">
        <f>COUNTIFS(Table2[Sub-Sector],Table4[[#This Row],[Sub-Sector]],Table2[Sharpe Ratio],"&gt;=0.10")/Table4[[#This Row],[Count]]</f>
        <v>0.5</v>
      </c>
      <c r="W4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474</v>
      </c>
      <c r="X48">
        <f>_xlfn.RANK.AVG(Table4[[#This Row],[Score]],Table4[Score],1)</f>
        <v>78</v>
      </c>
      <c r="Y4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229.5</v>
      </c>
      <c r="Z48">
        <f>_xlfn.RANK.AVG(Table4[[#This Row],[Score 2 ]],Table4[[Score 2 ]],1)</f>
        <v>47</v>
      </c>
    </row>
    <row r="49" spans="1:26" x14ac:dyDescent="0.3">
      <c r="A49" t="s">
        <v>1401</v>
      </c>
      <c r="B49">
        <f>COUNTIFS(Table2[Sub-Sector],Table4[[#This Row],[Sub-Sector]])</f>
        <v>3</v>
      </c>
      <c r="C49" s="2">
        <f>COUNTIFS(Table2[Sub-Sector],Table4[[#This Row],[Sub-Sector]],Table2[Uptrend],"Uptrend")/Table4[[#This Row],[Count]]</f>
        <v>1</v>
      </c>
      <c r="D49" s="2">
        <f>COUNTIFS(Table2[Sub-Sector],Table4[[#This Row],[Sub-Sector]],Table2[1W Return vs Nifty],"&gt;=5")/Table4[[#This Row],[Count]]</f>
        <v>0</v>
      </c>
      <c r="E49" s="2">
        <f>COUNTIFS(Table2[Sub-Sector],Table4[[#This Row],[Sub-Sector]],Table2[1M Return vs Nifty],"&gt;=5")/Table4[[#This Row],[Count]]</f>
        <v>1</v>
      </c>
      <c r="F49" s="2">
        <f>COUNTIFS(Table2[Sub-Sector],Table4[[#This Row],[Sub-Sector]],Table2[6M Return vs Nifty],"&gt;=10")/Table4[[#This Row],[Count]]</f>
        <v>0.66666666666666663</v>
      </c>
      <c r="G49" s="2">
        <f>COUNTIFS(Table2[Sub-Sector],Table4[[#This Row],[Sub-Sector]],Table2[1Y Return vs Nifty],"&gt;=10")/Table4[[#This Row],[Count]]</f>
        <v>0.33333333333333331</v>
      </c>
      <c r="H49" s="2">
        <f>COUNTIFS(Table2[Sub-Sector],Table4[[#This Row],[Sub-Sector]],Table2[RSI Exponential â€“ 14D],"&gt;=50")/Table4[[#This Row],[Count]]</f>
        <v>1</v>
      </c>
      <c r="I49" s="2">
        <f>COUNTIFS(Table2[Sub-Sector],Table4[[#This Row],[Sub-Sector]],Table2[Relative Volume],"&gt;=1")/Table4[[#This Row],[Count]]</f>
        <v>0</v>
      </c>
      <c r="J49" s="2">
        <f>COUNTIFS(Table2[Sub-Sector],Table4[[#This Row],[Sub-Sector]],Table2[% Away From Day Low],"&gt;=0.05")/Table4[[#This Row],[Count]]</f>
        <v>0</v>
      </c>
      <c r="K49" s="2">
        <f>COUNTIFS(Table2[Sub-Sector],Table4[[#This Row],[Sub-Sector]],Table2[% Away From Day High],"&lt;=0.05")/Table4[[#This Row],[Count]]</f>
        <v>1</v>
      </c>
      <c r="L49" s="2">
        <f>COUNTIFS(Table2[Sub-Sector],Table4[[#This Row],[Sub-Sector]],Table2[% Away From Current Week Low],"&gt;=0.05")/Table4[[#This Row],[Count]]</f>
        <v>0</v>
      </c>
      <c r="M49" s="2">
        <f>COUNTIFS(Table2[Sub-Sector],Table4[[#This Row],[Sub-Sector]],Table2[% Away From Current Week High],"&lt;=0.05")/Table4[[#This Row],[Count]]</f>
        <v>1</v>
      </c>
      <c r="N49" s="2">
        <f>COUNTIFS(Table2[Sub-Sector],Table4[[#This Row],[Sub-Sector]],Table2[% Away From Current Month Low],"&gt;=0.05")/Table4[[#This Row],[Count]]</f>
        <v>0</v>
      </c>
      <c r="O49" s="2">
        <f>COUNTIFS(Table2[Sub-Sector],Table4[[#This Row],[Sub-Sector]],Table2[% Away From Current Month High],"&lt;=0.05")/Table4[[#This Row],[Count]]</f>
        <v>1</v>
      </c>
      <c r="P49" s="2">
        <f>COUNTIFS(Table2[Sub-Sector],Table4[[#This Row],[Sub-Sector]],Table2[% Away From 52W High],"&lt;=10")/Table4[[#This Row],[Count]]</f>
        <v>0.66666666666666663</v>
      </c>
      <c r="Q49" s="2">
        <f>COUNTIFS(Table2[Sub-Sector],Table4[[#This Row],[Sub-Sector]],Table2[% Away From 52W Low],"&gt;=10")/Table4[[#This Row],[Count]]</f>
        <v>1</v>
      </c>
      <c r="R49" s="2">
        <f>COUNTIFS(Table2[Sub-Sector],Table4[[#This Row],[Sub-Sector]],Table2[% Price above 20 EMA],"&gt;=0")/Table4[[#This Row],[Count]]</f>
        <v>1</v>
      </c>
      <c r="S49" s="2">
        <f>COUNTIFS(Table2[Sub-Sector],Table4[[#This Row],[Sub-Sector]],Table2[% Price above 50 EMA],"&gt;=0")/Table4[[#This Row],[Count]]</f>
        <v>1</v>
      </c>
      <c r="T49" s="2">
        <f>COUNTIFS(Table2[Sub-Sector],Table4[[#This Row],[Sub-Sector]],Table2[% Price above 200 EMA],"&gt;=0")/Table4[[#This Row],[Count]]</f>
        <v>1</v>
      </c>
      <c r="U49" s="2">
        <f>COUNTIFS(Table2[Sub-Sector],Table4[[#This Row],[Sub-Sector]],Table2[Rate of Change - Zone],"Positive")/Table4[[#This Row],[Count]]</f>
        <v>1</v>
      </c>
      <c r="V49" s="2">
        <f>COUNTIFS(Table2[Sub-Sector],Table4[[#This Row],[Sub-Sector]],Table2[Sharpe Ratio],"&gt;=0.10")/Table4[[#This Row],[Count]]</f>
        <v>0.33333333333333331</v>
      </c>
      <c r="W4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333</v>
      </c>
      <c r="X49">
        <f>_xlfn.RANK.AVG(Table4[[#This Row],[Score]],Table4[Score],1)</f>
        <v>26</v>
      </c>
      <c r="Y4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231</v>
      </c>
      <c r="Z49">
        <f>_xlfn.RANK.AVG(Table4[[#This Row],[Score 2 ]],Table4[[Score 2 ]],1)</f>
        <v>48</v>
      </c>
    </row>
    <row r="50" spans="1:26" x14ac:dyDescent="0.3">
      <c r="A50" t="s">
        <v>640</v>
      </c>
      <c r="B50">
        <f>COUNTIFS(Table2[Sub-Sector],Table4[[#This Row],[Sub-Sector]])</f>
        <v>4</v>
      </c>
      <c r="C50" s="2">
        <f>COUNTIFS(Table2[Sub-Sector],Table4[[#This Row],[Sub-Sector]],Table2[Uptrend],"Uptrend")/Table4[[#This Row],[Count]]</f>
        <v>0.5</v>
      </c>
      <c r="D50" s="2">
        <f>COUNTIFS(Table2[Sub-Sector],Table4[[#This Row],[Sub-Sector]],Table2[1W Return vs Nifty],"&gt;=5")/Table4[[#This Row],[Count]]</f>
        <v>0</v>
      </c>
      <c r="E50" s="2">
        <f>COUNTIFS(Table2[Sub-Sector],Table4[[#This Row],[Sub-Sector]],Table2[1M Return vs Nifty],"&gt;=5")/Table4[[#This Row],[Count]]</f>
        <v>0.5</v>
      </c>
      <c r="F50" s="2">
        <f>COUNTIFS(Table2[Sub-Sector],Table4[[#This Row],[Sub-Sector]],Table2[6M Return vs Nifty],"&gt;=10")/Table4[[#This Row],[Count]]</f>
        <v>0.5</v>
      </c>
      <c r="G50" s="2">
        <f>COUNTIFS(Table2[Sub-Sector],Table4[[#This Row],[Sub-Sector]],Table2[1Y Return vs Nifty],"&gt;=10")/Table4[[#This Row],[Count]]</f>
        <v>0.75</v>
      </c>
      <c r="H50" s="2">
        <f>COUNTIFS(Table2[Sub-Sector],Table4[[#This Row],[Sub-Sector]],Table2[RSI Exponential â€“ 14D],"&gt;=50")/Table4[[#This Row],[Count]]</f>
        <v>0.75</v>
      </c>
      <c r="I50" s="2">
        <f>COUNTIFS(Table2[Sub-Sector],Table4[[#This Row],[Sub-Sector]],Table2[Relative Volume],"&gt;=1")/Table4[[#This Row],[Count]]</f>
        <v>0</v>
      </c>
      <c r="J50" s="2">
        <f>COUNTIFS(Table2[Sub-Sector],Table4[[#This Row],[Sub-Sector]],Table2[% Away From Day Low],"&gt;=0.05")/Table4[[#This Row],[Count]]</f>
        <v>0</v>
      </c>
      <c r="K50" s="2">
        <f>COUNTIFS(Table2[Sub-Sector],Table4[[#This Row],[Sub-Sector]],Table2[% Away From Day High],"&lt;=0.05")/Table4[[#This Row],[Count]]</f>
        <v>1</v>
      </c>
      <c r="L50" s="2">
        <f>COUNTIFS(Table2[Sub-Sector],Table4[[#This Row],[Sub-Sector]],Table2[% Away From Current Week Low],"&gt;=0.05")/Table4[[#This Row],[Count]]</f>
        <v>0.25</v>
      </c>
      <c r="M50" s="2">
        <f>COUNTIFS(Table2[Sub-Sector],Table4[[#This Row],[Sub-Sector]],Table2[% Away From Current Week High],"&lt;=0.05")/Table4[[#This Row],[Count]]</f>
        <v>0.75</v>
      </c>
      <c r="N50" s="2">
        <f>COUNTIFS(Table2[Sub-Sector],Table4[[#This Row],[Sub-Sector]],Table2[% Away From Current Month Low],"&gt;=0.05")/Table4[[#This Row],[Count]]</f>
        <v>0.25</v>
      </c>
      <c r="O50" s="2">
        <f>COUNTIFS(Table2[Sub-Sector],Table4[[#This Row],[Sub-Sector]],Table2[% Away From Current Month High],"&lt;=0.05")/Table4[[#This Row],[Count]]</f>
        <v>0.75</v>
      </c>
      <c r="P50" s="2">
        <f>COUNTIFS(Table2[Sub-Sector],Table4[[#This Row],[Sub-Sector]],Table2[% Away From 52W High],"&lt;=10")/Table4[[#This Row],[Count]]</f>
        <v>0.25</v>
      </c>
      <c r="Q50" s="2">
        <f>COUNTIFS(Table2[Sub-Sector],Table4[[#This Row],[Sub-Sector]],Table2[% Away From 52W Low],"&gt;=10")/Table4[[#This Row],[Count]]</f>
        <v>1</v>
      </c>
      <c r="R50" s="2">
        <f>COUNTIFS(Table2[Sub-Sector],Table4[[#This Row],[Sub-Sector]],Table2[% Price above 20 EMA],"&gt;=0")/Table4[[#This Row],[Count]]</f>
        <v>0.5</v>
      </c>
      <c r="S50" s="2">
        <f>COUNTIFS(Table2[Sub-Sector],Table4[[#This Row],[Sub-Sector]],Table2[% Price above 50 EMA],"&gt;=0")/Table4[[#This Row],[Count]]</f>
        <v>0.5</v>
      </c>
      <c r="T50" s="2">
        <f>COUNTIFS(Table2[Sub-Sector],Table4[[#This Row],[Sub-Sector]],Table2[% Price above 200 EMA],"&gt;=0")/Table4[[#This Row],[Count]]</f>
        <v>0.75</v>
      </c>
      <c r="U50" s="2">
        <f>COUNTIFS(Table2[Sub-Sector],Table4[[#This Row],[Sub-Sector]],Table2[Rate of Change - Zone],"Positive")/Table4[[#This Row],[Count]]</f>
        <v>0.75</v>
      </c>
      <c r="V50" s="2">
        <f>COUNTIFS(Table2[Sub-Sector],Table4[[#This Row],[Sub-Sector]],Table2[Sharpe Ratio],"&gt;=0.10")/Table4[[#This Row],[Count]]</f>
        <v>0.25</v>
      </c>
      <c r="W5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423</v>
      </c>
      <c r="X50">
        <f>_xlfn.RANK.AVG(Table4[[#This Row],[Score]],Table4[Score],1)</f>
        <v>60</v>
      </c>
      <c r="Y5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232</v>
      </c>
      <c r="Z50">
        <f>_xlfn.RANK.AVG(Table4[[#This Row],[Score 2 ]],Table4[[Score 2 ]],1)</f>
        <v>49</v>
      </c>
    </row>
    <row r="51" spans="1:26" x14ac:dyDescent="0.3">
      <c r="A51" t="s">
        <v>180</v>
      </c>
      <c r="B51">
        <f>COUNTIFS(Table2[Sub-Sector],Table4[[#This Row],[Sub-Sector]])</f>
        <v>2</v>
      </c>
      <c r="C51" s="2">
        <f>COUNTIFS(Table2[Sub-Sector],Table4[[#This Row],[Sub-Sector]],Table2[Uptrend],"Uptrend")/Table4[[#This Row],[Count]]</f>
        <v>0.5</v>
      </c>
      <c r="D51" s="2">
        <f>COUNTIFS(Table2[Sub-Sector],Table4[[#This Row],[Sub-Sector]],Table2[1W Return vs Nifty],"&gt;=5")/Table4[[#This Row],[Count]]</f>
        <v>0</v>
      </c>
      <c r="E51" s="2">
        <f>COUNTIFS(Table2[Sub-Sector],Table4[[#This Row],[Sub-Sector]],Table2[1M Return vs Nifty],"&gt;=5")/Table4[[#This Row],[Count]]</f>
        <v>0.5</v>
      </c>
      <c r="F51" s="2">
        <f>COUNTIFS(Table2[Sub-Sector],Table4[[#This Row],[Sub-Sector]],Table2[6M Return vs Nifty],"&gt;=10")/Table4[[#This Row],[Count]]</f>
        <v>0.5</v>
      </c>
      <c r="G51" s="2">
        <f>COUNTIFS(Table2[Sub-Sector],Table4[[#This Row],[Sub-Sector]],Table2[1Y Return vs Nifty],"&gt;=10")/Table4[[#This Row],[Count]]</f>
        <v>0.5</v>
      </c>
      <c r="H51" s="2">
        <f>COUNTIFS(Table2[Sub-Sector],Table4[[#This Row],[Sub-Sector]],Table2[RSI Exponential â€“ 14D],"&gt;=50")/Table4[[#This Row],[Count]]</f>
        <v>0.5</v>
      </c>
      <c r="I51" s="2">
        <f>COUNTIFS(Table2[Sub-Sector],Table4[[#This Row],[Sub-Sector]],Table2[Relative Volume],"&gt;=1")/Table4[[#This Row],[Count]]</f>
        <v>0</v>
      </c>
      <c r="J51" s="2">
        <f>COUNTIFS(Table2[Sub-Sector],Table4[[#This Row],[Sub-Sector]],Table2[% Away From Day Low],"&gt;=0.05")/Table4[[#This Row],[Count]]</f>
        <v>0</v>
      </c>
      <c r="K51" s="2">
        <f>COUNTIFS(Table2[Sub-Sector],Table4[[#This Row],[Sub-Sector]],Table2[% Away From Day High],"&lt;=0.05")/Table4[[#This Row],[Count]]</f>
        <v>1</v>
      </c>
      <c r="L51" s="2">
        <f>COUNTIFS(Table2[Sub-Sector],Table4[[#This Row],[Sub-Sector]],Table2[% Away From Current Week Low],"&gt;=0.05")/Table4[[#This Row],[Count]]</f>
        <v>0</v>
      </c>
      <c r="M51" s="2">
        <f>COUNTIFS(Table2[Sub-Sector],Table4[[#This Row],[Sub-Sector]],Table2[% Away From Current Week High],"&lt;=0.05")/Table4[[#This Row],[Count]]</f>
        <v>0.5</v>
      </c>
      <c r="N51" s="2">
        <f>COUNTIFS(Table2[Sub-Sector],Table4[[#This Row],[Sub-Sector]],Table2[% Away From Current Month Low],"&gt;=0.05")/Table4[[#This Row],[Count]]</f>
        <v>0</v>
      </c>
      <c r="O51" s="2">
        <f>COUNTIFS(Table2[Sub-Sector],Table4[[#This Row],[Sub-Sector]],Table2[% Away From Current Month High],"&lt;=0.05")/Table4[[#This Row],[Count]]</f>
        <v>0.5</v>
      </c>
      <c r="P51" s="2">
        <f>COUNTIFS(Table2[Sub-Sector],Table4[[#This Row],[Sub-Sector]],Table2[% Away From 52W High],"&lt;=10")/Table4[[#This Row],[Count]]</f>
        <v>0.5</v>
      </c>
      <c r="Q51" s="2">
        <f>COUNTIFS(Table2[Sub-Sector],Table4[[#This Row],[Sub-Sector]],Table2[% Away From 52W Low],"&gt;=10")/Table4[[#This Row],[Count]]</f>
        <v>1</v>
      </c>
      <c r="R51" s="2">
        <f>COUNTIFS(Table2[Sub-Sector],Table4[[#This Row],[Sub-Sector]],Table2[% Price above 20 EMA],"&gt;=0")/Table4[[#This Row],[Count]]</f>
        <v>0</v>
      </c>
      <c r="S51" s="2">
        <f>COUNTIFS(Table2[Sub-Sector],Table4[[#This Row],[Sub-Sector]],Table2[% Price above 50 EMA],"&gt;=0")/Table4[[#This Row],[Count]]</f>
        <v>0</v>
      </c>
      <c r="T51" s="2">
        <f>COUNTIFS(Table2[Sub-Sector],Table4[[#This Row],[Sub-Sector]],Table2[% Price above 200 EMA],"&gt;=0")/Table4[[#This Row],[Count]]</f>
        <v>1</v>
      </c>
      <c r="U51" s="2">
        <f>COUNTIFS(Table2[Sub-Sector],Table4[[#This Row],[Sub-Sector]],Table2[Rate of Change - Zone],"Positive")/Table4[[#This Row],[Count]]</f>
        <v>1</v>
      </c>
      <c r="V51" s="2">
        <f>COUNTIFS(Table2[Sub-Sector],Table4[[#This Row],[Sub-Sector]],Table2[Sharpe Ratio],"&gt;=0.10")/Table4[[#This Row],[Count]]</f>
        <v>0</v>
      </c>
      <c r="W5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424</v>
      </c>
      <c r="X51">
        <f>_xlfn.RANK.AVG(Table4[[#This Row],[Score]],Table4[Score],1)</f>
        <v>61</v>
      </c>
      <c r="Y5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233</v>
      </c>
      <c r="Z51">
        <f>_xlfn.RANK.AVG(Table4[[#This Row],[Score 2 ]],Table4[[Score 2 ]],1)</f>
        <v>50</v>
      </c>
    </row>
    <row r="52" spans="1:26" x14ac:dyDescent="0.3">
      <c r="A52" t="s">
        <v>512</v>
      </c>
      <c r="B52">
        <f>COUNTIFS(Table2[Sub-Sector],Table4[[#This Row],[Sub-Sector]])</f>
        <v>2</v>
      </c>
      <c r="C52" s="2">
        <f>COUNTIFS(Table2[Sub-Sector],Table4[[#This Row],[Sub-Sector]],Table2[Uptrend],"Uptrend")/Table4[[#This Row],[Count]]</f>
        <v>0.5</v>
      </c>
      <c r="D52" s="2">
        <f>COUNTIFS(Table2[Sub-Sector],Table4[[#This Row],[Sub-Sector]],Table2[1W Return vs Nifty],"&gt;=5")/Table4[[#This Row],[Count]]</f>
        <v>0.5</v>
      </c>
      <c r="E52" s="2">
        <f>COUNTIFS(Table2[Sub-Sector],Table4[[#This Row],[Sub-Sector]],Table2[1M Return vs Nifty],"&gt;=5")/Table4[[#This Row],[Count]]</f>
        <v>0</v>
      </c>
      <c r="F52" s="2">
        <f>COUNTIFS(Table2[Sub-Sector],Table4[[#This Row],[Sub-Sector]],Table2[6M Return vs Nifty],"&gt;=10")/Table4[[#This Row],[Count]]</f>
        <v>1</v>
      </c>
      <c r="G52" s="2">
        <f>COUNTIFS(Table2[Sub-Sector],Table4[[#This Row],[Sub-Sector]],Table2[1Y Return vs Nifty],"&gt;=10")/Table4[[#This Row],[Count]]</f>
        <v>0</v>
      </c>
      <c r="H52" s="2">
        <f>COUNTIFS(Table2[Sub-Sector],Table4[[#This Row],[Sub-Sector]],Table2[RSI Exponential â€“ 14D],"&gt;=50")/Table4[[#This Row],[Count]]</f>
        <v>0.5</v>
      </c>
      <c r="I52" s="2">
        <f>COUNTIFS(Table2[Sub-Sector],Table4[[#This Row],[Sub-Sector]],Table2[Relative Volume],"&gt;=1")/Table4[[#This Row],[Count]]</f>
        <v>0</v>
      </c>
      <c r="J52" s="2">
        <f>COUNTIFS(Table2[Sub-Sector],Table4[[#This Row],[Sub-Sector]],Table2[% Away From Day Low],"&gt;=0.05")/Table4[[#This Row],[Count]]</f>
        <v>0</v>
      </c>
      <c r="K52" s="2">
        <f>COUNTIFS(Table2[Sub-Sector],Table4[[#This Row],[Sub-Sector]],Table2[% Away From Day High],"&lt;=0.05")/Table4[[#This Row],[Count]]</f>
        <v>1</v>
      </c>
      <c r="L52" s="2">
        <f>COUNTIFS(Table2[Sub-Sector],Table4[[#This Row],[Sub-Sector]],Table2[% Away From Current Week Low],"&gt;=0.05")/Table4[[#This Row],[Count]]</f>
        <v>0</v>
      </c>
      <c r="M52" s="2">
        <f>COUNTIFS(Table2[Sub-Sector],Table4[[#This Row],[Sub-Sector]],Table2[% Away From Current Week High],"&lt;=0.05")/Table4[[#This Row],[Count]]</f>
        <v>1</v>
      </c>
      <c r="N52" s="2">
        <f>COUNTIFS(Table2[Sub-Sector],Table4[[#This Row],[Sub-Sector]],Table2[% Away From Current Month Low],"&gt;=0.05")/Table4[[#This Row],[Count]]</f>
        <v>0</v>
      </c>
      <c r="O52" s="2">
        <f>COUNTIFS(Table2[Sub-Sector],Table4[[#This Row],[Sub-Sector]],Table2[% Away From Current Month High],"&lt;=0.05")/Table4[[#This Row],[Count]]</f>
        <v>1</v>
      </c>
      <c r="P52" s="2">
        <f>COUNTIFS(Table2[Sub-Sector],Table4[[#This Row],[Sub-Sector]],Table2[% Away From 52W High],"&lt;=10")/Table4[[#This Row],[Count]]</f>
        <v>0.5</v>
      </c>
      <c r="Q52" s="2">
        <f>COUNTIFS(Table2[Sub-Sector],Table4[[#This Row],[Sub-Sector]],Table2[% Away From 52W Low],"&gt;=10")/Table4[[#This Row],[Count]]</f>
        <v>1</v>
      </c>
      <c r="R52" s="2">
        <f>COUNTIFS(Table2[Sub-Sector],Table4[[#This Row],[Sub-Sector]],Table2[% Price above 20 EMA],"&gt;=0")/Table4[[#This Row],[Count]]</f>
        <v>0.5</v>
      </c>
      <c r="S52" s="2">
        <f>COUNTIFS(Table2[Sub-Sector],Table4[[#This Row],[Sub-Sector]],Table2[% Price above 50 EMA],"&gt;=0")/Table4[[#This Row],[Count]]</f>
        <v>0.5</v>
      </c>
      <c r="T52" s="2">
        <f>COUNTIFS(Table2[Sub-Sector],Table4[[#This Row],[Sub-Sector]],Table2[% Price above 200 EMA],"&gt;=0")/Table4[[#This Row],[Count]]</f>
        <v>1</v>
      </c>
      <c r="U52" s="2">
        <f>COUNTIFS(Table2[Sub-Sector],Table4[[#This Row],[Sub-Sector]],Table2[Rate of Change - Zone],"Positive")/Table4[[#This Row],[Count]]</f>
        <v>1</v>
      </c>
      <c r="V52" s="2">
        <f>COUNTIFS(Table2[Sub-Sector],Table4[[#This Row],[Sub-Sector]],Table2[Sharpe Ratio],"&gt;=0.10")/Table4[[#This Row],[Count]]</f>
        <v>0.5</v>
      </c>
      <c r="W5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420.5</v>
      </c>
      <c r="X52">
        <f>_xlfn.RANK.AVG(Table4[[#This Row],[Score]],Table4[Score],1)</f>
        <v>54</v>
      </c>
      <c r="Y5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234.5</v>
      </c>
      <c r="Z52">
        <f>_xlfn.RANK.AVG(Table4[[#This Row],[Score 2 ]],Table4[[Score 2 ]],1)</f>
        <v>51.5</v>
      </c>
    </row>
    <row r="53" spans="1:26" x14ac:dyDescent="0.3">
      <c r="A53" t="s">
        <v>1731</v>
      </c>
      <c r="B53">
        <f>COUNTIFS(Table2[Sub-Sector],Table4[[#This Row],[Sub-Sector]])</f>
        <v>1</v>
      </c>
      <c r="C53" s="2">
        <f>COUNTIFS(Table2[Sub-Sector],Table4[[#This Row],[Sub-Sector]],Table2[Uptrend],"Uptrend")/Table4[[#This Row],[Count]]</f>
        <v>1</v>
      </c>
      <c r="D53" s="2">
        <f>COUNTIFS(Table2[Sub-Sector],Table4[[#This Row],[Sub-Sector]],Table2[1W Return vs Nifty],"&gt;=5")/Table4[[#This Row],[Count]]</f>
        <v>0</v>
      </c>
      <c r="E53" s="2">
        <f>COUNTIFS(Table2[Sub-Sector],Table4[[#This Row],[Sub-Sector]],Table2[1M Return vs Nifty],"&gt;=5")/Table4[[#This Row],[Count]]</f>
        <v>0</v>
      </c>
      <c r="F53" s="2">
        <f>COUNTIFS(Table2[Sub-Sector],Table4[[#This Row],[Sub-Sector]],Table2[6M Return vs Nifty],"&gt;=10")/Table4[[#This Row],[Count]]</f>
        <v>1</v>
      </c>
      <c r="G53" s="2">
        <f>COUNTIFS(Table2[Sub-Sector],Table4[[#This Row],[Sub-Sector]],Table2[1Y Return vs Nifty],"&gt;=10")/Table4[[#This Row],[Count]]</f>
        <v>0</v>
      </c>
      <c r="H53" s="2">
        <f>COUNTIFS(Table2[Sub-Sector],Table4[[#This Row],[Sub-Sector]],Table2[RSI Exponential â€“ 14D],"&gt;=50")/Table4[[#This Row],[Count]]</f>
        <v>0</v>
      </c>
      <c r="I53" s="2">
        <f>COUNTIFS(Table2[Sub-Sector],Table4[[#This Row],[Sub-Sector]],Table2[Relative Volume],"&gt;=1")/Table4[[#This Row],[Count]]</f>
        <v>0</v>
      </c>
      <c r="J53" s="2">
        <f>COUNTIFS(Table2[Sub-Sector],Table4[[#This Row],[Sub-Sector]],Table2[% Away From Day Low],"&gt;=0.05")/Table4[[#This Row],[Count]]</f>
        <v>0</v>
      </c>
      <c r="K53" s="2">
        <f>COUNTIFS(Table2[Sub-Sector],Table4[[#This Row],[Sub-Sector]],Table2[% Away From Day High],"&lt;=0.05")/Table4[[#This Row],[Count]]</f>
        <v>1</v>
      </c>
      <c r="L53" s="2">
        <f>COUNTIFS(Table2[Sub-Sector],Table4[[#This Row],[Sub-Sector]],Table2[% Away From Current Week Low],"&gt;=0.05")/Table4[[#This Row],[Count]]</f>
        <v>0</v>
      </c>
      <c r="M53" s="2">
        <f>COUNTIFS(Table2[Sub-Sector],Table4[[#This Row],[Sub-Sector]],Table2[% Away From Current Week High],"&lt;=0.05")/Table4[[#This Row],[Count]]</f>
        <v>1</v>
      </c>
      <c r="N53" s="2">
        <f>COUNTIFS(Table2[Sub-Sector],Table4[[#This Row],[Sub-Sector]],Table2[% Away From Current Month Low],"&gt;=0.05")/Table4[[#This Row],[Count]]</f>
        <v>0</v>
      </c>
      <c r="O53" s="2">
        <f>COUNTIFS(Table2[Sub-Sector],Table4[[#This Row],[Sub-Sector]],Table2[% Away From Current Month High],"&lt;=0.05")/Table4[[#This Row],[Count]]</f>
        <v>1</v>
      </c>
      <c r="P53" s="2">
        <f>COUNTIFS(Table2[Sub-Sector],Table4[[#This Row],[Sub-Sector]],Table2[% Away From 52W High],"&lt;=10")/Table4[[#This Row],[Count]]</f>
        <v>0</v>
      </c>
      <c r="Q53" s="2">
        <f>COUNTIFS(Table2[Sub-Sector],Table4[[#This Row],[Sub-Sector]],Table2[% Away From 52W Low],"&gt;=10")/Table4[[#This Row],[Count]]</f>
        <v>1</v>
      </c>
      <c r="R53" s="2">
        <f>COUNTIFS(Table2[Sub-Sector],Table4[[#This Row],[Sub-Sector]],Table2[% Price above 20 EMA],"&gt;=0")/Table4[[#This Row],[Count]]</f>
        <v>0</v>
      </c>
      <c r="S53" s="2">
        <f>COUNTIFS(Table2[Sub-Sector],Table4[[#This Row],[Sub-Sector]],Table2[% Price above 50 EMA],"&gt;=0")/Table4[[#This Row],[Count]]</f>
        <v>0</v>
      </c>
      <c r="T53" s="2">
        <f>COUNTIFS(Table2[Sub-Sector],Table4[[#This Row],[Sub-Sector]],Table2[% Price above 200 EMA],"&gt;=0")/Table4[[#This Row],[Count]]</f>
        <v>1</v>
      </c>
      <c r="U53" s="2">
        <f>COUNTIFS(Table2[Sub-Sector],Table4[[#This Row],[Sub-Sector]],Table2[Rate of Change - Zone],"Positive")/Table4[[#This Row],[Count]]</f>
        <v>1</v>
      </c>
      <c r="V53" s="2">
        <f>COUNTIFS(Table2[Sub-Sector],Table4[[#This Row],[Sub-Sector]],Table2[Sharpe Ratio],"&gt;=0.10")/Table4[[#This Row],[Count]]</f>
        <v>0</v>
      </c>
      <c r="W5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431.5</v>
      </c>
      <c r="X53">
        <f>_xlfn.RANK.AVG(Table4[[#This Row],[Score]],Table4[Score],1)</f>
        <v>63</v>
      </c>
      <c r="Y5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234.5</v>
      </c>
      <c r="Z53">
        <f>_xlfn.RANK.AVG(Table4[[#This Row],[Score 2 ]],Table4[[Score 2 ]],1)</f>
        <v>51.5</v>
      </c>
    </row>
    <row r="54" spans="1:26" x14ac:dyDescent="0.3">
      <c r="A54" t="s">
        <v>977</v>
      </c>
      <c r="B54">
        <f>COUNTIFS(Table2[Sub-Sector],Table4[[#This Row],[Sub-Sector]])</f>
        <v>1</v>
      </c>
      <c r="C54" s="2">
        <f>COUNTIFS(Table2[Sub-Sector],Table4[[#This Row],[Sub-Sector]],Table2[Uptrend],"Uptrend")/Table4[[#This Row],[Count]]</f>
        <v>1</v>
      </c>
      <c r="D54" s="2">
        <f>COUNTIFS(Table2[Sub-Sector],Table4[[#This Row],[Sub-Sector]],Table2[1W Return vs Nifty],"&gt;=5")/Table4[[#This Row],[Count]]</f>
        <v>1</v>
      </c>
      <c r="E54" s="2">
        <f>COUNTIFS(Table2[Sub-Sector],Table4[[#This Row],[Sub-Sector]],Table2[1M Return vs Nifty],"&gt;=5")/Table4[[#This Row],[Count]]</f>
        <v>1</v>
      </c>
      <c r="F54" s="2">
        <f>COUNTIFS(Table2[Sub-Sector],Table4[[#This Row],[Sub-Sector]],Table2[6M Return vs Nifty],"&gt;=10")/Table4[[#This Row],[Count]]</f>
        <v>1</v>
      </c>
      <c r="G54" s="2">
        <f>COUNTIFS(Table2[Sub-Sector],Table4[[#This Row],[Sub-Sector]],Table2[1Y Return vs Nifty],"&gt;=10")/Table4[[#This Row],[Count]]</f>
        <v>1</v>
      </c>
      <c r="H54" s="2">
        <f>COUNTIFS(Table2[Sub-Sector],Table4[[#This Row],[Sub-Sector]],Table2[RSI Exponential â€“ 14D],"&gt;=50")/Table4[[#This Row],[Count]]</f>
        <v>1</v>
      </c>
      <c r="I54" s="2">
        <f>COUNTIFS(Table2[Sub-Sector],Table4[[#This Row],[Sub-Sector]],Table2[Relative Volume],"&gt;=1")/Table4[[#This Row],[Count]]</f>
        <v>0</v>
      </c>
      <c r="J54" s="2">
        <f>COUNTIFS(Table2[Sub-Sector],Table4[[#This Row],[Sub-Sector]],Table2[% Away From Day Low],"&gt;=0.05")/Table4[[#This Row],[Count]]</f>
        <v>0</v>
      </c>
      <c r="K54" s="2">
        <f>COUNTIFS(Table2[Sub-Sector],Table4[[#This Row],[Sub-Sector]],Table2[% Away From Day High],"&lt;=0.05")/Table4[[#This Row],[Count]]</f>
        <v>1</v>
      </c>
      <c r="L54" s="2">
        <f>COUNTIFS(Table2[Sub-Sector],Table4[[#This Row],[Sub-Sector]],Table2[% Away From Current Week Low],"&gt;=0.05")/Table4[[#This Row],[Count]]</f>
        <v>0</v>
      </c>
      <c r="M54" s="2">
        <f>COUNTIFS(Table2[Sub-Sector],Table4[[#This Row],[Sub-Sector]],Table2[% Away From Current Week High],"&lt;=0.05")/Table4[[#This Row],[Count]]</f>
        <v>0</v>
      </c>
      <c r="N54" s="2">
        <f>COUNTIFS(Table2[Sub-Sector],Table4[[#This Row],[Sub-Sector]],Table2[% Away From Current Month Low],"&gt;=0.05")/Table4[[#This Row],[Count]]</f>
        <v>0</v>
      </c>
      <c r="O54" s="2">
        <f>COUNTIFS(Table2[Sub-Sector],Table4[[#This Row],[Sub-Sector]],Table2[% Away From Current Month High],"&lt;=0.05")/Table4[[#This Row],[Count]]</f>
        <v>0</v>
      </c>
      <c r="P54" s="2">
        <f>COUNTIFS(Table2[Sub-Sector],Table4[[#This Row],[Sub-Sector]],Table2[% Away From 52W High],"&lt;=10")/Table4[[#This Row],[Count]]</f>
        <v>0</v>
      </c>
      <c r="Q54" s="2">
        <f>COUNTIFS(Table2[Sub-Sector],Table4[[#This Row],[Sub-Sector]],Table2[% Away From 52W Low],"&gt;=10")/Table4[[#This Row],[Count]]</f>
        <v>1</v>
      </c>
      <c r="R54" s="2">
        <f>COUNTIFS(Table2[Sub-Sector],Table4[[#This Row],[Sub-Sector]],Table2[% Price above 20 EMA],"&gt;=0")/Table4[[#This Row],[Count]]</f>
        <v>1</v>
      </c>
      <c r="S54" s="2">
        <f>COUNTIFS(Table2[Sub-Sector],Table4[[#This Row],[Sub-Sector]],Table2[% Price above 50 EMA],"&gt;=0")/Table4[[#This Row],[Count]]</f>
        <v>1</v>
      </c>
      <c r="T54" s="2">
        <f>COUNTIFS(Table2[Sub-Sector],Table4[[#This Row],[Sub-Sector]],Table2[% Price above 200 EMA],"&gt;=0")/Table4[[#This Row],[Count]]</f>
        <v>1</v>
      </c>
      <c r="U54" s="2">
        <f>COUNTIFS(Table2[Sub-Sector],Table4[[#This Row],[Sub-Sector]],Table2[Rate of Change - Zone],"Positive")/Table4[[#This Row],[Count]]</f>
        <v>0</v>
      </c>
      <c r="V54" s="2">
        <f>COUNTIFS(Table2[Sub-Sector],Table4[[#This Row],[Sub-Sector]],Table2[Sharpe Ratio],"&gt;=0.10")/Table4[[#This Row],[Count]]</f>
        <v>1</v>
      </c>
      <c r="W5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258</v>
      </c>
      <c r="X54">
        <f>_xlfn.RANK.AVG(Table4[[#This Row],[Score]],Table4[Score],1)</f>
        <v>13</v>
      </c>
      <c r="Y5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235</v>
      </c>
      <c r="Z54">
        <f>_xlfn.RANK.AVG(Table4[[#This Row],[Score 2 ]],Table4[[Score 2 ]],1)</f>
        <v>54</v>
      </c>
    </row>
    <row r="55" spans="1:26" x14ac:dyDescent="0.3">
      <c r="A55" t="s">
        <v>1406</v>
      </c>
      <c r="B55">
        <f>COUNTIFS(Table2[Sub-Sector],Table4[[#This Row],[Sub-Sector]])</f>
        <v>1</v>
      </c>
      <c r="C55" s="2">
        <f>COUNTIFS(Table2[Sub-Sector],Table4[[#This Row],[Sub-Sector]],Table2[Uptrend],"Uptrend")/Table4[[#This Row],[Count]]</f>
        <v>1</v>
      </c>
      <c r="D55" s="2">
        <f>COUNTIFS(Table2[Sub-Sector],Table4[[#This Row],[Sub-Sector]],Table2[1W Return vs Nifty],"&gt;=5")/Table4[[#This Row],[Count]]</f>
        <v>0</v>
      </c>
      <c r="E55" s="2">
        <f>COUNTIFS(Table2[Sub-Sector],Table4[[#This Row],[Sub-Sector]],Table2[1M Return vs Nifty],"&gt;=5")/Table4[[#This Row],[Count]]</f>
        <v>0</v>
      </c>
      <c r="F55" s="2">
        <f>COUNTIFS(Table2[Sub-Sector],Table4[[#This Row],[Sub-Sector]],Table2[6M Return vs Nifty],"&gt;=10")/Table4[[#This Row],[Count]]</f>
        <v>1</v>
      </c>
      <c r="G55" s="2">
        <f>COUNTIFS(Table2[Sub-Sector],Table4[[#This Row],[Sub-Sector]],Table2[1Y Return vs Nifty],"&gt;=10")/Table4[[#This Row],[Count]]</f>
        <v>1</v>
      </c>
      <c r="H55" s="2">
        <f>COUNTIFS(Table2[Sub-Sector],Table4[[#This Row],[Sub-Sector]],Table2[RSI Exponential â€“ 14D],"&gt;=50")/Table4[[#This Row],[Count]]</f>
        <v>0</v>
      </c>
      <c r="I55" s="2">
        <f>COUNTIFS(Table2[Sub-Sector],Table4[[#This Row],[Sub-Sector]],Table2[Relative Volume],"&gt;=1")/Table4[[#This Row],[Count]]</f>
        <v>0</v>
      </c>
      <c r="J55" s="2">
        <f>COUNTIFS(Table2[Sub-Sector],Table4[[#This Row],[Sub-Sector]],Table2[% Away From Day Low],"&gt;=0.05")/Table4[[#This Row],[Count]]</f>
        <v>0</v>
      </c>
      <c r="K55" s="2">
        <f>COUNTIFS(Table2[Sub-Sector],Table4[[#This Row],[Sub-Sector]],Table2[% Away From Day High],"&lt;=0.05")/Table4[[#This Row],[Count]]</f>
        <v>1</v>
      </c>
      <c r="L55" s="2">
        <f>COUNTIFS(Table2[Sub-Sector],Table4[[#This Row],[Sub-Sector]],Table2[% Away From Current Week Low],"&gt;=0.05")/Table4[[#This Row],[Count]]</f>
        <v>0</v>
      </c>
      <c r="M55" s="2">
        <f>COUNTIFS(Table2[Sub-Sector],Table4[[#This Row],[Sub-Sector]],Table2[% Away From Current Week High],"&lt;=0.05")/Table4[[#This Row],[Count]]</f>
        <v>1</v>
      </c>
      <c r="N55" s="2">
        <f>COUNTIFS(Table2[Sub-Sector],Table4[[#This Row],[Sub-Sector]],Table2[% Away From Current Month Low],"&gt;=0.05")/Table4[[#This Row],[Count]]</f>
        <v>0</v>
      </c>
      <c r="O55" s="2">
        <f>COUNTIFS(Table2[Sub-Sector],Table4[[#This Row],[Sub-Sector]],Table2[% Away From Current Month High],"&lt;=0.05")/Table4[[#This Row],[Count]]</f>
        <v>1</v>
      </c>
      <c r="P55" s="2">
        <f>COUNTIFS(Table2[Sub-Sector],Table4[[#This Row],[Sub-Sector]],Table2[% Away From 52W High],"&lt;=10")/Table4[[#This Row],[Count]]</f>
        <v>0</v>
      </c>
      <c r="Q55" s="2">
        <f>COUNTIFS(Table2[Sub-Sector],Table4[[#This Row],[Sub-Sector]],Table2[% Away From 52W Low],"&gt;=10")/Table4[[#This Row],[Count]]</f>
        <v>1</v>
      </c>
      <c r="R55" s="2">
        <f>COUNTIFS(Table2[Sub-Sector],Table4[[#This Row],[Sub-Sector]],Table2[% Price above 20 EMA],"&gt;=0")/Table4[[#This Row],[Count]]</f>
        <v>0</v>
      </c>
      <c r="S55" s="2">
        <f>COUNTIFS(Table2[Sub-Sector],Table4[[#This Row],[Sub-Sector]],Table2[% Price above 50 EMA],"&gt;=0")/Table4[[#This Row],[Count]]</f>
        <v>1</v>
      </c>
      <c r="T55" s="2">
        <f>COUNTIFS(Table2[Sub-Sector],Table4[[#This Row],[Sub-Sector]],Table2[% Price above 200 EMA],"&gt;=0")/Table4[[#This Row],[Count]]</f>
        <v>1</v>
      </c>
      <c r="U55" s="2">
        <f>COUNTIFS(Table2[Sub-Sector],Table4[[#This Row],[Sub-Sector]],Table2[Rate of Change - Zone],"Positive")/Table4[[#This Row],[Count]]</f>
        <v>0</v>
      </c>
      <c r="V55" s="2">
        <f>COUNTIFS(Table2[Sub-Sector],Table4[[#This Row],[Sub-Sector]],Table2[Sharpe Ratio],"&gt;=0.10")/Table4[[#This Row],[Count]]</f>
        <v>1</v>
      </c>
      <c r="W5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432</v>
      </c>
      <c r="X55">
        <f>_xlfn.RANK.AVG(Table4[[#This Row],[Score]],Table4[Score],1)</f>
        <v>64</v>
      </c>
      <c r="Y5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235</v>
      </c>
      <c r="Z55">
        <f>_xlfn.RANK.AVG(Table4[[#This Row],[Score 2 ]],Table4[[Score 2 ]],1)</f>
        <v>54</v>
      </c>
    </row>
    <row r="56" spans="1:26" x14ac:dyDescent="0.3">
      <c r="A56" t="s">
        <v>1419</v>
      </c>
      <c r="B56">
        <f>COUNTIFS(Table2[Sub-Sector],Table4[[#This Row],[Sub-Sector]])</f>
        <v>1</v>
      </c>
      <c r="C56" s="2">
        <f>COUNTIFS(Table2[Sub-Sector],Table4[[#This Row],[Sub-Sector]],Table2[Uptrend],"Uptrend")/Table4[[#This Row],[Count]]</f>
        <v>0</v>
      </c>
      <c r="D56" s="2">
        <f>COUNTIFS(Table2[Sub-Sector],Table4[[#This Row],[Sub-Sector]],Table2[1W Return vs Nifty],"&gt;=5")/Table4[[#This Row],[Count]]</f>
        <v>0</v>
      </c>
      <c r="E56" s="2">
        <f>COUNTIFS(Table2[Sub-Sector],Table4[[#This Row],[Sub-Sector]],Table2[1M Return vs Nifty],"&gt;=5")/Table4[[#This Row],[Count]]</f>
        <v>0</v>
      </c>
      <c r="F56" s="2">
        <f>COUNTIFS(Table2[Sub-Sector],Table4[[#This Row],[Sub-Sector]],Table2[6M Return vs Nifty],"&gt;=10")/Table4[[#This Row],[Count]]</f>
        <v>1</v>
      </c>
      <c r="G56" s="2">
        <f>COUNTIFS(Table2[Sub-Sector],Table4[[#This Row],[Sub-Sector]],Table2[1Y Return vs Nifty],"&gt;=10")/Table4[[#This Row],[Count]]</f>
        <v>1</v>
      </c>
      <c r="H56" s="2">
        <f>COUNTIFS(Table2[Sub-Sector],Table4[[#This Row],[Sub-Sector]],Table2[RSI Exponential â€“ 14D],"&gt;=50")/Table4[[#This Row],[Count]]</f>
        <v>0</v>
      </c>
      <c r="I56" s="2">
        <f>COUNTIFS(Table2[Sub-Sector],Table4[[#This Row],[Sub-Sector]],Table2[Relative Volume],"&gt;=1")/Table4[[#This Row],[Count]]</f>
        <v>0</v>
      </c>
      <c r="J56" s="2">
        <f>COUNTIFS(Table2[Sub-Sector],Table4[[#This Row],[Sub-Sector]],Table2[% Away From Day Low],"&gt;=0.05")/Table4[[#This Row],[Count]]</f>
        <v>0</v>
      </c>
      <c r="K56" s="2">
        <f>COUNTIFS(Table2[Sub-Sector],Table4[[#This Row],[Sub-Sector]],Table2[% Away From Day High],"&lt;=0.05")/Table4[[#This Row],[Count]]</f>
        <v>1</v>
      </c>
      <c r="L56" s="2">
        <f>COUNTIFS(Table2[Sub-Sector],Table4[[#This Row],[Sub-Sector]],Table2[% Away From Current Week Low],"&gt;=0.05")/Table4[[#This Row],[Count]]</f>
        <v>0</v>
      </c>
      <c r="M56" s="2">
        <f>COUNTIFS(Table2[Sub-Sector],Table4[[#This Row],[Sub-Sector]],Table2[% Away From Current Week High],"&lt;=0.05")/Table4[[#This Row],[Count]]</f>
        <v>1</v>
      </c>
      <c r="N56" s="2">
        <f>COUNTIFS(Table2[Sub-Sector],Table4[[#This Row],[Sub-Sector]],Table2[% Away From Current Month Low],"&gt;=0.05")/Table4[[#This Row],[Count]]</f>
        <v>0</v>
      </c>
      <c r="O56" s="2">
        <f>COUNTIFS(Table2[Sub-Sector],Table4[[#This Row],[Sub-Sector]],Table2[% Away From Current Month High],"&lt;=0.05")/Table4[[#This Row],[Count]]</f>
        <v>1</v>
      </c>
      <c r="P56" s="2">
        <f>COUNTIFS(Table2[Sub-Sector],Table4[[#This Row],[Sub-Sector]],Table2[% Away From 52W High],"&lt;=10")/Table4[[#This Row],[Count]]</f>
        <v>0</v>
      </c>
      <c r="Q56" s="2">
        <f>COUNTIFS(Table2[Sub-Sector],Table4[[#This Row],[Sub-Sector]],Table2[% Away From 52W Low],"&gt;=10")/Table4[[#This Row],[Count]]</f>
        <v>1</v>
      </c>
      <c r="R56" s="2">
        <f>COUNTIFS(Table2[Sub-Sector],Table4[[#This Row],[Sub-Sector]],Table2[% Price above 20 EMA],"&gt;=0")/Table4[[#This Row],[Count]]</f>
        <v>0</v>
      </c>
      <c r="S56" s="2">
        <f>COUNTIFS(Table2[Sub-Sector],Table4[[#This Row],[Sub-Sector]],Table2[% Price above 50 EMA],"&gt;=0")/Table4[[#This Row],[Count]]</f>
        <v>0</v>
      </c>
      <c r="T56" s="2">
        <f>COUNTIFS(Table2[Sub-Sector],Table4[[#This Row],[Sub-Sector]],Table2[% Price above 200 EMA],"&gt;=0")/Table4[[#This Row],[Count]]</f>
        <v>1</v>
      </c>
      <c r="U56" s="2">
        <f>COUNTIFS(Table2[Sub-Sector],Table4[[#This Row],[Sub-Sector]],Table2[Rate of Change - Zone],"Positive")/Table4[[#This Row],[Count]]</f>
        <v>0</v>
      </c>
      <c r="V56" s="2">
        <f>COUNTIFS(Table2[Sub-Sector],Table4[[#This Row],[Sub-Sector]],Table2[Sharpe Ratio],"&gt;=0.10")/Table4[[#This Row],[Count]]</f>
        <v>0</v>
      </c>
      <c r="W5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530</v>
      </c>
      <c r="X56">
        <f>_xlfn.RANK.AVG(Table4[[#This Row],[Score]],Table4[Score],1)</f>
        <v>91.5</v>
      </c>
      <c r="Y5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235</v>
      </c>
      <c r="Z56">
        <f>_xlfn.RANK.AVG(Table4[[#This Row],[Score 2 ]],Table4[[Score 2 ]],1)</f>
        <v>54</v>
      </c>
    </row>
    <row r="57" spans="1:26" x14ac:dyDescent="0.3">
      <c r="A57" t="s">
        <v>144</v>
      </c>
      <c r="B57">
        <f>COUNTIFS(Table2[Sub-Sector],Table4[[#This Row],[Sub-Sector]])</f>
        <v>1</v>
      </c>
      <c r="C57" s="2">
        <f>COUNTIFS(Table2[Sub-Sector],Table4[[#This Row],[Sub-Sector]],Table2[Uptrend],"Uptrend")/Table4[[#This Row],[Count]]</f>
        <v>0</v>
      </c>
      <c r="D57" s="2">
        <f>COUNTIFS(Table2[Sub-Sector],Table4[[#This Row],[Sub-Sector]],Table2[1W Return vs Nifty],"&gt;=5")/Table4[[#This Row],[Count]]</f>
        <v>0</v>
      </c>
      <c r="E57" s="2">
        <f>COUNTIFS(Table2[Sub-Sector],Table4[[#This Row],[Sub-Sector]],Table2[1M Return vs Nifty],"&gt;=5")/Table4[[#This Row],[Count]]</f>
        <v>0</v>
      </c>
      <c r="F57" s="2">
        <f>COUNTIFS(Table2[Sub-Sector],Table4[[#This Row],[Sub-Sector]],Table2[6M Return vs Nifty],"&gt;=10")/Table4[[#This Row],[Count]]</f>
        <v>0</v>
      </c>
      <c r="G57" s="2">
        <f>COUNTIFS(Table2[Sub-Sector],Table4[[#This Row],[Sub-Sector]],Table2[1Y Return vs Nifty],"&gt;=10")/Table4[[#This Row],[Count]]</f>
        <v>1</v>
      </c>
      <c r="H57" s="2">
        <f>COUNTIFS(Table2[Sub-Sector],Table4[[#This Row],[Sub-Sector]],Table2[RSI Exponential â€“ 14D],"&gt;=50")/Table4[[#This Row],[Count]]</f>
        <v>0</v>
      </c>
      <c r="I57" s="2">
        <f>COUNTIFS(Table2[Sub-Sector],Table4[[#This Row],[Sub-Sector]],Table2[Relative Volume],"&gt;=1")/Table4[[#This Row],[Count]]</f>
        <v>0</v>
      </c>
      <c r="J57" s="2">
        <f>COUNTIFS(Table2[Sub-Sector],Table4[[#This Row],[Sub-Sector]],Table2[% Away From Day Low],"&gt;=0.05")/Table4[[#This Row],[Count]]</f>
        <v>0</v>
      </c>
      <c r="K57" s="2">
        <f>COUNTIFS(Table2[Sub-Sector],Table4[[#This Row],[Sub-Sector]],Table2[% Away From Day High],"&lt;=0.05")/Table4[[#This Row],[Count]]</f>
        <v>1</v>
      </c>
      <c r="L57" s="2">
        <f>COUNTIFS(Table2[Sub-Sector],Table4[[#This Row],[Sub-Sector]],Table2[% Away From Current Week Low],"&gt;=0.05")/Table4[[#This Row],[Count]]</f>
        <v>0</v>
      </c>
      <c r="M57" s="2">
        <f>COUNTIFS(Table2[Sub-Sector],Table4[[#This Row],[Sub-Sector]],Table2[% Away From Current Week High],"&lt;=0.05")/Table4[[#This Row],[Count]]</f>
        <v>1</v>
      </c>
      <c r="N57" s="2">
        <f>COUNTIFS(Table2[Sub-Sector],Table4[[#This Row],[Sub-Sector]],Table2[% Away From Current Month Low],"&gt;=0.05")/Table4[[#This Row],[Count]]</f>
        <v>0</v>
      </c>
      <c r="O57" s="2">
        <f>COUNTIFS(Table2[Sub-Sector],Table4[[#This Row],[Sub-Sector]],Table2[% Away From Current Month High],"&lt;=0.05")/Table4[[#This Row],[Count]]</f>
        <v>1</v>
      </c>
      <c r="P57" s="2">
        <f>COUNTIFS(Table2[Sub-Sector],Table4[[#This Row],[Sub-Sector]],Table2[% Away From 52W High],"&lt;=10")/Table4[[#This Row],[Count]]</f>
        <v>0</v>
      </c>
      <c r="Q57" s="2">
        <f>COUNTIFS(Table2[Sub-Sector],Table4[[#This Row],[Sub-Sector]],Table2[% Away From 52W Low],"&gt;=10")/Table4[[#This Row],[Count]]</f>
        <v>1</v>
      </c>
      <c r="R57" s="2">
        <f>COUNTIFS(Table2[Sub-Sector],Table4[[#This Row],[Sub-Sector]],Table2[% Price above 20 EMA],"&gt;=0")/Table4[[#This Row],[Count]]</f>
        <v>0</v>
      </c>
      <c r="S57" s="2">
        <f>COUNTIFS(Table2[Sub-Sector],Table4[[#This Row],[Sub-Sector]],Table2[% Price above 50 EMA],"&gt;=0")/Table4[[#This Row],[Count]]</f>
        <v>0</v>
      </c>
      <c r="T57" s="2">
        <f>COUNTIFS(Table2[Sub-Sector],Table4[[#This Row],[Sub-Sector]],Table2[% Price above 200 EMA],"&gt;=0")/Table4[[#This Row],[Count]]</f>
        <v>1</v>
      </c>
      <c r="U57" s="2">
        <f>COUNTIFS(Table2[Sub-Sector],Table4[[#This Row],[Sub-Sector]],Table2[Rate of Change - Zone],"Positive")/Table4[[#This Row],[Count]]</f>
        <v>1</v>
      </c>
      <c r="V57" s="2">
        <f>COUNTIFS(Table2[Sub-Sector],Table4[[#This Row],[Sub-Sector]],Table2[Sharpe Ratio],"&gt;=0.10")/Table4[[#This Row],[Count]]</f>
        <v>1</v>
      </c>
      <c r="W5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532</v>
      </c>
      <c r="X57">
        <f>_xlfn.RANK.AVG(Table4[[#This Row],[Score]],Table4[Score],1)</f>
        <v>94</v>
      </c>
      <c r="Y5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237</v>
      </c>
      <c r="Z57">
        <f>_xlfn.RANK.AVG(Table4[[#This Row],[Score 2 ]],Table4[[Score 2 ]],1)</f>
        <v>56</v>
      </c>
    </row>
    <row r="58" spans="1:26" x14ac:dyDescent="0.3">
      <c r="A58" t="s">
        <v>298</v>
      </c>
      <c r="B58">
        <f>COUNTIFS(Table2[Sub-Sector],Table4[[#This Row],[Sub-Sector]])</f>
        <v>14</v>
      </c>
      <c r="C58" s="2">
        <f>COUNTIFS(Table2[Sub-Sector],Table4[[#This Row],[Sub-Sector]],Table2[Uptrend],"Uptrend")/Table4[[#This Row],[Count]]</f>
        <v>0.5714285714285714</v>
      </c>
      <c r="D58" s="2">
        <f>COUNTIFS(Table2[Sub-Sector],Table4[[#This Row],[Sub-Sector]],Table2[1W Return vs Nifty],"&gt;=5")/Table4[[#This Row],[Count]]</f>
        <v>7.1428571428571425E-2</v>
      </c>
      <c r="E58" s="2">
        <f>COUNTIFS(Table2[Sub-Sector],Table4[[#This Row],[Sub-Sector]],Table2[1M Return vs Nifty],"&gt;=5")/Table4[[#This Row],[Count]]</f>
        <v>0.42857142857142855</v>
      </c>
      <c r="F58" s="2">
        <f>COUNTIFS(Table2[Sub-Sector],Table4[[#This Row],[Sub-Sector]],Table2[6M Return vs Nifty],"&gt;=10")/Table4[[#This Row],[Count]]</f>
        <v>0.35714285714285715</v>
      </c>
      <c r="G58" s="2">
        <f>COUNTIFS(Table2[Sub-Sector],Table4[[#This Row],[Sub-Sector]],Table2[1Y Return vs Nifty],"&gt;=10")/Table4[[#This Row],[Count]]</f>
        <v>0.35714285714285715</v>
      </c>
      <c r="H58" s="2">
        <f>COUNTIFS(Table2[Sub-Sector],Table4[[#This Row],[Sub-Sector]],Table2[RSI Exponential â€“ 14D],"&gt;=50")/Table4[[#This Row],[Count]]</f>
        <v>0.7142857142857143</v>
      </c>
      <c r="I58" s="2">
        <f>COUNTIFS(Table2[Sub-Sector],Table4[[#This Row],[Sub-Sector]],Table2[Relative Volume],"&gt;=1")/Table4[[#This Row],[Count]]</f>
        <v>0.35714285714285715</v>
      </c>
      <c r="J58" s="2">
        <f>COUNTIFS(Table2[Sub-Sector],Table4[[#This Row],[Sub-Sector]],Table2[% Away From Day Low],"&gt;=0.05")/Table4[[#This Row],[Count]]</f>
        <v>0</v>
      </c>
      <c r="K58" s="2">
        <f>COUNTIFS(Table2[Sub-Sector],Table4[[#This Row],[Sub-Sector]],Table2[% Away From Day High],"&lt;=0.05")/Table4[[#This Row],[Count]]</f>
        <v>1</v>
      </c>
      <c r="L58" s="2">
        <f>COUNTIFS(Table2[Sub-Sector],Table4[[#This Row],[Sub-Sector]],Table2[% Away From Current Week Low],"&gt;=0.05")/Table4[[#This Row],[Count]]</f>
        <v>0</v>
      </c>
      <c r="M58" s="2">
        <f>COUNTIFS(Table2[Sub-Sector],Table4[[#This Row],[Sub-Sector]],Table2[% Away From Current Week High],"&lt;=0.05")/Table4[[#This Row],[Count]]</f>
        <v>0.7857142857142857</v>
      </c>
      <c r="N58" s="2">
        <f>COUNTIFS(Table2[Sub-Sector],Table4[[#This Row],[Sub-Sector]],Table2[% Away From Current Month Low],"&gt;=0.05")/Table4[[#This Row],[Count]]</f>
        <v>0</v>
      </c>
      <c r="O58" s="2">
        <f>COUNTIFS(Table2[Sub-Sector],Table4[[#This Row],[Sub-Sector]],Table2[% Away From Current Month High],"&lt;=0.05")/Table4[[#This Row],[Count]]</f>
        <v>0.7857142857142857</v>
      </c>
      <c r="P58" s="2">
        <f>COUNTIFS(Table2[Sub-Sector],Table4[[#This Row],[Sub-Sector]],Table2[% Away From 52W High],"&lt;=10")/Table4[[#This Row],[Count]]</f>
        <v>0.35714285714285715</v>
      </c>
      <c r="Q58" s="2">
        <f>COUNTIFS(Table2[Sub-Sector],Table4[[#This Row],[Sub-Sector]],Table2[% Away From 52W Low],"&gt;=10")/Table4[[#This Row],[Count]]</f>
        <v>1</v>
      </c>
      <c r="R58" s="2">
        <f>COUNTIFS(Table2[Sub-Sector],Table4[[#This Row],[Sub-Sector]],Table2[% Price above 20 EMA],"&gt;=0")/Table4[[#This Row],[Count]]</f>
        <v>0.6428571428571429</v>
      </c>
      <c r="S58" s="2">
        <f>COUNTIFS(Table2[Sub-Sector],Table4[[#This Row],[Sub-Sector]],Table2[% Price above 50 EMA],"&gt;=0")/Table4[[#This Row],[Count]]</f>
        <v>0.7142857142857143</v>
      </c>
      <c r="T58" s="2">
        <f>COUNTIFS(Table2[Sub-Sector],Table4[[#This Row],[Sub-Sector]],Table2[% Price above 200 EMA],"&gt;=0")/Table4[[#This Row],[Count]]</f>
        <v>0.9285714285714286</v>
      </c>
      <c r="U58" s="2">
        <f>COUNTIFS(Table2[Sub-Sector],Table4[[#This Row],[Sub-Sector]],Table2[Rate of Change - Zone],"Positive")/Table4[[#This Row],[Count]]</f>
        <v>0.7142857142857143</v>
      </c>
      <c r="V58" s="2">
        <f>COUNTIFS(Table2[Sub-Sector],Table4[[#This Row],[Sub-Sector]],Table2[Sharpe Ratio],"&gt;=0.10")/Table4[[#This Row],[Count]]</f>
        <v>0.21428571428571427</v>
      </c>
      <c r="W5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377.5</v>
      </c>
      <c r="X58">
        <f>_xlfn.RANK.AVG(Table4[[#This Row],[Score]],Table4[Score],1)</f>
        <v>43</v>
      </c>
      <c r="Y5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237.5</v>
      </c>
      <c r="Z58">
        <f>_xlfn.RANK.AVG(Table4[[#This Row],[Score 2 ]],Table4[[Score 2 ]],1)</f>
        <v>57.5</v>
      </c>
    </row>
    <row r="59" spans="1:26" x14ac:dyDescent="0.3">
      <c r="A59" t="s">
        <v>538</v>
      </c>
      <c r="B59">
        <f>COUNTIFS(Table2[Sub-Sector],Table4[[#This Row],[Sub-Sector]])</f>
        <v>4</v>
      </c>
      <c r="C59" s="2">
        <f>COUNTIFS(Table2[Sub-Sector],Table4[[#This Row],[Sub-Sector]],Table2[Uptrend],"Uptrend")/Table4[[#This Row],[Count]]</f>
        <v>0.25</v>
      </c>
      <c r="D59" s="2">
        <f>COUNTIFS(Table2[Sub-Sector],Table4[[#This Row],[Sub-Sector]],Table2[1W Return vs Nifty],"&gt;=5")/Table4[[#This Row],[Count]]</f>
        <v>0.25</v>
      </c>
      <c r="E59" s="2">
        <f>COUNTIFS(Table2[Sub-Sector],Table4[[#This Row],[Sub-Sector]],Table2[1M Return vs Nifty],"&gt;=5")/Table4[[#This Row],[Count]]</f>
        <v>0.5</v>
      </c>
      <c r="F59" s="2">
        <f>COUNTIFS(Table2[Sub-Sector],Table4[[#This Row],[Sub-Sector]],Table2[6M Return vs Nifty],"&gt;=10")/Table4[[#This Row],[Count]]</f>
        <v>0.5</v>
      </c>
      <c r="G59" s="2">
        <f>COUNTIFS(Table2[Sub-Sector],Table4[[#This Row],[Sub-Sector]],Table2[1Y Return vs Nifty],"&gt;=10")/Table4[[#This Row],[Count]]</f>
        <v>0.25</v>
      </c>
      <c r="H59" s="2">
        <f>COUNTIFS(Table2[Sub-Sector],Table4[[#This Row],[Sub-Sector]],Table2[RSI Exponential â€“ 14D],"&gt;=50")/Table4[[#This Row],[Count]]</f>
        <v>0.75</v>
      </c>
      <c r="I59" s="2">
        <f>COUNTIFS(Table2[Sub-Sector],Table4[[#This Row],[Sub-Sector]],Table2[Relative Volume],"&gt;=1")/Table4[[#This Row],[Count]]</f>
        <v>0.75</v>
      </c>
      <c r="J59" s="2">
        <f>COUNTIFS(Table2[Sub-Sector],Table4[[#This Row],[Sub-Sector]],Table2[% Away From Day Low],"&gt;=0.05")/Table4[[#This Row],[Count]]</f>
        <v>0.25</v>
      </c>
      <c r="K59" s="2">
        <f>COUNTIFS(Table2[Sub-Sector],Table4[[#This Row],[Sub-Sector]],Table2[% Away From Day High],"&lt;=0.05")/Table4[[#This Row],[Count]]</f>
        <v>1</v>
      </c>
      <c r="L59" s="2">
        <f>COUNTIFS(Table2[Sub-Sector],Table4[[#This Row],[Sub-Sector]],Table2[% Away From Current Week Low],"&gt;=0.05")/Table4[[#This Row],[Count]]</f>
        <v>0.25</v>
      </c>
      <c r="M59" s="2">
        <f>COUNTIFS(Table2[Sub-Sector],Table4[[#This Row],[Sub-Sector]],Table2[% Away From Current Week High],"&lt;=0.05")/Table4[[#This Row],[Count]]</f>
        <v>0.75</v>
      </c>
      <c r="N59" s="2">
        <f>COUNTIFS(Table2[Sub-Sector],Table4[[#This Row],[Sub-Sector]],Table2[% Away From Current Month Low],"&gt;=0.05")/Table4[[#This Row],[Count]]</f>
        <v>0.25</v>
      </c>
      <c r="O59" s="2">
        <f>COUNTIFS(Table2[Sub-Sector],Table4[[#This Row],[Sub-Sector]],Table2[% Away From Current Month High],"&lt;=0.05")/Table4[[#This Row],[Count]]</f>
        <v>0.75</v>
      </c>
      <c r="P59" s="2">
        <f>COUNTIFS(Table2[Sub-Sector],Table4[[#This Row],[Sub-Sector]],Table2[% Away From 52W High],"&lt;=10")/Table4[[#This Row],[Count]]</f>
        <v>0</v>
      </c>
      <c r="Q59" s="2">
        <f>COUNTIFS(Table2[Sub-Sector],Table4[[#This Row],[Sub-Sector]],Table2[% Away From 52W Low],"&gt;=10")/Table4[[#This Row],[Count]]</f>
        <v>1</v>
      </c>
      <c r="R59" s="2">
        <f>COUNTIFS(Table2[Sub-Sector],Table4[[#This Row],[Sub-Sector]],Table2[% Price above 20 EMA],"&gt;=0")/Table4[[#This Row],[Count]]</f>
        <v>0.5</v>
      </c>
      <c r="S59" s="2">
        <f>COUNTIFS(Table2[Sub-Sector],Table4[[#This Row],[Sub-Sector]],Table2[% Price above 50 EMA],"&gt;=0")/Table4[[#This Row],[Count]]</f>
        <v>0.5</v>
      </c>
      <c r="T59" s="2">
        <f>COUNTIFS(Table2[Sub-Sector],Table4[[#This Row],[Sub-Sector]],Table2[% Price above 200 EMA],"&gt;=0")/Table4[[#This Row],[Count]]</f>
        <v>0.75</v>
      </c>
      <c r="U59" s="2">
        <f>COUNTIFS(Table2[Sub-Sector],Table4[[#This Row],[Sub-Sector]],Table2[Rate of Change - Zone],"Positive")/Table4[[#This Row],[Count]]</f>
        <v>0.5</v>
      </c>
      <c r="V59" s="2">
        <f>COUNTIFS(Table2[Sub-Sector],Table4[[#This Row],[Sub-Sector]],Table2[Sharpe Ratio],"&gt;=0.10")/Table4[[#This Row],[Count]]</f>
        <v>0.25</v>
      </c>
      <c r="W5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381.5</v>
      </c>
      <c r="X59">
        <f>_xlfn.RANK.AVG(Table4[[#This Row],[Score]],Table4[Score],1)</f>
        <v>44</v>
      </c>
      <c r="Y5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237.5</v>
      </c>
      <c r="Z59">
        <f>_xlfn.RANK.AVG(Table4[[#This Row],[Score 2 ]],Table4[[Score 2 ]],1)</f>
        <v>57.5</v>
      </c>
    </row>
    <row r="60" spans="1:26" x14ac:dyDescent="0.3">
      <c r="A60" t="s">
        <v>138</v>
      </c>
      <c r="B60">
        <f>COUNTIFS(Table2[Sub-Sector],Table4[[#This Row],[Sub-Sector]])</f>
        <v>20</v>
      </c>
      <c r="C60" s="2">
        <f>COUNTIFS(Table2[Sub-Sector],Table4[[#This Row],[Sub-Sector]],Table2[Uptrend],"Uptrend")/Table4[[#This Row],[Count]]</f>
        <v>0.5</v>
      </c>
      <c r="D60" s="2">
        <f>COUNTIFS(Table2[Sub-Sector],Table4[[#This Row],[Sub-Sector]],Table2[1W Return vs Nifty],"&gt;=5")/Table4[[#This Row],[Count]]</f>
        <v>0.05</v>
      </c>
      <c r="E60" s="2">
        <f>COUNTIFS(Table2[Sub-Sector],Table4[[#This Row],[Sub-Sector]],Table2[1M Return vs Nifty],"&gt;=5")/Table4[[#This Row],[Count]]</f>
        <v>0.35</v>
      </c>
      <c r="F60" s="2">
        <f>COUNTIFS(Table2[Sub-Sector],Table4[[#This Row],[Sub-Sector]],Table2[6M Return vs Nifty],"&gt;=10")/Table4[[#This Row],[Count]]</f>
        <v>0.35</v>
      </c>
      <c r="G60" s="2">
        <f>COUNTIFS(Table2[Sub-Sector],Table4[[#This Row],[Sub-Sector]],Table2[1Y Return vs Nifty],"&gt;=10")/Table4[[#This Row],[Count]]</f>
        <v>0.8</v>
      </c>
      <c r="H60" s="2">
        <f>COUNTIFS(Table2[Sub-Sector],Table4[[#This Row],[Sub-Sector]],Table2[RSI Exponential â€“ 14D],"&gt;=50")/Table4[[#This Row],[Count]]</f>
        <v>0.65</v>
      </c>
      <c r="I60" s="2">
        <f>COUNTIFS(Table2[Sub-Sector],Table4[[#This Row],[Sub-Sector]],Table2[Relative Volume],"&gt;=1")/Table4[[#This Row],[Count]]</f>
        <v>0.2</v>
      </c>
      <c r="J60" s="2">
        <f>COUNTIFS(Table2[Sub-Sector],Table4[[#This Row],[Sub-Sector]],Table2[% Away From Day Low],"&gt;=0.05")/Table4[[#This Row],[Count]]</f>
        <v>0.1</v>
      </c>
      <c r="K60" s="2">
        <f>COUNTIFS(Table2[Sub-Sector],Table4[[#This Row],[Sub-Sector]],Table2[% Away From Day High],"&lt;=0.05")/Table4[[#This Row],[Count]]</f>
        <v>1</v>
      </c>
      <c r="L60" s="2">
        <f>COUNTIFS(Table2[Sub-Sector],Table4[[#This Row],[Sub-Sector]],Table2[% Away From Current Week Low],"&gt;=0.05")/Table4[[#This Row],[Count]]</f>
        <v>0.15</v>
      </c>
      <c r="M60" s="2">
        <f>COUNTIFS(Table2[Sub-Sector],Table4[[#This Row],[Sub-Sector]],Table2[% Away From Current Week High],"&lt;=0.05")/Table4[[#This Row],[Count]]</f>
        <v>0.8</v>
      </c>
      <c r="N60" s="2">
        <f>COUNTIFS(Table2[Sub-Sector],Table4[[#This Row],[Sub-Sector]],Table2[% Away From Current Month Low],"&gt;=0.05")/Table4[[#This Row],[Count]]</f>
        <v>0.15</v>
      </c>
      <c r="O60" s="2">
        <f>COUNTIFS(Table2[Sub-Sector],Table4[[#This Row],[Sub-Sector]],Table2[% Away From Current Month High],"&lt;=0.05")/Table4[[#This Row],[Count]]</f>
        <v>0.8</v>
      </c>
      <c r="P60" s="2">
        <f>COUNTIFS(Table2[Sub-Sector],Table4[[#This Row],[Sub-Sector]],Table2[% Away From 52W High],"&lt;=10")/Table4[[#This Row],[Count]]</f>
        <v>0.25</v>
      </c>
      <c r="Q60" s="2">
        <f>COUNTIFS(Table2[Sub-Sector],Table4[[#This Row],[Sub-Sector]],Table2[% Away From 52W Low],"&gt;=10")/Table4[[#This Row],[Count]]</f>
        <v>1</v>
      </c>
      <c r="R60" s="2">
        <f>COUNTIFS(Table2[Sub-Sector],Table4[[#This Row],[Sub-Sector]],Table2[% Price above 20 EMA],"&gt;=0")/Table4[[#This Row],[Count]]</f>
        <v>0.5</v>
      </c>
      <c r="S60" s="2">
        <f>COUNTIFS(Table2[Sub-Sector],Table4[[#This Row],[Sub-Sector]],Table2[% Price above 50 EMA],"&gt;=0")/Table4[[#This Row],[Count]]</f>
        <v>0.45</v>
      </c>
      <c r="T60" s="2">
        <f>COUNTIFS(Table2[Sub-Sector],Table4[[#This Row],[Sub-Sector]],Table2[% Price above 200 EMA],"&gt;=0")/Table4[[#This Row],[Count]]</f>
        <v>0.85</v>
      </c>
      <c r="U60" s="2">
        <f>COUNTIFS(Table2[Sub-Sector],Table4[[#This Row],[Sub-Sector]],Table2[Rate of Change - Zone],"Positive")/Table4[[#This Row],[Count]]</f>
        <v>0.55000000000000004</v>
      </c>
      <c r="V60" s="2">
        <f>COUNTIFS(Table2[Sub-Sector],Table4[[#This Row],[Sub-Sector]],Table2[Sharpe Ratio],"&gt;=0.10")/Table4[[#This Row],[Count]]</f>
        <v>0.45</v>
      </c>
      <c r="W6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398</v>
      </c>
      <c r="X60">
        <f>_xlfn.RANK.AVG(Table4[[#This Row],[Score]],Table4[Score],1)</f>
        <v>51</v>
      </c>
      <c r="Y6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238</v>
      </c>
      <c r="Z60">
        <f>_xlfn.RANK.AVG(Table4[[#This Row],[Score 2 ]],Table4[[Score 2 ]],1)</f>
        <v>59</v>
      </c>
    </row>
    <row r="61" spans="1:26" x14ac:dyDescent="0.3">
      <c r="A61" t="s">
        <v>1518</v>
      </c>
      <c r="B61">
        <f>COUNTIFS(Table2[Sub-Sector],Table4[[#This Row],[Sub-Sector]])</f>
        <v>1</v>
      </c>
      <c r="C61" s="2">
        <f>COUNTIFS(Table2[Sub-Sector],Table4[[#This Row],[Sub-Sector]],Table2[Uptrend],"Uptrend")/Table4[[#This Row],[Count]]</f>
        <v>1</v>
      </c>
      <c r="D61" s="2">
        <f>COUNTIFS(Table2[Sub-Sector],Table4[[#This Row],[Sub-Sector]],Table2[1W Return vs Nifty],"&gt;=5")/Table4[[#This Row],[Count]]</f>
        <v>0</v>
      </c>
      <c r="E61" s="2">
        <f>COUNTIFS(Table2[Sub-Sector],Table4[[#This Row],[Sub-Sector]],Table2[1M Return vs Nifty],"&gt;=5")/Table4[[#This Row],[Count]]</f>
        <v>1</v>
      </c>
      <c r="F61" s="2">
        <f>COUNTIFS(Table2[Sub-Sector],Table4[[#This Row],[Sub-Sector]],Table2[6M Return vs Nifty],"&gt;=10")/Table4[[#This Row],[Count]]</f>
        <v>0</v>
      </c>
      <c r="G61" s="2">
        <f>COUNTIFS(Table2[Sub-Sector],Table4[[#This Row],[Sub-Sector]],Table2[1Y Return vs Nifty],"&gt;=10")/Table4[[#This Row],[Count]]</f>
        <v>0</v>
      </c>
      <c r="H61" s="2">
        <f>COUNTIFS(Table2[Sub-Sector],Table4[[#This Row],[Sub-Sector]],Table2[RSI Exponential â€“ 14D],"&gt;=50")/Table4[[#This Row],[Count]]</f>
        <v>1</v>
      </c>
      <c r="I61" s="2">
        <f>COUNTIFS(Table2[Sub-Sector],Table4[[#This Row],[Sub-Sector]],Table2[Relative Volume],"&gt;=1")/Table4[[#This Row],[Count]]</f>
        <v>1</v>
      </c>
      <c r="J61" s="2">
        <f>COUNTIFS(Table2[Sub-Sector],Table4[[#This Row],[Sub-Sector]],Table2[% Away From Day Low],"&gt;=0.05")/Table4[[#This Row],[Count]]</f>
        <v>0</v>
      </c>
      <c r="K61" s="2">
        <f>COUNTIFS(Table2[Sub-Sector],Table4[[#This Row],[Sub-Sector]],Table2[% Away From Day High],"&lt;=0.05")/Table4[[#This Row],[Count]]</f>
        <v>1</v>
      </c>
      <c r="L61" s="2">
        <f>COUNTIFS(Table2[Sub-Sector],Table4[[#This Row],[Sub-Sector]],Table2[% Away From Current Week Low],"&gt;=0.05")/Table4[[#This Row],[Count]]</f>
        <v>0</v>
      </c>
      <c r="M61" s="2">
        <f>COUNTIFS(Table2[Sub-Sector],Table4[[#This Row],[Sub-Sector]],Table2[% Away From Current Week High],"&lt;=0.05")/Table4[[#This Row],[Count]]</f>
        <v>1</v>
      </c>
      <c r="N61" s="2">
        <f>COUNTIFS(Table2[Sub-Sector],Table4[[#This Row],[Sub-Sector]],Table2[% Away From Current Month Low],"&gt;=0.05")/Table4[[#This Row],[Count]]</f>
        <v>0</v>
      </c>
      <c r="O61" s="2">
        <f>COUNTIFS(Table2[Sub-Sector],Table4[[#This Row],[Sub-Sector]],Table2[% Away From Current Month High],"&lt;=0.05")/Table4[[#This Row],[Count]]</f>
        <v>1</v>
      </c>
      <c r="P61" s="2">
        <f>COUNTIFS(Table2[Sub-Sector],Table4[[#This Row],[Sub-Sector]],Table2[% Away From 52W High],"&lt;=10")/Table4[[#This Row],[Count]]</f>
        <v>0</v>
      </c>
      <c r="Q61" s="2">
        <f>COUNTIFS(Table2[Sub-Sector],Table4[[#This Row],[Sub-Sector]],Table2[% Away From 52W Low],"&gt;=10")/Table4[[#This Row],[Count]]</f>
        <v>1</v>
      </c>
      <c r="R61" s="2">
        <f>COUNTIFS(Table2[Sub-Sector],Table4[[#This Row],[Sub-Sector]],Table2[% Price above 20 EMA],"&gt;=0")/Table4[[#This Row],[Count]]</f>
        <v>1</v>
      </c>
      <c r="S61" s="2">
        <f>COUNTIFS(Table2[Sub-Sector],Table4[[#This Row],[Sub-Sector]],Table2[% Price above 50 EMA],"&gt;=0")/Table4[[#This Row],[Count]]</f>
        <v>1</v>
      </c>
      <c r="T61" s="2">
        <f>COUNTIFS(Table2[Sub-Sector],Table4[[#This Row],[Sub-Sector]],Table2[% Price above 200 EMA],"&gt;=0")/Table4[[#This Row],[Count]]</f>
        <v>1</v>
      </c>
      <c r="U61" s="2">
        <f>COUNTIFS(Table2[Sub-Sector],Table4[[#This Row],[Sub-Sector]],Table2[Rate of Change - Zone],"Positive")/Table4[[#This Row],[Count]]</f>
        <v>1</v>
      </c>
      <c r="V61" s="2">
        <f>COUNTIFS(Table2[Sub-Sector],Table4[[#This Row],[Sub-Sector]],Table2[Sharpe Ratio],"&gt;=0.10")/Table4[[#This Row],[Count]]</f>
        <v>0</v>
      </c>
      <c r="W6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343</v>
      </c>
      <c r="X61">
        <f>_xlfn.RANK.AVG(Table4[[#This Row],[Score]],Table4[Score],1)</f>
        <v>37</v>
      </c>
      <c r="Y6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241</v>
      </c>
      <c r="Z61">
        <f>_xlfn.RANK.AVG(Table4[[#This Row],[Score 2 ]],Table4[[Score 2 ]],1)</f>
        <v>60.5</v>
      </c>
    </row>
    <row r="62" spans="1:26" x14ac:dyDescent="0.3">
      <c r="A62" t="s">
        <v>360</v>
      </c>
      <c r="B62">
        <f>COUNTIFS(Table2[Sub-Sector],Table4[[#This Row],[Sub-Sector]])</f>
        <v>1</v>
      </c>
      <c r="C62" s="2">
        <f>COUNTIFS(Table2[Sub-Sector],Table4[[#This Row],[Sub-Sector]],Table2[Uptrend],"Uptrend")/Table4[[#This Row],[Count]]</f>
        <v>0</v>
      </c>
      <c r="D62" s="2">
        <f>COUNTIFS(Table2[Sub-Sector],Table4[[#This Row],[Sub-Sector]],Table2[1W Return vs Nifty],"&gt;=5")/Table4[[#This Row],[Count]]</f>
        <v>0</v>
      </c>
      <c r="E62" s="2">
        <f>COUNTIFS(Table2[Sub-Sector],Table4[[#This Row],[Sub-Sector]],Table2[1M Return vs Nifty],"&gt;=5")/Table4[[#This Row],[Count]]</f>
        <v>1</v>
      </c>
      <c r="F62" s="2">
        <f>COUNTIFS(Table2[Sub-Sector],Table4[[#This Row],[Sub-Sector]],Table2[6M Return vs Nifty],"&gt;=10")/Table4[[#This Row],[Count]]</f>
        <v>0</v>
      </c>
      <c r="G62" s="2">
        <f>COUNTIFS(Table2[Sub-Sector],Table4[[#This Row],[Sub-Sector]],Table2[1Y Return vs Nifty],"&gt;=10")/Table4[[#This Row],[Count]]</f>
        <v>0</v>
      </c>
      <c r="H62" s="2">
        <f>COUNTIFS(Table2[Sub-Sector],Table4[[#This Row],[Sub-Sector]],Table2[RSI Exponential â€“ 14D],"&gt;=50")/Table4[[#This Row],[Count]]</f>
        <v>1</v>
      </c>
      <c r="I62" s="2">
        <f>COUNTIFS(Table2[Sub-Sector],Table4[[#This Row],[Sub-Sector]],Table2[Relative Volume],"&gt;=1")/Table4[[#This Row],[Count]]</f>
        <v>1</v>
      </c>
      <c r="J62" s="2">
        <f>COUNTIFS(Table2[Sub-Sector],Table4[[#This Row],[Sub-Sector]],Table2[% Away From Day Low],"&gt;=0.05")/Table4[[#This Row],[Count]]</f>
        <v>0</v>
      </c>
      <c r="K62" s="2">
        <f>COUNTIFS(Table2[Sub-Sector],Table4[[#This Row],[Sub-Sector]],Table2[% Away From Day High],"&lt;=0.05")/Table4[[#This Row],[Count]]</f>
        <v>1</v>
      </c>
      <c r="L62" s="2">
        <f>COUNTIFS(Table2[Sub-Sector],Table4[[#This Row],[Sub-Sector]],Table2[% Away From Current Week Low],"&gt;=0.05")/Table4[[#This Row],[Count]]</f>
        <v>1</v>
      </c>
      <c r="M62" s="2">
        <f>COUNTIFS(Table2[Sub-Sector],Table4[[#This Row],[Sub-Sector]],Table2[% Away From Current Week High],"&lt;=0.05")/Table4[[#This Row],[Count]]</f>
        <v>1</v>
      </c>
      <c r="N62" s="2">
        <f>COUNTIFS(Table2[Sub-Sector],Table4[[#This Row],[Sub-Sector]],Table2[% Away From Current Month Low],"&gt;=0.05")/Table4[[#This Row],[Count]]</f>
        <v>1</v>
      </c>
      <c r="O62" s="2">
        <f>COUNTIFS(Table2[Sub-Sector],Table4[[#This Row],[Sub-Sector]],Table2[% Away From Current Month High],"&lt;=0.05")/Table4[[#This Row],[Count]]</f>
        <v>1</v>
      </c>
      <c r="P62" s="2">
        <f>COUNTIFS(Table2[Sub-Sector],Table4[[#This Row],[Sub-Sector]],Table2[% Away From 52W High],"&lt;=10")/Table4[[#This Row],[Count]]</f>
        <v>0</v>
      </c>
      <c r="Q62" s="2">
        <f>COUNTIFS(Table2[Sub-Sector],Table4[[#This Row],[Sub-Sector]],Table2[% Away From 52W Low],"&gt;=10")/Table4[[#This Row],[Count]]</f>
        <v>1</v>
      </c>
      <c r="R62" s="2">
        <f>COUNTIFS(Table2[Sub-Sector],Table4[[#This Row],[Sub-Sector]],Table2[% Price above 20 EMA],"&gt;=0")/Table4[[#This Row],[Count]]</f>
        <v>1</v>
      </c>
      <c r="S62" s="2">
        <f>COUNTIFS(Table2[Sub-Sector],Table4[[#This Row],[Sub-Sector]],Table2[% Price above 50 EMA],"&gt;=0")/Table4[[#This Row],[Count]]</f>
        <v>1</v>
      </c>
      <c r="T62" s="2">
        <f>COUNTIFS(Table2[Sub-Sector],Table4[[#This Row],[Sub-Sector]],Table2[% Price above 200 EMA],"&gt;=0")/Table4[[#This Row],[Count]]</f>
        <v>1</v>
      </c>
      <c r="U62" s="2">
        <f>COUNTIFS(Table2[Sub-Sector],Table4[[#This Row],[Sub-Sector]],Table2[Rate of Change - Zone],"Positive")/Table4[[#This Row],[Count]]</f>
        <v>1</v>
      </c>
      <c r="V62" s="2">
        <f>COUNTIFS(Table2[Sub-Sector],Table4[[#This Row],[Sub-Sector]],Table2[Sharpe Ratio],"&gt;=0.10")/Table4[[#This Row],[Count]]</f>
        <v>0</v>
      </c>
      <c r="W6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441</v>
      </c>
      <c r="X62">
        <f>_xlfn.RANK.AVG(Table4[[#This Row],[Score]],Table4[Score],1)</f>
        <v>65</v>
      </c>
      <c r="Y6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241</v>
      </c>
      <c r="Z62">
        <f>_xlfn.RANK.AVG(Table4[[#This Row],[Score 2 ]],Table4[[Score 2 ]],1)</f>
        <v>60.5</v>
      </c>
    </row>
    <row r="63" spans="1:26" x14ac:dyDescent="0.3">
      <c r="A63" t="s">
        <v>612</v>
      </c>
      <c r="B63">
        <f>COUNTIFS(Table2[Sub-Sector],Table4[[#This Row],[Sub-Sector]])</f>
        <v>1</v>
      </c>
      <c r="C63" s="2">
        <f>COUNTIFS(Table2[Sub-Sector],Table4[[#This Row],[Sub-Sector]],Table2[Uptrend],"Uptrend")/Table4[[#This Row],[Count]]</f>
        <v>0</v>
      </c>
      <c r="D63" s="2">
        <f>COUNTIFS(Table2[Sub-Sector],Table4[[#This Row],[Sub-Sector]],Table2[1W Return vs Nifty],"&gt;=5")/Table4[[#This Row],[Count]]</f>
        <v>0</v>
      </c>
      <c r="E63" s="2">
        <f>COUNTIFS(Table2[Sub-Sector],Table4[[#This Row],[Sub-Sector]],Table2[1M Return vs Nifty],"&gt;=5")/Table4[[#This Row],[Count]]</f>
        <v>0</v>
      </c>
      <c r="F63" s="2">
        <f>COUNTIFS(Table2[Sub-Sector],Table4[[#This Row],[Sub-Sector]],Table2[6M Return vs Nifty],"&gt;=10")/Table4[[#This Row],[Count]]</f>
        <v>0</v>
      </c>
      <c r="G63" s="2">
        <f>COUNTIFS(Table2[Sub-Sector],Table4[[#This Row],[Sub-Sector]],Table2[1Y Return vs Nifty],"&gt;=10")/Table4[[#This Row],[Count]]</f>
        <v>1</v>
      </c>
      <c r="H63" s="2">
        <f>COUNTIFS(Table2[Sub-Sector],Table4[[#This Row],[Sub-Sector]],Table2[RSI Exponential â€“ 14D],"&gt;=50")/Table4[[#This Row],[Count]]</f>
        <v>0</v>
      </c>
      <c r="I63" s="2">
        <f>COUNTIFS(Table2[Sub-Sector],Table4[[#This Row],[Sub-Sector]],Table2[Relative Volume],"&gt;=1")/Table4[[#This Row],[Count]]</f>
        <v>1</v>
      </c>
      <c r="J63" s="2">
        <f>COUNTIFS(Table2[Sub-Sector],Table4[[#This Row],[Sub-Sector]],Table2[% Away From Day Low],"&gt;=0.05")/Table4[[#This Row],[Count]]</f>
        <v>0</v>
      </c>
      <c r="K63" s="2">
        <f>COUNTIFS(Table2[Sub-Sector],Table4[[#This Row],[Sub-Sector]],Table2[% Away From Day High],"&lt;=0.05")/Table4[[#This Row],[Count]]</f>
        <v>1</v>
      </c>
      <c r="L63" s="2">
        <f>COUNTIFS(Table2[Sub-Sector],Table4[[#This Row],[Sub-Sector]],Table2[% Away From Current Week Low],"&gt;=0.05")/Table4[[#This Row],[Count]]</f>
        <v>0</v>
      </c>
      <c r="M63" s="2">
        <f>COUNTIFS(Table2[Sub-Sector],Table4[[#This Row],[Sub-Sector]],Table2[% Away From Current Week High],"&lt;=0.05")/Table4[[#This Row],[Count]]</f>
        <v>0</v>
      </c>
      <c r="N63" s="2">
        <f>COUNTIFS(Table2[Sub-Sector],Table4[[#This Row],[Sub-Sector]],Table2[% Away From Current Month Low],"&gt;=0.05")/Table4[[#This Row],[Count]]</f>
        <v>0</v>
      </c>
      <c r="O63" s="2">
        <f>COUNTIFS(Table2[Sub-Sector],Table4[[#This Row],[Sub-Sector]],Table2[% Away From Current Month High],"&lt;=0.05")/Table4[[#This Row],[Count]]</f>
        <v>0</v>
      </c>
      <c r="P63" s="2">
        <f>COUNTIFS(Table2[Sub-Sector],Table4[[#This Row],[Sub-Sector]],Table2[% Away From 52W High],"&lt;=10")/Table4[[#This Row],[Count]]</f>
        <v>0</v>
      </c>
      <c r="Q63" s="2">
        <f>COUNTIFS(Table2[Sub-Sector],Table4[[#This Row],[Sub-Sector]],Table2[% Away From 52W Low],"&gt;=10")/Table4[[#This Row],[Count]]</f>
        <v>1</v>
      </c>
      <c r="R63" s="2">
        <f>COUNTIFS(Table2[Sub-Sector],Table4[[#This Row],[Sub-Sector]],Table2[% Price above 20 EMA],"&gt;=0")/Table4[[#This Row],[Count]]</f>
        <v>0</v>
      </c>
      <c r="S63" s="2">
        <f>COUNTIFS(Table2[Sub-Sector],Table4[[#This Row],[Sub-Sector]],Table2[% Price above 50 EMA],"&gt;=0")/Table4[[#This Row],[Count]]</f>
        <v>0</v>
      </c>
      <c r="T63" s="2">
        <f>COUNTIFS(Table2[Sub-Sector],Table4[[#This Row],[Sub-Sector]],Table2[% Price above 200 EMA],"&gt;=0")/Table4[[#This Row],[Count]]</f>
        <v>1</v>
      </c>
      <c r="U63" s="2">
        <f>COUNTIFS(Table2[Sub-Sector],Table4[[#This Row],[Sub-Sector]],Table2[Rate of Change - Zone],"Positive")/Table4[[#This Row],[Count]]</f>
        <v>0</v>
      </c>
      <c r="V63" s="2">
        <f>COUNTIFS(Table2[Sub-Sector],Table4[[#This Row],[Sub-Sector]],Table2[Sharpe Ratio],"&gt;=0.10")/Table4[[#This Row],[Count]]</f>
        <v>1</v>
      </c>
      <c r="W6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536.5</v>
      </c>
      <c r="X63">
        <f>_xlfn.RANK.AVG(Table4[[#This Row],[Score]],Table4[Score],1)</f>
        <v>99</v>
      </c>
      <c r="Y6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241.5</v>
      </c>
      <c r="Z63">
        <f>_xlfn.RANK.AVG(Table4[[#This Row],[Score 2 ]],Table4[[Score 2 ]],1)</f>
        <v>62</v>
      </c>
    </row>
    <row r="64" spans="1:26" x14ac:dyDescent="0.3">
      <c r="A64" t="s">
        <v>177</v>
      </c>
      <c r="B64">
        <f>COUNTIFS(Table2[Sub-Sector],Table4[[#This Row],[Sub-Sector]])</f>
        <v>6</v>
      </c>
      <c r="C64" s="2">
        <f>COUNTIFS(Table2[Sub-Sector],Table4[[#This Row],[Sub-Sector]],Table2[Uptrend],"Uptrend")/Table4[[#This Row],[Count]]</f>
        <v>0.83333333333333337</v>
      </c>
      <c r="D64" s="2">
        <f>COUNTIFS(Table2[Sub-Sector],Table4[[#This Row],[Sub-Sector]],Table2[1W Return vs Nifty],"&gt;=5")/Table4[[#This Row],[Count]]</f>
        <v>0.33333333333333331</v>
      </c>
      <c r="E64" s="2">
        <f>COUNTIFS(Table2[Sub-Sector],Table4[[#This Row],[Sub-Sector]],Table2[1M Return vs Nifty],"&gt;=5")/Table4[[#This Row],[Count]]</f>
        <v>0.16666666666666666</v>
      </c>
      <c r="F64" s="2">
        <f>COUNTIFS(Table2[Sub-Sector],Table4[[#This Row],[Sub-Sector]],Table2[6M Return vs Nifty],"&gt;=10")/Table4[[#This Row],[Count]]</f>
        <v>0.16666666666666666</v>
      </c>
      <c r="G64" s="2">
        <f>COUNTIFS(Table2[Sub-Sector],Table4[[#This Row],[Sub-Sector]],Table2[1Y Return vs Nifty],"&gt;=10")/Table4[[#This Row],[Count]]</f>
        <v>0.66666666666666663</v>
      </c>
      <c r="H64" s="2">
        <f>COUNTIFS(Table2[Sub-Sector],Table4[[#This Row],[Sub-Sector]],Table2[RSI Exponential â€“ 14D],"&gt;=50")/Table4[[#This Row],[Count]]</f>
        <v>0.83333333333333337</v>
      </c>
      <c r="I64" s="2">
        <f>COUNTIFS(Table2[Sub-Sector],Table4[[#This Row],[Sub-Sector]],Table2[Relative Volume],"&gt;=1")/Table4[[#This Row],[Count]]</f>
        <v>0.5</v>
      </c>
      <c r="J64" s="2">
        <f>COUNTIFS(Table2[Sub-Sector],Table4[[#This Row],[Sub-Sector]],Table2[% Away From Day Low],"&gt;=0.05")/Table4[[#This Row],[Count]]</f>
        <v>0</v>
      </c>
      <c r="K64" s="2">
        <f>COUNTIFS(Table2[Sub-Sector],Table4[[#This Row],[Sub-Sector]],Table2[% Away From Day High],"&lt;=0.05")/Table4[[#This Row],[Count]]</f>
        <v>1</v>
      </c>
      <c r="L64" s="2">
        <f>COUNTIFS(Table2[Sub-Sector],Table4[[#This Row],[Sub-Sector]],Table2[% Away From Current Week Low],"&gt;=0.05")/Table4[[#This Row],[Count]]</f>
        <v>0.16666666666666666</v>
      </c>
      <c r="M64" s="2">
        <f>COUNTIFS(Table2[Sub-Sector],Table4[[#This Row],[Sub-Sector]],Table2[% Away From Current Week High],"&lt;=0.05")/Table4[[#This Row],[Count]]</f>
        <v>0.83333333333333337</v>
      </c>
      <c r="N64" s="2">
        <f>COUNTIFS(Table2[Sub-Sector],Table4[[#This Row],[Sub-Sector]],Table2[% Away From Current Month Low],"&gt;=0.05")/Table4[[#This Row],[Count]]</f>
        <v>0.16666666666666666</v>
      </c>
      <c r="O64" s="2">
        <f>COUNTIFS(Table2[Sub-Sector],Table4[[#This Row],[Sub-Sector]],Table2[% Away From Current Month High],"&lt;=0.05")/Table4[[#This Row],[Count]]</f>
        <v>0.83333333333333337</v>
      </c>
      <c r="P64" s="2">
        <f>COUNTIFS(Table2[Sub-Sector],Table4[[#This Row],[Sub-Sector]],Table2[% Away From 52W High],"&lt;=10")/Table4[[#This Row],[Count]]</f>
        <v>0.83333333333333337</v>
      </c>
      <c r="Q64" s="2">
        <f>COUNTIFS(Table2[Sub-Sector],Table4[[#This Row],[Sub-Sector]],Table2[% Away From 52W Low],"&gt;=10")/Table4[[#This Row],[Count]]</f>
        <v>1</v>
      </c>
      <c r="R64" s="2">
        <f>COUNTIFS(Table2[Sub-Sector],Table4[[#This Row],[Sub-Sector]],Table2[% Price above 20 EMA],"&gt;=0")/Table4[[#This Row],[Count]]</f>
        <v>0.66666666666666663</v>
      </c>
      <c r="S64" s="2">
        <f>COUNTIFS(Table2[Sub-Sector],Table4[[#This Row],[Sub-Sector]],Table2[% Price above 50 EMA],"&gt;=0")/Table4[[#This Row],[Count]]</f>
        <v>0.83333333333333337</v>
      </c>
      <c r="T64" s="2">
        <f>COUNTIFS(Table2[Sub-Sector],Table4[[#This Row],[Sub-Sector]],Table2[% Price above 200 EMA],"&gt;=0")/Table4[[#This Row],[Count]]</f>
        <v>0.83333333333333337</v>
      </c>
      <c r="U64" s="2">
        <f>COUNTIFS(Table2[Sub-Sector],Table4[[#This Row],[Sub-Sector]],Table2[Rate of Change - Zone],"Positive")/Table4[[#This Row],[Count]]</f>
        <v>0.5</v>
      </c>
      <c r="V64" s="2">
        <f>COUNTIFS(Table2[Sub-Sector],Table4[[#This Row],[Sub-Sector]],Table2[Sharpe Ratio],"&gt;=0.10")/Table4[[#This Row],[Count]]</f>
        <v>0.16666666666666666</v>
      </c>
      <c r="W6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365</v>
      </c>
      <c r="X64">
        <f>_xlfn.RANK.AVG(Table4[[#This Row],[Score]],Table4[Score],1)</f>
        <v>40</v>
      </c>
      <c r="Y6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243</v>
      </c>
      <c r="Z64">
        <f>_xlfn.RANK.AVG(Table4[[#This Row],[Score 2 ]],Table4[[Score 2 ]],1)</f>
        <v>63</v>
      </c>
    </row>
    <row r="65" spans="1:26" x14ac:dyDescent="0.3">
      <c r="A65" t="s">
        <v>204</v>
      </c>
      <c r="B65">
        <f>COUNTIFS(Table2[Sub-Sector],Table4[[#This Row],[Sub-Sector]])</f>
        <v>26</v>
      </c>
      <c r="C65" s="2">
        <f>COUNTIFS(Table2[Sub-Sector],Table4[[#This Row],[Sub-Sector]],Table2[Uptrend],"Uptrend")/Table4[[#This Row],[Count]]</f>
        <v>0.69230769230769229</v>
      </c>
      <c r="D65" s="2">
        <f>COUNTIFS(Table2[Sub-Sector],Table4[[#This Row],[Sub-Sector]],Table2[1W Return vs Nifty],"&gt;=5")/Table4[[#This Row],[Count]]</f>
        <v>0</v>
      </c>
      <c r="E65" s="2">
        <f>COUNTIFS(Table2[Sub-Sector],Table4[[#This Row],[Sub-Sector]],Table2[1M Return vs Nifty],"&gt;=5")/Table4[[#This Row],[Count]]</f>
        <v>0.23076923076923078</v>
      </c>
      <c r="F65" s="2">
        <f>COUNTIFS(Table2[Sub-Sector],Table4[[#This Row],[Sub-Sector]],Table2[6M Return vs Nifty],"&gt;=10")/Table4[[#This Row],[Count]]</f>
        <v>0.61538461538461542</v>
      </c>
      <c r="G65" s="2">
        <f>COUNTIFS(Table2[Sub-Sector],Table4[[#This Row],[Sub-Sector]],Table2[1Y Return vs Nifty],"&gt;=10")/Table4[[#This Row],[Count]]</f>
        <v>0.5</v>
      </c>
      <c r="H65" s="2">
        <f>COUNTIFS(Table2[Sub-Sector],Table4[[#This Row],[Sub-Sector]],Table2[RSI Exponential â€“ 14D],"&gt;=50")/Table4[[#This Row],[Count]]</f>
        <v>0.34615384615384615</v>
      </c>
      <c r="I65" s="2">
        <f>COUNTIFS(Table2[Sub-Sector],Table4[[#This Row],[Sub-Sector]],Table2[Relative Volume],"&gt;=1")/Table4[[#This Row],[Count]]</f>
        <v>0.15384615384615385</v>
      </c>
      <c r="J65" s="2">
        <f>COUNTIFS(Table2[Sub-Sector],Table4[[#This Row],[Sub-Sector]],Table2[% Away From Day Low],"&gt;=0.05")/Table4[[#This Row],[Count]]</f>
        <v>0</v>
      </c>
      <c r="K65" s="2">
        <f>COUNTIFS(Table2[Sub-Sector],Table4[[#This Row],[Sub-Sector]],Table2[% Away From Day High],"&lt;=0.05")/Table4[[#This Row],[Count]]</f>
        <v>1</v>
      </c>
      <c r="L65" s="2">
        <f>COUNTIFS(Table2[Sub-Sector],Table4[[#This Row],[Sub-Sector]],Table2[% Away From Current Week Low],"&gt;=0.05")/Table4[[#This Row],[Count]]</f>
        <v>0.11538461538461539</v>
      </c>
      <c r="M65" s="2">
        <f>COUNTIFS(Table2[Sub-Sector],Table4[[#This Row],[Sub-Sector]],Table2[% Away From Current Week High],"&lt;=0.05")/Table4[[#This Row],[Count]]</f>
        <v>0.92307692307692313</v>
      </c>
      <c r="N65" s="2">
        <f>COUNTIFS(Table2[Sub-Sector],Table4[[#This Row],[Sub-Sector]],Table2[% Away From Current Month Low],"&gt;=0.05")/Table4[[#This Row],[Count]]</f>
        <v>0.11538461538461539</v>
      </c>
      <c r="O65" s="2">
        <f>COUNTIFS(Table2[Sub-Sector],Table4[[#This Row],[Sub-Sector]],Table2[% Away From Current Month High],"&lt;=0.05")/Table4[[#This Row],[Count]]</f>
        <v>0.92307692307692313</v>
      </c>
      <c r="P65" s="2">
        <f>COUNTIFS(Table2[Sub-Sector],Table4[[#This Row],[Sub-Sector]],Table2[% Away From 52W High],"&lt;=10")/Table4[[#This Row],[Count]]</f>
        <v>0.38461538461538464</v>
      </c>
      <c r="Q65" s="2">
        <f>COUNTIFS(Table2[Sub-Sector],Table4[[#This Row],[Sub-Sector]],Table2[% Away From 52W Low],"&gt;=10")/Table4[[#This Row],[Count]]</f>
        <v>1</v>
      </c>
      <c r="R65" s="2">
        <f>COUNTIFS(Table2[Sub-Sector],Table4[[#This Row],[Sub-Sector]],Table2[% Price above 20 EMA],"&gt;=0")/Table4[[#This Row],[Count]]</f>
        <v>0.53846153846153844</v>
      </c>
      <c r="S65" s="2">
        <f>COUNTIFS(Table2[Sub-Sector],Table4[[#This Row],[Sub-Sector]],Table2[% Price above 50 EMA],"&gt;=0")/Table4[[#This Row],[Count]]</f>
        <v>0.69230769230769229</v>
      </c>
      <c r="T65" s="2">
        <f>COUNTIFS(Table2[Sub-Sector],Table4[[#This Row],[Sub-Sector]],Table2[% Price above 200 EMA],"&gt;=0")/Table4[[#This Row],[Count]]</f>
        <v>0.92307692307692313</v>
      </c>
      <c r="U65" s="2">
        <f>COUNTIFS(Table2[Sub-Sector],Table4[[#This Row],[Sub-Sector]],Table2[Rate of Change - Zone],"Positive")/Table4[[#This Row],[Count]]</f>
        <v>0.57692307692307687</v>
      </c>
      <c r="V65" s="2">
        <f>COUNTIFS(Table2[Sub-Sector],Table4[[#This Row],[Sub-Sector]],Table2[Sharpe Ratio],"&gt;=0.10")/Table4[[#This Row],[Count]]</f>
        <v>0.42307692307692307</v>
      </c>
      <c r="W6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445</v>
      </c>
      <c r="X65">
        <f>_xlfn.RANK.AVG(Table4[[#This Row],[Score]],Table4[Score],1)</f>
        <v>68</v>
      </c>
      <c r="Y6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247</v>
      </c>
      <c r="Z65">
        <f>_xlfn.RANK.AVG(Table4[[#This Row],[Score 2 ]],Table4[[Score 2 ]],1)</f>
        <v>64</v>
      </c>
    </row>
    <row r="66" spans="1:26" x14ac:dyDescent="0.3">
      <c r="A66" t="s">
        <v>933</v>
      </c>
      <c r="B66">
        <f>COUNTIFS(Table2[Sub-Sector],Table4[[#This Row],[Sub-Sector]])</f>
        <v>2</v>
      </c>
      <c r="C66" s="2">
        <f>COUNTIFS(Table2[Sub-Sector],Table4[[#This Row],[Sub-Sector]],Table2[Uptrend],"Uptrend")/Table4[[#This Row],[Count]]</f>
        <v>1</v>
      </c>
      <c r="D66" s="2">
        <f>COUNTIFS(Table2[Sub-Sector],Table4[[#This Row],[Sub-Sector]],Table2[1W Return vs Nifty],"&gt;=5")/Table4[[#This Row],[Count]]</f>
        <v>0</v>
      </c>
      <c r="E66" s="2">
        <f>COUNTIFS(Table2[Sub-Sector],Table4[[#This Row],[Sub-Sector]],Table2[1M Return vs Nifty],"&gt;=5")/Table4[[#This Row],[Count]]</f>
        <v>0</v>
      </c>
      <c r="F66" s="2">
        <f>COUNTIFS(Table2[Sub-Sector],Table4[[#This Row],[Sub-Sector]],Table2[6M Return vs Nifty],"&gt;=10")/Table4[[#This Row],[Count]]</f>
        <v>0.5</v>
      </c>
      <c r="G66" s="2">
        <f>COUNTIFS(Table2[Sub-Sector],Table4[[#This Row],[Sub-Sector]],Table2[1Y Return vs Nifty],"&gt;=10")/Table4[[#This Row],[Count]]</f>
        <v>1</v>
      </c>
      <c r="H66" s="2">
        <f>COUNTIFS(Table2[Sub-Sector],Table4[[#This Row],[Sub-Sector]],Table2[RSI Exponential â€“ 14D],"&gt;=50")/Table4[[#This Row],[Count]]</f>
        <v>1</v>
      </c>
      <c r="I66" s="2">
        <f>COUNTIFS(Table2[Sub-Sector],Table4[[#This Row],[Sub-Sector]],Table2[Relative Volume],"&gt;=1")/Table4[[#This Row],[Count]]</f>
        <v>0</v>
      </c>
      <c r="J66" s="2">
        <f>COUNTIFS(Table2[Sub-Sector],Table4[[#This Row],[Sub-Sector]],Table2[% Away From Day Low],"&gt;=0.05")/Table4[[#This Row],[Count]]</f>
        <v>0</v>
      </c>
      <c r="K66" s="2">
        <f>COUNTIFS(Table2[Sub-Sector],Table4[[#This Row],[Sub-Sector]],Table2[% Away From Day High],"&lt;=0.05")/Table4[[#This Row],[Count]]</f>
        <v>1</v>
      </c>
      <c r="L66" s="2">
        <f>COUNTIFS(Table2[Sub-Sector],Table4[[#This Row],[Sub-Sector]],Table2[% Away From Current Week Low],"&gt;=0.05")/Table4[[#This Row],[Count]]</f>
        <v>0</v>
      </c>
      <c r="M66" s="2">
        <f>COUNTIFS(Table2[Sub-Sector],Table4[[#This Row],[Sub-Sector]],Table2[% Away From Current Week High],"&lt;=0.05")/Table4[[#This Row],[Count]]</f>
        <v>1</v>
      </c>
      <c r="N66" s="2">
        <f>COUNTIFS(Table2[Sub-Sector],Table4[[#This Row],[Sub-Sector]],Table2[% Away From Current Month Low],"&gt;=0.05")/Table4[[#This Row],[Count]]</f>
        <v>0</v>
      </c>
      <c r="O66" s="2">
        <f>COUNTIFS(Table2[Sub-Sector],Table4[[#This Row],[Sub-Sector]],Table2[% Away From Current Month High],"&lt;=0.05")/Table4[[#This Row],[Count]]</f>
        <v>1</v>
      </c>
      <c r="P66" s="2">
        <f>COUNTIFS(Table2[Sub-Sector],Table4[[#This Row],[Sub-Sector]],Table2[% Away From 52W High],"&lt;=10")/Table4[[#This Row],[Count]]</f>
        <v>0</v>
      </c>
      <c r="Q66" s="2">
        <f>COUNTIFS(Table2[Sub-Sector],Table4[[#This Row],[Sub-Sector]],Table2[% Away From 52W Low],"&gt;=10")/Table4[[#This Row],[Count]]</f>
        <v>1</v>
      </c>
      <c r="R66" s="2">
        <f>COUNTIFS(Table2[Sub-Sector],Table4[[#This Row],[Sub-Sector]],Table2[% Price above 20 EMA],"&gt;=0")/Table4[[#This Row],[Count]]</f>
        <v>1</v>
      </c>
      <c r="S66" s="2">
        <f>COUNTIFS(Table2[Sub-Sector],Table4[[#This Row],[Sub-Sector]],Table2[% Price above 50 EMA],"&gt;=0")/Table4[[#This Row],[Count]]</f>
        <v>1</v>
      </c>
      <c r="T66" s="2">
        <f>COUNTIFS(Table2[Sub-Sector],Table4[[#This Row],[Sub-Sector]],Table2[% Price above 200 EMA],"&gt;=0")/Table4[[#This Row],[Count]]</f>
        <v>1</v>
      </c>
      <c r="U66" s="2">
        <f>COUNTIFS(Table2[Sub-Sector],Table4[[#This Row],[Sub-Sector]],Table2[Rate of Change - Zone],"Positive")/Table4[[#This Row],[Count]]</f>
        <v>0.5</v>
      </c>
      <c r="V66" s="2">
        <f>COUNTIFS(Table2[Sub-Sector],Table4[[#This Row],[Sub-Sector]],Table2[Sharpe Ratio],"&gt;=0.10")/Table4[[#This Row],[Count]]</f>
        <v>1</v>
      </c>
      <c r="W6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444.5</v>
      </c>
      <c r="X66">
        <f>_xlfn.RANK.AVG(Table4[[#This Row],[Score]],Table4[Score],1)</f>
        <v>67</v>
      </c>
      <c r="Y6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247.5</v>
      </c>
      <c r="Z66">
        <f>_xlfn.RANK.AVG(Table4[[#This Row],[Score 2 ]],Table4[[Score 2 ]],1)</f>
        <v>65.5</v>
      </c>
    </row>
    <row r="67" spans="1:26" x14ac:dyDescent="0.3">
      <c r="A67" t="s">
        <v>273</v>
      </c>
      <c r="B67">
        <f>COUNTIFS(Table2[Sub-Sector],Table4[[#This Row],[Sub-Sector]])</f>
        <v>2</v>
      </c>
      <c r="C67" s="2">
        <f>COUNTIFS(Table2[Sub-Sector],Table4[[#This Row],[Sub-Sector]],Table2[Uptrend],"Uptrend")/Table4[[#This Row],[Count]]</f>
        <v>0.5</v>
      </c>
      <c r="D67" s="2">
        <f>COUNTIFS(Table2[Sub-Sector],Table4[[#This Row],[Sub-Sector]],Table2[1W Return vs Nifty],"&gt;=5")/Table4[[#This Row],[Count]]</f>
        <v>0</v>
      </c>
      <c r="E67" s="2">
        <f>COUNTIFS(Table2[Sub-Sector],Table4[[#This Row],[Sub-Sector]],Table2[1M Return vs Nifty],"&gt;=5")/Table4[[#This Row],[Count]]</f>
        <v>0</v>
      </c>
      <c r="F67" s="2">
        <f>COUNTIFS(Table2[Sub-Sector],Table4[[#This Row],[Sub-Sector]],Table2[6M Return vs Nifty],"&gt;=10")/Table4[[#This Row],[Count]]</f>
        <v>0.5</v>
      </c>
      <c r="G67" s="2">
        <f>COUNTIFS(Table2[Sub-Sector],Table4[[#This Row],[Sub-Sector]],Table2[1Y Return vs Nifty],"&gt;=10")/Table4[[#This Row],[Count]]</f>
        <v>1</v>
      </c>
      <c r="H67" s="2">
        <f>COUNTIFS(Table2[Sub-Sector],Table4[[#This Row],[Sub-Sector]],Table2[RSI Exponential â€“ 14D],"&gt;=50")/Table4[[#This Row],[Count]]</f>
        <v>0.5</v>
      </c>
      <c r="I67" s="2">
        <f>COUNTIFS(Table2[Sub-Sector],Table4[[#This Row],[Sub-Sector]],Table2[Relative Volume],"&gt;=1")/Table4[[#This Row],[Count]]</f>
        <v>0</v>
      </c>
      <c r="J67" s="2">
        <f>COUNTIFS(Table2[Sub-Sector],Table4[[#This Row],[Sub-Sector]],Table2[% Away From Day Low],"&gt;=0.05")/Table4[[#This Row],[Count]]</f>
        <v>0</v>
      </c>
      <c r="K67" s="2">
        <f>COUNTIFS(Table2[Sub-Sector],Table4[[#This Row],[Sub-Sector]],Table2[% Away From Day High],"&lt;=0.05")/Table4[[#This Row],[Count]]</f>
        <v>1</v>
      </c>
      <c r="L67" s="2">
        <f>COUNTIFS(Table2[Sub-Sector],Table4[[#This Row],[Sub-Sector]],Table2[% Away From Current Week Low],"&gt;=0.05")/Table4[[#This Row],[Count]]</f>
        <v>0</v>
      </c>
      <c r="M67" s="2">
        <f>COUNTIFS(Table2[Sub-Sector],Table4[[#This Row],[Sub-Sector]],Table2[% Away From Current Week High],"&lt;=0.05")/Table4[[#This Row],[Count]]</f>
        <v>1</v>
      </c>
      <c r="N67" s="2">
        <f>COUNTIFS(Table2[Sub-Sector],Table4[[#This Row],[Sub-Sector]],Table2[% Away From Current Month Low],"&gt;=0.05")/Table4[[#This Row],[Count]]</f>
        <v>0</v>
      </c>
      <c r="O67" s="2">
        <f>COUNTIFS(Table2[Sub-Sector],Table4[[#This Row],[Sub-Sector]],Table2[% Away From Current Month High],"&lt;=0.05")/Table4[[#This Row],[Count]]</f>
        <v>1</v>
      </c>
      <c r="P67" s="2">
        <f>COUNTIFS(Table2[Sub-Sector],Table4[[#This Row],[Sub-Sector]],Table2[% Away From 52W High],"&lt;=10")/Table4[[#This Row],[Count]]</f>
        <v>0</v>
      </c>
      <c r="Q67" s="2">
        <f>COUNTIFS(Table2[Sub-Sector],Table4[[#This Row],[Sub-Sector]],Table2[% Away From 52W Low],"&gt;=10")/Table4[[#This Row],[Count]]</f>
        <v>1</v>
      </c>
      <c r="R67" s="2">
        <f>COUNTIFS(Table2[Sub-Sector],Table4[[#This Row],[Sub-Sector]],Table2[% Price above 20 EMA],"&gt;=0")/Table4[[#This Row],[Count]]</f>
        <v>0.5</v>
      </c>
      <c r="S67" s="2">
        <f>COUNTIFS(Table2[Sub-Sector],Table4[[#This Row],[Sub-Sector]],Table2[% Price above 50 EMA],"&gt;=0")/Table4[[#This Row],[Count]]</f>
        <v>1</v>
      </c>
      <c r="T67" s="2">
        <f>COUNTIFS(Table2[Sub-Sector],Table4[[#This Row],[Sub-Sector]],Table2[% Price above 200 EMA],"&gt;=0")/Table4[[#This Row],[Count]]</f>
        <v>1</v>
      </c>
      <c r="U67" s="2">
        <f>COUNTIFS(Table2[Sub-Sector],Table4[[#This Row],[Sub-Sector]],Table2[Rate of Change - Zone],"Positive")/Table4[[#This Row],[Count]]</f>
        <v>0.5</v>
      </c>
      <c r="V67" s="2">
        <f>COUNTIFS(Table2[Sub-Sector],Table4[[#This Row],[Sub-Sector]],Table2[Sharpe Ratio],"&gt;=0.10")/Table4[[#This Row],[Count]]</f>
        <v>0.5</v>
      </c>
      <c r="W6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509</v>
      </c>
      <c r="X67">
        <f>_xlfn.RANK.AVG(Table4[[#This Row],[Score]],Table4[Score],1)</f>
        <v>86</v>
      </c>
      <c r="Y6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247.5</v>
      </c>
      <c r="Z67">
        <f>_xlfn.RANK.AVG(Table4[[#This Row],[Score 2 ]],Table4[[Score 2 ]],1)</f>
        <v>65.5</v>
      </c>
    </row>
    <row r="68" spans="1:26" x14ac:dyDescent="0.3">
      <c r="A68" t="s">
        <v>163</v>
      </c>
      <c r="B68">
        <f>COUNTIFS(Table2[Sub-Sector],Table4[[#This Row],[Sub-Sector]])</f>
        <v>10</v>
      </c>
      <c r="C68" s="2">
        <f>COUNTIFS(Table2[Sub-Sector],Table4[[#This Row],[Sub-Sector]],Table2[Uptrend],"Uptrend")/Table4[[#This Row],[Count]]</f>
        <v>0.8</v>
      </c>
      <c r="D68" s="2">
        <f>COUNTIFS(Table2[Sub-Sector],Table4[[#This Row],[Sub-Sector]],Table2[1W Return vs Nifty],"&gt;=5")/Table4[[#This Row],[Count]]</f>
        <v>0</v>
      </c>
      <c r="E68" s="2">
        <f>COUNTIFS(Table2[Sub-Sector],Table4[[#This Row],[Sub-Sector]],Table2[1M Return vs Nifty],"&gt;=5")/Table4[[#This Row],[Count]]</f>
        <v>0.3</v>
      </c>
      <c r="F68" s="2">
        <f>COUNTIFS(Table2[Sub-Sector],Table4[[#This Row],[Sub-Sector]],Table2[6M Return vs Nifty],"&gt;=10")/Table4[[#This Row],[Count]]</f>
        <v>0.9</v>
      </c>
      <c r="G68" s="2">
        <f>COUNTIFS(Table2[Sub-Sector],Table4[[#This Row],[Sub-Sector]],Table2[1Y Return vs Nifty],"&gt;=10")/Table4[[#This Row],[Count]]</f>
        <v>0.9</v>
      </c>
      <c r="H68" s="2">
        <f>COUNTIFS(Table2[Sub-Sector],Table4[[#This Row],[Sub-Sector]],Table2[RSI Exponential â€“ 14D],"&gt;=50")/Table4[[#This Row],[Count]]</f>
        <v>0.5</v>
      </c>
      <c r="I68" s="2">
        <f>COUNTIFS(Table2[Sub-Sector],Table4[[#This Row],[Sub-Sector]],Table2[Relative Volume],"&gt;=1")/Table4[[#This Row],[Count]]</f>
        <v>0</v>
      </c>
      <c r="J68" s="2">
        <f>COUNTIFS(Table2[Sub-Sector],Table4[[#This Row],[Sub-Sector]],Table2[% Away From Day Low],"&gt;=0.05")/Table4[[#This Row],[Count]]</f>
        <v>0</v>
      </c>
      <c r="K68" s="2">
        <f>COUNTIFS(Table2[Sub-Sector],Table4[[#This Row],[Sub-Sector]],Table2[% Away From Day High],"&lt;=0.05")/Table4[[#This Row],[Count]]</f>
        <v>1</v>
      </c>
      <c r="L68" s="2">
        <f>COUNTIFS(Table2[Sub-Sector],Table4[[#This Row],[Sub-Sector]],Table2[% Away From Current Week Low],"&gt;=0.05")/Table4[[#This Row],[Count]]</f>
        <v>0.1</v>
      </c>
      <c r="M68" s="2">
        <f>COUNTIFS(Table2[Sub-Sector],Table4[[#This Row],[Sub-Sector]],Table2[% Away From Current Week High],"&lt;=0.05")/Table4[[#This Row],[Count]]</f>
        <v>1</v>
      </c>
      <c r="N68" s="2">
        <f>COUNTIFS(Table2[Sub-Sector],Table4[[#This Row],[Sub-Sector]],Table2[% Away From Current Month Low],"&gt;=0.05")/Table4[[#This Row],[Count]]</f>
        <v>0.1</v>
      </c>
      <c r="O68" s="2">
        <f>COUNTIFS(Table2[Sub-Sector],Table4[[#This Row],[Sub-Sector]],Table2[% Away From Current Month High],"&lt;=0.05")/Table4[[#This Row],[Count]]</f>
        <v>1</v>
      </c>
      <c r="P68" s="2">
        <f>COUNTIFS(Table2[Sub-Sector],Table4[[#This Row],[Sub-Sector]],Table2[% Away From 52W High],"&lt;=10")/Table4[[#This Row],[Count]]</f>
        <v>0.3</v>
      </c>
      <c r="Q68" s="2">
        <f>COUNTIFS(Table2[Sub-Sector],Table4[[#This Row],[Sub-Sector]],Table2[% Away From 52W Low],"&gt;=10")/Table4[[#This Row],[Count]]</f>
        <v>1</v>
      </c>
      <c r="R68" s="2">
        <f>COUNTIFS(Table2[Sub-Sector],Table4[[#This Row],[Sub-Sector]],Table2[% Price above 20 EMA],"&gt;=0")/Table4[[#This Row],[Count]]</f>
        <v>0.6</v>
      </c>
      <c r="S68" s="2">
        <f>COUNTIFS(Table2[Sub-Sector],Table4[[#This Row],[Sub-Sector]],Table2[% Price above 50 EMA],"&gt;=0")/Table4[[#This Row],[Count]]</f>
        <v>0.7</v>
      </c>
      <c r="T68" s="2">
        <f>COUNTIFS(Table2[Sub-Sector],Table4[[#This Row],[Sub-Sector]],Table2[% Price above 200 EMA],"&gt;=0")/Table4[[#This Row],[Count]]</f>
        <v>1</v>
      </c>
      <c r="U68" s="2">
        <f>COUNTIFS(Table2[Sub-Sector],Table4[[#This Row],[Sub-Sector]],Table2[Rate of Change - Zone],"Positive")/Table4[[#This Row],[Count]]</f>
        <v>0.3</v>
      </c>
      <c r="V68" s="2">
        <f>COUNTIFS(Table2[Sub-Sector],Table4[[#This Row],[Sub-Sector]],Table2[Sharpe Ratio],"&gt;=0.10")/Table4[[#This Row],[Count]]</f>
        <v>1</v>
      </c>
      <c r="W6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429</v>
      </c>
      <c r="X68">
        <f>_xlfn.RANK.AVG(Table4[[#This Row],[Score]],Table4[Score],1)</f>
        <v>62</v>
      </c>
      <c r="Y6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248</v>
      </c>
      <c r="Z68">
        <f>_xlfn.RANK.AVG(Table4[[#This Row],[Score 2 ]],Table4[[Score 2 ]],1)</f>
        <v>67.5</v>
      </c>
    </row>
    <row r="69" spans="1:26" x14ac:dyDescent="0.3">
      <c r="A69" t="s">
        <v>357</v>
      </c>
      <c r="B69">
        <f>COUNTIFS(Table2[Sub-Sector],Table4[[#This Row],[Sub-Sector]])</f>
        <v>6</v>
      </c>
      <c r="C69" s="2">
        <f>COUNTIFS(Table2[Sub-Sector],Table4[[#This Row],[Sub-Sector]],Table2[Uptrend],"Uptrend")/Table4[[#This Row],[Count]]</f>
        <v>0.66666666666666663</v>
      </c>
      <c r="D69" s="2">
        <f>COUNTIFS(Table2[Sub-Sector],Table4[[#This Row],[Sub-Sector]],Table2[1W Return vs Nifty],"&gt;=5")/Table4[[#This Row],[Count]]</f>
        <v>0.16666666666666666</v>
      </c>
      <c r="E69" s="2">
        <f>COUNTIFS(Table2[Sub-Sector],Table4[[#This Row],[Sub-Sector]],Table2[1M Return vs Nifty],"&gt;=5")/Table4[[#This Row],[Count]]</f>
        <v>0.66666666666666663</v>
      </c>
      <c r="F69" s="2">
        <f>COUNTIFS(Table2[Sub-Sector],Table4[[#This Row],[Sub-Sector]],Table2[6M Return vs Nifty],"&gt;=10")/Table4[[#This Row],[Count]]</f>
        <v>0.5</v>
      </c>
      <c r="G69" s="2">
        <f>COUNTIFS(Table2[Sub-Sector],Table4[[#This Row],[Sub-Sector]],Table2[1Y Return vs Nifty],"&gt;=10")/Table4[[#This Row],[Count]]</f>
        <v>0.5</v>
      </c>
      <c r="H69" s="2">
        <f>COUNTIFS(Table2[Sub-Sector],Table4[[#This Row],[Sub-Sector]],Table2[RSI Exponential â€“ 14D],"&gt;=50")/Table4[[#This Row],[Count]]</f>
        <v>0.66666666666666663</v>
      </c>
      <c r="I69" s="2">
        <f>COUNTIFS(Table2[Sub-Sector],Table4[[#This Row],[Sub-Sector]],Table2[Relative Volume],"&gt;=1")/Table4[[#This Row],[Count]]</f>
        <v>0.16666666666666666</v>
      </c>
      <c r="J69" s="2">
        <f>COUNTIFS(Table2[Sub-Sector],Table4[[#This Row],[Sub-Sector]],Table2[% Away From Day Low],"&gt;=0.05")/Table4[[#This Row],[Count]]</f>
        <v>0</v>
      </c>
      <c r="K69" s="2">
        <f>COUNTIFS(Table2[Sub-Sector],Table4[[#This Row],[Sub-Sector]],Table2[% Away From Day High],"&lt;=0.05")/Table4[[#This Row],[Count]]</f>
        <v>1</v>
      </c>
      <c r="L69" s="2">
        <f>COUNTIFS(Table2[Sub-Sector],Table4[[#This Row],[Sub-Sector]],Table2[% Away From Current Week Low],"&gt;=0.05")/Table4[[#This Row],[Count]]</f>
        <v>0.16666666666666666</v>
      </c>
      <c r="M69" s="2">
        <f>COUNTIFS(Table2[Sub-Sector],Table4[[#This Row],[Sub-Sector]],Table2[% Away From Current Week High],"&lt;=0.05")/Table4[[#This Row],[Count]]</f>
        <v>1</v>
      </c>
      <c r="N69" s="2">
        <f>COUNTIFS(Table2[Sub-Sector],Table4[[#This Row],[Sub-Sector]],Table2[% Away From Current Month Low],"&gt;=0.05")/Table4[[#This Row],[Count]]</f>
        <v>0.16666666666666666</v>
      </c>
      <c r="O69" s="2">
        <f>COUNTIFS(Table2[Sub-Sector],Table4[[#This Row],[Sub-Sector]],Table2[% Away From Current Month High],"&lt;=0.05")/Table4[[#This Row],[Count]]</f>
        <v>1</v>
      </c>
      <c r="P69" s="2">
        <f>COUNTIFS(Table2[Sub-Sector],Table4[[#This Row],[Sub-Sector]],Table2[% Away From 52W High],"&lt;=10")/Table4[[#This Row],[Count]]</f>
        <v>0.5</v>
      </c>
      <c r="Q69" s="2">
        <f>COUNTIFS(Table2[Sub-Sector],Table4[[#This Row],[Sub-Sector]],Table2[% Away From 52W Low],"&gt;=10")/Table4[[#This Row],[Count]]</f>
        <v>0.83333333333333337</v>
      </c>
      <c r="R69" s="2">
        <f>COUNTIFS(Table2[Sub-Sector],Table4[[#This Row],[Sub-Sector]],Table2[% Price above 20 EMA],"&gt;=0")/Table4[[#This Row],[Count]]</f>
        <v>0.66666666666666663</v>
      </c>
      <c r="S69" s="2">
        <f>COUNTIFS(Table2[Sub-Sector],Table4[[#This Row],[Sub-Sector]],Table2[% Price above 50 EMA],"&gt;=0")/Table4[[#This Row],[Count]]</f>
        <v>0.83333333333333337</v>
      </c>
      <c r="T69" s="2">
        <f>COUNTIFS(Table2[Sub-Sector],Table4[[#This Row],[Sub-Sector]],Table2[% Price above 200 EMA],"&gt;=0")/Table4[[#This Row],[Count]]</f>
        <v>0.66666666666666663</v>
      </c>
      <c r="U69" s="2">
        <f>COUNTIFS(Table2[Sub-Sector],Table4[[#This Row],[Sub-Sector]],Table2[Rate of Change - Zone],"Positive")/Table4[[#This Row],[Count]]</f>
        <v>0.66666666666666663</v>
      </c>
      <c r="V69" s="2">
        <f>COUNTIFS(Table2[Sub-Sector],Table4[[#This Row],[Sub-Sector]],Table2[Sharpe Ratio],"&gt;=0.10")/Table4[[#This Row],[Count]]</f>
        <v>0.16666666666666666</v>
      </c>
      <c r="W6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342.5</v>
      </c>
      <c r="X69">
        <f>_xlfn.RANK.AVG(Table4[[#This Row],[Score]],Table4[Score],1)</f>
        <v>36</v>
      </c>
      <c r="Y6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248</v>
      </c>
      <c r="Z69">
        <f>_xlfn.RANK.AVG(Table4[[#This Row],[Score 2 ]],Table4[[Score 2 ]],1)</f>
        <v>67.5</v>
      </c>
    </row>
    <row r="70" spans="1:26" x14ac:dyDescent="0.3">
      <c r="A70" t="s">
        <v>415</v>
      </c>
      <c r="B70">
        <f>COUNTIFS(Table2[Sub-Sector],Table4[[#This Row],[Sub-Sector]])</f>
        <v>6</v>
      </c>
      <c r="C70" s="2">
        <f>COUNTIFS(Table2[Sub-Sector],Table4[[#This Row],[Sub-Sector]],Table2[Uptrend],"Uptrend")/Table4[[#This Row],[Count]]</f>
        <v>0.5</v>
      </c>
      <c r="D70" s="2">
        <f>COUNTIFS(Table2[Sub-Sector],Table4[[#This Row],[Sub-Sector]],Table2[1W Return vs Nifty],"&gt;=5")/Table4[[#This Row],[Count]]</f>
        <v>0</v>
      </c>
      <c r="E70" s="2">
        <f>COUNTIFS(Table2[Sub-Sector],Table4[[#This Row],[Sub-Sector]],Table2[1M Return vs Nifty],"&gt;=5")/Table4[[#This Row],[Count]]</f>
        <v>0.16666666666666666</v>
      </c>
      <c r="F70" s="2">
        <f>COUNTIFS(Table2[Sub-Sector],Table4[[#This Row],[Sub-Sector]],Table2[6M Return vs Nifty],"&gt;=10")/Table4[[#This Row],[Count]]</f>
        <v>0.33333333333333331</v>
      </c>
      <c r="G70" s="2">
        <f>COUNTIFS(Table2[Sub-Sector],Table4[[#This Row],[Sub-Sector]],Table2[1Y Return vs Nifty],"&gt;=10")/Table4[[#This Row],[Count]]</f>
        <v>0.33333333333333331</v>
      </c>
      <c r="H70" s="2">
        <f>COUNTIFS(Table2[Sub-Sector],Table4[[#This Row],[Sub-Sector]],Table2[RSI Exponential â€“ 14D],"&gt;=50")/Table4[[#This Row],[Count]]</f>
        <v>0.5</v>
      </c>
      <c r="I70" s="2">
        <f>COUNTIFS(Table2[Sub-Sector],Table4[[#This Row],[Sub-Sector]],Table2[Relative Volume],"&gt;=1")/Table4[[#This Row],[Count]]</f>
        <v>0.16666666666666666</v>
      </c>
      <c r="J70" s="2">
        <f>COUNTIFS(Table2[Sub-Sector],Table4[[#This Row],[Sub-Sector]],Table2[% Away From Day Low],"&gt;=0.05")/Table4[[#This Row],[Count]]</f>
        <v>0</v>
      </c>
      <c r="K70" s="2">
        <f>COUNTIFS(Table2[Sub-Sector],Table4[[#This Row],[Sub-Sector]],Table2[% Away From Day High],"&lt;=0.05")/Table4[[#This Row],[Count]]</f>
        <v>1</v>
      </c>
      <c r="L70" s="2">
        <f>COUNTIFS(Table2[Sub-Sector],Table4[[#This Row],[Sub-Sector]],Table2[% Away From Current Week Low],"&gt;=0.05")/Table4[[#This Row],[Count]]</f>
        <v>0.16666666666666666</v>
      </c>
      <c r="M70" s="2">
        <f>COUNTIFS(Table2[Sub-Sector],Table4[[#This Row],[Sub-Sector]],Table2[% Away From Current Week High],"&lt;=0.05")/Table4[[#This Row],[Count]]</f>
        <v>1</v>
      </c>
      <c r="N70" s="2">
        <f>COUNTIFS(Table2[Sub-Sector],Table4[[#This Row],[Sub-Sector]],Table2[% Away From Current Month Low],"&gt;=0.05")/Table4[[#This Row],[Count]]</f>
        <v>0.16666666666666666</v>
      </c>
      <c r="O70" s="2">
        <f>COUNTIFS(Table2[Sub-Sector],Table4[[#This Row],[Sub-Sector]],Table2[% Away From Current Month High],"&lt;=0.05")/Table4[[#This Row],[Count]]</f>
        <v>1</v>
      </c>
      <c r="P70" s="2">
        <f>COUNTIFS(Table2[Sub-Sector],Table4[[#This Row],[Sub-Sector]],Table2[% Away From 52W High],"&lt;=10")/Table4[[#This Row],[Count]]</f>
        <v>0.33333333333333331</v>
      </c>
      <c r="Q70" s="2">
        <f>COUNTIFS(Table2[Sub-Sector],Table4[[#This Row],[Sub-Sector]],Table2[% Away From 52W Low],"&gt;=10")/Table4[[#This Row],[Count]]</f>
        <v>1</v>
      </c>
      <c r="R70" s="2">
        <f>COUNTIFS(Table2[Sub-Sector],Table4[[#This Row],[Sub-Sector]],Table2[% Price above 20 EMA],"&gt;=0")/Table4[[#This Row],[Count]]</f>
        <v>0.83333333333333337</v>
      </c>
      <c r="S70" s="2">
        <f>COUNTIFS(Table2[Sub-Sector],Table4[[#This Row],[Sub-Sector]],Table2[% Price above 50 EMA],"&gt;=0")/Table4[[#This Row],[Count]]</f>
        <v>0.66666666666666663</v>
      </c>
      <c r="T70" s="2">
        <f>COUNTIFS(Table2[Sub-Sector],Table4[[#This Row],[Sub-Sector]],Table2[% Price above 200 EMA],"&gt;=0")/Table4[[#This Row],[Count]]</f>
        <v>1</v>
      </c>
      <c r="U70" s="2">
        <f>COUNTIFS(Table2[Sub-Sector],Table4[[#This Row],[Sub-Sector]],Table2[Rate of Change - Zone],"Positive")/Table4[[#This Row],[Count]]</f>
        <v>1</v>
      </c>
      <c r="V70" s="2">
        <f>COUNTIFS(Table2[Sub-Sector],Table4[[#This Row],[Sub-Sector]],Table2[Sharpe Ratio],"&gt;=0.10")/Table4[[#This Row],[Count]]</f>
        <v>0.33333333333333331</v>
      </c>
      <c r="W7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483</v>
      </c>
      <c r="X70">
        <f>_xlfn.RANK.AVG(Table4[[#This Row],[Score]],Table4[Score],1)</f>
        <v>79</v>
      </c>
      <c r="Y7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249</v>
      </c>
      <c r="Z70">
        <f>_xlfn.RANK.AVG(Table4[[#This Row],[Score 2 ]],Table4[[Score 2 ]],1)</f>
        <v>69</v>
      </c>
    </row>
    <row r="71" spans="1:26" x14ac:dyDescent="0.3">
      <c r="A71" t="s">
        <v>95</v>
      </c>
      <c r="B71">
        <f>COUNTIFS(Table2[Sub-Sector],Table4[[#This Row],[Sub-Sector]])</f>
        <v>3</v>
      </c>
      <c r="C71" s="2">
        <f>COUNTIFS(Table2[Sub-Sector],Table4[[#This Row],[Sub-Sector]],Table2[Uptrend],"Uptrend")/Table4[[#This Row],[Count]]</f>
        <v>0.66666666666666663</v>
      </c>
      <c r="D71" s="2">
        <f>COUNTIFS(Table2[Sub-Sector],Table4[[#This Row],[Sub-Sector]],Table2[1W Return vs Nifty],"&gt;=5")/Table4[[#This Row],[Count]]</f>
        <v>0</v>
      </c>
      <c r="E71" s="2">
        <f>COUNTIFS(Table2[Sub-Sector],Table4[[#This Row],[Sub-Sector]],Table2[1M Return vs Nifty],"&gt;=5")/Table4[[#This Row],[Count]]</f>
        <v>0</v>
      </c>
      <c r="F71" s="2">
        <f>COUNTIFS(Table2[Sub-Sector],Table4[[#This Row],[Sub-Sector]],Table2[6M Return vs Nifty],"&gt;=10")/Table4[[#This Row],[Count]]</f>
        <v>0.33333333333333331</v>
      </c>
      <c r="G71" s="2">
        <f>COUNTIFS(Table2[Sub-Sector],Table4[[#This Row],[Sub-Sector]],Table2[1Y Return vs Nifty],"&gt;=10")/Table4[[#This Row],[Count]]</f>
        <v>1</v>
      </c>
      <c r="H71" s="2">
        <f>COUNTIFS(Table2[Sub-Sector],Table4[[#This Row],[Sub-Sector]],Table2[RSI Exponential â€“ 14D],"&gt;=50")/Table4[[#This Row],[Count]]</f>
        <v>0.66666666666666663</v>
      </c>
      <c r="I71" s="2">
        <f>COUNTIFS(Table2[Sub-Sector],Table4[[#This Row],[Sub-Sector]],Table2[Relative Volume],"&gt;=1")/Table4[[#This Row],[Count]]</f>
        <v>0</v>
      </c>
      <c r="J71" s="2">
        <f>COUNTIFS(Table2[Sub-Sector],Table4[[#This Row],[Sub-Sector]],Table2[% Away From Day Low],"&gt;=0.05")/Table4[[#This Row],[Count]]</f>
        <v>0</v>
      </c>
      <c r="K71" s="2">
        <f>COUNTIFS(Table2[Sub-Sector],Table4[[#This Row],[Sub-Sector]],Table2[% Away From Day High],"&lt;=0.05")/Table4[[#This Row],[Count]]</f>
        <v>1</v>
      </c>
      <c r="L71" s="2">
        <f>COUNTIFS(Table2[Sub-Sector],Table4[[#This Row],[Sub-Sector]],Table2[% Away From Current Week Low],"&gt;=0.05")/Table4[[#This Row],[Count]]</f>
        <v>0</v>
      </c>
      <c r="M71" s="2">
        <f>COUNTIFS(Table2[Sub-Sector],Table4[[#This Row],[Sub-Sector]],Table2[% Away From Current Week High],"&lt;=0.05")/Table4[[#This Row],[Count]]</f>
        <v>1</v>
      </c>
      <c r="N71" s="2">
        <f>COUNTIFS(Table2[Sub-Sector],Table4[[#This Row],[Sub-Sector]],Table2[% Away From Current Month Low],"&gt;=0.05")/Table4[[#This Row],[Count]]</f>
        <v>0</v>
      </c>
      <c r="O71" s="2">
        <f>COUNTIFS(Table2[Sub-Sector],Table4[[#This Row],[Sub-Sector]],Table2[% Away From Current Month High],"&lt;=0.05")/Table4[[#This Row],[Count]]</f>
        <v>1</v>
      </c>
      <c r="P71" s="2">
        <f>COUNTIFS(Table2[Sub-Sector],Table4[[#This Row],[Sub-Sector]],Table2[% Away From 52W High],"&lt;=10")/Table4[[#This Row],[Count]]</f>
        <v>0.33333333333333331</v>
      </c>
      <c r="Q71" s="2">
        <f>COUNTIFS(Table2[Sub-Sector],Table4[[#This Row],[Sub-Sector]],Table2[% Away From 52W Low],"&gt;=10")/Table4[[#This Row],[Count]]</f>
        <v>1</v>
      </c>
      <c r="R71" s="2">
        <f>COUNTIFS(Table2[Sub-Sector],Table4[[#This Row],[Sub-Sector]],Table2[% Price above 20 EMA],"&gt;=0")/Table4[[#This Row],[Count]]</f>
        <v>0.33333333333333331</v>
      </c>
      <c r="S71" s="2">
        <f>COUNTIFS(Table2[Sub-Sector],Table4[[#This Row],[Sub-Sector]],Table2[% Price above 50 EMA],"&gt;=0")/Table4[[#This Row],[Count]]</f>
        <v>0.33333333333333331</v>
      </c>
      <c r="T71" s="2">
        <f>COUNTIFS(Table2[Sub-Sector],Table4[[#This Row],[Sub-Sector]],Table2[% Price above 200 EMA],"&gt;=0")/Table4[[#This Row],[Count]]</f>
        <v>1</v>
      </c>
      <c r="U71" s="2">
        <f>COUNTIFS(Table2[Sub-Sector],Table4[[#This Row],[Sub-Sector]],Table2[Rate of Change - Zone],"Positive")/Table4[[#This Row],[Count]]</f>
        <v>0.66666666666666663</v>
      </c>
      <c r="V71" s="2">
        <f>COUNTIFS(Table2[Sub-Sector],Table4[[#This Row],[Sub-Sector]],Table2[Sharpe Ratio],"&gt;=0.10")/Table4[[#This Row],[Count]]</f>
        <v>1</v>
      </c>
      <c r="W7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490.5</v>
      </c>
      <c r="X71">
        <f>_xlfn.RANK.AVG(Table4[[#This Row],[Score]],Table4[Score],1)</f>
        <v>81.5</v>
      </c>
      <c r="Y7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249.5</v>
      </c>
      <c r="Z71">
        <f>_xlfn.RANK.AVG(Table4[[#This Row],[Score 2 ]],Table4[[Score 2 ]],1)</f>
        <v>70</v>
      </c>
    </row>
    <row r="72" spans="1:26" x14ac:dyDescent="0.3">
      <c r="A72" t="s">
        <v>443</v>
      </c>
      <c r="B72">
        <f>COUNTIFS(Table2[Sub-Sector],Table4[[#This Row],[Sub-Sector]])</f>
        <v>9</v>
      </c>
      <c r="C72" s="2">
        <f>COUNTIFS(Table2[Sub-Sector],Table4[[#This Row],[Sub-Sector]],Table2[Uptrend],"Uptrend")/Table4[[#This Row],[Count]]</f>
        <v>0.33333333333333331</v>
      </c>
      <c r="D72" s="2">
        <f>COUNTIFS(Table2[Sub-Sector],Table4[[#This Row],[Sub-Sector]],Table2[1W Return vs Nifty],"&gt;=5")/Table4[[#This Row],[Count]]</f>
        <v>0.1111111111111111</v>
      </c>
      <c r="E72" s="2">
        <f>COUNTIFS(Table2[Sub-Sector],Table4[[#This Row],[Sub-Sector]],Table2[1M Return vs Nifty],"&gt;=5")/Table4[[#This Row],[Count]]</f>
        <v>0.33333333333333331</v>
      </c>
      <c r="F72" s="2">
        <f>COUNTIFS(Table2[Sub-Sector],Table4[[#This Row],[Sub-Sector]],Table2[6M Return vs Nifty],"&gt;=10")/Table4[[#This Row],[Count]]</f>
        <v>0.33333333333333331</v>
      </c>
      <c r="G72" s="2">
        <f>COUNTIFS(Table2[Sub-Sector],Table4[[#This Row],[Sub-Sector]],Table2[1Y Return vs Nifty],"&gt;=10")/Table4[[#This Row],[Count]]</f>
        <v>0.22222222222222221</v>
      </c>
      <c r="H72" s="2">
        <f>COUNTIFS(Table2[Sub-Sector],Table4[[#This Row],[Sub-Sector]],Table2[RSI Exponential â€“ 14D],"&gt;=50")/Table4[[#This Row],[Count]]</f>
        <v>0.55555555555555558</v>
      </c>
      <c r="I72" s="2">
        <f>COUNTIFS(Table2[Sub-Sector],Table4[[#This Row],[Sub-Sector]],Table2[Relative Volume],"&gt;=1")/Table4[[#This Row],[Count]]</f>
        <v>0.44444444444444442</v>
      </c>
      <c r="J72" s="2">
        <f>COUNTIFS(Table2[Sub-Sector],Table4[[#This Row],[Sub-Sector]],Table2[% Away From Day Low],"&gt;=0.05")/Table4[[#This Row],[Count]]</f>
        <v>0</v>
      </c>
      <c r="K72" s="2">
        <f>COUNTIFS(Table2[Sub-Sector],Table4[[#This Row],[Sub-Sector]],Table2[% Away From Day High],"&lt;=0.05")/Table4[[#This Row],[Count]]</f>
        <v>1</v>
      </c>
      <c r="L72" s="2">
        <f>COUNTIFS(Table2[Sub-Sector],Table4[[#This Row],[Sub-Sector]],Table2[% Away From Current Week Low],"&gt;=0.05")/Table4[[#This Row],[Count]]</f>
        <v>0.1111111111111111</v>
      </c>
      <c r="M72" s="2">
        <f>COUNTIFS(Table2[Sub-Sector],Table4[[#This Row],[Sub-Sector]],Table2[% Away From Current Week High],"&lt;=0.05")/Table4[[#This Row],[Count]]</f>
        <v>1</v>
      </c>
      <c r="N72" s="2">
        <f>COUNTIFS(Table2[Sub-Sector],Table4[[#This Row],[Sub-Sector]],Table2[% Away From Current Month Low],"&gt;=0.05")/Table4[[#This Row],[Count]]</f>
        <v>0.1111111111111111</v>
      </c>
      <c r="O72" s="2">
        <f>COUNTIFS(Table2[Sub-Sector],Table4[[#This Row],[Sub-Sector]],Table2[% Away From Current Month High],"&lt;=0.05")/Table4[[#This Row],[Count]]</f>
        <v>1</v>
      </c>
      <c r="P72" s="2">
        <f>COUNTIFS(Table2[Sub-Sector],Table4[[#This Row],[Sub-Sector]],Table2[% Away From 52W High],"&lt;=10")/Table4[[#This Row],[Count]]</f>
        <v>0.33333333333333331</v>
      </c>
      <c r="Q72" s="2">
        <f>COUNTIFS(Table2[Sub-Sector],Table4[[#This Row],[Sub-Sector]],Table2[% Away From 52W Low],"&gt;=10")/Table4[[#This Row],[Count]]</f>
        <v>0.88888888888888884</v>
      </c>
      <c r="R72" s="2">
        <f>COUNTIFS(Table2[Sub-Sector],Table4[[#This Row],[Sub-Sector]],Table2[% Price above 20 EMA],"&gt;=0")/Table4[[#This Row],[Count]]</f>
        <v>0.66666666666666663</v>
      </c>
      <c r="S72" s="2">
        <f>COUNTIFS(Table2[Sub-Sector],Table4[[#This Row],[Sub-Sector]],Table2[% Price above 50 EMA],"&gt;=0")/Table4[[#This Row],[Count]]</f>
        <v>0.55555555555555558</v>
      </c>
      <c r="T72" s="2">
        <f>COUNTIFS(Table2[Sub-Sector],Table4[[#This Row],[Sub-Sector]],Table2[% Price above 200 EMA],"&gt;=0")/Table4[[#This Row],[Count]]</f>
        <v>0.44444444444444442</v>
      </c>
      <c r="U72" s="2">
        <f>COUNTIFS(Table2[Sub-Sector],Table4[[#This Row],[Sub-Sector]],Table2[Rate of Change - Zone],"Positive")/Table4[[#This Row],[Count]]</f>
        <v>0.77777777777777779</v>
      </c>
      <c r="V72" s="2">
        <f>COUNTIFS(Table2[Sub-Sector],Table4[[#This Row],[Sub-Sector]],Table2[Sharpe Ratio],"&gt;=0.10")/Table4[[#This Row],[Count]]</f>
        <v>0.44444444444444442</v>
      </c>
      <c r="W7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422.5</v>
      </c>
      <c r="X72">
        <f>_xlfn.RANK.AVG(Table4[[#This Row],[Score]],Table4[Score],1)</f>
        <v>58.5</v>
      </c>
      <c r="Y7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250.5</v>
      </c>
      <c r="Z72">
        <f>_xlfn.RANK.AVG(Table4[[#This Row],[Score 2 ]],Table4[[Score 2 ]],1)</f>
        <v>71</v>
      </c>
    </row>
    <row r="73" spans="1:26" x14ac:dyDescent="0.3">
      <c r="A73" t="s">
        <v>51</v>
      </c>
      <c r="B73">
        <f>COUNTIFS(Table2[Sub-Sector],Table4[[#This Row],[Sub-Sector]])</f>
        <v>17</v>
      </c>
      <c r="C73" s="2">
        <f>COUNTIFS(Table2[Sub-Sector],Table4[[#This Row],[Sub-Sector]],Table2[Uptrend],"Uptrend")/Table4[[#This Row],[Count]]</f>
        <v>0.35294117647058826</v>
      </c>
      <c r="D73" s="2">
        <f>COUNTIFS(Table2[Sub-Sector],Table4[[#This Row],[Sub-Sector]],Table2[1W Return vs Nifty],"&gt;=5")/Table4[[#This Row],[Count]]</f>
        <v>0.23529411764705882</v>
      </c>
      <c r="E73" s="2">
        <f>COUNTIFS(Table2[Sub-Sector],Table4[[#This Row],[Sub-Sector]],Table2[1M Return vs Nifty],"&gt;=5")/Table4[[#This Row],[Count]]</f>
        <v>0.47058823529411764</v>
      </c>
      <c r="F73" s="2">
        <f>COUNTIFS(Table2[Sub-Sector],Table4[[#This Row],[Sub-Sector]],Table2[6M Return vs Nifty],"&gt;=10")/Table4[[#This Row],[Count]]</f>
        <v>0.17647058823529413</v>
      </c>
      <c r="G73" s="2">
        <f>COUNTIFS(Table2[Sub-Sector],Table4[[#This Row],[Sub-Sector]],Table2[1Y Return vs Nifty],"&gt;=10")/Table4[[#This Row],[Count]]</f>
        <v>0.23529411764705882</v>
      </c>
      <c r="H73" s="2">
        <f>COUNTIFS(Table2[Sub-Sector],Table4[[#This Row],[Sub-Sector]],Table2[RSI Exponential â€“ 14D],"&gt;=50")/Table4[[#This Row],[Count]]</f>
        <v>0.70588235294117652</v>
      </c>
      <c r="I73" s="2">
        <f>COUNTIFS(Table2[Sub-Sector],Table4[[#This Row],[Sub-Sector]],Table2[Relative Volume],"&gt;=1")/Table4[[#This Row],[Count]]</f>
        <v>0.47058823529411764</v>
      </c>
      <c r="J73" s="2">
        <f>COUNTIFS(Table2[Sub-Sector],Table4[[#This Row],[Sub-Sector]],Table2[% Away From Day Low],"&gt;=0.05")/Table4[[#This Row],[Count]]</f>
        <v>0</v>
      </c>
      <c r="K73" s="2">
        <f>COUNTIFS(Table2[Sub-Sector],Table4[[#This Row],[Sub-Sector]],Table2[% Away From Day High],"&lt;=0.05")/Table4[[#This Row],[Count]]</f>
        <v>1</v>
      </c>
      <c r="L73" s="2">
        <f>COUNTIFS(Table2[Sub-Sector],Table4[[#This Row],[Sub-Sector]],Table2[% Away From Current Week Low],"&gt;=0.05")/Table4[[#This Row],[Count]]</f>
        <v>5.8823529411764705E-2</v>
      </c>
      <c r="M73" s="2">
        <f>COUNTIFS(Table2[Sub-Sector],Table4[[#This Row],[Sub-Sector]],Table2[% Away From Current Week High],"&lt;=0.05")/Table4[[#This Row],[Count]]</f>
        <v>1</v>
      </c>
      <c r="N73" s="2">
        <f>COUNTIFS(Table2[Sub-Sector],Table4[[#This Row],[Sub-Sector]],Table2[% Away From Current Month Low],"&gt;=0.05")/Table4[[#This Row],[Count]]</f>
        <v>5.8823529411764705E-2</v>
      </c>
      <c r="O73" s="2">
        <f>COUNTIFS(Table2[Sub-Sector],Table4[[#This Row],[Sub-Sector]],Table2[% Away From Current Month High],"&lt;=0.05")/Table4[[#This Row],[Count]]</f>
        <v>1</v>
      </c>
      <c r="P73" s="2">
        <f>COUNTIFS(Table2[Sub-Sector],Table4[[#This Row],[Sub-Sector]],Table2[% Away From 52W High],"&lt;=10")/Table4[[#This Row],[Count]]</f>
        <v>0.35294117647058826</v>
      </c>
      <c r="Q73" s="2">
        <f>COUNTIFS(Table2[Sub-Sector],Table4[[#This Row],[Sub-Sector]],Table2[% Away From 52W Low],"&gt;=10")/Table4[[#This Row],[Count]]</f>
        <v>0.88235294117647056</v>
      </c>
      <c r="R73" s="2">
        <f>COUNTIFS(Table2[Sub-Sector],Table4[[#This Row],[Sub-Sector]],Table2[% Price above 20 EMA],"&gt;=0")/Table4[[#This Row],[Count]]</f>
        <v>0.58823529411764708</v>
      </c>
      <c r="S73" s="2">
        <f>COUNTIFS(Table2[Sub-Sector],Table4[[#This Row],[Sub-Sector]],Table2[% Price above 50 EMA],"&gt;=0")/Table4[[#This Row],[Count]]</f>
        <v>0.6470588235294118</v>
      </c>
      <c r="T73" s="2">
        <f>COUNTIFS(Table2[Sub-Sector],Table4[[#This Row],[Sub-Sector]],Table2[% Price above 200 EMA],"&gt;=0")/Table4[[#This Row],[Count]]</f>
        <v>0.70588235294117652</v>
      </c>
      <c r="U73" s="2">
        <f>COUNTIFS(Table2[Sub-Sector],Table4[[#This Row],[Sub-Sector]],Table2[Rate of Change - Zone],"Positive")/Table4[[#This Row],[Count]]</f>
        <v>0.88235294117647056</v>
      </c>
      <c r="V73" s="2">
        <f>COUNTIFS(Table2[Sub-Sector],Table4[[#This Row],[Sub-Sector]],Table2[Sharpe Ratio],"&gt;=0.10")/Table4[[#This Row],[Count]]</f>
        <v>0.11764705882352941</v>
      </c>
      <c r="W7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395</v>
      </c>
      <c r="X73">
        <f>_xlfn.RANK.AVG(Table4[[#This Row],[Score]],Table4[Score],1)</f>
        <v>47</v>
      </c>
      <c r="Y7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252</v>
      </c>
      <c r="Z73">
        <f>_xlfn.RANK.AVG(Table4[[#This Row],[Score 2 ]],Table4[[Score 2 ]],1)</f>
        <v>72</v>
      </c>
    </row>
    <row r="74" spans="1:26" x14ac:dyDescent="0.3">
      <c r="A74" t="s">
        <v>46</v>
      </c>
      <c r="B74">
        <f>COUNTIFS(Table2[Sub-Sector],Table4[[#This Row],[Sub-Sector]])</f>
        <v>27</v>
      </c>
      <c r="C74" s="2">
        <f>COUNTIFS(Table2[Sub-Sector],Table4[[#This Row],[Sub-Sector]],Table2[Uptrend],"Uptrend")/Table4[[#This Row],[Count]]</f>
        <v>0.59259259259259256</v>
      </c>
      <c r="D74" s="2">
        <f>COUNTIFS(Table2[Sub-Sector],Table4[[#This Row],[Sub-Sector]],Table2[1W Return vs Nifty],"&gt;=5")/Table4[[#This Row],[Count]]</f>
        <v>7.407407407407407E-2</v>
      </c>
      <c r="E74" s="2">
        <f>COUNTIFS(Table2[Sub-Sector],Table4[[#This Row],[Sub-Sector]],Table2[1M Return vs Nifty],"&gt;=5")/Table4[[#This Row],[Count]]</f>
        <v>0.25925925925925924</v>
      </c>
      <c r="F74" s="2">
        <f>COUNTIFS(Table2[Sub-Sector],Table4[[#This Row],[Sub-Sector]],Table2[6M Return vs Nifty],"&gt;=10")/Table4[[#This Row],[Count]]</f>
        <v>0.55555555555555558</v>
      </c>
      <c r="G74" s="2">
        <f>COUNTIFS(Table2[Sub-Sector],Table4[[#This Row],[Sub-Sector]],Table2[1Y Return vs Nifty],"&gt;=10")/Table4[[#This Row],[Count]]</f>
        <v>0.59259259259259256</v>
      </c>
      <c r="H74" s="2">
        <f>COUNTIFS(Table2[Sub-Sector],Table4[[#This Row],[Sub-Sector]],Table2[RSI Exponential â€“ 14D],"&gt;=50")/Table4[[#This Row],[Count]]</f>
        <v>0.40740740740740738</v>
      </c>
      <c r="I74" s="2">
        <f>COUNTIFS(Table2[Sub-Sector],Table4[[#This Row],[Sub-Sector]],Table2[Relative Volume],"&gt;=1")/Table4[[#This Row],[Count]]</f>
        <v>0.18518518518518517</v>
      </c>
      <c r="J74" s="2">
        <f>COUNTIFS(Table2[Sub-Sector],Table4[[#This Row],[Sub-Sector]],Table2[% Away From Day Low],"&gt;=0.05")/Table4[[#This Row],[Count]]</f>
        <v>3.7037037037037035E-2</v>
      </c>
      <c r="K74" s="2">
        <f>COUNTIFS(Table2[Sub-Sector],Table4[[#This Row],[Sub-Sector]],Table2[% Away From Day High],"&lt;=0.05")/Table4[[#This Row],[Count]]</f>
        <v>1</v>
      </c>
      <c r="L74" s="2">
        <f>COUNTIFS(Table2[Sub-Sector],Table4[[#This Row],[Sub-Sector]],Table2[% Away From Current Week Low],"&gt;=0.05")/Table4[[#This Row],[Count]]</f>
        <v>3.7037037037037035E-2</v>
      </c>
      <c r="M74" s="2">
        <f>COUNTIFS(Table2[Sub-Sector],Table4[[#This Row],[Sub-Sector]],Table2[% Away From Current Week High],"&lt;=0.05")/Table4[[#This Row],[Count]]</f>
        <v>0.81481481481481477</v>
      </c>
      <c r="N74" s="2">
        <f>COUNTIFS(Table2[Sub-Sector],Table4[[#This Row],[Sub-Sector]],Table2[% Away From Current Month Low],"&gt;=0.05")/Table4[[#This Row],[Count]]</f>
        <v>3.7037037037037035E-2</v>
      </c>
      <c r="O74" s="2">
        <f>COUNTIFS(Table2[Sub-Sector],Table4[[#This Row],[Sub-Sector]],Table2[% Away From Current Month High],"&lt;=0.05")/Table4[[#This Row],[Count]]</f>
        <v>0.81481481481481477</v>
      </c>
      <c r="P74" s="2">
        <f>COUNTIFS(Table2[Sub-Sector],Table4[[#This Row],[Sub-Sector]],Table2[% Away From 52W High],"&lt;=10")/Table4[[#This Row],[Count]]</f>
        <v>0.22222222222222221</v>
      </c>
      <c r="Q74" s="2">
        <f>COUNTIFS(Table2[Sub-Sector],Table4[[#This Row],[Sub-Sector]],Table2[% Away From 52W Low],"&gt;=10")/Table4[[#This Row],[Count]]</f>
        <v>1</v>
      </c>
      <c r="R74" s="2">
        <f>COUNTIFS(Table2[Sub-Sector],Table4[[#This Row],[Sub-Sector]],Table2[% Price above 20 EMA],"&gt;=0")/Table4[[#This Row],[Count]]</f>
        <v>0.51851851851851849</v>
      </c>
      <c r="S74" s="2">
        <f>COUNTIFS(Table2[Sub-Sector],Table4[[#This Row],[Sub-Sector]],Table2[% Price above 50 EMA],"&gt;=0")/Table4[[#This Row],[Count]]</f>
        <v>0.55555555555555558</v>
      </c>
      <c r="T74" s="2">
        <f>COUNTIFS(Table2[Sub-Sector],Table4[[#This Row],[Sub-Sector]],Table2[% Price above 200 EMA],"&gt;=0")/Table4[[#This Row],[Count]]</f>
        <v>0.96296296296296291</v>
      </c>
      <c r="U74" s="2">
        <f>COUNTIFS(Table2[Sub-Sector],Table4[[#This Row],[Sub-Sector]],Table2[Rate of Change - Zone],"Positive")/Table4[[#This Row],[Count]]</f>
        <v>0.40740740740740738</v>
      </c>
      <c r="V74" s="2">
        <f>COUNTIFS(Table2[Sub-Sector],Table4[[#This Row],[Sub-Sector]],Table2[Sharpe Ratio],"&gt;=0.10")/Table4[[#This Row],[Count]]</f>
        <v>0.66666666666666663</v>
      </c>
      <c r="W7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409</v>
      </c>
      <c r="X74">
        <f>_xlfn.RANK.AVG(Table4[[#This Row],[Score]],Table4[Score],1)</f>
        <v>52</v>
      </c>
      <c r="Y7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254</v>
      </c>
      <c r="Z74">
        <f>_xlfn.RANK.AVG(Table4[[#This Row],[Score 2 ]],Table4[[Score 2 ]],1)</f>
        <v>73.5</v>
      </c>
    </row>
    <row r="75" spans="1:26" x14ac:dyDescent="0.3">
      <c r="A75" t="s">
        <v>257</v>
      </c>
      <c r="B75">
        <f>COUNTIFS(Table2[Sub-Sector],Table4[[#This Row],[Sub-Sector]])</f>
        <v>23</v>
      </c>
      <c r="C75" s="2">
        <f>COUNTIFS(Table2[Sub-Sector],Table4[[#This Row],[Sub-Sector]],Table2[Uptrend],"Uptrend")/Table4[[#This Row],[Count]]</f>
        <v>0.43478260869565216</v>
      </c>
      <c r="D75" s="2">
        <f>COUNTIFS(Table2[Sub-Sector],Table4[[#This Row],[Sub-Sector]],Table2[1W Return vs Nifty],"&gt;=5")/Table4[[#This Row],[Count]]</f>
        <v>4.3478260869565216E-2</v>
      </c>
      <c r="E75" s="2">
        <f>COUNTIFS(Table2[Sub-Sector],Table4[[#This Row],[Sub-Sector]],Table2[1M Return vs Nifty],"&gt;=5")/Table4[[#This Row],[Count]]</f>
        <v>0.17391304347826086</v>
      </c>
      <c r="F75" s="2">
        <f>COUNTIFS(Table2[Sub-Sector],Table4[[#This Row],[Sub-Sector]],Table2[6M Return vs Nifty],"&gt;=10")/Table4[[#This Row],[Count]]</f>
        <v>0.39130434782608697</v>
      </c>
      <c r="G75" s="2">
        <f>COUNTIFS(Table2[Sub-Sector],Table4[[#This Row],[Sub-Sector]],Table2[1Y Return vs Nifty],"&gt;=10")/Table4[[#This Row],[Count]]</f>
        <v>0.34782608695652173</v>
      </c>
      <c r="H75" s="2">
        <f>COUNTIFS(Table2[Sub-Sector],Table4[[#This Row],[Sub-Sector]],Table2[RSI Exponential â€“ 14D],"&gt;=50")/Table4[[#This Row],[Count]]</f>
        <v>0.39130434782608697</v>
      </c>
      <c r="I75" s="2">
        <f>COUNTIFS(Table2[Sub-Sector],Table4[[#This Row],[Sub-Sector]],Table2[Relative Volume],"&gt;=1")/Table4[[#This Row],[Count]]</f>
        <v>0.34782608695652173</v>
      </c>
      <c r="J75" s="2">
        <f>COUNTIFS(Table2[Sub-Sector],Table4[[#This Row],[Sub-Sector]],Table2[% Away From Day Low],"&gt;=0.05")/Table4[[#This Row],[Count]]</f>
        <v>0</v>
      </c>
      <c r="K75" s="2">
        <f>COUNTIFS(Table2[Sub-Sector],Table4[[#This Row],[Sub-Sector]],Table2[% Away From Day High],"&lt;=0.05")/Table4[[#This Row],[Count]]</f>
        <v>1</v>
      </c>
      <c r="L75" s="2">
        <f>COUNTIFS(Table2[Sub-Sector],Table4[[#This Row],[Sub-Sector]],Table2[% Away From Current Week Low],"&gt;=0.05")/Table4[[#This Row],[Count]]</f>
        <v>0</v>
      </c>
      <c r="M75" s="2">
        <f>COUNTIFS(Table2[Sub-Sector],Table4[[#This Row],[Sub-Sector]],Table2[% Away From Current Week High],"&lt;=0.05")/Table4[[#This Row],[Count]]</f>
        <v>0.82608695652173914</v>
      </c>
      <c r="N75" s="2">
        <f>COUNTIFS(Table2[Sub-Sector],Table4[[#This Row],[Sub-Sector]],Table2[% Away From Current Month Low],"&gt;=0.05")/Table4[[#This Row],[Count]]</f>
        <v>0</v>
      </c>
      <c r="O75" s="2">
        <f>COUNTIFS(Table2[Sub-Sector],Table4[[#This Row],[Sub-Sector]],Table2[% Away From Current Month High],"&lt;=0.05")/Table4[[#This Row],[Count]]</f>
        <v>0.82608695652173914</v>
      </c>
      <c r="P75" s="2">
        <f>COUNTIFS(Table2[Sub-Sector],Table4[[#This Row],[Sub-Sector]],Table2[% Away From 52W High],"&lt;=10")/Table4[[#This Row],[Count]]</f>
        <v>0.13043478260869565</v>
      </c>
      <c r="Q75" s="2">
        <f>COUNTIFS(Table2[Sub-Sector],Table4[[#This Row],[Sub-Sector]],Table2[% Away From 52W Low],"&gt;=10")/Table4[[#This Row],[Count]]</f>
        <v>0.91304347826086951</v>
      </c>
      <c r="R75" s="2">
        <f>COUNTIFS(Table2[Sub-Sector],Table4[[#This Row],[Sub-Sector]],Table2[% Price above 20 EMA],"&gt;=0")/Table4[[#This Row],[Count]]</f>
        <v>0.39130434782608697</v>
      </c>
      <c r="S75" s="2">
        <f>COUNTIFS(Table2[Sub-Sector],Table4[[#This Row],[Sub-Sector]],Table2[% Price above 50 EMA],"&gt;=0")/Table4[[#This Row],[Count]]</f>
        <v>0.39130434782608697</v>
      </c>
      <c r="T75" s="2">
        <f>COUNTIFS(Table2[Sub-Sector],Table4[[#This Row],[Sub-Sector]],Table2[% Price above 200 EMA],"&gt;=0")/Table4[[#This Row],[Count]]</f>
        <v>0.82608695652173914</v>
      </c>
      <c r="U75" s="2">
        <f>COUNTIFS(Table2[Sub-Sector],Table4[[#This Row],[Sub-Sector]],Table2[Rate of Change - Zone],"Positive")/Table4[[#This Row],[Count]]</f>
        <v>0.60869565217391308</v>
      </c>
      <c r="V75" s="2">
        <f>COUNTIFS(Table2[Sub-Sector],Table4[[#This Row],[Sub-Sector]],Table2[Sharpe Ratio],"&gt;=0.10")/Table4[[#This Row],[Count]]</f>
        <v>0.47826086956521741</v>
      </c>
      <c r="W7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452</v>
      </c>
      <c r="X75">
        <f>_xlfn.RANK.AVG(Table4[[#This Row],[Score]],Table4[Score],1)</f>
        <v>71.5</v>
      </c>
      <c r="Y7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254</v>
      </c>
      <c r="Z75">
        <f>_xlfn.RANK.AVG(Table4[[#This Row],[Score 2 ]],Table4[[Score 2 ]],1)</f>
        <v>73.5</v>
      </c>
    </row>
    <row r="76" spans="1:26" x14ac:dyDescent="0.3">
      <c r="A76" t="s">
        <v>365</v>
      </c>
      <c r="B76">
        <f>COUNTIFS(Table2[Sub-Sector],Table4[[#This Row],[Sub-Sector]])</f>
        <v>2</v>
      </c>
      <c r="C76" s="2">
        <f>COUNTIFS(Table2[Sub-Sector],Table4[[#This Row],[Sub-Sector]],Table2[Uptrend],"Uptrend")/Table4[[#This Row],[Count]]</f>
        <v>0.5</v>
      </c>
      <c r="D76" s="2">
        <f>COUNTIFS(Table2[Sub-Sector],Table4[[#This Row],[Sub-Sector]],Table2[1W Return vs Nifty],"&gt;=5")/Table4[[#This Row],[Count]]</f>
        <v>0</v>
      </c>
      <c r="E76" s="2">
        <f>COUNTIFS(Table2[Sub-Sector],Table4[[#This Row],[Sub-Sector]],Table2[1M Return vs Nifty],"&gt;=5")/Table4[[#This Row],[Count]]</f>
        <v>0.5</v>
      </c>
      <c r="F76" s="2">
        <f>COUNTIFS(Table2[Sub-Sector],Table4[[#This Row],[Sub-Sector]],Table2[6M Return vs Nifty],"&gt;=10")/Table4[[#This Row],[Count]]</f>
        <v>1</v>
      </c>
      <c r="G76" s="2">
        <f>COUNTIFS(Table2[Sub-Sector],Table4[[#This Row],[Sub-Sector]],Table2[1Y Return vs Nifty],"&gt;=10")/Table4[[#This Row],[Count]]</f>
        <v>0.5</v>
      </c>
      <c r="H76" s="2">
        <f>COUNTIFS(Table2[Sub-Sector],Table4[[#This Row],[Sub-Sector]],Table2[RSI Exponential â€“ 14D],"&gt;=50")/Table4[[#This Row],[Count]]</f>
        <v>0.5</v>
      </c>
      <c r="I76" s="2">
        <f>COUNTIFS(Table2[Sub-Sector],Table4[[#This Row],[Sub-Sector]],Table2[Relative Volume],"&gt;=1")/Table4[[#This Row],[Count]]</f>
        <v>0</v>
      </c>
      <c r="J76" s="2">
        <f>COUNTIFS(Table2[Sub-Sector],Table4[[#This Row],[Sub-Sector]],Table2[% Away From Day Low],"&gt;=0.05")/Table4[[#This Row],[Count]]</f>
        <v>0.5</v>
      </c>
      <c r="K76" s="2">
        <f>COUNTIFS(Table2[Sub-Sector],Table4[[#This Row],[Sub-Sector]],Table2[% Away From Day High],"&lt;=0.05")/Table4[[#This Row],[Count]]</f>
        <v>1</v>
      </c>
      <c r="L76" s="2">
        <f>COUNTIFS(Table2[Sub-Sector],Table4[[#This Row],[Sub-Sector]],Table2[% Away From Current Week Low],"&gt;=0.05")/Table4[[#This Row],[Count]]</f>
        <v>0.5</v>
      </c>
      <c r="M76" s="2">
        <f>COUNTIFS(Table2[Sub-Sector],Table4[[#This Row],[Sub-Sector]],Table2[% Away From Current Week High],"&lt;=0.05")/Table4[[#This Row],[Count]]</f>
        <v>1</v>
      </c>
      <c r="N76" s="2">
        <f>COUNTIFS(Table2[Sub-Sector],Table4[[#This Row],[Sub-Sector]],Table2[% Away From Current Month Low],"&gt;=0.05")/Table4[[#This Row],[Count]]</f>
        <v>0.5</v>
      </c>
      <c r="O76" s="2">
        <f>COUNTIFS(Table2[Sub-Sector],Table4[[#This Row],[Sub-Sector]],Table2[% Away From Current Month High],"&lt;=0.05")/Table4[[#This Row],[Count]]</f>
        <v>1</v>
      </c>
      <c r="P76" s="2">
        <f>COUNTIFS(Table2[Sub-Sector],Table4[[#This Row],[Sub-Sector]],Table2[% Away From 52W High],"&lt;=10")/Table4[[#This Row],[Count]]</f>
        <v>0.5</v>
      </c>
      <c r="Q76" s="2">
        <f>COUNTIFS(Table2[Sub-Sector],Table4[[#This Row],[Sub-Sector]],Table2[% Away From 52W Low],"&gt;=10")/Table4[[#This Row],[Count]]</f>
        <v>1</v>
      </c>
      <c r="R76" s="2">
        <f>COUNTIFS(Table2[Sub-Sector],Table4[[#This Row],[Sub-Sector]],Table2[% Price above 20 EMA],"&gt;=0")/Table4[[#This Row],[Count]]</f>
        <v>0.5</v>
      </c>
      <c r="S76" s="2">
        <f>COUNTIFS(Table2[Sub-Sector],Table4[[#This Row],[Sub-Sector]],Table2[% Price above 50 EMA],"&gt;=0")/Table4[[#This Row],[Count]]</f>
        <v>0.5</v>
      </c>
      <c r="T76" s="2">
        <f>COUNTIFS(Table2[Sub-Sector],Table4[[#This Row],[Sub-Sector]],Table2[% Price above 200 EMA],"&gt;=0")/Table4[[#This Row],[Count]]</f>
        <v>1</v>
      </c>
      <c r="U76" s="2">
        <f>COUNTIFS(Table2[Sub-Sector],Table4[[#This Row],[Sub-Sector]],Table2[Rate of Change - Zone],"Positive")/Table4[[#This Row],[Count]]</f>
        <v>0.5</v>
      </c>
      <c r="V76" s="2">
        <f>COUNTIFS(Table2[Sub-Sector],Table4[[#This Row],[Sub-Sector]],Table2[Sharpe Ratio],"&gt;=0.10")/Table4[[#This Row],[Count]]</f>
        <v>1</v>
      </c>
      <c r="W7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448</v>
      </c>
      <c r="X76">
        <f>_xlfn.RANK.AVG(Table4[[#This Row],[Score]],Table4[Score],1)</f>
        <v>69.5</v>
      </c>
      <c r="Y7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257</v>
      </c>
      <c r="Z76">
        <f>_xlfn.RANK.AVG(Table4[[#This Row],[Score 2 ]],Table4[[Score 2 ]],1)</f>
        <v>75.5</v>
      </c>
    </row>
    <row r="77" spans="1:26" x14ac:dyDescent="0.3">
      <c r="A77" t="s">
        <v>192</v>
      </c>
      <c r="B77">
        <f>COUNTIFS(Table2[Sub-Sector],Table4[[#This Row],[Sub-Sector]])</f>
        <v>2</v>
      </c>
      <c r="C77" s="2">
        <f>COUNTIFS(Table2[Sub-Sector],Table4[[#This Row],[Sub-Sector]],Table2[Uptrend],"Uptrend")/Table4[[#This Row],[Count]]</f>
        <v>1</v>
      </c>
      <c r="D77" s="2">
        <f>COUNTIFS(Table2[Sub-Sector],Table4[[#This Row],[Sub-Sector]],Table2[1W Return vs Nifty],"&gt;=5")/Table4[[#This Row],[Count]]</f>
        <v>0</v>
      </c>
      <c r="E77" s="2">
        <f>COUNTIFS(Table2[Sub-Sector],Table4[[#This Row],[Sub-Sector]],Table2[1M Return vs Nifty],"&gt;=5")/Table4[[#This Row],[Count]]</f>
        <v>0</v>
      </c>
      <c r="F77" s="2">
        <f>COUNTIFS(Table2[Sub-Sector],Table4[[#This Row],[Sub-Sector]],Table2[6M Return vs Nifty],"&gt;=10")/Table4[[#This Row],[Count]]</f>
        <v>1</v>
      </c>
      <c r="G77" s="2">
        <f>COUNTIFS(Table2[Sub-Sector],Table4[[#This Row],[Sub-Sector]],Table2[1Y Return vs Nifty],"&gt;=10")/Table4[[#This Row],[Count]]</f>
        <v>0.5</v>
      </c>
      <c r="H77" s="2">
        <f>COUNTIFS(Table2[Sub-Sector],Table4[[#This Row],[Sub-Sector]],Table2[RSI Exponential â€“ 14D],"&gt;=50")/Table4[[#This Row],[Count]]</f>
        <v>0.5</v>
      </c>
      <c r="I77" s="2">
        <f>COUNTIFS(Table2[Sub-Sector],Table4[[#This Row],[Sub-Sector]],Table2[Relative Volume],"&gt;=1")/Table4[[#This Row],[Count]]</f>
        <v>0</v>
      </c>
      <c r="J77" s="2">
        <f>COUNTIFS(Table2[Sub-Sector],Table4[[#This Row],[Sub-Sector]],Table2[% Away From Day Low],"&gt;=0.05")/Table4[[#This Row],[Count]]</f>
        <v>0</v>
      </c>
      <c r="K77" s="2">
        <f>COUNTIFS(Table2[Sub-Sector],Table4[[#This Row],[Sub-Sector]],Table2[% Away From Day High],"&lt;=0.05")/Table4[[#This Row],[Count]]</f>
        <v>1</v>
      </c>
      <c r="L77" s="2">
        <f>COUNTIFS(Table2[Sub-Sector],Table4[[#This Row],[Sub-Sector]],Table2[% Away From Current Week Low],"&gt;=0.05")/Table4[[#This Row],[Count]]</f>
        <v>0</v>
      </c>
      <c r="M77" s="2">
        <f>COUNTIFS(Table2[Sub-Sector],Table4[[#This Row],[Sub-Sector]],Table2[% Away From Current Week High],"&lt;=0.05")/Table4[[#This Row],[Count]]</f>
        <v>1</v>
      </c>
      <c r="N77" s="2">
        <f>COUNTIFS(Table2[Sub-Sector],Table4[[#This Row],[Sub-Sector]],Table2[% Away From Current Month Low],"&gt;=0.05")/Table4[[#This Row],[Count]]</f>
        <v>0</v>
      </c>
      <c r="O77" s="2">
        <f>COUNTIFS(Table2[Sub-Sector],Table4[[#This Row],[Sub-Sector]],Table2[% Away From Current Month High],"&lt;=0.05")/Table4[[#This Row],[Count]]</f>
        <v>1</v>
      </c>
      <c r="P77" s="2">
        <f>COUNTIFS(Table2[Sub-Sector],Table4[[#This Row],[Sub-Sector]],Table2[% Away From 52W High],"&lt;=10")/Table4[[#This Row],[Count]]</f>
        <v>1</v>
      </c>
      <c r="Q77" s="2">
        <f>COUNTIFS(Table2[Sub-Sector],Table4[[#This Row],[Sub-Sector]],Table2[% Away From 52W Low],"&gt;=10")/Table4[[#This Row],[Count]]</f>
        <v>1</v>
      </c>
      <c r="R77" s="2">
        <f>COUNTIFS(Table2[Sub-Sector],Table4[[#This Row],[Sub-Sector]],Table2[% Price above 20 EMA],"&gt;=0")/Table4[[#This Row],[Count]]</f>
        <v>0</v>
      </c>
      <c r="S77" s="2">
        <f>COUNTIFS(Table2[Sub-Sector],Table4[[#This Row],[Sub-Sector]],Table2[% Price above 50 EMA],"&gt;=0")/Table4[[#This Row],[Count]]</f>
        <v>1</v>
      </c>
      <c r="T77" s="2">
        <f>COUNTIFS(Table2[Sub-Sector],Table4[[#This Row],[Sub-Sector]],Table2[% Price above 200 EMA],"&gt;=0")/Table4[[#This Row],[Count]]</f>
        <v>1</v>
      </c>
      <c r="U77" s="2">
        <f>COUNTIFS(Table2[Sub-Sector],Table4[[#This Row],[Sub-Sector]],Table2[Rate of Change - Zone],"Positive")/Table4[[#This Row],[Count]]</f>
        <v>0.5</v>
      </c>
      <c r="V77" s="2">
        <f>COUNTIFS(Table2[Sub-Sector],Table4[[#This Row],[Sub-Sector]],Table2[Sharpe Ratio],"&gt;=0.10")/Table4[[#This Row],[Count]]</f>
        <v>0</v>
      </c>
      <c r="W7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454</v>
      </c>
      <c r="X77">
        <f>_xlfn.RANK.AVG(Table4[[#This Row],[Score]],Table4[Score],1)</f>
        <v>73</v>
      </c>
      <c r="Y7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257</v>
      </c>
      <c r="Z77">
        <f>_xlfn.RANK.AVG(Table4[[#This Row],[Score 2 ]],Table4[[Score 2 ]],1)</f>
        <v>75.5</v>
      </c>
    </row>
    <row r="78" spans="1:26" x14ac:dyDescent="0.3">
      <c r="A78" t="s">
        <v>706</v>
      </c>
      <c r="B78">
        <f>COUNTIFS(Table2[Sub-Sector],Table4[[#This Row],[Sub-Sector]])</f>
        <v>3</v>
      </c>
      <c r="C78" s="2">
        <f>COUNTIFS(Table2[Sub-Sector],Table4[[#This Row],[Sub-Sector]],Table2[Uptrend],"Uptrend")/Table4[[#This Row],[Count]]</f>
        <v>0.33333333333333331</v>
      </c>
      <c r="D78" s="2">
        <f>COUNTIFS(Table2[Sub-Sector],Table4[[#This Row],[Sub-Sector]],Table2[1W Return vs Nifty],"&gt;=5")/Table4[[#This Row],[Count]]</f>
        <v>0</v>
      </c>
      <c r="E78" s="2">
        <f>COUNTIFS(Table2[Sub-Sector],Table4[[#This Row],[Sub-Sector]],Table2[1M Return vs Nifty],"&gt;=5")/Table4[[#This Row],[Count]]</f>
        <v>0</v>
      </c>
      <c r="F78" s="2">
        <f>COUNTIFS(Table2[Sub-Sector],Table4[[#This Row],[Sub-Sector]],Table2[6M Return vs Nifty],"&gt;=10")/Table4[[#This Row],[Count]]</f>
        <v>0.66666666666666663</v>
      </c>
      <c r="G78" s="2">
        <f>COUNTIFS(Table2[Sub-Sector],Table4[[#This Row],[Sub-Sector]],Table2[1Y Return vs Nifty],"&gt;=10")/Table4[[#This Row],[Count]]</f>
        <v>0.33333333333333331</v>
      </c>
      <c r="H78" s="2">
        <f>COUNTIFS(Table2[Sub-Sector],Table4[[#This Row],[Sub-Sector]],Table2[RSI Exponential â€“ 14D],"&gt;=50")/Table4[[#This Row],[Count]]</f>
        <v>0</v>
      </c>
      <c r="I78" s="2">
        <f>COUNTIFS(Table2[Sub-Sector],Table4[[#This Row],[Sub-Sector]],Table2[Relative Volume],"&gt;=1")/Table4[[#This Row],[Count]]</f>
        <v>0.33333333333333331</v>
      </c>
      <c r="J78" s="2">
        <f>COUNTIFS(Table2[Sub-Sector],Table4[[#This Row],[Sub-Sector]],Table2[% Away From Day Low],"&gt;=0.05")/Table4[[#This Row],[Count]]</f>
        <v>0</v>
      </c>
      <c r="K78" s="2">
        <f>COUNTIFS(Table2[Sub-Sector],Table4[[#This Row],[Sub-Sector]],Table2[% Away From Day High],"&lt;=0.05")/Table4[[#This Row],[Count]]</f>
        <v>1</v>
      </c>
      <c r="L78" s="2">
        <f>COUNTIFS(Table2[Sub-Sector],Table4[[#This Row],[Sub-Sector]],Table2[% Away From Current Week Low],"&gt;=0.05")/Table4[[#This Row],[Count]]</f>
        <v>0</v>
      </c>
      <c r="M78" s="2">
        <f>COUNTIFS(Table2[Sub-Sector],Table4[[#This Row],[Sub-Sector]],Table2[% Away From Current Week High],"&lt;=0.05")/Table4[[#This Row],[Count]]</f>
        <v>1</v>
      </c>
      <c r="N78" s="2">
        <f>COUNTIFS(Table2[Sub-Sector],Table4[[#This Row],[Sub-Sector]],Table2[% Away From Current Month Low],"&gt;=0.05")/Table4[[#This Row],[Count]]</f>
        <v>0</v>
      </c>
      <c r="O78" s="2">
        <f>COUNTIFS(Table2[Sub-Sector],Table4[[#This Row],[Sub-Sector]],Table2[% Away From Current Month High],"&lt;=0.05")/Table4[[#This Row],[Count]]</f>
        <v>1</v>
      </c>
      <c r="P78" s="2">
        <f>COUNTIFS(Table2[Sub-Sector],Table4[[#This Row],[Sub-Sector]],Table2[% Away From 52W High],"&lt;=10")/Table4[[#This Row],[Count]]</f>
        <v>0.33333333333333331</v>
      </c>
      <c r="Q78" s="2">
        <f>COUNTIFS(Table2[Sub-Sector],Table4[[#This Row],[Sub-Sector]],Table2[% Away From 52W Low],"&gt;=10")/Table4[[#This Row],[Count]]</f>
        <v>0.66666666666666663</v>
      </c>
      <c r="R78" s="2">
        <f>COUNTIFS(Table2[Sub-Sector],Table4[[#This Row],[Sub-Sector]],Table2[% Price above 20 EMA],"&gt;=0")/Table4[[#This Row],[Count]]</f>
        <v>0.33333333333333331</v>
      </c>
      <c r="S78" s="2">
        <f>COUNTIFS(Table2[Sub-Sector],Table4[[#This Row],[Sub-Sector]],Table2[% Price above 50 EMA],"&gt;=0")/Table4[[#This Row],[Count]]</f>
        <v>0.33333333333333331</v>
      </c>
      <c r="T78" s="2">
        <f>COUNTIFS(Table2[Sub-Sector],Table4[[#This Row],[Sub-Sector]],Table2[% Price above 200 EMA],"&gt;=0")/Table4[[#This Row],[Count]]</f>
        <v>0.66666666666666663</v>
      </c>
      <c r="U78" s="2">
        <f>COUNTIFS(Table2[Sub-Sector],Table4[[#This Row],[Sub-Sector]],Table2[Rate of Change - Zone],"Positive")/Table4[[#This Row],[Count]]</f>
        <v>0.33333333333333331</v>
      </c>
      <c r="V78" s="2">
        <f>COUNTIFS(Table2[Sub-Sector],Table4[[#This Row],[Sub-Sector]],Table2[Sharpe Ratio],"&gt;=0.10")/Table4[[#This Row],[Count]]</f>
        <v>0.66666666666666663</v>
      </c>
      <c r="W7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539</v>
      </c>
      <c r="X78">
        <f>_xlfn.RANK.AVG(Table4[[#This Row],[Score]],Table4[Score],1)</f>
        <v>100</v>
      </c>
      <c r="Y7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260</v>
      </c>
      <c r="Z78">
        <f>_xlfn.RANK.AVG(Table4[[#This Row],[Score 2 ]],Table4[[Score 2 ]],1)</f>
        <v>77</v>
      </c>
    </row>
    <row r="79" spans="1:26" x14ac:dyDescent="0.3">
      <c r="A79" t="s">
        <v>603</v>
      </c>
      <c r="B79">
        <f>COUNTIFS(Table2[Sub-Sector],Table4[[#This Row],[Sub-Sector]])</f>
        <v>3</v>
      </c>
      <c r="C79" s="2">
        <f>COUNTIFS(Table2[Sub-Sector],Table4[[#This Row],[Sub-Sector]],Table2[Uptrend],"Uptrend")/Table4[[#This Row],[Count]]</f>
        <v>0.33333333333333331</v>
      </c>
      <c r="D79" s="2">
        <f>COUNTIFS(Table2[Sub-Sector],Table4[[#This Row],[Sub-Sector]],Table2[1W Return vs Nifty],"&gt;=5")/Table4[[#This Row],[Count]]</f>
        <v>0</v>
      </c>
      <c r="E79" s="2">
        <f>COUNTIFS(Table2[Sub-Sector],Table4[[#This Row],[Sub-Sector]],Table2[1M Return vs Nifty],"&gt;=5")/Table4[[#This Row],[Count]]</f>
        <v>0.33333333333333331</v>
      </c>
      <c r="F79" s="2">
        <f>COUNTIFS(Table2[Sub-Sector],Table4[[#This Row],[Sub-Sector]],Table2[6M Return vs Nifty],"&gt;=10")/Table4[[#This Row],[Count]]</f>
        <v>0.33333333333333331</v>
      </c>
      <c r="G79" s="2">
        <f>COUNTIFS(Table2[Sub-Sector],Table4[[#This Row],[Sub-Sector]],Table2[1Y Return vs Nifty],"&gt;=10")/Table4[[#This Row],[Count]]</f>
        <v>0</v>
      </c>
      <c r="H79" s="2">
        <f>COUNTIFS(Table2[Sub-Sector],Table4[[#This Row],[Sub-Sector]],Table2[RSI Exponential â€“ 14D],"&gt;=50")/Table4[[#This Row],[Count]]</f>
        <v>0.66666666666666663</v>
      </c>
      <c r="I79" s="2">
        <f>COUNTIFS(Table2[Sub-Sector],Table4[[#This Row],[Sub-Sector]],Table2[Relative Volume],"&gt;=1")/Table4[[#This Row],[Count]]</f>
        <v>0.66666666666666663</v>
      </c>
      <c r="J79" s="2">
        <f>COUNTIFS(Table2[Sub-Sector],Table4[[#This Row],[Sub-Sector]],Table2[% Away From Day Low],"&gt;=0.05")/Table4[[#This Row],[Count]]</f>
        <v>0</v>
      </c>
      <c r="K79" s="2">
        <f>COUNTIFS(Table2[Sub-Sector],Table4[[#This Row],[Sub-Sector]],Table2[% Away From Day High],"&lt;=0.05")/Table4[[#This Row],[Count]]</f>
        <v>1</v>
      </c>
      <c r="L79" s="2">
        <f>COUNTIFS(Table2[Sub-Sector],Table4[[#This Row],[Sub-Sector]],Table2[% Away From Current Week Low],"&gt;=0.05")/Table4[[#This Row],[Count]]</f>
        <v>0</v>
      </c>
      <c r="M79" s="2">
        <f>COUNTIFS(Table2[Sub-Sector],Table4[[#This Row],[Sub-Sector]],Table2[% Away From Current Week High],"&lt;=0.05")/Table4[[#This Row],[Count]]</f>
        <v>0.66666666666666663</v>
      </c>
      <c r="N79" s="2">
        <f>COUNTIFS(Table2[Sub-Sector],Table4[[#This Row],[Sub-Sector]],Table2[% Away From Current Month Low],"&gt;=0.05")/Table4[[#This Row],[Count]]</f>
        <v>0</v>
      </c>
      <c r="O79" s="2">
        <f>COUNTIFS(Table2[Sub-Sector],Table4[[#This Row],[Sub-Sector]],Table2[% Away From Current Month High],"&lt;=0.05")/Table4[[#This Row],[Count]]</f>
        <v>0.66666666666666663</v>
      </c>
      <c r="P79" s="2">
        <f>COUNTIFS(Table2[Sub-Sector],Table4[[#This Row],[Sub-Sector]],Table2[% Away From 52W High],"&lt;=10")/Table4[[#This Row],[Count]]</f>
        <v>0</v>
      </c>
      <c r="Q79" s="2">
        <f>COUNTIFS(Table2[Sub-Sector],Table4[[#This Row],[Sub-Sector]],Table2[% Away From 52W Low],"&gt;=10")/Table4[[#This Row],[Count]]</f>
        <v>0.66666666666666663</v>
      </c>
      <c r="R79" s="2">
        <f>COUNTIFS(Table2[Sub-Sector],Table4[[#This Row],[Sub-Sector]],Table2[% Price above 20 EMA],"&gt;=0")/Table4[[#This Row],[Count]]</f>
        <v>0.33333333333333331</v>
      </c>
      <c r="S79" s="2">
        <f>COUNTIFS(Table2[Sub-Sector],Table4[[#This Row],[Sub-Sector]],Table2[% Price above 50 EMA],"&gt;=0")/Table4[[#This Row],[Count]]</f>
        <v>0.66666666666666663</v>
      </c>
      <c r="T79" s="2">
        <f>COUNTIFS(Table2[Sub-Sector],Table4[[#This Row],[Sub-Sector]],Table2[% Price above 200 EMA],"&gt;=0")/Table4[[#This Row],[Count]]</f>
        <v>0.66666666666666663</v>
      </c>
      <c r="U79" s="2">
        <f>COUNTIFS(Table2[Sub-Sector],Table4[[#This Row],[Sub-Sector]],Table2[Rate of Change - Zone],"Positive")/Table4[[#This Row],[Count]]</f>
        <v>0.66666666666666663</v>
      </c>
      <c r="V79" s="2">
        <f>COUNTIFS(Table2[Sub-Sector],Table4[[#This Row],[Sub-Sector]],Table2[Sharpe Ratio],"&gt;=0.10")/Table4[[#This Row],[Count]]</f>
        <v>0</v>
      </c>
      <c r="W7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489.5</v>
      </c>
      <c r="X79">
        <f>_xlfn.RANK.AVG(Table4[[#This Row],[Score]],Table4[Score],1)</f>
        <v>80</v>
      </c>
      <c r="Y7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260.5</v>
      </c>
      <c r="Z79">
        <f>_xlfn.RANK.AVG(Table4[[#This Row],[Score 2 ]],Table4[[Score 2 ]],1)</f>
        <v>78</v>
      </c>
    </row>
    <row r="80" spans="1:26" x14ac:dyDescent="0.3">
      <c r="A80" t="s">
        <v>27</v>
      </c>
      <c r="B80">
        <f>COUNTIFS(Table2[Sub-Sector],Table4[[#This Row],[Sub-Sector]])</f>
        <v>4</v>
      </c>
      <c r="C80" s="2">
        <f>COUNTIFS(Table2[Sub-Sector],Table4[[#This Row],[Sub-Sector]],Table2[Uptrend],"Uptrend")/Table4[[#This Row],[Count]]</f>
        <v>0.75</v>
      </c>
      <c r="D80" s="2">
        <f>COUNTIFS(Table2[Sub-Sector],Table4[[#This Row],[Sub-Sector]],Table2[1W Return vs Nifty],"&gt;=5")/Table4[[#This Row],[Count]]</f>
        <v>0</v>
      </c>
      <c r="E80" s="2">
        <f>COUNTIFS(Table2[Sub-Sector],Table4[[#This Row],[Sub-Sector]],Table2[1M Return vs Nifty],"&gt;=5")/Table4[[#This Row],[Count]]</f>
        <v>0</v>
      </c>
      <c r="F80" s="2">
        <f>COUNTIFS(Table2[Sub-Sector],Table4[[#This Row],[Sub-Sector]],Table2[6M Return vs Nifty],"&gt;=10")/Table4[[#This Row],[Count]]</f>
        <v>0.25</v>
      </c>
      <c r="G80" s="2">
        <f>COUNTIFS(Table2[Sub-Sector],Table4[[#This Row],[Sub-Sector]],Table2[1Y Return vs Nifty],"&gt;=10")/Table4[[#This Row],[Count]]</f>
        <v>0.5</v>
      </c>
      <c r="H80" s="2">
        <f>COUNTIFS(Table2[Sub-Sector],Table4[[#This Row],[Sub-Sector]],Table2[RSI Exponential â€“ 14D],"&gt;=50")/Table4[[#This Row],[Count]]</f>
        <v>0.75</v>
      </c>
      <c r="I80" s="2">
        <f>COUNTIFS(Table2[Sub-Sector],Table4[[#This Row],[Sub-Sector]],Table2[Relative Volume],"&gt;=1")/Table4[[#This Row],[Count]]</f>
        <v>0.25</v>
      </c>
      <c r="J80" s="2">
        <f>COUNTIFS(Table2[Sub-Sector],Table4[[#This Row],[Sub-Sector]],Table2[% Away From Day Low],"&gt;=0.05")/Table4[[#This Row],[Count]]</f>
        <v>0</v>
      </c>
      <c r="K80" s="2">
        <f>COUNTIFS(Table2[Sub-Sector],Table4[[#This Row],[Sub-Sector]],Table2[% Away From Day High],"&lt;=0.05")/Table4[[#This Row],[Count]]</f>
        <v>1</v>
      </c>
      <c r="L80" s="2">
        <f>COUNTIFS(Table2[Sub-Sector],Table4[[#This Row],[Sub-Sector]],Table2[% Away From Current Week Low],"&gt;=0.05")/Table4[[#This Row],[Count]]</f>
        <v>0</v>
      </c>
      <c r="M80" s="2">
        <f>COUNTIFS(Table2[Sub-Sector],Table4[[#This Row],[Sub-Sector]],Table2[% Away From Current Week High],"&lt;=0.05")/Table4[[#This Row],[Count]]</f>
        <v>0.75</v>
      </c>
      <c r="N80" s="2">
        <f>COUNTIFS(Table2[Sub-Sector],Table4[[#This Row],[Sub-Sector]],Table2[% Away From Current Month Low],"&gt;=0.05")/Table4[[#This Row],[Count]]</f>
        <v>0</v>
      </c>
      <c r="O80" s="2">
        <f>COUNTIFS(Table2[Sub-Sector],Table4[[#This Row],[Sub-Sector]],Table2[% Away From Current Month High],"&lt;=0.05")/Table4[[#This Row],[Count]]</f>
        <v>0.75</v>
      </c>
      <c r="P80" s="2">
        <f>COUNTIFS(Table2[Sub-Sector],Table4[[#This Row],[Sub-Sector]],Table2[% Away From 52W High],"&lt;=10")/Table4[[#This Row],[Count]]</f>
        <v>0.5</v>
      </c>
      <c r="Q80" s="2">
        <f>COUNTIFS(Table2[Sub-Sector],Table4[[#This Row],[Sub-Sector]],Table2[% Away From 52W Low],"&gt;=10")/Table4[[#This Row],[Count]]</f>
        <v>1</v>
      </c>
      <c r="R80" s="2">
        <f>COUNTIFS(Table2[Sub-Sector],Table4[[#This Row],[Sub-Sector]],Table2[% Price above 20 EMA],"&gt;=0")/Table4[[#This Row],[Count]]</f>
        <v>0.75</v>
      </c>
      <c r="S80" s="2">
        <f>COUNTIFS(Table2[Sub-Sector],Table4[[#This Row],[Sub-Sector]],Table2[% Price above 50 EMA],"&gt;=0")/Table4[[#This Row],[Count]]</f>
        <v>0.75</v>
      </c>
      <c r="T80" s="2">
        <f>COUNTIFS(Table2[Sub-Sector],Table4[[#This Row],[Sub-Sector]],Table2[% Price above 200 EMA],"&gt;=0")/Table4[[#This Row],[Count]]</f>
        <v>1</v>
      </c>
      <c r="U80" s="2">
        <f>COUNTIFS(Table2[Sub-Sector],Table4[[#This Row],[Sub-Sector]],Table2[Rate of Change - Zone],"Positive")/Table4[[#This Row],[Count]]</f>
        <v>0.75</v>
      </c>
      <c r="V80" s="2">
        <f>COUNTIFS(Table2[Sub-Sector],Table4[[#This Row],[Sub-Sector]],Table2[Sharpe Ratio],"&gt;=0.10")/Table4[[#This Row],[Count]]</f>
        <v>0.25</v>
      </c>
      <c r="W8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490.5</v>
      </c>
      <c r="X80">
        <f>_xlfn.RANK.AVG(Table4[[#This Row],[Score]],Table4[Score],1)</f>
        <v>81.5</v>
      </c>
      <c r="Y8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261</v>
      </c>
      <c r="Z80">
        <f>_xlfn.RANK.AVG(Table4[[#This Row],[Score 2 ]],Table4[[Score 2 ]],1)</f>
        <v>79</v>
      </c>
    </row>
    <row r="81" spans="1:26" x14ac:dyDescent="0.3">
      <c r="A81" t="s">
        <v>552</v>
      </c>
      <c r="B81">
        <f>COUNTIFS(Table2[Sub-Sector],Table4[[#This Row],[Sub-Sector]])</f>
        <v>7</v>
      </c>
      <c r="C81" s="2">
        <f>COUNTIFS(Table2[Sub-Sector],Table4[[#This Row],[Sub-Sector]],Table2[Uptrend],"Uptrend")/Table4[[#This Row],[Count]]</f>
        <v>0.42857142857142855</v>
      </c>
      <c r="D81" s="2">
        <f>COUNTIFS(Table2[Sub-Sector],Table4[[#This Row],[Sub-Sector]],Table2[1W Return vs Nifty],"&gt;=5")/Table4[[#This Row],[Count]]</f>
        <v>0.14285714285714285</v>
      </c>
      <c r="E81" s="2">
        <f>COUNTIFS(Table2[Sub-Sector],Table4[[#This Row],[Sub-Sector]],Table2[1M Return vs Nifty],"&gt;=5")/Table4[[#This Row],[Count]]</f>
        <v>0.42857142857142855</v>
      </c>
      <c r="F81" s="2">
        <f>COUNTIFS(Table2[Sub-Sector],Table4[[#This Row],[Sub-Sector]],Table2[6M Return vs Nifty],"&gt;=10")/Table4[[#This Row],[Count]]</f>
        <v>0.2857142857142857</v>
      </c>
      <c r="G81" s="2">
        <f>COUNTIFS(Table2[Sub-Sector],Table4[[#This Row],[Sub-Sector]],Table2[1Y Return vs Nifty],"&gt;=10")/Table4[[#This Row],[Count]]</f>
        <v>0.2857142857142857</v>
      </c>
      <c r="H81" s="2">
        <f>COUNTIFS(Table2[Sub-Sector],Table4[[#This Row],[Sub-Sector]],Table2[RSI Exponential â€“ 14D],"&gt;=50")/Table4[[#This Row],[Count]]</f>
        <v>0.7142857142857143</v>
      </c>
      <c r="I81" s="2">
        <f>COUNTIFS(Table2[Sub-Sector],Table4[[#This Row],[Sub-Sector]],Table2[Relative Volume],"&gt;=1")/Table4[[#This Row],[Count]]</f>
        <v>0.2857142857142857</v>
      </c>
      <c r="J81" s="2">
        <f>COUNTIFS(Table2[Sub-Sector],Table4[[#This Row],[Sub-Sector]],Table2[% Away From Day Low],"&gt;=0.05")/Table4[[#This Row],[Count]]</f>
        <v>0.14285714285714285</v>
      </c>
      <c r="K81" s="2">
        <f>COUNTIFS(Table2[Sub-Sector],Table4[[#This Row],[Sub-Sector]],Table2[% Away From Day High],"&lt;=0.05")/Table4[[#This Row],[Count]]</f>
        <v>1</v>
      </c>
      <c r="L81" s="2">
        <f>COUNTIFS(Table2[Sub-Sector],Table4[[#This Row],[Sub-Sector]],Table2[% Away From Current Week Low],"&gt;=0.05")/Table4[[#This Row],[Count]]</f>
        <v>0.14285714285714285</v>
      </c>
      <c r="M81" s="2">
        <f>COUNTIFS(Table2[Sub-Sector],Table4[[#This Row],[Sub-Sector]],Table2[% Away From Current Week High],"&lt;=0.05")/Table4[[#This Row],[Count]]</f>
        <v>0.8571428571428571</v>
      </c>
      <c r="N81" s="2">
        <f>COUNTIFS(Table2[Sub-Sector],Table4[[#This Row],[Sub-Sector]],Table2[% Away From Current Month Low],"&gt;=0.05")/Table4[[#This Row],[Count]]</f>
        <v>0.14285714285714285</v>
      </c>
      <c r="O81" s="2">
        <f>COUNTIFS(Table2[Sub-Sector],Table4[[#This Row],[Sub-Sector]],Table2[% Away From Current Month High],"&lt;=0.05")/Table4[[#This Row],[Count]]</f>
        <v>0.8571428571428571</v>
      </c>
      <c r="P81" s="2">
        <f>COUNTIFS(Table2[Sub-Sector],Table4[[#This Row],[Sub-Sector]],Table2[% Away From 52W High],"&lt;=10")/Table4[[#This Row],[Count]]</f>
        <v>0.42857142857142855</v>
      </c>
      <c r="Q81" s="2">
        <f>COUNTIFS(Table2[Sub-Sector],Table4[[#This Row],[Sub-Sector]],Table2[% Away From 52W Low],"&gt;=10")/Table4[[#This Row],[Count]]</f>
        <v>1</v>
      </c>
      <c r="R81" s="2">
        <f>COUNTIFS(Table2[Sub-Sector],Table4[[#This Row],[Sub-Sector]],Table2[% Price above 20 EMA],"&gt;=0")/Table4[[#This Row],[Count]]</f>
        <v>0.8571428571428571</v>
      </c>
      <c r="S81" s="2">
        <f>COUNTIFS(Table2[Sub-Sector],Table4[[#This Row],[Sub-Sector]],Table2[% Price above 50 EMA],"&gt;=0")/Table4[[#This Row],[Count]]</f>
        <v>0.7142857142857143</v>
      </c>
      <c r="T81" s="2">
        <f>COUNTIFS(Table2[Sub-Sector],Table4[[#This Row],[Sub-Sector]],Table2[% Price above 200 EMA],"&gt;=0")/Table4[[#This Row],[Count]]</f>
        <v>0.8571428571428571</v>
      </c>
      <c r="U81" s="2">
        <f>COUNTIFS(Table2[Sub-Sector],Table4[[#This Row],[Sub-Sector]],Table2[Rate of Change - Zone],"Positive")/Table4[[#This Row],[Count]]</f>
        <v>0.8571428571428571</v>
      </c>
      <c r="V81" s="2">
        <f>COUNTIFS(Table2[Sub-Sector],Table4[[#This Row],[Sub-Sector]],Table2[Sharpe Ratio],"&gt;=0.10")/Table4[[#This Row],[Count]]</f>
        <v>0</v>
      </c>
      <c r="W8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421.5</v>
      </c>
      <c r="X81">
        <f>_xlfn.RANK.AVG(Table4[[#This Row],[Score]],Table4[Score],1)</f>
        <v>55.5</v>
      </c>
      <c r="Y8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270.5</v>
      </c>
      <c r="Z81">
        <f>_xlfn.RANK.AVG(Table4[[#This Row],[Score 2 ]],Table4[[Score 2 ]],1)</f>
        <v>80</v>
      </c>
    </row>
    <row r="82" spans="1:26" x14ac:dyDescent="0.3">
      <c r="A82" t="s">
        <v>627</v>
      </c>
      <c r="B82">
        <f>COUNTIFS(Table2[Sub-Sector],Table4[[#This Row],[Sub-Sector]])</f>
        <v>14</v>
      </c>
      <c r="C82" s="2">
        <f>COUNTIFS(Table2[Sub-Sector],Table4[[#This Row],[Sub-Sector]],Table2[Uptrend],"Uptrend")/Table4[[#This Row],[Count]]</f>
        <v>0.7142857142857143</v>
      </c>
      <c r="D82" s="2">
        <f>COUNTIFS(Table2[Sub-Sector],Table4[[#This Row],[Sub-Sector]],Table2[1W Return vs Nifty],"&gt;=5")/Table4[[#This Row],[Count]]</f>
        <v>7.1428571428571425E-2</v>
      </c>
      <c r="E82" s="2">
        <f>COUNTIFS(Table2[Sub-Sector],Table4[[#This Row],[Sub-Sector]],Table2[1M Return vs Nifty],"&gt;=5")/Table4[[#This Row],[Count]]</f>
        <v>0.21428571428571427</v>
      </c>
      <c r="F82" s="2">
        <f>COUNTIFS(Table2[Sub-Sector],Table4[[#This Row],[Sub-Sector]],Table2[6M Return vs Nifty],"&gt;=10")/Table4[[#This Row],[Count]]</f>
        <v>0.21428571428571427</v>
      </c>
      <c r="G82" s="2">
        <f>COUNTIFS(Table2[Sub-Sector],Table4[[#This Row],[Sub-Sector]],Table2[1Y Return vs Nifty],"&gt;=10")/Table4[[#This Row],[Count]]</f>
        <v>0.5</v>
      </c>
      <c r="H82" s="2">
        <f>COUNTIFS(Table2[Sub-Sector],Table4[[#This Row],[Sub-Sector]],Table2[RSI Exponential â€“ 14D],"&gt;=50")/Table4[[#This Row],[Count]]</f>
        <v>0.35714285714285715</v>
      </c>
      <c r="I82" s="2">
        <f>COUNTIFS(Table2[Sub-Sector],Table4[[#This Row],[Sub-Sector]],Table2[Relative Volume],"&gt;=1")/Table4[[#This Row],[Count]]</f>
        <v>0.42857142857142855</v>
      </c>
      <c r="J82" s="2">
        <f>COUNTIFS(Table2[Sub-Sector],Table4[[#This Row],[Sub-Sector]],Table2[% Away From Day Low],"&gt;=0.05")/Table4[[#This Row],[Count]]</f>
        <v>0.14285714285714285</v>
      </c>
      <c r="K82" s="2">
        <f>COUNTIFS(Table2[Sub-Sector],Table4[[#This Row],[Sub-Sector]],Table2[% Away From Day High],"&lt;=0.05")/Table4[[#This Row],[Count]]</f>
        <v>1</v>
      </c>
      <c r="L82" s="2">
        <f>COUNTIFS(Table2[Sub-Sector],Table4[[#This Row],[Sub-Sector]],Table2[% Away From Current Week Low],"&gt;=0.05")/Table4[[#This Row],[Count]]</f>
        <v>0.14285714285714285</v>
      </c>
      <c r="M82" s="2">
        <f>COUNTIFS(Table2[Sub-Sector],Table4[[#This Row],[Sub-Sector]],Table2[% Away From Current Week High],"&lt;=0.05")/Table4[[#This Row],[Count]]</f>
        <v>0.9285714285714286</v>
      </c>
      <c r="N82" s="2">
        <f>COUNTIFS(Table2[Sub-Sector],Table4[[#This Row],[Sub-Sector]],Table2[% Away From Current Month Low],"&gt;=0.05")/Table4[[#This Row],[Count]]</f>
        <v>0.14285714285714285</v>
      </c>
      <c r="O82" s="2">
        <f>COUNTIFS(Table2[Sub-Sector],Table4[[#This Row],[Sub-Sector]],Table2[% Away From Current Month High],"&lt;=0.05")/Table4[[#This Row],[Count]]</f>
        <v>0.9285714285714286</v>
      </c>
      <c r="P82" s="2">
        <f>COUNTIFS(Table2[Sub-Sector],Table4[[#This Row],[Sub-Sector]],Table2[% Away From 52W High],"&lt;=10")/Table4[[#This Row],[Count]]</f>
        <v>0.14285714285714285</v>
      </c>
      <c r="Q82" s="2">
        <f>COUNTIFS(Table2[Sub-Sector],Table4[[#This Row],[Sub-Sector]],Table2[% Away From 52W Low],"&gt;=10")/Table4[[#This Row],[Count]]</f>
        <v>1</v>
      </c>
      <c r="R82" s="2">
        <f>COUNTIFS(Table2[Sub-Sector],Table4[[#This Row],[Sub-Sector]],Table2[% Price above 20 EMA],"&gt;=0")/Table4[[#This Row],[Count]]</f>
        <v>0.42857142857142855</v>
      </c>
      <c r="S82" s="2">
        <f>COUNTIFS(Table2[Sub-Sector],Table4[[#This Row],[Sub-Sector]],Table2[% Price above 50 EMA],"&gt;=0")/Table4[[#This Row],[Count]]</f>
        <v>0.6428571428571429</v>
      </c>
      <c r="T82" s="2">
        <f>COUNTIFS(Table2[Sub-Sector],Table4[[#This Row],[Sub-Sector]],Table2[% Price above 200 EMA],"&gt;=0")/Table4[[#This Row],[Count]]</f>
        <v>0.8571428571428571</v>
      </c>
      <c r="U82" s="2">
        <f>COUNTIFS(Table2[Sub-Sector],Table4[[#This Row],[Sub-Sector]],Table2[Rate of Change - Zone],"Positive")/Table4[[#This Row],[Count]]</f>
        <v>0.5</v>
      </c>
      <c r="V82" s="2">
        <f>COUNTIFS(Table2[Sub-Sector],Table4[[#This Row],[Sub-Sector]],Table2[Sharpe Ratio],"&gt;=0.10")/Table4[[#This Row],[Count]]</f>
        <v>0.21428571428571427</v>
      </c>
      <c r="W8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421.5</v>
      </c>
      <c r="X82">
        <f>_xlfn.RANK.AVG(Table4[[#This Row],[Score]],Table4[Score],1)</f>
        <v>55.5</v>
      </c>
      <c r="Y8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273</v>
      </c>
      <c r="Z82">
        <f>_xlfn.RANK.AVG(Table4[[#This Row],[Score 2 ]],Table4[[Score 2 ]],1)</f>
        <v>81</v>
      </c>
    </row>
    <row r="83" spans="1:26" x14ac:dyDescent="0.3">
      <c r="A83" t="s">
        <v>80</v>
      </c>
      <c r="B83">
        <f>COUNTIFS(Table2[Sub-Sector],Table4[[#This Row],[Sub-Sector]])</f>
        <v>3</v>
      </c>
      <c r="C83" s="2">
        <f>COUNTIFS(Table2[Sub-Sector],Table4[[#This Row],[Sub-Sector]],Table2[Uptrend],"Uptrend")/Table4[[#This Row],[Count]]</f>
        <v>1</v>
      </c>
      <c r="D83" s="2">
        <f>COUNTIFS(Table2[Sub-Sector],Table4[[#This Row],[Sub-Sector]],Table2[1W Return vs Nifty],"&gt;=5")/Table4[[#This Row],[Count]]</f>
        <v>0</v>
      </c>
      <c r="E83" s="2">
        <f>COUNTIFS(Table2[Sub-Sector],Table4[[#This Row],[Sub-Sector]],Table2[1M Return vs Nifty],"&gt;=5")/Table4[[#This Row],[Count]]</f>
        <v>0.33333333333333331</v>
      </c>
      <c r="F83" s="2">
        <f>COUNTIFS(Table2[Sub-Sector],Table4[[#This Row],[Sub-Sector]],Table2[6M Return vs Nifty],"&gt;=10")/Table4[[#This Row],[Count]]</f>
        <v>0.66666666666666663</v>
      </c>
      <c r="G83" s="2">
        <f>COUNTIFS(Table2[Sub-Sector],Table4[[#This Row],[Sub-Sector]],Table2[1Y Return vs Nifty],"&gt;=10")/Table4[[#This Row],[Count]]</f>
        <v>0.33333333333333331</v>
      </c>
      <c r="H83" s="2">
        <f>COUNTIFS(Table2[Sub-Sector],Table4[[#This Row],[Sub-Sector]],Table2[RSI Exponential â€“ 14D],"&gt;=50")/Table4[[#This Row],[Count]]</f>
        <v>1</v>
      </c>
      <c r="I83" s="2">
        <f>COUNTIFS(Table2[Sub-Sector],Table4[[#This Row],[Sub-Sector]],Table2[Relative Volume],"&gt;=1")/Table4[[#This Row],[Count]]</f>
        <v>0</v>
      </c>
      <c r="J83" s="2">
        <f>COUNTIFS(Table2[Sub-Sector],Table4[[#This Row],[Sub-Sector]],Table2[% Away From Day Low],"&gt;=0.05")/Table4[[#This Row],[Count]]</f>
        <v>0</v>
      </c>
      <c r="K83" s="2">
        <f>COUNTIFS(Table2[Sub-Sector],Table4[[#This Row],[Sub-Sector]],Table2[% Away From Day High],"&lt;=0.05")/Table4[[#This Row],[Count]]</f>
        <v>1</v>
      </c>
      <c r="L83" s="2">
        <f>COUNTIFS(Table2[Sub-Sector],Table4[[#This Row],[Sub-Sector]],Table2[% Away From Current Week Low],"&gt;=0.05")/Table4[[#This Row],[Count]]</f>
        <v>0</v>
      </c>
      <c r="M83" s="2">
        <f>COUNTIFS(Table2[Sub-Sector],Table4[[#This Row],[Sub-Sector]],Table2[% Away From Current Week High],"&lt;=0.05")/Table4[[#This Row],[Count]]</f>
        <v>1</v>
      </c>
      <c r="N83" s="2">
        <f>COUNTIFS(Table2[Sub-Sector],Table4[[#This Row],[Sub-Sector]],Table2[% Away From Current Month Low],"&gt;=0.05")/Table4[[#This Row],[Count]]</f>
        <v>0</v>
      </c>
      <c r="O83" s="2">
        <f>COUNTIFS(Table2[Sub-Sector],Table4[[#This Row],[Sub-Sector]],Table2[% Away From Current Month High],"&lt;=0.05")/Table4[[#This Row],[Count]]</f>
        <v>1</v>
      </c>
      <c r="P83" s="2">
        <f>COUNTIFS(Table2[Sub-Sector],Table4[[#This Row],[Sub-Sector]],Table2[% Away From 52W High],"&lt;=10")/Table4[[#This Row],[Count]]</f>
        <v>0.66666666666666663</v>
      </c>
      <c r="Q83" s="2">
        <f>COUNTIFS(Table2[Sub-Sector],Table4[[#This Row],[Sub-Sector]],Table2[% Away From 52W Low],"&gt;=10")/Table4[[#This Row],[Count]]</f>
        <v>1</v>
      </c>
      <c r="R83" s="2">
        <f>COUNTIFS(Table2[Sub-Sector],Table4[[#This Row],[Sub-Sector]],Table2[% Price above 20 EMA],"&gt;=0")/Table4[[#This Row],[Count]]</f>
        <v>1</v>
      </c>
      <c r="S83" s="2">
        <f>COUNTIFS(Table2[Sub-Sector],Table4[[#This Row],[Sub-Sector]],Table2[% Price above 50 EMA],"&gt;=0")/Table4[[#This Row],[Count]]</f>
        <v>1</v>
      </c>
      <c r="T83" s="2">
        <f>COUNTIFS(Table2[Sub-Sector],Table4[[#This Row],[Sub-Sector]],Table2[% Price above 200 EMA],"&gt;=0")/Table4[[#This Row],[Count]]</f>
        <v>1</v>
      </c>
      <c r="U83" s="2">
        <f>COUNTIFS(Table2[Sub-Sector],Table4[[#This Row],[Sub-Sector]],Table2[Rate of Change - Zone],"Positive")/Table4[[#This Row],[Count]]</f>
        <v>0.66666666666666663</v>
      </c>
      <c r="V83" s="2">
        <f>COUNTIFS(Table2[Sub-Sector],Table4[[#This Row],[Sub-Sector]],Table2[Sharpe Ratio],"&gt;=0.10")/Table4[[#This Row],[Count]]</f>
        <v>0.33333333333333331</v>
      </c>
      <c r="W8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422</v>
      </c>
      <c r="X83">
        <f>_xlfn.RANK.AVG(Table4[[#This Row],[Score]],Table4[Score],1)</f>
        <v>57</v>
      </c>
      <c r="Y8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275</v>
      </c>
      <c r="Z83">
        <f>_xlfn.RANK.AVG(Table4[[#This Row],[Score 2 ]],Table4[[Score 2 ]],1)</f>
        <v>82.5</v>
      </c>
    </row>
    <row r="84" spans="1:26" x14ac:dyDescent="0.3">
      <c r="A84" t="s">
        <v>1210</v>
      </c>
      <c r="B84">
        <f>COUNTIFS(Table2[Sub-Sector],Table4[[#This Row],[Sub-Sector]])</f>
        <v>3</v>
      </c>
      <c r="C84" s="2">
        <f>COUNTIFS(Table2[Sub-Sector],Table4[[#This Row],[Sub-Sector]],Table2[Uptrend],"Uptrend")/Table4[[#This Row],[Count]]</f>
        <v>0.66666666666666663</v>
      </c>
      <c r="D84" s="2">
        <f>COUNTIFS(Table2[Sub-Sector],Table4[[#This Row],[Sub-Sector]],Table2[1W Return vs Nifty],"&gt;=5")/Table4[[#This Row],[Count]]</f>
        <v>0</v>
      </c>
      <c r="E84" s="2">
        <f>COUNTIFS(Table2[Sub-Sector],Table4[[#This Row],[Sub-Sector]],Table2[1M Return vs Nifty],"&gt;=5")/Table4[[#This Row],[Count]]</f>
        <v>0.33333333333333331</v>
      </c>
      <c r="F84" s="2">
        <f>COUNTIFS(Table2[Sub-Sector],Table4[[#This Row],[Sub-Sector]],Table2[6M Return vs Nifty],"&gt;=10")/Table4[[#This Row],[Count]]</f>
        <v>0.66666666666666663</v>
      </c>
      <c r="G84" s="2">
        <f>COUNTIFS(Table2[Sub-Sector],Table4[[#This Row],[Sub-Sector]],Table2[1Y Return vs Nifty],"&gt;=10")/Table4[[#This Row],[Count]]</f>
        <v>0.33333333333333331</v>
      </c>
      <c r="H84" s="2">
        <f>COUNTIFS(Table2[Sub-Sector],Table4[[#This Row],[Sub-Sector]],Table2[RSI Exponential â€“ 14D],"&gt;=50")/Table4[[#This Row],[Count]]</f>
        <v>0.33333333333333331</v>
      </c>
      <c r="I84" s="2">
        <f>COUNTIFS(Table2[Sub-Sector],Table4[[#This Row],[Sub-Sector]],Table2[Relative Volume],"&gt;=1")/Table4[[#This Row],[Count]]</f>
        <v>0.33333333333333331</v>
      </c>
      <c r="J84" s="2">
        <f>COUNTIFS(Table2[Sub-Sector],Table4[[#This Row],[Sub-Sector]],Table2[% Away From Day Low],"&gt;=0.05")/Table4[[#This Row],[Count]]</f>
        <v>0</v>
      </c>
      <c r="K84" s="2">
        <f>COUNTIFS(Table2[Sub-Sector],Table4[[#This Row],[Sub-Sector]],Table2[% Away From Day High],"&lt;=0.05")/Table4[[#This Row],[Count]]</f>
        <v>1</v>
      </c>
      <c r="L84" s="2">
        <f>COUNTIFS(Table2[Sub-Sector],Table4[[#This Row],[Sub-Sector]],Table2[% Away From Current Week Low],"&gt;=0.05")/Table4[[#This Row],[Count]]</f>
        <v>0</v>
      </c>
      <c r="M84" s="2">
        <f>COUNTIFS(Table2[Sub-Sector],Table4[[#This Row],[Sub-Sector]],Table2[% Away From Current Week High],"&lt;=0.05")/Table4[[#This Row],[Count]]</f>
        <v>1</v>
      </c>
      <c r="N84" s="2">
        <f>COUNTIFS(Table2[Sub-Sector],Table4[[#This Row],[Sub-Sector]],Table2[% Away From Current Month Low],"&gt;=0.05")/Table4[[#This Row],[Count]]</f>
        <v>0</v>
      </c>
      <c r="O84" s="2">
        <f>COUNTIFS(Table2[Sub-Sector],Table4[[#This Row],[Sub-Sector]],Table2[% Away From Current Month High],"&lt;=0.05")/Table4[[#This Row],[Count]]</f>
        <v>1</v>
      </c>
      <c r="P84" s="2">
        <f>COUNTIFS(Table2[Sub-Sector],Table4[[#This Row],[Sub-Sector]],Table2[% Away From 52W High],"&lt;=10")/Table4[[#This Row],[Count]]</f>
        <v>0.33333333333333331</v>
      </c>
      <c r="Q84" s="2">
        <f>COUNTIFS(Table2[Sub-Sector],Table4[[#This Row],[Sub-Sector]],Table2[% Away From 52W Low],"&gt;=10")/Table4[[#This Row],[Count]]</f>
        <v>1</v>
      </c>
      <c r="R84" s="2">
        <f>COUNTIFS(Table2[Sub-Sector],Table4[[#This Row],[Sub-Sector]],Table2[% Price above 20 EMA],"&gt;=0")/Table4[[#This Row],[Count]]</f>
        <v>0.33333333333333331</v>
      </c>
      <c r="S84" s="2">
        <f>COUNTIFS(Table2[Sub-Sector],Table4[[#This Row],[Sub-Sector]],Table2[% Price above 50 EMA],"&gt;=0")/Table4[[#This Row],[Count]]</f>
        <v>0.66666666666666663</v>
      </c>
      <c r="T84" s="2">
        <f>COUNTIFS(Table2[Sub-Sector],Table4[[#This Row],[Sub-Sector]],Table2[% Price above 200 EMA],"&gt;=0")/Table4[[#This Row],[Count]]</f>
        <v>1</v>
      </c>
      <c r="U84" s="2">
        <f>COUNTIFS(Table2[Sub-Sector],Table4[[#This Row],[Sub-Sector]],Table2[Rate of Change - Zone],"Positive")/Table4[[#This Row],[Count]]</f>
        <v>0</v>
      </c>
      <c r="V84" s="2">
        <f>COUNTIFS(Table2[Sub-Sector],Table4[[#This Row],[Sub-Sector]],Table2[Sharpe Ratio],"&gt;=0.10")/Table4[[#This Row],[Count]]</f>
        <v>0.33333333333333331</v>
      </c>
      <c r="W8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466</v>
      </c>
      <c r="X84">
        <f>_xlfn.RANK.AVG(Table4[[#This Row],[Score]],Table4[Score],1)</f>
        <v>74</v>
      </c>
      <c r="Y8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275</v>
      </c>
      <c r="Z84">
        <f>_xlfn.RANK.AVG(Table4[[#This Row],[Score 2 ]],Table4[[Score 2 ]],1)</f>
        <v>82.5</v>
      </c>
    </row>
    <row r="85" spans="1:26" x14ac:dyDescent="0.3">
      <c r="A85" t="s">
        <v>156</v>
      </c>
      <c r="B85">
        <f>COUNTIFS(Table2[Sub-Sector],Table4[[#This Row],[Sub-Sector]])</f>
        <v>3</v>
      </c>
      <c r="C85" s="2">
        <f>COUNTIFS(Table2[Sub-Sector],Table4[[#This Row],[Sub-Sector]],Table2[Uptrend],"Uptrend")/Table4[[#This Row],[Count]]</f>
        <v>0.66666666666666663</v>
      </c>
      <c r="D85" s="2">
        <f>COUNTIFS(Table2[Sub-Sector],Table4[[#This Row],[Sub-Sector]],Table2[1W Return vs Nifty],"&gt;=5")/Table4[[#This Row],[Count]]</f>
        <v>0</v>
      </c>
      <c r="E85" s="2">
        <f>COUNTIFS(Table2[Sub-Sector],Table4[[#This Row],[Sub-Sector]],Table2[1M Return vs Nifty],"&gt;=5")/Table4[[#This Row],[Count]]</f>
        <v>0.33333333333333331</v>
      </c>
      <c r="F85" s="2">
        <f>COUNTIFS(Table2[Sub-Sector],Table4[[#This Row],[Sub-Sector]],Table2[6M Return vs Nifty],"&gt;=10")/Table4[[#This Row],[Count]]</f>
        <v>0.33333333333333331</v>
      </c>
      <c r="G85" s="2">
        <f>COUNTIFS(Table2[Sub-Sector],Table4[[#This Row],[Sub-Sector]],Table2[1Y Return vs Nifty],"&gt;=10")/Table4[[#This Row],[Count]]</f>
        <v>0.66666666666666663</v>
      </c>
      <c r="H85" s="2">
        <f>COUNTIFS(Table2[Sub-Sector],Table4[[#This Row],[Sub-Sector]],Table2[RSI Exponential â€“ 14D],"&gt;=50")/Table4[[#This Row],[Count]]</f>
        <v>0.66666666666666663</v>
      </c>
      <c r="I85" s="2">
        <f>COUNTIFS(Table2[Sub-Sector],Table4[[#This Row],[Sub-Sector]],Table2[Relative Volume],"&gt;=1")/Table4[[#This Row],[Count]]</f>
        <v>0</v>
      </c>
      <c r="J85" s="2">
        <f>COUNTIFS(Table2[Sub-Sector],Table4[[#This Row],[Sub-Sector]],Table2[% Away From Day Low],"&gt;=0.05")/Table4[[#This Row],[Count]]</f>
        <v>0</v>
      </c>
      <c r="K85" s="2">
        <f>COUNTIFS(Table2[Sub-Sector],Table4[[#This Row],[Sub-Sector]],Table2[% Away From Day High],"&lt;=0.05")/Table4[[#This Row],[Count]]</f>
        <v>1</v>
      </c>
      <c r="L85" s="2">
        <f>COUNTIFS(Table2[Sub-Sector],Table4[[#This Row],[Sub-Sector]],Table2[% Away From Current Week Low],"&gt;=0.05")/Table4[[#This Row],[Count]]</f>
        <v>0</v>
      </c>
      <c r="M85" s="2">
        <f>COUNTIFS(Table2[Sub-Sector],Table4[[#This Row],[Sub-Sector]],Table2[% Away From Current Week High],"&lt;=0.05")/Table4[[#This Row],[Count]]</f>
        <v>1</v>
      </c>
      <c r="N85" s="2">
        <f>COUNTIFS(Table2[Sub-Sector],Table4[[#This Row],[Sub-Sector]],Table2[% Away From Current Month Low],"&gt;=0.05")/Table4[[#This Row],[Count]]</f>
        <v>0</v>
      </c>
      <c r="O85" s="2">
        <f>COUNTIFS(Table2[Sub-Sector],Table4[[#This Row],[Sub-Sector]],Table2[% Away From Current Month High],"&lt;=0.05")/Table4[[#This Row],[Count]]</f>
        <v>1</v>
      </c>
      <c r="P85" s="2">
        <f>COUNTIFS(Table2[Sub-Sector],Table4[[#This Row],[Sub-Sector]],Table2[% Away From 52W High],"&lt;=10")/Table4[[#This Row],[Count]]</f>
        <v>0</v>
      </c>
      <c r="Q85" s="2">
        <f>COUNTIFS(Table2[Sub-Sector],Table4[[#This Row],[Sub-Sector]],Table2[% Away From 52W Low],"&gt;=10")/Table4[[#This Row],[Count]]</f>
        <v>1</v>
      </c>
      <c r="R85" s="2">
        <f>COUNTIFS(Table2[Sub-Sector],Table4[[#This Row],[Sub-Sector]],Table2[% Price above 20 EMA],"&gt;=0")/Table4[[#This Row],[Count]]</f>
        <v>0.33333333333333331</v>
      </c>
      <c r="S85" s="2">
        <f>COUNTIFS(Table2[Sub-Sector],Table4[[#This Row],[Sub-Sector]],Table2[% Price above 50 EMA],"&gt;=0")/Table4[[#This Row],[Count]]</f>
        <v>0.66666666666666663</v>
      </c>
      <c r="T85" s="2">
        <f>COUNTIFS(Table2[Sub-Sector],Table4[[#This Row],[Sub-Sector]],Table2[% Price above 200 EMA],"&gt;=0")/Table4[[#This Row],[Count]]</f>
        <v>0.66666666666666663</v>
      </c>
      <c r="U85" s="2">
        <f>COUNTIFS(Table2[Sub-Sector],Table4[[#This Row],[Sub-Sector]],Table2[Rate of Change - Zone],"Positive")/Table4[[#This Row],[Count]]</f>
        <v>0.66666666666666663</v>
      </c>
      <c r="V85" s="2">
        <f>COUNTIFS(Table2[Sub-Sector],Table4[[#This Row],[Sub-Sector]],Table2[Sharpe Ratio],"&gt;=0.10")/Table4[[#This Row],[Count]]</f>
        <v>0.33333333333333331</v>
      </c>
      <c r="W8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469.5</v>
      </c>
      <c r="X85">
        <f>_xlfn.RANK.AVG(Table4[[#This Row],[Score]],Table4[Score],1)</f>
        <v>75</v>
      </c>
      <c r="Y8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278.5</v>
      </c>
      <c r="Z85">
        <f>_xlfn.RANK.AVG(Table4[[#This Row],[Score 2 ]],Table4[[Score 2 ]],1)</f>
        <v>84.5</v>
      </c>
    </row>
    <row r="86" spans="1:26" x14ac:dyDescent="0.3">
      <c r="A86" t="s">
        <v>974</v>
      </c>
      <c r="B86">
        <f>COUNTIFS(Table2[Sub-Sector],Table4[[#This Row],[Sub-Sector]])</f>
        <v>2</v>
      </c>
      <c r="C86" s="2">
        <f>COUNTIFS(Table2[Sub-Sector],Table4[[#This Row],[Sub-Sector]],Table2[Uptrend],"Uptrend")/Table4[[#This Row],[Count]]</f>
        <v>0.5</v>
      </c>
      <c r="D86" s="2">
        <f>COUNTIFS(Table2[Sub-Sector],Table4[[#This Row],[Sub-Sector]],Table2[1W Return vs Nifty],"&gt;=5")/Table4[[#This Row],[Count]]</f>
        <v>0</v>
      </c>
      <c r="E86" s="2">
        <f>COUNTIFS(Table2[Sub-Sector],Table4[[#This Row],[Sub-Sector]],Table2[1M Return vs Nifty],"&gt;=5")/Table4[[#This Row],[Count]]</f>
        <v>0</v>
      </c>
      <c r="F86" s="2">
        <f>COUNTIFS(Table2[Sub-Sector],Table4[[#This Row],[Sub-Sector]],Table2[6M Return vs Nifty],"&gt;=10")/Table4[[#This Row],[Count]]</f>
        <v>0.5</v>
      </c>
      <c r="G86" s="2">
        <f>COUNTIFS(Table2[Sub-Sector],Table4[[#This Row],[Sub-Sector]],Table2[1Y Return vs Nifty],"&gt;=10")/Table4[[#This Row],[Count]]</f>
        <v>1</v>
      </c>
      <c r="H86" s="2">
        <f>COUNTIFS(Table2[Sub-Sector],Table4[[#This Row],[Sub-Sector]],Table2[RSI Exponential â€“ 14D],"&gt;=50")/Table4[[#This Row],[Count]]</f>
        <v>0</v>
      </c>
      <c r="I86" s="2">
        <f>COUNTIFS(Table2[Sub-Sector],Table4[[#This Row],[Sub-Sector]],Table2[Relative Volume],"&gt;=1")/Table4[[#This Row],[Count]]</f>
        <v>0</v>
      </c>
      <c r="J86" s="2">
        <f>COUNTIFS(Table2[Sub-Sector],Table4[[#This Row],[Sub-Sector]],Table2[% Away From Day Low],"&gt;=0.05")/Table4[[#This Row],[Count]]</f>
        <v>0</v>
      </c>
      <c r="K86" s="2">
        <f>COUNTIFS(Table2[Sub-Sector],Table4[[#This Row],[Sub-Sector]],Table2[% Away From Day High],"&lt;=0.05")/Table4[[#This Row],[Count]]</f>
        <v>1</v>
      </c>
      <c r="L86" s="2">
        <f>COUNTIFS(Table2[Sub-Sector],Table4[[#This Row],[Sub-Sector]],Table2[% Away From Current Week Low],"&gt;=0.05")/Table4[[#This Row],[Count]]</f>
        <v>0</v>
      </c>
      <c r="M86" s="2">
        <f>COUNTIFS(Table2[Sub-Sector],Table4[[#This Row],[Sub-Sector]],Table2[% Away From Current Week High],"&lt;=0.05")/Table4[[#This Row],[Count]]</f>
        <v>1</v>
      </c>
      <c r="N86" s="2">
        <f>COUNTIFS(Table2[Sub-Sector],Table4[[#This Row],[Sub-Sector]],Table2[% Away From Current Month Low],"&gt;=0.05")/Table4[[#This Row],[Count]]</f>
        <v>0</v>
      </c>
      <c r="O86" s="2">
        <f>COUNTIFS(Table2[Sub-Sector],Table4[[#This Row],[Sub-Sector]],Table2[% Away From Current Month High],"&lt;=0.05")/Table4[[#This Row],[Count]]</f>
        <v>1</v>
      </c>
      <c r="P86" s="2">
        <f>COUNTIFS(Table2[Sub-Sector],Table4[[#This Row],[Sub-Sector]],Table2[% Away From 52W High],"&lt;=10")/Table4[[#This Row],[Count]]</f>
        <v>0</v>
      </c>
      <c r="Q86" s="2">
        <f>COUNTIFS(Table2[Sub-Sector],Table4[[#This Row],[Sub-Sector]],Table2[% Away From 52W Low],"&gt;=10")/Table4[[#This Row],[Count]]</f>
        <v>1</v>
      </c>
      <c r="R86" s="2">
        <f>COUNTIFS(Table2[Sub-Sector],Table4[[#This Row],[Sub-Sector]],Table2[% Price above 20 EMA],"&gt;=0")/Table4[[#This Row],[Count]]</f>
        <v>0</v>
      </c>
      <c r="S86" s="2">
        <f>COUNTIFS(Table2[Sub-Sector],Table4[[#This Row],[Sub-Sector]],Table2[% Price above 50 EMA],"&gt;=0")/Table4[[#This Row],[Count]]</f>
        <v>0.5</v>
      </c>
      <c r="T86" s="2">
        <f>COUNTIFS(Table2[Sub-Sector],Table4[[#This Row],[Sub-Sector]],Table2[% Price above 200 EMA],"&gt;=0")/Table4[[#This Row],[Count]]</f>
        <v>1</v>
      </c>
      <c r="U86" s="2">
        <f>COUNTIFS(Table2[Sub-Sector],Table4[[#This Row],[Sub-Sector]],Table2[Rate of Change - Zone],"Positive")/Table4[[#This Row],[Count]]</f>
        <v>0</v>
      </c>
      <c r="V86" s="2">
        <f>COUNTIFS(Table2[Sub-Sector],Table4[[#This Row],[Sub-Sector]],Table2[Sharpe Ratio],"&gt;=0.10")/Table4[[#This Row],[Count]]</f>
        <v>0.5</v>
      </c>
      <c r="W8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540</v>
      </c>
      <c r="X86">
        <f>_xlfn.RANK.AVG(Table4[[#This Row],[Score]],Table4[Score],1)</f>
        <v>101</v>
      </c>
      <c r="Y8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278.5</v>
      </c>
      <c r="Z86">
        <f>_xlfn.RANK.AVG(Table4[[#This Row],[Score 2 ]],Table4[[Score 2 ]],1)</f>
        <v>84.5</v>
      </c>
    </row>
    <row r="87" spans="1:26" x14ac:dyDescent="0.3">
      <c r="A87" t="s">
        <v>21</v>
      </c>
      <c r="B87">
        <f>COUNTIFS(Table2[Sub-Sector],Table4[[#This Row],[Sub-Sector]])</f>
        <v>20</v>
      </c>
      <c r="C87" s="2">
        <f>COUNTIFS(Table2[Sub-Sector],Table4[[#This Row],[Sub-Sector]],Table2[Uptrend],"Uptrend")/Table4[[#This Row],[Count]]</f>
        <v>0.7</v>
      </c>
      <c r="D87" s="2">
        <f>COUNTIFS(Table2[Sub-Sector],Table4[[#This Row],[Sub-Sector]],Table2[1W Return vs Nifty],"&gt;=5")/Table4[[#This Row],[Count]]</f>
        <v>0.1</v>
      </c>
      <c r="E87" s="2">
        <f>COUNTIFS(Table2[Sub-Sector],Table4[[#This Row],[Sub-Sector]],Table2[1M Return vs Nifty],"&gt;=5")/Table4[[#This Row],[Count]]</f>
        <v>0.55000000000000004</v>
      </c>
      <c r="F87" s="2">
        <f>COUNTIFS(Table2[Sub-Sector],Table4[[#This Row],[Sub-Sector]],Table2[6M Return vs Nifty],"&gt;=10")/Table4[[#This Row],[Count]]</f>
        <v>0.2</v>
      </c>
      <c r="G87" s="2">
        <f>COUNTIFS(Table2[Sub-Sector],Table4[[#This Row],[Sub-Sector]],Table2[1Y Return vs Nifty],"&gt;=10")/Table4[[#This Row],[Count]]</f>
        <v>0.3</v>
      </c>
      <c r="H87" s="2">
        <f>COUNTIFS(Table2[Sub-Sector],Table4[[#This Row],[Sub-Sector]],Table2[RSI Exponential â€“ 14D],"&gt;=50")/Table4[[#This Row],[Count]]</f>
        <v>0.75</v>
      </c>
      <c r="I87" s="2">
        <f>COUNTIFS(Table2[Sub-Sector],Table4[[#This Row],[Sub-Sector]],Table2[Relative Volume],"&gt;=1")/Table4[[#This Row],[Count]]</f>
        <v>0.3</v>
      </c>
      <c r="J87" s="2">
        <f>COUNTIFS(Table2[Sub-Sector],Table4[[#This Row],[Sub-Sector]],Table2[% Away From Day Low],"&gt;=0.05")/Table4[[#This Row],[Count]]</f>
        <v>0</v>
      </c>
      <c r="K87" s="2">
        <f>COUNTIFS(Table2[Sub-Sector],Table4[[#This Row],[Sub-Sector]],Table2[% Away From Day High],"&lt;=0.05")/Table4[[#This Row],[Count]]</f>
        <v>0.95</v>
      </c>
      <c r="L87" s="2">
        <f>COUNTIFS(Table2[Sub-Sector],Table4[[#This Row],[Sub-Sector]],Table2[% Away From Current Week Low],"&gt;=0.05")/Table4[[#This Row],[Count]]</f>
        <v>0</v>
      </c>
      <c r="M87" s="2">
        <f>COUNTIFS(Table2[Sub-Sector],Table4[[#This Row],[Sub-Sector]],Table2[% Away From Current Week High],"&lt;=0.05")/Table4[[#This Row],[Count]]</f>
        <v>0.85</v>
      </c>
      <c r="N87" s="2">
        <f>COUNTIFS(Table2[Sub-Sector],Table4[[#This Row],[Sub-Sector]],Table2[% Away From Current Month Low],"&gt;=0.05")/Table4[[#This Row],[Count]]</f>
        <v>0</v>
      </c>
      <c r="O87" s="2">
        <f>COUNTIFS(Table2[Sub-Sector],Table4[[#This Row],[Sub-Sector]],Table2[% Away From Current Month High],"&lt;=0.05")/Table4[[#This Row],[Count]]</f>
        <v>0.85</v>
      </c>
      <c r="P87" s="2">
        <f>COUNTIFS(Table2[Sub-Sector],Table4[[#This Row],[Sub-Sector]],Table2[% Away From 52W High],"&lt;=10")/Table4[[#This Row],[Count]]</f>
        <v>0.45</v>
      </c>
      <c r="Q87" s="2">
        <f>COUNTIFS(Table2[Sub-Sector],Table4[[#This Row],[Sub-Sector]],Table2[% Away From 52W Low],"&gt;=10")/Table4[[#This Row],[Count]]</f>
        <v>0.95</v>
      </c>
      <c r="R87" s="2">
        <f>COUNTIFS(Table2[Sub-Sector],Table4[[#This Row],[Sub-Sector]],Table2[% Price above 20 EMA],"&gt;=0")/Table4[[#This Row],[Count]]</f>
        <v>0.7</v>
      </c>
      <c r="S87" s="2">
        <f>COUNTIFS(Table2[Sub-Sector],Table4[[#This Row],[Sub-Sector]],Table2[% Price above 50 EMA],"&gt;=0")/Table4[[#This Row],[Count]]</f>
        <v>0.7</v>
      </c>
      <c r="T87" s="2">
        <f>COUNTIFS(Table2[Sub-Sector],Table4[[#This Row],[Sub-Sector]],Table2[% Price above 200 EMA],"&gt;=0")/Table4[[#This Row],[Count]]</f>
        <v>0.9</v>
      </c>
      <c r="U87" s="2">
        <f>COUNTIFS(Table2[Sub-Sector],Table4[[#This Row],[Sub-Sector]],Table2[Rate of Change - Zone],"Positive")/Table4[[#This Row],[Count]]</f>
        <v>0.75</v>
      </c>
      <c r="V87" s="2">
        <f>COUNTIFS(Table2[Sub-Sector],Table4[[#This Row],[Sub-Sector]],Table2[Sharpe Ratio],"&gt;=0.10")/Table4[[#This Row],[Count]]</f>
        <v>0.1</v>
      </c>
      <c r="W8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382.5</v>
      </c>
      <c r="X87">
        <f>_xlfn.RANK.AVG(Table4[[#This Row],[Score]],Table4[Score],1)</f>
        <v>45</v>
      </c>
      <c r="Y8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282</v>
      </c>
      <c r="Z87">
        <f>_xlfn.RANK.AVG(Table4[[#This Row],[Score 2 ]],Table4[[Score 2 ]],1)</f>
        <v>86</v>
      </c>
    </row>
    <row r="88" spans="1:26" x14ac:dyDescent="0.3">
      <c r="A88" t="s">
        <v>92</v>
      </c>
      <c r="B88">
        <f>COUNTIFS(Table2[Sub-Sector],Table4[[#This Row],[Sub-Sector]])</f>
        <v>5</v>
      </c>
      <c r="C88" s="2">
        <f>COUNTIFS(Table2[Sub-Sector],Table4[[#This Row],[Sub-Sector]],Table2[Uptrend],"Uptrend")/Table4[[#This Row],[Count]]</f>
        <v>0.2</v>
      </c>
      <c r="D88" s="2">
        <f>COUNTIFS(Table2[Sub-Sector],Table4[[#This Row],[Sub-Sector]],Table2[1W Return vs Nifty],"&gt;=5")/Table4[[#This Row],[Count]]</f>
        <v>0</v>
      </c>
      <c r="E88" s="2">
        <f>COUNTIFS(Table2[Sub-Sector],Table4[[#This Row],[Sub-Sector]],Table2[1M Return vs Nifty],"&gt;=5")/Table4[[#This Row],[Count]]</f>
        <v>0</v>
      </c>
      <c r="F88" s="2">
        <f>COUNTIFS(Table2[Sub-Sector],Table4[[#This Row],[Sub-Sector]],Table2[6M Return vs Nifty],"&gt;=10")/Table4[[#This Row],[Count]]</f>
        <v>0.6</v>
      </c>
      <c r="G88" s="2">
        <f>COUNTIFS(Table2[Sub-Sector],Table4[[#This Row],[Sub-Sector]],Table2[1Y Return vs Nifty],"&gt;=10")/Table4[[#This Row],[Count]]</f>
        <v>0.6</v>
      </c>
      <c r="H88" s="2">
        <f>COUNTIFS(Table2[Sub-Sector],Table4[[#This Row],[Sub-Sector]],Table2[RSI Exponential â€“ 14D],"&gt;=50")/Table4[[#This Row],[Count]]</f>
        <v>0</v>
      </c>
      <c r="I88" s="2">
        <f>COUNTIFS(Table2[Sub-Sector],Table4[[#This Row],[Sub-Sector]],Table2[Relative Volume],"&gt;=1")/Table4[[#This Row],[Count]]</f>
        <v>0</v>
      </c>
      <c r="J88" s="2">
        <f>COUNTIFS(Table2[Sub-Sector],Table4[[#This Row],[Sub-Sector]],Table2[% Away From Day Low],"&gt;=0.05")/Table4[[#This Row],[Count]]</f>
        <v>0</v>
      </c>
      <c r="K88" s="2">
        <f>COUNTIFS(Table2[Sub-Sector],Table4[[#This Row],[Sub-Sector]],Table2[% Away From Day High],"&lt;=0.05")/Table4[[#This Row],[Count]]</f>
        <v>1</v>
      </c>
      <c r="L88" s="2">
        <f>COUNTIFS(Table2[Sub-Sector],Table4[[#This Row],[Sub-Sector]],Table2[% Away From Current Week Low],"&gt;=0.05")/Table4[[#This Row],[Count]]</f>
        <v>0</v>
      </c>
      <c r="M88" s="2">
        <f>COUNTIFS(Table2[Sub-Sector],Table4[[#This Row],[Sub-Sector]],Table2[% Away From Current Week High],"&lt;=0.05")/Table4[[#This Row],[Count]]</f>
        <v>1</v>
      </c>
      <c r="N88" s="2">
        <f>COUNTIFS(Table2[Sub-Sector],Table4[[#This Row],[Sub-Sector]],Table2[% Away From Current Month Low],"&gt;=0.05")/Table4[[#This Row],[Count]]</f>
        <v>0</v>
      </c>
      <c r="O88" s="2">
        <f>COUNTIFS(Table2[Sub-Sector],Table4[[#This Row],[Sub-Sector]],Table2[% Away From Current Month High],"&lt;=0.05")/Table4[[#This Row],[Count]]</f>
        <v>1</v>
      </c>
      <c r="P88" s="2">
        <f>COUNTIFS(Table2[Sub-Sector],Table4[[#This Row],[Sub-Sector]],Table2[% Away From 52W High],"&lt;=10")/Table4[[#This Row],[Count]]</f>
        <v>0</v>
      </c>
      <c r="Q88" s="2">
        <f>COUNTIFS(Table2[Sub-Sector],Table4[[#This Row],[Sub-Sector]],Table2[% Away From 52W Low],"&gt;=10")/Table4[[#This Row],[Count]]</f>
        <v>1</v>
      </c>
      <c r="R88" s="2">
        <f>COUNTIFS(Table2[Sub-Sector],Table4[[#This Row],[Sub-Sector]],Table2[% Price above 20 EMA],"&gt;=0")/Table4[[#This Row],[Count]]</f>
        <v>0.4</v>
      </c>
      <c r="S88" s="2">
        <f>COUNTIFS(Table2[Sub-Sector],Table4[[#This Row],[Sub-Sector]],Table2[% Price above 50 EMA],"&gt;=0")/Table4[[#This Row],[Count]]</f>
        <v>0.4</v>
      </c>
      <c r="T88" s="2">
        <f>COUNTIFS(Table2[Sub-Sector],Table4[[#This Row],[Sub-Sector]],Table2[% Price above 200 EMA],"&gt;=0")/Table4[[#This Row],[Count]]</f>
        <v>0.8</v>
      </c>
      <c r="U88" s="2">
        <f>COUNTIFS(Table2[Sub-Sector],Table4[[#This Row],[Sub-Sector]],Table2[Rate of Change - Zone],"Positive")/Table4[[#This Row],[Count]]</f>
        <v>0.4</v>
      </c>
      <c r="V88" s="2">
        <f>COUNTIFS(Table2[Sub-Sector],Table4[[#This Row],[Sub-Sector]],Table2[Sharpe Ratio],"&gt;=0.10")/Table4[[#This Row],[Count]]</f>
        <v>0.6</v>
      </c>
      <c r="W8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569</v>
      </c>
      <c r="X88">
        <f>_xlfn.RANK.AVG(Table4[[#This Row],[Score]],Table4[Score],1)</f>
        <v>107</v>
      </c>
      <c r="Y8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282.5</v>
      </c>
      <c r="Z88">
        <f>_xlfn.RANK.AVG(Table4[[#This Row],[Score 2 ]],Table4[[Score 2 ]],1)</f>
        <v>87</v>
      </c>
    </row>
    <row r="89" spans="1:26" x14ac:dyDescent="0.3">
      <c r="A89" t="s">
        <v>231</v>
      </c>
      <c r="B89">
        <f>COUNTIFS(Table2[Sub-Sector],Table4[[#This Row],[Sub-Sector]])</f>
        <v>9</v>
      </c>
      <c r="C89" s="2">
        <f>COUNTIFS(Table2[Sub-Sector],Table4[[#This Row],[Sub-Sector]],Table2[Uptrend],"Uptrend")/Table4[[#This Row],[Count]]</f>
        <v>0.55555555555555558</v>
      </c>
      <c r="D89" s="2">
        <f>COUNTIFS(Table2[Sub-Sector],Table4[[#This Row],[Sub-Sector]],Table2[1W Return vs Nifty],"&gt;=5")/Table4[[#This Row],[Count]]</f>
        <v>0</v>
      </c>
      <c r="E89" s="2">
        <f>COUNTIFS(Table2[Sub-Sector],Table4[[#This Row],[Sub-Sector]],Table2[1M Return vs Nifty],"&gt;=5")/Table4[[#This Row],[Count]]</f>
        <v>0.1111111111111111</v>
      </c>
      <c r="F89" s="2">
        <f>COUNTIFS(Table2[Sub-Sector],Table4[[#This Row],[Sub-Sector]],Table2[6M Return vs Nifty],"&gt;=10")/Table4[[#This Row],[Count]]</f>
        <v>0.44444444444444442</v>
      </c>
      <c r="G89" s="2">
        <f>COUNTIFS(Table2[Sub-Sector],Table4[[#This Row],[Sub-Sector]],Table2[1Y Return vs Nifty],"&gt;=10")/Table4[[#This Row],[Count]]</f>
        <v>0.44444444444444442</v>
      </c>
      <c r="H89" s="2">
        <f>COUNTIFS(Table2[Sub-Sector],Table4[[#This Row],[Sub-Sector]],Table2[RSI Exponential â€“ 14D],"&gt;=50")/Table4[[#This Row],[Count]]</f>
        <v>0.22222222222222221</v>
      </c>
      <c r="I89" s="2">
        <f>COUNTIFS(Table2[Sub-Sector],Table4[[#This Row],[Sub-Sector]],Table2[Relative Volume],"&gt;=1")/Table4[[#This Row],[Count]]</f>
        <v>0.33333333333333331</v>
      </c>
      <c r="J89" s="2">
        <f>COUNTIFS(Table2[Sub-Sector],Table4[[#This Row],[Sub-Sector]],Table2[% Away From Day Low],"&gt;=0.05")/Table4[[#This Row],[Count]]</f>
        <v>0</v>
      </c>
      <c r="K89" s="2">
        <f>COUNTIFS(Table2[Sub-Sector],Table4[[#This Row],[Sub-Sector]],Table2[% Away From Day High],"&lt;=0.05")/Table4[[#This Row],[Count]]</f>
        <v>1</v>
      </c>
      <c r="L89" s="2">
        <f>COUNTIFS(Table2[Sub-Sector],Table4[[#This Row],[Sub-Sector]],Table2[% Away From Current Week Low],"&gt;=0.05")/Table4[[#This Row],[Count]]</f>
        <v>0.1111111111111111</v>
      </c>
      <c r="M89" s="2">
        <f>COUNTIFS(Table2[Sub-Sector],Table4[[#This Row],[Sub-Sector]],Table2[% Away From Current Week High],"&lt;=0.05")/Table4[[#This Row],[Count]]</f>
        <v>1</v>
      </c>
      <c r="N89" s="2">
        <f>COUNTIFS(Table2[Sub-Sector],Table4[[#This Row],[Sub-Sector]],Table2[% Away From Current Month Low],"&gt;=0.05")/Table4[[#This Row],[Count]]</f>
        <v>0.1111111111111111</v>
      </c>
      <c r="O89" s="2">
        <f>COUNTIFS(Table2[Sub-Sector],Table4[[#This Row],[Sub-Sector]],Table2[% Away From Current Month High],"&lt;=0.05")/Table4[[#This Row],[Count]]</f>
        <v>1</v>
      </c>
      <c r="P89" s="2">
        <f>COUNTIFS(Table2[Sub-Sector],Table4[[#This Row],[Sub-Sector]],Table2[% Away From 52W High],"&lt;=10")/Table4[[#This Row],[Count]]</f>
        <v>0.33333333333333331</v>
      </c>
      <c r="Q89" s="2">
        <f>COUNTIFS(Table2[Sub-Sector],Table4[[#This Row],[Sub-Sector]],Table2[% Away From 52W Low],"&gt;=10")/Table4[[#This Row],[Count]]</f>
        <v>1</v>
      </c>
      <c r="R89" s="2">
        <f>COUNTIFS(Table2[Sub-Sector],Table4[[#This Row],[Sub-Sector]],Table2[% Price above 20 EMA],"&gt;=0")/Table4[[#This Row],[Count]]</f>
        <v>0.44444444444444442</v>
      </c>
      <c r="S89" s="2">
        <f>COUNTIFS(Table2[Sub-Sector],Table4[[#This Row],[Sub-Sector]],Table2[% Price above 50 EMA],"&gt;=0")/Table4[[#This Row],[Count]]</f>
        <v>0.55555555555555558</v>
      </c>
      <c r="T89" s="2">
        <f>COUNTIFS(Table2[Sub-Sector],Table4[[#This Row],[Sub-Sector]],Table2[% Price above 200 EMA],"&gt;=0")/Table4[[#This Row],[Count]]</f>
        <v>0.55555555555555558</v>
      </c>
      <c r="U89" s="2">
        <f>COUNTIFS(Table2[Sub-Sector],Table4[[#This Row],[Sub-Sector]],Table2[Rate of Change - Zone],"Positive")/Table4[[#This Row],[Count]]</f>
        <v>0.33333333333333331</v>
      </c>
      <c r="V89" s="2">
        <f>COUNTIFS(Table2[Sub-Sector],Table4[[#This Row],[Sub-Sector]],Table2[Sharpe Ratio],"&gt;=0.10")/Table4[[#This Row],[Count]]</f>
        <v>0.33333333333333331</v>
      </c>
      <c r="W8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512</v>
      </c>
      <c r="X89">
        <f>_xlfn.RANK.AVG(Table4[[#This Row],[Score]],Table4[Score],1)</f>
        <v>87</v>
      </c>
      <c r="Y8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283</v>
      </c>
      <c r="Z89">
        <f>_xlfn.RANK.AVG(Table4[[#This Row],[Score 2 ]],Table4[[Score 2 ]],1)</f>
        <v>88</v>
      </c>
    </row>
    <row r="90" spans="1:26" x14ac:dyDescent="0.3">
      <c r="A90" t="s">
        <v>104</v>
      </c>
      <c r="B90">
        <f>COUNTIFS(Table2[Sub-Sector],Table4[[#This Row],[Sub-Sector]])</f>
        <v>4</v>
      </c>
      <c r="C90" s="2">
        <f>COUNTIFS(Table2[Sub-Sector],Table4[[#This Row],[Sub-Sector]],Table2[Uptrend],"Uptrend")/Table4[[#This Row],[Count]]</f>
        <v>0.75</v>
      </c>
      <c r="D90" s="2">
        <f>COUNTIFS(Table2[Sub-Sector],Table4[[#This Row],[Sub-Sector]],Table2[1W Return vs Nifty],"&gt;=5")/Table4[[#This Row],[Count]]</f>
        <v>0</v>
      </c>
      <c r="E90" s="2">
        <f>COUNTIFS(Table2[Sub-Sector],Table4[[#This Row],[Sub-Sector]],Table2[1M Return vs Nifty],"&gt;=5")/Table4[[#This Row],[Count]]</f>
        <v>0</v>
      </c>
      <c r="F90" s="2">
        <f>COUNTIFS(Table2[Sub-Sector],Table4[[#This Row],[Sub-Sector]],Table2[6M Return vs Nifty],"&gt;=10")/Table4[[#This Row],[Count]]</f>
        <v>0</v>
      </c>
      <c r="G90" s="2">
        <f>COUNTIFS(Table2[Sub-Sector],Table4[[#This Row],[Sub-Sector]],Table2[1Y Return vs Nifty],"&gt;=10")/Table4[[#This Row],[Count]]</f>
        <v>0</v>
      </c>
      <c r="H90" s="2">
        <f>COUNTIFS(Table2[Sub-Sector],Table4[[#This Row],[Sub-Sector]],Table2[RSI Exponential â€“ 14D],"&gt;=50")/Table4[[#This Row],[Count]]</f>
        <v>0.75</v>
      </c>
      <c r="I90" s="2">
        <f>COUNTIFS(Table2[Sub-Sector],Table4[[#This Row],[Sub-Sector]],Table2[Relative Volume],"&gt;=1")/Table4[[#This Row],[Count]]</f>
        <v>0.25</v>
      </c>
      <c r="J90" s="2">
        <f>COUNTIFS(Table2[Sub-Sector],Table4[[#This Row],[Sub-Sector]],Table2[% Away From Day Low],"&gt;=0.05")/Table4[[#This Row],[Count]]</f>
        <v>0.25</v>
      </c>
      <c r="K90" s="2">
        <f>COUNTIFS(Table2[Sub-Sector],Table4[[#This Row],[Sub-Sector]],Table2[% Away From Day High],"&lt;=0.05")/Table4[[#This Row],[Count]]</f>
        <v>1</v>
      </c>
      <c r="L90" s="2">
        <f>COUNTIFS(Table2[Sub-Sector],Table4[[#This Row],[Sub-Sector]],Table2[% Away From Current Week Low],"&gt;=0.05")/Table4[[#This Row],[Count]]</f>
        <v>0.25</v>
      </c>
      <c r="M90" s="2">
        <f>COUNTIFS(Table2[Sub-Sector],Table4[[#This Row],[Sub-Sector]],Table2[% Away From Current Week High],"&lt;=0.05")/Table4[[#This Row],[Count]]</f>
        <v>1</v>
      </c>
      <c r="N90" s="2">
        <f>COUNTIFS(Table2[Sub-Sector],Table4[[#This Row],[Sub-Sector]],Table2[% Away From Current Month Low],"&gt;=0.05")/Table4[[#This Row],[Count]]</f>
        <v>0.25</v>
      </c>
      <c r="O90" s="2">
        <f>COUNTIFS(Table2[Sub-Sector],Table4[[#This Row],[Sub-Sector]],Table2[% Away From Current Month High],"&lt;=0.05")/Table4[[#This Row],[Count]]</f>
        <v>1</v>
      </c>
      <c r="P90" s="2">
        <f>COUNTIFS(Table2[Sub-Sector],Table4[[#This Row],[Sub-Sector]],Table2[% Away From 52W High],"&lt;=10")/Table4[[#This Row],[Count]]</f>
        <v>0.5</v>
      </c>
      <c r="Q90" s="2">
        <f>COUNTIFS(Table2[Sub-Sector],Table4[[#This Row],[Sub-Sector]],Table2[% Away From 52W Low],"&gt;=10")/Table4[[#This Row],[Count]]</f>
        <v>1</v>
      </c>
      <c r="R90" s="2">
        <f>COUNTIFS(Table2[Sub-Sector],Table4[[#This Row],[Sub-Sector]],Table2[% Price above 20 EMA],"&gt;=0")/Table4[[#This Row],[Count]]</f>
        <v>1</v>
      </c>
      <c r="S90" s="2">
        <f>COUNTIFS(Table2[Sub-Sector],Table4[[#This Row],[Sub-Sector]],Table2[% Price above 50 EMA],"&gt;=0")/Table4[[#This Row],[Count]]</f>
        <v>1</v>
      </c>
      <c r="T90" s="2">
        <f>COUNTIFS(Table2[Sub-Sector],Table4[[#This Row],[Sub-Sector]],Table2[% Price above 200 EMA],"&gt;=0")/Table4[[#This Row],[Count]]</f>
        <v>1</v>
      </c>
      <c r="U90" s="2">
        <f>COUNTIFS(Table2[Sub-Sector],Table4[[#This Row],[Sub-Sector]],Table2[Rate of Change - Zone],"Positive")/Table4[[#This Row],[Count]]</f>
        <v>1</v>
      </c>
      <c r="V90" s="2">
        <f>COUNTIFS(Table2[Sub-Sector],Table4[[#This Row],[Sub-Sector]],Table2[Sharpe Ratio],"&gt;=0.10")/Table4[[#This Row],[Count]]</f>
        <v>0</v>
      </c>
      <c r="W9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524.5</v>
      </c>
      <c r="X90">
        <f>_xlfn.RANK.AVG(Table4[[#This Row],[Score]],Table4[Score],1)</f>
        <v>89</v>
      </c>
      <c r="Y9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295</v>
      </c>
      <c r="Z90">
        <f>_xlfn.RANK.AVG(Table4[[#This Row],[Score 2 ]],Table4[[Score 2 ]],1)</f>
        <v>89</v>
      </c>
    </row>
    <row r="91" spans="1:26" x14ac:dyDescent="0.3">
      <c r="A91" t="s">
        <v>959</v>
      </c>
      <c r="B91">
        <f>COUNTIFS(Table2[Sub-Sector],Table4[[#This Row],[Sub-Sector]])</f>
        <v>2</v>
      </c>
      <c r="C91" s="2">
        <f>COUNTIFS(Table2[Sub-Sector],Table4[[#This Row],[Sub-Sector]],Table2[Uptrend],"Uptrend")/Table4[[#This Row],[Count]]</f>
        <v>0.5</v>
      </c>
      <c r="D91" s="2">
        <f>COUNTIFS(Table2[Sub-Sector],Table4[[#This Row],[Sub-Sector]],Table2[1W Return vs Nifty],"&gt;=5")/Table4[[#This Row],[Count]]</f>
        <v>0</v>
      </c>
      <c r="E91" s="2">
        <f>COUNTIFS(Table2[Sub-Sector],Table4[[#This Row],[Sub-Sector]],Table2[1M Return vs Nifty],"&gt;=5")/Table4[[#This Row],[Count]]</f>
        <v>0.5</v>
      </c>
      <c r="F91" s="2">
        <f>COUNTIFS(Table2[Sub-Sector],Table4[[#This Row],[Sub-Sector]],Table2[6M Return vs Nifty],"&gt;=10")/Table4[[#This Row],[Count]]</f>
        <v>0.5</v>
      </c>
      <c r="G91" s="2">
        <f>COUNTIFS(Table2[Sub-Sector],Table4[[#This Row],[Sub-Sector]],Table2[1Y Return vs Nifty],"&gt;=10")/Table4[[#This Row],[Count]]</f>
        <v>0.5</v>
      </c>
      <c r="H91" s="2">
        <f>COUNTIFS(Table2[Sub-Sector],Table4[[#This Row],[Sub-Sector]],Table2[RSI Exponential â€“ 14D],"&gt;=50")/Table4[[#This Row],[Count]]</f>
        <v>0.5</v>
      </c>
      <c r="I91" s="2">
        <f>COUNTIFS(Table2[Sub-Sector],Table4[[#This Row],[Sub-Sector]],Table2[Relative Volume],"&gt;=1")/Table4[[#This Row],[Count]]</f>
        <v>0</v>
      </c>
      <c r="J91" s="2">
        <f>COUNTIFS(Table2[Sub-Sector],Table4[[#This Row],[Sub-Sector]],Table2[% Away From Day Low],"&gt;=0.05")/Table4[[#This Row],[Count]]</f>
        <v>0</v>
      </c>
      <c r="K91" s="2">
        <f>COUNTIFS(Table2[Sub-Sector],Table4[[#This Row],[Sub-Sector]],Table2[% Away From Day High],"&lt;=0.05")/Table4[[#This Row],[Count]]</f>
        <v>1</v>
      </c>
      <c r="L91" s="2">
        <f>COUNTIFS(Table2[Sub-Sector],Table4[[#This Row],[Sub-Sector]],Table2[% Away From Current Week Low],"&gt;=0.05")/Table4[[#This Row],[Count]]</f>
        <v>0</v>
      </c>
      <c r="M91" s="2">
        <f>COUNTIFS(Table2[Sub-Sector],Table4[[#This Row],[Sub-Sector]],Table2[% Away From Current Week High],"&lt;=0.05")/Table4[[#This Row],[Count]]</f>
        <v>0.5</v>
      </c>
      <c r="N91" s="2">
        <f>COUNTIFS(Table2[Sub-Sector],Table4[[#This Row],[Sub-Sector]],Table2[% Away From Current Month Low],"&gt;=0.05")/Table4[[#This Row],[Count]]</f>
        <v>0</v>
      </c>
      <c r="O91" s="2">
        <f>COUNTIFS(Table2[Sub-Sector],Table4[[#This Row],[Sub-Sector]],Table2[% Away From Current Month High],"&lt;=0.05")/Table4[[#This Row],[Count]]</f>
        <v>0.5</v>
      </c>
      <c r="P91" s="2">
        <f>COUNTIFS(Table2[Sub-Sector],Table4[[#This Row],[Sub-Sector]],Table2[% Away From 52W High],"&lt;=10")/Table4[[#This Row],[Count]]</f>
        <v>0.5</v>
      </c>
      <c r="Q91" s="2">
        <f>COUNTIFS(Table2[Sub-Sector],Table4[[#This Row],[Sub-Sector]],Table2[% Away From 52W Low],"&gt;=10")/Table4[[#This Row],[Count]]</f>
        <v>1</v>
      </c>
      <c r="R91" s="2">
        <f>COUNTIFS(Table2[Sub-Sector],Table4[[#This Row],[Sub-Sector]],Table2[% Price above 20 EMA],"&gt;=0")/Table4[[#This Row],[Count]]</f>
        <v>0.5</v>
      </c>
      <c r="S91" s="2">
        <f>COUNTIFS(Table2[Sub-Sector],Table4[[#This Row],[Sub-Sector]],Table2[% Price above 50 EMA],"&gt;=0")/Table4[[#This Row],[Count]]</f>
        <v>0.5</v>
      </c>
      <c r="T91" s="2">
        <f>COUNTIFS(Table2[Sub-Sector],Table4[[#This Row],[Sub-Sector]],Table2[% Price above 200 EMA],"&gt;=0")/Table4[[#This Row],[Count]]</f>
        <v>1</v>
      </c>
      <c r="U91" s="2">
        <f>COUNTIFS(Table2[Sub-Sector],Table4[[#This Row],[Sub-Sector]],Table2[Rate of Change - Zone],"Positive")/Table4[[#This Row],[Count]]</f>
        <v>0.5</v>
      </c>
      <c r="V91" s="2">
        <f>COUNTIFS(Table2[Sub-Sector],Table4[[#This Row],[Sub-Sector]],Table2[Sharpe Ratio],"&gt;=0.10")/Table4[[#This Row],[Count]]</f>
        <v>0</v>
      </c>
      <c r="W9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491.5</v>
      </c>
      <c r="X91">
        <f>_xlfn.RANK.AVG(Table4[[#This Row],[Score]],Table4[Score],1)</f>
        <v>83</v>
      </c>
      <c r="Y9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300.5</v>
      </c>
      <c r="Z91">
        <f>_xlfn.RANK.AVG(Table4[[#This Row],[Score 2 ]],Table4[[Score 2 ]],1)</f>
        <v>90.5</v>
      </c>
    </row>
    <row r="92" spans="1:26" x14ac:dyDescent="0.3">
      <c r="A92" t="s">
        <v>387</v>
      </c>
      <c r="B92">
        <f>COUNTIFS(Table2[Sub-Sector],Table4[[#This Row],[Sub-Sector]])</f>
        <v>2</v>
      </c>
      <c r="C92" s="2">
        <f>COUNTIFS(Table2[Sub-Sector],Table4[[#This Row],[Sub-Sector]],Table2[Uptrend],"Uptrend")/Table4[[#This Row],[Count]]</f>
        <v>0.5</v>
      </c>
      <c r="D92" s="2">
        <f>COUNTIFS(Table2[Sub-Sector],Table4[[#This Row],[Sub-Sector]],Table2[1W Return vs Nifty],"&gt;=5")/Table4[[#This Row],[Count]]</f>
        <v>0</v>
      </c>
      <c r="E92" s="2">
        <f>COUNTIFS(Table2[Sub-Sector],Table4[[#This Row],[Sub-Sector]],Table2[1M Return vs Nifty],"&gt;=5")/Table4[[#This Row],[Count]]</f>
        <v>0</v>
      </c>
      <c r="F92" s="2">
        <f>COUNTIFS(Table2[Sub-Sector],Table4[[#This Row],[Sub-Sector]],Table2[6M Return vs Nifty],"&gt;=10")/Table4[[#This Row],[Count]]</f>
        <v>0.5</v>
      </c>
      <c r="G92" s="2">
        <f>COUNTIFS(Table2[Sub-Sector],Table4[[#This Row],[Sub-Sector]],Table2[1Y Return vs Nifty],"&gt;=10")/Table4[[#This Row],[Count]]</f>
        <v>0.5</v>
      </c>
      <c r="H92" s="2">
        <f>COUNTIFS(Table2[Sub-Sector],Table4[[#This Row],[Sub-Sector]],Table2[RSI Exponential â€“ 14D],"&gt;=50")/Table4[[#This Row],[Count]]</f>
        <v>0.5</v>
      </c>
      <c r="I92" s="2">
        <f>COUNTIFS(Table2[Sub-Sector],Table4[[#This Row],[Sub-Sector]],Table2[Relative Volume],"&gt;=1")/Table4[[#This Row],[Count]]</f>
        <v>0</v>
      </c>
      <c r="J92" s="2">
        <f>COUNTIFS(Table2[Sub-Sector],Table4[[#This Row],[Sub-Sector]],Table2[% Away From Day Low],"&gt;=0.05")/Table4[[#This Row],[Count]]</f>
        <v>0</v>
      </c>
      <c r="K92" s="2">
        <f>COUNTIFS(Table2[Sub-Sector],Table4[[#This Row],[Sub-Sector]],Table2[% Away From Day High],"&lt;=0.05")/Table4[[#This Row],[Count]]</f>
        <v>1</v>
      </c>
      <c r="L92" s="2">
        <f>COUNTIFS(Table2[Sub-Sector],Table4[[#This Row],[Sub-Sector]],Table2[% Away From Current Week Low],"&gt;=0.05")/Table4[[#This Row],[Count]]</f>
        <v>0.5</v>
      </c>
      <c r="M92" s="2">
        <f>COUNTIFS(Table2[Sub-Sector],Table4[[#This Row],[Sub-Sector]],Table2[% Away From Current Week High],"&lt;=0.05")/Table4[[#This Row],[Count]]</f>
        <v>0.5</v>
      </c>
      <c r="N92" s="2">
        <f>COUNTIFS(Table2[Sub-Sector],Table4[[#This Row],[Sub-Sector]],Table2[% Away From Current Month Low],"&gt;=0.05")/Table4[[#This Row],[Count]]</f>
        <v>0.5</v>
      </c>
      <c r="O92" s="2">
        <f>COUNTIFS(Table2[Sub-Sector],Table4[[#This Row],[Sub-Sector]],Table2[% Away From Current Month High],"&lt;=0.05")/Table4[[#This Row],[Count]]</f>
        <v>0.5</v>
      </c>
      <c r="P92" s="2">
        <f>COUNTIFS(Table2[Sub-Sector],Table4[[#This Row],[Sub-Sector]],Table2[% Away From 52W High],"&lt;=10")/Table4[[#This Row],[Count]]</f>
        <v>0.5</v>
      </c>
      <c r="Q92" s="2">
        <f>COUNTIFS(Table2[Sub-Sector],Table4[[#This Row],[Sub-Sector]],Table2[% Away From 52W Low],"&gt;=10")/Table4[[#This Row],[Count]]</f>
        <v>1</v>
      </c>
      <c r="R92" s="2">
        <f>COUNTIFS(Table2[Sub-Sector],Table4[[#This Row],[Sub-Sector]],Table2[% Price above 20 EMA],"&gt;=0")/Table4[[#This Row],[Count]]</f>
        <v>0.5</v>
      </c>
      <c r="S92" s="2">
        <f>COUNTIFS(Table2[Sub-Sector],Table4[[#This Row],[Sub-Sector]],Table2[% Price above 50 EMA],"&gt;=0")/Table4[[#This Row],[Count]]</f>
        <v>0.5</v>
      </c>
      <c r="T92" s="2">
        <f>COUNTIFS(Table2[Sub-Sector],Table4[[#This Row],[Sub-Sector]],Table2[% Price above 200 EMA],"&gt;=0")/Table4[[#This Row],[Count]]</f>
        <v>0.5</v>
      </c>
      <c r="U92" s="2">
        <f>COUNTIFS(Table2[Sub-Sector],Table4[[#This Row],[Sub-Sector]],Table2[Rate of Change - Zone],"Positive")/Table4[[#This Row],[Count]]</f>
        <v>0.5</v>
      </c>
      <c r="V92" s="2">
        <f>COUNTIFS(Table2[Sub-Sector],Table4[[#This Row],[Sub-Sector]],Table2[Sharpe Ratio],"&gt;=0.10")/Table4[[#This Row],[Count]]</f>
        <v>0</v>
      </c>
      <c r="W9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562</v>
      </c>
      <c r="X92">
        <f>_xlfn.RANK.AVG(Table4[[#This Row],[Score]],Table4[Score],1)</f>
        <v>106</v>
      </c>
      <c r="Y9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300.5</v>
      </c>
      <c r="Z92">
        <f>_xlfn.RANK.AVG(Table4[[#This Row],[Score 2 ]],Table4[[Score 2 ]],1)</f>
        <v>90.5</v>
      </c>
    </row>
    <row r="93" spans="1:26" x14ac:dyDescent="0.3">
      <c r="A93" t="s">
        <v>127</v>
      </c>
      <c r="B93">
        <f>COUNTIFS(Table2[Sub-Sector],Table4[[#This Row],[Sub-Sector]])</f>
        <v>20</v>
      </c>
      <c r="C93" s="2">
        <f>COUNTIFS(Table2[Sub-Sector],Table4[[#This Row],[Sub-Sector]],Table2[Uptrend],"Uptrend")/Table4[[#This Row],[Count]]</f>
        <v>0.45</v>
      </c>
      <c r="D93" s="2">
        <f>COUNTIFS(Table2[Sub-Sector],Table4[[#This Row],[Sub-Sector]],Table2[1W Return vs Nifty],"&gt;=5")/Table4[[#This Row],[Count]]</f>
        <v>0.05</v>
      </c>
      <c r="E93" s="2">
        <f>COUNTIFS(Table2[Sub-Sector],Table4[[#This Row],[Sub-Sector]],Table2[1M Return vs Nifty],"&gt;=5")/Table4[[#This Row],[Count]]</f>
        <v>0.35</v>
      </c>
      <c r="F93" s="2">
        <f>COUNTIFS(Table2[Sub-Sector],Table4[[#This Row],[Sub-Sector]],Table2[6M Return vs Nifty],"&gt;=10")/Table4[[#This Row],[Count]]</f>
        <v>0.3</v>
      </c>
      <c r="G93" s="2">
        <f>COUNTIFS(Table2[Sub-Sector],Table4[[#This Row],[Sub-Sector]],Table2[1Y Return vs Nifty],"&gt;=10")/Table4[[#This Row],[Count]]</f>
        <v>0.45</v>
      </c>
      <c r="H93" s="2">
        <f>COUNTIFS(Table2[Sub-Sector],Table4[[#This Row],[Sub-Sector]],Table2[RSI Exponential â€“ 14D],"&gt;=50")/Table4[[#This Row],[Count]]</f>
        <v>0.45</v>
      </c>
      <c r="I93" s="2">
        <f>COUNTIFS(Table2[Sub-Sector],Table4[[#This Row],[Sub-Sector]],Table2[Relative Volume],"&gt;=1")/Table4[[#This Row],[Count]]</f>
        <v>0.25</v>
      </c>
      <c r="J93" s="2">
        <f>COUNTIFS(Table2[Sub-Sector],Table4[[#This Row],[Sub-Sector]],Table2[% Away From Day Low],"&gt;=0.05")/Table4[[#This Row],[Count]]</f>
        <v>0.05</v>
      </c>
      <c r="K93" s="2">
        <f>COUNTIFS(Table2[Sub-Sector],Table4[[#This Row],[Sub-Sector]],Table2[% Away From Day High],"&lt;=0.05")/Table4[[#This Row],[Count]]</f>
        <v>1</v>
      </c>
      <c r="L93" s="2">
        <f>COUNTIFS(Table2[Sub-Sector],Table4[[#This Row],[Sub-Sector]],Table2[% Away From Current Week Low],"&gt;=0.05")/Table4[[#This Row],[Count]]</f>
        <v>0.1</v>
      </c>
      <c r="M93" s="2">
        <f>COUNTIFS(Table2[Sub-Sector],Table4[[#This Row],[Sub-Sector]],Table2[% Away From Current Week High],"&lt;=0.05")/Table4[[#This Row],[Count]]</f>
        <v>0.9</v>
      </c>
      <c r="N93" s="2">
        <f>COUNTIFS(Table2[Sub-Sector],Table4[[#This Row],[Sub-Sector]],Table2[% Away From Current Month Low],"&gt;=0.05")/Table4[[#This Row],[Count]]</f>
        <v>0.1</v>
      </c>
      <c r="O93" s="2">
        <f>COUNTIFS(Table2[Sub-Sector],Table4[[#This Row],[Sub-Sector]],Table2[% Away From Current Month High],"&lt;=0.05")/Table4[[#This Row],[Count]]</f>
        <v>0.9</v>
      </c>
      <c r="P93" s="2">
        <f>COUNTIFS(Table2[Sub-Sector],Table4[[#This Row],[Sub-Sector]],Table2[% Away From 52W High],"&lt;=10")/Table4[[#This Row],[Count]]</f>
        <v>0.25</v>
      </c>
      <c r="Q93" s="2">
        <f>COUNTIFS(Table2[Sub-Sector],Table4[[#This Row],[Sub-Sector]],Table2[% Away From 52W Low],"&gt;=10")/Table4[[#This Row],[Count]]</f>
        <v>1</v>
      </c>
      <c r="R93" s="2">
        <f>COUNTIFS(Table2[Sub-Sector],Table4[[#This Row],[Sub-Sector]],Table2[% Price above 20 EMA],"&gt;=0")/Table4[[#This Row],[Count]]</f>
        <v>0.55000000000000004</v>
      </c>
      <c r="S93" s="2">
        <f>COUNTIFS(Table2[Sub-Sector],Table4[[#This Row],[Sub-Sector]],Table2[% Price above 50 EMA],"&gt;=0")/Table4[[#This Row],[Count]]</f>
        <v>0.45</v>
      </c>
      <c r="T93" s="2">
        <f>COUNTIFS(Table2[Sub-Sector],Table4[[#This Row],[Sub-Sector]],Table2[% Price above 200 EMA],"&gt;=0")/Table4[[#This Row],[Count]]</f>
        <v>0.75</v>
      </c>
      <c r="U93" s="2">
        <f>COUNTIFS(Table2[Sub-Sector],Table4[[#This Row],[Sub-Sector]],Table2[Rate of Change - Zone],"Positive")/Table4[[#This Row],[Count]]</f>
        <v>0.5</v>
      </c>
      <c r="V93" s="2">
        <f>COUNTIFS(Table2[Sub-Sector],Table4[[#This Row],[Sub-Sector]],Table2[Sharpe Ratio],"&gt;=0.10")/Table4[[#This Row],[Count]]</f>
        <v>0.45</v>
      </c>
      <c r="W9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471</v>
      </c>
      <c r="X93">
        <f>_xlfn.RANK.AVG(Table4[[#This Row],[Score]],Table4[Score],1)</f>
        <v>77</v>
      </c>
      <c r="Y9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303</v>
      </c>
      <c r="Z93">
        <f>_xlfn.RANK.AVG(Table4[[#This Row],[Score 2 ]],Table4[[Score 2 ]],1)</f>
        <v>92</v>
      </c>
    </row>
    <row r="94" spans="1:26" x14ac:dyDescent="0.3">
      <c r="A94" t="s">
        <v>1484</v>
      </c>
      <c r="B94">
        <f>COUNTIFS(Table2[Sub-Sector],Table4[[#This Row],[Sub-Sector]])</f>
        <v>3</v>
      </c>
      <c r="C94" s="2">
        <f>COUNTIFS(Table2[Sub-Sector],Table4[[#This Row],[Sub-Sector]],Table2[Uptrend],"Uptrend")/Table4[[#This Row],[Count]]</f>
        <v>0.33333333333333331</v>
      </c>
      <c r="D94" s="2">
        <f>COUNTIFS(Table2[Sub-Sector],Table4[[#This Row],[Sub-Sector]],Table2[1W Return vs Nifty],"&gt;=5")/Table4[[#This Row],[Count]]</f>
        <v>0</v>
      </c>
      <c r="E94" s="2">
        <f>COUNTIFS(Table2[Sub-Sector],Table4[[#This Row],[Sub-Sector]],Table2[1M Return vs Nifty],"&gt;=5")/Table4[[#This Row],[Count]]</f>
        <v>0</v>
      </c>
      <c r="F94" s="2">
        <f>COUNTIFS(Table2[Sub-Sector],Table4[[#This Row],[Sub-Sector]],Table2[6M Return vs Nifty],"&gt;=10")/Table4[[#This Row],[Count]]</f>
        <v>0.33333333333333331</v>
      </c>
      <c r="G94" s="2">
        <f>COUNTIFS(Table2[Sub-Sector],Table4[[#This Row],[Sub-Sector]],Table2[1Y Return vs Nifty],"&gt;=10")/Table4[[#This Row],[Count]]</f>
        <v>0</v>
      </c>
      <c r="H94" s="2">
        <f>COUNTIFS(Table2[Sub-Sector],Table4[[#This Row],[Sub-Sector]],Table2[RSI Exponential â€“ 14D],"&gt;=50")/Table4[[#This Row],[Count]]</f>
        <v>0.66666666666666663</v>
      </c>
      <c r="I94" s="2">
        <f>COUNTIFS(Table2[Sub-Sector],Table4[[#This Row],[Sub-Sector]],Table2[Relative Volume],"&gt;=1")/Table4[[#This Row],[Count]]</f>
        <v>0</v>
      </c>
      <c r="J94" s="2">
        <f>COUNTIFS(Table2[Sub-Sector],Table4[[#This Row],[Sub-Sector]],Table2[% Away From Day Low],"&gt;=0.05")/Table4[[#This Row],[Count]]</f>
        <v>0</v>
      </c>
      <c r="K94" s="2">
        <f>COUNTIFS(Table2[Sub-Sector],Table4[[#This Row],[Sub-Sector]],Table2[% Away From Day High],"&lt;=0.05")/Table4[[#This Row],[Count]]</f>
        <v>1</v>
      </c>
      <c r="L94" s="2">
        <f>COUNTIFS(Table2[Sub-Sector],Table4[[#This Row],[Sub-Sector]],Table2[% Away From Current Week Low],"&gt;=0.05")/Table4[[#This Row],[Count]]</f>
        <v>0</v>
      </c>
      <c r="M94" s="2">
        <f>COUNTIFS(Table2[Sub-Sector],Table4[[#This Row],[Sub-Sector]],Table2[% Away From Current Week High],"&lt;=0.05")/Table4[[#This Row],[Count]]</f>
        <v>1</v>
      </c>
      <c r="N94" s="2">
        <f>COUNTIFS(Table2[Sub-Sector],Table4[[#This Row],[Sub-Sector]],Table2[% Away From Current Month Low],"&gt;=0.05")/Table4[[#This Row],[Count]]</f>
        <v>0</v>
      </c>
      <c r="O94" s="2">
        <f>COUNTIFS(Table2[Sub-Sector],Table4[[#This Row],[Sub-Sector]],Table2[% Away From Current Month High],"&lt;=0.05")/Table4[[#This Row],[Count]]</f>
        <v>1</v>
      </c>
      <c r="P94" s="2">
        <f>COUNTIFS(Table2[Sub-Sector],Table4[[#This Row],[Sub-Sector]],Table2[% Away From 52W High],"&lt;=10")/Table4[[#This Row],[Count]]</f>
        <v>0.33333333333333331</v>
      </c>
      <c r="Q94" s="2">
        <f>COUNTIFS(Table2[Sub-Sector],Table4[[#This Row],[Sub-Sector]],Table2[% Away From 52W Low],"&gt;=10")/Table4[[#This Row],[Count]]</f>
        <v>1</v>
      </c>
      <c r="R94" s="2">
        <f>COUNTIFS(Table2[Sub-Sector],Table4[[#This Row],[Sub-Sector]],Table2[% Price above 20 EMA],"&gt;=0")/Table4[[#This Row],[Count]]</f>
        <v>0.66666666666666663</v>
      </c>
      <c r="S94" s="2">
        <f>COUNTIFS(Table2[Sub-Sector],Table4[[#This Row],[Sub-Sector]],Table2[% Price above 50 EMA],"&gt;=0")/Table4[[#This Row],[Count]]</f>
        <v>0.33333333333333331</v>
      </c>
      <c r="T94" s="2">
        <f>COUNTIFS(Table2[Sub-Sector],Table4[[#This Row],[Sub-Sector]],Table2[% Price above 200 EMA],"&gt;=0")/Table4[[#This Row],[Count]]</f>
        <v>0.33333333333333331</v>
      </c>
      <c r="U94" s="2">
        <f>COUNTIFS(Table2[Sub-Sector],Table4[[#This Row],[Sub-Sector]],Table2[Rate of Change - Zone],"Positive")/Table4[[#This Row],[Count]]</f>
        <v>1</v>
      </c>
      <c r="V94" s="2">
        <f>COUNTIFS(Table2[Sub-Sector],Table4[[#This Row],[Sub-Sector]],Table2[Sharpe Ratio],"&gt;=0.10")/Table4[[#This Row],[Count]]</f>
        <v>0.33333333333333331</v>
      </c>
      <c r="W9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582.5</v>
      </c>
      <c r="X94">
        <f>_xlfn.RANK.AVG(Table4[[#This Row],[Score]],Table4[Score],1)</f>
        <v>108</v>
      </c>
      <c r="Y9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303.5</v>
      </c>
      <c r="Z94">
        <f>_xlfn.RANK.AVG(Table4[[#This Row],[Score 2 ]],Table4[[Score 2 ]],1)</f>
        <v>93</v>
      </c>
    </row>
    <row r="95" spans="1:26" x14ac:dyDescent="0.3">
      <c r="A95" t="s">
        <v>517</v>
      </c>
      <c r="B95">
        <f>COUNTIFS(Table2[Sub-Sector],Table4[[#This Row],[Sub-Sector]])</f>
        <v>5</v>
      </c>
      <c r="C95" s="2">
        <f>COUNTIFS(Table2[Sub-Sector],Table4[[#This Row],[Sub-Sector]],Table2[Uptrend],"Uptrend")/Table4[[#This Row],[Count]]</f>
        <v>0.2</v>
      </c>
      <c r="D95" s="2">
        <f>COUNTIFS(Table2[Sub-Sector],Table4[[#This Row],[Sub-Sector]],Table2[1W Return vs Nifty],"&gt;=5")/Table4[[#This Row],[Count]]</f>
        <v>0</v>
      </c>
      <c r="E95" s="2">
        <f>COUNTIFS(Table2[Sub-Sector],Table4[[#This Row],[Sub-Sector]],Table2[1M Return vs Nifty],"&gt;=5")/Table4[[#This Row],[Count]]</f>
        <v>0.2</v>
      </c>
      <c r="F95" s="2">
        <f>COUNTIFS(Table2[Sub-Sector],Table4[[#This Row],[Sub-Sector]],Table2[6M Return vs Nifty],"&gt;=10")/Table4[[#This Row],[Count]]</f>
        <v>0.4</v>
      </c>
      <c r="G95" s="2">
        <f>COUNTIFS(Table2[Sub-Sector],Table4[[#This Row],[Sub-Sector]],Table2[1Y Return vs Nifty],"&gt;=10")/Table4[[#This Row],[Count]]</f>
        <v>0.2</v>
      </c>
      <c r="H95" s="2">
        <f>COUNTIFS(Table2[Sub-Sector],Table4[[#This Row],[Sub-Sector]],Table2[RSI Exponential â€“ 14D],"&gt;=50")/Table4[[#This Row],[Count]]</f>
        <v>0.2</v>
      </c>
      <c r="I95" s="2">
        <f>COUNTIFS(Table2[Sub-Sector],Table4[[#This Row],[Sub-Sector]],Table2[Relative Volume],"&gt;=1")/Table4[[#This Row],[Count]]</f>
        <v>0.4</v>
      </c>
      <c r="J95" s="2">
        <f>COUNTIFS(Table2[Sub-Sector],Table4[[#This Row],[Sub-Sector]],Table2[% Away From Day Low],"&gt;=0.05")/Table4[[#This Row],[Count]]</f>
        <v>0</v>
      </c>
      <c r="K95" s="2">
        <f>COUNTIFS(Table2[Sub-Sector],Table4[[#This Row],[Sub-Sector]],Table2[% Away From Day High],"&lt;=0.05")/Table4[[#This Row],[Count]]</f>
        <v>1</v>
      </c>
      <c r="L95" s="2">
        <f>COUNTIFS(Table2[Sub-Sector],Table4[[#This Row],[Sub-Sector]],Table2[% Away From Current Week Low],"&gt;=0.05")/Table4[[#This Row],[Count]]</f>
        <v>0</v>
      </c>
      <c r="M95" s="2">
        <f>COUNTIFS(Table2[Sub-Sector],Table4[[#This Row],[Sub-Sector]],Table2[% Away From Current Week High],"&lt;=0.05")/Table4[[#This Row],[Count]]</f>
        <v>1</v>
      </c>
      <c r="N95" s="2">
        <f>COUNTIFS(Table2[Sub-Sector],Table4[[#This Row],[Sub-Sector]],Table2[% Away From Current Month Low],"&gt;=0.05")/Table4[[#This Row],[Count]]</f>
        <v>0</v>
      </c>
      <c r="O95" s="2">
        <f>COUNTIFS(Table2[Sub-Sector],Table4[[#This Row],[Sub-Sector]],Table2[% Away From Current Month High],"&lt;=0.05")/Table4[[#This Row],[Count]]</f>
        <v>1</v>
      </c>
      <c r="P95" s="2">
        <f>COUNTIFS(Table2[Sub-Sector],Table4[[#This Row],[Sub-Sector]],Table2[% Away From 52W High],"&lt;=10")/Table4[[#This Row],[Count]]</f>
        <v>0</v>
      </c>
      <c r="Q95" s="2">
        <f>COUNTIFS(Table2[Sub-Sector],Table4[[#This Row],[Sub-Sector]],Table2[% Away From 52W Low],"&gt;=10")/Table4[[#This Row],[Count]]</f>
        <v>1</v>
      </c>
      <c r="R95" s="2">
        <f>COUNTIFS(Table2[Sub-Sector],Table4[[#This Row],[Sub-Sector]],Table2[% Price above 20 EMA],"&gt;=0")/Table4[[#This Row],[Count]]</f>
        <v>0.2</v>
      </c>
      <c r="S95" s="2">
        <f>COUNTIFS(Table2[Sub-Sector],Table4[[#This Row],[Sub-Sector]],Table2[% Price above 50 EMA],"&gt;=0")/Table4[[#This Row],[Count]]</f>
        <v>0.2</v>
      </c>
      <c r="T95" s="2">
        <f>COUNTIFS(Table2[Sub-Sector],Table4[[#This Row],[Sub-Sector]],Table2[% Price above 200 EMA],"&gt;=0")/Table4[[#This Row],[Count]]</f>
        <v>0.8</v>
      </c>
      <c r="U95" s="2">
        <f>COUNTIFS(Table2[Sub-Sector],Table4[[#This Row],[Sub-Sector]],Table2[Rate of Change - Zone],"Positive")/Table4[[#This Row],[Count]]</f>
        <v>0.2</v>
      </c>
      <c r="V95" s="2">
        <f>COUNTIFS(Table2[Sub-Sector],Table4[[#This Row],[Sub-Sector]],Table2[Sharpe Ratio],"&gt;=0.10")/Table4[[#This Row],[Count]]</f>
        <v>0.4</v>
      </c>
      <c r="W9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559</v>
      </c>
      <c r="X95">
        <f>_xlfn.RANK.AVG(Table4[[#This Row],[Score]],Table4[Score],1)</f>
        <v>104.5</v>
      </c>
      <c r="Y9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304.5</v>
      </c>
      <c r="Z95">
        <f>_xlfn.RANK.AVG(Table4[[#This Row],[Score 2 ]],Table4[[Score 2 ]],1)</f>
        <v>94</v>
      </c>
    </row>
    <row r="96" spans="1:26" x14ac:dyDescent="0.3">
      <c r="A96" t="s">
        <v>77</v>
      </c>
      <c r="B96">
        <f>COUNTIFS(Table2[Sub-Sector],Table4[[#This Row],[Sub-Sector]])</f>
        <v>19</v>
      </c>
      <c r="C96" s="2">
        <f>COUNTIFS(Table2[Sub-Sector],Table4[[#This Row],[Sub-Sector]],Table2[Uptrend],"Uptrend")/Table4[[#This Row],[Count]]</f>
        <v>0.42105263157894735</v>
      </c>
      <c r="D96" s="2">
        <f>COUNTIFS(Table2[Sub-Sector],Table4[[#This Row],[Sub-Sector]],Table2[1W Return vs Nifty],"&gt;=5")/Table4[[#This Row],[Count]]</f>
        <v>5.2631578947368418E-2</v>
      </c>
      <c r="E96" s="2">
        <f>COUNTIFS(Table2[Sub-Sector],Table4[[#This Row],[Sub-Sector]],Table2[1M Return vs Nifty],"&gt;=5")/Table4[[#This Row],[Count]]</f>
        <v>0.21052631578947367</v>
      </c>
      <c r="F96" s="2">
        <f>COUNTIFS(Table2[Sub-Sector],Table4[[#This Row],[Sub-Sector]],Table2[6M Return vs Nifty],"&gt;=10")/Table4[[#This Row],[Count]]</f>
        <v>0.15789473684210525</v>
      </c>
      <c r="G96" s="2">
        <f>COUNTIFS(Table2[Sub-Sector],Table4[[#This Row],[Sub-Sector]],Table2[1Y Return vs Nifty],"&gt;=10")/Table4[[#This Row],[Count]]</f>
        <v>0.26315789473684209</v>
      </c>
      <c r="H96" s="2">
        <f>COUNTIFS(Table2[Sub-Sector],Table4[[#This Row],[Sub-Sector]],Table2[RSI Exponential â€“ 14D],"&gt;=50")/Table4[[#This Row],[Count]]</f>
        <v>0.52631578947368418</v>
      </c>
      <c r="I96" s="2">
        <f>COUNTIFS(Table2[Sub-Sector],Table4[[#This Row],[Sub-Sector]],Table2[Relative Volume],"&gt;=1")/Table4[[#This Row],[Count]]</f>
        <v>0.15789473684210525</v>
      </c>
      <c r="J96" s="2">
        <f>COUNTIFS(Table2[Sub-Sector],Table4[[#This Row],[Sub-Sector]],Table2[% Away From Day Low],"&gt;=0.05")/Table4[[#This Row],[Count]]</f>
        <v>0</v>
      </c>
      <c r="K96" s="2">
        <f>COUNTIFS(Table2[Sub-Sector],Table4[[#This Row],[Sub-Sector]],Table2[% Away From Day High],"&lt;=0.05")/Table4[[#This Row],[Count]]</f>
        <v>1</v>
      </c>
      <c r="L96" s="2">
        <f>COUNTIFS(Table2[Sub-Sector],Table4[[#This Row],[Sub-Sector]],Table2[% Away From Current Week Low],"&gt;=0.05")/Table4[[#This Row],[Count]]</f>
        <v>0.10526315789473684</v>
      </c>
      <c r="M96" s="2">
        <f>COUNTIFS(Table2[Sub-Sector],Table4[[#This Row],[Sub-Sector]],Table2[% Away From Current Week High],"&lt;=0.05")/Table4[[#This Row],[Count]]</f>
        <v>0.94736842105263153</v>
      </c>
      <c r="N96" s="2">
        <f>COUNTIFS(Table2[Sub-Sector],Table4[[#This Row],[Sub-Sector]],Table2[% Away From Current Month Low],"&gt;=0.05")/Table4[[#This Row],[Count]]</f>
        <v>0.10526315789473684</v>
      </c>
      <c r="O96" s="2">
        <f>COUNTIFS(Table2[Sub-Sector],Table4[[#This Row],[Sub-Sector]],Table2[% Away From Current Month High],"&lt;=0.05")/Table4[[#This Row],[Count]]</f>
        <v>0.94736842105263153</v>
      </c>
      <c r="P96" s="2">
        <f>COUNTIFS(Table2[Sub-Sector],Table4[[#This Row],[Sub-Sector]],Table2[% Away From 52W High],"&lt;=10")/Table4[[#This Row],[Count]]</f>
        <v>0.31578947368421051</v>
      </c>
      <c r="Q96" s="2">
        <f>COUNTIFS(Table2[Sub-Sector],Table4[[#This Row],[Sub-Sector]],Table2[% Away From 52W Low],"&gt;=10")/Table4[[#This Row],[Count]]</f>
        <v>0.89473684210526316</v>
      </c>
      <c r="R96" s="2">
        <f>COUNTIFS(Table2[Sub-Sector],Table4[[#This Row],[Sub-Sector]],Table2[% Price above 20 EMA],"&gt;=0")/Table4[[#This Row],[Count]]</f>
        <v>0.57894736842105265</v>
      </c>
      <c r="S96" s="2">
        <f>COUNTIFS(Table2[Sub-Sector],Table4[[#This Row],[Sub-Sector]],Table2[% Price above 50 EMA],"&gt;=0")/Table4[[#This Row],[Count]]</f>
        <v>0.57894736842105265</v>
      </c>
      <c r="T96" s="2">
        <f>COUNTIFS(Table2[Sub-Sector],Table4[[#This Row],[Sub-Sector]],Table2[% Price above 200 EMA],"&gt;=0")/Table4[[#This Row],[Count]]</f>
        <v>0.57894736842105265</v>
      </c>
      <c r="U96" s="2">
        <f>COUNTIFS(Table2[Sub-Sector],Table4[[#This Row],[Sub-Sector]],Table2[Rate of Change - Zone],"Positive")/Table4[[#This Row],[Count]]</f>
        <v>0.78947368421052633</v>
      </c>
      <c r="V96" s="2">
        <f>COUNTIFS(Table2[Sub-Sector],Table4[[#This Row],[Sub-Sector]],Table2[Sharpe Ratio],"&gt;=0.10")/Table4[[#This Row],[Count]]</f>
        <v>0</v>
      </c>
      <c r="W9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498</v>
      </c>
      <c r="X96">
        <f>_xlfn.RANK.AVG(Table4[[#This Row],[Score]],Table4[Score],1)</f>
        <v>84.5</v>
      </c>
      <c r="Y9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305</v>
      </c>
      <c r="Z96">
        <f>_xlfn.RANK.AVG(Table4[[#This Row],[Score 2 ]],Table4[[Score 2 ]],1)</f>
        <v>95.5</v>
      </c>
    </row>
    <row r="97" spans="1:26" x14ac:dyDescent="0.3">
      <c r="A97" t="s">
        <v>410</v>
      </c>
      <c r="B97">
        <f>COUNTIFS(Table2[Sub-Sector],Table4[[#This Row],[Sub-Sector]])</f>
        <v>11</v>
      </c>
      <c r="C97" s="2">
        <f>COUNTIFS(Table2[Sub-Sector],Table4[[#This Row],[Sub-Sector]],Table2[Uptrend],"Uptrend")/Table4[[#This Row],[Count]]</f>
        <v>0.18181818181818182</v>
      </c>
      <c r="D97" s="2">
        <f>COUNTIFS(Table2[Sub-Sector],Table4[[#This Row],[Sub-Sector]],Table2[1W Return vs Nifty],"&gt;=5")/Table4[[#This Row],[Count]]</f>
        <v>0.18181818181818182</v>
      </c>
      <c r="E97" s="2">
        <f>COUNTIFS(Table2[Sub-Sector],Table4[[#This Row],[Sub-Sector]],Table2[1M Return vs Nifty],"&gt;=5")/Table4[[#This Row],[Count]]</f>
        <v>0.36363636363636365</v>
      </c>
      <c r="F97" s="2">
        <f>COUNTIFS(Table2[Sub-Sector],Table4[[#This Row],[Sub-Sector]],Table2[6M Return vs Nifty],"&gt;=10")/Table4[[#This Row],[Count]]</f>
        <v>9.0909090909090912E-2</v>
      </c>
      <c r="G97" s="2">
        <f>COUNTIFS(Table2[Sub-Sector],Table4[[#This Row],[Sub-Sector]],Table2[1Y Return vs Nifty],"&gt;=10")/Table4[[#This Row],[Count]]</f>
        <v>0.18181818181818182</v>
      </c>
      <c r="H97" s="2">
        <f>COUNTIFS(Table2[Sub-Sector],Table4[[#This Row],[Sub-Sector]],Table2[RSI Exponential â€“ 14D],"&gt;=50")/Table4[[#This Row],[Count]]</f>
        <v>0.36363636363636365</v>
      </c>
      <c r="I97" s="2">
        <f>COUNTIFS(Table2[Sub-Sector],Table4[[#This Row],[Sub-Sector]],Table2[Relative Volume],"&gt;=1")/Table4[[#This Row],[Count]]</f>
        <v>0.36363636363636365</v>
      </c>
      <c r="J97" s="2">
        <f>COUNTIFS(Table2[Sub-Sector],Table4[[#This Row],[Sub-Sector]],Table2[% Away From Day Low],"&gt;=0.05")/Table4[[#This Row],[Count]]</f>
        <v>9.0909090909090912E-2</v>
      </c>
      <c r="K97" s="2">
        <f>COUNTIFS(Table2[Sub-Sector],Table4[[#This Row],[Sub-Sector]],Table2[% Away From Day High],"&lt;=0.05")/Table4[[#This Row],[Count]]</f>
        <v>1</v>
      </c>
      <c r="L97" s="2">
        <f>COUNTIFS(Table2[Sub-Sector],Table4[[#This Row],[Sub-Sector]],Table2[% Away From Current Week Low],"&gt;=0.05")/Table4[[#This Row],[Count]]</f>
        <v>0.18181818181818182</v>
      </c>
      <c r="M97" s="2">
        <f>COUNTIFS(Table2[Sub-Sector],Table4[[#This Row],[Sub-Sector]],Table2[% Away From Current Week High],"&lt;=0.05")/Table4[[#This Row],[Count]]</f>
        <v>0.90909090909090906</v>
      </c>
      <c r="N97" s="2">
        <f>COUNTIFS(Table2[Sub-Sector],Table4[[#This Row],[Sub-Sector]],Table2[% Away From Current Month Low],"&gt;=0.05")/Table4[[#This Row],[Count]]</f>
        <v>0.18181818181818182</v>
      </c>
      <c r="O97" s="2">
        <f>COUNTIFS(Table2[Sub-Sector],Table4[[#This Row],[Sub-Sector]],Table2[% Away From Current Month High],"&lt;=0.05")/Table4[[#This Row],[Count]]</f>
        <v>0.90909090909090906</v>
      </c>
      <c r="P97" s="2">
        <f>COUNTIFS(Table2[Sub-Sector],Table4[[#This Row],[Sub-Sector]],Table2[% Away From 52W High],"&lt;=10")/Table4[[#This Row],[Count]]</f>
        <v>9.0909090909090912E-2</v>
      </c>
      <c r="Q97" s="2">
        <f>COUNTIFS(Table2[Sub-Sector],Table4[[#This Row],[Sub-Sector]],Table2[% Away From 52W Low],"&gt;=10")/Table4[[#This Row],[Count]]</f>
        <v>0.90909090909090906</v>
      </c>
      <c r="R97" s="2">
        <f>COUNTIFS(Table2[Sub-Sector],Table4[[#This Row],[Sub-Sector]],Table2[% Price above 20 EMA],"&gt;=0")/Table4[[#This Row],[Count]]</f>
        <v>0.63636363636363635</v>
      </c>
      <c r="S97" s="2">
        <f>COUNTIFS(Table2[Sub-Sector],Table4[[#This Row],[Sub-Sector]],Table2[% Price above 50 EMA],"&gt;=0")/Table4[[#This Row],[Count]]</f>
        <v>0.63636363636363635</v>
      </c>
      <c r="T97" s="2">
        <f>COUNTIFS(Table2[Sub-Sector],Table4[[#This Row],[Sub-Sector]],Table2[% Price above 200 EMA],"&gt;=0")/Table4[[#This Row],[Count]]</f>
        <v>0.63636363636363635</v>
      </c>
      <c r="U97" s="2">
        <f>COUNTIFS(Table2[Sub-Sector],Table4[[#This Row],[Sub-Sector]],Table2[Rate of Change - Zone],"Positive")/Table4[[#This Row],[Count]]</f>
        <v>0.54545454545454541</v>
      </c>
      <c r="V97" s="2">
        <f>COUNTIFS(Table2[Sub-Sector],Table4[[#This Row],[Sub-Sector]],Table2[Sharpe Ratio],"&gt;=0.10")/Table4[[#This Row],[Count]]</f>
        <v>9.0909090909090912E-2</v>
      </c>
      <c r="W9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470</v>
      </c>
      <c r="X97">
        <f>_xlfn.RANK.AVG(Table4[[#This Row],[Score]],Table4[Score],1)</f>
        <v>76</v>
      </c>
      <c r="Y9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305</v>
      </c>
      <c r="Z97">
        <f>_xlfn.RANK.AVG(Table4[[#This Row],[Score 2 ]],Table4[[Score 2 ]],1)</f>
        <v>95.5</v>
      </c>
    </row>
    <row r="98" spans="1:26" x14ac:dyDescent="0.3">
      <c r="A98" t="s">
        <v>215</v>
      </c>
      <c r="B98">
        <f>COUNTIFS(Table2[Sub-Sector],Table4[[#This Row],[Sub-Sector]])</f>
        <v>3</v>
      </c>
      <c r="C98" s="2">
        <f>COUNTIFS(Table2[Sub-Sector],Table4[[#This Row],[Sub-Sector]],Table2[Uptrend],"Uptrend")/Table4[[#This Row],[Count]]</f>
        <v>0.66666666666666663</v>
      </c>
      <c r="D98" s="2">
        <f>COUNTIFS(Table2[Sub-Sector],Table4[[#This Row],[Sub-Sector]],Table2[1W Return vs Nifty],"&gt;=5")/Table4[[#This Row],[Count]]</f>
        <v>0</v>
      </c>
      <c r="E98" s="2">
        <f>COUNTIFS(Table2[Sub-Sector],Table4[[#This Row],[Sub-Sector]],Table2[1M Return vs Nifty],"&gt;=5")/Table4[[#This Row],[Count]]</f>
        <v>0.33333333333333331</v>
      </c>
      <c r="F98" s="2">
        <f>COUNTIFS(Table2[Sub-Sector],Table4[[#This Row],[Sub-Sector]],Table2[6M Return vs Nifty],"&gt;=10")/Table4[[#This Row],[Count]]</f>
        <v>0.33333333333333331</v>
      </c>
      <c r="G98" s="2">
        <f>COUNTIFS(Table2[Sub-Sector],Table4[[#This Row],[Sub-Sector]],Table2[1Y Return vs Nifty],"&gt;=10")/Table4[[#This Row],[Count]]</f>
        <v>0.33333333333333331</v>
      </c>
      <c r="H98" s="2">
        <f>COUNTIFS(Table2[Sub-Sector],Table4[[#This Row],[Sub-Sector]],Table2[RSI Exponential â€“ 14D],"&gt;=50")/Table4[[#This Row],[Count]]</f>
        <v>0.33333333333333331</v>
      </c>
      <c r="I98" s="2">
        <f>COUNTIFS(Table2[Sub-Sector],Table4[[#This Row],[Sub-Sector]],Table2[Relative Volume],"&gt;=1")/Table4[[#This Row],[Count]]</f>
        <v>0.33333333333333331</v>
      </c>
      <c r="J98" s="2">
        <f>COUNTIFS(Table2[Sub-Sector],Table4[[#This Row],[Sub-Sector]],Table2[% Away From Day Low],"&gt;=0.05")/Table4[[#This Row],[Count]]</f>
        <v>0.33333333333333331</v>
      </c>
      <c r="K98" s="2">
        <f>COUNTIFS(Table2[Sub-Sector],Table4[[#This Row],[Sub-Sector]],Table2[% Away From Day High],"&lt;=0.05")/Table4[[#This Row],[Count]]</f>
        <v>1</v>
      </c>
      <c r="L98" s="2">
        <f>COUNTIFS(Table2[Sub-Sector],Table4[[#This Row],[Sub-Sector]],Table2[% Away From Current Week Low],"&gt;=0.05")/Table4[[#This Row],[Count]]</f>
        <v>0.33333333333333331</v>
      </c>
      <c r="M98" s="2">
        <f>COUNTIFS(Table2[Sub-Sector],Table4[[#This Row],[Sub-Sector]],Table2[% Away From Current Week High],"&lt;=0.05")/Table4[[#This Row],[Count]]</f>
        <v>1</v>
      </c>
      <c r="N98" s="2">
        <f>COUNTIFS(Table2[Sub-Sector],Table4[[#This Row],[Sub-Sector]],Table2[% Away From Current Month Low],"&gt;=0.05")/Table4[[#This Row],[Count]]</f>
        <v>0.33333333333333331</v>
      </c>
      <c r="O98" s="2">
        <f>COUNTIFS(Table2[Sub-Sector],Table4[[#This Row],[Sub-Sector]],Table2[% Away From Current Month High],"&lt;=0.05")/Table4[[#This Row],[Count]]</f>
        <v>1</v>
      </c>
      <c r="P98" s="2">
        <f>COUNTIFS(Table2[Sub-Sector],Table4[[#This Row],[Sub-Sector]],Table2[% Away From 52W High],"&lt;=10")/Table4[[#This Row],[Count]]</f>
        <v>0.33333333333333331</v>
      </c>
      <c r="Q98" s="2">
        <f>COUNTIFS(Table2[Sub-Sector],Table4[[#This Row],[Sub-Sector]],Table2[% Away From 52W Low],"&gt;=10")/Table4[[#This Row],[Count]]</f>
        <v>1</v>
      </c>
      <c r="R98" s="2">
        <f>COUNTIFS(Table2[Sub-Sector],Table4[[#This Row],[Sub-Sector]],Table2[% Price above 20 EMA],"&gt;=0")/Table4[[#This Row],[Count]]</f>
        <v>0.66666666666666663</v>
      </c>
      <c r="S98" s="2">
        <f>COUNTIFS(Table2[Sub-Sector],Table4[[#This Row],[Sub-Sector]],Table2[% Price above 50 EMA],"&gt;=0")/Table4[[#This Row],[Count]]</f>
        <v>0.66666666666666663</v>
      </c>
      <c r="T98" s="2">
        <f>COUNTIFS(Table2[Sub-Sector],Table4[[#This Row],[Sub-Sector]],Table2[% Price above 200 EMA],"&gt;=0")/Table4[[#This Row],[Count]]</f>
        <v>0.66666666666666663</v>
      </c>
      <c r="U98" s="2">
        <f>COUNTIFS(Table2[Sub-Sector],Table4[[#This Row],[Sub-Sector]],Table2[Rate of Change - Zone],"Positive")/Table4[[#This Row],[Count]]</f>
        <v>0.33333333333333331</v>
      </c>
      <c r="V98" s="2">
        <f>COUNTIFS(Table2[Sub-Sector],Table4[[#This Row],[Sub-Sector]],Table2[Sharpe Ratio],"&gt;=0.10")/Table4[[#This Row],[Count]]</f>
        <v>0.33333333333333331</v>
      </c>
      <c r="W9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498</v>
      </c>
      <c r="X98">
        <f>_xlfn.RANK.AVG(Table4[[#This Row],[Score]],Table4[Score],1)</f>
        <v>84.5</v>
      </c>
      <c r="Y9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307</v>
      </c>
      <c r="Z98">
        <f>_xlfn.RANK.AVG(Table4[[#This Row],[Score 2 ]],Table4[[Score 2 ]],1)</f>
        <v>97</v>
      </c>
    </row>
    <row r="99" spans="1:26" x14ac:dyDescent="0.3">
      <c r="A99" t="s">
        <v>101</v>
      </c>
      <c r="B99">
        <f>COUNTIFS(Table2[Sub-Sector],Table4[[#This Row],[Sub-Sector]])</f>
        <v>5</v>
      </c>
      <c r="C99" s="2">
        <f>COUNTIFS(Table2[Sub-Sector],Table4[[#This Row],[Sub-Sector]],Table2[Uptrend],"Uptrend")/Table4[[#This Row],[Count]]</f>
        <v>0.2</v>
      </c>
      <c r="D99" s="2">
        <f>COUNTIFS(Table2[Sub-Sector],Table4[[#This Row],[Sub-Sector]],Table2[1W Return vs Nifty],"&gt;=5")/Table4[[#This Row],[Count]]</f>
        <v>0</v>
      </c>
      <c r="E99" s="2">
        <f>COUNTIFS(Table2[Sub-Sector],Table4[[#This Row],[Sub-Sector]],Table2[1M Return vs Nifty],"&gt;=5")/Table4[[#This Row],[Count]]</f>
        <v>0</v>
      </c>
      <c r="F99" s="2">
        <f>COUNTIFS(Table2[Sub-Sector],Table4[[#This Row],[Sub-Sector]],Table2[6M Return vs Nifty],"&gt;=10")/Table4[[#This Row],[Count]]</f>
        <v>0</v>
      </c>
      <c r="G99" s="2">
        <f>COUNTIFS(Table2[Sub-Sector],Table4[[#This Row],[Sub-Sector]],Table2[1Y Return vs Nifty],"&gt;=10")/Table4[[#This Row],[Count]]</f>
        <v>1</v>
      </c>
      <c r="H99" s="2">
        <f>COUNTIFS(Table2[Sub-Sector],Table4[[#This Row],[Sub-Sector]],Table2[RSI Exponential â€“ 14D],"&gt;=50")/Table4[[#This Row],[Count]]</f>
        <v>0.6</v>
      </c>
      <c r="I99" s="2">
        <f>COUNTIFS(Table2[Sub-Sector],Table4[[#This Row],[Sub-Sector]],Table2[Relative Volume],"&gt;=1")/Table4[[#This Row],[Count]]</f>
        <v>0</v>
      </c>
      <c r="J99" s="2">
        <f>COUNTIFS(Table2[Sub-Sector],Table4[[#This Row],[Sub-Sector]],Table2[% Away From Day Low],"&gt;=0.05")/Table4[[#This Row],[Count]]</f>
        <v>0</v>
      </c>
      <c r="K99" s="2">
        <f>COUNTIFS(Table2[Sub-Sector],Table4[[#This Row],[Sub-Sector]],Table2[% Away From Day High],"&lt;=0.05")/Table4[[#This Row],[Count]]</f>
        <v>1</v>
      </c>
      <c r="L99" s="2">
        <f>COUNTIFS(Table2[Sub-Sector],Table4[[#This Row],[Sub-Sector]],Table2[% Away From Current Week Low],"&gt;=0.05")/Table4[[#This Row],[Count]]</f>
        <v>0</v>
      </c>
      <c r="M99" s="2">
        <f>COUNTIFS(Table2[Sub-Sector],Table4[[#This Row],[Sub-Sector]],Table2[% Away From Current Week High],"&lt;=0.05")/Table4[[#This Row],[Count]]</f>
        <v>1</v>
      </c>
      <c r="N99" s="2">
        <f>COUNTIFS(Table2[Sub-Sector],Table4[[#This Row],[Sub-Sector]],Table2[% Away From Current Month Low],"&gt;=0.05")/Table4[[#This Row],[Count]]</f>
        <v>0</v>
      </c>
      <c r="O99" s="2">
        <f>COUNTIFS(Table2[Sub-Sector],Table4[[#This Row],[Sub-Sector]],Table2[% Away From Current Month High],"&lt;=0.05")/Table4[[#This Row],[Count]]</f>
        <v>1</v>
      </c>
      <c r="P99" s="2">
        <f>COUNTIFS(Table2[Sub-Sector],Table4[[#This Row],[Sub-Sector]],Table2[% Away From 52W High],"&lt;=10")/Table4[[#This Row],[Count]]</f>
        <v>0</v>
      </c>
      <c r="Q99" s="2">
        <f>COUNTIFS(Table2[Sub-Sector],Table4[[#This Row],[Sub-Sector]],Table2[% Away From 52W Low],"&gt;=10")/Table4[[#This Row],[Count]]</f>
        <v>1</v>
      </c>
      <c r="R99" s="2">
        <f>COUNTIFS(Table2[Sub-Sector],Table4[[#This Row],[Sub-Sector]],Table2[% Price above 20 EMA],"&gt;=0")/Table4[[#This Row],[Count]]</f>
        <v>0.4</v>
      </c>
      <c r="S99" s="2">
        <f>COUNTIFS(Table2[Sub-Sector],Table4[[#This Row],[Sub-Sector]],Table2[% Price above 50 EMA],"&gt;=0")/Table4[[#This Row],[Count]]</f>
        <v>0.2</v>
      </c>
      <c r="T99" s="2">
        <f>COUNTIFS(Table2[Sub-Sector],Table4[[#This Row],[Sub-Sector]],Table2[% Price above 200 EMA],"&gt;=0")/Table4[[#This Row],[Count]]</f>
        <v>1</v>
      </c>
      <c r="U99" s="2">
        <f>COUNTIFS(Table2[Sub-Sector],Table4[[#This Row],[Sub-Sector]],Table2[Rate of Change - Zone],"Positive")/Table4[[#This Row],[Count]]</f>
        <v>0.4</v>
      </c>
      <c r="V99" s="2">
        <f>COUNTIFS(Table2[Sub-Sector],Table4[[#This Row],[Sub-Sector]],Table2[Sharpe Ratio],"&gt;=0.10")/Table4[[#This Row],[Count]]</f>
        <v>0.8</v>
      </c>
      <c r="W9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602.5</v>
      </c>
      <c r="X99">
        <f>_xlfn.RANK.AVG(Table4[[#This Row],[Score]],Table4[Score],1)</f>
        <v>111</v>
      </c>
      <c r="Y9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316</v>
      </c>
      <c r="Z99">
        <f>_xlfn.RANK.AVG(Table4[[#This Row],[Score 2 ]],Table4[[Score 2 ]],1)</f>
        <v>98.5</v>
      </c>
    </row>
    <row r="100" spans="1:26" x14ac:dyDescent="0.3">
      <c r="A100" t="s">
        <v>573</v>
      </c>
      <c r="B100">
        <f>COUNTIFS(Table2[Sub-Sector],Table4[[#This Row],[Sub-Sector]])</f>
        <v>17</v>
      </c>
      <c r="C100" s="2">
        <f>COUNTIFS(Table2[Sub-Sector],Table4[[#This Row],[Sub-Sector]],Table2[Uptrend],"Uptrend")/Table4[[#This Row],[Count]]</f>
        <v>0.52941176470588236</v>
      </c>
      <c r="D100" s="2">
        <f>COUNTIFS(Table2[Sub-Sector],Table4[[#This Row],[Sub-Sector]],Table2[1W Return vs Nifty],"&gt;=5")/Table4[[#This Row],[Count]]</f>
        <v>0</v>
      </c>
      <c r="E100" s="2">
        <f>COUNTIFS(Table2[Sub-Sector],Table4[[#This Row],[Sub-Sector]],Table2[1M Return vs Nifty],"&gt;=5")/Table4[[#This Row],[Count]]</f>
        <v>0.11764705882352941</v>
      </c>
      <c r="F100" s="2">
        <f>COUNTIFS(Table2[Sub-Sector],Table4[[#This Row],[Sub-Sector]],Table2[6M Return vs Nifty],"&gt;=10")/Table4[[#This Row],[Count]]</f>
        <v>0.23529411764705882</v>
      </c>
      <c r="G100" s="2">
        <f>COUNTIFS(Table2[Sub-Sector],Table4[[#This Row],[Sub-Sector]],Table2[1Y Return vs Nifty],"&gt;=10")/Table4[[#This Row],[Count]]</f>
        <v>0.17647058823529413</v>
      </c>
      <c r="H100" s="2">
        <f>COUNTIFS(Table2[Sub-Sector],Table4[[#This Row],[Sub-Sector]],Table2[RSI Exponential â€“ 14D],"&gt;=50")/Table4[[#This Row],[Count]]</f>
        <v>0.17647058823529413</v>
      </c>
      <c r="I100" s="2">
        <f>COUNTIFS(Table2[Sub-Sector],Table4[[#This Row],[Sub-Sector]],Table2[Relative Volume],"&gt;=1")/Table4[[#This Row],[Count]]</f>
        <v>0.29411764705882354</v>
      </c>
      <c r="J100" s="2">
        <f>COUNTIFS(Table2[Sub-Sector],Table4[[#This Row],[Sub-Sector]],Table2[% Away From Day Low],"&gt;=0.05")/Table4[[#This Row],[Count]]</f>
        <v>0.11764705882352941</v>
      </c>
      <c r="K100" s="2">
        <f>COUNTIFS(Table2[Sub-Sector],Table4[[#This Row],[Sub-Sector]],Table2[% Away From Day High],"&lt;=0.05")/Table4[[#This Row],[Count]]</f>
        <v>1</v>
      </c>
      <c r="L100" s="2">
        <f>COUNTIFS(Table2[Sub-Sector],Table4[[#This Row],[Sub-Sector]],Table2[% Away From Current Week Low],"&gt;=0.05")/Table4[[#This Row],[Count]]</f>
        <v>0.17647058823529413</v>
      </c>
      <c r="M100" s="2">
        <f>COUNTIFS(Table2[Sub-Sector],Table4[[#This Row],[Sub-Sector]],Table2[% Away From Current Week High],"&lt;=0.05")/Table4[[#This Row],[Count]]</f>
        <v>1</v>
      </c>
      <c r="N100" s="2">
        <f>COUNTIFS(Table2[Sub-Sector],Table4[[#This Row],[Sub-Sector]],Table2[% Away From Current Month Low],"&gt;=0.05")/Table4[[#This Row],[Count]]</f>
        <v>0.17647058823529413</v>
      </c>
      <c r="O100" s="2">
        <f>COUNTIFS(Table2[Sub-Sector],Table4[[#This Row],[Sub-Sector]],Table2[% Away From Current Month High],"&lt;=0.05")/Table4[[#This Row],[Count]]</f>
        <v>1</v>
      </c>
      <c r="P100" s="2">
        <f>COUNTIFS(Table2[Sub-Sector],Table4[[#This Row],[Sub-Sector]],Table2[% Away From 52W High],"&lt;=10")/Table4[[#This Row],[Count]]</f>
        <v>0.29411764705882354</v>
      </c>
      <c r="Q100" s="2">
        <f>COUNTIFS(Table2[Sub-Sector],Table4[[#This Row],[Sub-Sector]],Table2[% Away From 52W Low],"&gt;=10")/Table4[[#This Row],[Count]]</f>
        <v>0.94117647058823528</v>
      </c>
      <c r="R100" s="2">
        <f>COUNTIFS(Table2[Sub-Sector],Table4[[#This Row],[Sub-Sector]],Table2[% Price above 20 EMA],"&gt;=0")/Table4[[#This Row],[Count]]</f>
        <v>0.41176470588235292</v>
      </c>
      <c r="S100" s="2">
        <f>COUNTIFS(Table2[Sub-Sector],Table4[[#This Row],[Sub-Sector]],Table2[% Price above 50 EMA],"&gt;=0")/Table4[[#This Row],[Count]]</f>
        <v>0.52941176470588236</v>
      </c>
      <c r="T100" s="2">
        <f>COUNTIFS(Table2[Sub-Sector],Table4[[#This Row],[Sub-Sector]],Table2[% Price above 200 EMA],"&gt;=0")/Table4[[#This Row],[Count]]</f>
        <v>0.6470588235294118</v>
      </c>
      <c r="U100" s="2">
        <f>COUNTIFS(Table2[Sub-Sector],Table4[[#This Row],[Sub-Sector]],Table2[Rate of Change - Zone],"Positive")/Table4[[#This Row],[Count]]</f>
        <v>0.52941176470588236</v>
      </c>
      <c r="V100" s="2">
        <f>COUNTIFS(Table2[Sub-Sector],Table4[[#This Row],[Sub-Sector]],Table2[Sharpe Ratio],"&gt;=0.10")/Table4[[#This Row],[Count]]</f>
        <v>0.11764705882352941</v>
      </c>
      <c r="W10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546</v>
      </c>
      <c r="X100">
        <f>_xlfn.RANK.AVG(Table4[[#This Row],[Score]],Table4[Score],1)</f>
        <v>103</v>
      </c>
      <c r="Y10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316</v>
      </c>
      <c r="Z100">
        <f>_xlfn.RANK.AVG(Table4[[#This Row],[Score 2 ]],Table4[[Score 2 ]],1)</f>
        <v>98.5</v>
      </c>
    </row>
    <row r="101" spans="1:26" x14ac:dyDescent="0.3">
      <c r="A101" t="s">
        <v>60</v>
      </c>
      <c r="B101">
        <f>COUNTIFS(Table2[Sub-Sector],Table4[[#This Row],[Sub-Sector]])</f>
        <v>3</v>
      </c>
      <c r="C101" s="2">
        <f>COUNTIFS(Table2[Sub-Sector],Table4[[#This Row],[Sub-Sector]],Table2[Uptrend],"Uptrend")/Table4[[#This Row],[Count]]</f>
        <v>0.66666666666666663</v>
      </c>
      <c r="D101" s="2">
        <f>COUNTIFS(Table2[Sub-Sector],Table4[[#This Row],[Sub-Sector]],Table2[1W Return vs Nifty],"&gt;=5")/Table4[[#This Row],[Count]]</f>
        <v>0</v>
      </c>
      <c r="E101" s="2">
        <f>COUNTIFS(Table2[Sub-Sector],Table4[[#This Row],[Sub-Sector]],Table2[1M Return vs Nifty],"&gt;=5")/Table4[[#This Row],[Count]]</f>
        <v>0</v>
      </c>
      <c r="F101" s="2">
        <f>COUNTIFS(Table2[Sub-Sector],Table4[[#This Row],[Sub-Sector]],Table2[6M Return vs Nifty],"&gt;=10")/Table4[[#This Row],[Count]]</f>
        <v>0.33333333333333331</v>
      </c>
      <c r="G101" s="2">
        <f>COUNTIFS(Table2[Sub-Sector],Table4[[#This Row],[Sub-Sector]],Table2[1Y Return vs Nifty],"&gt;=10")/Table4[[#This Row],[Count]]</f>
        <v>0.66666666666666663</v>
      </c>
      <c r="H101" s="2">
        <f>COUNTIFS(Table2[Sub-Sector],Table4[[#This Row],[Sub-Sector]],Table2[RSI Exponential â€“ 14D],"&gt;=50")/Table4[[#This Row],[Count]]</f>
        <v>1</v>
      </c>
      <c r="I101" s="2">
        <f>COUNTIFS(Table2[Sub-Sector],Table4[[#This Row],[Sub-Sector]],Table2[Relative Volume],"&gt;=1")/Table4[[#This Row],[Count]]</f>
        <v>0</v>
      </c>
      <c r="J101" s="2">
        <f>COUNTIFS(Table2[Sub-Sector],Table4[[#This Row],[Sub-Sector]],Table2[% Away From Day Low],"&gt;=0.05")/Table4[[#This Row],[Count]]</f>
        <v>0</v>
      </c>
      <c r="K101" s="2">
        <f>COUNTIFS(Table2[Sub-Sector],Table4[[#This Row],[Sub-Sector]],Table2[% Away From Day High],"&lt;=0.05")/Table4[[#This Row],[Count]]</f>
        <v>1</v>
      </c>
      <c r="L101" s="2">
        <f>COUNTIFS(Table2[Sub-Sector],Table4[[#This Row],[Sub-Sector]],Table2[% Away From Current Week Low],"&gt;=0.05")/Table4[[#This Row],[Count]]</f>
        <v>0</v>
      </c>
      <c r="M101" s="2">
        <f>COUNTIFS(Table2[Sub-Sector],Table4[[#This Row],[Sub-Sector]],Table2[% Away From Current Week High],"&lt;=0.05")/Table4[[#This Row],[Count]]</f>
        <v>1</v>
      </c>
      <c r="N101" s="2">
        <f>COUNTIFS(Table2[Sub-Sector],Table4[[#This Row],[Sub-Sector]],Table2[% Away From Current Month Low],"&gt;=0.05")/Table4[[#This Row],[Count]]</f>
        <v>0</v>
      </c>
      <c r="O101" s="2">
        <f>COUNTIFS(Table2[Sub-Sector],Table4[[#This Row],[Sub-Sector]],Table2[% Away From Current Month High],"&lt;=0.05")/Table4[[#This Row],[Count]]</f>
        <v>1</v>
      </c>
      <c r="P101" s="2">
        <f>COUNTIFS(Table2[Sub-Sector],Table4[[#This Row],[Sub-Sector]],Table2[% Away From 52W High],"&lt;=10")/Table4[[#This Row],[Count]]</f>
        <v>0.66666666666666663</v>
      </c>
      <c r="Q101" s="2">
        <f>COUNTIFS(Table2[Sub-Sector],Table4[[#This Row],[Sub-Sector]],Table2[% Away From 52W Low],"&gt;=10")/Table4[[#This Row],[Count]]</f>
        <v>1</v>
      </c>
      <c r="R101" s="2">
        <f>COUNTIFS(Table2[Sub-Sector],Table4[[#This Row],[Sub-Sector]],Table2[% Price above 20 EMA],"&gt;=0")/Table4[[#This Row],[Count]]</f>
        <v>0</v>
      </c>
      <c r="S101" s="2">
        <f>COUNTIFS(Table2[Sub-Sector],Table4[[#This Row],[Sub-Sector]],Table2[% Price above 50 EMA],"&gt;=0")/Table4[[#This Row],[Count]]</f>
        <v>0.66666666666666663</v>
      </c>
      <c r="T101" s="2">
        <f>COUNTIFS(Table2[Sub-Sector],Table4[[#This Row],[Sub-Sector]],Table2[% Price above 200 EMA],"&gt;=0")/Table4[[#This Row],[Count]]</f>
        <v>1</v>
      </c>
      <c r="U101" s="2">
        <f>COUNTIFS(Table2[Sub-Sector],Table4[[#This Row],[Sub-Sector]],Table2[Rate of Change - Zone],"Positive")/Table4[[#This Row],[Count]]</f>
        <v>0.33333333333333331</v>
      </c>
      <c r="V101" s="2">
        <f>COUNTIFS(Table2[Sub-Sector],Table4[[#This Row],[Sub-Sector]],Table2[Sharpe Ratio],"&gt;=0.10")/Table4[[#This Row],[Count]]</f>
        <v>0.66666666666666663</v>
      </c>
      <c r="W10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559</v>
      </c>
      <c r="X101">
        <f>_xlfn.RANK.AVG(Table4[[#This Row],[Score]],Table4[Score],1)</f>
        <v>104.5</v>
      </c>
      <c r="Y10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318</v>
      </c>
      <c r="Z101">
        <f>_xlfn.RANK.AVG(Table4[[#This Row],[Score 2 ]],Table4[[Score 2 ]],1)</f>
        <v>100.5</v>
      </c>
    </row>
    <row r="102" spans="1:26" x14ac:dyDescent="0.3">
      <c r="A102" t="s">
        <v>121</v>
      </c>
      <c r="B102">
        <f>COUNTIFS(Table2[Sub-Sector],Table4[[#This Row],[Sub-Sector]])</f>
        <v>3</v>
      </c>
      <c r="C102" s="2">
        <f>COUNTIFS(Table2[Sub-Sector],Table4[[#This Row],[Sub-Sector]],Table2[Uptrend],"Uptrend")/Table4[[#This Row],[Count]]</f>
        <v>0.33333333333333331</v>
      </c>
      <c r="D102" s="2">
        <f>COUNTIFS(Table2[Sub-Sector],Table4[[#This Row],[Sub-Sector]],Table2[1W Return vs Nifty],"&gt;=5")/Table4[[#This Row],[Count]]</f>
        <v>0</v>
      </c>
      <c r="E102" s="2">
        <f>COUNTIFS(Table2[Sub-Sector],Table4[[#This Row],[Sub-Sector]],Table2[1M Return vs Nifty],"&gt;=5")/Table4[[#This Row],[Count]]</f>
        <v>0</v>
      </c>
      <c r="F102" s="2">
        <f>COUNTIFS(Table2[Sub-Sector],Table4[[#This Row],[Sub-Sector]],Table2[6M Return vs Nifty],"&gt;=10")/Table4[[#This Row],[Count]]</f>
        <v>0.33333333333333331</v>
      </c>
      <c r="G102" s="2">
        <f>COUNTIFS(Table2[Sub-Sector],Table4[[#This Row],[Sub-Sector]],Table2[1Y Return vs Nifty],"&gt;=10")/Table4[[#This Row],[Count]]</f>
        <v>0.66666666666666663</v>
      </c>
      <c r="H102" s="2">
        <f>COUNTIFS(Table2[Sub-Sector],Table4[[#This Row],[Sub-Sector]],Table2[RSI Exponential â€“ 14D],"&gt;=50")/Table4[[#This Row],[Count]]</f>
        <v>0.33333333333333331</v>
      </c>
      <c r="I102" s="2">
        <f>COUNTIFS(Table2[Sub-Sector],Table4[[#This Row],[Sub-Sector]],Table2[Relative Volume],"&gt;=1")/Table4[[#This Row],[Count]]</f>
        <v>0</v>
      </c>
      <c r="J102" s="2">
        <f>COUNTIFS(Table2[Sub-Sector],Table4[[#This Row],[Sub-Sector]],Table2[% Away From Day Low],"&gt;=0.05")/Table4[[#This Row],[Count]]</f>
        <v>0</v>
      </c>
      <c r="K102" s="2">
        <f>COUNTIFS(Table2[Sub-Sector],Table4[[#This Row],[Sub-Sector]],Table2[% Away From Day High],"&lt;=0.05")/Table4[[#This Row],[Count]]</f>
        <v>1</v>
      </c>
      <c r="L102" s="2">
        <f>COUNTIFS(Table2[Sub-Sector],Table4[[#This Row],[Sub-Sector]],Table2[% Away From Current Week Low],"&gt;=0.05")/Table4[[#This Row],[Count]]</f>
        <v>0</v>
      </c>
      <c r="M102" s="2">
        <f>COUNTIFS(Table2[Sub-Sector],Table4[[#This Row],[Sub-Sector]],Table2[% Away From Current Week High],"&lt;=0.05")/Table4[[#This Row],[Count]]</f>
        <v>1</v>
      </c>
      <c r="N102" s="2">
        <f>COUNTIFS(Table2[Sub-Sector],Table4[[#This Row],[Sub-Sector]],Table2[% Away From Current Month Low],"&gt;=0.05")/Table4[[#This Row],[Count]]</f>
        <v>0</v>
      </c>
      <c r="O102" s="2">
        <f>COUNTIFS(Table2[Sub-Sector],Table4[[#This Row],[Sub-Sector]],Table2[% Away From Current Month High],"&lt;=0.05")/Table4[[#This Row],[Count]]</f>
        <v>1</v>
      </c>
      <c r="P102" s="2">
        <f>COUNTIFS(Table2[Sub-Sector],Table4[[#This Row],[Sub-Sector]],Table2[% Away From 52W High],"&lt;=10")/Table4[[#This Row],[Count]]</f>
        <v>0</v>
      </c>
      <c r="Q102" s="2">
        <f>COUNTIFS(Table2[Sub-Sector],Table4[[#This Row],[Sub-Sector]],Table2[% Away From 52W Low],"&gt;=10")/Table4[[#This Row],[Count]]</f>
        <v>1</v>
      </c>
      <c r="R102" s="2">
        <f>COUNTIFS(Table2[Sub-Sector],Table4[[#This Row],[Sub-Sector]],Table2[% Price above 20 EMA],"&gt;=0")/Table4[[#This Row],[Count]]</f>
        <v>0.33333333333333331</v>
      </c>
      <c r="S102" s="2">
        <f>COUNTIFS(Table2[Sub-Sector],Table4[[#This Row],[Sub-Sector]],Table2[% Price above 50 EMA],"&gt;=0")/Table4[[#This Row],[Count]]</f>
        <v>0.33333333333333331</v>
      </c>
      <c r="T102" s="2">
        <f>COUNTIFS(Table2[Sub-Sector],Table4[[#This Row],[Sub-Sector]],Table2[% Price above 200 EMA],"&gt;=0")/Table4[[#This Row],[Count]]</f>
        <v>0.66666666666666663</v>
      </c>
      <c r="U102" s="2">
        <f>COUNTIFS(Table2[Sub-Sector],Table4[[#This Row],[Sub-Sector]],Table2[Rate of Change - Zone],"Positive")/Table4[[#This Row],[Count]]</f>
        <v>0.33333333333333331</v>
      </c>
      <c r="V102" s="2">
        <f>COUNTIFS(Table2[Sub-Sector],Table4[[#This Row],[Sub-Sector]],Table2[Sharpe Ratio],"&gt;=0.10")/Table4[[#This Row],[Count]]</f>
        <v>0.33333333333333331</v>
      </c>
      <c r="W10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597</v>
      </c>
      <c r="X102">
        <f>_xlfn.RANK.AVG(Table4[[#This Row],[Score]],Table4[Score],1)</f>
        <v>110</v>
      </c>
      <c r="Y10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318</v>
      </c>
      <c r="Z102">
        <f>_xlfn.RANK.AVG(Table4[[#This Row],[Score 2 ]],Table4[[Score 2 ]],1)</f>
        <v>100.5</v>
      </c>
    </row>
    <row r="103" spans="1:26" x14ac:dyDescent="0.3">
      <c r="A103" t="s">
        <v>40</v>
      </c>
      <c r="B103">
        <f>COUNTIFS(Table2[Sub-Sector],Table4[[#This Row],[Sub-Sector]])</f>
        <v>3</v>
      </c>
      <c r="C103" s="2">
        <f>COUNTIFS(Table2[Sub-Sector],Table4[[#This Row],[Sub-Sector]],Table2[Uptrend],"Uptrend")/Table4[[#This Row],[Count]]</f>
        <v>0.66666666666666663</v>
      </c>
      <c r="D103" s="2">
        <f>COUNTIFS(Table2[Sub-Sector],Table4[[#This Row],[Sub-Sector]],Table2[1W Return vs Nifty],"&gt;=5")/Table4[[#This Row],[Count]]</f>
        <v>0</v>
      </c>
      <c r="E103" s="2">
        <f>COUNTIFS(Table2[Sub-Sector],Table4[[#This Row],[Sub-Sector]],Table2[1M Return vs Nifty],"&gt;=5")/Table4[[#This Row],[Count]]</f>
        <v>0.33333333333333331</v>
      </c>
      <c r="F103" s="2">
        <f>COUNTIFS(Table2[Sub-Sector],Table4[[#This Row],[Sub-Sector]],Table2[6M Return vs Nifty],"&gt;=10")/Table4[[#This Row],[Count]]</f>
        <v>0.33333333333333331</v>
      </c>
      <c r="G103" s="2">
        <f>COUNTIFS(Table2[Sub-Sector],Table4[[#This Row],[Sub-Sector]],Table2[1Y Return vs Nifty],"&gt;=10")/Table4[[#This Row],[Count]]</f>
        <v>0.33333333333333331</v>
      </c>
      <c r="H103" s="2">
        <f>COUNTIFS(Table2[Sub-Sector],Table4[[#This Row],[Sub-Sector]],Table2[RSI Exponential â€“ 14D],"&gt;=50")/Table4[[#This Row],[Count]]</f>
        <v>0.66666666666666663</v>
      </c>
      <c r="I103" s="2">
        <f>COUNTIFS(Table2[Sub-Sector],Table4[[#This Row],[Sub-Sector]],Table2[Relative Volume],"&gt;=1")/Table4[[#This Row],[Count]]</f>
        <v>0</v>
      </c>
      <c r="J103" s="2">
        <f>COUNTIFS(Table2[Sub-Sector],Table4[[#This Row],[Sub-Sector]],Table2[% Away From Day Low],"&gt;=0.05")/Table4[[#This Row],[Count]]</f>
        <v>0</v>
      </c>
      <c r="K103" s="2">
        <f>COUNTIFS(Table2[Sub-Sector],Table4[[#This Row],[Sub-Sector]],Table2[% Away From Day High],"&lt;=0.05")/Table4[[#This Row],[Count]]</f>
        <v>1</v>
      </c>
      <c r="L103" s="2">
        <f>COUNTIFS(Table2[Sub-Sector],Table4[[#This Row],[Sub-Sector]],Table2[% Away From Current Week Low],"&gt;=0.05")/Table4[[#This Row],[Count]]</f>
        <v>0</v>
      </c>
      <c r="M103" s="2">
        <f>COUNTIFS(Table2[Sub-Sector],Table4[[#This Row],[Sub-Sector]],Table2[% Away From Current Week High],"&lt;=0.05")/Table4[[#This Row],[Count]]</f>
        <v>1</v>
      </c>
      <c r="N103" s="2">
        <f>COUNTIFS(Table2[Sub-Sector],Table4[[#This Row],[Sub-Sector]],Table2[% Away From Current Month Low],"&gt;=0.05")/Table4[[#This Row],[Count]]</f>
        <v>0</v>
      </c>
      <c r="O103" s="2">
        <f>COUNTIFS(Table2[Sub-Sector],Table4[[#This Row],[Sub-Sector]],Table2[% Away From Current Month High],"&lt;=0.05")/Table4[[#This Row],[Count]]</f>
        <v>1</v>
      </c>
      <c r="P103" s="2">
        <f>COUNTIFS(Table2[Sub-Sector],Table4[[#This Row],[Sub-Sector]],Table2[% Away From 52W High],"&lt;=10")/Table4[[#This Row],[Count]]</f>
        <v>0.66666666666666663</v>
      </c>
      <c r="Q103" s="2">
        <f>COUNTIFS(Table2[Sub-Sector],Table4[[#This Row],[Sub-Sector]],Table2[% Away From 52W Low],"&gt;=10")/Table4[[#This Row],[Count]]</f>
        <v>1</v>
      </c>
      <c r="R103" s="2">
        <f>COUNTIFS(Table2[Sub-Sector],Table4[[#This Row],[Sub-Sector]],Table2[% Price above 20 EMA],"&gt;=0")/Table4[[#This Row],[Count]]</f>
        <v>0.66666666666666663</v>
      </c>
      <c r="S103" s="2">
        <f>COUNTIFS(Table2[Sub-Sector],Table4[[#This Row],[Sub-Sector]],Table2[% Price above 50 EMA],"&gt;=0")/Table4[[#This Row],[Count]]</f>
        <v>0.66666666666666663</v>
      </c>
      <c r="T103" s="2">
        <f>COUNTIFS(Table2[Sub-Sector],Table4[[#This Row],[Sub-Sector]],Table2[% Price above 200 EMA],"&gt;=0")/Table4[[#This Row],[Count]]</f>
        <v>1</v>
      </c>
      <c r="U103" s="2">
        <f>COUNTIFS(Table2[Sub-Sector],Table4[[#This Row],[Sub-Sector]],Table2[Rate of Change - Zone],"Positive")/Table4[[#This Row],[Count]]</f>
        <v>0.66666666666666663</v>
      </c>
      <c r="V103" s="2">
        <f>COUNTIFS(Table2[Sub-Sector],Table4[[#This Row],[Sub-Sector]],Table2[Sharpe Ratio],"&gt;=0.10")/Table4[[#This Row],[Count]]</f>
        <v>0.33333333333333331</v>
      </c>
      <c r="W10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513</v>
      </c>
      <c r="X103">
        <f>_xlfn.RANK.AVG(Table4[[#This Row],[Score]],Table4[Score],1)</f>
        <v>88</v>
      </c>
      <c r="Y10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322</v>
      </c>
      <c r="Z103">
        <f>_xlfn.RANK.AVG(Table4[[#This Row],[Score 2 ]],Table4[[Score 2 ]],1)</f>
        <v>102</v>
      </c>
    </row>
    <row r="104" spans="1:26" x14ac:dyDescent="0.3">
      <c r="A104" t="s">
        <v>72</v>
      </c>
      <c r="B104">
        <f>COUNTIFS(Table2[Sub-Sector],Table4[[#This Row],[Sub-Sector]])</f>
        <v>3</v>
      </c>
      <c r="C104" s="2">
        <f>COUNTIFS(Table2[Sub-Sector],Table4[[#This Row],[Sub-Sector]],Table2[Uptrend],"Uptrend")/Table4[[#This Row],[Count]]</f>
        <v>0.33333333333333331</v>
      </c>
      <c r="D104" s="2">
        <f>COUNTIFS(Table2[Sub-Sector],Table4[[#This Row],[Sub-Sector]],Table2[1W Return vs Nifty],"&gt;=5")/Table4[[#This Row],[Count]]</f>
        <v>0</v>
      </c>
      <c r="E104" s="2">
        <f>COUNTIFS(Table2[Sub-Sector],Table4[[#This Row],[Sub-Sector]],Table2[1M Return vs Nifty],"&gt;=5")/Table4[[#This Row],[Count]]</f>
        <v>0</v>
      </c>
      <c r="F104" s="2">
        <f>COUNTIFS(Table2[Sub-Sector],Table4[[#This Row],[Sub-Sector]],Table2[6M Return vs Nifty],"&gt;=10")/Table4[[#This Row],[Count]]</f>
        <v>0.33333333333333331</v>
      </c>
      <c r="G104" s="2">
        <f>COUNTIFS(Table2[Sub-Sector],Table4[[#This Row],[Sub-Sector]],Table2[1Y Return vs Nifty],"&gt;=10")/Table4[[#This Row],[Count]]</f>
        <v>0.66666666666666663</v>
      </c>
      <c r="H104" s="2">
        <f>COUNTIFS(Table2[Sub-Sector],Table4[[#This Row],[Sub-Sector]],Table2[RSI Exponential â€“ 14D],"&gt;=50")/Table4[[#This Row],[Count]]</f>
        <v>0</v>
      </c>
      <c r="I104" s="2">
        <f>COUNTIFS(Table2[Sub-Sector],Table4[[#This Row],[Sub-Sector]],Table2[Relative Volume],"&gt;=1")/Table4[[#This Row],[Count]]</f>
        <v>0</v>
      </c>
      <c r="J104" s="2">
        <f>COUNTIFS(Table2[Sub-Sector],Table4[[#This Row],[Sub-Sector]],Table2[% Away From Day Low],"&gt;=0.05")/Table4[[#This Row],[Count]]</f>
        <v>0</v>
      </c>
      <c r="K104" s="2">
        <f>COUNTIFS(Table2[Sub-Sector],Table4[[#This Row],[Sub-Sector]],Table2[% Away From Day High],"&lt;=0.05")/Table4[[#This Row],[Count]]</f>
        <v>1</v>
      </c>
      <c r="L104" s="2">
        <f>COUNTIFS(Table2[Sub-Sector],Table4[[#This Row],[Sub-Sector]],Table2[% Away From Current Week Low],"&gt;=0.05")/Table4[[#This Row],[Count]]</f>
        <v>0</v>
      </c>
      <c r="M104" s="2">
        <f>COUNTIFS(Table2[Sub-Sector],Table4[[#This Row],[Sub-Sector]],Table2[% Away From Current Week High],"&lt;=0.05")/Table4[[#This Row],[Count]]</f>
        <v>0.66666666666666663</v>
      </c>
      <c r="N104" s="2">
        <f>COUNTIFS(Table2[Sub-Sector],Table4[[#This Row],[Sub-Sector]],Table2[% Away From Current Month Low],"&gt;=0.05")/Table4[[#This Row],[Count]]</f>
        <v>0</v>
      </c>
      <c r="O104" s="2">
        <f>COUNTIFS(Table2[Sub-Sector],Table4[[#This Row],[Sub-Sector]],Table2[% Away From Current Month High],"&lt;=0.05")/Table4[[#This Row],[Count]]</f>
        <v>0.66666666666666663</v>
      </c>
      <c r="P104" s="2">
        <f>COUNTIFS(Table2[Sub-Sector],Table4[[#This Row],[Sub-Sector]],Table2[% Away From 52W High],"&lt;=10")/Table4[[#This Row],[Count]]</f>
        <v>0</v>
      </c>
      <c r="Q104" s="2">
        <f>COUNTIFS(Table2[Sub-Sector],Table4[[#This Row],[Sub-Sector]],Table2[% Away From 52W Low],"&gt;=10")/Table4[[#This Row],[Count]]</f>
        <v>1</v>
      </c>
      <c r="R104" s="2">
        <f>COUNTIFS(Table2[Sub-Sector],Table4[[#This Row],[Sub-Sector]],Table2[% Price above 20 EMA],"&gt;=0")/Table4[[#This Row],[Count]]</f>
        <v>0</v>
      </c>
      <c r="S104" s="2">
        <f>COUNTIFS(Table2[Sub-Sector],Table4[[#This Row],[Sub-Sector]],Table2[% Price above 50 EMA],"&gt;=0")/Table4[[#This Row],[Count]]</f>
        <v>0.33333333333333331</v>
      </c>
      <c r="T104" s="2">
        <f>COUNTIFS(Table2[Sub-Sector],Table4[[#This Row],[Sub-Sector]],Table2[% Price above 200 EMA],"&gt;=0")/Table4[[#This Row],[Count]]</f>
        <v>0.66666666666666663</v>
      </c>
      <c r="U104" s="2">
        <f>COUNTIFS(Table2[Sub-Sector],Table4[[#This Row],[Sub-Sector]],Table2[Rate of Change - Zone],"Positive")/Table4[[#This Row],[Count]]</f>
        <v>0</v>
      </c>
      <c r="V104" s="2">
        <f>COUNTIFS(Table2[Sub-Sector],Table4[[#This Row],[Sub-Sector]],Table2[Sharpe Ratio],"&gt;=0.10")/Table4[[#This Row],[Count]]</f>
        <v>0</v>
      </c>
      <c r="W10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612</v>
      </c>
      <c r="X104">
        <f>_xlfn.RANK.AVG(Table4[[#This Row],[Score]],Table4[Score],1)</f>
        <v>112</v>
      </c>
      <c r="Y10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333</v>
      </c>
      <c r="Z104">
        <f>_xlfn.RANK.AVG(Table4[[#This Row],[Score 2 ]],Table4[[Score 2 ]],1)</f>
        <v>103.5</v>
      </c>
    </row>
    <row r="105" spans="1:26" x14ac:dyDescent="0.3">
      <c r="A105" t="s">
        <v>1372</v>
      </c>
      <c r="B105">
        <f>COUNTIFS(Table2[Sub-Sector],Table4[[#This Row],[Sub-Sector]])</f>
        <v>1</v>
      </c>
      <c r="C105" s="2">
        <f>COUNTIFS(Table2[Sub-Sector],Table4[[#This Row],[Sub-Sector]],Table2[Uptrend],"Uptrend")/Table4[[#This Row],[Count]]</f>
        <v>1</v>
      </c>
      <c r="D105" s="2">
        <f>COUNTIFS(Table2[Sub-Sector],Table4[[#This Row],[Sub-Sector]],Table2[1W Return vs Nifty],"&gt;=5")/Table4[[#This Row],[Count]]</f>
        <v>0</v>
      </c>
      <c r="E105" s="2">
        <f>COUNTIFS(Table2[Sub-Sector],Table4[[#This Row],[Sub-Sector]],Table2[1M Return vs Nifty],"&gt;=5")/Table4[[#This Row],[Count]]</f>
        <v>0</v>
      </c>
      <c r="F105" s="2">
        <f>COUNTIFS(Table2[Sub-Sector],Table4[[#This Row],[Sub-Sector]],Table2[6M Return vs Nifty],"&gt;=10")/Table4[[#This Row],[Count]]</f>
        <v>1</v>
      </c>
      <c r="G105" s="2">
        <f>COUNTIFS(Table2[Sub-Sector],Table4[[#This Row],[Sub-Sector]],Table2[1Y Return vs Nifty],"&gt;=10")/Table4[[#This Row],[Count]]</f>
        <v>0</v>
      </c>
      <c r="H105" s="2">
        <f>COUNTIFS(Table2[Sub-Sector],Table4[[#This Row],[Sub-Sector]],Table2[RSI Exponential â€“ 14D],"&gt;=50")/Table4[[#This Row],[Count]]</f>
        <v>0</v>
      </c>
      <c r="I105" s="2">
        <f>COUNTIFS(Table2[Sub-Sector],Table4[[#This Row],[Sub-Sector]],Table2[Relative Volume],"&gt;=1")/Table4[[#This Row],[Count]]</f>
        <v>0</v>
      </c>
      <c r="J105" s="2">
        <f>COUNTIFS(Table2[Sub-Sector],Table4[[#This Row],[Sub-Sector]],Table2[% Away From Day Low],"&gt;=0.05")/Table4[[#This Row],[Count]]</f>
        <v>0</v>
      </c>
      <c r="K105" s="2">
        <f>COUNTIFS(Table2[Sub-Sector],Table4[[#This Row],[Sub-Sector]],Table2[% Away From Day High],"&lt;=0.05")/Table4[[#This Row],[Count]]</f>
        <v>1</v>
      </c>
      <c r="L105" s="2">
        <f>COUNTIFS(Table2[Sub-Sector],Table4[[#This Row],[Sub-Sector]],Table2[% Away From Current Week Low],"&gt;=0.05")/Table4[[#This Row],[Count]]</f>
        <v>0</v>
      </c>
      <c r="M105" s="2">
        <f>COUNTIFS(Table2[Sub-Sector],Table4[[#This Row],[Sub-Sector]],Table2[% Away From Current Week High],"&lt;=0.05")/Table4[[#This Row],[Count]]</f>
        <v>1</v>
      </c>
      <c r="N105" s="2">
        <f>COUNTIFS(Table2[Sub-Sector],Table4[[#This Row],[Sub-Sector]],Table2[% Away From Current Month Low],"&gt;=0.05")/Table4[[#This Row],[Count]]</f>
        <v>0</v>
      </c>
      <c r="O105" s="2">
        <f>COUNTIFS(Table2[Sub-Sector],Table4[[#This Row],[Sub-Sector]],Table2[% Away From Current Month High],"&lt;=0.05")/Table4[[#This Row],[Count]]</f>
        <v>1</v>
      </c>
      <c r="P105" s="2">
        <f>COUNTIFS(Table2[Sub-Sector],Table4[[#This Row],[Sub-Sector]],Table2[% Away From 52W High],"&lt;=10")/Table4[[#This Row],[Count]]</f>
        <v>0</v>
      </c>
      <c r="Q105" s="2">
        <f>COUNTIFS(Table2[Sub-Sector],Table4[[#This Row],[Sub-Sector]],Table2[% Away From 52W Low],"&gt;=10")/Table4[[#This Row],[Count]]</f>
        <v>1</v>
      </c>
      <c r="R105" s="2">
        <f>COUNTIFS(Table2[Sub-Sector],Table4[[#This Row],[Sub-Sector]],Table2[% Price above 20 EMA],"&gt;=0")/Table4[[#This Row],[Count]]</f>
        <v>0</v>
      </c>
      <c r="S105" s="2">
        <f>COUNTIFS(Table2[Sub-Sector],Table4[[#This Row],[Sub-Sector]],Table2[% Price above 50 EMA],"&gt;=0")/Table4[[#This Row],[Count]]</f>
        <v>1</v>
      </c>
      <c r="T105" s="2">
        <f>COUNTIFS(Table2[Sub-Sector],Table4[[#This Row],[Sub-Sector]],Table2[% Price above 200 EMA],"&gt;=0")/Table4[[#This Row],[Count]]</f>
        <v>1</v>
      </c>
      <c r="U105" s="2">
        <f>COUNTIFS(Table2[Sub-Sector],Table4[[#This Row],[Sub-Sector]],Table2[Rate of Change - Zone],"Positive")/Table4[[#This Row],[Count]]</f>
        <v>0</v>
      </c>
      <c r="V105" s="2">
        <f>COUNTIFS(Table2[Sub-Sector],Table4[[#This Row],[Sub-Sector]],Table2[Sharpe Ratio],"&gt;=0.10")/Table4[[#This Row],[Count]]</f>
        <v>1</v>
      </c>
      <c r="W10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530</v>
      </c>
      <c r="X105">
        <f>_xlfn.RANK.AVG(Table4[[#This Row],[Score]],Table4[Score],1)</f>
        <v>91.5</v>
      </c>
      <c r="Y10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333</v>
      </c>
      <c r="Z105">
        <f>_xlfn.RANK.AVG(Table4[[#This Row],[Score 2 ]],Table4[[Score 2 ]],1)</f>
        <v>103.5</v>
      </c>
    </row>
    <row r="106" spans="1:26" x14ac:dyDescent="0.3">
      <c r="A106" t="s">
        <v>331</v>
      </c>
      <c r="B106">
        <f>COUNTIFS(Table2[Sub-Sector],Table4[[#This Row],[Sub-Sector]])</f>
        <v>1</v>
      </c>
      <c r="C106" s="2">
        <f>COUNTIFS(Table2[Sub-Sector],Table4[[#This Row],[Sub-Sector]],Table2[Uptrend],"Uptrend")/Table4[[#This Row],[Count]]</f>
        <v>1</v>
      </c>
      <c r="D106" s="2">
        <f>COUNTIFS(Table2[Sub-Sector],Table4[[#This Row],[Sub-Sector]],Table2[1W Return vs Nifty],"&gt;=5")/Table4[[#This Row],[Count]]</f>
        <v>0</v>
      </c>
      <c r="E106" s="2">
        <f>COUNTIFS(Table2[Sub-Sector],Table4[[#This Row],[Sub-Sector]],Table2[1M Return vs Nifty],"&gt;=5")/Table4[[#This Row],[Count]]</f>
        <v>0</v>
      </c>
      <c r="F106" s="2">
        <f>COUNTIFS(Table2[Sub-Sector],Table4[[#This Row],[Sub-Sector]],Table2[6M Return vs Nifty],"&gt;=10")/Table4[[#This Row],[Count]]</f>
        <v>0</v>
      </c>
      <c r="G106" s="2">
        <f>COUNTIFS(Table2[Sub-Sector],Table4[[#This Row],[Sub-Sector]],Table2[1Y Return vs Nifty],"&gt;=10")/Table4[[#This Row],[Count]]</f>
        <v>0</v>
      </c>
      <c r="H106" s="2">
        <f>COUNTIFS(Table2[Sub-Sector],Table4[[#This Row],[Sub-Sector]],Table2[RSI Exponential â€“ 14D],"&gt;=50")/Table4[[#This Row],[Count]]</f>
        <v>1</v>
      </c>
      <c r="I106" s="2">
        <f>COUNTIFS(Table2[Sub-Sector],Table4[[#This Row],[Sub-Sector]],Table2[Relative Volume],"&gt;=1")/Table4[[#This Row],[Count]]</f>
        <v>0</v>
      </c>
      <c r="J106" s="2">
        <f>COUNTIFS(Table2[Sub-Sector],Table4[[#This Row],[Sub-Sector]],Table2[% Away From Day Low],"&gt;=0.05")/Table4[[#This Row],[Count]]</f>
        <v>0</v>
      </c>
      <c r="K106" s="2">
        <f>COUNTIFS(Table2[Sub-Sector],Table4[[#This Row],[Sub-Sector]],Table2[% Away From Day High],"&lt;=0.05")/Table4[[#This Row],[Count]]</f>
        <v>1</v>
      </c>
      <c r="L106" s="2">
        <f>COUNTIFS(Table2[Sub-Sector],Table4[[#This Row],[Sub-Sector]],Table2[% Away From Current Week Low],"&gt;=0.05")/Table4[[#This Row],[Count]]</f>
        <v>0</v>
      </c>
      <c r="M106" s="2">
        <f>COUNTIFS(Table2[Sub-Sector],Table4[[#This Row],[Sub-Sector]],Table2[% Away From Current Week High],"&lt;=0.05")/Table4[[#This Row],[Count]]</f>
        <v>1</v>
      </c>
      <c r="N106" s="2">
        <f>COUNTIFS(Table2[Sub-Sector],Table4[[#This Row],[Sub-Sector]],Table2[% Away From Current Month Low],"&gt;=0.05")/Table4[[#This Row],[Count]]</f>
        <v>0</v>
      </c>
      <c r="O106" s="2">
        <f>COUNTIFS(Table2[Sub-Sector],Table4[[#This Row],[Sub-Sector]],Table2[% Away From Current Month High],"&lt;=0.05")/Table4[[#This Row],[Count]]</f>
        <v>1</v>
      </c>
      <c r="P106" s="2">
        <f>COUNTIFS(Table2[Sub-Sector],Table4[[#This Row],[Sub-Sector]],Table2[% Away From 52W High],"&lt;=10")/Table4[[#This Row],[Count]]</f>
        <v>0</v>
      </c>
      <c r="Q106" s="2">
        <f>COUNTIFS(Table2[Sub-Sector],Table4[[#This Row],[Sub-Sector]],Table2[% Away From 52W Low],"&gt;=10")/Table4[[#This Row],[Count]]</f>
        <v>1</v>
      </c>
      <c r="R106" s="2">
        <f>COUNTIFS(Table2[Sub-Sector],Table4[[#This Row],[Sub-Sector]],Table2[% Price above 20 EMA],"&gt;=0")/Table4[[#This Row],[Count]]</f>
        <v>1</v>
      </c>
      <c r="S106" s="2">
        <f>COUNTIFS(Table2[Sub-Sector],Table4[[#This Row],[Sub-Sector]],Table2[% Price above 50 EMA],"&gt;=0")/Table4[[#This Row],[Count]]</f>
        <v>1</v>
      </c>
      <c r="T106" s="2">
        <f>COUNTIFS(Table2[Sub-Sector],Table4[[#This Row],[Sub-Sector]],Table2[% Price above 200 EMA],"&gt;=0")/Table4[[#This Row],[Count]]</f>
        <v>1</v>
      </c>
      <c r="U106" s="2">
        <f>COUNTIFS(Table2[Sub-Sector],Table4[[#This Row],[Sub-Sector]],Table2[Rate of Change - Zone],"Positive")/Table4[[#This Row],[Count]]</f>
        <v>1</v>
      </c>
      <c r="V106" s="2">
        <f>COUNTIFS(Table2[Sub-Sector],Table4[[#This Row],[Sub-Sector]],Table2[Sharpe Ratio],"&gt;=0.10")/Table4[[#This Row],[Count]]</f>
        <v>1</v>
      </c>
      <c r="W10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532</v>
      </c>
      <c r="X106">
        <f>_xlfn.RANK.AVG(Table4[[#This Row],[Score]],Table4[Score],1)</f>
        <v>94</v>
      </c>
      <c r="Y10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335</v>
      </c>
      <c r="Z106">
        <f>_xlfn.RANK.AVG(Table4[[#This Row],[Score 2 ]],Table4[[Score 2 ]],1)</f>
        <v>106</v>
      </c>
    </row>
    <row r="107" spans="1:26" x14ac:dyDescent="0.3">
      <c r="A107" t="s">
        <v>986</v>
      </c>
      <c r="B107">
        <f>COUNTIFS(Table2[Sub-Sector],Table4[[#This Row],[Sub-Sector]])</f>
        <v>1</v>
      </c>
      <c r="C107" s="2">
        <f>COUNTIFS(Table2[Sub-Sector],Table4[[#This Row],[Sub-Sector]],Table2[Uptrend],"Uptrend")/Table4[[#This Row],[Count]]</f>
        <v>1</v>
      </c>
      <c r="D107" s="2">
        <f>COUNTIFS(Table2[Sub-Sector],Table4[[#This Row],[Sub-Sector]],Table2[1W Return vs Nifty],"&gt;=5")/Table4[[#This Row],[Count]]</f>
        <v>0</v>
      </c>
      <c r="E107" s="2">
        <f>COUNTIFS(Table2[Sub-Sector],Table4[[#This Row],[Sub-Sector]],Table2[1M Return vs Nifty],"&gt;=5")/Table4[[#This Row],[Count]]</f>
        <v>0</v>
      </c>
      <c r="F107" s="2">
        <f>COUNTIFS(Table2[Sub-Sector],Table4[[#This Row],[Sub-Sector]],Table2[6M Return vs Nifty],"&gt;=10")/Table4[[#This Row],[Count]]</f>
        <v>0</v>
      </c>
      <c r="G107" s="2">
        <f>COUNTIFS(Table2[Sub-Sector],Table4[[#This Row],[Sub-Sector]],Table2[1Y Return vs Nifty],"&gt;=10")/Table4[[#This Row],[Count]]</f>
        <v>0</v>
      </c>
      <c r="H107" s="2">
        <f>COUNTIFS(Table2[Sub-Sector],Table4[[#This Row],[Sub-Sector]],Table2[RSI Exponential â€“ 14D],"&gt;=50")/Table4[[#This Row],[Count]]</f>
        <v>1</v>
      </c>
      <c r="I107" s="2">
        <f>COUNTIFS(Table2[Sub-Sector],Table4[[#This Row],[Sub-Sector]],Table2[Relative Volume],"&gt;=1")/Table4[[#This Row],[Count]]</f>
        <v>0</v>
      </c>
      <c r="J107" s="2">
        <f>COUNTIFS(Table2[Sub-Sector],Table4[[#This Row],[Sub-Sector]],Table2[% Away From Day Low],"&gt;=0.05")/Table4[[#This Row],[Count]]</f>
        <v>0</v>
      </c>
      <c r="K107" s="2">
        <f>COUNTIFS(Table2[Sub-Sector],Table4[[#This Row],[Sub-Sector]],Table2[% Away From Day High],"&lt;=0.05")/Table4[[#This Row],[Count]]</f>
        <v>1</v>
      </c>
      <c r="L107" s="2">
        <f>COUNTIFS(Table2[Sub-Sector],Table4[[#This Row],[Sub-Sector]],Table2[% Away From Current Week Low],"&gt;=0.05")/Table4[[#This Row],[Count]]</f>
        <v>0</v>
      </c>
      <c r="M107" s="2">
        <f>COUNTIFS(Table2[Sub-Sector],Table4[[#This Row],[Sub-Sector]],Table2[% Away From Current Week High],"&lt;=0.05")/Table4[[#This Row],[Count]]</f>
        <v>1</v>
      </c>
      <c r="N107" s="2">
        <f>COUNTIFS(Table2[Sub-Sector],Table4[[#This Row],[Sub-Sector]],Table2[% Away From Current Month Low],"&gt;=0.05")/Table4[[#This Row],[Count]]</f>
        <v>0</v>
      </c>
      <c r="O107" s="2">
        <f>COUNTIFS(Table2[Sub-Sector],Table4[[#This Row],[Sub-Sector]],Table2[% Away From Current Month High],"&lt;=0.05")/Table4[[#This Row],[Count]]</f>
        <v>1</v>
      </c>
      <c r="P107" s="2">
        <f>COUNTIFS(Table2[Sub-Sector],Table4[[#This Row],[Sub-Sector]],Table2[% Away From 52W High],"&lt;=10")/Table4[[#This Row],[Count]]</f>
        <v>0</v>
      </c>
      <c r="Q107" s="2">
        <f>COUNTIFS(Table2[Sub-Sector],Table4[[#This Row],[Sub-Sector]],Table2[% Away From 52W Low],"&gt;=10")/Table4[[#This Row],[Count]]</f>
        <v>1</v>
      </c>
      <c r="R107" s="2">
        <f>COUNTIFS(Table2[Sub-Sector],Table4[[#This Row],[Sub-Sector]],Table2[% Price above 20 EMA],"&gt;=0")/Table4[[#This Row],[Count]]</f>
        <v>1</v>
      </c>
      <c r="S107" s="2">
        <f>COUNTIFS(Table2[Sub-Sector],Table4[[#This Row],[Sub-Sector]],Table2[% Price above 50 EMA],"&gt;=0")/Table4[[#This Row],[Count]]</f>
        <v>1</v>
      </c>
      <c r="T107" s="2">
        <f>COUNTIFS(Table2[Sub-Sector],Table4[[#This Row],[Sub-Sector]],Table2[% Price above 200 EMA],"&gt;=0")/Table4[[#This Row],[Count]]</f>
        <v>1</v>
      </c>
      <c r="U107" s="2">
        <f>COUNTIFS(Table2[Sub-Sector],Table4[[#This Row],[Sub-Sector]],Table2[Rate of Change - Zone],"Positive")/Table4[[#This Row],[Count]]</f>
        <v>1</v>
      </c>
      <c r="V107" s="2">
        <f>COUNTIFS(Table2[Sub-Sector],Table4[[#This Row],[Sub-Sector]],Table2[Sharpe Ratio],"&gt;=0.10")/Table4[[#This Row],[Count]]</f>
        <v>0</v>
      </c>
      <c r="W10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532</v>
      </c>
      <c r="X107">
        <f>_xlfn.RANK.AVG(Table4[[#This Row],[Score]],Table4[Score],1)</f>
        <v>94</v>
      </c>
      <c r="Y10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335</v>
      </c>
      <c r="Z107">
        <f>_xlfn.RANK.AVG(Table4[[#This Row],[Score 2 ]],Table4[[Score 2 ]],1)</f>
        <v>106</v>
      </c>
    </row>
    <row r="108" spans="1:26" x14ac:dyDescent="0.3">
      <c r="A108" t="s">
        <v>1570</v>
      </c>
      <c r="B108">
        <f>COUNTIFS(Table2[Sub-Sector],Table4[[#This Row],[Sub-Sector]])</f>
        <v>1</v>
      </c>
      <c r="C108" s="2">
        <f>COUNTIFS(Table2[Sub-Sector],Table4[[#This Row],[Sub-Sector]],Table2[Uptrend],"Uptrend")/Table4[[#This Row],[Count]]</f>
        <v>0</v>
      </c>
      <c r="D108" s="2">
        <f>COUNTIFS(Table2[Sub-Sector],Table4[[#This Row],[Sub-Sector]],Table2[1W Return vs Nifty],"&gt;=5")/Table4[[#This Row],[Count]]</f>
        <v>0</v>
      </c>
      <c r="E108" s="2">
        <f>COUNTIFS(Table2[Sub-Sector],Table4[[#This Row],[Sub-Sector]],Table2[1M Return vs Nifty],"&gt;=5")/Table4[[#This Row],[Count]]</f>
        <v>0</v>
      </c>
      <c r="F108" s="2">
        <f>COUNTIFS(Table2[Sub-Sector],Table4[[#This Row],[Sub-Sector]],Table2[6M Return vs Nifty],"&gt;=10")/Table4[[#This Row],[Count]]</f>
        <v>0</v>
      </c>
      <c r="G108" s="2">
        <f>COUNTIFS(Table2[Sub-Sector],Table4[[#This Row],[Sub-Sector]],Table2[1Y Return vs Nifty],"&gt;=10")/Table4[[#This Row],[Count]]</f>
        <v>0</v>
      </c>
      <c r="H108" s="2">
        <f>COUNTIFS(Table2[Sub-Sector],Table4[[#This Row],[Sub-Sector]],Table2[RSI Exponential â€“ 14D],"&gt;=50")/Table4[[#This Row],[Count]]</f>
        <v>0</v>
      </c>
      <c r="I108" s="2">
        <f>COUNTIFS(Table2[Sub-Sector],Table4[[#This Row],[Sub-Sector]],Table2[Relative Volume],"&gt;=1")/Table4[[#This Row],[Count]]</f>
        <v>0</v>
      </c>
      <c r="J108" s="2">
        <f>COUNTIFS(Table2[Sub-Sector],Table4[[#This Row],[Sub-Sector]],Table2[% Away From Day Low],"&gt;=0.05")/Table4[[#This Row],[Count]]</f>
        <v>0</v>
      </c>
      <c r="K108" s="2">
        <f>COUNTIFS(Table2[Sub-Sector],Table4[[#This Row],[Sub-Sector]],Table2[% Away From Day High],"&lt;=0.05")/Table4[[#This Row],[Count]]</f>
        <v>1</v>
      </c>
      <c r="L108" s="2">
        <f>COUNTIFS(Table2[Sub-Sector],Table4[[#This Row],[Sub-Sector]],Table2[% Away From Current Week Low],"&gt;=0.05")/Table4[[#This Row],[Count]]</f>
        <v>1</v>
      </c>
      <c r="M108" s="2">
        <f>COUNTIFS(Table2[Sub-Sector],Table4[[#This Row],[Sub-Sector]],Table2[% Away From Current Week High],"&lt;=0.05")/Table4[[#This Row],[Count]]</f>
        <v>1</v>
      </c>
      <c r="N108" s="2">
        <f>COUNTIFS(Table2[Sub-Sector],Table4[[#This Row],[Sub-Sector]],Table2[% Away From Current Month Low],"&gt;=0.05")/Table4[[#This Row],[Count]]</f>
        <v>1</v>
      </c>
      <c r="O108" s="2">
        <f>COUNTIFS(Table2[Sub-Sector],Table4[[#This Row],[Sub-Sector]],Table2[% Away From Current Month High],"&lt;=0.05")/Table4[[#This Row],[Count]]</f>
        <v>1</v>
      </c>
      <c r="P108" s="2">
        <f>COUNTIFS(Table2[Sub-Sector],Table4[[#This Row],[Sub-Sector]],Table2[% Away From 52W High],"&lt;=10")/Table4[[#This Row],[Count]]</f>
        <v>0</v>
      </c>
      <c r="Q108" s="2">
        <f>COUNTIFS(Table2[Sub-Sector],Table4[[#This Row],[Sub-Sector]],Table2[% Away From 52W Low],"&gt;=10")/Table4[[#This Row],[Count]]</f>
        <v>1</v>
      </c>
      <c r="R108" s="2">
        <f>COUNTIFS(Table2[Sub-Sector],Table4[[#This Row],[Sub-Sector]],Table2[% Price above 20 EMA],"&gt;=0")/Table4[[#This Row],[Count]]</f>
        <v>1</v>
      </c>
      <c r="S108" s="2">
        <f>COUNTIFS(Table2[Sub-Sector],Table4[[#This Row],[Sub-Sector]],Table2[% Price above 50 EMA],"&gt;=0")/Table4[[#This Row],[Count]]</f>
        <v>0</v>
      </c>
      <c r="T108" s="2">
        <f>COUNTIFS(Table2[Sub-Sector],Table4[[#This Row],[Sub-Sector]],Table2[% Price above 200 EMA],"&gt;=0")/Table4[[#This Row],[Count]]</f>
        <v>0</v>
      </c>
      <c r="U108" s="2">
        <f>COUNTIFS(Table2[Sub-Sector],Table4[[#This Row],[Sub-Sector]],Table2[Rate of Change - Zone],"Positive")/Table4[[#This Row],[Count]]</f>
        <v>1</v>
      </c>
      <c r="V108" s="2">
        <f>COUNTIFS(Table2[Sub-Sector],Table4[[#This Row],[Sub-Sector]],Table2[Sharpe Ratio],"&gt;=0.10")/Table4[[#This Row],[Count]]</f>
        <v>0</v>
      </c>
      <c r="W10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630</v>
      </c>
      <c r="X108">
        <f>_xlfn.RANK.AVG(Table4[[#This Row],[Score]],Table4[Score],1)</f>
        <v>114</v>
      </c>
      <c r="Y10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335</v>
      </c>
      <c r="Z108">
        <f>_xlfn.RANK.AVG(Table4[[#This Row],[Score 2 ]],Table4[[Score 2 ]],1)</f>
        <v>106</v>
      </c>
    </row>
    <row r="109" spans="1:26" x14ac:dyDescent="0.3">
      <c r="A109" t="s">
        <v>83</v>
      </c>
      <c r="B109">
        <f>COUNTIFS(Table2[Sub-Sector],Table4[[#This Row],[Sub-Sector]])</f>
        <v>3</v>
      </c>
      <c r="C109" s="2">
        <f>COUNTIFS(Table2[Sub-Sector],Table4[[#This Row],[Sub-Sector]],Table2[Uptrend],"Uptrend")/Table4[[#This Row],[Count]]</f>
        <v>1</v>
      </c>
      <c r="D109" s="2">
        <f>COUNTIFS(Table2[Sub-Sector],Table4[[#This Row],[Sub-Sector]],Table2[1W Return vs Nifty],"&gt;=5")/Table4[[#This Row],[Count]]</f>
        <v>0</v>
      </c>
      <c r="E109" s="2">
        <f>COUNTIFS(Table2[Sub-Sector],Table4[[#This Row],[Sub-Sector]],Table2[1M Return vs Nifty],"&gt;=5")/Table4[[#This Row],[Count]]</f>
        <v>0</v>
      </c>
      <c r="F109" s="2">
        <f>COUNTIFS(Table2[Sub-Sector],Table4[[#This Row],[Sub-Sector]],Table2[6M Return vs Nifty],"&gt;=10")/Table4[[#This Row],[Count]]</f>
        <v>0</v>
      </c>
      <c r="G109" s="2">
        <f>COUNTIFS(Table2[Sub-Sector],Table4[[#This Row],[Sub-Sector]],Table2[1Y Return vs Nifty],"&gt;=10")/Table4[[#This Row],[Count]]</f>
        <v>1</v>
      </c>
      <c r="H109" s="2">
        <f>COUNTIFS(Table2[Sub-Sector],Table4[[#This Row],[Sub-Sector]],Table2[RSI Exponential â€“ 14D],"&gt;=50")/Table4[[#This Row],[Count]]</f>
        <v>0.33333333333333331</v>
      </c>
      <c r="I109" s="2">
        <f>COUNTIFS(Table2[Sub-Sector],Table4[[#This Row],[Sub-Sector]],Table2[Relative Volume],"&gt;=1")/Table4[[#This Row],[Count]]</f>
        <v>0</v>
      </c>
      <c r="J109" s="2">
        <f>COUNTIFS(Table2[Sub-Sector],Table4[[#This Row],[Sub-Sector]],Table2[% Away From Day Low],"&gt;=0.05")/Table4[[#This Row],[Count]]</f>
        <v>0</v>
      </c>
      <c r="K109" s="2">
        <f>COUNTIFS(Table2[Sub-Sector],Table4[[#This Row],[Sub-Sector]],Table2[% Away From Day High],"&lt;=0.05")/Table4[[#This Row],[Count]]</f>
        <v>1</v>
      </c>
      <c r="L109" s="2">
        <f>COUNTIFS(Table2[Sub-Sector],Table4[[#This Row],[Sub-Sector]],Table2[% Away From Current Week Low],"&gt;=0.05")/Table4[[#This Row],[Count]]</f>
        <v>0</v>
      </c>
      <c r="M109" s="2">
        <f>COUNTIFS(Table2[Sub-Sector],Table4[[#This Row],[Sub-Sector]],Table2[% Away From Current Week High],"&lt;=0.05")/Table4[[#This Row],[Count]]</f>
        <v>0.66666666666666663</v>
      </c>
      <c r="N109" s="2">
        <f>COUNTIFS(Table2[Sub-Sector],Table4[[#This Row],[Sub-Sector]],Table2[% Away From Current Month Low],"&gt;=0.05")/Table4[[#This Row],[Count]]</f>
        <v>0</v>
      </c>
      <c r="O109" s="2">
        <f>COUNTIFS(Table2[Sub-Sector],Table4[[#This Row],[Sub-Sector]],Table2[% Away From Current Month High],"&lt;=0.05")/Table4[[#This Row],[Count]]</f>
        <v>0.66666666666666663</v>
      </c>
      <c r="P109" s="2">
        <f>COUNTIFS(Table2[Sub-Sector],Table4[[#This Row],[Sub-Sector]],Table2[% Away From 52W High],"&lt;=10")/Table4[[#This Row],[Count]]</f>
        <v>0.33333333333333331</v>
      </c>
      <c r="Q109" s="2">
        <f>COUNTIFS(Table2[Sub-Sector],Table4[[#This Row],[Sub-Sector]],Table2[% Away From 52W Low],"&gt;=10")/Table4[[#This Row],[Count]]</f>
        <v>1</v>
      </c>
      <c r="R109" s="2">
        <f>COUNTIFS(Table2[Sub-Sector],Table4[[#This Row],[Sub-Sector]],Table2[% Price above 20 EMA],"&gt;=0")/Table4[[#This Row],[Count]]</f>
        <v>0.33333333333333331</v>
      </c>
      <c r="S109" s="2">
        <f>COUNTIFS(Table2[Sub-Sector],Table4[[#This Row],[Sub-Sector]],Table2[% Price above 50 EMA],"&gt;=0")/Table4[[#This Row],[Count]]</f>
        <v>0.33333333333333331</v>
      </c>
      <c r="T109" s="2">
        <f>COUNTIFS(Table2[Sub-Sector],Table4[[#This Row],[Sub-Sector]],Table2[% Price above 200 EMA],"&gt;=0")/Table4[[#This Row],[Count]]</f>
        <v>1</v>
      </c>
      <c r="U109" s="2">
        <f>COUNTIFS(Table2[Sub-Sector],Table4[[#This Row],[Sub-Sector]],Table2[Rate of Change - Zone],"Positive")/Table4[[#This Row],[Count]]</f>
        <v>0</v>
      </c>
      <c r="V109" s="2">
        <f>COUNTIFS(Table2[Sub-Sector],Table4[[#This Row],[Sub-Sector]],Table2[Sharpe Ratio],"&gt;=0.10")/Table4[[#This Row],[Count]]</f>
        <v>0</v>
      </c>
      <c r="W10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532.5</v>
      </c>
      <c r="X109">
        <f>_xlfn.RANK.AVG(Table4[[#This Row],[Score]],Table4[Score],1)</f>
        <v>97</v>
      </c>
      <c r="Y10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335.5</v>
      </c>
      <c r="Z109">
        <f>_xlfn.RANK.AVG(Table4[[#This Row],[Score 2 ]],Table4[[Score 2 ]],1)</f>
        <v>109.5</v>
      </c>
    </row>
    <row r="110" spans="1:26" x14ac:dyDescent="0.3">
      <c r="A110" t="s">
        <v>496</v>
      </c>
      <c r="B110">
        <f>COUNTIFS(Table2[Sub-Sector],Table4[[#This Row],[Sub-Sector]])</f>
        <v>6</v>
      </c>
      <c r="C110" s="2">
        <f>COUNTIFS(Table2[Sub-Sector],Table4[[#This Row],[Sub-Sector]],Table2[Uptrend],"Uptrend")/Table4[[#This Row],[Count]]</f>
        <v>0.66666666666666663</v>
      </c>
      <c r="D110" s="2">
        <f>COUNTIFS(Table2[Sub-Sector],Table4[[#This Row],[Sub-Sector]],Table2[1W Return vs Nifty],"&gt;=5")/Table4[[#This Row],[Count]]</f>
        <v>0</v>
      </c>
      <c r="E110" s="2">
        <f>COUNTIFS(Table2[Sub-Sector],Table4[[#This Row],[Sub-Sector]],Table2[1M Return vs Nifty],"&gt;=5")/Table4[[#This Row],[Count]]</f>
        <v>0.33333333333333331</v>
      </c>
      <c r="F110" s="2">
        <f>COUNTIFS(Table2[Sub-Sector],Table4[[#This Row],[Sub-Sector]],Table2[6M Return vs Nifty],"&gt;=10")/Table4[[#This Row],[Count]]</f>
        <v>0.16666666666666666</v>
      </c>
      <c r="G110" s="2">
        <f>COUNTIFS(Table2[Sub-Sector],Table4[[#This Row],[Sub-Sector]],Table2[1Y Return vs Nifty],"&gt;=10")/Table4[[#This Row],[Count]]</f>
        <v>0</v>
      </c>
      <c r="H110" s="2">
        <f>COUNTIFS(Table2[Sub-Sector],Table4[[#This Row],[Sub-Sector]],Table2[RSI Exponential â€“ 14D],"&gt;=50")/Table4[[#This Row],[Count]]</f>
        <v>0.5</v>
      </c>
      <c r="I110" s="2">
        <f>COUNTIFS(Table2[Sub-Sector],Table4[[#This Row],[Sub-Sector]],Table2[Relative Volume],"&gt;=1")/Table4[[#This Row],[Count]]</f>
        <v>0.16666666666666666</v>
      </c>
      <c r="J110" s="2">
        <f>COUNTIFS(Table2[Sub-Sector],Table4[[#This Row],[Sub-Sector]],Table2[% Away From Day Low],"&gt;=0.05")/Table4[[#This Row],[Count]]</f>
        <v>0</v>
      </c>
      <c r="K110" s="2">
        <f>COUNTIFS(Table2[Sub-Sector],Table4[[#This Row],[Sub-Sector]],Table2[% Away From Day High],"&lt;=0.05")/Table4[[#This Row],[Count]]</f>
        <v>0.83333333333333337</v>
      </c>
      <c r="L110" s="2">
        <f>COUNTIFS(Table2[Sub-Sector],Table4[[#This Row],[Sub-Sector]],Table2[% Away From Current Week Low],"&gt;=0.05")/Table4[[#This Row],[Count]]</f>
        <v>0</v>
      </c>
      <c r="M110" s="2">
        <f>COUNTIFS(Table2[Sub-Sector],Table4[[#This Row],[Sub-Sector]],Table2[% Away From Current Week High],"&lt;=0.05")/Table4[[#This Row],[Count]]</f>
        <v>0.66666666666666663</v>
      </c>
      <c r="N110" s="2">
        <f>COUNTIFS(Table2[Sub-Sector],Table4[[#This Row],[Sub-Sector]],Table2[% Away From Current Month Low],"&gt;=0.05")/Table4[[#This Row],[Count]]</f>
        <v>0</v>
      </c>
      <c r="O110" s="2">
        <f>COUNTIFS(Table2[Sub-Sector],Table4[[#This Row],[Sub-Sector]],Table2[% Away From Current Month High],"&lt;=0.05")/Table4[[#This Row],[Count]]</f>
        <v>0.66666666666666663</v>
      </c>
      <c r="P110" s="2">
        <f>COUNTIFS(Table2[Sub-Sector],Table4[[#This Row],[Sub-Sector]],Table2[% Away From 52W High],"&lt;=10")/Table4[[#This Row],[Count]]</f>
        <v>0.33333333333333331</v>
      </c>
      <c r="Q110" s="2">
        <f>COUNTIFS(Table2[Sub-Sector],Table4[[#This Row],[Sub-Sector]],Table2[% Away From 52W Low],"&gt;=10")/Table4[[#This Row],[Count]]</f>
        <v>1</v>
      </c>
      <c r="R110" s="2">
        <f>COUNTIFS(Table2[Sub-Sector],Table4[[#This Row],[Sub-Sector]],Table2[% Price above 20 EMA],"&gt;=0")/Table4[[#This Row],[Count]]</f>
        <v>0.5</v>
      </c>
      <c r="S110" s="2">
        <f>COUNTIFS(Table2[Sub-Sector],Table4[[#This Row],[Sub-Sector]],Table2[% Price above 50 EMA],"&gt;=0")/Table4[[#This Row],[Count]]</f>
        <v>0.66666666666666663</v>
      </c>
      <c r="T110" s="2">
        <f>COUNTIFS(Table2[Sub-Sector],Table4[[#This Row],[Sub-Sector]],Table2[% Price above 200 EMA],"&gt;=0")/Table4[[#This Row],[Count]]</f>
        <v>0.66666666666666663</v>
      </c>
      <c r="U110" s="2">
        <f>COUNTIFS(Table2[Sub-Sector],Table4[[#This Row],[Sub-Sector]],Table2[Rate of Change - Zone],"Positive")/Table4[[#This Row],[Count]]</f>
        <v>0.66666666666666663</v>
      </c>
      <c r="V110" s="2">
        <f>COUNTIFS(Table2[Sub-Sector],Table4[[#This Row],[Sub-Sector]],Table2[Sharpe Ratio],"&gt;=0.10")/Table4[[#This Row],[Count]]</f>
        <v>0</v>
      </c>
      <c r="W11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526.5</v>
      </c>
      <c r="X110">
        <f>_xlfn.RANK.AVG(Table4[[#This Row],[Score]],Table4[Score],1)</f>
        <v>90</v>
      </c>
      <c r="Y11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335.5</v>
      </c>
      <c r="Z110">
        <f>_xlfn.RANK.AVG(Table4[[#This Row],[Score 2 ]],Table4[[Score 2 ]],1)</f>
        <v>109.5</v>
      </c>
    </row>
    <row r="111" spans="1:26" x14ac:dyDescent="0.3">
      <c r="A111" t="s">
        <v>86</v>
      </c>
      <c r="B111">
        <f>COUNTIFS(Table2[Sub-Sector],Table4[[#This Row],[Sub-Sector]])</f>
        <v>1</v>
      </c>
      <c r="C111" s="2">
        <f>COUNTIFS(Table2[Sub-Sector],Table4[[#This Row],[Sub-Sector]],Table2[Uptrend],"Uptrend")/Table4[[#This Row],[Count]]</f>
        <v>1</v>
      </c>
      <c r="D111" s="2">
        <f>COUNTIFS(Table2[Sub-Sector],Table4[[#This Row],[Sub-Sector]],Table2[1W Return vs Nifty],"&gt;=5")/Table4[[#This Row],[Count]]</f>
        <v>0</v>
      </c>
      <c r="E111" s="2">
        <f>COUNTIFS(Table2[Sub-Sector],Table4[[#This Row],[Sub-Sector]],Table2[1M Return vs Nifty],"&gt;=5")/Table4[[#This Row],[Count]]</f>
        <v>0</v>
      </c>
      <c r="F111" s="2">
        <f>COUNTIFS(Table2[Sub-Sector],Table4[[#This Row],[Sub-Sector]],Table2[6M Return vs Nifty],"&gt;=10")/Table4[[#This Row],[Count]]</f>
        <v>0</v>
      </c>
      <c r="G111" s="2">
        <f>COUNTIFS(Table2[Sub-Sector],Table4[[#This Row],[Sub-Sector]],Table2[1Y Return vs Nifty],"&gt;=10")/Table4[[#This Row],[Count]]</f>
        <v>1</v>
      </c>
      <c r="H111" s="2">
        <f>COUNTIFS(Table2[Sub-Sector],Table4[[#This Row],[Sub-Sector]],Table2[RSI Exponential â€“ 14D],"&gt;=50")/Table4[[#This Row],[Count]]</f>
        <v>0</v>
      </c>
      <c r="I111" s="2">
        <f>COUNTIFS(Table2[Sub-Sector],Table4[[#This Row],[Sub-Sector]],Table2[Relative Volume],"&gt;=1")/Table4[[#This Row],[Count]]</f>
        <v>0</v>
      </c>
      <c r="J111" s="2">
        <f>COUNTIFS(Table2[Sub-Sector],Table4[[#This Row],[Sub-Sector]],Table2[% Away From Day Low],"&gt;=0.05")/Table4[[#This Row],[Count]]</f>
        <v>0</v>
      </c>
      <c r="K111" s="2">
        <f>COUNTIFS(Table2[Sub-Sector],Table4[[#This Row],[Sub-Sector]],Table2[% Away From Day High],"&lt;=0.05")/Table4[[#This Row],[Count]]</f>
        <v>1</v>
      </c>
      <c r="L111" s="2">
        <f>COUNTIFS(Table2[Sub-Sector],Table4[[#This Row],[Sub-Sector]],Table2[% Away From Current Week Low],"&gt;=0.05")/Table4[[#This Row],[Count]]</f>
        <v>0</v>
      </c>
      <c r="M111" s="2">
        <f>COUNTIFS(Table2[Sub-Sector],Table4[[#This Row],[Sub-Sector]],Table2[% Away From Current Week High],"&lt;=0.05")/Table4[[#This Row],[Count]]</f>
        <v>0</v>
      </c>
      <c r="N111" s="2">
        <f>COUNTIFS(Table2[Sub-Sector],Table4[[#This Row],[Sub-Sector]],Table2[% Away From Current Month Low],"&gt;=0.05")/Table4[[#This Row],[Count]]</f>
        <v>0</v>
      </c>
      <c r="O111" s="2">
        <f>COUNTIFS(Table2[Sub-Sector],Table4[[#This Row],[Sub-Sector]],Table2[% Away From Current Month High],"&lt;=0.05")/Table4[[#This Row],[Count]]</f>
        <v>0</v>
      </c>
      <c r="P111" s="2">
        <f>COUNTIFS(Table2[Sub-Sector],Table4[[#This Row],[Sub-Sector]],Table2[% Away From 52W High],"&lt;=10")/Table4[[#This Row],[Count]]</f>
        <v>1</v>
      </c>
      <c r="Q111" s="2">
        <f>COUNTIFS(Table2[Sub-Sector],Table4[[#This Row],[Sub-Sector]],Table2[% Away From 52W Low],"&gt;=10")/Table4[[#This Row],[Count]]</f>
        <v>1</v>
      </c>
      <c r="R111" s="2">
        <f>COUNTIFS(Table2[Sub-Sector],Table4[[#This Row],[Sub-Sector]],Table2[% Price above 20 EMA],"&gt;=0")/Table4[[#This Row],[Count]]</f>
        <v>0</v>
      </c>
      <c r="S111" s="2">
        <f>COUNTIFS(Table2[Sub-Sector],Table4[[#This Row],[Sub-Sector]],Table2[% Price above 50 EMA],"&gt;=0")/Table4[[#This Row],[Count]]</f>
        <v>0</v>
      </c>
      <c r="T111" s="2">
        <f>COUNTIFS(Table2[Sub-Sector],Table4[[#This Row],[Sub-Sector]],Table2[% Price above 200 EMA],"&gt;=0")/Table4[[#This Row],[Count]]</f>
        <v>1</v>
      </c>
      <c r="U111" s="2">
        <f>COUNTIFS(Table2[Sub-Sector],Table4[[#This Row],[Sub-Sector]],Table2[Rate of Change - Zone],"Positive")/Table4[[#This Row],[Count]]</f>
        <v>0</v>
      </c>
      <c r="V111" s="2">
        <f>COUNTIFS(Table2[Sub-Sector],Table4[[#This Row],[Sub-Sector]],Table2[Sharpe Ratio],"&gt;=0.10")/Table4[[#This Row],[Count]]</f>
        <v>1</v>
      </c>
      <c r="W11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532.5</v>
      </c>
      <c r="X111">
        <f>_xlfn.RANK.AVG(Table4[[#This Row],[Score]],Table4[Score],1)</f>
        <v>97</v>
      </c>
      <c r="Y11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335.5</v>
      </c>
      <c r="Z111">
        <f>_xlfn.RANK.AVG(Table4[[#This Row],[Score 2 ]],Table4[[Score 2 ]],1)</f>
        <v>109.5</v>
      </c>
    </row>
    <row r="112" spans="1:26" x14ac:dyDescent="0.3">
      <c r="A112" t="s">
        <v>266</v>
      </c>
      <c r="B112">
        <f>COUNTIFS(Table2[Sub-Sector],Table4[[#This Row],[Sub-Sector]])</f>
        <v>1</v>
      </c>
      <c r="C112" s="2">
        <f>COUNTIFS(Table2[Sub-Sector],Table4[[#This Row],[Sub-Sector]],Table2[Uptrend],"Uptrend")/Table4[[#This Row],[Count]]</f>
        <v>1</v>
      </c>
      <c r="D112" s="2">
        <f>COUNTIFS(Table2[Sub-Sector],Table4[[#This Row],[Sub-Sector]],Table2[1W Return vs Nifty],"&gt;=5")/Table4[[#This Row],[Count]]</f>
        <v>0</v>
      </c>
      <c r="E112" s="2">
        <f>COUNTIFS(Table2[Sub-Sector],Table4[[#This Row],[Sub-Sector]],Table2[1M Return vs Nifty],"&gt;=5")/Table4[[#This Row],[Count]]</f>
        <v>0</v>
      </c>
      <c r="F112" s="2">
        <f>COUNTIFS(Table2[Sub-Sector],Table4[[#This Row],[Sub-Sector]],Table2[6M Return vs Nifty],"&gt;=10")/Table4[[#This Row],[Count]]</f>
        <v>0</v>
      </c>
      <c r="G112" s="2">
        <f>COUNTIFS(Table2[Sub-Sector],Table4[[#This Row],[Sub-Sector]],Table2[1Y Return vs Nifty],"&gt;=10")/Table4[[#This Row],[Count]]</f>
        <v>1</v>
      </c>
      <c r="H112" s="2">
        <f>COUNTIFS(Table2[Sub-Sector],Table4[[#This Row],[Sub-Sector]],Table2[RSI Exponential â€“ 14D],"&gt;=50")/Table4[[#This Row],[Count]]</f>
        <v>0</v>
      </c>
      <c r="I112" s="2">
        <f>COUNTIFS(Table2[Sub-Sector],Table4[[#This Row],[Sub-Sector]],Table2[Relative Volume],"&gt;=1")/Table4[[#This Row],[Count]]</f>
        <v>0</v>
      </c>
      <c r="J112" s="2">
        <f>COUNTIFS(Table2[Sub-Sector],Table4[[#This Row],[Sub-Sector]],Table2[% Away From Day Low],"&gt;=0.05")/Table4[[#This Row],[Count]]</f>
        <v>0</v>
      </c>
      <c r="K112" s="2">
        <f>COUNTIFS(Table2[Sub-Sector],Table4[[#This Row],[Sub-Sector]],Table2[% Away From Day High],"&lt;=0.05")/Table4[[#This Row],[Count]]</f>
        <v>1</v>
      </c>
      <c r="L112" s="2">
        <f>COUNTIFS(Table2[Sub-Sector],Table4[[#This Row],[Sub-Sector]],Table2[% Away From Current Week Low],"&gt;=0.05")/Table4[[#This Row],[Count]]</f>
        <v>0</v>
      </c>
      <c r="M112" s="2">
        <f>COUNTIFS(Table2[Sub-Sector],Table4[[#This Row],[Sub-Sector]],Table2[% Away From Current Week High],"&lt;=0.05")/Table4[[#This Row],[Count]]</f>
        <v>1</v>
      </c>
      <c r="N112" s="2">
        <f>COUNTIFS(Table2[Sub-Sector],Table4[[#This Row],[Sub-Sector]],Table2[% Away From Current Month Low],"&gt;=0.05")/Table4[[#This Row],[Count]]</f>
        <v>0</v>
      </c>
      <c r="O112" s="2">
        <f>COUNTIFS(Table2[Sub-Sector],Table4[[#This Row],[Sub-Sector]],Table2[% Away From Current Month High],"&lt;=0.05")/Table4[[#This Row],[Count]]</f>
        <v>1</v>
      </c>
      <c r="P112" s="2">
        <f>COUNTIFS(Table2[Sub-Sector],Table4[[#This Row],[Sub-Sector]],Table2[% Away From 52W High],"&lt;=10")/Table4[[#This Row],[Count]]</f>
        <v>0</v>
      </c>
      <c r="Q112" s="2">
        <f>COUNTIFS(Table2[Sub-Sector],Table4[[#This Row],[Sub-Sector]],Table2[% Away From 52W Low],"&gt;=10")/Table4[[#This Row],[Count]]</f>
        <v>1</v>
      </c>
      <c r="R112" s="2">
        <f>COUNTIFS(Table2[Sub-Sector],Table4[[#This Row],[Sub-Sector]],Table2[% Price above 20 EMA],"&gt;=0")/Table4[[#This Row],[Count]]</f>
        <v>0</v>
      </c>
      <c r="S112" s="2">
        <f>COUNTIFS(Table2[Sub-Sector],Table4[[#This Row],[Sub-Sector]],Table2[% Price above 50 EMA],"&gt;=0")/Table4[[#This Row],[Count]]</f>
        <v>0</v>
      </c>
      <c r="T112" s="2">
        <f>COUNTIFS(Table2[Sub-Sector],Table4[[#This Row],[Sub-Sector]],Table2[% Price above 200 EMA],"&gt;=0")/Table4[[#This Row],[Count]]</f>
        <v>1</v>
      </c>
      <c r="U112" s="2">
        <f>COUNTIFS(Table2[Sub-Sector],Table4[[#This Row],[Sub-Sector]],Table2[Rate of Change - Zone],"Positive")/Table4[[#This Row],[Count]]</f>
        <v>0</v>
      </c>
      <c r="V112" s="2">
        <f>COUNTIFS(Table2[Sub-Sector],Table4[[#This Row],[Sub-Sector]],Table2[Sharpe Ratio],"&gt;=0.10")/Table4[[#This Row],[Count]]</f>
        <v>0</v>
      </c>
      <c r="W11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532.5</v>
      </c>
      <c r="X112">
        <f>_xlfn.RANK.AVG(Table4[[#This Row],[Score]],Table4[Score],1)</f>
        <v>97</v>
      </c>
      <c r="Y11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335.5</v>
      </c>
      <c r="Z112">
        <f>_xlfn.RANK.AVG(Table4[[#This Row],[Score 2 ]],Table4[[Score 2 ]],1)</f>
        <v>109.5</v>
      </c>
    </row>
    <row r="113" spans="1:26" x14ac:dyDescent="0.3">
      <c r="A113" t="s">
        <v>24</v>
      </c>
      <c r="B113">
        <f>COUNTIFS(Table2[Sub-Sector],Table4[[#This Row],[Sub-Sector]])</f>
        <v>21</v>
      </c>
      <c r="C113" s="2">
        <f>COUNTIFS(Table2[Sub-Sector],Table4[[#This Row],[Sub-Sector]],Table2[Uptrend],"Uptrend")/Table4[[#This Row],[Count]]</f>
        <v>0.33333333333333331</v>
      </c>
      <c r="D113" s="2">
        <f>COUNTIFS(Table2[Sub-Sector],Table4[[#This Row],[Sub-Sector]],Table2[1W Return vs Nifty],"&gt;=5")/Table4[[#This Row],[Count]]</f>
        <v>0</v>
      </c>
      <c r="E113" s="2">
        <f>COUNTIFS(Table2[Sub-Sector],Table4[[#This Row],[Sub-Sector]],Table2[1M Return vs Nifty],"&gt;=5")/Table4[[#This Row],[Count]]</f>
        <v>0</v>
      </c>
      <c r="F113" s="2">
        <f>COUNTIFS(Table2[Sub-Sector],Table4[[#This Row],[Sub-Sector]],Table2[6M Return vs Nifty],"&gt;=10")/Table4[[#This Row],[Count]]</f>
        <v>0</v>
      </c>
      <c r="G113" s="2">
        <f>COUNTIFS(Table2[Sub-Sector],Table4[[#This Row],[Sub-Sector]],Table2[1Y Return vs Nifty],"&gt;=10")/Table4[[#This Row],[Count]]</f>
        <v>4.7619047619047616E-2</v>
      </c>
      <c r="H113" s="2">
        <f>COUNTIFS(Table2[Sub-Sector],Table4[[#This Row],[Sub-Sector]],Table2[RSI Exponential â€“ 14D],"&gt;=50")/Table4[[#This Row],[Count]]</f>
        <v>0.61904761904761907</v>
      </c>
      <c r="I113" s="2">
        <f>COUNTIFS(Table2[Sub-Sector],Table4[[#This Row],[Sub-Sector]],Table2[Relative Volume],"&gt;=1")/Table4[[#This Row],[Count]]</f>
        <v>0.19047619047619047</v>
      </c>
      <c r="J113" s="2">
        <f>COUNTIFS(Table2[Sub-Sector],Table4[[#This Row],[Sub-Sector]],Table2[% Away From Day Low],"&gt;=0.05")/Table4[[#This Row],[Count]]</f>
        <v>0</v>
      </c>
      <c r="K113" s="2">
        <f>COUNTIFS(Table2[Sub-Sector],Table4[[#This Row],[Sub-Sector]],Table2[% Away From Day High],"&lt;=0.05")/Table4[[#This Row],[Count]]</f>
        <v>1</v>
      </c>
      <c r="L113" s="2">
        <f>COUNTIFS(Table2[Sub-Sector],Table4[[#This Row],[Sub-Sector]],Table2[% Away From Current Week Low],"&gt;=0.05")/Table4[[#This Row],[Count]]</f>
        <v>0</v>
      </c>
      <c r="M113" s="2">
        <f>COUNTIFS(Table2[Sub-Sector],Table4[[#This Row],[Sub-Sector]],Table2[% Away From Current Week High],"&lt;=0.05")/Table4[[#This Row],[Count]]</f>
        <v>0.8571428571428571</v>
      </c>
      <c r="N113" s="2">
        <f>COUNTIFS(Table2[Sub-Sector],Table4[[#This Row],[Sub-Sector]],Table2[% Away From Current Month Low],"&gt;=0.05")/Table4[[#This Row],[Count]]</f>
        <v>0</v>
      </c>
      <c r="O113" s="2">
        <f>COUNTIFS(Table2[Sub-Sector],Table4[[#This Row],[Sub-Sector]],Table2[% Away From Current Month High],"&lt;=0.05")/Table4[[#This Row],[Count]]</f>
        <v>0.8571428571428571</v>
      </c>
      <c r="P113" s="2">
        <f>COUNTIFS(Table2[Sub-Sector],Table4[[#This Row],[Sub-Sector]],Table2[% Away From 52W High],"&lt;=10")/Table4[[#This Row],[Count]]</f>
        <v>0.2857142857142857</v>
      </c>
      <c r="Q113" s="2">
        <f>COUNTIFS(Table2[Sub-Sector],Table4[[#This Row],[Sub-Sector]],Table2[% Away From 52W Low],"&gt;=10")/Table4[[#This Row],[Count]]</f>
        <v>0.7142857142857143</v>
      </c>
      <c r="R113" s="2">
        <f>COUNTIFS(Table2[Sub-Sector],Table4[[#This Row],[Sub-Sector]],Table2[% Price above 20 EMA],"&gt;=0")/Table4[[#This Row],[Count]]</f>
        <v>0.42857142857142855</v>
      </c>
      <c r="S113" s="2">
        <f>COUNTIFS(Table2[Sub-Sector],Table4[[#This Row],[Sub-Sector]],Table2[% Price above 50 EMA],"&gt;=0")/Table4[[#This Row],[Count]]</f>
        <v>0.38095238095238093</v>
      </c>
      <c r="T113" s="2">
        <f>COUNTIFS(Table2[Sub-Sector],Table4[[#This Row],[Sub-Sector]],Table2[% Price above 200 EMA],"&gt;=0")/Table4[[#This Row],[Count]]</f>
        <v>0.38095238095238093</v>
      </c>
      <c r="U113" s="2">
        <f>COUNTIFS(Table2[Sub-Sector],Table4[[#This Row],[Sub-Sector]],Table2[Rate of Change - Zone],"Positive")/Table4[[#This Row],[Count]]</f>
        <v>0.66666666666666663</v>
      </c>
      <c r="V113" s="2">
        <f>COUNTIFS(Table2[Sub-Sector],Table4[[#This Row],[Sub-Sector]],Table2[Sharpe Ratio],"&gt;=0.10")/Table4[[#This Row],[Count]]</f>
        <v>0.23809523809523808</v>
      </c>
      <c r="W11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616</v>
      </c>
      <c r="X113">
        <f>_xlfn.RANK.AVG(Table4[[#This Row],[Score]],Table4[Score],1)</f>
        <v>113</v>
      </c>
      <c r="Y11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337</v>
      </c>
      <c r="Z113">
        <f>_xlfn.RANK.AVG(Table4[[#This Row],[Score 2 ]],Table4[[Score 2 ]],1)</f>
        <v>112</v>
      </c>
    </row>
    <row r="114" spans="1:26" x14ac:dyDescent="0.3">
      <c r="A114" t="s">
        <v>776</v>
      </c>
      <c r="B114">
        <f>COUNTIFS(Table2[Sub-Sector],Table4[[#This Row],[Sub-Sector]])</f>
        <v>2</v>
      </c>
      <c r="C114" s="2">
        <f>COUNTIFS(Table2[Sub-Sector],Table4[[#This Row],[Sub-Sector]],Table2[Uptrend],"Uptrend")/Table4[[#This Row],[Count]]</f>
        <v>1</v>
      </c>
      <c r="D114" s="2">
        <f>COUNTIFS(Table2[Sub-Sector],Table4[[#This Row],[Sub-Sector]],Table2[1W Return vs Nifty],"&gt;=5")/Table4[[#This Row],[Count]]</f>
        <v>0</v>
      </c>
      <c r="E114" s="2">
        <f>COUNTIFS(Table2[Sub-Sector],Table4[[#This Row],[Sub-Sector]],Table2[1M Return vs Nifty],"&gt;=5")/Table4[[#This Row],[Count]]</f>
        <v>0</v>
      </c>
      <c r="F114" s="2">
        <f>COUNTIFS(Table2[Sub-Sector],Table4[[#This Row],[Sub-Sector]],Table2[6M Return vs Nifty],"&gt;=10")/Table4[[#This Row],[Count]]</f>
        <v>0.5</v>
      </c>
      <c r="G114" s="2">
        <f>COUNTIFS(Table2[Sub-Sector],Table4[[#This Row],[Sub-Sector]],Table2[1Y Return vs Nifty],"&gt;=10")/Table4[[#This Row],[Count]]</f>
        <v>0</v>
      </c>
      <c r="H114" s="2">
        <f>COUNTIFS(Table2[Sub-Sector],Table4[[#This Row],[Sub-Sector]],Table2[RSI Exponential â€“ 14D],"&gt;=50")/Table4[[#This Row],[Count]]</f>
        <v>0</v>
      </c>
      <c r="I114" s="2">
        <f>COUNTIFS(Table2[Sub-Sector],Table4[[#This Row],[Sub-Sector]],Table2[Relative Volume],"&gt;=1")/Table4[[#This Row],[Count]]</f>
        <v>0</v>
      </c>
      <c r="J114" s="2">
        <f>COUNTIFS(Table2[Sub-Sector],Table4[[#This Row],[Sub-Sector]],Table2[% Away From Day Low],"&gt;=0.05")/Table4[[#This Row],[Count]]</f>
        <v>0</v>
      </c>
      <c r="K114" s="2">
        <f>COUNTIFS(Table2[Sub-Sector],Table4[[#This Row],[Sub-Sector]],Table2[% Away From Day High],"&lt;=0.05")/Table4[[#This Row],[Count]]</f>
        <v>1</v>
      </c>
      <c r="L114" s="2">
        <f>COUNTIFS(Table2[Sub-Sector],Table4[[#This Row],[Sub-Sector]],Table2[% Away From Current Week Low],"&gt;=0.05")/Table4[[#This Row],[Count]]</f>
        <v>0.5</v>
      </c>
      <c r="M114" s="2">
        <f>COUNTIFS(Table2[Sub-Sector],Table4[[#This Row],[Sub-Sector]],Table2[% Away From Current Week High],"&lt;=0.05")/Table4[[#This Row],[Count]]</f>
        <v>1</v>
      </c>
      <c r="N114" s="2">
        <f>COUNTIFS(Table2[Sub-Sector],Table4[[#This Row],[Sub-Sector]],Table2[% Away From Current Month Low],"&gt;=0.05")/Table4[[#This Row],[Count]]</f>
        <v>0.5</v>
      </c>
      <c r="O114" s="2">
        <f>COUNTIFS(Table2[Sub-Sector],Table4[[#This Row],[Sub-Sector]],Table2[% Away From Current Month High],"&lt;=0.05")/Table4[[#This Row],[Count]]</f>
        <v>1</v>
      </c>
      <c r="P114" s="2">
        <f>COUNTIFS(Table2[Sub-Sector],Table4[[#This Row],[Sub-Sector]],Table2[% Away From 52W High],"&lt;=10")/Table4[[#This Row],[Count]]</f>
        <v>0.5</v>
      </c>
      <c r="Q114" s="2">
        <f>COUNTIFS(Table2[Sub-Sector],Table4[[#This Row],[Sub-Sector]],Table2[% Away From 52W Low],"&gt;=10")/Table4[[#This Row],[Count]]</f>
        <v>1</v>
      </c>
      <c r="R114" s="2">
        <f>COUNTIFS(Table2[Sub-Sector],Table4[[#This Row],[Sub-Sector]],Table2[% Price above 20 EMA],"&gt;=0")/Table4[[#This Row],[Count]]</f>
        <v>0.5</v>
      </c>
      <c r="S114" s="2">
        <f>COUNTIFS(Table2[Sub-Sector],Table4[[#This Row],[Sub-Sector]],Table2[% Price above 50 EMA],"&gt;=0")/Table4[[#This Row],[Count]]</f>
        <v>1</v>
      </c>
      <c r="T114" s="2">
        <f>COUNTIFS(Table2[Sub-Sector],Table4[[#This Row],[Sub-Sector]],Table2[% Price above 200 EMA],"&gt;=0")/Table4[[#This Row],[Count]]</f>
        <v>1</v>
      </c>
      <c r="U114" s="2">
        <f>COUNTIFS(Table2[Sub-Sector],Table4[[#This Row],[Sub-Sector]],Table2[Rate of Change - Zone],"Positive")/Table4[[#This Row],[Count]]</f>
        <v>0.5</v>
      </c>
      <c r="V114" s="2">
        <f>COUNTIFS(Table2[Sub-Sector],Table4[[#This Row],[Sub-Sector]],Table2[Sharpe Ratio],"&gt;=0.10")/Table4[[#This Row],[Count]]</f>
        <v>0</v>
      </c>
      <c r="W11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542.5</v>
      </c>
      <c r="X114">
        <f>_xlfn.RANK.AVG(Table4[[#This Row],[Score]],Table4[Score],1)</f>
        <v>102</v>
      </c>
      <c r="Y11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345.5</v>
      </c>
      <c r="Z114">
        <f>_xlfn.RANK.AVG(Table4[[#This Row],[Score 2 ]],Table4[[Score 2 ]],1)</f>
        <v>113</v>
      </c>
    </row>
    <row r="115" spans="1:26" x14ac:dyDescent="0.3">
      <c r="A115" t="s">
        <v>34</v>
      </c>
      <c r="B115">
        <f>COUNTIFS(Table2[Sub-Sector],Table4[[#This Row],[Sub-Sector]])</f>
        <v>11</v>
      </c>
      <c r="C115" s="2">
        <f>COUNTIFS(Table2[Sub-Sector],Table4[[#This Row],[Sub-Sector]],Table2[Uptrend],"Uptrend")/Table4[[#This Row],[Count]]</f>
        <v>0</v>
      </c>
      <c r="D115" s="2">
        <f>COUNTIFS(Table2[Sub-Sector],Table4[[#This Row],[Sub-Sector]],Table2[1W Return vs Nifty],"&gt;=5")/Table4[[#This Row],[Count]]</f>
        <v>0</v>
      </c>
      <c r="E115" s="2">
        <f>COUNTIFS(Table2[Sub-Sector],Table4[[#This Row],[Sub-Sector]],Table2[1M Return vs Nifty],"&gt;=5")/Table4[[#This Row],[Count]]</f>
        <v>0</v>
      </c>
      <c r="F115" s="2">
        <f>COUNTIFS(Table2[Sub-Sector],Table4[[#This Row],[Sub-Sector]],Table2[6M Return vs Nifty],"&gt;=10")/Table4[[#This Row],[Count]]</f>
        <v>0</v>
      </c>
      <c r="G115" s="2">
        <f>COUNTIFS(Table2[Sub-Sector],Table4[[#This Row],[Sub-Sector]],Table2[1Y Return vs Nifty],"&gt;=10")/Table4[[#This Row],[Count]]</f>
        <v>0.72727272727272729</v>
      </c>
      <c r="H115" s="2">
        <f>COUNTIFS(Table2[Sub-Sector],Table4[[#This Row],[Sub-Sector]],Table2[RSI Exponential â€“ 14D],"&gt;=50")/Table4[[#This Row],[Count]]</f>
        <v>0.45454545454545453</v>
      </c>
      <c r="I115" s="2">
        <f>COUNTIFS(Table2[Sub-Sector],Table4[[#This Row],[Sub-Sector]],Table2[Relative Volume],"&gt;=1")/Table4[[#This Row],[Count]]</f>
        <v>0</v>
      </c>
      <c r="J115" s="2">
        <f>COUNTIFS(Table2[Sub-Sector],Table4[[#This Row],[Sub-Sector]],Table2[% Away From Day Low],"&gt;=0.05")/Table4[[#This Row],[Count]]</f>
        <v>0</v>
      </c>
      <c r="K115" s="2">
        <f>COUNTIFS(Table2[Sub-Sector],Table4[[#This Row],[Sub-Sector]],Table2[% Away From Day High],"&lt;=0.05")/Table4[[#This Row],[Count]]</f>
        <v>1</v>
      </c>
      <c r="L115" s="2">
        <f>COUNTIFS(Table2[Sub-Sector],Table4[[#This Row],[Sub-Sector]],Table2[% Away From Current Week Low],"&gt;=0.05")/Table4[[#This Row],[Count]]</f>
        <v>0</v>
      </c>
      <c r="M115" s="2">
        <f>COUNTIFS(Table2[Sub-Sector],Table4[[#This Row],[Sub-Sector]],Table2[% Away From Current Week High],"&lt;=0.05")/Table4[[#This Row],[Count]]</f>
        <v>0.81818181818181823</v>
      </c>
      <c r="N115" s="2">
        <f>COUNTIFS(Table2[Sub-Sector],Table4[[#This Row],[Sub-Sector]],Table2[% Away From Current Month Low],"&gt;=0.05")/Table4[[#This Row],[Count]]</f>
        <v>0</v>
      </c>
      <c r="O115" s="2">
        <f>COUNTIFS(Table2[Sub-Sector],Table4[[#This Row],[Sub-Sector]],Table2[% Away From Current Month High],"&lt;=0.05")/Table4[[#This Row],[Count]]</f>
        <v>0.81818181818181823</v>
      </c>
      <c r="P115" s="2">
        <f>COUNTIFS(Table2[Sub-Sector],Table4[[#This Row],[Sub-Sector]],Table2[% Away From 52W High],"&lt;=10")/Table4[[#This Row],[Count]]</f>
        <v>0</v>
      </c>
      <c r="Q115" s="2">
        <f>COUNTIFS(Table2[Sub-Sector],Table4[[#This Row],[Sub-Sector]],Table2[% Away From 52W Low],"&gt;=10")/Table4[[#This Row],[Count]]</f>
        <v>1</v>
      </c>
      <c r="R115" s="2">
        <f>COUNTIFS(Table2[Sub-Sector],Table4[[#This Row],[Sub-Sector]],Table2[% Price above 20 EMA],"&gt;=0")/Table4[[#This Row],[Count]]</f>
        <v>0</v>
      </c>
      <c r="S115" s="2">
        <f>COUNTIFS(Table2[Sub-Sector],Table4[[#This Row],[Sub-Sector]],Table2[% Price above 50 EMA],"&gt;=0")/Table4[[#This Row],[Count]]</f>
        <v>0</v>
      </c>
      <c r="T115" s="2">
        <f>COUNTIFS(Table2[Sub-Sector],Table4[[#This Row],[Sub-Sector]],Table2[% Price above 200 EMA],"&gt;=0")/Table4[[#This Row],[Count]]</f>
        <v>0.72727272727272729</v>
      </c>
      <c r="U115" s="2">
        <f>COUNTIFS(Table2[Sub-Sector],Table4[[#This Row],[Sub-Sector]],Table2[Rate of Change - Zone],"Positive")/Table4[[#This Row],[Count]]</f>
        <v>0.27272727272727271</v>
      </c>
      <c r="V115" s="2">
        <f>COUNTIFS(Table2[Sub-Sector],Table4[[#This Row],[Sub-Sector]],Table2[Sharpe Ratio],"&gt;=0.10")/Table4[[#This Row],[Count]]</f>
        <v>0.81818181818181823</v>
      </c>
      <c r="W11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642.5</v>
      </c>
      <c r="X115">
        <f>_xlfn.RANK.AVG(Table4[[#This Row],[Score]],Table4[Score],1)</f>
        <v>115</v>
      </c>
      <c r="Y11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347.5</v>
      </c>
      <c r="Z115">
        <f>_xlfn.RANK.AVG(Table4[[#This Row],[Score 2 ]],Table4[[Score 2 ]],1)</f>
        <v>114</v>
      </c>
    </row>
    <row r="116" spans="1:26" x14ac:dyDescent="0.3">
      <c r="A116" t="s">
        <v>1607</v>
      </c>
      <c r="B116">
        <f>COUNTIFS(Table2[Sub-Sector],Table4[[#This Row],[Sub-Sector]])</f>
        <v>2</v>
      </c>
      <c r="C116" s="2">
        <f>COUNTIFS(Table2[Sub-Sector],Table4[[#This Row],[Sub-Sector]],Table2[Uptrend],"Uptrend")/Table4[[#This Row],[Count]]</f>
        <v>1</v>
      </c>
      <c r="D116" s="2">
        <f>COUNTIFS(Table2[Sub-Sector],Table4[[#This Row],[Sub-Sector]],Table2[1W Return vs Nifty],"&gt;=5")/Table4[[#This Row],[Count]]</f>
        <v>0</v>
      </c>
      <c r="E116" s="2">
        <f>COUNTIFS(Table2[Sub-Sector],Table4[[#This Row],[Sub-Sector]],Table2[1M Return vs Nifty],"&gt;=5")/Table4[[#This Row],[Count]]</f>
        <v>0</v>
      </c>
      <c r="F116" s="2">
        <f>COUNTIFS(Table2[Sub-Sector],Table4[[#This Row],[Sub-Sector]],Table2[6M Return vs Nifty],"&gt;=10")/Table4[[#This Row],[Count]]</f>
        <v>0</v>
      </c>
      <c r="G116" s="2">
        <f>COUNTIFS(Table2[Sub-Sector],Table4[[#This Row],[Sub-Sector]],Table2[1Y Return vs Nifty],"&gt;=10")/Table4[[#This Row],[Count]]</f>
        <v>0.5</v>
      </c>
      <c r="H116" s="2">
        <f>COUNTIFS(Table2[Sub-Sector],Table4[[#This Row],[Sub-Sector]],Table2[RSI Exponential â€“ 14D],"&gt;=50")/Table4[[#This Row],[Count]]</f>
        <v>0</v>
      </c>
      <c r="I116" s="2">
        <f>COUNTIFS(Table2[Sub-Sector],Table4[[#This Row],[Sub-Sector]],Table2[Relative Volume],"&gt;=1")/Table4[[#This Row],[Count]]</f>
        <v>0</v>
      </c>
      <c r="J116" s="2">
        <f>COUNTIFS(Table2[Sub-Sector],Table4[[#This Row],[Sub-Sector]],Table2[% Away From Day Low],"&gt;=0.05")/Table4[[#This Row],[Count]]</f>
        <v>0</v>
      </c>
      <c r="K116" s="2">
        <f>COUNTIFS(Table2[Sub-Sector],Table4[[#This Row],[Sub-Sector]],Table2[% Away From Day High],"&lt;=0.05")/Table4[[#This Row],[Count]]</f>
        <v>1</v>
      </c>
      <c r="L116" s="2">
        <f>COUNTIFS(Table2[Sub-Sector],Table4[[#This Row],[Sub-Sector]],Table2[% Away From Current Week Low],"&gt;=0.05")/Table4[[#This Row],[Count]]</f>
        <v>0</v>
      </c>
      <c r="M116" s="2">
        <f>COUNTIFS(Table2[Sub-Sector],Table4[[#This Row],[Sub-Sector]],Table2[% Away From Current Week High],"&lt;=0.05")/Table4[[#This Row],[Count]]</f>
        <v>1</v>
      </c>
      <c r="N116" s="2">
        <f>COUNTIFS(Table2[Sub-Sector],Table4[[#This Row],[Sub-Sector]],Table2[% Away From Current Month Low],"&gt;=0.05")/Table4[[#This Row],[Count]]</f>
        <v>0</v>
      </c>
      <c r="O116" s="2">
        <f>COUNTIFS(Table2[Sub-Sector],Table4[[#This Row],[Sub-Sector]],Table2[% Away From Current Month High],"&lt;=0.05")/Table4[[#This Row],[Count]]</f>
        <v>1</v>
      </c>
      <c r="P116" s="2">
        <f>COUNTIFS(Table2[Sub-Sector],Table4[[#This Row],[Sub-Sector]],Table2[% Away From 52W High],"&lt;=10")/Table4[[#This Row],[Count]]</f>
        <v>0</v>
      </c>
      <c r="Q116" s="2">
        <f>COUNTIFS(Table2[Sub-Sector],Table4[[#This Row],[Sub-Sector]],Table2[% Away From 52W Low],"&gt;=10")/Table4[[#This Row],[Count]]</f>
        <v>1</v>
      </c>
      <c r="R116" s="2">
        <f>COUNTIFS(Table2[Sub-Sector],Table4[[#This Row],[Sub-Sector]],Table2[% Price above 20 EMA],"&gt;=0")/Table4[[#This Row],[Count]]</f>
        <v>0</v>
      </c>
      <c r="S116" s="2">
        <f>COUNTIFS(Table2[Sub-Sector],Table4[[#This Row],[Sub-Sector]],Table2[% Price above 50 EMA],"&gt;=0")/Table4[[#This Row],[Count]]</f>
        <v>0</v>
      </c>
      <c r="T116" s="2">
        <f>COUNTIFS(Table2[Sub-Sector],Table4[[#This Row],[Sub-Sector]],Table2[% Price above 200 EMA],"&gt;=0")/Table4[[#This Row],[Count]]</f>
        <v>1</v>
      </c>
      <c r="U116" s="2">
        <f>COUNTIFS(Table2[Sub-Sector],Table4[[#This Row],[Sub-Sector]],Table2[Rate of Change - Zone],"Positive")/Table4[[#This Row],[Count]]</f>
        <v>0</v>
      </c>
      <c r="V116" s="2">
        <f>COUNTIFS(Table2[Sub-Sector],Table4[[#This Row],[Sub-Sector]],Table2[Sharpe Ratio],"&gt;=0.10")/Table4[[#This Row],[Count]]</f>
        <v>0.5</v>
      </c>
      <c r="W11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585.5</v>
      </c>
      <c r="X116">
        <f>_xlfn.RANK.AVG(Table4[[#This Row],[Score]],Table4[Score],1)</f>
        <v>109</v>
      </c>
      <c r="Y11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388.5</v>
      </c>
      <c r="Z116">
        <f>_xlfn.RANK.AVG(Table4[[#This Row],[Score 2 ]],Table4[[Score 2 ]],1)</f>
        <v>115</v>
      </c>
    </row>
    <row r="117" spans="1:26" x14ac:dyDescent="0.3">
      <c r="A117" t="s">
        <v>576</v>
      </c>
      <c r="B117">
        <f>COUNTIFS(Table2[Sub-Sector],Table4[[#This Row],[Sub-Sector]])</f>
        <v>2</v>
      </c>
      <c r="C117" s="2">
        <f>COUNTIFS(Table2[Sub-Sector],Table4[[#This Row],[Sub-Sector]],Table2[Uptrend],"Uptrend")/Table4[[#This Row],[Count]]</f>
        <v>0.5</v>
      </c>
      <c r="D117" s="2">
        <f>COUNTIFS(Table2[Sub-Sector],Table4[[#This Row],[Sub-Sector]],Table2[1W Return vs Nifty],"&gt;=5")/Table4[[#This Row],[Count]]</f>
        <v>0</v>
      </c>
      <c r="E117" s="2">
        <f>COUNTIFS(Table2[Sub-Sector],Table4[[#This Row],[Sub-Sector]],Table2[1M Return vs Nifty],"&gt;=5")/Table4[[#This Row],[Count]]</f>
        <v>0</v>
      </c>
      <c r="F117" s="2">
        <f>COUNTIFS(Table2[Sub-Sector],Table4[[#This Row],[Sub-Sector]],Table2[6M Return vs Nifty],"&gt;=10")/Table4[[#This Row],[Count]]</f>
        <v>0</v>
      </c>
      <c r="G117" s="2">
        <f>COUNTIFS(Table2[Sub-Sector],Table4[[#This Row],[Sub-Sector]],Table2[1Y Return vs Nifty],"&gt;=10")/Table4[[#This Row],[Count]]</f>
        <v>0</v>
      </c>
      <c r="H117" s="2">
        <f>COUNTIFS(Table2[Sub-Sector],Table4[[#This Row],[Sub-Sector]],Table2[RSI Exponential â€“ 14D],"&gt;=50")/Table4[[#This Row],[Count]]</f>
        <v>0.5</v>
      </c>
      <c r="I117" s="2">
        <f>COUNTIFS(Table2[Sub-Sector],Table4[[#This Row],[Sub-Sector]],Table2[Relative Volume],"&gt;=1")/Table4[[#This Row],[Count]]</f>
        <v>0</v>
      </c>
      <c r="J117" s="2">
        <f>COUNTIFS(Table2[Sub-Sector],Table4[[#This Row],[Sub-Sector]],Table2[% Away From Day Low],"&gt;=0.05")/Table4[[#This Row],[Count]]</f>
        <v>0</v>
      </c>
      <c r="K117" s="2">
        <f>COUNTIFS(Table2[Sub-Sector],Table4[[#This Row],[Sub-Sector]],Table2[% Away From Day High],"&lt;=0.05")/Table4[[#This Row],[Count]]</f>
        <v>1</v>
      </c>
      <c r="L117" s="2">
        <f>COUNTIFS(Table2[Sub-Sector],Table4[[#This Row],[Sub-Sector]],Table2[% Away From Current Week Low],"&gt;=0.05")/Table4[[#This Row],[Count]]</f>
        <v>0</v>
      </c>
      <c r="M117" s="2">
        <f>COUNTIFS(Table2[Sub-Sector],Table4[[#This Row],[Sub-Sector]],Table2[% Away From Current Week High],"&lt;=0.05")/Table4[[#This Row],[Count]]</f>
        <v>1</v>
      </c>
      <c r="N117" s="2">
        <f>COUNTIFS(Table2[Sub-Sector],Table4[[#This Row],[Sub-Sector]],Table2[% Away From Current Month Low],"&gt;=0.05")/Table4[[#This Row],[Count]]</f>
        <v>0</v>
      </c>
      <c r="O117" s="2">
        <f>COUNTIFS(Table2[Sub-Sector],Table4[[#This Row],[Sub-Sector]],Table2[% Away From Current Month High],"&lt;=0.05")/Table4[[#This Row],[Count]]</f>
        <v>1</v>
      </c>
      <c r="P117" s="2">
        <f>COUNTIFS(Table2[Sub-Sector],Table4[[#This Row],[Sub-Sector]],Table2[% Away From 52W High],"&lt;=10")/Table4[[#This Row],[Count]]</f>
        <v>0</v>
      </c>
      <c r="Q117" s="2">
        <f>COUNTIFS(Table2[Sub-Sector],Table4[[#This Row],[Sub-Sector]],Table2[% Away From 52W Low],"&gt;=10")/Table4[[#This Row],[Count]]</f>
        <v>1</v>
      </c>
      <c r="R117" s="2">
        <f>COUNTIFS(Table2[Sub-Sector],Table4[[#This Row],[Sub-Sector]],Table2[% Price above 20 EMA],"&gt;=0")/Table4[[#This Row],[Count]]</f>
        <v>0</v>
      </c>
      <c r="S117" s="2">
        <f>COUNTIFS(Table2[Sub-Sector],Table4[[#This Row],[Sub-Sector]],Table2[% Price above 50 EMA],"&gt;=0")/Table4[[#This Row],[Count]]</f>
        <v>0</v>
      </c>
      <c r="T117" s="2">
        <f>COUNTIFS(Table2[Sub-Sector],Table4[[#This Row],[Sub-Sector]],Table2[% Price above 200 EMA],"&gt;=0")/Table4[[#This Row],[Count]]</f>
        <v>0.5</v>
      </c>
      <c r="U117" s="2">
        <f>COUNTIFS(Table2[Sub-Sector],Table4[[#This Row],[Sub-Sector]],Table2[Rate of Change - Zone],"Positive")/Table4[[#This Row],[Count]]</f>
        <v>0.5</v>
      </c>
      <c r="V117" s="2">
        <f>COUNTIFS(Table2[Sub-Sector],Table4[[#This Row],[Sub-Sector]],Table2[Sharpe Ratio],"&gt;=0.10")/Table4[[#This Row],[Count]]</f>
        <v>0.5</v>
      </c>
      <c r="W11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664</v>
      </c>
      <c r="X117">
        <f>_xlfn.RANK.AVG(Table4[[#This Row],[Score]],Table4[Score],1)</f>
        <v>116</v>
      </c>
      <c r="Y11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402.5</v>
      </c>
      <c r="Z117">
        <f>_xlfn.RANK.AVG(Table4[[#This Row],[Score 2 ]],Table4[[Score 2 ]],1)</f>
        <v>117</v>
      </c>
    </row>
    <row r="118" spans="1:26" x14ac:dyDescent="0.3">
      <c r="A118" t="s">
        <v>1537</v>
      </c>
      <c r="B118">
        <f>COUNTIFS(Table2[Sub-Sector],Table4[[#This Row],[Sub-Sector]])</f>
        <v>2</v>
      </c>
      <c r="C118" s="2">
        <f>COUNTIFS(Table2[Sub-Sector],Table4[[#This Row],[Sub-Sector]],Table2[Uptrend],"Uptrend")/Table4[[#This Row],[Count]]</f>
        <v>0</v>
      </c>
      <c r="D118" s="2">
        <f>COUNTIFS(Table2[Sub-Sector],Table4[[#This Row],[Sub-Sector]],Table2[1W Return vs Nifty],"&gt;=5")/Table4[[#This Row],[Count]]</f>
        <v>0</v>
      </c>
      <c r="E118" s="2">
        <f>COUNTIFS(Table2[Sub-Sector],Table4[[#This Row],[Sub-Sector]],Table2[1M Return vs Nifty],"&gt;=5")/Table4[[#This Row],[Count]]</f>
        <v>0</v>
      </c>
      <c r="F118" s="2">
        <f>COUNTIFS(Table2[Sub-Sector],Table4[[#This Row],[Sub-Sector]],Table2[6M Return vs Nifty],"&gt;=10")/Table4[[#This Row],[Count]]</f>
        <v>0</v>
      </c>
      <c r="G118" s="2">
        <f>COUNTIFS(Table2[Sub-Sector],Table4[[#This Row],[Sub-Sector]],Table2[1Y Return vs Nifty],"&gt;=10")/Table4[[#This Row],[Count]]</f>
        <v>0</v>
      </c>
      <c r="H118" s="2">
        <f>COUNTIFS(Table2[Sub-Sector],Table4[[#This Row],[Sub-Sector]],Table2[RSI Exponential â€“ 14D],"&gt;=50")/Table4[[#This Row],[Count]]</f>
        <v>0.5</v>
      </c>
      <c r="I118" s="2">
        <f>COUNTIFS(Table2[Sub-Sector],Table4[[#This Row],[Sub-Sector]],Table2[Relative Volume],"&gt;=1")/Table4[[#This Row],[Count]]</f>
        <v>0</v>
      </c>
      <c r="J118" s="2">
        <f>COUNTIFS(Table2[Sub-Sector],Table4[[#This Row],[Sub-Sector]],Table2[% Away From Day Low],"&gt;=0.05")/Table4[[#This Row],[Count]]</f>
        <v>0</v>
      </c>
      <c r="K118" s="2">
        <f>COUNTIFS(Table2[Sub-Sector],Table4[[#This Row],[Sub-Sector]],Table2[% Away From Day High],"&lt;=0.05")/Table4[[#This Row],[Count]]</f>
        <v>1</v>
      </c>
      <c r="L118" s="2">
        <f>COUNTIFS(Table2[Sub-Sector],Table4[[#This Row],[Sub-Sector]],Table2[% Away From Current Week Low],"&gt;=0.05")/Table4[[#This Row],[Count]]</f>
        <v>0</v>
      </c>
      <c r="M118" s="2">
        <f>COUNTIFS(Table2[Sub-Sector],Table4[[#This Row],[Sub-Sector]],Table2[% Away From Current Week High],"&lt;=0.05")/Table4[[#This Row],[Count]]</f>
        <v>1</v>
      </c>
      <c r="N118" s="2">
        <f>COUNTIFS(Table2[Sub-Sector],Table4[[#This Row],[Sub-Sector]],Table2[% Away From Current Month Low],"&gt;=0.05")/Table4[[#This Row],[Count]]</f>
        <v>0</v>
      </c>
      <c r="O118" s="2">
        <f>COUNTIFS(Table2[Sub-Sector],Table4[[#This Row],[Sub-Sector]],Table2[% Away From Current Month High],"&lt;=0.05")/Table4[[#This Row],[Count]]</f>
        <v>1</v>
      </c>
      <c r="P118" s="2">
        <f>COUNTIFS(Table2[Sub-Sector],Table4[[#This Row],[Sub-Sector]],Table2[% Away From 52W High],"&lt;=10")/Table4[[#This Row],[Count]]</f>
        <v>0</v>
      </c>
      <c r="Q118" s="2">
        <f>COUNTIFS(Table2[Sub-Sector],Table4[[#This Row],[Sub-Sector]],Table2[% Away From 52W Low],"&gt;=10")/Table4[[#This Row],[Count]]</f>
        <v>1</v>
      </c>
      <c r="R118" s="2">
        <f>COUNTIFS(Table2[Sub-Sector],Table4[[#This Row],[Sub-Sector]],Table2[% Price above 20 EMA],"&gt;=0")/Table4[[#This Row],[Count]]</f>
        <v>0.5</v>
      </c>
      <c r="S118" s="2">
        <f>COUNTIFS(Table2[Sub-Sector],Table4[[#This Row],[Sub-Sector]],Table2[% Price above 50 EMA],"&gt;=0")/Table4[[#This Row],[Count]]</f>
        <v>0.5</v>
      </c>
      <c r="T118" s="2">
        <f>COUNTIFS(Table2[Sub-Sector],Table4[[#This Row],[Sub-Sector]],Table2[% Price above 200 EMA],"&gt;=0")/Table4[[#This Row],[Count]]</f>
        <v>0.5</v>
      </c>
      <c r="U118" s="2">
        <f>COUNTIFS(Table2[Sub-Sector],Table4[[#This Row],[Sub-Sector]],Table2[Rate of Change - Zone],"Positive")/Table4[[#This Row],[Count]]</f>
        <v>0.5</v>
      </c>
      <c r="V118" s="2">
        <f>COUNTIFS(Table2[Sub-Sector],Table4[[#This Row],[Sub-Sector]],Table2[Sharpe Ratio],"&gt;=0.10")/Table4[[#This Row],[Count]]</f>
        <v>0</v>
      </c>
      <c r="W11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697.5</v>
      </c>
      <c r="X118">
        <f>_xlfn.RANK.AVG(Table4[[#This Row],[Score]],Table4[Score],1)</f>
        <v>117.5</v>
      </c>
      <c r="Y11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402.5</v>
      </c>
      <c r="Z118">
        <f>_xlfn.RANK.AVG(Table4[[#This Row],[Score 2 ]],Table4[[Score 2 ]],1)</f>
        <v>117</v>
      </c>
    </row>
    <row r="119" spans="1:26" x14ac:dyDescent="0.3">
      <c r="A119" t="s">
        <v>1199</v>
      </c>
      <c r="B119">
        <f>COUNTIFS(Table2[Sub-Sector],Table4[[#This Row],[Sub-Sector]])</f>
        <v>2</v>
      </c>
      <c r="C119" s="2">
        <f>COUNTIFS(Table2[Sub-Sector],Table4[[#This Row],[Sub-Sector]],Table2[Uptrend],"Uptrend")/Table4[[#This Row],[Count]]</f>
        <v>0</v>
      </c>
      <c r="D119" s="2">
        <f>COUNTIFS(Table2[Sub-Sector],Table4[[#This Row],[Sub-Sector]],Table2[1W Return vs Nifty],"&gt;=5")/Table4[[#This Row],[Count]]</f>
        <v>0</v>
      </c>
      <c r="E119" s="2">
        <f>COUNTIFS(Table2[Sub-Sector],Table4[[#This Row],[Sub-Sector]],Table2[1M Return vs Nifty],"&gt;=5")/Table4[[#This Row],[Count]]</f>
        <v>0</v>
      </c>
      <c r="F119" s="2">
        <f>COUNTIFS(Table2[Sub-Sector],Table4[[#This Row],[Sub-Sector]],Table2[6M Return vs Nifty],"&gt;=10")/Table4[[#This Row],[Count]]</f>
        <v>0</v>
      </c>
      <c r="G119" s="2">
        <f>COUNTIFS(Table2[Sub-Sector],Table4[[#This Row],[Sub-Sector]],Table2[1Y Return vs Nifty],"&gt;=10")/Table4[[#This Row],[Count]]</f>
        <v>0</v>
      </c>
      <c r="H119" s="2">
        <f>COUNTIFS(Table2[Sub-Sector],Table4[[#This Row],[Sub-Sector]],Table2[RSI Exponential â€“ 14D],"&gt;=50")/Table4[[#This Row],[Count]]</f>
        <v>0</v>
      </c>
      <c r="I119" s="2">
        <f>COUNTIFS(Table2[Sub-Sector],Table4[[#This Row],[Sub-Sector]],Table2[Relative Volume],"&gt;=1")/Table4[[#This Row],[Count]]</f>
        <v>0</v>
      </c>
      <c r="J119" s="2">
        <f>COUNTIFS(Table2[Sub-Sector],Table4[[#This Row],[Sub-Sector]],Table2[% Away From Day Low],"&gt;=0.05")/Table4[[#This Row],[Count]]</f>
        <v>0</v>
      </c>
      <c r="K119" s="2">
        <f>COUNTIFS(Table2[Sub-Sector],Table4[[#This Row],[Sub-Sector]],Table2[% Away From Day High],"&lt;=0.05")/Table4[[#This Row],[Count]]</f>
        <v>1</v>
      </c>
      <c r="L119" s="2">
        <f>COUNTIFS(Table2[Sub-Sector],Table4[[#This Row],[Sub-Sector]],Table2[% Away From Current Week Low],"&gt;=0.05")/Table4[[#This Row],[Count]]</f>
        <v>0</v>
      </c>
      <c r="M119" s="2">
        <f>COUNTIFS(Table2[Sub-Sector],Table4[[#This Row],[Sub-Sector]],Table2[% Away From Current Week High],"&lt;=0.05")/Table4[[#This Row],[Count]]</f>
        <v>1</v>
      </c>
      <c r="N119" s="2">
        <f>COUNTIFS(Table2[Sub-Sector],Table4[[#This Row],[Sub-Sector]],Table2[% Away From Current Month Low],"&gt;=0.05")/Table4[[#This Row],[Count]]</f>
        <v>0</v>
      </c>
      <c r="O119" s="2">
        <f>COUNTIFS(Table2[Sub-Sector],Table4[[#This Row],[Sub-Sector]],Table2[% Away From Current Month High],"&lt;=0.05")/Table4[[#This Row],[Count]]</f>
        <v>1</v>
      </c>
      <c r="P119" s="2">
        <f>COUNTIFS(Table2[Sub-Sector],Table4[[#This Row],[Sub-Sector]],Table2[% Away From 52W High],"&lt;=10")/Table4[[#This Row],[Count]]</f>
        <v>0</v>
      </c>
      <c r="Q119" s="2">
        <f>COUNTIFS(Table2[Sub-Sector],Table4[[#This Row],[Sub-Sector]],Table2[% Away From 52W Low],"&gt;=10")/Table4[[#This Row],[Count]]</f>
        <v>0.5</v>
      </c>
      <c r="R119" s="2">
        <f>COUNTIFS(Table2[Sub-Sector],Table4[[#This Row],[Sub-Sector]],Table2[% Price above 20 EMA],"&gt;=0")/Table4[[#This Row],[Count]]</f>
        <v>0</v>
      </c>
      <c r="S119" s="2">
        <f>COUNTIFS(Table2[Sub-Sector],Table4[[#This Row],[Sub-Sector]],Table2[% Price above 50 EMA],"&gt;=0")/Table4[[#This Row],[Count]]</f>
        <v>0</v>
      </c>
      <c r="T119" s="2">
        <f>COUNTIFS(Table2[Sub-Sector],Table4[[#This Row],[Sub-Sector]],Table2[% Price above 200 EMA],"&gt;=0")/Table4[[#This Row],[Count]]</f>
        <v>0</v>
      </c>
      <c r="U119" s="2">
        <f>COUNTIFS(Table2[Sub-Sector],Table4[[#This Row],[Sub-Sector]],Table2[Rate of Change - Zone],"Positive")/Table4[[#This Row],[Count]]</f>
        <v>0.5</v>
      </c>
      <c r="V119" s="2">
        <f>COUNTIFS(Table2[Sub-Sector],Table4[[#This Row],[Sub-Sector]],Table2[Sharpe Ratio],"&gt;=0.10")/Table4[[#This Row],[Count]]</f>
        <v>0</v>
      </c>
      <c r="W11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697.5</v>
      </c>
      <c r="X119">
        <f>_xlfn.RANK.AVG(Table4[[#This Row],[Score]],Table4[Score],1)</f>
        <v>117.5</v>
      </c>
      <c r="Y11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402.5</v>
      </c>
      <c r="Z119">
        <f>_xlfn.RANK.AVG(Table4[[#This Row],[Score 2 ]],Table4[[Score 2 ]],1)</f>
        <v>117</v>
      </c>
    </row>
    <row r="120" spans="1:26" x14ac:dyDescent="0.3">
      <c r="A120" t="s">
        <v>1922</v>
      </c>
      <c r="B120">
        <f>COUNTIFS(Table2[Sub-Sector],Table4[[#This Row],[Sub-Sector]])</f>
        <v>3</v>
      </c>
      <c r="C120" s="2">
        <f>COUNTIFS(Table2[Sub-Sector],Table4[[#This Row],[Sub-Sector]],Table2[Uptrend],"Uptrend")/Table4[[#This Row],[Count]]</f>
        <v>0</v>
      </c>
      <c r="D120" s="2">
        <f>COUNTIFS(Table2[Sub-Sector],Table4[[#This Row],[Sub-Sector]],Table2[1W Return vs Nifty],"&gt;=5")/Table4[[#This Row],[Count]]</f>
        <v>0</v>
      </c>
      <c r="E120" s="2">
        <f>COUNTIFS(Table2[Sub-Sector],Table4[[#This Row],[Sub-Sector]],Table2[1M Return vs Nifty],"&gt;=5")/Table4[[#This Row],[Count]]</f>
        <v>0</v>
      </c>
      <c r="F120" s="2">
        <f>COUNTIFS(Table2[Sub-Sector],Table4[[#This Row],[Sub-Sector]],Table2[6M Return vs Nifty],"&gt;=10")/Table4[[#This Row],[Count]]</f>
        <v>0</v>
      </c>
      <c r="G120" s="2">
        <f>COUNTIFS(Table2[Sub-Sector],Table4[[#This Row],[Sub-Sector]],Table2[1Y Return vs Nifty],"&gt;=10")/Table4[[#This Row],[Count]]</f>
        <v>0</v>
      </c>
      <c r="H120" s="2">
        <f>COUNTIFS(Table2[Sub-Sector],Table4[[#This Row],[Sub-Sector]],Table2[RSI Exponential â€“ 14D],"&gt;=50")/Table4[[#This Row],[Count]]</f>
        <v>0</v>
      </c>
      <c r="I120" s="2">
        <f>COUNTIFS(Table2[Sub-Sector],Table4[[#This Row],[Sub-Sector]],Table2[Relative Volume],"&gt;=1")/Table4[[#This Row],[Count]]</f>
        <v>0</v>
      </c>
      <c r="J120" s="2">
        <f>COUNTIFS(Table2[Sub-Sector],Table4[[#This Row],[Sub-Sector]],Table2[% Away From Day Low],"&gt;=0.05")/Table4[[#This Row],[Count]]</f>
        <v>0</v>
      </c>
      <c r="K120" s="2">
        <f>COUNTIFS(Table2[Sub-Sector],Table4[[#This Row],[Sub-Sector]],Table2[% Away From Day High],"&lt;=0.05")/Table4[[#This Row],[Count]]</f>
        <v>1</v>
      </c>
      <c r="L120" s="2">
        <f>COUNTIFS(Table2[Sub-Sector],Table4[[#This Row],[Sub-Sector]],Table2[% Away From Current Week Low],"&gt;=0.05")/Table4[[#This Row],[Count]]</f>
        <v>0</v>
      </c>
      <c r="M120" s="2">
        <f>COUNTIFS(Table2[Sub-Sector],Table4[[#This Row],[Sub-Sector]],Table2[% Away From Current Week High],"&lt;=0.05")/Table4[[#This Row],[Count]]</f>
        <v>0.66666666666666663</v>
      </c>
      <c r="N120" s="2">
        <f>COUNTIFS(Table2[Sub-Sector],Table4[[#This Row],[Sub-Sector]],Table2[% Away From Current Month Low],"&gt;=0.05")/Table4[[#This Row],[Count]]</f>
        <v>0</v>
      </c>
      <c r="O120" s="2">
        <f>COUNTIFS(Table2[Sub-Sector],Table4[[#This Row],[Sub-Sector]],Table2[% Away From Current Month High],"&lt;=0.05")/Table4[[#This Row],[Count]]</f>
        <v>0.66666666666666663</v>
      </c>
      <c r="P120" s="2">
        <f>COUNTIFS(Table2[Sub-Sector],Table4[[#This Row],[Sub-Sector]],Table2[% Away From 52W High],"&lt;=10")/Table4[[#This Row],[Count]]</f>
        <v>0</v>
      </c>
      <c r="Q120" s="2">
        <f>COUNTIFS(Table2[Sub-Sector],Table4[[#This Row],[Sub-Sector]],Table2[% Away From 52W Low],"&gt;=10")/Table4[[#This Row],[Count]]</f>
        <v>0.66666666666666663</v>
      </c>
      <c r="R120" s="2">
        <f>COUNTIFS(Table2[Sub-Sector],Table4[[#This Row],[Sub-Sector]],Table2[% Price above 20 EMA],"&gt;=0")/Table4[[#This Row],[Count]]</f>
        <v>0</v>
      </c>
      <c r="S120" s="2">
        <f>COUNTIFS(Table2[Sub-Sector],Table4[[#This Row],[Sub-Sector]],Table2[% Price above 50 EMA],"&gt;=0")/Table4[[#This Row],[Count]]</f>
        <v>0</v>
      </c>
      <c r="T120" s="2">
        <f>COUNTIFS(Table2[Sub-Sector],Table4[[#This Row],[Sub-Sector]],Table2[% Price above 200 EMA],"&gt;=0")/Table4[[#This Row],[Count]]</f>
        <v>0</v>
      </c>
      <c r="U120" s="2">
        <f>COUNTIFS(Table2[Sub-Sector],Table4[[#This Row],[Sub-Sector]],Table2[Rate of Change - Zone],"Positive")/Table4[[#This Row],[Count]]</f>
        <v>0.33333333333333331</v>
      </c>
      <c r="V120" s="2">
        <f>COUNTIFS(Table2[Sub-Sector],Table4[[#This Row],[Sub-Sector]],Table2[Sharpe Ratio],"&gt;=0.10")/Table4[[#This Row],[Count]]</f>
        <v>0</v>
      </c>
      <c r="W12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713.5</v>
      </c>
      <c r="X120">
        <f>_xlfn.RANK.AVG(Table4[[#This Row],[Score]],Table4[Score],1)</f>
        <v>119</v>
      </c>
      <c r="Y12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418.5</v>
      </c>
      <c r="Z120">
        <f>_xlfn.RANK.AVG(Table4[[#This Row],[Score 2 ]],Table4[[Score 2 ]],1)</f>
        <v>119</v>
      </c>
    </row>
    <row r="121" spans="1:26" x14ac:dyDescent="0.3">
      <c r="A121" t="s">
        <v>522</v>
      </c>
      <c r="B121">
        <f>COUNTIFS(Table2[Sub-Sector],Table4[[#This Row],[Sub-Sector]])</f>
        <v>1</v>
      </c>
      <c r="C121" s="2">
        <f>COUNTIFS(Table2[Sub-Sector],Table4[[#This Row],[Sub-Sector]],Table2[Uptrend],"Uptrend")/Table4[[#This Row],[Count]]</f>
        <v>0</v>
      </c>
      <c r="D121" s="2">
        <f>COUNTIFS(Table2[Sub-Sector],Table4[[#This Row],[Sub-Sector]],Table2[1W Return vs Nifty],"&gt;=5")/Table4[[#This Row],[Count]]</f>
        <v>0</v>
      </c>
      <c r="E121" s="2">
        <f>COUNTIFS(Table2[Sub-Sector],Table4[[#This Row],[Sub-Sector]],Table2[1M Return vs Nifty],"&gt;=5")/Table4[[#This Row],[Count]]</f>
        <v>0</v>
      </c>
      <c r="F121" s="2">
        <f>COUNTIFS(Table2[Sub-Sector],Table4[[#This Row],[Sub-Sector]],Table2[6M Return vs Nifty],"&gt;=10")/Table4[[#This Row],[Count]]</f>
        <v>0</v>
      </c>
      <c r="G121" s="2">
        <f>COUNTIFS(Table2[Sub-Sector],Table4[[#This Row],[Sub-Sector]],Table2[1Y Return vs Nifty],"&gt;=10")/Table4[[#This Row],[Count]]</f>
        <v>0</v>
      </c>
      <c r="H121" s="2">
        <f>COUNTIFS(Table2[Sub-Sector],Table4[[#This Row],[Sub-Sector]],Table2[RSI Exponential â€“ 14D],"&gt;=50")/Table4[[#This Row],[Count]]</f>
        <v>0</v>
      </c>
      <c r="I121" s="2">
        <f>COUNTIFS(Table2[Sub-Sector],Table4[[#This Row],[Sub-Sector]],Table2[Relative Volume],"&gt;=1")/Table4[[#This Row],[Count]]</f>
        <v>0</v>
      </c>
      <c r="J121" s="2">
        <f>COUNTIFS(Table2[Sub-Sector],Table4[[#This Row],[Sub-Sector]],Table2[% Away From Day Low],"&gt;=0.05")/Table4[[#This Row],[Count]]</f>
        <v>0</v>
      </c>
      <c r="K121" s="2">
        <f>COUNTIFS(Table2[Sub-Sector],Table4[[#This Row],[Sub-Sector]],Table2[% Away From Day High],"&lt;=0.05")/Table4[[#This Row],[Count]]</f>
        <v>1</v>
      </c>
      <c r="L121" s="2">
        <f>COUNTIFS(Table2[Sub-Sector],Table4[[#This Row],[Sub-Sector]],Table2[% Away From Current Week Low],"&gt;=0.05")/Table4[[#This Row],[Count]]</f>
        <v>0</v>
      </c>
      <c r="M121" s="2">
        <f>COUNTIFS(Table2[Sub-Sector],Table4[[#This Row],[Sub-Sector]],Table2[% Away From Current Week High],"&lt;=0.05")/Table4[[#This Row],[Count]]</f>
        <v>1</v>
      </c>
      <c r="N121" s="2">
        <f>COUNTIFS(Table2[Sub-Sector],Table4[[#This Row],[Sub-Sector]],Table2[% Away From Current Month Low],"&gt;=0.05")/Table4[[#This Row],[Count]]</f>
        <v>0</v>
      </c>
      <c r="O121" s="2">
        <f>COUNTIFS(Table2[Sub-Sector],Table4[[#This Row],[Sub-Sector]],Table2[% Away From Current Month High],"&lt;=0.05")/Table4[[#This Row],[Count]]</f>
        <v>1</v>
      </c>
      <c r="P121" s="2">
        <f>COUNTIFS(Table2[Sub-Sector],Table4[[#This Row],[Sub-Sector]],Table2[% Away From 52W High],"&lt;=10")/Table4[[#This Row],[Count]]</f>
        <v>0</v>
      </c>
      <c r="Q121" s="2">
        <f>COUNTIFS(Table2[Sub-Sector],Table4[[#This Row],[Sub-Sector]],Table2[% Away From 52W Low],"&gt;=10")/Table4[[#This Row],[Count]]</f>
        <v>1</v>
      </c>
      <c r="R121" s="2">
        <f>COUNTIFS(Table2[Sub-Sector],Table4[[#This Row],[Sub-Sector]],Table2[% Price above 20 EMA],"&gt;=0")/Table4[[#This Row],[Count]]</f>
        <v>0</v>
      </c>
      <c r="S121" s="2">
        <f>COUNTIFS(Table2[Sub-Sector],Table4[[#This Row],[Sub-Sector]],Table2[% Price above 50 EMA],"&gt;=0")/Table4[[#This Row],[Count]]</f>
        <v>0</v>
      </c>
      <c r="T121" s="2">
        <f>COUNTIFS(Table2[Sub-Sector],Table4[[#This Row],[Sub-Sector]],Table2[% Price above 200 EMA],"&gt;=0")/Table4[[#This Row],[Count]]</f>
        <v>1</v>
      </c>
      <c r="U121" s="2">
        <f>COUNTIFS(Table2[Sub-Sector],Table4[[#This Row],[Sub-Sector]],Table2[Rate of Change - Zone],"Positive")/Table4[[#This Row],[Count]]</f>
        <v>0</v>
      </c>
      <c r="V121" s="2">
        <f>COUNTIFS(Table2[Sub-Sector],Table4[[#This Row],[Sub-Sector]],Table2[Sharpe Ratio],"&gt;=0.10")/Table4[[#This Row],[Count]]</f>
        <v>0</v>
      </c>
      <c r="W12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728.5</v>
      </c>
      <c r="X121">
        <f>_xlfn.RANK.AVG(Table4[[#This Row],[Score]],Table4[Score],1)</f>
        <v>120.5</v>
      </c>
      <c r="Y12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433.5</v>
      </c>
      <c r="Z121">
        <f>_xlfn.RANK.AVG(Table4[[#This Row],[Score 2 ]],Table4[[Score 2 ]],1)</f>
        <v>120.5</v>
      </c>
    </row>
    <row r="122" spans="1:26" x14ac:dyDescent="0.3">
      <c r="A122" t="s">
        <v>1489</v>
      </c>
      <c r="B122">
        <f>COUNTIFS(Table2[Sub-Sector],Table4[[#This Row],[Sub-Sector]])</f>
        <v>1</v>
      </c>
      <c r="C122" s="2">
        <f>COUNTIFS(Table2[Sub-Sector],Table4[[#This Row],[Sub-Sector]],Table2[Uptrend],"Uptrend")/Table4[[#This Row],[Count]]</f>
        <v>0</v>
      </c>
      <c r="D122" s="2">
        <f>COUNTIFS(Table2[Sub-Sector],Table4[[#This Row],[Sub-Sector]],Table2[1W Return vs Nifty],"&gt;=5")/Table4[[#This Row],[Count]]</f>
        <v>0</v>
      </c>
      <c r="E122" s="2">
        <f>COUNTIFS(Table2[Sub-Sector],Table4[[#This Row],[Sub-Sector]],Table2[1M Return vs Nifty],"&gt;=5")/Table4[[#This Row],[Count]]</f>
        <v>0</v>
      </c>
      <c r="F122" s="2">
        <f>COUNTIFS(Table2[Sub-Sector],Table4[[#This Row],[Sub-Sector]],Table2[6M Return vs Nifty],"&gt;=10")/Table4[[#This Row],[Count]]</f>
        <v>0</v>
      </c>
      <c r="G122" s="2">
        <f>COUNTIFS(Table2[Sub-Sector],Table4[[#This Row],[Sub-Sector]],Table2[1Y Return vs Nifty],"&gt;=10")/Table4[[#This Row],[Count]]</f>
        <v>0</v>
      </c>
      <c r="H122" s="2">
        <f>COUNTIFS(Table2[Sub-Sector],Table4[[#This Row],[Sub-Sector]],Table2[RSI Exponential â€“ 14D],"&gt;=50")/Table4[[#This Row],[Count]]</f>
        <v>0</v>
      </c>
      <c r="I122" s="2">
        <f>COUNTIFS(Table2[Sub-Sector],Table4[[#This Row],[Sub-Sector]],Table2[Relative Volume],"&gt;=1")/Table4[[#This Row],[Count]]</f>
        <v>0</v>
      </c>
      <c r="J122" s="2">
        <f>COUNTIFS(Table2[Sub-Sector],Table4[[#This Row],[Sub-Sector]],Table2[% Away From Day Low],"&gt;=0.05")/Table4[[#This Row],[Count]]</f>
        <v>0</v>
      </c>
      <c r="K122" s="2">
        <f>COUNTIFS(Table2[Sub-Sector],Table4[[#This Row],[Sub-Sector]],Table2[% Away From Day High],"&lt;=0.05")/Table4[[#This Row],[Count]]</f>
        <v>1</v>
      </c>
      <c r="L122" s="2">
        <f>COUNTIFS(Table2[Sub-Sector],Table4[[#This Row],[Sub-Sector]],Table2[% Away From Current Week Low],"&gt;=0.05")/Table4[[#This Row],[Count]]</f>
        <v>0</v>
      </c>
      <c r="M122" s="2">
        <f>COUNTIFS(Table2[Sub-Sector],Table4[[#This Row],[Sub-Sector]],Table2[% Away From Current Week High],"&lt;=0.05")/Table4[[#This Row],[Count]]</f>
        <v>1</v>
      </c>
      <c r="N122" s="2">
        <f>COUNTIFS(Table2[Sub-Sector],Table4[[#This Row],[Sub-Sector]],Table2[% Away From Current Month Low],"&gt;=0.05")/Table4[[#This Row],[Count]]</f>
        <v>0</v>
      </c>
      <c r="O122" s="2">
        <f>COUNTIFS(Table2[Sub-Sector],Table4[[#This Row],[Sub-Sector]],Table2[% Away From Current Month High],"&lt;=0.05")/Table4[[#This Row],[Count]]</f>
        <v>1</v>
      </c>
      <c r="P122" s="2">
        <f>COUNTIFS(Table2[Sub-Sector],Table4[[#This Row],[Sub-Sector]],Table2[% Away From 52W High],"&lt;=10")/Table4[[#This Row],[Count]]</f>
        <v>0</v>
      </c>
      <c r="Q122" s="2">
        <f>COUNTIFS(Table2[Sub-Sector],Table4[[#This Row],[Sub-Sector]],Table2[% Away From 52W Low],"&gt;=10")/Table4[[#This Row],[Count]]</f>
        <v>0</v>
      </c>
      <c r="R122" s="2">
        <f>COUNTIFS(Table2[Sub-Sector],Table4[[#This Row],[Sub-Sector]],Table2[% Price above 20 EMA],"&gt;=0")/Table4[[#This Row],[Count]]</f>
        <v>0</v>
      </c>
      <c r="S122" s="2">
        <f>COUNTIFS(Table2[Sub-Sector],Table4[[#This Row],[Sub-Sector]],Table2[% Price above 50 EMA],"&gt;=0")/Table4[[#This Row],[Count]]</f>
        <v>0</v>
      </c>
      <c r="T122" s="2">
        <f>COUNTIFS(Table2[Sub-Sector],Table4[[#This Row],[Sub-Sector]],Table2[% Price above 200 EMA],"&gt;=0")/Table4[[#This Row],[Count]]</f>
        <v>0</v>
      </c>
      <c r="U122" s="2">
        <f>COUNTIFS(Table2[Sub-Sector],Table4[[#This Row],[Sub-Sector]],Table2[Rate of Change - Zone],"Positive")/Table4[[#This Row],[Count]]</f>
        <v>0</v>
      </c>
      <c r="V122" s="2">
        <f>COUNTIFS(Table2[Sub-Sector],Table4[[#This Row],[Sub-Sector]],Table2[Sharpe Ratio],"&gt;=0.10")/Table4[[#This Row],[Count]]</f>
        <v>0</v>
      </c>
      <c r="W12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728.5</v>
      </c>
      <c r="X122">
        <f>_xlfn.RANK.AVG(Table4[[#This Row],[Score]],Table4[Score],1)</f>
        <v>120.5</v>
      </c>
      <c r="Y12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433.5</v>
      </c>
      <c r="Z122">
        <f>_xlfn.RANK.AVG(Table4[[#This Row],[Score 2 ]],Table4[[Score 2 ]],1)</f>
        <v>120.5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AA316-48E3-4772-932D-3BDA4E0B9621}">
  <dimension ref="A1:AV739"/>
  <sheetViews>
    <sheetView tabSelected="1" topLeftCell="AI1" workbookViewId="0">
      <selection activeCell="AK2" sqref="AK2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2" bestFit="1" customWidth="1"/>
    <col min="6" max="6" width="10" bestFit="1" customWidth="1"/>
    <col min="7" max="7" width="16" bestFit="1" customWidth="1"/>
    <col min="8" max="8" width="23" bestFit="1" customWidth="1"/>
    <col min="9" max="9" width="16.77734375" bestFit="1" customWidth="1"/>
    <col min="10" max="10" width="23.77734375" bestFit="1" customWidth="1"/>
    <col min="11" max="11" width="16.77734375" bestFit="1" customWidth="1"/>
    <col min="12" max="12" width="23.77734375" bestFit="1" customWidth="1"/>
    <col min="13" max="13" width="16.77734375" bestFit="1" customWidth="1"/>
    <col min="14" max="14" width="23.77734375" bestFit="1" customWidth="1"/>
    <col min="15" max="15" width="10" bestFit="1" customWidth="1"/>
    <col min="16" max="17" width="12" bestFit="1" customWidth="1"/>
    <col min="18" max="18" width="21.33203125" bestFit="1" customWidth="1"/>
    <col min="19" max="20" width="19.77734375" bestFit="1" customWidth="1"/>
    <col min="21" max="21" width="20.77734375" bestFit="1" customWidth="1"/>
    <col min="22" max="22" width="14.77734375" bestFit="1" customWidth="1"/>
    <col min="23" max="23" width="10" bestFit="1" customWidth="1"/>
    <col min="24" max="24" width="9" bestFit="1" customWidth="1"/>
    <col min="25" max="25" width="16.5546875" bestFit="1" customWidth="1"/>
    <col min="26" max="26" width="16.88671875" bestFit="1" customWidth="1"/>
    <col min="27" max="27" width="17.6640625" bestFit="1" customWidth="1"/>
    <col min="28" max="28" width="18" bestFit="1" customWidth="1"/>
    <col min="29" max="29" width="20.109375" bestFit="1" customWidth="1"/>
    <col min="30" max="30" width="20.44140625" bestFit="1" customWidth="1"/>
    <col min="31" max="31" width="28.6640625" bestFit="1" customWidth="1"/>
    <col min="32" max="32" width="29" bestFit="1" customWidth="1"/>
    <col min="33" max="33" width="29.77734375" bestFit="1" customWidth="1"/>
    <col min="34" max="34" width="30.109375" bestFit="1" customWidth="1"/>
    <col min="35" max="35" width="21" bestFit="1" customWidth="1"/>
    <col min="36" max="36" width="20.6640625" bestFit="1" customWidth="1"/>
    <col min="37" max="37" width="18.21875" bestFit="1" customWidth="1"/>
    <col min="38" max="38" width="26.6640625" bestFit="1" customWidth="1"/>
    <col min="39" max="39" width="32.5546875" bestFit="1" customWidth="1"/>
    <col min="40" max="40" width="13.88671875" bestFit="1" customWidth="1"/>
    <col min="41" max="41" width="19.77734375" bestFit="1" customWidth="1"/>
    <col min="42" max="42" width="12.6640625" bestFit="1" customWidth="1"/>
    <col min="43" max="43" width="18.6640625" bestFit="1" customWidth="1"/>
    <col min="44" max="44" width="12.6640625" bestFit="1" customWidth="1"/>
    <col min="45" max="45" width="7.6640625" bestFit="1" customWidth="1"/>
    <col min="46" max="46" width="8.44140625" bestFit="1" customWidth="1"/>
    <col min="47" max="47" width="11.55468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10311</v>
      </c>
      <c r="D1" t="s">
        <v>2</v>
      </c>
      <c r="E1" t="s">
        <v>3</v>
      </c>
      <c r="F1" t="s">
        <v>4</v>
      </c>
      <c r="G1" t="s">
        <v>5</v>
      </c>
      <c r="H1" t="s">
        <v>10332</v>
      </c>
      <c r="I1" t="s">
        <v>6</v>
      </c>
      <c r="J1" t="s">
        <v>10333</v>
      </c>
      <c r="K1" t="s">
        <v>7</v>
      </c>
      <c r="L1" t="s">
        <v>10334</v>
      </c>
      <c r="M1" t="s">
        <v>8</v>
      </c>
      <c r="N1" t="s">
        <v>10335</v>
      </c>
      <c r="O1" t="s">
        <v>10336</v>
      </c>
      <c r="P1" t="s">
        <v>9</v>
      </c>
      <c r="Q1" t="s">
        <v>10</v>
      </c>
      <c r="R1" t="s">
        <v>11</v>
      </c>
      <c r="S1" s="2" t="s">
        <v>10337</v>
      </c>
      <c r="T1" s="2" t="s">
        <v>10338</v>
      </c>
      <c r="U1" s="2" t="s">
        <v>10339</v>
      </c>
      <c r="V1" t="s">
        <v>12</v>
      </c>
      <c r="W1" t="s">
        <v>10340</v>
      </c>
      <c r="X1" t="s">
        <v>10341</v>
      </c>
      <c r="Y1" t="s">
        <v>10342</v>
      </c>
      <c r="Z1" t="s">
        <v>10343</v>
      </c>
      <c r="AA1" t="s">
        <v>10344</v>
      </c>
      <c r="AB1" t="s">
        <v>10345</v>
      </c>
      <c r="AC1" s="2" t="s">
        <v>10346</v>
      </c>
      <c r="AD1" s="2" t="s">
        <v>10347</v>
      </c>
      <c r="AE1" s="2" t="s">
        <v>10348</v>
      </c>
      <c r="AF1" s="2" t="s">
        <v>10349</v>
      </c>
      <c r="AG1" s="2" t="s">
        <v>10350</v>
      </c>
      <c r="AH1" s="2" t="s">
        <v>10351</v>
      </c>
      <c r="AI1" t="s">
        <v>13</v>
      </c>
      <c r="AJ1" t="s">
        <v>14</v>
      </c>
      <c r="AK1" t="s">
        <v>10352</v>
      </c>
      <c r="AL1" t="s">
        <v>10353</v>
      </c>
      <c r="AM1" t="s">
        <v>10354</v>
      </c>
      <c r="AN1" t="s">
        <v>10355</v>
      </c>
      <c r="AO1" t="s">
        <v>10356</v>
      </c>
      <c r="AP1" t="s">
        <v>15</v>
      </c>
      <c r="AQ1" s="3" t="s">
        <v>10360</v>
      </c>
      <c r="AR1" s="3" t="s">
        <v>10361</v>
      </c>
      <c r="AS1" s="3" t="s">
        <v>10362</v>
      </c>
      <c r="AT1" s="3" t="s">
        <v>10363</v>
      </c>
      <c r="AU1" s="3" t="s">
        <v>10364</v>
      </c>
      <c r="AV1" s="3" t="s">
        <v>10365</v>
      </c>
    </row>
    <row r="2" spans="1:48" x14ac:dyDescent="0.3">
      <c r="A2" t="s">
        <v>1028</v>
      </c>
      <c r="B2" t="s">
        <v>1029</v>
      </c>
      <c r="C2" t="s">
        <v>10324</v>
      </c>
      <c r="D2" t="s">
        <v>132</v>
      </c>
      <c r="E2">
        <v>13443.87964555</v>
      </c>
      <c r="F2">
        <v>567.45000000000005</v>
      </c>
      <c r="G2">
        <v>169.45155761487499</v>
      </c>
      <c r="H2">
        <f>(Table2[[#This Row],[1Y Return vs Nifty]]-AVERAGE(Table2[1Y Return vs Nifty]))/_xlfn.STDEV.P(Table2[1Y Return vs Nifty])</f>
        <v>2.4151056983804504</v>
      </c>
      <c r="I2">
        <v>28.129665394748301</v>
      </c>
      <c r="J2">
        <f>(Table2[[#This Row],[1M Return vs Nifty]]-AVERAGE(Table2[1M Return vs Nifty]))/_xlfn.STDEV.P(Table2[1M Return vs Nifty])</f>
        <v>2.461993135764192</v>
      </c>
      <c r="K2">
        <v>207.431318405806</v>
      </c>
      <c r="L2">
        <f>(Table2[[#This Row],[6M Return vs Nifty]]-AVERAGE(Table2[6M Return vs Nifty]))/_xlfn.STDEV.P(Table2[6M Return vs Nifty])</f>
        <v>6.6465514799574059</v>
      </c>
      <c r="M2">
        <v>5.8297315265660403</v>
      </c>
      <c r="N2">
        <f>(Table2[[#This Row],[1W Return vs Nifty]]-AVERAGE(Table2[1W Return vs Nifty]))/_xlfn.STDEV.P(Table2[1W Return vs Nifty])</f>
        <v>1.5915229471227945</v>
      </c>
      <c r="O2">
        <v>500.68</v>
      </c>
      <c r="P2">
        <v>437.91300581513701</v>
      </c>
      <c r="Q2">
        <v>299.87938885167102</v>
      </c>
      <c r="R2">
        <v>55.3478323765111</v>
      </c>
      <c r="S2" s="2">
        <f>(Table2[[#This Row],[Close Price]]-Table2[[#This Row],[20D EMA]])/Table2[[#This Row],[20D EMA]]</f>
        <v>0.13335863226012631</v>
      </c>
      <c r="T2" s="2">
        <f>(Table2[[#This Row],[Close Price]]-Table2[[#This Row],[50D EMA]])/Table2[[#This Row],[50D EMA]]</f>
        <v>0.29580531398865667</v>
      </c>
      <c r="U2" s="2">
        <f>(Table2[[#This Row],[Close Price]]-Table2[[#This Row],[200D EMA]])/Table2[[#This Row],[200D EMA]]</f>
        <v>0.89226075914366076</v>
      </c>
      <c r="V2">
        <v>0.87101051325508505</v>
      </c>
      <c r="W2">
        <v>532.4</v>
      </c>
      <c r="X2">
        <v>571.1</v>
      </c>
      <c r="Y2">
        <v>511</v>
      </c>
      <c r="Z2">
        <v>571.1</v>
      </c>
      <c r="AA2">
        <v>511</v>
      </c>
      <c r="AB2">
        <v>571.1</v>
      </c>
      <c r="AC2" s="2">
        <f>(Table2[[#This Row],[Close Price]]/Table2[[#This Row],[Day Low]])-1</f>
        <v>6.5833959429000943E-2</v>
      </c>
      <c r="AD2" s="2">
        <f>(Table2[[#This Row],[Day High]]/Table2[[#This Row],[Close Price]])-1</f>
        <v>6.4322847828002239E-3</v>
      </c>
      <c r="AE2" s="2">
        <f>(Table2[[#This Row],[Close Price]]/Table2[[#This Row],[Current Week Low]])-1</f>
        <v>0.11046966731898245</v>
      </c>
      <c r="AF2" s="2">
        <f>(Table2[[#This Row],[Current Week High]]/Table2[[#This Row],[Close Price]])-1</f>
        <v>6.4322847828002239E-3</v>
      </c>
      <c r="AG2" s="2">
        <f>(Table2[[#This Row],[Close Price]]/Table2[[#This Row],[Current Month Low]])-1</f>
        <v>0.11046966731898245</v>
      </c>
      <c r="AH2" s="2">
        <f>(Table2[[#This Row],[Current Month High]]/Table2[[#This Row],[Close Price]])-1</f>
        <v>6.4322847828002239E-3</v>
      </c>
      <c r="AI2">
        <v>4.3263723676094603</v>
      </c>
      <c r="AJ2">
        <v>286.79663269827199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0.79</v>
      </c>
      <c r="AM2" t="s">
        <v>10358</v>
      </c>
      <c r="AN2">
        <v>9.16</v>
      </c>
      <c r="AO2" t="s">
        <v>10358</v>
      </c>
      <c r="AP2">
        <v>0.27331014256223402</v>
      </c>
      <c r="AQ2">
        <f>(Table2[[#This Row],[Sharpe Ratio]]-AVERAGE(Table2[Sharpe Ratio]))/_xlfn.STDEV.P(Table2[Sharpe Ratio])</f>
        <v>2.3997107652284191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15.514884026453261</v>
      </c>
      <c r="AS2">
        <f>_xlfn.RANK.AVG(Table2[[#This Row],[1Y Return vs Nifty Z-Score]],Table2[1Y Return vs Nifty Z-Score])</f>
        <v>23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5</v>
      </c>
      <c r="AV2">
        <f>(Table2[[#This Row],[Rank 1Y]]+Table2[[#This Row],[Rank 6M]]+Table2[[#This Row],[Rank Sharpe]])/3</f>
        <v>9.6666666666666661</v>
      </c>
    </row>
    <row r="3" spans="1:48" x14ac:dyDescent="0.3">
      <c r="A3" t="s">
        <v>207</v>
      </c>
      <c r="B3" t="s">
        <v>208</v>
      </c>
      <c r="C3" t="s">
        <v>10317</v>
      </c>
      <c r="D3" t="s">
        <v>124</v>
      </c>
      <c r="E3">
        <v>125351.408412</v>
      </c>
      <c r="F3">
        <v>592.70000000000005</v>
      </c>
      <c r="G3">
        <v>254.83952702881899</v>
      </c>
      <c r="H3">
        <f>(Table2[[#This Row],[1Y Return vs Nifty]]-AVERAGE(Table2[1Y Return vs Nifty]))/_xlfn.STDEV.P(Table2[1Y Return vs Nifty])</f>
        <v>3.8387881511301534</v>
      </c>
      <c r="I3">
        <v>4.7716375782008802</v>
      </c>
      <c r="J3">
        <f>(Table2[[#This Row],[1M Return vs Nifty]]-AVERAGE(Table2[1M Return vs Nifty]))/_xlfn.STDEV.P(Table2[1M Return vs Nifty])</f>
        <v>0.18684065219914434</v>
      </c>
      <c r="K3">
        <v>131.89590731053499</v>
      </c>
      <c r="L3">
        <f>(Table2[[#This Row],[6M Return vs Nifty]]-AVERAGE(Table2[6M Return vs Nifty]))/_xlfn.STDEV.P(Table2[6M Return vs Nifty])</f>
        <v>4.1158679470654196</v>
      </c>
      <c r="M3">
        <v>2.7721055380257398</v>
      </c>
      <c r="N3">
        <f>(Table2[[#This Row],[1W Return vs Nifty]]-AVERAGE(Table2[1W Return vs Nifty]))/_xlfn.STDEV.P(Table2[1W Return vs Nifty])</f>
        <v>0.85988572626528714</v>
      </c>
      <c r="O3">
        <v>579.01</v>
      </c>
      <c r="P3">
        <v>538.82383846206301</v>
      </c>
      <c r="Q3">
        <v>370.54990924541102</v>
      </c>
      <c r="R3">
        <v>66.377367277238093</v>
      </c>
      <c r="S3" s="2">
        <f>(Table2[[#This Row],[Close Price]]-Table2[[#This Row],[20D EMA]])/Table2[[#This Row],[20D EMA]]</f>
        <v>2.3643805806462852E-2</v>
      </c>
      <c r="T3" s="2">
        <f>(Table2[[#This Row],[Close Price]]-Table2[[#This Row],[50D EMA]])/Table2[[#This Row],[50D EMA]]</f>
        <v>9.9988452054595389E-2</v>
      </c>
      <c r="U3" s="2">
        <f>(Table2[[#This Row],[Close Price]]-Table2[[#This Row],[200D EMA]])/Table2[[#This Row],[200D EMA]]</f>
        <v>0.59951462734662697</v>
      </c>
      <c r="V3">
        <v>0.63853404910943601</v>
      </c>
      <c r="W3">
        <v>590.65</v>
      </c>
      <c r="X3">
        <v>600.70000000000005</v>
      </c>
      <c r="Y3">
        <v>590.65</v>
      </c>
      <c r="Z3">
        <v>619.5</v>
      </c>
      <c r="AA3">
        <v>590.65</v>
      </c>
      <c r="AB3">
        <v>619.5</v>
      </c>
      <c r="AC3" s="2">
        <f>(Table2[[#This Row],[Close Price]]/Table2[[#This Row],[Day Low]])-1</f>
        <v>3.470752560738255E-3</v>
      </c>
      <c r="AD3" s="2">
        <f>(Table2[[#This Row],[Day High]]/Table2[[#This Row],[Close Price]])-1</f>
        <v>1.3497553568415643E-2</v>
      </c>
      <c r="AE3" s="2">
        <f>(Table2[[#This Row],[Close Price]]/Table2[[#This Row],[Current Week Low]])-1</f>
        <v>3.470752560738255E-3</v>
      </c>
      <c r="AF3" s="2">
        <f>(Table2[[#This Row],[Current Week High]]/Table2[[#This Row],[Close Price]])-1</f>
        <v>4.5216804454192516E-2</v>
      </c>
      <c r="AG3" s="2">
        <f>(Table2[[#This Row],[Close Price]]/Table2[[#This Row],[Current Month Low]])-1</f>
        <v>3.470752560738255E-3</v>
      </c>
      <c r="AH3" s="2">
        <f>(Table2[[#This Row],[Current Month High]]/Table2[[#This Row],[Close Price]])-1</f>
        <v>4.5216804454192516E-2</v>
      </c>
      <c r="AI3">
        <v>9.1614644845621598</v>
      </c>
      <c r="AJ3">
        <v>316.95392191347099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0.46</v>
      </c>
      <c r="AM3" t="s">
        <v>10358</v>
      </c>
      <c r="AN3">
        <v>3.35</v>
      </c>
      <c r="AO3" t="s">
        <v>10358</v>
      </c>
      <c r="AP3">
        <v>0.22775197276665701</v>
      </c>
      <c r="AQ3">
        <f>(Table2[[#This Row],[Sharpe Ratio]]-AVERAGE(Table2[Sharpe Ratio]))/_xlfn.STDEV.P(Table2[Sharpe Ratio])</f>
        <v>1.8784655594292095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10.879848036089214</v>
      </c>
      <c r="AS3">
        <f>_xlfn.RANK.AVG(Table2[[#This Row],[1Y Return vs Nifty Z-Score]],Table2[1Y Return vs Nifty Z-Score])</f>
        <v>7</v>
      </c>
      <c r="AT3">
        <f>_xlfn.RANK.AVG(Table2[[#This Row],[6M Return vs Nifty Z-Score]],Table2[6M Return vs Nifty Z-Score])</f>
        <v>3</v>
      </c>
      <c r="AU3">
        <f>_xlfn.RANK.AVG(Table2[[#This Row],[Sharpe Ratio Z-Score]],Table2[Sharpe Ratio Z-Score])</f>
        <v>22</v>
      </c>
      <c r="AV3">
        <f>(Table2[[#This Row],[Rank 1Y]]+Table2[[#This Row],[Rank 6M]]+Table2[[#This Row],[Rank Sharpe]])/3</f>
        <v>10.666666666666666</v>
      </c>
    </row>
    <row r="4" spans="1:48" x14ac:dyDescent="0.3">
      <c r="A4" t="s">
        <v>111</v>
      </c>
      <c r="B4" t="s">
        <v>112</v>
      </c>
      <c r="C4" t="s">
        <v>10322</v>
      </c>
      <c r="D4" t="s">
        <v>113</v>
      </c>
      <c r="E4">
        <v>254109.54687202</v>
      </c>
      <c r="F4">
        <v>7139.9</v>
      </c>
      <c r="G4">
        <v>222.85186926605701</v>
      </c>
      <c r="H4">
        <f>(Table2[[#This Row],[1Y Return vs Nifty]]-AVERAGE(Table2[1Y Return vs Nifty]))/_xlfn.STDEV.P(Table2[1Y Return vs Nifty])</f>
        <v>3.3054546221333831</v>
      </c>
      <c r="I4">
        <v>28.0069737511966</v>
      </c>
      <c r="J4">
        <f>(Table2[[#This Row],[1M Return vs Nifty]]-AVERAGE(Table2[1M Return vs Nifty]))/_xlfn.STDEV.P(Table2[1M Return vs Nifty])</f>
        <v>2.4500425464536693</v>
      </c>
      <c r="K4">
        <v>69.6835195607663</v>
      </c>
      <c r="L4">
        <f>(Table2[[#This Row],[6M Return vs Nifty]]-AVERAGE(Table2[6M Return vs Nifty]))/_xlfn.STDEV.P(Table2[6M Return vs Nifty])</f>
        <v>2.0315493084648342</v>
      </c>
      <c r="M4">
        <v>0.46609874817447899</v>
      </c>
      <c r="N4">
        <f>(Table2[[#This Row],[1W Return vs Nifty]]-AVERAGE(Table2[1W Return vs Nifty]))/_xlfn.STDEV.P(Table2[1W Return vs Nifty])</f>
        <v>0.30809803040953482</v>
      </c>
      <c r="O4">
        <v>6712.7</v>
      </c>
      <c r="P4">
        <v>6090.4869469909299</v>
      </c>
      <c r="Q4">
        <v>4544.9116181402997</v>
      </c>
      <c r="R4">
        <v>75.509723074998504</v>
      </c>
      <c r="S4" s="2">
        <f>(Table2[[#This Row],[Close Price]]-Table2[[#This Row],[20D EMA]])/Table2[[#This Row],[20D EMA]]</f>
        <v>6.3640561919942773E-2</v>
      </c>
      <c r="T4" s="2">
        <f>(Table2[[#This Row],[Close Price]]-Table2[[#This Row],[50D EMA]])/Table2[[#This Row],[50D EMA]]</f>
        <v>0.17230363715458638</v>
      </c>
      <c r="U4" s="2">
        <f>(Table2[[#This Row],[Close Price]]-Table2[[#This Row],[200D EMA]])/Table2[[#This Row],[200D EMA]]</f>
        <v>0.57096564243454417</v>
      </c>
      <c r="V4">
        <v>1.0000688744948101</v>
      </c>
      <c r="W4">
        <v>6950.05</v>
      </c>
      <c r="X4">
        <v>7168.95</v>
      </c>
      <c r="Y4">
        <v>6950.05</v>
      </c>
      <c r="Z4">
        <v>7267.75</v>
      </c>
      <c r="AA4">
        <v>6950.05</v>
      </c>
      <c r="AB4">
        <v>7267.75</v>
      </c>
      <c r="AC4" s="2">
        <f>(Table2[[#This Row],[Close Price]]/Table2[[#This Row],[Day Low]])-1</f>
        <v>2.7316350242084564E-2</v>
      </c>
      <c r="AD4" s="2">
        <f>(Table2[[#This Row],[Day High]]/Table2[[#This Row],[Close Price]])-1</f>
        <v>4.0686844353563512E-3</v>
      </c>
      <c r="AE4" s="2">
        <f>(Table2[[#This Row],[Close Price]]/Table2[[#This Row],[Current Week Low]])-1</f>
        <v>2.7316350242084564E-2</v>
      </c>
      <c r="AF4" s="2">
        <f>(Table2[[#This Row],[Current Week High]]/Table2[[#This Row],[Close Price]])-1</f>
        <v>1.7906413255087683E-2</v>
      </c>
      <c r="AG4" s="2">
        <f>(Table2[[#This Row],[Close Price]]/Table2[[#This Row],[Current Month Low]])-1</f>
        <v>2.7316350242084564E-2</v>
      </c>
      <c r="AH4" s="2">
        <f>(Table2[[#This Row],[Current Month High]]/Table2[[#This Row],[Close Price]])-1</f>
        <v>1.7906413255087683E-2</v>
      </c>
      <c r="AI4">
        <v>2.5924732839395599</v>
      </c>
      <c r="AJ4">
        <v>267.08997429305902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0.26</v>
      </c>
      <c r="AM4" t="s">
        <v>10358</v>
      </c>
      <c r="AN4">
        <v>6.73</v>
      </c>
      <c r="AO4" t="s">
        <v>10358</v>
      </c>
      <c r="AP4">
        <v>0.27371635514189901</v>
      </c>
      <c r="AQ4">
        <f>(Table2[[#This Row],[Sharpe Ratio]]-AVERAGE(Table2[Sharpe Ratio]))/_xlfn.STDEV.P(Table2[Sharpe Ratio])</f>
        <v>2.4043583698322868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10.499502877293709</v>
      </c>
      <c r="AS4">
        <f>_xlfn.RANK.AVG(Table2[[#This Row],[1Y Return vs Nifty Z-Score]],Table2[1Y Return vs Nifty Z-Score])</f>
        <v>10</v>
      </c>
      <c r="AT4">
        <f>_xlfn.RANK.AVG(Table2[[#This Row],[6M Return vs Nifty Z-Score]],Table2[6M Return vs Nifty Z-Score])</f>
        <v>25</v>
      </c>
      <c r="AU4">
        <f>_xlfn.RANK.AVG(Table2[[#This Row],[Sharpe Ratio Z-Score]],Table2[Sharpe Ratio Z-Score])</f>
        <v>4</v>
      </c>
      <c r="AV4">
        <f>(Table2[[#This Row],[Rank 1Y]]+Table2[[#This Row],[Rank 6M]]+Table2[[#This Row],[Rank Sharpe]])/3</f>
        <v>13</v>
      </c>
    </row>
    <row r="5" spans="1:48" x14ac:dyDescent="0.3">
      <c r="A5" t="s">
        <v>456</v>
      </c>
      <c r="B5" t="s">
        <v>457</v>
      </c>
      <c r="C5" t="s">
        <v>10325</v>
      </c>
      <c r="D5" t="s">
        <v>320</v>
      </c>
      <c r="E5">
        <v>48705.460205299998</v>
      </c>
      <c r="F5">
        <v>1928.9</v>
      </c>
      <c r="G5">
        <v>293.43813405415102</v>
      </c>
      <c r="H5">
        <f>(Table2[[#This Row],[1Y Return vs Nifty]]-AVERAGE(Table2[1Y Return vs Nifty]))/_xlfn.STDEV.P(Table2[1Y Return vs Nifty])</f>
        <v>4.4823467214967758</v>
      </c>
      <c r="I5">
        <v>-24.589229072684098</v>
      </c>
      <c r="J5">
        <f>(Table2[[#This Row],[1M Return vs Nifty]]-AVERAGE(Table2[1M Return vs Nifty]))/_xlfn.STDEV.P(Table2[1M Return vs Nifty])</f>
        <v>-2.6730090408070439</v>
      </c>
      <c r="K5">
        <v>106.403771447357</v>
      </c>
      <c r="L5">
        <f>(Table2[[#This Row],[6M Return vs Nifty]]-AVERAGE(Table2[6M Return vs Nifty]))/_xlfn.STDEV.P(Table2[6M Return vs Nifty])</f>
        <v>3.2617979484812891</v>
      </c>
      <c r="M5">
        <v>-9.4849031261709893</v>
      </c>
      <c r="N5">
        <f>(Table2[[#This Row],[1W Return vs Nifty]]-AVERAGE(Table2[1W Return vs Nifty]))/_xlfn.STDEV.P(Table2[1W Return vs Nifty])</f>
        <v>-2.0730052776407941</v>
      </c>
      <c r="O5">
        <v>2091.79</v>
      </c>
      <c r="P5">
        <v>2169.87219641411</v>
      </c>
      <c r="Q5">
        <v>1555.1398103740401</v>
      </c>
      <c r="R5">
        <v>14.1747711357712</v>
      </c>
      <c r="S5" s="2">
        <f>(Table2[[#This Row],[Close Price]]-Table2[[#This Row],[20D EMA]])/Table2[[#This Row],[20D EMA]]</f>
        <v>-7.7871105608115485E-2</v>
      </c>
      <c r="T5" s="2">
        <f>(Table2[[#This Row],[Close Price]]-Table2[[#This Row],[50D EMA]])/Table2[[#This Row],[50D EMA]]</f>
        <v>-0.11105363569906838</v>
      </c>
      <c r="U5" s="2">
        <f>(Table2[[#This Row],[Close Price]]-Table2[[#This Row],[200D EMA]])/Table2[[#This Row],[200D EMA]]</f>
        <v>0.240338641665963</v>
      </c>
      <c r="V5">
        <v>0.72710157472568204</v>
      </c>
      <c r="W5">
        <v>1881.45</v>
      </c>
      <c r="X5">
        <v>1998.7</v>
      </c>
      <c r="Y5">
        <v>1819.45</v>
      </c>
      <c r="Z5">
        <v>1998.7</v>
      </c>
      <c r="AA5">
        <v>1819.45</v>
      </c>
      <c r="AB5">
        <v>1998.7</v>
      </c>
      <c r="AC5" s="2">
        <f>(Table2[[#This Row],[Close Price]]/Table2[[#This Row],[Day Low]])-1</f>
        <v>2.5219910175662497E-2</v>
      </c>
      <c r="AD5" s="2">
        <f>(Table2[[#This Row],[Day High]]/Table2[[#This Row],[Close Price]])-1</f>
        <v>3.6186427497537421E-2</v>
      </c>
      <c r="AE5" s="2">
        <f>(Table2[[#This Row],[Close Price]]/Table2[[#This Row],[Current Week Low]])-1</f>
        <v>6.0155541509796961E-2</v>
      </c>
      <c r="AF5" s="2">
        <f>(Table2[[#This Row],[Current Week High]]/Table2[[#This Row],[Close Price]])-1</f>
        <v>3.6186427497537421E-2</v>
      </c>
      <c r="AG5" s="2">
        <f>(Table2[[#This Row],[Close Price]]/Table2[[#This Row],[Current Month Low]])-1</f>
        <v>6.0155541509796961E-2</v>
      </c>
      <c r="AH5" s="2">
        <f>(Table2[[#This Row],[Current Month High]]/Table2[[#This Row],[Close Price]])-1</f>
        <v>3.6186427497537421E-2</v>
      </c>
      <c r="AI5">
        <v>54.4636839649541</v>
      </c>
      <c r="AJ5">
        <v>342.81450872359898</v>
      </c>
      <c r="AK5" t="str">
        <f>IF(AND(Table2[[#This Row],[20D EMA]]&gt;Table2[[#This Row],[50D EMA]],Table2[[#This Row],[50D EMA]]&gt;Table2[[#This Row],[200D EMA]]),"Uptrend","Downtrend/NoTrend")</f>
        <v>Downtrend/NoTrend</v>
      </c>
      <c r="AL5">
        <v>-0.12</v>
      </c>
      <c r="AM5" t="s">
        <v>10357</v>
      </c>
      <c r="AN5">
        <v>-10.51</v>
      </c>
      <c r="AO5" t="s">
        <v>10357</v>
      </c>
      <c r="AP5">
        <v>0.210977369446397</v>
      </c>
      <c r="AQ5">
        <f>(Table2[[#This Row],[Sharpe Ratio]]-AVERAGE(Table2[Sharpe Ratio]))/_xlfn.STDEV.P(Table2[Sharpe Ratio])</f>
        <v>1.6865420998367231</v>
      </c>
      <c r="AR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">
        <f>_xlfn.RANK.AVG(Table2[[#This Row],[1Y Return vs Nifty Z-Score]],Table2[1Y Return vs Nifty Z-Score])</f>
        <v>3</v>
      </c>
      <c r="AT5">
        <f>_xlfn.RANK.AVG(Table2[[#This Row],[6M Return vs Nifty Z-Score]],Table2[6M Return vs Nifty Z-Score])</f>
        <v>7</v>
      </c>
      <c r="AU5">
        <f>_xlfn.RANK.AVG(Table2[[#This Row],[Sharpe Ratio Z-Score]],Table2[Sharpe Ratio Z-Score])</f>
        <v>29</v>
      </c>
      <c r="AV5">
        <f>(Table2[[#This Row],[Rank 1Y]]+Table2[[#This Row],[Rank 6M]]+Table2[[#This Row],[Rank Sharpe]])/3</f>
        <v>13</v>
      </c>
    </row>
    <row r="6" spans="1:48" x14ac:dyDescent="0.3">
      <c r="A6" t="s">
        <v>975</v>
      </c>
      <c r="B6" t="s">
        <v>976</v>
      </c>
      <c r="C6" t="s">
        <v>10321</v>
      </c>
      <c r="D6" t="s">
        <v>977</v>
      </c>
      <c r="E6">
        <v>15109.51975155</v>
      </c>
      <c r="F6">
        <v>2281.4</v>
      </c>
      <c r="G6">
        <v>160.007392370248</v>
      </c>
      <c r="H6">
        <f>(Table2[[#This Row],[1Y Return vs Nifty]]-AVERAGE(Table2[1Y Return vs Nifty]))/_xlfn.STDEV.P(Table2[1Y Return vs Nifty])</f>
        <v>2.2576421536688649</v>
      </c>
      <c r="I6">
        <v>43.837391632894999</v>
      </c>
      <c r="J6">
        <f>(Table2[[#This Row],[1M Return vs Nifty]]-AVERAGE(Table2[1M Return vs Nifty]))/_xlfn.STDEV.P(Table2[1M Return vs Nifty])</f>
        <v>3.991979855643085</v>
      </c>
      <c r="K6">
        <v>136.64944749913599</v>
      </c>
      <c r="L6">
        <f>(Table2[[#This Row],[6M Return vs Nifty]]-AVERAGE(Table2[6M Return vs Nifty]))/_xlfn.STDEV.P(Table2[6M Return vs Nifty])</f>
        <v>4.2751271038476606</v>
      </c>
      <c r="M6">
        <v>8.6503458390898302</v>
      </c>
      <c r="N6">
        <f>(Table2[[#This Row],[1W Return vs Nifty]]-AVERAGE(Table2[1W Return vs Nifty]))/_xlfn.STDEV.P(Table2[1W Return vs Nifty])</f>
        <v>2.2664473572567503</v>
      </c>
      <c r="O6">
        <v>2074.65</v>
      </c>
      <c r="P6">
        <v>1800.46031989825</v>
      </c>
      <c r="Q6">
        <v>1282.4288974623501</v>
      </c>
      <c r="R6">
        <v>62.318078300187203</v>
      </c>
      <c r="S6" s="2">
        <f>(Table2[[#This Row],[Close Price]]-Table2[[#This Row],[20D EMA]])/Table2[[#This Row],[20D EMA]]</f>
        <v>9.9655363555298485E-2</v>
      </c>
      <c r="T6" s="2">
        <f>(Table2[[#This Row],[Close Price]]-Table2[[#This Row],[50D EMA]])/Table2[[#This Row],[50D EMA]]</f>
        <v>0.26712039959254957</v>
      </c>
      <c r="U6" s="2">
        <f>(Table2[[#This Row],[Close Price]]-Table2[[#This Row],[200D EMA]])/Table2[[#This Row],[200D EMA]]</f>
        <v>0.77896802272188204</v>
      </c>
      <c r="V6">
        <v>0.646147266575964</v>
      </c>
      <c r="W6">
        <v>2228.0500000000002</v>
      </c>
      <c r="X6">
        <v>2335.75</v>
      </c>
      <c r="Y6">
        <v>2183.35</v>
      </c>
      <c r="Z6">
        <v>2433.25</v>
      </c>
      <c r="AA6">
        <v>2183.35</v>
      </c>
      <c r="AB6">
        <v>2433.25</v>
      </c>
      <c r="AC6" s="2">
        <f>(Table2[[#This Row],[Close Price]]/Table2[[#This Row],[Day Low]])-1</f>
        <v>2.3944705011108347E-2</v>
      </c>
      <c r="AD6" s="2">
        <f>(Table2[[#This Row],[Day High]]/Table2[[#This Row],[Close Price]])-1</f>
        <v>2.382309108442171E-2</v>
      </c>
      <c r="AE6" s="2">
        <f>(Table2[[#This Row],[Close Price]]/Table2[[#This Row],[Current Week Low]])-1</f>
        <v>4.4908054136991504E-2</v>
      </c>
      <c r="AF6" s="2">
        <f>(Table2[[#This Row],[Current Week High]]/Table2[[#This Row],[Close Price]])-1</f>
        <v>6.6560007013237499E-2</v>
      </c>
      <c r="AG6" s="2">
        <f>(Table2[[#This Row],[Close Price]]/Table2[[#This Row],[Current Month Low]])-1</f>
        <v>4.4908054136991504E-2</v>
      </c>
      <c r="AH6" s="2">
        <f>(Table2[[#This Row],[Current Month High]]/Table2[[#This Row],[Close Price]])-1</f>
        <v>6.6560007013237499E-2</v>
      </c>
      <c r="AI6">
        <v>11.5104760234943</v>
      </c>
      <c r="AJ6">
        <v>222.87008208321501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0.89</v>
      </c>
      <c r="AM6" t="s">
        <v>10358</v>
      </c>
      <c r="AN6">
        <v>-3.97</v>
      </c>
      <c r="AO6" t="s">
        <v>10357</v>
      </c>
      <c r="AP6">
        <v>0.24613669791134801</v>
      </c>
      <c r="AQ6">
        <f>(Table2[[#This Row],[Sharpe Ratio]]-AVERAGE(Table2[Sharpe Ratio]))/_xlfn.STDEV.P(Table2[Sharpe Ratio])</f>
        <v>2.0888109241487709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14.88000739456513</v>
      </c>
      <c r="AS6">
        <f>_xlfn.RANK.AVG(Table2[[#This Row],[1Y Return vs Nifty Z-Score]],Table2[1Y Return vs Nifty Z-Score])</f>
        <v>29</v>
      </c>
      <c r="AT6">
        <f>_xlfn.RANK.AVG(Table2[[#This Row],[6M Return vs Nifty Z-Score]],Table2[6M Return vs Nifty Z-Score])</f>
        <v>2</v>
      </c>
      <c r="AU6">
        <f>_xlfn.RANK.AVG(Table2[[#This Row],[Sharpe Ratio Z-Score]],Table2[Sharpe Ratio Z-Score])</f>
        <v>10</v>
      </c>
      <c r="AV6">
        <f>(Table2[[#This Row],[Rank 1Y]]+Table2[[#This Row],[Rank 6M]]+Table2[[#This Row],[Rank Sharpe]])/3</f>
        <v>13.666666666666666</v>
      </c>
    </row>
    <row r="7" spans="1:48" x14ac:dyDescent="0.3">
      <c r="A7" t="s">
        <v>318</v>
      </c>
      <c r="B7" t="s">
        <v>319</v>
      </c>
      <c r="C7" t="s">
        <v>10325</v>
      </c>
      <c r="D7" t="s">
        <v>320</v>
      </c>
      <c r="E7">
        <v>84705.766199999998</v>
      </c>
      <c r="F7">
        <v>4774.8</v>
      </c>
      <c r="G7">
        <v>120.916739625164</v>
      </c>
      <c r="H7">
        <f>(Table2[[#This Row],[1Y Return vs Nifty]]-AVERAGE(Table2[1Y Return vs Nifty]))/_xlfn.STDEV.P(Table2[1Y Return vs Nifty])</f>
        <v>1.6058796540840004</v>
      </c>
      <c r="I7">
        <v>-10.3762662536195</v>
      </c>
      <c r="J7">
        <f>(Table2[[#This Row],[1M Return vs Nifty]]-AVERAGE(Table2[1M Return vs Nifty]))/_xlfn.STDEV.P(Table2[1M Return vs Nifty])</f>
        <v>-1.2886174341790051</v>
      </c>
      <c r="K7">
        <v>114.402995709679</v>
      </c>
      <c r="L7">
        <f>(Table2[[#This Row],[6M Return vs Nifty]]-AVERAGE(Table2[6M Return vs Nifty]))/_xlfn.STDEV.P(Table2[6M Return vs Nifty])</f>
        <v>3.5297981463095063</v>
      </c>
      <c r="M7">
        <v>2.6523204791936599</v>
      </c>
      <c r="N7">
        <f>(Table2[[#This Row],[1W Return vs Nifty]]-AVERAGE(Table2[1W Return vs Nifty]))/_xlfn.STDEV.P(Table2[1W Return vs Nifty])</f>
        <v>0.83122322539938009</v>
      </c>
      <c r="O7">
        <v>4554.71</v>
      </c>
      <c r="P7">
        <v>4495.02414836138</v>
      </c>
      <c r="Q7">
        <v>3280.5341577571498</v>
      </c>
      <c r="R7">
        <v>27.816465283566501</v>
      </c>
      <c r="S7" s="2">
        <f>(Table2[[#This Row],[Close Price]]-Table2[[#This Row],[20D EMA]])/Table2[[#This Row],[20D EMA]]</f>
        <v>4.8321407949134004E-2</v>
      </c>
      <c r="T7" s="2">
        <f>(Table2[[#This Row],[Close Price]]-Table2[[#This Row],[50D EMA]])/Table2[[#This Row],[50D EMA]]</f>
        <v>6.2241234397063243E-2</v>
      </c>
      <c r="U7" s="2">
        <f>(Table2[[#This Row],[Close Price]]-Table2[[#This Row],[200D EMA]])/Table2[[#This Row],[200D EMA]]</f>
        <v>0.45549467567941943</v>
      </c>
      <c r="V7">
        <v>0.89818587198774802</v>
      </c>
      <c r="W7">
        <v>4452</v>
      </c>
      <c r="X7">
        <v>4821.1499999999996</v>
      </c>
      <c r="Y7">
        <v>4182.6499999999996</v>
      </c>
      <c r="Z7">
        <v>4821.1499999999996</v>
      </c>
      <c r="AA7">
        <v>4182.6499999999996</v>
      </c>
      <c r="AB7">
        <v>4821.1499999999996</v>
      </c>
      <c r="AC7" s="2">
        <f>(Table2[[#This Row],[Close Price]]/Table2[[#This Row],[Day Low]])-1</f>
        <v>7.2506738544474425E-2</v>
      </c>
      <c r="AD7" s="2">
        <f>(Table2[[#This Row],[Day High]]/Table2[[#This Row],[Close Price]])-1</f>
        <v>9.7072128675546043E-3</v>
      </c>
      <c r="AE7" s="2">
        <f>(Table2[[#This Row],[Close Price]]/Table2[[#This Row],[Current Week Low]])-1</f>
        <v>0.14157292625488638</v>
      </c>
      <c r="AF7" s="2">
        <f>(Table2[[#This Row],[Current Week High]]/Table2[[#This Row],[Close Price]])-1</f>
        <v>9.7072128675546043E-3</v>
      </c>
      <c r="AG7" s="2">
        <f>(Table2[[#This Row],[Close Price]]/Table2[[#This Row],[Current Month Low]])-1</f>
        <v>0.14157292625488638</v>
      </c>
      <c r="AH7" s="2">
        <f>(Table2[[#This Row],[Current Month High]]/Table2[[#This Row],[Close Price]])-1</f>
        <v>9.7072128675546043E-3</v>
      </c>
      <c r="AI7">
        <v>22.7276535142833</v>
      </c>
      <c r="AJ7">
        <v>174.09873708381099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0.19</v>
      </c>
      <c r="AM7" t="s">
        <v>10358</v>
      </c>
      <c r="AN7">
        <v>1.06</v>
      </c>
      <c r="AO7" t="s">
        <v>10358</v>
      </c>
      <c r="AP7">
        <v>0.25819719592947499</v>
      </c>
      <c r="AQ7">
        <f>(Table2[[#This Row],[Sharpe Ratio]]-AVERAGE(Table2[Sharpe Ratio]))/_xlfn.STDEV.P(Table2[Sharpe Ratio])</f>
        <v>2.2267988371774869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6.9050824287913688</v>
      </c>
      <c r="AS7">
        <f>_xlfn.RANK.AVG(Table2[[#This Row],[1Y Return vs Nifty Z-Score]],Table2[1Y Return vs Nifty Z-Score])</f>
        <v>52</v>
      </c>
      <c r="AT7">
        <f>_xlfn.RANK.AVG(Table2[[#This Row],[6M Return vs Nifty Z-Score]],Table2[6M Return vs Nifty Z-Score])</f>
        <v>5</v>
      </c>
      <c r="AU7">
        <f>_xlfn.RANK.AVG(Table2[[#This Row],[Sharpe Ratio Z-Score]],Table2[Sharpe Ratio Z-Score])</f>
        <v>8</v>
      </c>
      <c r="AV7">
        <f>(Table2[[#This Row],[Rank 1Y]]+Table2[[#This Row],[Rank 6M]]+Table2[[#This Row],[Rank Sharpe]])/3</f>
        <v>21.666666666666668</v>
      </c>
    </row>
    <row r="8" spans="1:48" x14ac:dyDescent="0.3">
      <c r="A8" t="s">
        <v>836</v>
      </c>
      <c r="B8" t="s">
        <v>837</v>
      </c>
      <c r="C8" t="s">
        <v>10317</v>
      </c>
      <c r="D8" t="s">
        <v>46</v>
      </c>
      <c r="E8">
        <v>19223.7380843299</v>
      </c>
      <c r="F8">
        <v>1601.6</v>
      </c>
      <c r="G8">
        <v>172.075341001742</v>
      </c>
      <c r="H8">
        <f>(Table2[[#This Row],[1Y Return vs Nifty]]-AVERAGE(Table2[1Y Return vs Nifty]))/_xlfn.STDEV.P(Table2[1Y Return vs Nifty])</f>
        <v>2.4588523103837185</v>
      </c>
      <c r="I8">
        <v>-0.92522067098665595</v>
      </c>
      <c r="J8">
        <f>(Table2[[#This Row],[1M Return vs Nifty]]-AVERAGE(Table2[1M Return vs Nifty]))/_xlfn.STDEV.P(Table2[1M Return vs Nifty])</f>
        <v>-0.36805299275897124</v>
      </c>
      <c r="K8">
        <v>100.286311164731</v>
      </c>
      <c r="L8">
        <f>(Table2[[#This Row],[6M Return vs Nifty]]-AVERAGE(Table2[6M Return vs Nifty]))/_xlfn.STDEV.P(Table2[6M Return vs Nifty])</f>
        <v>3.056843003828428</v>
      </c>
      <c r="M8">
        <v>-4.0594998831553797</v>
      </c>
      <c r="N8">
        <f>(Table2[[#This Row],[1W Return vs Nifty]]-AVERAGE(Table2[1W Return vs Nifty]))/_xlfn.STDEV.P(Table2[1W Return vs Nifty])</f>
        <v>-0.77479975295324444</v>
      </c>
      <c r="O8">
        <v>1648.38</v>
      </c>
      <c r="P8">
        <v>1569.55192871807</v>
      </c>
      <c r="Q8">
        <v>1147.6964413049</v>
      </c>
      <c r="R8">
        <v>47.4588799340912</v>
      </c>
      <c r="S8" s="2">
        <f>(Table2[[#This Row],[Close Price]]-Table2[[#This Row],[20D EMA]])/Table2[[#This Row],[20D EMA]]</f>
        <v>-2.8379378541355874E-2</v>
      </c>
      <c r="T8" s="2">
        <f>(Table2[[#This Row],[Close Price]]-Table2[[#This Row],[50D EMA]])/Table2[[#This Row],[50D EMA]]</f>
        <v>2.0418611640396701E-2</v>
      </c>
      <c r="U8" s="2">
        <f>(Table2[[#This Row],[Close Price]]-Table2[[#This Row],[200D EMA]])/Table2[[#This Row],[200D EMA]]</f>
        <v>0.39549095244995602</v>
      </c>
      <c r="V8">
        <v>0.74931619276774697</v>
      </c>
      <c r="W8">
        <v>1586.9</v>
      </c>
      <c r="X8">
        <v>1639</v>
      </c>
      <c r="Y8">
        <v>1586.9</v>
      </c>
      <c r="Z8">
        <v>1700</v>
      </c>
      <c r="AA8">
        <v>1586.9</v>
      </c>
      <c r="AB8">
        <v>1700</v>
      </c>
      <c r="AC8" s="2">
        <f>(Table2[[#This Row],[Close Price]]/Table2[[#This Row],[Day Low]])-1</f>
        <v>9.2633436259372814E-3</v>
      </c>
      <c r="AD8" s="2">
        <f>(Table2[[#This Row],[Day High]]/Table2[[#This Row],[Close Price]])-1</f>
        <v>2.3351648351648491E-2</v>
      </c>
      <c r="AE8" s="2">
        <f>(Table2[[#This Row],[Close Price]]/Table2[[#This Row],[Current Week Low]])-1</f>
        <v>9.2633436259372814E-3</v>
      </c>
      <c r="AF8" s="2">
        <f>(Table2[[#This Row],[Current Week High]]/Table2[[#This Row],[Close Price]])-1</f>
        <v>6.1438561438561523E-2</v>
      </c>
      <c r="AG8" s="2">
        <f>(Table2[[#This Row],[Close Price]]/Table2[[#This Row],[Current Month Low]])-1</f>
        <v>9.2633436259372814E-3</v>
      </c>
      <c r="AH8" s="2">
        <f>(Table2[[#This Row],[Current Month High]]/Table2[[#This Row],[Close Price]])-1</f>
        <v>6.1438561438561523E-2</v>
      </c>
      <c r="AI8">
        <v>12.181568431568399</v>
      </c>
      <c r="AJ8">
        <v>233.666666666666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0.06</v>
      </c>
      <c r="AM8" t="s">
        <v>10358</v>
      </c>
      <c r="AN8">
        <v>-7.4</v>
      </c>
      <c r="AO8" t="s">
        <v>10357</v>
      </c>
      <c r="AP8">
        <v>0.19243236323585999</v>
      </c>
      <c r="AQ8">
        <f>(Table2[[#This Row],[Sharpe Ratio]]-AVERAGE(Table2[Sharpe Ratio]))/_xlfn.STDEV.P(Table2[Sharpe Ratio])</f>
        <v>1.4743629095370843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5.8472054780370151</v>
      </c>
      <c r="AS8">
        <f>_xlfn.RANK.AVG(Table2[[#This Row],[1Y Return vs Nifty Z-Score]],Table2[1Y Return vs Nifty Z-Score])</f>
        <v>21</v>
      </c>
      <c r="AT8">
        <f>_xlfn.RANK.AVG(Table2[[#This Row],[6M Return vs Nifty Z-Score]],Table2[6M Return vs Nifty Z-Score])</f>
        <v>9</v>
      </c>
      <c r="AU8">
        <f>_xlfn.RANK.AVG(Table2[[#This Row],[Sharpe Ratio Z-Score]],Table2[Sharpe Ratio Z-Score])</f>
        <v>50</v>
      </c>
      <c r="AV8">
        <f>(Table2[[#This Row],[Rank 1Y]]+Table2[[#This Row],[Rank 6M]]+Table2[[#This Row],[Rank Sharpe]])/3</f>
        <v>26.666666666666668</v>
      </c>
    </row>
    <row r="9" spans="1:48" x14ac:dyDescent="0.3">
      <c r="A9" t="s">
        <v>271</v>
      </c>
      <c r="B9" t="s">
        <v>272</v>
      </c>
      <c r="C9" t="s">
        <v>10325</v>
      </c>
      <c r="D9" t="s">
        <v>273</v>
      </c>
      <c r="E9">
        <v>100680.54578605101</v>
      </c>
      <c r="F9">
        <v>74.16</v>
      </c>
      <c r="G9">
        <v>178.684312357652</v>
      </c>
      <c r="H9">
        <f>(Table2[[#This Row],[1Y Return vs Nifty]]-AVERAGE(Table2[1Y Return vs Nifty]))/_xlfn.STDEV.P(Table2[1Y Return vs Nifty])</f>
        <v>2.5690443739110891</v>
      </c>
      <c r="I9">
        <v>4.2273936129084904</v>
      </c>
      <c r="J9">
        <f>(Table2[[#This Row],[1M Return vs Nifty]]-AVERAGE(Table2[1M Return vs Nifty]))/_xlfn.STDEV.P(Table2[1M Return vs Nifty])</f>
        <v>0.13382941259341569</v>
      </c>
      <c r="K9">
        <v>60.804948128788801</v>
      </c>
      <c r="L9">
        <f>(Table2[[#This Row],[6M Return vs Nifty]]-AVERAGE(Table2[6M Return vs Nifty]))/_xlfn.STDEV.P(Table2[6M Return vs Nifty])</f>
        <v>1.7340881019563894</v>
      </c>
      <c r="M9">
        <v>-5.1220564929244397</v>
      </c>
      <c r="N9">
        <f>(Table2[[#This Row],[1W Return vs Nifty]]-AVERAGE(Table2[1W Return vs Nifty]))/_xlfn.STDEV.P(Table2[1W Return vs Nifty])</f>
        <v>-1.0290512434523624</v>
      </c>
      <c r="O9">
        <v>74.67</v>
      </c>
      <c r="P9">
        <v>67.480860727736598</v>
      </c>
      <c r="Q9">
        <v>49.555857844338199</v>
      </c>
      <c r="R9">
        <v>39.881741317784801</v>
      </c>
      <c r="S9" s="2">
        <f>(Table2[[#This Row],[Close Price]]-Table2[[#This Row],[20D EMA]])/Table2[[#This Row],[20D EMA]]</f>
        <v>-6.8300522298112374E-3</v>
      </c>
      <c r="T9" s="2">
        <f>(Table2[[#This Row],[Close Price]]-Table2[[#This Row],[50D EMA]])/Table2[[#This Row],[50D EMA]]</f>
        <v>9.8978276213926214E-2</v>
      </c>
      <c r="U9" s="2">
        <f>(Table2[[#This Row],[Close Price]]-Table2[[#This Row],[200D EMA]])/Table2[[#This Row],[200D EMA]]</f>
        <v>0.49649311354768211</v>
      </c>
      <c r="V9">
        <v>0.59671665665382001</v>
      </c>
      <c r="W9">
        <v>73.3</v>
      </c>
      <c r="X9">
        <v>74.900000000000006</v>
      </c>
      <c r="Y9">
        <v>72.5</v>
      </c>
      <c r="Z9">
        <v>76.37</v>
      </c>
      <c r="AA9">
        <v>72.5</v>
      </c>
      <c r="AB9">
        <v>76.37</v>
      </c>
      <c r="AC9" s="2">
        <f>(Table2[[#This Row],[Close Price]]/Table2[[#This Row],[Day Low]])-1</f>
        <v>1.1732605729877221E-2</v>
      </c>
      <c r="AD9" s="2">
        <f>(Table2[[#This Row],[Day High]]/Table2[[#This Row],[Close Price]])-1</f>
        <v>9.9784250269687735E-3</v>
      </c>
      <c r="AE9" s="2">
        <f>(Table2[[#This Row],[Close Price]]/Table2[[#This Row],[Current Week Low]])-1</f>
        <v>2.2896551724137959E-2</v>
      </c>
      <c r="AF9" s="2">
        <f>(Table2[[#This Row],[Current Week High]]/Table2[[#This Row],[Close Price]])-1</f>
        <v>2.9800431499460656E-2</v>
      </c>
      <c r="AG9" s="2">
        <f>(Table2[[#This Row],[Close Price]]/Table2[[#This Row],[Current Month Low]])-1</f>
        <v>2.2896551724137959E-2</v>
      </c>
      <c r="AH9" s="2">
        <f>(Table2[[#This Row],[Current Month High]]/Table2[[#This Row],[Close Price]])-1</f>
        <v>2.9800431499460656E-2</v>
      </c>
      <c r="AI9">
        <v>13.6596548004315</v>
      </c>
      <c r="AJ9">
        <v>241.75115207373199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0.44</v>
      </c>
      <c r="AM9" t="s">
        <v>10358</v>
      </c>
      <c r="AN9">
        <v>-8.1199999999999992</v>
      </c>
      <c r="AO9" t="s">
        <v>10357</v>
      </c>
      <c r="AP9">
        <v>0.22190648520348799</v>
      </c>
      <c r="AQ9">
        <f>(Table2[[#This Row],[Sharpe Ratio]]-AVERAGE(Table2[Sharpe Ratio]))/_xlfn.STDEV.P(Table2[Sharpe Ratio])</f>
        <v>1.8115855161453682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5.2194961611539012</v>
      </c>
      <c r="AS9">
        <f>_xlfn.RANK.AVG(Table2[[#This Row],[1Y Return vs Nifty Z-Score]],Table2[1Y Return vs Nifty Z-Score])</f>
        <v>18</v>
      </c>
      <c r="AT9">
        <f>_xlfn.RANK.AVG(Table2[[#This Row],[6M Return vs Nifty Z-Score]],Table2[6M Return vs Nifty Z-Score])</f>
        <v>41</v>
      </c>
      <c r="AU9">
        <f>_xlfn.RANK.AVG(Table2[[#This Row],[Sharpe Ratio Z-Score]],Table2[Sharpe Ratio Z-Score])</f>
        <v>25</v>
      </c>
      <c r="AV9">
        <f>(Table2[[#This Row],[Rank 1Y]]+Table2[[#This Row],[Rank 6M]]+Table2[[#This Row],[Rank Sharpe]])/3</f>
        <v>28</v>
      </c>
    </row>
    <row r="10" spans="1:48" x14ac:dyDescent="0.3">
      <c r="A10" t="s">
        <v>583</v>
      </c>
      <c r="B10" t="s">
        <v>584</v>
      </c>
      <c r="C10" t="s">
        <v>10316</v>
      </c>
      <c r="D10" t="s">
        <v>43</v>
      </c>
      <c r="E10">
        <v>34573.568361400001</v>
      </c>
      <c r="F10">
        <v>6368.85</v>
      </c>
      <c r="G10">
        <v>169.455011066011</v>
      </c>
      <c r="H10">
        <f>(Table2[[#This Row],[1Y Return vs Nifty]]-AVERAGE(Table2[1Y Return vs Nifty]))/_xlfn.STDEV.P(Table2[1Y Return vs Nifty])</f>
        <v>2.4151632781287158</v>
      </c>
      <c r="I10">
        <v>59.488158163013097</v>
      </c>
      <c r="J10">
        <f>(Table2[[#This Row],[1M Return vs Nifty]]-AVERAGE(Table2[1M Return vs Nifty]))/_xlfn.STDEV.P(Table2[1M Return vs Nifty])</f>
        <v>5.5164185034757329</v>
      </c>
      <c r="K10">
        <v>98.416010088425693</v>
      </c>
      <c r="L10">
        <f>(Table2[[#This Row],[6M Return vs Nifty]]-AVERAGE(Table2[6M Return vs Nifty]))/_xlfn.STDEV.P(Table2[6M Return vs Nifty])</f>
        <v>2.9941817954398724</v>
      </c>
      <c r="M10">
        <v>14.653827538174999</v>
      </c>
      <c r="N10">
        <f>(Table2[[#This Row],[1W Return vs Nifty]]-AVERAGE(Table2[1W Return vs Nifty]))/_xlfn.STDEV.P(Table2[1W Return vs Nifty])</f>
        <v>3.702977097077703</v>
      </c>
      <c r="O10">
        <v>5600.78</v>
      </c>
      <c r="P10">
        <v>4895.0087824722104</v>
      </c>
      <c r="Q10">
        <v>3626.7989309795198</v>
      </c>
      <c r="R10">
        <v>86.385862756592005</v>
      </c>
      <c r="S10" s="2">
        <f>(Table2[[#This Row],[Close Price]]-Table2[[#This Row],[20D EMA]])/Table2[[#This Row],[20D EMA]]</f>
        <v>0.13713625602148283</v>
      </c>
      <c r="T10" s="2">
        <f>(Table2[[#This Row],[Close Price]]-Table2[[#This Row],[50D EMA]])/Table2[[#This Row],[50D EMA]]</f>
        <v>0.30109061761140099</v>
      </c>
      <c r="U10" s="2">
        <f>(Table2[[#This Row],[Close Price]]-Table2[[#This Row],[200D EMA]])/Table2[[#This Row],[200D EMA]]</f>
        <v>0.75605268480651944</v>
      </c>
      <c r="V10">
        <v>1.2533604964386</v>
      </c>
      <c r="W10">
        <v>6285.25</v>
      </c>
      <c r="X10">
        <v>6670</v>
      </c>
      <c r="Y10">
        <v>6285.25</v>
      </c>
      <c r="Z10">
        <v>6874</v>
      </c>
      <c r="AA10">
        <v>6285.25</v>
      </c>
      <c r="AB10">
        <v>6874</v>
      </c>
      <c r="AC10" s="2">
        <f>(Table2[[#This Row],[Close Price]]/Table2[[#This Row],[Day Low]])-1</f>
        <v>1.3300982458931632E-2</v>
      </c>
      <c r="AD10" s="2">
        <f>(Table2[[#This Row],[Day High]]/Table2[[#This Row],[Close Price]])-1</f>
        <v>4.7284831641505098E-2</v>
      </c>
      <c r="AE10" s="2">
        <f>(Table2[[#This Row],[Close Price]]/Table2[[#This Row],[Current Week Low]])-1</f>
        <v>1.3300982458931632E-2</v>
      </c>
      <c r="AF10" s="2">
        <f>(Table2[[#This Row],[Current Week High]]/Table2[[#This Row],[Close Price]])-1</f>
        <v>7.9315732039536124E-2</v>
      </c>
      <c r="AG10" s="2">
        <f>(Table2[[#This Row],[Close Price]]/Table2[[#This Row],[Current Month Low]])-1</f>
        <v>1.3300982458931632E-2</v>
      </c>
      <c r="AH10" s="2">
        <f>(Table2[[#This Row],[Current Month High]]/Table2[[#This Row],[Close Price]])-1</f>
        <v>7.9315732039536124E-2</v>
      </c>
      <c r="AI10">
        <v>7.9315732039536098</v>
      </c>
      <c r="AJ10">
        <v>219.70533607750599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0.4</v>
      </c>
      <c r="AM10" t="s">
        <v>10358</v>
      </c>
      <c r="AN10">
        <v>21.58</v>
      </c>
      <c r="AO10" t="s">
        <v>10358</v>
      </c>
      <c r="AP10">
        <v>0.19096192859290401</v>
      </c>
      <c r="AQ10">
        <f>(Table2[[#This Row],[Sharpe Ratio]]-AVERAGE(Table2[Sharpe Ratio]))/_xlfn.STDEV.P(Table2[Sharpe Ratio])</f>
        <v>1.4575392089468053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16.08627988306883</v>
      </c>
      <c r="AS10">
        <f>_xlfn.RANK.AVG(Table2[[#This Row],[1Y Return vs Nifty Z-Score]],Table2[1Y Return vs Nifty Z-Score])</f>
        <v>22</v>
      </c>
      <c r="AT10">
        <f>_xlfn.RANK.AVG(Table2[[#This Row],[6M Return vs Nifty Z-Score]],Table2[6M Return vs Nifty Z-Score])</f>
        <v>10</v>
      </c>
      <c r="AU10">
        <f>_xlfn.RANK.AVG(Table2[[#This Row],[Sharpe Ratio Z-Score]],Table2[Sharpe Ratio Z-Score])</f>
        <v>53</v>
      </c>
      <c r="AV10">
        <f>(Table2[[#This Row],[Rank 1Y]]+Table2[[#This Row],[Rank 6M]]+Table2[[#This Row],[Rank Sharpe]])/3</f>
        <v>28.333333333333332</v>
      </c>
    </row>
    <row r="11" spans="1:48" x14ac:dyDescent="0.3">
      <c r="A11" t="s">
        <v>797</v>
      </c>
      <c r="B11" t="s">
        <v>798</v>
      </c>
      <c r="C11" t="s">
        <v>10326</v>
      </c>
      <c r="D11" t="s">
        <v>138</v>
      </c>
      <c r="E11">
        <v>20286.087829255001</v>
      </c>
      <c r="F11">
        <v>611.75</v>
      </c>
      <c r="G11">
        <v>145.84851901175799</v>
      </c>
      <c r="H11">
        <f>(Table2[[#This Row],[1Y Return vs Nifty]]-AVERAGE(Table2[1Y Return vs Nifty]))/_xlfn.STDEV.P(Table2[1Y Return vs Nifty])</f>
        <v>2.0215697925442346</v>
      </c>
      <c r="I11">
        <v>17.7371943791271</v>
      </c>
      <c r="J11">
        <f>(Table2[[#This Row],[1M Return vs Nifty]]-AVERAGE(Table2[1M Return vs Nifty]))/_xlfn.STDEV.P(Table2[1M Return vs Nifty])</f>
        <v>1.4497306096951883</v>
      </c>
      <c r="K11">
        <v>58.342240627493901</v>
      </c>
      <c r="L11">
        <f>(Table2[[#This Row],[6M Return vs Nifty]]-AVERAGE(Table2[6M Return vs Nifty]))/_xlfn.STDEV.P(Table2[6M Return vs Nifty])</f>
        <v>1.6515793391193687</v>
      </c>
      <c r="M11">
        <v>-1.6157798123537701</v>
      </c>
      <c r="N11">
        <f>(Table2[[#This Row],[1W Return vs Nifty]]-AVERAGE(Table2[1W Return vs Nifty]))/_xlfn.STDEV.P(Table2[1W Return vs Nifty])</f>
        <v>-0.19005964155441821</v>
      </c>
      <c r="O11">
        <v>578.91999999999996</v>
      </c>
      <c r="P11">
        <v>531.33801060141798</v>
      </c>
      <c r="Q11">
        <v>400.36289030847303</v>
      </c>
      <c r="R11">
        <v>58.247785747914001</v>
      </c>
      <c r="S11" s="2">
        <f>(Table2[[#This Row],[Close Price]]-Table2[[#This Row],[20D EMA]])/Table2[[#This Row],[20D EMA]]</f>
        <v>5.6709044427554832E-2</v>
      </c>
      <c r="T11" s="2">
        <f>(Table2[[#This Row],[Close Price]]-Table2[[#This Row],[50D EMA]])/Table2[[#This Row],[50D EMA]]</f>
        <v>0.15133867292416031</v>
      </c>
      <c r="U11" s="2">
        <f>(Table2[[#This Row],[Close Price]]-Table2[[#This Row],[200D EMA]])/Table2[[#This Row],[200D EMA]]</f>
        <v>0.52798876921049476</v>
      </c>
      <c r="V11">
        <v>0.778837841069005</v>
      </c>
      <c r="W11">
        <v>595.1</v>
      </c>
      <c r="X11">
        <v>615.95000000000005</v>
      </c>
      <c r="Y11">
        <v>591.20000000000005</v>
      </c>
      <c r="Z11">
        <v>615.95000000000005</v>
      </c>
      <c r="AA11">
        <v>591.20000000000005</v>
      </c>
      <c r="AB11">
        <v>615.95000000000005</v>
      </c>
      <c r="AC11" s="2">
        <f>(Table2[[#This Row],[Close Price]]/Table2[[#This Row],[Day Low]])-1</f>
        <v>2.7978491009914341E-2</v>
      </c>
      <c r="AD11" s="2">
        <f>(Table2[[#This Row],[Day High]]/Table2[[#This Row],[Close Price]])-1</f>
        <v>6.8655496526359716E-3</v>
      </c>
      <c r="AE11" s="2">
        <f>(Table2[[#This Row],[Close Price]]/Table2[[#This Row],[Current Week Low]])-1</f>
        <v>3.4759810554803705E-2</v>
      </c>
      <c r="AF11" s="2">
        <f>(Table2[[#This Row],[Current Week High]]/Table2[[#This Row],[Close Price]])-1</f>
        <v>6.8655496526359716E-3</v>
      </c>
      <c r="AG11" s="2">
        <f>(Table2[[#This Row],[Close Price]]/Table2[[#This Row],[Current Month Low]])-1</f>
        <v>3.4759810554803705E-2</v>
      </c>
      <c r="AH11" s="2">
        <f>(Table2[[#This Row],[Current Month High]]/Table2[[#This Row],[Close Price]])-1</f>
        <v>6.8655496526359716E-3</v>
      </c>
      <c r="AI11">
        <v>4.1029832447895398</v>
      </c>
      <c r="AJ11">
        <v>191.24018090930701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0.55000000000000004</v>
      </c>
      <c r="AM11" t="s">
        <v>10358</v>
      </c>
      <c r="AN11">
        <v>0.74</v>
      </c>
      <c r="AO11" t="s">
        <v>10358</v>
      </c>
      <c r="AP11">
        <v>0.225012705171036</v>
      </c>
      <c r="AQ11">
        <f>(Table2[[#This Row],[Sharpe Ratio]]-AVERAGE(Table2[Sharpe Ratio]))/_xlfn.STDEV.P(Table2[Sharpe Ratio])</f>
        <v>1.8471247459587521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6.7799448457631257</v>
      </c>
      <c r="AS11">
        <f>_xlfn.RANK.AVG(Table2[[#This Row],[1Y Return vs Nifty Z-Score]],Table2[1Y Return vs Nifty Z-Score])</f>
        <v>31</v>
      </c>
      <c r="AT11">
        <f>_xlfn.RANK.AVG(Table2[[#This Row],[6M Return vs Nifty Z-Score]],Table2[6M Return vs Nifty Z-Score])</f>
        <v>47</v>
      </c>
      <c r="AU11">
        <f>_xlfn.RANK.AVG(Table2[[#This Row],[Sharpe Ratio Z-Score]],Table2[Sharpe Ratio Z-Score])</f>
        <v>24</v>
      </c>
      <c r="AV11">
        <f>(Table2[[#This Row],[Rank 1Y]]+Table2[[#This Row],[Rank 6M]]+Table2[[#This Row],[Rank Sharpe]])/3</f>
        <v>34</v>
      </c>
    </row>
    <row r="12" spans="1:48" x14ac:dyDescent="0.3">
      <c r="A12" t="s">
        <v>1032</v>
      </c>
      <c r="B12" t="s">
        <v>1033</v>
      </c>
      <c r="C12" t="s">
        <v>10316</v>
      </c>
      <c r="D12" t="s">
        <v>357</v>
      </c>
      <c r="E12">
        <v>13364.029549839999</v>
      </c>
      <c r="F12">
        <v>397.7</v>
      </c>
      <c r="G12">
        <v>111.19600793795701</v>
      </c>
      <c r="H12">
        <f>(Table2[[#This Row],[1Y Return vs Nifty]]-AVERAGE(Table2[1Y Return vs Nifty]))/_xlfn.STDEV.P(Table2[1Y Return vs Nifty])</f>
        <v>1.443804888447231</v>
      </c>
      <c r="I12">
        <v>34.477420635024203</v>
      </c>
      <c r="J12">
        <f>(Table2[[#This Row],[1M Return vs Nifty]]-AVERAGE(Table2[1M Return vs Nifty]))/_xlfn.STDEV.P(Table2[1M Return vs Nifty])</f>
        <v>3.0802863929434476</v>
      </c>
      <c r="K12">
        <v>111.653390364722</v>
      </c>
      <c r="L12">
        <f>(Table2[[#This Row],[6M Return vs Nifty]]-AVERAGE(Table2[6M Return vs Nifty]))/_xlfn.STDEV.P(Table2[6M Return vs Nifty])</f>
        <v>3.4376773665647846</v>
      </c>
      <c r="M12">
        <v>7.9144827835070801</v>
      </c>
      <c r="N12">
        <f>(Table2[[#This Row],[1W Return vs Nifty]]-AVERAGE(Table2[1W Return vs Nifty]))/_xlfn.STDEV.P(Table2[1W Return vs Nifty])</f>
        <v>2.0903680058461811</v>
      </c>
      <c r="O12">
        <v>355.17</v>
      </c>
      <c r="P12">
        <v>315.85983189810099</v>
      </c>
      <c r="Q12">
        <v>241.685455576377</v>
      </c>
      <c r="R12">
        <v>83.405601832741397</v>
      </c>
      <c r="S12" s="2">
        <f>(Table2[[#This Row],[Close Price]]-Table2[[#This Row],[20D EMA]])/Table2[[#This Row],[20D EMA]]</f>
        <v>0.11974547399836689</v>
      </c>
      <c r="T12" s="2">
        <f>(Table2[[#This Row],[Close Price]]-Table2[[#This Row],[50D EMA]])/Table2[[#This Row],[50D EMA]]</f>
        <v>0.2591028039560957</v>
      </c>
      <c r="U12" s="2">
        <f>(Table2[[#This Row],[Close Price]]-Table2[[#This Row],[200D EMA]])/Table2[[#This Row],[200D EMA]]</f>
        <v>0.645527237257848</v>
      </c>
      <c r="V12">
        <v>0.88804751703472395</v>
      </c>
      <c r="W12">
        <v>392.15</v>
      </c>
      <c r="X12">
        <v>407.65</v>
      </c>
      <c r="Y12">
        <v>379.55</v>
      </c>
      <c r="Z12">
        <v>410</v>
      </c>
      <c r="AA12">
        <v>379.55</v>
      </c>
      <c r="AB12">
        <v>410</v>
      </c>
      <c r="AC12" s="2">
        <f>(Table2[[#This Row],[Close Price]]/Table2[[#This Row],[Day Low]])-1</f>
        <v>1.4152747673084276E-2</v>
      </c>
      <c r="AD12" s="2">
        <f>(Table2[[#This Row],[Day High]]/Table2[[#This Row],[Close Price]])-1</f>
        <v>2.501885843600693E-2</v>
      </c>
      <c r="AE12" s="2">
        <f>(Table2[[#This Row],[Close Price]]/Table2[[#This Row],[Current Week Low]])-1</f>
        <v>4.7819786589382129E-2</v>
      </c>
      <c r="AF12" s="2">
        <f>(Table2[[#This Row],[Current Week High]]/Table2[[#This Row],[Close Price]])-1</f>
        <v>3.0927835051546504E-2</v>
      </c>
      <c r="AG12" s="2">
        <f>(Table2[[#This Row],[Close Price]]/Table2[[#This Row],[Current Month Low]])-1</f>
        <v>4.7819786589382129E-2</v>
      </c>
      <c r="AH12" s="2">
        <f>(Table2[[#This Row],[Current Month High]]/Table2[[#This Row],[Close Price]])-1</f>
        <v>3.0927835051546504E-2</v>
      </c>
      <c r="AI12">
        <v>3.0927835051546499</v>
      </c>
      <c r="AJ12">
        <v>171.28240109140501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0.35</v>
      </c>
      <c r="AM12" t="s">
        <v>10358</v>
      </c>
      <c r="AN12">
        <v>17.28</v>
      </c>
      <c r="AO12" t="s">
        <v>10358</v>
      </c>
      <c r="AP12">
        <v>0.19383206181684601</v>
      </c>
      <c r="AQ12">
        <f>(Table2[[#This Row],[Sharpe Ratio]]-AVERAGE(Table2[Sharpe Ratio]))/_xlfn.STDEV.P(Table2[Sharpe Ratio])</f>
        <v>1.4903772968177111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11.542513950619355</v>
      </c>
      <c r="AS12">
        <f>_xlfn.RANK.AVG(Table2[[#This Row],[1Y Return vs Nifty Z-Score]],Table2[1Y Return vs Nifty Z-Score])</f>
        <v>61</v>
      </c>
      <c r="AT12">
        <f>_xlfn.RANK.AVG(Table2[[#This Row],[6M Return vs Nifty Z-Score]],Table2[6M Return vs Nifty Z-Score])</f>
        <v>6</v>
      </c>
      <c r="AU12">
        <f>_xlfn.RANK.AVG(Table2[[#This Row],[Sharpe Ratio Z-Score]],Table2[Sharpe Ratio Z-Score])</f>
        <v>46</v>
      </c>
      <c r="AV12">
        <f>(Table2[[#This Row],[Rank 1Y]]+Table2[[#This Row],[Rank 6M]]+Table2[[#This Row],[Rank Sharpe]])/3</f>
        <v>37.666666666666664</v>
      </c>
    </row>
    <row r="13" spans="1:48" x14ac:dyDescent="0.3">
      <c r="A13" t="s">
        <v>791</v>
      </c>
      <c r="B13" t="s">
        <v>792</v>
      </c>
      <c r="C13" t="s">
        <v>10325</v>
      </c>
      <c r="D13" t="s">
        <v>320</v>
      </c>
      <c r="E13">
        <v>20977.907759999998</v>
      </c>
      <c r="F13">
        <v>1961.45</v>
      </c>
      <c r="G13">
        <v>110.943224178492</v>
      </c>
      <c r="H13">
        <f>(Table2[[#This Row],[1Y Return vs Nifty]]-AVERAGE(Table2[1Y Return vs Nifty]))/_xlfn.STDEV.P(Table2[1Y Return vs Nifty])</f>
        <v>1.4395901986594251</v>
      </c>
      <c r="I13">
        <v>-15.6241763471256</v>
      </c>
      <c r="J13">
        <f>(Table2[[#This Row],[1M Return vs Nifty]]-AVERAGE(Table2[1M Return vs Nifty]))/_xlfn.STDEV.P(Table2[1M Return vs Nifty])</f>
        <v>-1.7997819801133168</v>
      </c>
      <c r="K13">
        <v>126.910293047227</v>
      </c>
      <c r="L13">
        <f>(Table2[[#This Row],[6M Return vs Nifty]]-AVERAGE(Table2[6M Return vs Nifty]))/_xlfn.STDEV.P(Table2[6M Return vs Nifty])</f>
        <v>3.9488335490982007</v>
      </c>
      <c r="M13">
        <v>6.1555783362401097</v>
      </c>
      <c r="N13">
        <f>(Table2[[#This Row],[1W Return vs Nifty]]-AVERAGE(Table2[1W Return vs Nifty]))/_xlfn.STDEV.P(Table2[1W Return vs Nifty])</f>
        <v>1.6694924748376716</v>
      </c>
      <c r="O13">
        <v>1920.81</v>
      </c>
      <c r="P13">
        <v>1952.8453966746999</v>
      </c>
      <c r="Q13">
        <v>1422.13977464768</v>
      </c>
      <c r="R13">
        <v>43.294945360775102</v>
      </c>
      <c r="S13" s="2">
        <f>(Table2[[#This Row],[Close Price]]-Table2[[#This Row],[20D EMA]])/Table2[[#This Row],[20D EMA]]</f>
        <v>2.1157740744790012E-2</v>
      </c>
      <c r="T13" s="2">
        <f>(Table2[[#This Row],[Close Price]]-Table2[[#This Row],[50D EMA]])/Table2[[#This Row],[50D EMA]]</f>
        <v>4.4061876787338111E-3</v>
      </c>
      <c r="U13" s="2">
        <f>(Table2[[#This Row],[Close Price]]-Table2[[#This Row],[200D EMA]])/Table2[[#This Row],[200D EMA]]</f>
        <v>0.3792244862049009</v>
      </c>
      <c r="V13">
        <v>0.51005660739868397</v>
      </c>
      <c r="W13">
        <v>1920</v>
      </c>
      <c r="X13">
        <v>1994.95</v>
      </c>
      <c r="Y13">
        <v>1790</v>
      </c>
      <c r="Z13">
        <v>1994.95</v>
      </c>
      <c r="AA13">
        <v>1790</v>
      </c>
      <c r="AB13">
        <v>1994.95</v>
      </c>
      <c r="AC13" s="2">
        <f>(Table2[[#This Row],[Close Price]]/Table2[[#This Row],[Day Low]])-1</f>
        <v>2.1588541666666794E-2</v>
      </c>
      <c r="AD13" s="2">
        <f>(Table2[[#This Row],[Day High]]/Table2[[#This Row],[Close Price]])-1</f>
        <v>1.707920161105303E-2</v>
      </c>
      <c r="AE13" s="2">
        <f>(Table2[[#This Row],[Close Price]]/Table2[[#This Row],[Current Week Low]])-1</f>
        <v>9.5782122905027967E-2</v>
      </c>
      <c r="AF13" s="2">
        <f>(Table2[[#This Row],[Current Week High]]/Table2[[#This Row],[Close Price]])-1</f>
        <v>1.707920161105303E-2</v>
      </c>
      <c r="AG13" s="2">
        <f>(Table2[[#This Row],[Close Price]]/Table2[[#This Row],[Current Month Low]])-1</f>
        <v>9.5782122905027967E-2</v>
      </c>
      <c r="AH13" s="2">
        <f>(Table2[[#This Row],[Current Month High]]/Table2[[#This Row],[Close Price]])-1</f>
        <v>1.707920161105303E-2</v>
      </c>
      <c r="AI13">
        <v>44.474750822095899</v>
      </c>
      <c r="AJ13">
        <v>202.55283047971599</v>
      </c>
      <c r="AK13" t="str">
        <f>IF(AND(Table2[[#This Row],[20D EMA]]&gt;Table2[[#This Row],[50D EMA]],Table2[[#This Row],[50D EMA]]&gt;Table2[[#This Row],[200D EMA]]),"Uptrend","Downtrend/NoTrend")</f>
        <v>Downtrend/NoTrend</v>
      </c>
      <c r="AL13">
        <v>0.16</v>
      </c>
      <c r="AM13" t="s">
        <v>10358</v>
      </c>
      <c r="AN13">
        <v>2.0699999999999998</v>
      </c>
      <c r="AO13" t="s">
        <v>10358</v>
      </c>
      <c r="AP13">
        <v>0.19340491132752599</v>
      </c>
      <c r="AQ13">
        <f>(Table2[[#This Row],[Sharpe Ratio]]-AVERAGE(Table2[Sharpe Ratio]))/_xlfn.STDEV.P(Table2[Sharpe Ratio])</f>
        <v>1.4854901350701719</v>
      </c>
      <c r="AR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">
        <f>_xlfn.RANK.AVG(Table2[[#This Row],[1Y Return vs Nifty Z-Score]],Table2[1Y Return vs Nifty Z-Score])</f>
        <v>63</v>
      </c>
      <c r="AT13">
        <f>_xlfn.RANK.AVG(Table2[[#This Row],[6M Return vs Nifty Z-Score]],Table2[6M Return vs Nifty Z-Score])</f>
        <v>4</v>
      </c>
      <c r="AU13">
        <f>_xlfn.RANK.AVG(Table2[[#This Row],[Sharpe Ratio Z-Score]],Table2[Sharpe Ratio Z-Score])</f>
        <v>48</v>
      </c>
      <c r="AV13">
        <f>(Table2[[#This Row],[Rank 1Y]]+Table2[[#This Row],[Rank 6M]]+Table2[[#This Row],[Rank Sharpe]])/3</f>
        <v>38.333333333333336</v>
      </c>
    </row>
    <row r="14" spans="1:48" x14ac:dyDescent="0.3">
      <c r="A14" t="s">
        <v>647</v>
      </c>
      <c r="B14" t="s">
        <v>648</v>
      </c>
      <c r="C14" t="s">
        <v>10325</v>
      </c>
      <c r="D14" t="s">
        <v>163</v>
      </c>
      <c r="E14">
        <v>28765.606668991899</v>
      </c>
      <c r="F14">
        <v>220.91</v>
      </c>
      <c r="G14">
        <v>300.43913103035499</v>
      </c>
      <c r="H14">
        <f>(Table2[[#This Row],[1Y Return vs Nifty]]-AVERAGE(Table2[1Y Return vs Nifty]))/_xlfn.STDEV.P(Table2[1Y Return vs Nifty])</f>
        <v>4.5990750687708086</v>
      </c>
      <c r="I14">
        <v>28.203488930114201</v>
      </c>
      <c r="J14">
        <f>(Table2[[#This Row],[1M Return vs Nifty]]-AVERAGE(Table2[1M Return vs Nifty]))/_xlfn.STDEV.P(Table2[1M Return vs Nifty])</f>
        <v>2.4691838027653801</v>
      </c>
      <c r="K14">
        <v>47.425352281761199</v>
      </c>
      <c r="L14">
        <f>(Table2[[#This Row],[6M Return vs Nifty]]-AVERAGE(Table2[6M Return vs Nifty]))/_xlfn.STDEV.P(Table2[6M Return vs Nifty])</f>
        <v>1.2858278436767785</v>
      </c>
      <c r="M14">
        <v>-4.4938280119915204</v>
      </c>
      <c r="N14">
        <f>(Table2[[#This Row],[1W Return vs Nifty]]-AVERAGE(Table2[1W Return vs Nifty]))/_xlfn.STDEV.P(Table2[1W Return vs Nifty])</f>
        <v>-0.87872699137707078</v>
      </c>
      <c r="O14">
        <v>210.99</v>
      </c>
      <c r="P14">
        <v>189.034555312468</v>
      </c>
      <c r="Q14">
        <v>141.70786541502201</v>
      </c>
      <c r="R14">
        <v>60.700057354785201</v>
      </c>
      <c r="S14" s="2">
        <f>(Table2[[#This Row],[Close Price]]-Table2[[#This Row],[20D EMA]])/Table2[[#This Row],[20D EMA]]</f>
        <v>4.7016446277074679E-2</v>
      </c>
      <c r="T14" s="2">
        <f>(Table2[[#This Row],[Close Price]]-Table2[[#This Row],[50D EMA]])/Table2[[#This Row],[50D EMA]]</f>
        <v>0.16862231688192098</v>
      </c>
      <c r="U14" s="2">
        <f>(Table2[[#This Row],[Close Price]]-Table2[[#This Row],[200D EMA]])/Table2[[#This Row],[200D EMA]]</f>
        <v>0.55891135155425187</v>
      </c>
      <c r="V14">
        <v>0.63832438190572804</v>
      </c>
      <c r="W14">
        <v>217.01</v>
      </c>
      <c r="X14">
        <v>222.52</v>
      </c>
      <c r="Y14">
        <v>215.01</v>
      </c>
      <c r="Z14">
        <v>227.25</v>
      </c>
      <c r="AA14">
        <v>215.01</v>
      </c>
      <c r="AB14">
        <v>227.25</v>
      </c>
      <c r="AC14" s="2">
        <f>(Table2[[#This Row],[Close Price]]/Table2[[#This Row],[Day Low]])-1</f>
        <v>1.7971522049675226E-2</v>
      </c>
      <c r="AD14" s="2">
        <f>(Table2[[#This Row],[Day High]]/Table2[[#This Row],[Close Price]])-1</f>
        <v>7.2880358517044552E-3</v>
      </c>
      <c r="AE14" s="2">
        <f>(Table2[[#This Row],[Close Price]]/Table2[[#This Row],[Current Week Low]])-1</f>
        <v>2.7440584158876291E-2</v>
      </c>
      <c r="AF14" s="2">
        <f>(Table2[[#This Row],[Current Week High]]/Table2[[#This Row],[Close Price]])-1</f>
        <v>2.8699470372549829E-2</v>
      </c>
      <c r="AG14" s="2">
        <f>(Table2[[#This Row],[Close Price]]/Table2[[#This Row],[Current Month Low]])-1</f>
        <v>2.7440584158876291E-2</v>
      </c>
      <c r="AH14" s="2">
        <f>(Table2[[#This Row],[Current Month High]]/Table2[[#This Row],[Close Price]])-1</f>
        <v>2.8699470372549829E-2</v>
      </c>
      <c r="AI14">
        <v>7.2835091213616403</v>
      </c>
      <c r="AJ14">
        <v>369.52178533475001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0.46</v>
      </c>
      <c r="AM14" t="s">
        <v>10358</v>
      </c>
      <c r="AN14">
        <v>3.53</v>
      </c>
      <c r="AO14" t="s">
        <v>10358</v>
      </c>
      <c r="AP14">
        <v>0.19657687587002401</v>
      </c>
      <c r="AQ14">
        <f>(Table2[[#This Row],[Sharpe Ratio]]-AVERAGE(Table2[Sharpe Ratio]))/_xlfn.STDEV.P(Table2[Sharpe Ratio])</f>
        <v>1.5217815690360441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8.997141292871941</v>
      </c>
      <c r="AS14">
        <f>_xlfn.RANK.AVG(Table2[[#This Row],[1Y Return vs Nifty Z-Score]],Table2[1Y Return vs Nifty Z-Score])</f>
        <v>2</v>
      </c>
      <c r="AT14">
        <f>_xlfn.RANK.AVG(Table2[[#This Row],[6M Return vs Nifty Z-Score]],Table2[6M Return vs Nifty Z-Score])</f>
        <v>73</v>
      </c>
      <c r="AU14">
        <f>_xlfn.RANK.AVG(Table2[[#This Row],[Sharpe Ratio Z-Score]],Table2[Sharpe Ratio Z-Score])</f>
        <v>42</v>
      </c>
      <c r="AV14">
        <f>(Table2[[#This Row],[Rank 1Y]]+Table2[[#This Row],[Rank 6M]]+Table2[[#This Row],[Rank Sharpe]])/3</f>
        <v>39</v>
      </c>
    </row>
    <row r="15" spans="1:48" x14ac:dyDescent="0.3">
      <c r="A15" t="s">
        <v>1300</v>
      </c>
      <c r="B15" t="s">
        <v>1301</v>
      </c>
      <c r="C15" t="s">
        <v>10314</v>
      </c>
      <c r="D15" t="s">
        <v>535</v>
      </c>
      <c r="E15">
        <v>8850.4338100000004</v>
      </c>
      <c r="F15">
        <v>454</v>
      </c>
      <c r="G15">
        <v>106.443648457237</v>
      </c>
      <c r="H15">
        <f>(Table2[[#This Row],[1Y Return vs Nifty]]-AVERAGE(Table2[1Y Return vs Nifty]))/_xlfn.STDEV.P(Table2[1Y Return vs Nifty])</f>
        <v>1.3645683068971972</v>
      </c>
      <c r="I15">
        <v>12.3287372304597</v>
      </c>
      <c r="J15">
        <f>(Table2[[#This Row],[1M Return vs Nifty]]-AVERAGE(Table2[1M Return vs Nifty]))/_xlfn.STDEV.P(Table2[1M Return vs Nifty])</f>
        <v>0.92292822677617536</v>
      </c>
      <c r="K15">
        <v>52.714927913854297</v>
      </c>
      <c r="L15">
        <f>(Table2[[#This Row],[6M Return vs Nifty]]-AVERAGE(Table2[6M Return vs Nifty]))/_xlfn.STDEV.P(Table2[6M Return vs Nifty])</f>
        <v>1.4630459424998721</v>
      </c>
      <c r="M15">
        <v>2.7352290228124798</v>
      </c>
      <c r="N15">
        <f>(Table2[[#This Row],[1W Return vs Nifty]]-AVERAGE(Table2[1W Return vs Nifty]))/_xlfn.STDEV.P(Table2[1W Return vs Nifty])</f>
        <v>0.85106181150047988</v>
      </c>
      <c r="O15">
        <v>425.24</v>
      </c>
      <c r="P15">
        <v>401.81804848388799</v>
      </c>
      <c r="Q15">
        <v>324.95889084851302</v>
      </c>
      <c r="R15">
        <v>73.428912216783004</v>
      </c>
      <c r="S15" s="2">
        <f>(Table2[[#This Row],[Close Price]]-Table2[[#This Row],[20D EMA]])/Table2[[#This Row],[20D EMA]]</f>
        <v>6.7632395823534919E-2</v>
      </c>
      <c r="T15" s="2">
        <f>(Table2[[#This Row],[Close Price]]-Table2[[#This Row],[50D EMA]])/Table2[[#This Row],[50D EMA]]</f>
        <v>0.12986462831373885</v>
      </c>
      <c r="U15" s="2">
        <f>(Table2[[#This Row],[Close Price]]-Table2[[#This Row],[200D EMA]])/Table2[[#This Row],[200D EMA]]</f>
        <v>0.39709979565274434</v>
      </c>
      <c r="V15">
        <v>1.1163933644405599</v>
      </c>
      <c r="W15">
        <v>442.55</v>
      </c>
      <c r="X15">
        <v>458.65</v>
      </c>
      <c r="Y15">
        <v>441.1</v>
      </c>
      <c r="Z15">
        <v>458.65</v>
      </c>
      <c r="AA15">
        <v>441.1</v>
      </c>
      <c r="AB15">
        <v>458.65</v>
      </c>
      <c r="AC15" s="2">
        <f>(Table2[[#This Row],[Close Price]]/Table2[[#This Row],[Day Low]])-1</f>
        <v>2.5872782736414024E-2</v>
      </c>
      <c r="AD15" s="2">
        <f>(Table2[[#This Row],[Day High]]/Table2[[#This Row],[Close Price]])-1</f>
        <v>1.0242290748898597E-2</v>
      </c>
      <c r="AE15" s="2">
        <f>(Table2[[#This Row],[Close Price]]/Table2[[#This Row],[Current Week Low]])-1</f>
        <v>2.9245069145318547E-2</v>
      </c>
      <c r="AF15" s="2">
        <f>(Table2[[#This Row],[Current Week High]]/Table2[[#This Row],[Close Price]])-1</f>
        <v>1.0242290748898597E-2</v>
      </c>
      <c r="AG15" s="2">
        <f>(Table2[[#This Row],[Close Price]]/Table2[[#This Row],[Current Month Low]])-1</f>
        <v>2.9245069145318547E-2</v>
      </c>
      <c r="AH15" s="2">
        <f>(Table2[[#This Row],[Current Month High]]/Table2[[#This Row],[Close Price]])-1</f>
        <v>1.0242290748898597E-2</v>
      </c>
      <c r="AI15">
        <v>1.0242290748898499</v>
      </c>
      <c r="AJ15">
        <v>140.68919814446599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0.15</v>
      </c>
      <c r="AM15" t="s">
        <v>10358</v>
      </c>
      <c r="AN15">
        <v>11.08</v>
      </c>
      <c r="AO15" t="s">
        <v>10358</v>
      </c>
      <c r="AP15">
        <v>0.34088039635965101</v>
      </c>
      <c r="AQ15">
        <f>(Table2[[#This Row],[Sharpe Ratio]]-AVERAGE(Table2[Sharpe Ratio]))/_xlfn.STDEV.P(Table2[Sharpe Ratio])</f>
        <v>3.17280307786032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7.774407365534044</v>
      </c>
      <c r="AS15">
        <f>_xlfn.RANK.AVG(Table2[[#This Row],[1Y Return vs Nifty Z-Score]],Table2[1Y Return vs Nifty Z-Score])</f>
        <v>69</v>
      </c>
      <c r="AT15">
        <f>_xlfn.RANK.AVG(Table2[[#This Row],[6M Return vs Nifty Z-Score]],Table2[6M Return vs Nifty Z-Score])</f>
        <v>55</v>
      </c>
      <c r="AU15">
        <f>_xlfn.RANK.AVG(Table2[[#This Row],[Sharpe Ratio Z-Score]],Table2[Sharpe Ratio Z-Score])</f>
        <v>1</v>
      </c>
      <c r="AV15">
        <f>(Table2[[#This Row],[Rank 1Y]]+Table2[[#This Row],[Rank 6M]]+Table2[[#This Row],[Rank Sharpe]])/3</f>
        <v>41.666666666666664</v>
      </c>
    </row>
    <row r="16" spans="1:48" x14ac:dyDescent="0.3">
      <c r="A16" t="s">
        <v>372</v>
      </c>
      <c r="B16" t="s">
        <v>373</v>
      </c>
      <c r="C16" t="s">
        <v>10324</v>
      </c>
      <c r="D16" t="s">
        <v>89</v>
      </c>
      <c r="E16">
        <v>65983.398011665005</v>
      </c>
      <c r="F16">
        <v>654.20000000000005</v>
      </c>
      <c r="G16">
        <v>131.75977280458099</v>
      </c>
      <c r="H16">
        <f>(Table2[[#This Row],[1Y Return vs Nifty]]-AVERAGE(Table2[1Y Return vs Nifty]))/_xlfn.STDEV.P(Table2[1Y Return vs Nifty])</f>
        <v>1.7866666686724735</v>
      </c>
      <c r="I16">
        <v>19.322891350165701</v>
      </c>
      <c r="J16">
        <f>(Table2[[#This Row],[1M Return vs Nifty]]-AVERAGE(Table2[1M Return vs Nifty]))/_xlfn.STDEV.P(Table2[1M Return vs Nifty])</f>
        <v>1.6041829645846819</v>
      </c>
      <c r="K16">
        <v>47.504576650887302</v>
      </c>
      <c r="L16">
        <f>(Table2[[#This Row],[6M Return vs Nifty]]-AVERAGE(Table2[6M Return vs Nifty]))/_xlfn.STDEV.P(Table2[6M Return vs Nifty])</f>
        <v>1.2884821193793137</v>
      </c>
      <c r="M16">
        <v>5.8769339228240902</v>
      </c>
      <c r="N16">
        <f>(Table2[[#This Row],[1W Return vs Nifty]]-AVERAGE(Table2[1W Return vs Nifty]))/_xlfn.STDEV.P(Table2[1W Return vs Nifty])</f>
        <v>1.6028176673225472</v>
      </c>
      <c r="O16">
        <v>596.46</v>
      </c>
      <c r="P16">
        <v>549.45620855758398</v>
      </c>
      <c r="Q16">
        <v>427.49823156120902</v>
      </c>
      <c r="R16">
        <v>79.431758389093801</v>
      </c>
      <c r="S16" s="2">
        <f>(Table2[[#This Row],[Close Price]]-Table2[[#This Row],[20D EMA]])/Table2[[#This Row],[20D EMA]]</f>
        <v>9.680447976394059E-2</v>
      </c>
      <c r="T16" s="2">
        <f>(Table2[[#This Row],[Close Price]]-Table2[[#This Row],[50D EMA]])/Table2[[#This Row],[50D EMA]]</f>
        <v>0.19063173699936223</v>
      </c>
      <c r="U16" s="2">
        <f>(Table2[[#This Row],[Close Price]]-Table2[[#This Row],[200D EMA]])/Table2[[#This Row],[200D EMA]]</f>
        <v>0.53029872804592393</v>
      </c>
      <c r="V16">
        <v>2.6052077295179101</v>
      </c>
      <c r="W16">
        <v>630.25</v>
      </c>
      <c r="X16">
        <v>658.75</v>
      </c>
      <c r="Y16">
        <v>616</v>
      </c>
      <c r="Z16">
        <v>658.75</v>
      </c>
      <c r="AA16">
        <v>616</v>
      </c>
      <c r="AB16">
        <v>658.75</v>
      </c>
      <c r="AC16" s="2">
        <f>(Table2[[#This Row],[Close Price]]/Table2[[#This Row],[Day Low]])-1</f>
        <v>3.8000793335977834E-2</v>
      </c>
      <c r="AD16" s="2">
        <f>(Table2[[#This Row],[Day High]]/Table2[[#This Row],[Close Price]])-1</f>
        <v>6.9550596147966992E-3</v>
      </c>
      <c r="AE16" s="2">
        <f>(Table2[[#This Row],[Close Price]]/Table2[[#This Row],[Current Week Low]])-1</f>
        <v>6.2012987012987075E-2</v>
      </c>
      <c r="AF16" s="2">
        <f>(Table2[[#This Row],[Current Week High]]/Table2[[#This Row],[Close Price]])-1</f>
        <v>6.9550596147966992E-3</v>
      </c>
      <c r="AG16" s="2">
        <f>(Table2[[#This Row],[Close Price]]/Table2[[#This Row],[Current Month Low]])-1</f>
        <v>6.2012987012987075E-2</v>
      </c>
      <c r="AH16" s="2">
        <f>(Table2[[#This Row],[Current Month High]]/Table2[[#This Row],[Close Price]])-1</f>
        <v>6.9550596147966992E-3</v>
      </c>
      <c r="AI16">
        <v>0.69550596147966903</v>
      </c>
      <c r="AJ16">
        <v>222.58382642998001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0.51</v>
      </c>
      <c r="AM16" t="s">
        <v>10358</v>
      </c>
      <c r="AN16">
        <v>19.04</v>
      </c>
      <c r="AO16" t="s">
        <v>10358</v>
      </c>
      <c r="AP16">
        <v>0.23932068520743199</v>
      </c>
      <c r="AQ16">
        <f>(Table2[[#This Row],[Sharpe Ratio]]-AVERAGE(Table2[Sharpe Ratio]))/_xlfn.STDEV.P(Table2[Sharpe Ratio])</f>
        <v>2.0108268005431809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8.2929762205021973</v>
      </c>
      <c r="AS16">
        <f>_xlfn.RANK.AVG(Table2[[#This Row],[1Y Return vs Nifty Z-Score]],Table2[1Y Return vs Nifty Z-Score])</f>
        <v>42</v>
      </c>
      <c r="AT16">
        <f>_xlfn.RANK.AVG(Table2[[#This Row],[6M Return vs Nifty Z-Score]],Table2[6M Return vs Nifty Z-Score])</f>
        <v>71</v>
      </c>
      <c r="AU16">
        <f>_xlfn.RANK.AVG(Table2[[#This Row],[Sharpe Ratio Z-Score]],Table2[Sharpe Ratio Z-Score])</f>
        <v>13</v>
      </c>
      <c r="AV16">
        <f>(Table2[[#This Row],[Rank 1Y]]+Table2[[#This Row],[Rank 6M]]+Table2[[#This Row],[Rank Sharpe]])/3</f>
        <v>42</v>
      </c>
    </row>
    <row r="17" spans="1:48" x14ac:dyDescent="0.3">
      <c r="A17" t="s">
        <v>927</v>
      </c>
      <c r="B17" t="s">
        <v>928</v>
      </c>
      <c r="C17" t="s">
        <v>10318</v>
      </c>
      <c r="D17" t="s">
        <v>54</v>
      </c>
      <c r="E17">
        <v>16063.53422356</v>
      </c>
      <c r="F17">
        <v>12703.6</v>
      </c>
      <c r="G17">
        <v>220.82670329985999</v>
      </c>
      <c r="H17">
        <f>(Table2[[#This Row],[1Y Return vs Nifty]]-AVERAGE(Table2[1Y Return vs Nifty]))/_xlfn.STDEV.P(Table2[1Y Return vs Nifty])</f>
        <v>3.2716888203492527</v>
      </c>
      <c r="I17">
        <v>16.2623179209032</v>
      </c>
      <c r="J17">
        <f>(Table2[[#This Row],[1M Return vs Nifty]]-AVERAGE(Table2[1M Return vs Nifty]))/_xlfn.STDEV.P(Table2[1M Return vs Nifty])</f>
        <v>1.3060725550326042</v>
      </c>
      <c r="K17">
        <v>66.1785742236777</v>
      </c>
      <c r="L17">
        <f>(Table2[[#This Row],[6M Return vs Nifty]]-AVERAGE(Table2[6M Return vs Nifty]))/_xlfn.STDEV.P(Table2[6M Return vs Nifty])</f>
        <v>1.9141221664179171</v>
      </c>
      <c r="M17">
        <v>3.21830404633541</v>
      </c>
      <c r="N17">
        <f>(Table2[[#This Row],[1W Return vs Nifty]]-AVERAGE(Table2[1W Return vs Nifty]))/_xlfn.STDEV.P(Table2[1W Return vs Nifty])</f>
        <v>0.96665334198871999</v>
      </c>
      <c r="O17">
        <v>11760.28</v>
      </c>
      <c r="P17">
        <v>10232.2693995432</v>
      </c>
      <c r="Q17">
        <v>7383.0224427529101</v>
      </c>
      <c r="R17">
        <v>74.562991261473499</v>
      </c>
      <c r="S17" s="2">
        <f>(Table2[[#This Row],[Close Price]]-Table2[[#This Row],[20D EMA]])/Table2[[#This Row],[20D EMA]]</f>
        <v>8.0212375895811969E-2</v>
      </c>
      <c r="T17" s="2">
        <f>(Table2[[#This Row],[Close Price]]-Table2[[#This Row],[50D EMA]])/Table2[[#This Row],[50D EMA]]</f>
        <v>0.24152321483708472</v>
      </c>
      <c r="U17" s="2">
        <f>(Table2[[#This Row],[Close Price]]-Table2[[#This Row],[200D EMA]])/Table2[[#This Row],[200D EMA]]</f>
        <v>0.72065032965864917</v>
      </c>
      <c r="V17">
        <v>0.49868414434424002</v>
      </c>
      <c r="W17">
        <v>12558.15</v>
      </c>
      <c r="X17">
        <v>13059.3</v>
      </c>
      <c r="Y17">
        <v>12340</v>
      </c>
      <c r="Z17">
        <v>13059.3</v>
      </c>
      <c r="AA17">
        <v>12340</v>
      </c>
      <c r="AB17">
        <v>13059.3</v>
      </c>
      <c r="AC17" s="2">
        <f>(Table2[[#This Row],[Close Price]]/Table2[[#This Row],[Day Low]])-1</f>
        <v>1.1582119977862959E-2</v>
      </c>
      <c r="AD17" s="2">
        <f>(Table2[[#This Row],[Day High]]/Table2[[#This Row],[Close Price]])-1</f>
        <v>2.7999937025724897E-2</v>
      </c>
      <c r="AE17" s="2">
        <f>(Table2[[#This Row],[Close Price]]/Table2[[#This Row],[Current Week Low]])-1</f>
        <v>2.9465153970826607E-2</v>
      </c>
      <c r="AF17" s="2">
        <f>(Table2[[#This Row],[Current Week High]]/Table2[[#This Row],[Close Price]])-1</f>
        <v>2.7999937025724897E-2</v>
      </c>
      <c r="AG17" s="2">
        <f>(Table2[[#This Row],[Close Price]]/Table2[[#This Row],[Current Month Low]])-1</f>
        <v>2.9465153970826607E-2</v>
      </c>
      <c r="AH17" s="2">
        <f>(Table2[[#This Row],[Current Month High]]/Table2[[#This Row],[Close Price]])-1</f>
        <v>2.7999937025724897E-2</v>
      </c>
      <c r="AI17">
        <v>2.7999937025724799</v>
      </c>
      <c r="AJ17">
        <v>273.63529411764699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0.68</v>
      </c>
      <c r="AM17" t="s">
        <v>10358</v>
      </c>
      <c r="AN17">
        <v>10.18</v>
      </c>
      <c r="AO17" t="s">
        <v>10358</v>
      </c>
      <c r="AP17">
        <v>0.169762292605104</v>
      </c>
      <c r="AQ17">
        <f>(Table2[[#This Row],[Sharpe Ratio]]-AVERAGE(Table2[Sharpe Ratio]))/_xlfn.STDEV.P(Table2[Sharpe Ratio])</f>
        <v>1.2149875728097024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8.6735244565981979</v>
      </c>
      <c r="AS17">
        <f>_xlfn.RANK.AVG(Table2[[#This Row],[1Y Return vs Nifty Z-Score]],Table2[1Y Return vs Nifty Z-Score])</f>
        <v>11</v>
      </c>
      <c r="AT17">
        <f>_xlfn.RANK.AVG(Table2[[#This Row],[6M Return vs Nifty Z-Score]],Table2[6M Return vs Nifty Z-Score])</f>
        <v>34</v>
      </c>
      <c r="AU17">
        <f>_xlfn.RANK.AVG(Table2[[#This Row],[Sharpe Ratio Z-Score]],Table2[Sharpe Ratio Z-Score])</f>
        <v>87</v>
      </c>
      <c r="AV17">
        <f>(Table2[[#This Row],[Rank 1Y]]+Table2[[#This Row],[Rank 6M]]+Table2[[#This Row],[Rank Sharpe]])/3</f>
        <v>44</v>
      </c>
    </row>
    <row r="18" spans="1:48" x14ac:dyDescent="0.3">
      <c r="A18" t="s">
        <v>996</v>
      </c>
      <c r="B18" t="s">
        <v>997</v>
      </c>
      <c r="C18" t="s">
        <v>10325</v>
      </c>
      <c r="D18" t="s">
        <v>163</v>
      </c>
      <c r="E18">
        <v>14151.827456000001</v>
      </c>
      <c r="F18">
        <v>13878.65</v>
      </c>
      <c r="G18">
        <v>121.004454786474</v>
      </c>
      <c r="H18">
        <f>(Table2[[#This Row],[1Y Return vs Nifty]]-AVERAGE(Table2[1Y Return vs Nifty]))/_xlfn.STDEV.P(Table2[1Y Return vs Nifty])</f>
        <v>1.6073421380481263</v>
      </c>
      <c r="I18">
        <v>3.5820854388717298</v>
      </c>
      <c r="J18">
        <f>(Table2[[#This Row],[1M Return vs Nifty]]-AVERAGE(Table2[1M Return vs Nifty]))/_xlfn.STDEV.P(Table2[1M Return vs Nifty])</f>
        <v>7.0974170431897673E-2</v>
      </c>
      <c r="K18">
        <v>47.874156350539799</v>
      </c>
      <c r="L18">
        <f>(Table2[[#This Row],[6M Return vs Nifty]]-AVERAGE(Table2[6M Return vs Nifty]))/_xlfn.STDEV.P(Table2[6M Return vs Nifty])</f>
        <v>1.3008642491174056</v>
      </c>
      <c r="M18">
        <v>-6.52457332376036</v>
      </c>
      <c r="N18">
        <f>(Table2[[#This Row],[1W Return vs Nifty]]-AVERAGE(Table2[1W Return vs Nifty]))/_xlfn.STDEV.P(Table2[1W Return vs Nifty])</f>
        <v>-1.3646493578602479</v>
      </c>
      <c r="O18">
        <v>13841.72</v>
      </c>
      <c r="P18">
        <v>13040.542120705</v>
      </c>
      <c r="Q18">
        <v>10015.8057495831</v>
      </c>
      <c r="R18">
        <v>49.053264236131199</v>
      </c>
      <c r="S18" s="2">
        <f>(Table2[[#This Row],[Close Price]]-Table2[[#This Row],[20D EMA]])/Table2[[#This Row],[20D EMA]]</f>
        <v>2.6680210262886614E-3</v>
      </c>
      <c r="T18" s="2">
        <f>(Table2[[#This Row],[Close Price]]-Table2[[#This Row],[50D EMA]])/Table2[[#This Row],[50D EMA]]</f>
        <v>6.4269404717791703E-2</v>
      </c>
      <c r="U18" s="2">
        <f>(Table2[[#This Row],[Close Price]]-Table2[[#This Row],[200D EMA]])/Table2[[#This Row],[200D EMA]]</f>
        <v>0.38567483705219496</v>
      </c>
      <c r="V18">
        <v>0.76302602051760304</v>
      </c>
      <c r="W18">
        <v>13761.8</v>
      </c>
      <c r="X18">
        <v>14021.75</v>
      </c>
      <c r="Y18">
        <v>13697.25</v>
      </c>
      <c r="Z18">
        <v>14400</v>
      </c>
      <c r="AA18">
        <v>13697.25</v>
      </c>
      <c r="AB18">
        <v>14400</v>
      </c>
      <c r="AC18" s="2">
        <f>(Table2[[#This Row],[Close Price]]/Table2[[#This Row],[Day Low]])-1</f>
        <v>8.4908950863986643E-3</v>
      </c>
      <c r="AD18" s="2">
        <f>(Table2[[#This Row],[Day High]]/Table2[[#This Row],[Close Price]])-1</f>
        <v>1.0310801122587643E-2</v>
      </c>
      <c r="AE18" s="2">
        <f>(Table2[[#This Row],[Close Price]]/Table2[[#This Row],[Current Week Low]])-1</f>
        <v>1.3243534286079273E-2</v>
      </c>
      <c r="AF18" s="2">
        <f>(Table2[[#This Row],[Current Week High]]/Table2[[#This Row],[Close Price]])-1</f>
        <v>3.7564892839000885E-2</v>
      </c>
      <c r="AG18" s="2">
        <f>(Table2[[#This Row],[Close Price]]/Table2[[#This Row],[Current Month Low]])-1</f>
        <v>1.3243534286079273E-2</v>
      </c>
      <c r="AH18" s="2">
        <f>(Table2[[#This Row],[Current Month High]]/Table2[[#This Row],[Close Price]])-1</f>
        <v>3.7564892839000885E-2</v>
      </c>
      <c r="AI18">
        <v>6.6386139862306397</v>
      </c>
      <c r="AJ18">
        <v>229.49870015787999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0.2</v>
      </c>
      <c r="AM18" t="s">
        <v>10358</v>
      </c>
      <c r="AN18">
        <v>-1.42</v>
      </c>
      <c r="AO18" t="s">
        <v>10357</v>
      </c>
      <c r="AP18">
        <v>0.23836790555151799</v>
      </c>
      <c r="AQ18">
        <f>(Table2[[#This Row],[Sharpe Ratio]]-AVERAGE(Table2[Sharpe Ratio]))/_xlfn.STDEV.P(Table2[Sharpe Ratio])</f>
        <v>1.9999257518387086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3.6144569515758898</v>
      </c>
      <c r="AS18">
        <f>_xlfn.RANK.AVG(Table2[[#This Row],[1Y Return vs Nifty Z-Score]],Table2[1Y Return vs Nifty Z-Score])</f>
        <v>51</v>
      </c>
      <c r="AT18">
        <f>_xlfn.RANK.AVG(Table2[[#This Row],[6M Return vs Nifty Z-Score]],Table2[6M Return vs Nifty Z-Score])</f>
        <v>68</v>
      </c>
      <c r="AU18">
        <f>_xlfn.RANK.AVG(Table2[[#This Row],[Sharpe Ratio Z-Score]],Table2[Sharpe Ratio Z-Score])</f>
        <v>15</v>
      </c>
      <c r="AV18">
        <f>(Table2[[#This Row],[Rank 1Y]]+Table2[[#This Row],[Rank 6M]]+Table2[[#This Row],[Rank Sharpe]])/3</f>
        <v>44.666666666666664</v>
      </c>
    </row>
    <row r="19" spans="1:48" x14ac:dyDescent="0.3">
      <c r="A19" t="s">
        <v>1276</v>
      </c>
      <c r="B19" t="s">
        <v>1277</v>
      </c>
      <c r="C19" t="s">
        <v>10325</v>
      </c>
      <c r="D19" t="s">
        <v>365</v>
      </c>
      <c r="E19">
        <v>9026.1036001499997</v>
      </c>
      <c r="F19">
        <v>414.4</v>
      </c>
      <c r="G19">
        <v>143.861117152991</v>
      </c>
      <c r="H19">
        <f>(Table2[[#This Row],[1Y Return vs Nifty]]-AVERAGE(Table2[1Y Return vs Nifty]))/_xlfn.STDEV.P(Table2[1Y Return vs Nifty])</f>
        <v>1.9884336356323375</v>
      </c>
      <c r="I19">
        <v>24.359849006906401</v>
      </c>
      <c r="J19">
        <f>(Table2[[#This Row],[1M Return vs Nifty]]-AVERAGE(Table2[1M Return vs Nifty]))/_xlfn.STDEV.P(Table2[1M Return vs Nifty])</f>
        <v>2.0948000154911433</v>
      </c>
      <c r="K19">
        <v>71.998642993698098</v>
      </c>
      <c r="L19">
        <f>(Table2[[#This Row],[6M Return vs Nifty]]-AVERAGE(Table2[6M Return vs Nifty]))/_xlfn.STDEV.P(Table2[6M Return vs Nifty])</f>
        <v>2.1091135219029957</v>
      </c>
      <c r="M19">
        <v>1.4295882418646499</v>
      </c>
      <c r="N19">
        <f>(Table2[[#This Row],[1W Return vs Nifty]]-AVERAGE(Table2[1W Return vs Nifty]))/_xlfn.STDEV.P(Table2[1W Return vs Nifty])</f>
        <v>0.53864446680524725</v>
      </c>
      <c r="O19">
        <v>381.17</v>
      </c>
      <c r="P19">
        <v>352.49036328404299</v>
      </c>
      <c r="Q19">
        <v>270.54010907033103</v>
      </c>
      <c r="R19">
        <v>66.491100816851201</v>
      </c>
      <c r="S19" s="2">
        <f>(Table2[[#This Row],[Close Price]]-Table2[[#This Row],[20D EMA]])/Table2[[#This Row],[20D EMA]]</f>
        <v>8.7178949025369157E-2</v>
      </c>
      <c r="T19" s="2">
        <f>(Table2[[#This Row],[Close Price]]-Table2[[#This Row],[50D EMA]])/Table2[[#This Row],[50D EMA]]</f>
        <v>0.17563497662507474</v>
      </c>
      <c r="U19" s="2">
        <f>(Table2[[#This Row],[Close Price]]-Table2[[#This Row],[200D EMA]])/Table2[[#This Row],[200D EMA]]</f>
        <v>0.53175069465308145</v>
      </c>
      <c r="V19">
        <v>0.642356468010993</v>
      </c>
      <c r="W19">
        <v>394.2</v>
      </c>
      <c r="X19">
        <v>416</v>
      </c>
      <c r="Y19">
        <v>393.2</v>
      </c>
      <c r="Z19">
        <v>419.65</v>
      </c>
      <c r="AA19">
        <v>393.2</v>
      </c>
      <c r="AB19">
        <v>419.65</v>
      </c>
      <c r="AC19" s="2">
        <f>(Table2[[#This Row],[Close Price]]/Table2[[#This Row],[Day Low]])-1</f>
        <v>5.1243023845763513E-2</v>
      </c>
      <c r="AD19" s="2">
        <f>(Table2[[#This Row],[Day High]]/Table2[[#This Row],[Close Price]])-1</f>
        <v>3.8610038610038533E-3</v>
      </c>
      <c r="AE19" s="2">
        <f>(Table2[[#This Row],[Close Price]]/Table2[[#This Row],[Current Week Low]])-1</f>
        <v>5.3916581892166748E-2</v>
      </c>
      <c r="AF19" s="2">
        <f>(Table2[[#This Row],[Current Week High]]/Table2[[#This Row],[Close Price]])-1</f>
        <v>1.2668918918918859E-2</v>
      </c>
      <c r="AG19" s="2">
        <f>(Table2[[#This Row],[Close Price]]/Table2[[#This Row],[Current Month Low]])-1</f>
        <v>5.3916581892166748E-2</v>
      </c>
      <c r="AH19" s="2">
        <f>(Table2[[#This Row],[Current Month High]]/Table2[[#This Row],[Close Price]])-1</f>
        <v>1.2668918918918859E-2</v>
      </c>
      <c r="AI19">
        <v>1.2668918918918799</v>
      </c>
      <c r="AJ19">
        <v>198.98989898989899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0.26</v>
      </c>
      <c r="AM19" t="s">
        <v>10358</v>
      </c>
      <c r="AN19">
        <v>5.58</v>
      </c>
      <c r="AO19" t="s">
        <v>10358</v>
      </c>
      <c r="AP19">
        <v>0.175771402314258</v>
      </c>
      <c r="AQ19">
        <f>(Table2[[#This Row],[Sharpe Ratio]]-AVERAGE(Table2[Sharpe Ratio]))/_xlfn.STDEV.P(Table2[Sharpe Ratio])</f>
        <v>1.2837396680117819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8.0147313078435047</v>
      </c>
      <c r="AS19">
        <f>_xlfn.RANK.AVG(Table2[[#This Row],[1Y Return vs Nifty Z-Score]],Table2[1Y Return vs Nifty Z-Score])</f>
        <v>33</v>
      </c>
      <c r="AT19">
        <f>_xlfn.RANK.AVG(Table2[[#This Row],[6M Return vs Nifty Z-Score]],Table2[6M Return vs Nifty Z-Score])</f>
        <v>22</v>
      </c>
      <c r="AU19">
        <f>_xlfn.RANK.AVG(Table2[[#This Row],[Sharpe Ratio Z-Score]],Table2[Sharpe Ratio Z-Score])</f>
        <v>79</v>
      </c>
      <c r="AV19">
        <f>(Table2[[#This Row],[Rank 1Y]]+Table2[[#This Row],[Rank 6M]]+Table2[[#This Row],[Rank Sharpe]])/3</f>
        <v>44.666666666666664</v>
      </c>
    </row>
    <row r="20" spans="1:48" x14ac:dyDescent="0.3">
      <c r="A20" t="s">
        <v>450</v>
      </c>
      <c r="B20" t="s">
        <v>451</v>
      </c>
      <c r="C20" t="s">
        <v>10325</v>
      </c>
      <c r="D20" t="s">
        <v>163</v>
      </c>
      <c r="E20">
        <v>50348.158449750001</v>
      </c>
      <c r="F20">
        <v>11745.7</v>
      </c>
      <c r="G20">
        <v>138.31522043232499</v>
      </c>
      <c r="H20">
        <f>(Table2[[#This Row],[1Y Return vs Nifty]]-AVERAGE(Table2[1Y Return vs Nifty]))/_xlfn.STDEV.P(Table2[1Y Return vs Nifty])</f>
        <v>1.8959663255397643</v>
      </c>
      <c r="I20">
        <v>-1.02873354446535</v>
      </c>
      <c r="J20">
        <f>(Table2[[#This Row],[1M Return vs Nifty]]-AVERAGE(Table2[1M Return vs Nifty]))/_xlfn.STDEV.P(Table2[1M Return vs Nifty])</f>
        <v>-0.3781355037066278</v>
      </c>
      <c r="K20">
        <v>80.026422426743906</v>
      </c>
      <c r="L20">
        <f>(Table2[[#This Row],[6M Return vs Nifty]]-AVERAGE(Table2[6M Return vs Nifty]))/_xlfn.STDEV.P(Table2[6M Return vs Nifty])</f>
        <v>2.3780704114243116</v>
      </c>
      <c r="M20">
        <v>-4.5398735889072004</v>
      </c>
      <c r="N20">
        <f>(Table2[[#This Row],[1W Return vs Nifty]]-AVERAGE(Table2[1W Return vs Nifty]))/_xlfn.STDEV.P(Table2[1W Return vs Nifty])</f>
        <v>-0.88974490463841494</v>
      </c>
      <c r="O20">
        <v>11883.2</v>
      </c>
      <c r="P20">
        <v>11670.6502931007</v>
      </c>
      <c r="Q20">
        <v>9070.7845385683704</v>
      </c>
      <c r="R20">
        <v>47.600372085098101</v>
      </c>
      <c r="S20" s="2">
        <f>(Table2[[#This Row],[Close Price]]-Table2[[#This Row],[20D EMA]])/Table2[[#This Row],[20D EMA]]</f>
        <v>-1.1570957317894169E-2</v>
      </c>
      <c r="T20" s="2">
        <f>(Table2[[#This Row],[Close Price]]-Table2[[#This Row],[50D EMA]])/Table2[[#This Row],[50D EMA]]</f>
        <v>6.4306362554336638E-3</v>
      </c>
      <c r="U20" s="2">
        <f>(Table2[[#This Row],[Close Price]]-Table2[[#This Row],[200D EMA]])/Table2[[#This Row],[200D EMA]]</f>
        <v>0.2948935067367181</v>
      </c>
      <c r="V20">
        <v>0.441703134692361</v>
      </c>
      <c r="W20">
        <v>11403.1</v>
      </c>
      <c r="X20">
        <v>11795.95</v>
      </c>
      <c r="Y20">
        <v>11403.1</v>
      </c>
      <c r="Z20">
        <v>12158.7</v>
      </c>
      <c r="AA20">
        <v>11403.1</v>
      </c>
      <c r="AB20">
        <v>12158.7</v>
      </c>
      <c r="AC20" s="2">
        <f>(Table2[[#This Row],[Close Price]]/Table2[[#This Row],[Day Low]])-1</f>
        <v>3.0044461593777161E-2</v>
      </c>
      <c r="AD20" s="2">
        <f>(Table2[[#This Row],[Day High]]/Table2[[#This Row],[Close Price]])-1</f>
        <v>4.2781613696927234E-3</v>
      </c>
      <c r="AE20" s="2">
        <f>(Table2[[#This Row],[Close Price]]/Table2[[#This Row],[Current Week Low]])-1</f>
        <v>3.0044461593777161E-2</v>
      </c>
      <c r="AF20" s="2">
        <f>(Table2[[#This Row],[Current Week High]]/Table2[[#This Row],[Close Price]])-1</f>
        <v>3.5161803894190991E-2</v>
      </c>
      <c r="AG20" s="2">
        <f>(Table2[[#This Row],[Close Price]]/Table2[[#This Row],[Current Month Low]])-1</f>
        <v>3.0044461593777161E-2</v>
      </c>
      <c r="AH20" s="2">
        <f>(Table2[[#This Row],[Current Month High]]/Table2[[#This Row],[Close Price]])-1</f>
        <v>3.5161803894190991E-2</v>
      </c>
      <c r="AI20">
        <v>22.444809589892401</v>
      </c>
      <c r="AJ20">
        <v>201.48874457763199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0.02</v>
      </c>
      <c r="AM20" t="s">
        <v>10358</v>
      </c>
      <c r="AN20">
        <v>-4.8600000000000003</v>
      </c>
      <c r="AO20" t="s">
        <v>10357</v>
      </c>
      <c r="AP20">
        <v>0.16407633772220601</v>
      </c>
      <c r="AQ20">
        <f>(Table2[[#This Row],[Sharpe Ratio]]-AVERAGE(Table2[Sharpe Ratio]))/_xlfn.STDEV.P(Table2[Sharpe Ratio])</f>
        <v>1.149932792593555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4.1560891212125881</v>
      </c>
      <c r="AS20">
        <f>_xlfn.RANK.AVG(Table2[[#This Row],[1Y Return vs Nifty Z-Score]],Table2[1Y Return vs Nifty Z-Score])</f>
        <v>36</v>
      </c>
      <c r="AT20">
        <f>_xlfn.RANK.AVG(Table2[[#This Row],[6M Return vs Nifty Z-Score]],Table2[6M Return vs Nifty Z-Score])</f>
        <v>16</v>
      </c>
      <c r="AU20">
        <f>_xlfn.RANK.AVG(Table2[[#This Row],[Sharpe Ratio Z-Score]],Table2[Sharpe Ratio Z-Score])</f>
        <v>94</v>
      </c>
      <c r="AV20">
        <f>(Table2[[#This Row],[Rank 1Y]]+Table2[[#This Row],[Rank 6M]]+Table2[[#This Row],[Rank Sharpe]])/3</f>
        <v>48.666666666666664</v>
      </c>
    </row>
    <row r="21" spans="1:48" x14ac:dyDescent="0.3">
      <c r="A21" t="s">
        <v>1016</v>
      </c>
      <c r="B21" t="s">
        <v>1017</v>
      </c>
      <c r="C21" t="s">
        <v>10320</v>
      </c>
      <c r="D21" t="s">
        <v>127</v>
      </c>
      <c r="E21">
        <v>13638.00896562</v>
      </c>
      <c r="F21">
        <v>957.55</v>
      </c>
      <c r="G21">
        <v>100.26484168151001</v>
      </c>
      <c r="H21">
        <f>(Table2[[#This Row],[1Y Return vs Nifty]]-AVERAGE(Table2[1Y Return vs Nifty]))/_xlfn.STDEV.P(Table2[1Y Return vs Nifty])</f>
        <v>1.2615484219425728</v>
      </c>
      <c r="I21">
        <v>4.74676349246303</v>
      </c>
      <c r="J21">
        <f>(Table2[[#This Row],[1M Return vs Nifty]]-AVERAGE(Table2[1M Return vs Nifty]))/_xlfn.STDEV.P(Table2[1M Return vs Nifty])</f>
        <v>0.18441783044435611</v>
      </c>
      <c r="K21">
        <v>69.059986442116596</v>
      </c>
      <c r="L21">
        <f>(Table2[[#This Row],[6M Return vs Nifty]]-AVERAGE(Table2[6M Return vs Nifty]))/_xlfn.STDEV.P(Table2[6M Return vs Nifty])</f>
        <v>2.0106589078871591</v>
      </c>
      <c r="M21">
        <v>-2.6055188229813599</v>
      </c>
      <c r="N21">
        <f>(Table2[[#This Row],[1W Return vs Nifty]]-AVERAGE(Table2[1W Return vs Nifty]))/_xlfn.STDEV.P(Table2[1W Return vs Nifty])</f>
        <v>-0.42688713511438958</v>
      </c>
      <c r="O21">
        <v>932.32</v>
      </c>
      <c r="P21">
        <v>854.52470200340895</v>
      </c>
      <c r="Q21">
        <v>629.27715935481501</v>
      </c>
      <c r="R21">
        <v>50.001696283824899</v>
      </c>
      <c r="S21" s="2">
        <f>(Table2[[#This Row],[Close Price]]-Table2[[#This Row],[20D EMA]])/Table2[[#This Row],[20D EMA]]</f>
        <v>2.7061523940277912E-2</v>
      </c>
      <c r="T21" s="2">
        <f>(Table2[[#This Row],[Close Price]]-Table2[[#This Row],[50D EMA]])/Table2[[#This Row],[50D EMA]]</f>
        <v>0.12056444682646518</v>
      </c>
      <c r="U21" s="2">
        <f>(Table2[[#This Row],[Close Price]]-Table2[[#This Row],[200D EMA]])/Table2[[#This Row],[200D EMA]]</f>
        <v>0.52166654353346686</v>
      </c>
      <c r="V21">
        <v>0.72574992503131397</v>
      </c>
      <c r="W21">
        <v>950</v>
      </c>
      <c r="X21">
        <v>987.8</v>
      </c>
      <c r="Y21">
        <v>930</v>
      </c>
      <c r="Z21">
        <v>987.8</v>
      </c>
      <c r="AA21">
        <v>930</v>
      </c>
      <c r="AB21">
        <v>987.8</v>
      </c>
      <c r="AC21" s="2">
        <f>(Table2[[#This Row],[Close Price]]/Table2[[#This Row],[Day Low]])-1</f>
        <v>7.9473684210524809E-3</v>
      </c>
      <c r="AD21" s="2">
        <f>(Table2[[#This Row],[Day High]]/Table2[[#This Row],[Close Price]])-1</f>
        <v>3.1591039632395068E-2</v>
      </c>
      <c r="AE21" s="2">
        <f>(Table2[[#This Row],[Close Price]]/Table2[[#This Row],[Current Week Low]])-1</f>
        <v>2.9623655913978419E-2</v>
      </c>
      <c r="AF21" s="2">
        <f>(Table2[[#This Row],[Current Week High]]/Table2[[#This Row],[Close Price]])-1</f>
        <v>3.1591039632395068E-2</v>
      </c>
      <c r="AG21" s="2">
        <f>(Table2[[#This Row],[Close Price]]/Table2[[#This Row],[Current Month Low]])-1</f>
        <v>2.9623655913978419E-2</v>
      </c>
      <c r="AH21" s="2">
        <f>(Table2[[#This Row],[Current Month High]]/Table2[[#This Row],[Close Price]])-1</f>
        <v>3.1591039632395068E-2</v>
      </c>
      <c r="AI21">
        <v>6.4174194559030804</v>
      </c>
      <c r="AJ21">
        <v>155.960973001871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0.41</v>
      </c>
      <c r="AM21" t="s">
        <v>10358</v>
      </c>
      <c r="AN21">
        <v>1.72</v>
      </c>
      <c r="AO21" t="s">
        <v>10358</v>
      </c>
      <c r="AP21">
        <v>0.19644474346402099</v>
      </c>
      <c r="AQ21">
        <f>(Table2[[#This Row],[Sharpe Ratio]]-AVERAGE(Table2[Sharpe Ratio]))/_xlfn.STDEV.P(Table2[Sharpe Ratio])</f>
        <v>1.5202698010377065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4.5500078261974046</v>
      </c>
      <c r="AS21">
        <f>_xlfn.RANK.AVG(Table2[[#This Row],[1Y Return vs Nifty Z-Score]],Table2[1Y Return vs Nifty Z-Score])</f>
        <v>77</v>
      </c>
      <c r="AT21">
        <f>_xlfn.RANK.AVG(Table2[[#This Row],[6M Return vs Nifty Z-Score]],Table2[6M Return vs Nifty Z-Score])</f>
        <v>27</v>
      </c>
      <c r="AU21">
        <f>_xlfn.RANK.AVG(Table2[[#This Row],[Sharpe Ratio Z-Score]],Table2[Sharpe Ratio Z-Score])</f>
        <v>43</v>
      </c>
      <c r="AV21">
        <f>(Table2[[#This Row],[Rank 1Y]]+Table2[[#This Row],[Rank 6M]]+Table2[[#This Row],[Rank Sharpe]])/3</f>
        <v>49</v>
      </c>
    </row>
    <row r="22" spans="1:48" x14ac:dyDescent="0.3">
      <c r="A22" t="s">
        <v>232</v>
      </c>
      <c r="B22" t="s">
        <v>233</v>
      </c>
      <c r="C22" t="s">
        <v>10312</v>
      </c>
      <c r="D22" t="s">
        <v>57</v>
      </c>
      <c r="E22">
        <v>118132.390821375</v>
      </c>
      <c r="F22">
        <v>682.25</v>
      </c>
      <c r="G22">
        <v>239.153194264977</v>
      </c>
      <c r="H22">
        <f>(Table2[[#This Row],[1Y Return vs Nifty]]-AVERAGE(Table2[1Y Return vs Nifty]))/_xlfn.STDEV.P(Table2[1Y Return vs Nifty])</f>
        <v>3.5772483012291478</v>
      </c>
      <c r="I22">
        <v>21.914866113207601</v>
      </c>
      <c r="J22">
        <f>(Table2[[#This Row],[1M Return vs Nifty]]-AVERAGE(Table2[1M Return vs Nifty]))/_xlfn.STDEV.P(Table2[1M Return vs Nifty])</f>
        <v>1.8566502476014024</v>
      </c>
      <c r="K22">
        <v>51.300122683820497</v>
      </c>
      <c r="L22">
        <f>(Table2[[#This Row],[6M Return vs Nifty]]-AVERAGE(Table2[6M Return vs Nifty]))/_xlfn.STDEV.P(Table2[6M Return vs Nifty])</f>
        <v>1.4156453360031378</v>
      </c>
      <c r="M22">
        <v>0.51008187124737703</v>
      </c>
      <c r="N22">
        <f>(Table2[[#This Row],[1W Return vs Nifty]]-AVERAGE(Table2[1W Return vs Nifty]))/_xlfn.STDEV.P(Table2[1W Return vs Nifty])</f>
        <v>0.31862243399921369</v>
      </c>
      <c r="O22">
        <v>682.39</v>
      </c>
      <c r="P22">
        <v>613.36030262250404</v>
      </c>
      <c r="Q22">
        <v>442.37178040901301</v>
      </c>
      <c r="R22">
        <v>68.651692901592796</v>
      </c>
      <c r="S22" s="2">
        <f>(Table2[[#This Row],[Close Price]]-Table2[[#This Row],[20D EMA]])/Table2[[#This Row],[20D EMA]]</f>
        <v>-2.051612714136877E-4</v>
      </c>
      <c r="T22" s="2">
        <f>(Table2[[#This Row],[Close Price]]-Table2[[#This Row],[50D EMA]])/Table2[[#This Row],[50D EMA]]</f>
        <v>0.11231522008018589</v>
      </c>
      <c r="U22" s="2">
        <f>(Table2[[#This Row],[Close Price]]-Table2[[#This Row],[200D EMA]])/Table2[[#This Row],[200D EMA]]</f>
        <v>0.54225479611108496</v>
      </c>
      <c r="V22">
        <v>1.2929268893525001</v>
      </c>
      <c r="W22">
        <v>677.6</v>
      </c>
      <c r="X22">
        <v>727.3</v>
      </c>
      <c r="Y22">
        <v>677.6</v>
      </c>
      <c r="Z22">
        <v>734.7</v>
      </c>
      <c r="AA22">
        <v>677.6</v>
      </c>
      <c r="AB22">
        <v>734.7</v>
      </c>
      <c r="AC22" s="2">
        <f>(Table2[[#This Row],[Close Price]]/Table2[[#This Row],[Day Low]])-1</f>
        <v>6.8624557260921204E-3</v>
      </c>
      <c r="AD22" s="2">
        <f>(Table2[[#This Row],[Day High]]/Table2[[#This Row],[Close Price]])-1</f>
        <v>6.6031513374862572E-2</v>
      </c>
      <c r="AE22" s="2">
        <f>(Table2[[#This Row],[Close Price]]/Table2[[#This Row],[Current Week Low]])-1</f>
        <v>6.8624557260921204E-3</v>
      </c>
      <c r="AF22" s="2">
        <f>(Table2[[#This Row],[Current Week High]]/Table2[[#This Row],[Close Price]])-1</f>
        <v>7.6877977281055498E-2</v>
      </c>
      <c r="AG22" s="2">
        <f>(Table2[[#This Row],[Close Price]]/Table2[[#This Row],[Current Month Low]])-1</f>
        <v>6.8624557260921204E-3</v>
      </c>
      <c r="AH22" s="2">
        <f>(Table2[[#This Row],[Current Month High]]/Table2[[#This Row],[Close Price]])-1</f>
        <v>7.6877977281055498E-2</v>
      </c>
      <c r="AI22">
        <v>12.554049102235201</v>
      </c>
      <c r="AJ22">
        <v>278.32717190388098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0.39</v>
      </c>
      <c r="AM22" t="s">
        <v>10358</v>
      </c>
      <c r="AN22">
        <v>-1.06</v>
      </c>
      <c r="AO22" t="s">
        <v>10357</v>
      </c>
      <c r="AP22">
        <v>0.17178165996344499</v>
      </c>
      <c r="AQ22">
        <f>(Table2[[#This Row],[Sharpe Ratio]]-AVERAGE(Table2[Sharpe Ratio]))/_xlfn.STDEV.P(Table2[Sharpe Ratio])</f>
        <v>1.2380917835145153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8.406258102347417</v>
      </c>
      <c r="AS22">
        <f>_xlfn.RANK.AVG(Table2[[#This Row],[1Y Return vs Nifty Z-Score]],Table2[1Y Return vs Nifty Z-Score])</f>
        <v>8</v>
      </c>
      <c r="AT22">
        <f>_xlfn.RANK.AVG(Table2[[#This Row],[6M Return vs Nifty Z-Score]],Table2[6M Return vs Nifty Z-Score])</f>
        <v>58</v>
      </c>
      <c r="AU22">
        <f>_xlfn.RANK.AVG(Table2[[#This Row],[Sharpe Ratio Z-Score]],Table2[Sharpe Ratio Z-Score])</f>
        <v>82</v>
      </c>
      <c r="AV22">
        <f>(Table2[[#This Row],[Rank 1Y]]+Table2[[#This Row],[Rank 6M]]+Table2[[#This Row],[Rank Sharpe]])/3</f>
        <v>49.333333333333336</v>
      </c>
    </row>
    <row r="23" spans="1:48" x14ac:dyDescent="0.3">
      <c r="A23" t="s">
        <v>842</v>
      </c>
      <c r="B23" t="s">
        <v>843</v>
      </c>
      <c r="C23" t="s">
        <v>10314</v>
      </c>
      <c r="D23" t="s">
        <v>124</v>
      </c>
      <c r="E23">
        <v>19079.214672300001</v>
      </c>
      <c r="F23">
        <v>73.400000000000006</v>
      </c>
      <c r="G23">
        <v>292.80555049377102</v>
      </c>
      <c r="H23">
        <f>(Table2[[#This Row],[1Y Return vs Nifty]]-AVERAGE(Table2[1Y Return vs Nifty]))/_xlfn.STDEV.P(Table2[1Y Return vs Nifty])</f>
        <v>4.4717995903143368</v>
      </c>
      <c r="I23">
        <v>-7.2698995310336203</v>
      </c>
      <c r="J23">
        <f>(Table2[[#This Row],[1M Return vs Nifty]]-AVERAGE(Table2[1M Return vs Nifty]))/_xlfn.STDEV.P(Table2[1M Return vs Nifty])</f>
        <v>-0.98604659989186061</v>
      </c>
      <c r="K23">
        <v>55.113828767204801</v>
      </c>
      <c r="L23">
        <f>(Table2[[#This Row],[6M Return vs Nifty]]-AVERAGE(Table2[6M Return vs Nifty]))/_xlfn.STDEV.P(Table2[6M Return vs Nifty])</f>
        <v>1.543416973763045</v>
      </c>
      <c r="M23">
        <v>0.87306824820894802</v>
      </c>
      <c r="N23">
        <f>(Table2[[#This Row],[1W Return vs Nifty]]-AVERAGE(Table2[1W Return vs Nifty]))/_xlfn.STDEV.P(Table2[1W Return vs Nifty])</f>
        <v>0.40547882030828075</v>
      </c>
      <c r="O23">
        <v>73.709999999999994</v>
      </c>
      <c r="P23">
        <v>70.954725270359901</v>
      </c>
      <c r="Q23">
        <v>53.346898467883797</v>
      </c>
      <c r="R23">
        <v>46.667389121678902</v>
      </c>
      <c r="S23" s="2">
        <f>(Table2[[#This Row],[Close Price]]-Table2[[#This Row],[20D EMA]])/Table2[[#This Row],[20D EMA]]</f>
        <v>-4.2056708723373776E-3</v>
      </c>
      <c r="T23" s="2">
        <f>(Table2[[#This Row],[Close Price]]-Table2[[#This Row],[50D EMA]])/Table2[[#This Row],[50D EMA]]</f>
        <v>3.4462464907345294E-2</v>
      </c>
      <c r="U23" s="2">
        <f>(Table2[[#This Row],[Close Price]]-Table2[[#This Row],[200D EMA]])/Table2[[#This Row],[200D EMA]]</f>
        <v>0.37590004495179213</v>
      </c>
      <c r="V23">
        <v>0.65429657335195501</v>
      </c>
      <c r="W23">
        <v>72.5</v>
      </c>
      <c r="X23">
        <v>74.78</v>
      </c>
      <c r="Y23">
        <v>72.5</v>
      </c>
      <c r="Z23">
        <v>75.75</v>
      </c>
      <c r="AA23">
        <v>72.5</v>
      </c>
      <c r="AB23">
        <v>75.75</v>
      </c>
      <c r="AC23" s="2">
        <f>(Table2[[#This Row],[Close Price]]/Table2[[#This Row],[Day Low]])-1</f>
        <v>1.2413793103448256E-2</v>
      </c>
      <c r="AD23" s="2">
        <f>(Table2[[#This Row],[Day High]]/Table2[[#This Row],[Close Price]])-1</f>
        <v>1.880108991825602E-2</v>
      </c>
      <c r="AE23" s="2">
        <f>(Table2[[#This Row],[Close Price]]/Table2[[#This Row],[Current Week Low]])-1</f>
        <v>1.2413793103448256E-2</v>
      </c>
      <c r="AF23" s="2">
        <f>(Table2[[#This Row],[Current Week High]]/Table2[[#This Row],[Close Price]])-1</f>
        <v>3.2016348773841852E-2</v>
      </c>
      <c r="AG23" s="2">
        <f>(Table2[[#This Row],[Close Price]]/Table2[[#This Row],[Current Month Low]])-1</f>
        <v>1.2413793103448256E-2</v>
      </c>
      <c r="AH23" s="2">
        <f>(Table2[[#This Row],[Current Month High]]/Table2[[#This Row],[Close Price]])-1</f>
        <v>3.2016348773841852E-2</v>
      </c>
      <c r="AI23">
        <v>24.523160762942702</v>
      </c>
      <c r="AJ23">
        <v>370.51282051281999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7.0000000000000007E-2</v>
      </c>
      <c r="AM23" t="s">
        <v>10358</v>
      </c>
      <c r="AN23">
        <v>2.16</v>
      </c>
      <c r="AO23" t="s">
        <v>10358</v>
      </c>
      <c r="AP23">
        <v>0.161066707285759</v>
      </c>
      <c r="AQ23">
        <f>(Table2[[#This Row],[Sharpe Ratio]]-AVERAGE(Table2[Sharpe Ratio]))/_xlfn.STDEV.P(Table2[Sharpe Ratio])</f>
        <v>1.1154986736799879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6.5501474581737895</v>
      </c>
      <c r="AS23">
        <f>_xlfn.RANK.AVG(Table2[[#This Row],[1Y Return vs Nifty Z-Score]],Table2[1Y Return vs Nifty Z-Score])</f>
        <v>4</v>
      </c>
      <c r="AT23">
        <f>_xlfn.RANK.AVG(Table2[[#This Row],[6M Return vs Nifty Z-Score]],Table2[6M Return vs Nifty Z-Score])</f>
        <v>51</v>
      </c>
      <c r="AU23">
        <f>_xlfn.RANK.AVG(Table2[[#This Row],[Sharpe Ratio Z-Score]],Table2[Sharpe Ratio Z-Score])</f>
        <v>102</v>
      </c>
      <c r="AV23">
        <f>(Table2[[#This Row],[Rank 1Y]]+Table2[[#This Row],[Rank 6M]]+Table2[[#This Row],[Rank Sharpe]])/3</f>
        <v>52.333333333333336</v>
      </c>
    </row>
    <row r="24" spans="1:48" x14ac:dyDescent="0.3">
      <c r="A24" t="s">
        <v>1436</v>
      </c>
      <c r="B24" t="s">
        <v>1437</v>
      </c>
      <c r="C24" t="s">
        <v>10319</v>
      </c>
      <c r="D24" t="s">
        <v>204</v>
      </c>
      <c r="E24">
        <v>7521.5576401199996</v>
      </c>
      <c r="F24">
        <v>2654.6</v>
      </c>
      <c r="G24">
        <v>134.25434506499499</v>
      </c>
      <c r="H24">
        <f>(Table2[[#This Row],[1Y Return vs Nifty]]-AVERAGE(Table2[1Y Return vs Nifty]))/_xlfn.STDEV.P(Table2[1Y Return vs Nifty])</f>
        <v>1.828258930189441</v>
      </c>
      <c r="I24">
        <v>12.8575580711254</v>
      </c>
      <c r="J24">
        <f>(Table2[[#This Row],[1M Return vs Nifty]]-AVERAGE(Table2[1M Return vs Nifty]))/_xlfn.STDEV.P(Table2[1M Return vs Nifty])</f>
        <v>0.97443720084072283</v>
      </c>
      <c r="K24">
        <v>82.152688419851401</v>
      </c>
      <c r="L24">
        <f>(Table2[[#This Row],[6M Return vs Nifty]]-AVERAGE(Table2[6M Return vs Nifty]))/_xlfn.STDEV.P(Table2[6M Return vs Nifty])</f>
        <v>2.4493072824134501</v>
      </c>
      <c r="M24">
        <v>-6.0192162829690803</v>
      </c>
      <c r="N24">
        <f>(Table2[[#This Row],[1W Return vs Nifty]]-AVERAGE(Table2[1W Return vs Nifty]))/_xlfn.STDEV.P(Table2[1W Return vs Nifty])</f>
        <v>-1.2437261245246307</v>
      </c>
      <c r="O24">
        <v>2621.1</v>
      </c>
      <c r="P24">
        <v>2440.04073097828</v>
      </c>
      <c r="Q24">
        <v>1806.67393450799</v>
      </c>
      <c r="R24">
        <v>45.014748022927797</v>
      </c>
      <c r="S24" s="2">
        <f>(Table2[[#This Row],[Close Price]]-Table2[[#This Row],[20D EMA]])/Table2[[#This Row],[20D EMA]]</f>
        <v>1.2780893517988631E-2</v>
      </c>
      <c r="T24" s="2">
        <f>(Table2[[#This Row],[Close Price]]-Table2[[#This Row],[50D EMA]])/Table2[[#This Row],[50D EMA]]</f>
        <v>8.7932658786272475E-2</v>
      </c>
      <c r="U24" s="2">
        <f>(Table2[[#This Row],[Close Price]]-Table2[[#This Row],[200D EMA]])/Table2[[#This Row],[200D EMA]]</f>
        <v>0.46932988255178704</v>
      </c>
      <c r="V24">
        <v>0.64091933030112103</v>
      </c>
      <c r="W24">
        <v>2571.1</v>
      </c>
      <c r="X24">
        <v>2696.95</v>
      </c>
      <c r="Y24">
        <v>2555.1</v>
      </c>
      <c r="Z24">
        <v>2712</v>
      </c>
      <c r="AA24">
        <v>2555.1</v>
      </c>
      <c r="AB24">
        <v>2712</v>
      </c>
      <c r="AC24" s="2">
        <f>(Table2[[#This Row],[Close Price]]/Table2[[#This Row],[Day Low]])-1</f>
        <v>3.2476371980864283E-2</v>
      </c>
      <c r="AD24" s="2">
        <f>(Table2[[#This Row],[Day High]]/Table2[[#This Row],[Close Price]])-1</f>
        <v>1.5953439312890838E-2</v>
      </c>
      <c r="AE24" s="2">
        <f>(Table2[[#This Row],[Close Price]]/Table2[[#This Row],[Current Week Low]])-1</f>
        <v>3.894172439434862E-2</v>
      </c>
      <c r="AF24" s="2">
        <f>(Table2[[#This Row],[Current Week High]]/Table2[[#This Row],[Close Price]])-1</f>
        <v>2.1622843366232214E-2</v>
      </c>
      <c r="AG24" s="2">
        <f>(Table2[[#This Row],[Close Price]]/Table2[[#This Row],[Current Month Low]])-1</f>
        <v>3.894172439434862E-2</v>
      </c>
      <c r="AH24" s="2">
        <f>(Table2[[#This Row],[Current Month High]]/Table2[[#This Row],[Close Price]])-1</f>
        <v>2.1622843366232214E-2</v>
      </c>
      <c r="AI24">
        <v>11.206961500791</v>
      </c>
      <c r="AJ24">
        <v>207.03215359703901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0.48</v>
      </c>
      <c r="AM24" t="s">
        <v>10358</v>
      </c>
      <c r="AN24">
        <v>0.75</v>
      </c>
      <c r="AO24" t="s">
        <v>10358</v>
      </c>
      <c r="AP24">
        <v>0.15930159263625099</v>
      </c>
      <c r="AQ24">
        <f>(Table2[[#This Row],[Sharpe Ratio]]-AVERAGE(Table2[Sharpe Ratio]))/_xlfn.STDEV.P(Table2[Sharpe Ratio])</f>
        <v>1.09530344738204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5.1035807363010228</v>
      </c>
      <c r="AS24">
        <f>_xlfn.RANK.AVG(Table2[[#This Row],[1Y Return vs Nifty Z-Score]],Table2[1Y Return vs Nifty Z-Score])</f>
        <v>40</v>
      </c>
      <c r="AT24">
        <f>_xlfn.RANK.AVG(Table2[[#This Row],[6M Return vs Nifty Z-Score]],Table2[6M Return vs Nifty Z-Score])</f>
        <v>15</v>
      </c>
      <c r="AU24">
        <f>_xlfn.RANK.AVG(Table2[[#This Row],[Sharpe Ratio Z-Score]],Table2[Sharpe Ratio Z-Score])</f>
        <v>105</v>
      </c>
      <c r="AV24">
        <f>(Table2[[#This Row],[Rank 1Y]]+Table2[[#This Row],[Rank 6M]]+Table2[[#This Row],[Rank Sharpe]])/3</f>
        <v>53.333333333333336</v>
      </c>
    </row>
    <row r="25" spans="1:48" x14ac:dyDescent="0.3">
      <c r="A25" t="s">
        <v>619</v>
      </c>
      <c r="B25" t="s">
        <v>620</v>
      </c>
      <c r="C25" t="s">
        <v>10314</v>
      </c>
      <c r="D25" t="s">
        <v>204</v>
      </c>
      <c r="E25">
        <v>30240.417632820001</v>
      </c>
      <c r="F25">
        <v>14014.85</v>
      </c>
      <c r="G25">
        <v>129.66713825122699</v>
      </c>
      <c r="H25">
        <f>(Table2[[#This Row],[1Y Return vs Nifty]]-AVERAGE(Table2[1Y Return vs Nifty]))/_xlfn.STDEV.P(Table2[1Y Return vs Nifty])</f>
        <v>1.7517759561508417</v>
      </c>
      <c r="I25">
        <v>1.65700557812412</v>
      </c>
      <c r="J25">
        <f>(Table2[[#This Row],[1M Return vs Nifty]]-AVERAGE(Table2[1M Return vs Nifty]))/_xlfn.STDEV.P(Table2[1M Return vs Nifty])</f>
        <v>-0.11653524862694015</v>
      </c>
      <c r="K25">
        <v>39.865106743942299</v>
      </c>
      <c r="L25">
        <f>(Table2[[#This Row],[6M Return vs Nifty]]-AVERAGE(Table2[6M Return vs Nifty]))/_xlfn.STDEV.P(Table2[6M Return vs Nifty])</f>
        <v>1.0325348700932109</v>
      </c>
      <c r="M25">
        <v>-3.3885093684404901</v>
      </c>
      <c r="N25">
        <f>(Table2[[#This Row],[1W Return vs Nifty]]-AVERAGE(Table2[1W Return vs Nifty]))/_xlfn.STDEV.P(Table2[1W Return vs Nifty])</f>
        <v>-0.61424328291809971</v>
      </c>
      <c r="O25">
        <v>13760.48</v>
      </c>
      <c r="P25">
        <v>13225.492116650899</v>
      </c>
      <c r="Q25">
        <v>10328.829363602799</v>
      </c>
      <c r="R25">
        <v>46.057483669361297</v>
      </c>
      <c r="S25" s="2">
        <f>(Table2[[#This Row],[Close Price]]-Table2[[#This Row],[20D EMA]])/Table2[[#This Row],[20D EMA]]</f>
        <v>1.8485547015801834E-2</v>
      </c>
      <c r="T25" s="2">
        <f>(Table2[[#This Row],[Close Price]]-Table2[[#This Row],[50D EMA]])/Table2[[#This Row],[50D EMA]]</f>
        <v>5.9684575544474386E-2</v>
      </c>
      <c r="U25" s="2">
        <f>(Table2[[#This Row],[Close Price]]-Table2[[#This Row],[200D EMA]])/Table2[[#This Row],[200D EMA]]</f>
        <v>0.35686722150587258</v>
      </c>
      <c r="V25">
        <v>1.6448495310964</v>
      </c>
      <c r="W25">
        <v>13728.05</v>
      </c>
      <c r="X25">
        <v>14059.6</v>
      </c>
      <c r="Y25">
        <v>13578.05</v>
      </c>
      <c r="Z25">
        <v>14125.35</v>
      </c>
      <c r="AA25">
        <v>13578.05</v>
      </c>
      <c r="AB25">
        <v>14125.35</v>
      </c>
      <c r="AC25" s="2">
        <f>(Table2[[#This Row],[Close Price]]/Table2[[#This Row],[Day Low]])-1</f>
        <v>2.0891532300654658E-2</v>
      </c>
      <c r="AD25" s="2">
        <f>(Table2[[#This Row],[Day High]]/Table2[[#This Row],[Close Price]])-1</f>
        <v>3.193041666518015E-3</v>
      </c>
      <c r="AE25" s="2">
        <f>(Table2[[#This Row],[Close Price]]/Table2[[#This Row],[Current Week Low]])-1</f>
        <v>3.2169567795081067E-2</v>
      </c>
      <c r="AF25" s="2">
        <f>(Table2[[#This Row],[Current Week High]]/Table2[[#This Row],[Close Price]])-1</f>
        <v>7.8844939474913556E-3</v>
      </c>
      <c r="AG25" s="2">
        <f>(Table2[[#This Row],[Close Price]]/Table2[[#This Row],[Current Month Low]])-1</f>
        <v>3.2169567795081067E-2</v>
      </c>
      <c r="AH25" s="2">
        <f>(Table2[[#This Row],[Current Month High]]/Table2[[#This Row],[Close Price]])-1</f>
        <v>7.8844939474913556E-3</v>
      </c>
      <c r="AI25">
        <v>6.9579767175531604</v>
      </c>
      <c r="AJ25">
        <v>171.46620437178501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0.16</v>
      </c>
      <c r="AM25" t="s">
        <v>10358</v>
      </c>
      <c r="AN25">
        <v>4.8099999999999996</v>
      </c>
      <c r="AO25" t="s">
        <v>10358</v>
      </c>
      <c r="AP25">
        <v>0.20645293880472701</v>
      </c>
      <c r="AQ25">
        <f>(Table2[[#This Row],[Sharpe Ratio]]-AVERAGE(Table2[Sharpe Ratio]))/_xlfn.STDEV.P(Table2[Sharpe Ratio])</f>
        <v>1.6347766801211472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3.6883089748201598</v>
      </c>
      <c r="AS25">
        <f>_xlfn.RANK.AVG(Table2[[#This Row],[1Y Return vs Nifty Z-Score]],Table2[1Y Return vs Nifty Z-Score])</f>
        <v>45</v>
      </c>
      <c r="AT25">
        <f>_xlfn.RANK.AVG(Table2[[#This Row],[6M Return vs Nifty Z-Score]],Table2[6M Return vs Nifty Z-Score])</f>
        <v>96</v>
      </c>
      <c r="AU25">
        <f>_xlfn.RANK.AVG(Table2[[#This Row],[Sharpe Ratio Z-Score]],Table2[Sharpe Ratio Z-Score])</f>
        <v>31</v>
      </c>
      <c r="AV25">
        <f>(Table2[[#This Row],[Rank 1Y]]+Table2[[#This Row],[Rank 6M]]+Table2[[#This Row],[Rank Sharpe]])/3</f>
        <v>57.333333333333336</v>
      </c>
    </row>
    <row r="26" spans="1:48" x14ac:dyDescent="0.3">
      <c r="A26" t="s">
        <v>90</v>
      </c>
      <c r="B26" t="s">
        <v>91</v>
      </c>
      <c r="C26" t="s">
        <v>10325</v>
      </c>
      <c r="D26" t="s">
        <v>92</v>
      </c>
      <c r="E26">
        <v>313521.71999999997</v>
      </c>
      <c r="F26">
        <v>4861.8500000000004</v>
      </c>
      <c r="G26">
        <v>116.12751636239599</v>
      </c>
      <c r="H26">
        <f>(Table2[[#This Row],[1Y Return vs Nifty]]-AVERAGE(Table2[1Y Return vs Nifty]))/_xlfn.STDEV.P(Table2[1Y Return vs Nifty])</f>
        <v>1.5260284388800229</v>
      </c>
      <c r="I26">
        <v>4.3050567237877297</v>
      </c>
      <c r="J26">
        <f>(Table2[[#This Row],[1M Return vs Nifty]]-AVERAGE(Table2[1M Return vs Nifty]))/_xlfn.STDEV.P(Table2[1M Return vs Nifty])</f>
        <v>0.14139406749433645</v>
      </c>
      <c r="K26">
        <v>38.760222211189799</v>
      </c>
      <c r="L26">
        <f>(Table2[[#This Row],[6M Return vs Nifty]]-AVERAGE(Table2[6M Return vs Nifty]))/_xlfn.STDEV.P(Table2[6M Return vs Nifty])</f>
        <v>0.99551762146452272</v>
      </c>
      <c r="M26">
        <v>1.55267927664885</v>
      </c>
      <c r="N26">
        <f>(Table2[[#This Row],[1W Return vs Nifty]]-AVERAGE(Table2[1W Return vs Nifty]))/_xlfn.STDEV.P(Table2[1W Return vs Nifty])</f>
        <v>0.56809803075960785</v>
      </c>
      <c r="O26">
        <v>4770.04</v>
      </c>
      <c r="P26">
        <v>4812.1600437484303</v>
      </c>
      <c r="Q26">
        <v>3961.4819581022098</v>
      </c>
      <c r="R26">
        <v>44.847370779766102</v>
      </c>
      <c r="S26" s="2">
        <f>(Table2[[#This Row],[Close Price]]-Table2[[#This Row],[20D EMA]])/Table2[[#This Row],[20D EMA]]</f>
        <v>1.9247218052678889E-2</v>
      </c>
      <c r="T26" s="2">
        <f>(Table2[[#This Row],[Close Price]]-Table2[[#This Row],[50D EMA]])/Table2[[#This Row],[50D EMA]]</f>
        <v>1.0325915139942866E-2</v>
      </c>
      <c r="U26" s="2">
        <f>(Table2[[#This Row],[Close Price]]-Table2[[#This Row],[200D EMA]])/Table2[[#This Row],[200D EMA]]</f>
        <v>0.22728061150356002</v>
      </c>
      <c r="V26">
        <v>0.50238436981924095</v>
      </c>
      <c r="W26">
        <v>4795.3500000000004</v>
      </c>
      <c r="X26">
        <v>4950</v>
      </c>
      <c r="Y26">
        <v>4662.8</v>
      </c>
      <c r="Z26">
        <v>4950</v>
      </c>
      <c r="AA26">
        <v>4662.8</v>
      </c>
      <c r="AB26">
        <v>4950</v>
      </c>
      <c r="AC26" s="2">
        <f>(Table2[[#This Row],[Close Price]]/Table2[[#This Row],[Day Low]])-1</f>
        <v>1.3867600905043354E-2</v>
      </c>
      <c r="AD26" s="2">
        <f>(Table2[[#This Row],[Day High]]/Table2[[#This Row],[Close Price]])-1</f>
        <v>1.8130958380040418E-2</v>
      </c>
      <c r="AE26" s="2">
        <f>(Table2[[#This Row],[Close Price]]/Table2[[#This Row],[Current Week Low]])-1</f>
        <v>4.268894226644937E-2</v>
      </c>
      <c r="AF26" s="2">
        <f>(Table2[[#This Row],[Current Week High]]/Table2[[#This Row],[Close Price]])-1</f>
        <v>1.8130958380040418E-2</v>
      </c>
      <c r="AG26" s="2">
        <f>(Table2[[#This Row],[Close Price]]/Table2[[#This Row],[Current Month Low]])-1</f>
        <v>4.268894226644937E-2</v>
      </c>
      <c r="AH26" s="2">
        <f>(Table2[[#This Row],[Current Month High]]/Table2[[#This Row],[Close Price]])-1</f>
        <v>1.8130958380040418E-2</v>
      </c>
      <c r="AI26">
        <v>16.719972849841099</v>
      </c>
      <c r="AJ26">
        <v>175.02262699400299</v>
      </c>
      <c r="AK26" t="str">
        <f>IF(AND(Table2[[#This Row],[20D EMA]]&gt;Table2[[#This Row],[50D EMA]],Table2[[#This Row],[50D EMA]]&gt;Table2[[#This Row],[200D EMA]]),"Uptrend","Downtrend/NoTrend")</f>
        <v>Downtrend/NoTrend</v>
      </c>
      <c r="AL26">
        <v>0</v>
      </c>
      <c r="AM26">
        <v>0</v>
      </c>
      <c r="AN26">
        <v>1.45</v>
      </c>
      <c r="AO26" t="s">
        <v>10358</v>
      </c>
      <c r="AP26">
        <v>0.24963162894279001</v>
      </c>
      <c r="AQ26">
        <f>(Table2[[#This Row],[Sharpe Ratio]]-AVERAGE(Table2[Sharpe Ratio]))/_xlfn.STDEV.P(Table2[Sharpe Ratio])</f>
        <v>2.1287975182747467</v>
      </c>
      <c r="AR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">
        <f>_xlfn.RANK.AVG(Table2[[#This Row],[1Y Return vs Nifty Z-Score]],Table2[1Y Return vs Nifty Z-Score])</f>
        <v>58</v>
      </c>
      <c r="AT26">
        <f>_xlfn.RANK.AVG(Table2[[#This Row],[6M Return vs Nifty Z-Score]],Table2[6M Return vs Nifty Z-Score])</f>
        <v>106</v>
      </c>
      <c r="AU26">
        <f>_xlfn.RANK.AVG(Table2[[#This Row],[Sharpe Ratio Z-Score]],Table2[Sharpe Ratio Z-Score])</f>
        <v>9</v>
      </c>
      <c r="AV26">
        <f>(Table2[[#This Row],[Rank 1Y]]+Table2[[#This Row],[Rank 6M]]+Table2[[#This Row],[Rank Sharpe]])/3</f>
        <v>57.666666666666664</v>
      </c>
    </row>
    <row r="27" spans="1:48" x14ac:dyDescent="0.3">
      <c r="A27" t="s">
        <v>1148</v>
      </c>
      <c r="B27" t="s">
        <v>1149</v>
      </c>
      <c r="C27" t="s">
        <v>10326</v>
      </c>
      <c r="D27" t="s">
        <v>138</v>
      </c>
      <c r="E27">
        <v>10681.221857439999</v>
      </c>
      <c r="F27">
        <v>452.75</v>
      </c>
      <c r="G27">
        <v>280.13953826716801</v>
      </c>
      <c r="H27">
        <f>(Table2[[#This Row],[1Y Return vs Nifty]]-AVERAGE(Table2[1Y Return vs Nifty]))/_xlfn.STDEV.P(Table2[1Y Return vs Nifty])</f>
        <v>4.2606178573712503</v>
      </c>
      <c r="I27">
        <v>-6.86176341138877</v>
      </c>
      <c r="J27">
        <f>(Table2[[#This Row],[1M Return vs Nifty]]-AVERAGE(Table2[1M Return vs Nifty]))/_xlfn.STDEV.P(Table2[1M Return vs Nifty])</f>
        <v>-0.94629273396039004</v>
      </c>
      <c r="K27">
        <v>73.315618901418006</v>
      </c>
      <c r="L27">
        <f>(Table2[[#This Row],[6M Return vs Nifty]]-AVERAGE(Table2[6M Return vs Nifty]))/_xlfn.STDEV.P(Table2[6M Return vs Nifty])</f>
        <v>2.153236525863067</v>
      </c>
      <c r="M27">
        <v>-2.8244364741789201</v>
      </c>
      <c r="N27">
        <f>(Table2[[#This Row],[1W Return vs Nifty]]-AVERAGE(Table2[1W Return vs Nifty]))/_xlfn.STDEV.P(Table2[1W Return vs Nifty])</f>
        <v>-0.47927035743102736</v>
      </c>
      <c r="O27">
        <v>460.43</v>
      </c>
      <c r="P27">
        <v>453.520099731806</v>
      </c>
      <c r="Q27">
        <v>344.92761915095502</v>
      </c>
      <c r="R27">
        <v>42.329783943949202</v>
      </c>
      <c r="S27" s="2">
        <f>(Table2[[#This Row],[Close Price]]-Table2[[#This Row],[20D EMA]])/Table2[[#This Row],[20D EMA]]</f>
        <v>-1.6680059943965438E-2</v>
      </c>
      <c r="T27" s="2">
        <f>(Table2[[#This Row],[Close Price]]-Table2[[#This Row],[50D EMA]])/Table2[[#This Row],[50D EMA]]</f>
        <v>-1.6980498378382917E-3</v>
      </c>
      <c r="U27" s="2">
        <f>(Table2[[#This Row],[Close Price]]-Table2[[#This Row],[200D EMA]])/Table2[[#This Row],[200D EMA]]</f>
        <v>0.31259422227321643</v>
      </c>
      <c r="V27">
        <v>0.60826274539969405</v>
      </c>
      <c r="W27">
        <v>440</v>
      </c>
      <c r="X27">
        <v>458</v>
      </c>
      <c r="Y27">
        <v>440</v>
      </c>
      <c r="Z27">
        <v>470</v>
      </c>
      <c r="AA27">
        <v>440</v>
      </c>
      <c r="AB27">
        <v>470</v>
      </c>
      <c r="AC27" s="2">
        <f>(Table2[[#This Row],[Close Price]]/Table2[[#This Row],[Day Low]])-1</f>
        <v>2.8977272727272796E-2</v>
      </c>
      <c r="AD27" s="2">
        <f>(Table2[[#This Row],[Day High]]/Table2[[#This Row],[Close Price]])-1</f>
        <v>1.1595803423522844E-2</v>
      </c>
      <c r="AE27" s="2">
        <f>(Table2[[#This Row],[Close Price]]/Table2[[#This Row],[Current Week Low]])-1</f>
        <v>2.8977272727272796E-2</v>
      </c>
      <c r="AF27" s="2">
        <f>(Table2[[#This Row],[Current Week High]]/Table2[[#This Row],[Close Price]])-1</f>
        <v>3.8100496963003883E-2</v>
      </c>
      <c r="AG27" s="2">
        <f>(Table2[[#This Row],[Close Price]]/Table2[[#This Row],[Current Month Low]])-1</f>
        <v>2.8977272727272796E-2</v>
      </c>
      <c r="AH27" s="2">
        <f>(Table2[[#This Row],[Current Month High]]/Table2[[#This Row],[Close Price]])-1</f>
        <v>3.8100496963003883E-2</v>
      </c>
      <c r="AI27">
        <v>25.808945334069499</v>
      </c>
      <c r="AJ27">
        <v>330.16627078384698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0.11</v>
      </c>
      <c r="AM27" t="s">
        <v>10358</v>
      </c>
      <c r="AN27">
        <v>-5.95</v>
      </c>
      <c r="AO27" t="s">
        <v>10357</v>
      </c>
      <c r="AP27">
        <v>0.13600620870236199</v>
      </c>
      <c r="AQ27">
        <f>(Table2[[#This Row],[Sharpe Ratio]]-AVERAGE(Table2[Sharpe Ratio]))/_xlfn.STDEV.P(Table2[Sharpe Ratio])</f>
        <v>0.82877370645354387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5.817064998296444</v>
      </c>
      <c r="AS27">
        <f>_xlfn.RANK.AVG(Table2[[#This Row],[1Y Return vs Nifty Z-Score]],Table2[1Y Return vs Nifty Z-Score])</f>
        <v>6</v>
      </c>
      <c r="AT27">
        <f>_xlfn.RANK.AVG(Table2[[#This Row],[6M Return vs Nifty Z-Score]],Table2[6M Return vs Nifty Z-Score])</f>
        <v>21</v>
      </c>
      <c r="AU27">
        <f>_xlfn.RANK.AVG(Table2[[#This Row],[Sharpe Ratio Z-Score]],Table2[Sharpe Ratio Z-Score])</f>
        <v>151</v>
      </c>
      <c r="AV27">
        <f>(Table2[[#This Row],[Rank 1Y]]+Table2[[#This Row],[Rank 6M]]+Table2[[#This Row],[Rank Sharpe]])/3</f>
        <v>59.333333333333336</v>
      </c>
    </row>
    <row r="28" spans="1:48" x14ac:dyDescent="0.3">
      <c r="A28" t="s">
        <v>477</v>
      </c>
      <c r="B28" t="s">
        <v>478</v>
      </c>
      <c r="C28" t="s">
        <v>10314</v>
      </c>
      <c r="D28" t="s">
        <v>405</v>
      </c>
      <c r="E28">
        <v>44996.622279570001</v>
      </c>
      <c r="F28">
        <v>767.2</v>
      </c>
      <c r="G28">
        <v>209.648734684701</v>
      </c>
      <c r="H28">
        <f>(Table2[[#This Row],[1Y Return vs Nifty]]-AVERAGE(Table2[1Y Return vs Nifty]))/_xlfn.STDEV.P(Table2[1Y Return vs Nifty])</f>
        <v>3.0853173925706927</v>
      </c>
      <c r="I28">
        <v>17.231569701232299</v>
      </c>
      <c r="J28">
        <f>(Table2[[#This Row],[1M Return vs Nifty]]-AVERAGE(Table2[1M Return vs Nifty]))/_xlfn.STDEV.P(Table2[1M Return vs Nifty])</f>
        <v>1.4004810219004011</v>
      </c>
      <c r="K28">
        <v>66.082283727769294</v>
      </c>
      <c r="L28">
        <f>(Table2[[#This Row],[6M Return vs Nifty]]-AVERAGE(Table2[6M Return vs Nifty]))/_xlfn.STDEV.P(Table2[6M Return vs Nifty])</f>
        <v>1.9108961196031051</v>
      </c>
      <c r="M28">
        <v>-0.90641795448999996</v>
      </c>
      <c r="N28">
        <f>(Table2[[#This Row],[1W Return vs Nifty]]-AVERAGE(Table2[1W Return vs Nifty]))/_xlfn.STDEV.P(Table2[1W Return vs Nifty])</f>
        <v>-2.0321570183061993E-2</v>
      </c>
      <c r="O28">
        <v>696.91</v>
      </c>
      <c r="P28">
        <v>644.80867284931696</v>
      </c>
      <c r="Q28">
        <v>507.72657208166498</v>
      </c>
      <c r="R28">
        <v>70.813290109799993</v>
      </c>
      <c r="S28" s="2">
        <f>(Table2[[#This Row],[Close Price]]-Table2[[#This Row],[20D EMA]])/Table2[[#This Row],[20D EMA]]</f>
        <v>0.10085950840137188</v>
      </c>
      <c r="T28" s="2">
        <f>(Table2[[#This Row],[Close Price]]-Table2[[#This Row],[50D EMA]])/Table2[[#This Row],[50D EMA]]</f>
        <v>0.18981029924714471</v>
      </c>
      <c r="U28" s="2">
        <f>(Table2[[#This Row],[Close Price]]-Table2[[#This Row],[200D EMA]])/Table2[[#This Row],[200D EMA]]</f>
        <v>0.51104953371753059</v>
      </c>
      <c r="V28">
        <v>1.57412233258971</v>
      </c>
      <c r="W28">
        <v>733.1</v>
      </c>
      <c r="X28">
        <v>777.5</v>
      </c>
      <c r="Y28">
        <v>715</v>
      </c>
      <c r="Z28">
        <v>777.5</v>
      </c>
      <c r="AA28">
        <v>715</v>
      </c>
      <c r="AB28">
        <v>777.5</v>
      </c>
      <c r="AC28" s="2">
        <f>(Table2[[#This Row],[Close Price]]/Table2[[#This Row],[Day Low]])-1</f>
        <v>4.6514800163688585E-2</v>
      </c>
      <c r="AD28" s="2">
        <f>(Table2[[#This Row],[Day High]]/Table2[[#This Row],[Close Price]])-1</f>
        <v>1.3425443169968743E-2</v>
      </c>
      <c r="AE28" s="2">
        <f>(Table2[[#This Row],[Close Price]]/Table2[[#This Row],[Current Week Low]])-1</f>
        <v>7.3006993006992982E-2</v>
      </c>
      <c r="AF28" s="2">
        <f>(Table2[[#This Row],[Current Week High]]/Table2[[#This Row],[Close Price]])-1</f>
        <v>1.3425443169968743E-2</v>
      </c>
      <c r="AG28" s="2">
        <f>(Table2[[#This Row],[Close Price]]/Table2[[#This Row],[Current Month Low]])-1</f>
        <v>7.3006993006992982E-2</v>
      </c>
      <c r="AH28" s="2">
        <f>(Table2[[#This Row],[Current Month High]]/Table2[[#This Row],[Close Price]])-1</f>
        <v>1.3425443169968743E-2</v>
      </c>
      <c r="AI28">
        <v>1.40771637122001</v>
      </c>
      <c r="AJ28">
        <v>264.76881017472903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0.1</v>
      </c>
      <c r="AM28" t="s">
        <v>10358</v>
      </c>
      <c r="AN28">
        <v>21.33</v>
      </c>
      <c r="AO28" t="s">
        <v>10358</v>
      </c>
      <c r="AP28">
        <v>0.140713154404839</v>
      </c>
      <c r="AQ28">
        <f>(Table2[[#This Row],[Sharpe Ratio]]-AVERAGE(Table2[Sharpe Ratio]))/_xlfn.STDEV.P(Table2[Sharpe Ratio])</f>
        <v>0.88262733780840863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7.2590003016995466</v>
      </c>
      <c r="AS28">
        <f>_xlfn.RANK.AVG(Table2[[#This Row],[1Y Return vs Nifty Z-Score]],Table2[1Y Return vs Nifty Z-Score])</f>
        <v>13</v>
      </c>
      <c r="AT28">
        <f>_xlfn.RANK.AVG(Table2[[#This Row],[6M Return vs Nifty Z-Score]],Table2[6M Return vs Nifty Z-Score])</f>
        <v>35</v>
      </c>
      <c r="AU28">
        <f>_xlfn.RANK.AVG(Table2[[#This Row],[Sharpe Ratio Z-Score]],Table2[Sharpe Ratio Z-Score])</f>
        <v>142</v>
      </c>
      <c r="AV28">
        <f>(Table2[[#This Row],[Rank 1Y]]+Table2[[#This Row],[Rank 6M]]+Table2[[#This Row],[Rank Sharpe]])/3</f>
        <v>63.333333333333336</v>
      </c>
    </row>
    <row r="29" spans="1:48" x14ac:dyDescent="0.3">
      <c r="A29" t="s">
        <v>1246</v>
      </c>
      <c r="B29" t="s">
        <v>1247</v>
      </c>
      <c r="C29" t="s">
        <v>10317</v>
      </c>
      <c r="D29" t="s">
        <v>46</v>
      </c>
      <c r="E29">
        <v>9398.4987206400001</v>
      </c>
      <c r="F29">
        <v>550.20000000000005</v>
      </c>
      <c r="G29">
        <v>94.670474913041502</v>
      </c>
      <c r="H29">
        <f>(Table2[[#This Row],[1Y Return vs Nifty]]-AVERAGE(Table2[1Y Return vs Nifty]))/_xlfn.STDEV.P(Table2[1Y Return vs Nifty])</f>
        <v>1.1682729657257391</v>
      </c>
      <c r="I29">
        <v>6.9999345227670098</v>
      </c>
      <c r="J29">
        <f>(Table2[[#This Row],[1M Return vs Nifty]]-AVERAGE(Table2[1M Return vs Nifty]))/_xlfn.STDEV.P(Table2[1M Return vs Nifty])</f>
        <v>0.4038844611785361</v>
      </c>
      <c r="K29">
        <v>44.107625270688601</v>
      </c>
      <c r="L29">
        <f>(Table2[[#This Row],[6M Return vs Nifty]]-AVERAGE(Table2[6M Return vs Nifty]))/_xlfn.STDEV.P(Table2[6M Return vs Nifty])</f>
        <v>1.1746731284007532</v>
      </c>
      <c r="M29">
        <v>-4.3556153058477696</v>
      </c>
      <c r="N29">
        <f>(Table2[[#This Row],[1W Return vs Nifty]]-AVERAGE(Table2[1W Return vs Nifty]))/_xlfn.STDEV.P(Table2[1W Return vs Nifty])</f>
        <v>-0.84565507198954482</v>
      </c>
      <c r="O29">
        <v>543.73</v>
      </c>
      <c r="P29">
        <v>516.29055312048399</v>
      </c>
      <c r="Q29">
        <v>400.27373490252899</v>
      </c>
      <c r="R29">
        <v>49.613471424851703</v>
      </c>
      <c r="S29" s="2">
        <f>(Table2[[#This Row],[Close Price]]-Table2[[#This Row],[20D EMA]])/Table2[[#This Row],[20D EMA]]</f>
        <v>1.1899288249682796E-2</v>
      </c>
      <c r="T29" s="2">
        <f>(Table2[[#This Row],[Close Price]]-Table2[[#This Row],[50D EMA]])/Table2[[#This Row],[50D EMA]]</f>
        <v>6.5678999304879374E-2</v>
      </c>
      <c r="U29" s="2">
        <f>(Table2[[#This Row],[Close Price]]-Table2[[#This Row],[200D EMA]])/Table2[[#This Row],[200D EMA]]</f>
        <v>0.37455933783409429</v>
      </c>
      <c r="V29">
        <v>0.31513767801675502</v>
      </c>
      <c r="W29">
        <v>542.04999999999995</v>
      </c>
      <c r="X29">
        <v>554.15</v>
      </c>
      <c r="Y29">
        <v>542.04999999999995</v>
      </c>
      <c r="Z29">
        <v>563</v>
      </c>
      <c r="AA29">
        <v>542.04999999999995</v>
      </c>
      <c r="AB29">
        <v>563</v>
      </c>
      <c r="AC29" s="2">
        <f>(Table2[[#This Row],[Close Price]]/Table2[[#This Row],[Day Low]])-1</f>
        <v>1.5035513329028749E-2</v>
      </c>
      <c r="AD29" s="2">
        <f>(Table2[[#This Row],[Day High]]/Table2[[#This Row],[Close Price]])-1</f>
        <v>7.1792075608867467E-3</v>
      </c>
      <c r="AE29" s="2">
        <f>(Table2[[#This Row],[Close Price]]/Table2[[#This Row],[Current Week Low]])-1</f>
        <v>1.5035513329028749E-2</v>
      </c>
      <c r="AF29" s="2">
        <f>(Table2[[#This Row],[Current Week High]]/Table2[[#This Row],[Close Price]])-1</f>
        <v>2.3264267539076622E-2</v>
      </c>
      <c r="AG29" s="2">
        <f>(Table2[[#This Row],[Close Price]]/Table2[[#This Row],[Current Month Low]])-1</f>
        <v>1.5035513329028749E-2</v>
      </c>
      <c r="AH29" s="2">
        <f>(Table2[[#This Row],[Current Month High]]/Table2[[#This Row],[Close Price]])-1</f>
        <v>2.3264267539076622E-2</v>
      </c>
      <c r="AI29">
        <v>7.22464558342421</v>
      </c>
      <c r="AJ29">
        <v>192.659574468085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0.13</v>
      </c>
      <c r="AM29" t="s">
        <v>10358</v>
      </c>
      <c r="AN29">
        <v>-3.19</v>
      </c>
      <c r="AO29" t="s">
        <v>10357</v>
      </c>
      <c r="AP29">
        <v>0.22704141492802599</v>
      </c>
      <c r="AQ29">
        <f>(Table2[[#This Row],[Sharpe Ratio]]-AVERAGE(Table2[Sharpe Ratio]))/_xlfn.STDEV.P(Table2[Sharpe Ratio])</f>
        <v>1.8703358459553936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3.7715113292708775</v>
      </c>
      <c r="AS29">
        <f>_xlfn.RANK.AVG(Table2[[#This Row],[1Y Return vs Nifty Z-Score]],Table2[1Y Return vs Nifty Z-Score])</f>
        <v>85</v>
      </c>
      <c r="AT29">
        <f>_xlfn.RANK.AVG(Table2[[#This Row],[6M Return vs Nifty Z-Score]],Table2[6M Return vs Nifty Z-Score])</f>
        <v>83</v>
      </c>
      <c r="AU29">
        <f>_xlfn.RANK.AVG(Table2[[#This Row],[Sharpe Ratio Z-Score]],Table2[Sharpe Ratio Z-Score])</f>
        <v>23</v>
      </c>
      <c r="AV29">
        <f>(Table2[[#This Row],[Rank 1Y]]+Table2[[#This Row],[Rank 6M]]+Table2[[#This Row],[Rank Sharpe]])/3</f>
        <v>63.666666666666664</v>
      </c>
    </row>
    <row r="30" spans="1:48" x14ac:dyDescent="0.3">
      <c r="A30" t="s">
        <v>826</v>
      </c>
      <c r="B30" t="s">
        <v>827</v>
      </c>
      <c r="C30" t="s">
        <v>10325</v>
      </c>
      <c r="D30" t="s">
        <v>257</v>
      </c>
      <c r="E30">
        <v>19550.549570165</v>
      </c>
      <c r="F30">
        <v>1362.45</v>
      </c>
      <c r="G30">
        <v>135.49418578975201</v>
      </c>
      <c r="H30">
        <f>(Table2[[#This Row],[1Y Return vs Nifty]]-AVERAGE(Table2[1Y Return vs Nifty]))/_xlfn.STDEV.P(Table2[1Y Return vs Nifty])</f>
        <v>1.8489309229321655</v>
      </c>
      <c r="I30">
        <v>17.592690385669702</v>
      </c>
      <c r="J30">
        <f>(Table2[[#This Row],[1M Return vs Nifty]]-AVERAGE(Table2[1M Return vs Nifty]))/_xlfn.STDEV.P(Table2[1M Return vs Nifty])</f>
        <v>1.4356554222614804</v>
      </c>
      <c r="K30">
        <v>39.254410069133897</v>
      </c>
      <c r="L30">
        <f>(Table2[[#This Row],[6M Return vs Nifty]]-AVERAGE(Table2[6M Return vs Nifty]))/_xlfn.STDEV.P(Table2[6M Return vs Nifty])</f>
        <v>1.0120745324036438</v>
      </c>
      <c r="M30">
        <v>2.6172798529639301</v>
      </c>
      <c r="N30">
        <f>(Table2[[#This Row],[1W Return vs Nifty]]-AVERAGE(Table2[1W Return vs Nifty]))/_xlfn.STDEV.P(Table2[1W Return vs Nifty])</f>
        <v>0.82283860723878388</v>
      </c>
      <c r="O30">
        <v>1303.9100000000001</v>
      </c>
      <c r="P30">
        <v>1273.07331681713</v>
      </c>
      <c r="Q30">
        <v>1025.1629182178899</v>
      </c>
      <c r="R30">
        <v>63.784160694768197</v>
      </c>
      <c r="S30" s="2">
        <f>(Table2[[#This Row],[Close Price]]-Table2[[#This Row],[20D EMA]])/Table2[[#This Row],[20D EMA]]</f>
        <v>4.4895736668941845E-2</v>
      </c>
      <c r="T30" s="2">
        <f>(Table2[[#This Row],[Close Price]]-Table2[[#This Row],[50D EMA]])/Table2[[#This Row],[50D EMA]]</f>
        <v>7.0205448501838699E-2</v>
      </c>
      <c r="U30" s="2">
        <f>(Table2[[#This Row],[Close Price]]-Table2[[#This Row],[200D EMA]])/Table2[[#This Row],[200D EMA]]</f>
        <v>0.32900827350294631</v>
      </c>
      <c r="V30">
        <v>1.1011489362901801</v>
      </c>
      <c r="W30">
        <v>1335</v>
      </c>
      <c r="X30">
        <v>1404.85</v>
      </c>
      <c r="Y30">
        <v>1309.05</v>
      </c>
      <c r="Z30">
        <v>1404.85</v>
      </c>
      <c r="AA30">
        <v>1309.05</v>
      </c>
      <c r="AB30">
        <v>1404.85</v>
      </c>
      <c r="AC30" s="2">
        <f>(Table2[[#This Row],[Close Price]]/Table2[[#This Row],[Day Low]])-1</f>
        <v>2.0561797752808975E-2</v>
      </c>
      <c r="AD30" s="2">
        <f>(Table2[[#This Row],[Day High]]/Table2[[#This Row],[Close Price]])-1</f>
        <v>3.1120408088370022E-2</v>
      </c>
      <c r="AE30" s="2">
        <f>(Table2[[#This Row],[Close Price]]/Table2[[#This Row],[Current Week Low]])-1</f>
        <v>4.0792941446087028E-2</v>
      </c>
      <c r="AF30" s="2">
        <f>(Table2[[#This Row],[Current Week High]]/Table2[[#This Row],[Close Price]])-1</f>
        <v>3.1120408088370022E-2</v>
      </c>
      <c r="AG30" s="2">
        <f>(Table2[[#This Row],[Close Price]]/Table2[[#This Row],[Current Month Low]])-1</f>
        <v>4.0792941446087028E-2</v>
      </c>
      <c r="AH30" s="2">
        <f>(Table2[[#This Row],[Current Month High]]/Table2[[#This Row],[Close Price]])-1</f>
        <v>3.1120408088370022E-2</v>
      </c>
      <c r="AI30">
        <v>6.4259238871151103</v>
      </c>
      <c r="AJ30">
        <v>190.74903969270099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-0.02</v>
      </c>
      <c r="AM30" t="s">
        <v>10357</v>
      </c>
      <c r="AN30">
        <v>6.84</v>
      </c>
      <c r="AO30" t="s">
        <v>10358</v>
      </c>
      <c r="AP30">
        <v>0.19026672665288499</v>
      </c>
      <c r="AQ30">
        <f>(Table2[[#This Row],[Sharpe Ratio]]-AVERAGE(Table2[Sharpe Ratio]))/_xlfn.STDEV.P(Table2[Sharpe Ratio])</f>
        <v>1.4495851870902823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6.5690846719263556</v>
      </c>
      <c r="AS30">
        <f>_xlfn.RANK.AVG(Table2[[#This Row],[1Y Return vs Nifty Z-Score]],Table2[1Y Return vs Nifty Z-Score])</f>
        <v>37</v>
      </c>
      <c r="AT30">
        <f>_xlfn.RANK.AVG(Table2[[#This Row],[6M Return vs Nifty Z-Score]],Table2[6M Return vs Nifty Z-Score])</f>
        <v>101</v>
      </c>
      <c r="AU30">
        <f>_xlfn.RANK.AVG(Table2[[#This Row],[Sharpe Ratio Z-Score]],Table2[Sharpe Ratio Z-Score])</f>
        <v>54</v>
      </c>
      <c r="AV30">
        <f>(Table2[[#This Row],[Rank 1Y]]+Table2[[#This Row],[Rank 6M]]+Table2[[#This Row],[Rank Sharpe]])/3</f>
        <v>64</v>
      </c>
    </row>
    <row r="31" spans="1:48" x14ac:dyDescent="0.3">
      <c r="A31" t="s">
        <v>1413</v>
      </c>
      <c r="B31" t="s">
        <v>1414</v>
      </c>
      <c r="C31" t="s">
        <v>10317</v>
      </c>
      <c r="D31" t="s">
        <v>46</v>
      </c>
      <c r="E31">
        <v>7803.81194865</v>
      </c>
      <c r="F31">
        <v>561.29999999999995</v>
      </c>
      <c r="G31">
        <v>74.654337484562205</v>
      </c>
      <c r="H31">
        <f>(Table2[[#This Row],[1Y Return vs Nifty]]-AVERAGE(Table2[1Y Return vs Nifty]))/_xlfn.STDEV.P(Table2[1Y Return vs Nifty])</f>
        <v>0.83454183446289643</v>
      </c>
      <c r="I31">
        <v>3.52198364643559</v>
      </c>
      <c r="J31">
        <f>(Table2[[#This Row],[1M Return vs Nifty]]-AVERAGE(Table2[1M Return vs Nifty]))/_xlfn.STDEV.P(Table2[1M Return vs Nifty])</f>
        <v>6.5120048525641364E-2</v>
      </c>
      <c r="K31">
        <v>60.055819584259503</v>
      </c>
      <c r="L31">
        <f>(Table2[[#This Row],[6M Return vs Nifty]]-AVERAGE(Table2[6M Return vs Nifty]))/_xlfn.STDEV.P(Table2[6M Return vs Nifty])</f>
        <v>1.7089898434817186</v>
      </c>
      <c r="M31">
        <v>-5.89874627034302</v>
      </c>
      <c r="N31">
        <f>(Table2[[#This Row],[1W Return vs Nifty]]-AVERAGE(Table2[1W Return vs Nifty]))/_xlfn.STDEV.P(Table2[1W Return vs Nifty])</f>
        <v>-1.2148997260165262</v>
      </c>
      <c r="O31">
        <v>568.42999999999995</v>
      </c>
      <c r="P31">
        <v>531.52006662938402</v>
      </c>
      <c r="Q31">
        <v>412.05679240219803</v>
      </c>
      <c r="R31">
        <v>46.474071489122203</v>
      </c>
      <c r="S31" s="2">
        <f>(Table2[[#This Row],[Close Price]]-Table2[[#This Row],[20D EMA]])/Table2[[#This Row],[20D EMA]]</f>
        <v>-1.2543321077353405E-2</v>
      </c>
      <c r="T31" s="2">
        <f>(Table2[[#This Row],[Close Price]]-Table2[[#This Row],[50D EMA]])/Table2[[#This Row],[50D EMA]]</f>
        <v>5.6027862803871821E-2</v>
      </c>
      <c r="U31" s="2">
        <f>(Table2[[#This Row],[Close Price]]-Table2[[#This Row],[200D EMA]])/Table2[[#This Row],[200D EMA]]</f>
        <v>0.36219086870949935</v>
      </c>
      <c r="V31">
        <v>1.3478204195618999</v>
      </c>
      <c r="W31">
        <v>558</v>
      </c>
      <c r="X31">
        <v>573.1</v>
      </c>
      <c r="Y31">
        <v>558</v>
      </c>
      <c r="Z31">
        <v>595.20000000000005</v>
      </c>
      <c r="AA31">
        <v>558</v>
      </c>
      <c r="AB31">
        <v>595.20000000000005</v>
      </c>
      <c r="AC31" s="2">
        <f>(Table2[[#This Row],[Close Price]]/Table2[[#This Row],[Day Low]])-1</f>
        <v>5.9139784946236063E-3</v>
      </c>
      <c r="AD31" s="2">
        <f>(Table2[[#This Row],[Day High]]/Table2[[#This Row],[Close Price]])-1</f>
        <v>2.1022626046677484E-2</v>
      </c>
      <c r="AE31" s="2">
        <f>(Table2[[#This Row],[Close Price]]/Table2[[#This Row],[Current Week Low]])-1</f>
        <v>5.9139784946236063E-3</v>
      </c>
      <c r="AF31" s="2">
        <f>(Table2[[#This Row],[Current Week High]]/Table2[[#This Row],[Close Price]])-1</f>
        <v>6.0395510422234233E-2</v>
      </c>
      <c r="AG31" s="2">
        <f>(Table2[[#This Row],[Close Price]]/Table2[[#This Row],[Current Month Low]])-1</f>
        <v>5.9139784946236063E-3</v>
      </c>
      <c r="AH31" s="2">
        <f>(Table2[[#This Row],[Current Month High]]/Table2[[#This Row],[Close Price]])-1</f>
        <v>6.0395510422234233E-2</v>
      </c>
      <c r="AI31">
        <v>10.279707821129501</v>
      </c>
      <c r="AJ31">
        <v>132.66321243523299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0.31</v>
      </c>
      <c r="AM31" t="s">
        <v>10358</v>
      </c>
      <c r="AN31">
        <v>-0.2</v>
      </c>
      <c r="AO31" t="s">
        <v>10357</v>
      </c>
      <c r="AP31">
        <v>0.21006319097369899</v>
      </c>
      <c r="AQ31">
        <f>(Table2[[#This Row],[Sharpe Ratio]]-AVERAGE(Table2[Sharpe Ratio]))/_xlfn.STDEV.P(Table2[Sharpe Ratio])</f>
        <v>1.6760826992884392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3.0698346997421702</v>
      </c>
      <c r="AS31">
        <f>_xlfn.RANK.AVG(Table2[[#This Row],[1Y Return vs Nifty Z-Score]],Table2[1Y Return vs Nifty Z-Score])</f>
        <v>119</v>
      </c>
      <c r="AT31">
        <f>_xlfn.RANK.AVG(Table2[[#This Row],[6M Return vs Nifty Z-Score]],Table2[6M Return vs Nifty Z-Score])</f>
        <v>43</v>
      </c>
      <c r="AU31">
        <f>_xlfn.RANK.AVG(Table2[[#This Row],[Sharpe Ratio Z-Score]],Table2[Sharpe Ratio Z-Score])</f>
        <v>30</v>
      </c>
      <c r="AV31">
        <f>(Table2[[#This Row],[Rank 1Y]]+Table2[[#This Row],[Rank 6M]]+Table2[[#This Row],[Rank Sharpe]])/3</f>
        <v>64</v>
      </c>
    </row>
    <row r="32" spans="1:48" x14ac:dyDescent="0.3">
      <c r="A32" t="s">
        <v>970</v>
      </c>
      <c r="B32" t="s">
        <v>971</v>
      </c>
      <c r="C32" t="s">
        <v>10325</v>
      </c>
      <c r="D32" t="s">
        <v>132</v>
      </c>
      <c r="E32">
        <v>15139.2470636</v>
      </c>
      <c r="F32">
        <v>1659.95</v>
      </c>
      <c r="G32">
        <v>76.775167810692906</v>
      </c>
      <c r="H32">
        <f>(Table2[[#This Row],[1Y Return vs Nifty]]-AVERAGE(Table2[1Y Return vs Nifty]))/_xlfn.STDEV.P(Table2[1Y Return vs Nifty])</f>
        <v>0.86990265802264533</v>
      </c>
      <c r="I32">
        <v>-0.29167913388695899</v>
      </c>
      <c r="J32">
        <f>(Table2[[#This Row],[1M Return vs Nifty]]-AVERAGE(Table2[1M Return vs Nifty]))/_xlfn.STDEV.P(Table2[1M Return vs Nifty])</f>
        <v>-0.30634386162449823</v>
      </c>
      <c r="K32">
        <v>59.665407621866599</v>
      </c>
      <c r="L32">
        <f>(Table2[[#This Row],[6M Return vs Nifty]]-AVERAGE(Table2[6M Return vs Nifty]))/_xlfn.STDEV.P(Table2[6M Return vs Nifty])</f>
        <v>1.6959097647485053</v>
      </c>
      <c r="M32">
        <v>-11.302929228663499</v>
      </c>
      <c r="N32">
        <f>(Table2[[#This Row],[1W Return vs Nifty]]-AVERAGE(Table2[1W Return vs Nifty]))/_xlfn.STDEV.P(Table2[1W Return vs Nifty])</f>
        <v>-2.5080276021694488</v>
      </c>
      <c r="O32">
        <v>1699.12</v>
      </c>
      <c r="P32">
        <v>1548.2857428606201</v>
      </c>
      <c r="Q32">
        <v>1123.3146762292399</v>
      </c>
      <c r="R32">
        <v>40.921188821497601</v>
      </c>
      <c r="S32" s="2">
        <f>(Table2[[#This Row],[Close Price]]-Table2[[#This Row],[20D EMA]])/Table2[[#This Row],[20D EMA]]</f>
        <v>-2.3053109845096197E-2</v>
      </c>
      <c r="T32" s="2">
        <f>(Table2[[#This Row],[Close Price]]-Table2[[#This Row],[50D EMA]])/Table2[[#This Row],[50D EMA]]</f>
        <v>7.2121220294303401E-2</v>
      </c>
      <c r="U32" s="2">
        <f>(Table2[[#This Row],[Close Price]]-Table2[[#This Row],[200D EMA]])/Table2[[#This Row],[200D EMA]]</f>
        <v>0.47772483982150565</v>
      </c>
      <c r="V32">
        <v>1.06160756947562</v>
      </c>
      <c r="W32">
        <v>1651</v>
      </c>
      <c r="X32">
        <v>1700.5</v>
      </c>
      <c r="Y32">
        <v>1651</v>
      </c>
      <c r="Z32">
        <v>1729</v>
      </c>
      <c r="AA32">
        <v>1651</v>
      </c>
      <c r="AB32">
        <v>1729</v>
      </c>
      <c r="AC32" s="2">
        <f>(Table2[[#This Row],[Close Price]]/Table2[[#This Row],[Day Low]])-1</f>
        <v>5.4209569957601733E-3</v>
      </c>
      <c r="AD32" s="2">
        <f>(Table2[[#This Row],[Day High]]/Table2[[#This Row],[Close Price]])-1</f>
        <v>2.4428446639958912E-2</v>
      </c>
      <c r="AE32" s="2">
        <f>(Table2[[#This Row],[Close Price]]/Table2[[#This Row],[Current Week Low]])-1</f>
        <v>5.4209569957601733E-3</v>
      </c>
      <c r="AF32" s="2">
        <f>(Table2[[#This Row],[Current Week High]]/Table2[[#This Row],[Close Price]])-1</f>
        <v>4.159763848308673E-2</v>
      </c>
      <c r="AG32" s="2">
        <f>(Table2[[#This Row],[Close Price]]/Table2[[#This Row],[Current Month Low]])-1</f>
        <v>5.4209569957601733E-3</v>
      </c>
      <c r="AH32" s="2">
        <f>(Table2[[#This Row],[Current Month High]]/Table2[[#This Row],[Close Price]])-1</f>
        <v>4.159763848308673E-2</v>
      </c>
      <c r="AI32">
        <v>18.678273441971101</v>
      </c>
      <c r="AJ32">
        <v>155.37692307692299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0.21</v>
      </c>
      <c r="AM32" t="s">
        <v>10358</v>
      </c>
      <c r="AN32">
        <v>-2.17</v>
      </c>
      <c r="AO32" t="s">
        <v>10357</v>
      </c>
      <c r="AP32">
        <v>0.20092979169759601</v>
      </c>
      <c r="AQ32">
        <f>(Table2[[#This Row],[Sharpe Ratio]]-AVERAGE(Table2[Sharpe Ratio]))/_xlfn.STDEV.P(Table2[Sharpe Ratio])</f>
        <v>1.5715846343600086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1.3230255933372121</v>
      </c>
      <c r="AS32">
        <f>_xlfn.RANK.AVG(Table2[[#This Row],[1Y Return vs Nifty Z-Score]],Table2[1Y Return vs Nifty Z-Score])</f>
        <v>112</v>
      </c>
      <c r="AT32">
        <f>_xlfn.RANK.AVG(Table2[[#This Row],[6M Return vs Nifty Z-Score]],Table2[6M Return vs Nifty Z-Score])</f>
        <v>44</v>
      </c>
      <c r="AU32">
        <f>_xlfn.RANK.AVG(Table2[[#This Row],[Sharpe Ratio Z-Score]],Table2[Sharpe Ratio Z-Score])</f>
        <v>37</v>
      </c>
      <c r="AV32">
        <f>(Table2[[#This Row],[Rank 1Y]]+Table2[[#This Row],[Rank 6M]]+Table2[[#This Row],[Rank Sharpe]])/3</f>
        <v>64.333333333333329</v>
      </c>
    </row>
    <row r="33" spans="1:48" x14ac:dyDescent="0.3">
      <c r="A33" t="s">
        <v>858</v>
      </c>
      <c r="B33" t="s">
        <v>859</v>
      </c>
      <c r="C33" t="s">
        <v>10327</v>
      </c>
      <c r="D33" t="s">
        <v>276</v>
      </c>
      <c r="E33">
        <v>18416.400449159999</v>
      </c>
      <c r="F33">
        <v>510.2</v>
      </c>
      <c r="G33">
        <v>165.36923979741701</v>
      </c>
      <c r="H33">
        <f>(Table2[[#This Row],[1Y Return vs Nifty]]-AVERAGE(Table2[1Y Return vs Nifty]))/_xlfn.STDEV.P(Table2[1Y Return vs Nifty])</f>
        <v>2.3470407908395843</v>
      </c>
      <c r="I33">
        <v>38.466512126955401</v>
      </c>
      <c r="J33">
        <f>(Table2[[#This Row],[1M Return vs Nifty]]-AVERAGE(Table2[1M Return vs Nifty]))/_xlfn.STDEV.P(Table2[1M Return vs Nifty])</f>
        <v>3.4688376647509913</v>
      </c>
      <c r="K33">
        <v>63.677541703696399</v>
      </c>
      <c r="L33">
        <f>(Table2[[#This Row],[6M Return vs Nifty]]-AVERAGE(Table2[6M Return vs Nifty]))/_xlfn.STDEV.P(Table2[6M Return vs Nifty])</f>
        <v>1.8303293899999664</v>
      </c>
      <c r="M33">
        <v>3.9169641082297399</v>
      </c>
      <c r="N33">
        <f>(Table2[[#This Row],[1W Return vs Nifty]]-AVERAGE(Table2[1W Return vs Nifty]))/_xlfn.STDEV.P(Table2[1W Return vs Nifty])</f>
        <v>1.133830657960099</v>
      </c>
      <c r="O33">
        <v>447.53</v>
      </c>
      <c r="P33">
        <v>379.78465578609399</v>
      </c>
      <c r="Q33">
        <v>290.35305339826903</v>
      </c>
      <c r="R33">
        <v>73.4675845412428</v>
      </c>
      <c r="S33" s="2">
        <f>(Table2[[#This Row],[Close Price]]-Table2[[#This Row],[20D EMA]])/Table2[[#This Row],[20D EMA]]</f>
        <v>0.14003530489576121</v>
      </c>
      <c r="T33" s="2">
        <f>(Table2[[#This Row],[Close Price]]-Table2[[#This Row],[50D EMA]])/Table2[[#This Row],[50D EMA]]</f>
        <v>0.34339287337443086</v>
      </c>
      <c r="U33" s="2">
        <f>(Table2[[#This Row],[Close Price]]-Table2[[#This Row],[200D EMA]])/Table2[[#This Row],[200D EMA]]</f>
        <v>0.75717111987857477</v>
      </c>
      <c r="V33">
        <v>0.97824997252784696</v>
      </c>
      <c r="W33">
        <v>500.4</v>
      </c>
      <c r="X33">
        <v>519.5</v>
      </c>
      <c r="Y33">
        <v>484</v>
      </c>
      <c r="Z33">
        <v>519.5</v>
      </c>
      <c r="AA33">
        <v>484</v>
      </c>
      <c r="AB33">
        <v>519.5</v>
      </c>
      <c r="AC33" s="2">
        <f>(Table2[[#This Row],[Close Price]]/Table2[[#This Row],[Day Low]])-1</f>
        <v>1.9584332533972848E-2</v>
      </c>
      <c r="AD33" s="2">
        <f>(Table2[[#This Row],[Day High]]/Table2[[#This Row],[Close Price]])-1</f>
        <v>1.822814582516652E-2</v>
      </c>
      <c r="AE33" s="2">
        <f>(Table2[[#This Row],[Close Price]]/Table2[[#This Row],[Current Week Low]])-1</f>
        <v>5.4132231404958597E-2</v>
      </c>
      <c r="AF33" s="2">
        <f>(Table2[[#This Row],[Current Week High]]/Table2[[#This Row],[Close Price]])-1</f>
        <v>1.822814582516652E-2</v>
      </c>
      <c r="AG33" s="2">
        <f>(Table2[[#This Row],[Close Price]]/Table2[[#This Row],[Current Month Low]])-1</f>
        <v>5.4132231404958597E-2</v>
      </c>
      <c r="AH33" s="2">
        <f>(Table2[[#This Row],[Current Month High]]/Table2[[#This Row],[Close Price]])-1</f>
        <v>1.822814582516652E-2</v>
      </c>
      <c r="AI33">
        <v>1.82281458251665</v>
      </c>
      <c r="AJ33">
        <v>222.29943145925401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0.99</v>
      </c>
      <c r="AM33" t="s">
        <v>10358</v>
      </c>
      <c r="AN33">
        <v>22.41</v>
      </c>
      <c r="AO33" t="s">
        <v>10358</v>
      </c>
      <c r="AP33">
        <v>0.14341732230669499</v>
      </c>
      <c r="AQ33">
        <f>(Table2[[#This Row],[Sharpe Ratio]]-AVERAGE(Table2[Sharpe Ratio]))/_xlfn.STDEV.P(Table2[Sharpe Ratio])</f>
        <v>0.91356656475372344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9.6936050683043629</v>
      </c>
      <c r="AS33">
        <f>_xlfn.RANK.AVG(Table2[[#This Row],[1Y Return vs Nifty Z-Score]],Table2[1Y Return vs Nifty Z-Score])</f>
        <v>26</v>
      </c>
      <c r="AT33">
        <f>_xlfn.RANK.AVG(Table2[[#This Row],[6M Return vs Nifty Z-Score]],Table2[6M Return vs Nifty Z-Score])</f>
        <v>38</v>
      </c>
      <c r="AU33">
        <f>_xlfn.RANK.AVG(Table2[[#This Row],[Sharpe Ratio Z-Score]],Table2[Sharpe Ratio Z-Score])</f>
        <v>133</v>
      </c>
      <c r="AV33">
        <f>(Table2[[#This Row],[Rank 1Y]]+Table2[[#This Row],[Rank 6M]]+Table2[[#This Row],[Rank Sharpe]])/3</f>
        <v>65.666666666666671</v>
      </c>
    </row>
    <row r="34" spans="1:48" x14ac:dyDescent="0.3">
      <c r="A34" t="s">
        <v>1404</v>
      </c>
      <c r="B34" t="s">
        <v>1405</v>
      </c>
      <c r="C34" t="s">
        <v>10331</v>
      </c>
      <c r="D34" t="s">
        <v>1406</v>
      </c>
      <c r="E34">
        <v>7842.2129708000002</v>
      </c>
      <c r="F34">
        <v>1276.95</v>
      </c>
      <c r="G34">
        <v>123.46947363832599</v>
      </c>
      <c r="H34">
        <f>(Table2[[#This Row],[1Y Return vs Nifty]]-AVERAGE(Table2[1Y Return vs Nifty]))/_xlfn.STDEV.P(Table2[1Y Return vs Nifty])</f>
        <v>1.6484416525249959</v>
      </c>
      <c r="I34">
        <v>0.98898541188892797</v>
      </c>
      <c r="J34">
        <f>(Table2[[#This Row],[1M Return vs Nifty]]-AVERAGE(Table2[1M Return vs Nifty]))/_xlfn.STDEV.P(Table2[1M Return vs Nifty])</f>
        <v>-0.18160271717429904</v>
      </c>
      <c r="K34">
        <v>61.4460753518755</v>
      </c>
      <c r="L34">
        <f>(Table2[[#This Row],[6M Return vs Nifty]]-AVERAGE(Table2[6M Return vs Nifty]))/_xlfn.STDEV.P(Table2[6M Return vs Nifty])</f>
        <v>1.7555679626260807</v>
      </c>
      <c r="M34">
        <v>-5.8374881160938399</v>
      </c>
      <c r="N34">
        <f>(Table2[[#This Row],[1W Return vs Nifty]]-AVERAGE(Table2[1W Return vs Nifty]))/_xlfn.STDEV.P(Table2[1W Return vs Nifty])</f>
        <v>-1.2002417050886209</v>
      </c>
      <c r="O34">
        <v>1303.43</v>
      </c>
      <c r="P34">
        <v>1260.7563801244</v>
      </c>
      <c r="Q34">
        <v>965.74224293213103</v>
      </c>
      <c r="R34">
        <v>31.353297564558801</v>
      </c>
      <c r="S34" s="2">
        <f>(Table2[[#This Row],[Close Price]]-Table2[[#This Row],[20D EMA]])/Table2[[#This Row],[20D EMA]]</f>
        <v>-2.0315628764107023E-2</v>
      </c>
      <c r="T34" s="2">
        <f>(Table2[[#This Row],[Close Price]]-Table2[[#This Row],[50D EMA]])/Table2[[#This Row],[50D EMA]]</f>
        <v>1.2844368770120495E-2</v>
      </c>
      <c r="U34" s="2">
        <f>(Table2[[#This Row],[Close Price]]-Table2[[#This Row],[200D EMA]])/Table2[[#This Row],[200D EMA]]</f>
        <v>0.32224722418996388</v>
      </c>
      <c r="V34">
        <v>0.349953618874906</v>
      </c>
      <c r="W34">
        <v>1246.5</v>
      </c>
      <c r="X34">
        <v>1290.25</v>
      </c>
      <c r="Y34">
        <v>1245.0999999999999</v>
      </c>
      <c r="Z34">
        <v>1290.25</v>
      </c>
      <c r="AA34">
        <v>1245.0999999999999</v>
      </c>
      <c r="AB34">
        <v>1290.25</v>
      </c>
      <c r="AC34" s="2">
        <f>(Table2[[#This Row],[Close Price]]/Table2[[#This Row],[Day Low]])-1</f>
        <v>2.4428399518652277E-2</v>
      </c>
      <c r="AD34" s="2">
        <f>(Table2[[#This Row],[Day High]]/Table2[[#This Row],[Close Price]])-1</f>
        <v>1.0415443047887551E-2</v>
      </c>
      <c r="AE34" s="2">
        <f>(Table2[[#This Row],[Close Price]]/Table2[[#This Row],[Current Week Low]])-1</f>
        <v>2.558027467673285E-2</v>
      </c>
      <c r="AF34" s="2">
        <f>(Table2[[#This Row],[Current Week High]]/Table2[[#This Row],[Close Price]])-1</f>
        <v>1.0415443047887551E-2</v>
      </c>
      <c r="AG34" s="2">
        <f>(Table2[[#This Row],[Close Price]]/Table2[[#This Row],[Current Month Low]])-1</f>
        <v>2.558027467673285E-2</v>
      </c>
      <c r="AH34" s="2">
        <f>(Table2[[#This Row],[Current Month High]]/Table2[[#This Row],[Close Price]])-1</f>
        <v>1.0415443047887551E-2</v>
      </c>
      <c r="AI34">
        <v>11.202474646618899</v>
      </c>
      <c r="AJ34">
        <v>193.248363761625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</v>
      </c>
      <c r="AM34">
        <v>0</v>
      </c>
      <c r="AN34">
        <v>-8.91</v>
      </c>
      <c r="AO34" t="s">
        <v>10357</v>
      </c>
      <c r="AP34">
        <v>0.15575123362653601</v>
      </c>
      <c r="AQ34">
        <f>(Table2[[#This Row],[Sharpe Ratio]]-AVERAGE(Table2[Sharpe Ratio]))/_xlfn.STDEV.P(Table2[Sharpe Ratio])</f>
        <v>1.0546826844983732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3.07684787738653</v>
      </c>
      <c r="AS34">
        <f>_xlfn.RANK.AVG(Table2[[#This Row],[1Y Return vs Nifty Z-Score]],Table2[1Y Return vs Nifty Z-Score])</f>
        <v>49</v>
      </c>
      <c r="AT34">
        <f>_xlfn.RANK.AVG(Table2[[#This Row],[6M Return vs Nifty Z-Score]],Table2[6M Return vs Nifty Z-Score])</f>
        <v>40</v>
      </c>
      <c r="AU34">
        <f>_xlfn.RANK.AVG(Table2[[#This Row],[Sharpe Ratio Z-Score]],Table2[Sharpe Ratio Z-Score])</f>
        <v>112</v>
      </c>
      <c r="AV34">
        <f>(Table2[[#This Row],[Rank 1Y]]+Table2[[#This Row],[Rank 6M]]+Table2[[#This Row],[Rank Sharpe]])/3</f>
        <v>67</v>
      </c>
    </row>
    <row r="35" spans="1:48" x14ac:dyDescent="0.3">
      <c r="A35" t="s">
        <v>353</v>
      </c>
      <c r="B35" t="s">
        <v>354</v>
      </c>
      <c r="C35" t="s">
        <v>10326</v>
      </c>
      <c r="D35" t="s">
        <v>138</v>
      </c>
      <c r="E35">
        <v>71577.856938240002</v>
      </c>
      <c r="F35">
        <v>1868.65</v>
      </c>
      <c r="G35">
        <v>155.12857465687199</v>
      </c>
      <c r="H35">
        <f>(Table2[[#This Row],[1Y Return vs Nifty]]-AVERAGE(Table2[1Y Return vs Nifty]))/_xlfn.STDEV.P(Table2[1Y Return vs Nifty])</f>
        <v>2.1762971209157662</v>
      </c>
      <c r="I35">
        <v>7.0753208331783402</v>
      </c>
      <c r="J35">
        <f>(Table2[[#This Row],[1M Return vs Nifty]]-AVERAGE(Table2[1M Return vs Nifty]))/_xlfn.STDEV.P(Table2[1M Return vs Nifty])</f>
        <v>0.41122734785998949</v>
      </c>
      <c r="K35">
        <v>45.894089582931102</v>
      </c>
      <c r="L35">
        <f>(Table2[[#This Row],[6M Return vs Nifty]]-AVERAGE(Table2[6M Return vs Nifty]))/_xlfn.STDEV.P(Table2[6M Return vs Nifty])</f>
        <v>1.2345255307579617</v>
      </c>
      <c r="M35">
        <v>3.0105471391058898</v>
      </c>
      <c r="N35">
        <f>(Table2[[#This Row],[1W Return vs Nifty]]-AVERAGE(Table2[1W Return vs Nifty]))/_xlfn.STDEV.P(Table2[1W Return vs Nifty])</f>
        <v>0.91694069342115514</v>
      </c>
      <c r="O35">
        <v>1769.04</v>
      </c>
      <c r="P35">
        <v>1750.36201594047</v>
      </c>
      <c r="Q35">
        <v>1434.53829428272</v>
      </c>
      <c r="R35">
        <v>55.945997232147398</v>
      </c>
      <c r="S35" s="2">
        <f>(Table2[[#This Row],[Close Price]]-Table2[[#This Row],[20D EMA]])/Table2[[#This Row],[20D EMA]]</f>
        <v>5.6307375751820272E-2</v>
      </c>
      <c r="T35" s="2">
        <f>(Table2[[#This Row],[Close Price]]-Table2[[#This Row],[50D EMA]])/Table2[[#This Row],[50D EMA]]</f>
        <v>6.7579153902042347E-2</v>
      </c>
      <c r="U35" s="2">
        <f>(Table2[[#This Row],[Close Price]]-Table2[[#This Row],[200D EMA]])/Table2[[#This Row],[200D EMA]]</f>
        <v>0.30261423305840657</v>
      </c>
      <c r="V35">
        <v>2.0559025852857999</v>
      </c>
      <c r="W35">
        <v>1757.25</v>
      </c>
      <c r="X35">
        <v>1881</v>
      </c>
      <c r="Y35">
        <v>1757.25</v>
      </c>
      <c r="Z35">
        <v>1881</v>
      </c>
      <c r="AA35">
        <v>1757.25</v>
      </c>
      <c r="AB35">
        <v>1881</v>
      </c>
      <c r="AC35" s="2">
        <f>(Table2[[#This Row],[Close Price]]/Table2[[#This Row],[Day Low]])-1</f>
        <v>6.3394508464930999E-2</v>
      </c>
      <c r="AD35" s="2">
        <f>(Table2[[#This Row],[Day High]]/Table2[[#This Row],[Close Price]])-1</f>
        <v>6.6090493136756745E-3</v>
      </c>
      <c r="AE35" s="2">
        <f>(Table2[[#This Row],[Close Price]]/Table2[[#This Row],[Current Week Low]])-1</f>
        <v>6.3394508464930999E-2</v>
      </c>
      <c r="AF35" s="2">
        <f>(Table2[[#This Row],[Current Week High]]/Table2[[#This Row],[Close Price]])-1</f>
        <v>6.6090493136756745E-3</v>
      </c>
      <c r="AG35" s="2">
        <f>(Table2[[#This Row],[Close Price]]/Table2[[#This Row],[Current Month Low]])-1</f>
        <v>6.3394508464930999E-2</v>
      </c>
      <c r="AH35" s="2">
        <f>(Table2[[#This Row],[Current Month High]]/Table2[[#This Row],[Close Price]])-1</f>
        <v>6.6090493136756745E-3</v>
      </c>
      <c r="AI35">
        <v>11.0320284697508</v>
      </c>
      <c r="AJ35">
        <v>216.05073995771599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0.04</v>
      </c>
      <c r="AM35" t="s">
        <v>10358</v>
      </c>
      <c r="AN35">
        <v>1.47</v>
      </c>
      <c r="AO35" t="s">
        <v>10358</v>
      </c>
      <c r="AP35">
        <v>0.16397687077033499</v>
      </c>
      <c r="AQ35">
        <f>(Table2[[#This Row],[Sharpe Ratio]]-AVERAGE(Table2[Sharpe Ratio]))/_xlfn.STDEV.P(Table2[Sharpe Ratio])</f>
        <v>1.1487947602267836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5.8877854531816567</v>
      </c>
      <c r="AS35">
        <f>_xlfn.RANK.AVG(Table2[[#This Row],[1Y Return vs Nifty Z-Score]],Table2[1Y Return vs Nifty Z-Score])</f>
        <v>30</v>
      </c>
      <c r="AT35">
        <f>_xlfn.RANK.AVG(Table2[[#This Row],[6M Return vs Nifty Z-Score]],Table2[6M Return vs Nifty Z-Score])</f>
        <v>77</v>
      </c>
      <c r="AU35">
        <f>_xlfn.RANK.AVG(Table2[[#This Row],[Sharpe Ratio Z-Score]],Table2[Sharpe Ratio Z-Score])</f>
        <v>95</v>
      </c>
      <c r="AV35">
        <f>(Table2[[#This Row],[Rank 1Y]]+Table2[[#This Row],[Rank 6M]]+Table2[[#This Row],[Rank Sharpe]])/3</f>
        <v>67.333333333333329</v>
      </c>
    </row>
    <row r="36" spans="1:48" x14ac:dyDescent="0.3">
      <c r="A36" t="s">
        <v>1432</v>
      </c>
      <c r="B36" t="s">
        <v>1433</v>
      </c>
      <c r="C36" t="s">
        <v>10325</v>
      </c>
      <c r="D36" t="s">
        <v>276</v>
      </c>
      <c r="E36">
        <v>7542.5128740699902</v>
      </c>
      <c r="F36">
        <v>3367.1</v>
      </c>
      <c r="G36">
        <v>143.41862846746699</v>
      </c>
      <c r="H36">
        <f>(Table2[[#This Row],[1Y Return vs Nifty]]-AVERAGE(Table2[1Y Return vs Nifty]))/_xlfn.STDEV.P(Table2[1Y Return vs Nifty])</f>
        <v>1.9810559759755435</v>
      </c>
      <c r="I36">
        <v>44.352476479810299</v>
      </c>
      <c r="J36">
        <f>(Table2[[#This Row],[1M Return vs Nifty]]-AVERAGE(Table2[1M Return vs Nifty]))/_xlfn.STDEV.P(Table2[1M Return vs Nifty])</f>
        <v>4.0421508965336121</v>
      </c>
      <c r="K36">
        <v>68.235344944492894</v>
      </c>
      <c r="L36">
        <f>(Table2[[#This Row],[6M Return vs Nifty]]-AVERAGE(Table2[6M Return vs Nifty]))/_xlfn.STDEV.P(Table2[6M Return vs Nifty])</f>
        <v>1.9830307182961402</v>
      </c>
      <c r="M36">
        <v>11.255442162468199</v>
      </c>
      <c r="N36">
        <f>(Table2[[#This Row],[1W Return vs Nifty]]-AVERAGE(Table2[1W Return vs Nifty]))/_xlfn.STDEV.P(Table2[1W Return vs Nifty])</f>
        <v>2.8898020256321888</v>
      </c>
      <c r="O36">
        <v>3133.02</v>
      </c>
      <c r="P36">
        <v>2771.4766190252999</v>
      </c>
      <c r="Q36">
        <v>2047.0150349764101</v>
      </c>
      <c r="R36">
        <v>58.381797203957703</v>
      </c>
      <c r="S36" s="2">
        <f>(Table2[[#This Row],[Close Price]]-Table2[[#This Row],[20D EMA]])/Table2[[#This Row],[20D EMA]]</f>
        <v>7.4713854364159796E-2</v>
      </c>
      <c r="T36" s="2">
        <f>(Table2[[#This Row],[Close Price]]-Table2[[#This Row],[50D EMA]])/Table2[[#This Row],[50D EMA]]</f>
        <v>0.21491192705214834</v>
      </c>
      <c r="U36" s="2">
        <f>(Table2[[#This Row],[Close Price]]-Table2[[#This Row],[200D EMA]])/Table2[[#This Row],[200D EMA]]</f>
        <v>0.64488288677313133</v>
      </c>
      <c r="V36">
        <v>1.0575619290951701</v>
      </c>
      <c r="W36">
        <v>3355.5</v>
      </c>
      <c r="X36">
        <v>3587.95</v>
      </c>
      <c r="Y36">
        <v>3172</v>
      </c>
      <c r="Z36">
        <v>3589.95</v>
      </c>
      <c r="AA36">
        <v>3172</v>
      </c>
      <c r="AB36">
        <v>3589.95</v>
      </c>
      <c r="AC36" s="2">
        <f>(Table2[[#This Row],[Close Price]]/Table2[[#This Row],[Day Low]])-1</f>
        <v>3.45701087766348E-3</v>
      </c>
      <c r="AD36" s="2">
        <f>(Table2[[#This Row],[Day High]]/Table2[[#This Row],[Close Price]])-1</f>
        <v>6.5590567550711354E-2</v>
      </c>
      <c r="AE36" s="2">
        <f>(Table2[[#This Row],[Close Price]]/Table2[[#This Row],[Current Week Low]])-1</f>
        <v>6.1506935687263509E-2</v>
      </c>
      <c r="AF36" s="2">
        <f>(Table2[[#This Row],[Current Week High]]/Table2[[#This Row],[Close Price]])-1</f>
        <v>6.6184550503400441E-2</v>
      </c>
      <c r="AG36" s="2">
        <f>(Table2[[#This Row],[Close Price]]/Table2[[#This Row],[Current Month Low]])-1</f>
        <v>6.1506935687263509E-2</v>
      </c>
      <c r="AH36" s="2">
        <f>(Table2[[#This Row],[Current Month High]]/Table2[[#This Row],[Close Price]])-1</f>
        <v>6.6184550503400441E-2</v>
      </c>
      <c r="AI36">
        <v>6.6184550503400397</v>
      </c>
      <c r="AJ36">
        <v>184.47955390334499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0.43</v>
      </c>
      <c r="AM36" t="s">
        <v>10358</v>
      </c>
      <c r="AN36">
        <v>2.04</v>
      </c>
      <c r="AO36" t="s">
        <v>10358</v>
      </c>
      <c r="AP36">
        <v>0.136312828862869</v>
      </c>
      <c r="AQ36">
        <f>(Table2[[#This Row],[Sharpe Ratio]]-AVERAGE(Table2[Sharpe Ratio]))/_xlfn.STDEV.P(Table2[Sharpe Ratio])</f>
        <v>0.83228184318034404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11.728321459617829</v>
      </c>
      <c r="AS36">
        <f>_xlfn.RANK.AVG(Table2[[#This Row],[1Y Return vs Nifty Z-Score]],Table2[1Y Return vs Nifty Z-Score])</f>
        <v>34</v>
      </c>
      <c r="AT36">
        <f>_xlfn.RANK.AVG(Table2[[#This Row],[6M Return vs Nifty Z-Score]],Table2[6M Return vs Nifty Z-Score])</f>
        <v>31</v>
      </c>
      <c r="AU36">
        <f>_xlfn.RANK.AVG(Table2[[#This Row],[Sharpe Ratio Z-Score]],Table2[Sharpe Ratio Z-Score])</f>
        <v>149</v>
      </c>
      <c r="AV36">
        <f>(Table2[[#This Row],[Rank 1Y]]+Table2[[#This Row],[Rank 6M]]+Table2[[#This Row],[Rank Sharpe]])/3</f>
        <v>71.333333333333329</v>
      </c>
    </row>
    <row r="37" spans="1:48" x14ac:dyDescent="0.3">
      <c r="A37" t="s">
        <v>466</v>
      </c>
      <c r="B37" t="s">
        <v>467</v>
      </c>
      <c r="C37" t="s">
        <v>10318</v>
      </c>
      <c r="D37" t="s">
        <v>54</v>
      </c>
      <c r="E37">
        <v>47630.538851240002</v>
      </c>
      <c r="F37">
        <v>1686.55</v>
      </c>
      <c r="G37">
        <v>92.443817374775804</v>
      </c>
      <c r="H37">
        <f>(Table2[[#This Row],[1Y Return vs Nifty]]-AVERAGE(Table2[1Y Return vs Nifty]))/_xlfn.STDEV.P(Table2[1Y Return vs Nifty])</f>
        <v>1.1311476741036379</v>
      </c>
      <c r="I37">
        <v>16.896238816265601</v>
      </c>
      <c r="J37">
        <f>(Table2[[#This Row],[1M Return vs Nifty]]-AVERAGE(Table2[1M Return vs Nifty]))/_xlfn.STDEV.P(Table2[1M Return vs Nifty])</f>
        <v>1.3678186369704726</v>
      </c>
      <c r="K37">
        <v>70.5164523687193</v>
      </c>
      <c r="L37">
        <f>(Table2[[#This Row],[6M Return vs Nifty]]-AVERAGE(Table2[6M Return vs Nifty]))/_xlfn.STDEV.P(Table2[6M Return vs Nifty])</f>
        <v>2.0594552840930533</v>
      </c>
      <c r="M37">
        <v>-1.5989585265048101</v>
      </c>
      <c r="N37">
        <f>(Table2[[#This Row],[1W Return vs Nifty]]-AVERAGE(Table2[1W Return vs Nifty]))/_xlfn.STDEV.P(Table2[1W Return vs Nifty])</f>
        <v>-0.18603459765568481</v>
      </c>
      <c r="O37">
        <v>1624.58</v>
      </c>
      <c r="P37">
        <v>1488.06452738435</v>
      </c>
      <c r="Q37">
        <v>1148.7097368720599</v>
      </c>
      <c r="R37">
        <v>63.186766226545501</v>
      </c>
      <c r="S37" s="2">
        <f>(Table2[[#This Row],[Close Price]]-Table2[[#This Row],[20D EMA]])/Table2[[#This Row],[20D EMA]]</f>
        <v>3.8145243693754709E-2</v>
      </c>
      <c r="T37" s="2">
        <f>(Table2[[#This Row],[Close Price]]-Table2[[#This Row],[50D EMA]])/Table2[[#This Row],[50D EMA]]</f>
        <v>0.13338499034348897</v>
      </c>
      <c r="U37" s="2">
        <f>(Table2[[#This Row],[Close Price]]-Table2[[#This Row],[200D EMA]])/Table2[[#This Row],[200D EMA]]</f>
        <v>0.46821250474683074</v>
      </c>
      <c r="V37">
        <v>1.0146991975633199</v>
      </c>
      <c r="W37">
        <v>1666.5</v>
      </c>
      <c r="X37">
        <v>1704.45</v>
      </c>
      <c r="Y37">
        <v>1666.5</v>
      </c>
      <c r="Z37">
        <v>1750.5</v>
      </c>
      <c r="AA37">
        <v>1666.5</v>
      </c>
      <c r="AB37">
        <v>1750.5</v>
      </c>
      <c r="AC37" s="2">
        <f>(Table2[[#This Row],[Close Price]]/Table2[[#This Row],[Day Low]])-1</f>
        <v>1.2031203120312028E-2</v>
      </c>
      <c r="AD37" s="2">
        <f>(Table2[[#This Row],[Day High]]/Table2[[#This Row],[Close Price]])-1</f>
        <v>1.0613382348581446E-2</v>
      </c>
      <c r="AE37" s="2">
        <f>(Table2[[#This Row],[Close Price]]/Table2[[#This Row],[Current Week Low]])-1</f>
        <v>1.2031203120312028E-2</v>
      </c>
      <c r="AF37" s="2">
        <f>(Table2[[#This Row],[Current Week High]]/Table2[[#This Row],[Close Price]])-1</f>
        <v>3.791764252468055E-2</v>
      </c>
      <c r="AG37" s="2">
        <f>(Table2[[#This Row],[Close Price]]/Table2[[#This Row],[Current Month Low]])-1</f>
        <v>1.2031203120312028E-2</v>
      </c>
      <c r="AH37" s="2">
        <f>(Table2[[#This Row],[Current Month High]]/Table2[[#This Row],[Close Price]])-1</f>
        <v>3.791764252468055E-2</v>
      </c>
      <c r="AI37">
        <v>3.7917642524680502</v>
      </c>
      <c r="AJ37">
        <v>133.56183354106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0.17</v>
      </c>
      <c r="AM37" t="s">
        <v>10358</v>
      </c>
      <c r="AN37">
        <v>3.37</v>
      </c>
      <c r="AO37" t="s">
        <v>10358</v>
      </c>
      <c r="AP37">
        <v>0.15911644889611101</v>
      </c>
      <c r="AQ37">
        <f>(Table2[[#This Row],[Sharpe Ratio]]-AVERAGE(Table2[Sharpe Ratio]))/_xlfn.STDEV.P(Table2[Sharpe Ratio])</f>
        <v>1.0931851602040275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5.4655721577155054</v>
      </c>
      <c r="AS37">
        <f>_xlfn.RANK.AVG(Table2[[#This Row],[1Y Return vs Nifty Z-Score]],Table2[1Y Return vs Nifty Z-Score])</f>
        <v>90</v>
      </c>
      <c r="AT37">
        <f>_xlfn.RANK.AVG(Table2[[#This Row],[6M Return vs Nifty Z-Score]],Table2[6M Return vs Nifty Z-Score])</f>
        <v>24</v>
      </c>
      <c r="AU37">
        <f>_xlfn.RANK.AVG(Table2[[#This Row],[Sharpe Ratio Z-Score]],Table2[Sharpe Ratio Z-Score])</f>
        <v>107</v>
      </c>
      <c r="AV37">
        <f>(Table2[[#This Row],[Rank 1Y]]+Table2[[#This Row],[Rank 6M]]+Table2[[#This Row],[Rank Sharpe]])/3</f>
        <v>73.666666666666671</v>
      </c>
    </row>
    <row r="38" spans="1:48" x14ac:dyDescent="0.3">
      <c r="A38" t="s">
        <v>1318</v>
      </c>
      <c r="B38" t="s">
        <v>1319</v>
      </c>
      <c r="C38" t="s">
        <v>10314</v>
      </c>
      <c r="D38" t="s">
        <v>405</v>
      </c>
      <c r="E38">
        <v>8672.9012705299992</v>
      </c>
      <c r="F38">
        <v>319.95</v>
      </c>
      <c r="G38">
        <v>282.74253181006202</v>
      </c>
      <c r="H38">
        <f>(Table2[[#This Row],[1Y Return vs Nifty]]-AVERAGE(Table2[1Y Return vs Nifty]))/_xlfn.STDEV.P(Table2[1Y Return vs Nifty])</f>
        <v>4.3040178381539507</v>
      </c>
      <c r="I38">
        <v>44.683459728766103</v>
      </c>
      <c r="J38">
        <f>(Table2[[#This Row],[1M Return vs Nifty]]-AVERAGE(Table2[1M Return vs Nifty]))/_xlfn.STDEV.P(Table2[1M Return vs Nifty])</f>
        <v>4.0743898067187754</v>
      </c>
      <c r="K38">
        <v>96.174285269103706</v>
      </c>
      <c r="L38">
        <f>(Table2[[#This Row],[6M Return vs Nifty]]-AVERAGE(Table2[6M Return vs Nifty]))/_xlfn.STDEV.P(Table2[6M Return vs Nifty])</f>
        <v>2.9190766758241455</v>
      </c>
      <c r="M38">
        <v>5.7051091071973401</v>
      </c>
      <c r="N38">
        <f>(Table2[[#This Row],[1W Return vs Nifty]]-AVERAGE(Table2[1W Return vs Nifty]))/_xlfn.STDEV.P(Table2[1W Return vs Nifty])</f>
        <v>1.5617029492207677</v>
      </c>
      <c r="O38">
        <v>258.41000000000003</v>
      </c>
      <c r="P38">
        <v>228.80817278799901</v>
      </c>
      <c r="Q38">
        <v>173.437767444233</v>
      </c>
      <c r="R38">
        <v>73.333861497278207</v>
      </c>
      <c r="S38" s="2">
        <f>(Table2[[#This Row],[Close Price]]-Table2[[#This Row],[20D EMA]])/Table2[[#This Row],[20D EMA]]</f>
        <v>0.23814867845671592</v>
      </c>
      <c r="T38" s="2">
        <f>(Table2[[#This Row],[Close Price]]-Table2[[#This Row],[50D EMA]])/Table2[[#This Row],[50D EMA]]</f>
        <v>0.39833291836322626</v>
      </c>
      <c r="U38" s="2">
        <f>(Table2[[#This Row],[Close Price]]-Table2[[#This Row],[200D EMA]])/Table2[[#This Row],[200D EMA]]</f>
        <v>0.844753912107848</v>
      </c>
      <c r="V38">
        <v>1.18319426215864</v>
      </c>
      <c r="W38">
        <v>293.5</v>
      </c>
      <c r="X38">
        <v>330</v>
      </c>
      <c r="Y38">
        <v>268.25</v>
      </c>
      <c r="Z38">
        <v>330</v>
      </c>
      <c r="AA38">
        <v>268.25</v>
      </c>
      <c r="AB38">
        <v>330</v>
      </c>
      <c r="AC38" s="2">
        <f>(Table2[[#This Row],[Close Price]]/Table2[[#This Row],[Day Low]])-1</f>
        <v>9.0119250425894304E-2</v>
      </c>
      <c r="AD38" s="2">
        <f>(Table2[[#This Row],[Day High]]/Table2[[#This Row],[Close Price]])-1</f>
        <v>3.1411157993436412E-2</v>
      </c>
      <c r="AE38" s="2">
        <f>(Table2[[#This Row],[Close Price]]/Table2[[#This Row],[Current Week Low]])-1</f>
        <v>0.19273066169617881</v>
      </c>
      <c r="AF38" s="2">
        <f>(Table2[[#This Row],[Current Week High]]/Table2[[#This Row],[Close Price]])-1</f>
        <v>3.1411157993436412E-2</v>
      </c>
      <c r="AG38" s="2">
        <f>(Table2[[#This Row],[Close Price]]/Table2[[#This Row],[Current Month Low]])-1</f>
        <v>0.19273066169617881</v>
      </c>
      <c r="AH38" s="2">
        <f>(Table2[[#This Row],[Current Month High]]/Table2[[#This Row],[Close Price]])-1</f>
        <v>3.1411157993436412E-2</v>
      </c>
      <c r="AI38">
        <v>3.1411157993436398</v>
      </c>
      <c r="AJ38">
        <v>357.07142857142799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0.36</v>
      </c>
      <c r="AM38" t="s">
        <v>10358</v>
      </c>
      <c r="AN38">
        <v>44.27</v>
      </c>
      <c r="AO38" t="s">
        <v>10358</v>
      </c>
      <c r="AP38">
        <v>0.11164143150995599</v>
      </c>
      <c r="AQ38">
        <f>(Table2[[#This Row],[Sharpe Ratio]]-AVERAGE(Table2[Sharpe Ratio]))/_xlfn.STDEV.P(Table2[Sharpe Ratio])</f>
        <v>0.55000870428393223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13.409195974201573</v>
      </c>
      <c r="AS38">
        <f>_xlfn.RANK.AVG(Table2[[#This Row],[1Y Return vs Nifty Z-Score]],Table2[1Y Return vs Nifty Z-Score])</f>
        <v>5</v>
      </c>
      <c r="AT38">
        <f>_xlfn.RANK.AVG(Table2[[#This Row],[6M Return vs Nifty Z-Score]],Table2[6M Return vs Nifty Z-Score])</f>
        <v>12</v>
      </c>
      <c r="AU38">
        <f>_xlfn.RANK.AVG(Table2[[#This Row],[Sharpe Ratio Z-Score]],Table2[Sharpe Ratio Z-Score])</f>
        <v>205</v>
      </c>
      <c r="AV38">
        <f>(Table2[[#This Row],[Rank 1Y]]+Table2[[#This Row],[Rank 6M]]+Table2[[#This Row],[Rank Sharpe]])/3</f>
        <v>74</v>
      </c>
    </row>
    <row r="39" spans="1:48" x14ac:dyDescent="0.3">
      <c r="A39" t="s">
        <v>274</v>
      </c>
      <c r="B39" t="s">
        <v>275</v>
      </c>
      <c r="C39" t="s">
        <v>10327</v>
      </c>
      <c r="D39" t="s">
        <v>276</v>
      </c>
      <c r="E39">
        <v>100154.845324275</v>
      </c>
      <c r="F39">
        <v>11040.45</v>
      </c>
      <c r="G39">
        <v>106.425746196853</v>
      </c>
      <c r="H39">
        <f>(Table2[[#This Row],[1Y Return vs Nifty]]-AVERAGE(Table2[1Y Return vs Nifty]))/_xlfn.STDEV.P(Table2[1Y Return vs Nifty])</f>
        <v>1.3642698206567092</v>
      </c>
      <c r="I39">
        <v>3.8049241843816999</v>
      </c>
      <c r="J39">
        <f>(Table2[[#This Row],[1M Return vs Nifty]]-AVERAGE(Table2[1M Return vs Nifty]))/_xlfn.STDEV.P(Table2[1M Return vs Nifty])</f>
        <v>9.2679432933655714E-2</v>
      </c>
      <c r="K39">
        <v>39.013668733082902</v>
      </c>
      <c r="L39">
        <f>(Table2[[#This Row],[6M Return vs Nifty]]-AVERAGE(Table2[6M Return vs Nifty]))/_xlfn.STDEV.P(Table2[6M Return vs Nifty])</f>
        <v>1.0040089095918179</v>
      </c>
      <c r="M39">
        <v>3.1911723451417999</v>
      </c>
      <c r="N39">
        <f>(Table2[[#This Row],[1W Return vs Nifty]]-AVERAGE(Table2[1W Return vs Nifty]))/_xlfn.STDEV.P(Table2[1W Return vs Nifty])</f>
        <v>0.96016119333063454</v>
      </c>
      <c r="O39">
        <v>10624.79</v>
      </c>
      <c r="P39">
        <v>10481.9175777772</v>
      </c>
      <c r="Q39">
        <v>8726.9632248951002</v>
      </c>
      <c r="R39">
        <v>73.404221692712099</v>
      </c>
      <c r="S39" s="2">
        <f>(Table2[[#This Row],[Close Price]]-Table2[[#This Row],[20D EMA]])/Table2[[#This Row],[20D EMA]]</f>
        <v>3.9121714405649412E-2</v>
      </c>
      <c r="T39" s="2">
        <f>(Table2[[#This Row],[Close Price]]-Table2[[#This Row],[50D EMA]])/Table2[[#This Row],[50D EMA]]</f>
        <v>5.3285328574511036E-2</v>
      </c>
      <c r="U39" s="2">
        <f>(Table2[[#This Row],[Close Price]]-Table2[[#This Row],[200D EMA]])/Table2[[#This Row],[200D EMA]]</f>
        <v>0.26509642764453256</v>
      </c>
      <c r="V39">
        <v>0.50662323804158904</v>
      </c>
      <c r="W39">
        <v>10713.6</v>
      </c>
      <c r="X39">
        <v>11091.2</v>
      </c>
      <c r="Y39">
        <v>10627.5</v>
      </c>
      <c r="Z39">
        <v>11201.05</v>
      </c>
      <c r="AA39">
        <v>10627.5</v>
      </c>
      <c r="AB39">
        <v>11201.05</v>
      </c>
      <c r="AC39" s="2">
        <f>(Table2[[#This Row],[Close Price]]/Table2[[#This Row],[Day Low]])-1</f>
        <v>3.0507952508960656E-2</v>
      </c>
      <c r="AD39" s="2">
        <f>(Table2[[#This Row],[Day High]]/Table2[[#This Row],[Close Price]])-1</f>
        <v>4.5967329230238718E-3</v>
      </c>
      <c r="AE39" s="2">
        <f>(Table2[[#This Row],[Close Price]]/Table2[[#This Row],[Current Week Low]])-1</f>
        <v>3.8856739590684697E-2</v>
      </c>
      <c r="AF39" s="2">
        <f>(Table2[[#This Row],[Current Week High]]/Table2[[#This Row],[Close Price]])-1</f>
        <v>1.4546508520938861E-2</v>
      </c>
      <c r="AG39" s="2">
        <f>(Table2[[#This Row],[Close Price]]/Table2[[#This Row],[Current Month Low]])-1</f>
        <v>3.8856739590684697E-2</v>
      </c>
      <c r="AH39" s="2">
        <f>(Table2[[#This Row],[Current Month High]]/Table2[[#This Row],[Close Price]])-1</f>
        <v>1.4546508520938861E-2</v>
      </c>
      <c r="AI39">
        <v>20.447988985956101</v>
      </c>
      <c r="AJ39">
        <v>152.177339226367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0.09</v>
      </c>
      <c r="AM39" t="s">
        <v>10358</v>
      </c>
      <c r="AN39">
        <v>6.29</v>
      </c>
      <c r="AO39" t="s">
        <v>10358</v>
      </c>
      <c r="AP39">
        <v>0.191303886574061</v>
      </c>
      <c r="AQ39">
        <f>(Table2[[#This Row],[Sharpe Ratio]]-AVERAGE(Table2[Sharpe Ratio]))/_xlfn.STDEV.P(Table2[Sharpe Ratio])</f>
        <v>1.4614516566825824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4.882571013195399</v>
      </c>
      <c r="AS39">
        <f>_xlfn.RANK.AVG(Table2[[#This Row],[1Y Return vs Nifty Z-Score]],Table2[1Y Return vs Nifty Z-Score])</f>
        <v>70</v>
      </c>
      <c r="AT39">
        <f>_xlfn.RANK.AVG(Table2[[#This Row],[6M Return vs Nifty Z-Score]],Table2[6M Return vs Nifty Z-Score])</f>
        <v>102</v>
      </c>
      <c r="AU39">
        <f>_xlfn.RANK.AVG(Table2[[#This Row],[Sharpe Ratio Z-Score]],Table2[Sharpe Ratio Z-Score])</f>
        <v>51</v>
      </c>
      <c r="AV39">
        <f>(Table2[[#This Row],[Rank 1Y]]+Table2[[#This Row],[Rank 6M]]+Table2[[#This Row],[Rank Sharpe]])/3</f>
        <v>74.333333333333329</v>
      </c>
    </row>
    <row r="40" spans="1:48" x14ac:dyDescent="0.3">
      <c r="A40" t="s">
        <v>1492</v>
      </c>
      <c r="B40" t="s">
        <v>1493</v>
      </c>
      <c r="C40" t="s">
        <v>10326</v>
      </c>
      <c r="D40" t="s">
        <v>138</v>
      </c>
      <c r="E40">
        <v>6962.7980243250004</v>
      </c>
      <c r="F40">
        <v>244.38</v>
      </c>
      <c r="G40">
        <v>130.53099472863701</v>
      </c>
      <c r="H40">
        <f>(Table2[[#This Row],[1Y Return vs Nifty]]-AVERAGE(Table2[1Y Return vs Nifty]))/_xlfn.STDEV.P(Table2[1Y Return vs Nifty])</f>
        <v>1.7661791246185297</v>
      </c>
      <c r="I40">
        <v>12.6312579942746</v>
      </c>
      <c r="J40">
        <f>(Table2[[#This Row],[1M Return vs Nifty]]-AVERAGE(Table2[1M Return vs Nifty]))/_xlfn.STDEV.P(Table2[1M Return vs Nifty])</f>
        <v>0.9523947927263996</v>
      </c>
      <c r="K40">
        <v>39.700794313074397</v>
      </c>
      <c r="L40">
        <f>(Table2[[#This Row],[6M Return vs Nifty]]-AVERAGE(Table2[6M Return vs Nifty]))/_xlfn.STDEV.P(Table2[6M Return vs Nifty])</f>
        <v>1.0270298657910248</v>
      </c>
      <c r="M40">
        <v>7.2250592321237503</v>
      </c>
      <c r="N40">
        <f>(Table2[[#This Row],[1W Return vs Nifty]]-AVERAGE(Table2[1W Return vs Nifty]))/_xlfn.STDEV.P(Table2[1W Return vs Nifty])</f>
        <v>1.9254008277091927</v>
      </c>
      <c r="O40">
        <v>223.78</v>
      </c>
      <c r="P40">
        <v>211.419235196562</v>
      </c>
      <c r="Q40">
        <v>168.16654237438499</v>
      </c>
      <c r="R40">
        <v>75.681185573767195</v>
      </c>
      <c r="S40" s="2">
        <f>(Table2[[#This Row],[Close Price]]-Table2[[#This Row],[20D EMA]])/Table2[[#This Row],[20D EMA]]</f>
        <v>9.2054696576995235E-2</v>
      </c>
      <c r="T40" s="2">
        <f>(Table2[[#This Row],[Close Price]]-Table2[[#This Row],[50D EMA]])/Table2[[#This Row],[50D EMA]]</f>
        <v>0.1559023935205967</v>
      </c>
      <c r="U40" s="2">
        <f>(Table2[[#This Row],[Close Price]]-Table2[[#This Row],[200D EMA]])/Table2[[#This Row],[200D EMA]]</f>
        <v>0.45320226336070396</v>
      </c>
      <c r="V40">
        <v>0.415266856398877</v>
      </c>
      <c r="W40">
        <v>232</v>
      </c>
      <c r="X40">
        <v>248.01</v>
      </c>
      <c r="Y40">
        <v>230</v>
      </c>
      <c r="Z40">
        <v>248.01</v>
      </c>
      <c r="AA40">
        <v>230</v>
      </c>
      <c r="AB40">
        <v>248.01</v>
      </c>
      <c r="AC40" s="2">
        <f>(Table2[[#This Row],[Close Price]]/Table2[[#This Row],[Day Low]])-1</f>
        <v>5.3362068965517206E-2</v>
      </c>
      <c r="AD40" s="2">
        <f>(Table2[[#This Row],[Day High]]/Table2[[#This Row],[Close Price]])-1</f>
        <v>1.4853916032408598E-2</v>
      </c>
      <c r="AE40" s="2">
        <f>(Table2[[#This Row],[Close Price]]/Table2[[#This Row],[Current Week Low]])-1</f>
        <v>6.2521739130434684E-2</v>
      </c>
      <c r="AF40" s="2">
        <f>(Table2[[#This Row],[Current Week High]]/Table2[[#This Row],[Close Price]])-1</f>
        <v>1.4853916032408598E-2</v>
      </c>
      <c r="AG40" s="2">
        <f>(Table2[[#This Row],[Close Price]]/Table2[[#This Row],[Current Month Low]])-1</f>
        <v>6.2521739130434684E-2</v>
      </c>
      <c r="AH40" s="2">
        <f>(Table2[[#This Row],[Current Month High]]/Table2[[#This Row],[Close Price]])-1</f>
        <v>1.4853916032408598E-2</v>
      </c>
      <c r="AI40">
        <v>1.4853916032408501</v>
      </c>
      <c r="AJ40">
        <v>193.72596153846101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0.35</v>
      </c>
      <c r="AM40" t="s">
        <v>10358</v>
      </c>
      <c r="AN40">
        <v>11.92</v>
      </c>
      <c r="AO40" t="s">
        <v>10358</v>
      </c>
      <c r="AP40">
        <v>0.17106427833016</v>
      </c>
      <c r="AQ40">
        <f>(Table2[[#This Row],[Sharpe Ratio]]-AVERAGE(Table2[Sharpe Ratio]))/_xlfn.STDEV.P(Table2[Sharpe Ratio])</f>
        <v>1.2298839968813808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6.9008886077265279</v>
      </c>
      <c r="AS40">
        <f>_xlfn.RANK.AVG(Table2[[#This Row],[1Y Return vs Nifty Z-Score]],Table2[1Y Return vs Nifty Z-Score])</f>
        <v>43</v>
      </c>
      <c r="AT40">
        <f>_xlfn.RANK.AVG(Table2[[#This Row],[6M Return vs Nifty Z-Score]],Table2[6M Return vs Nifty Z-Score])</f>
        <v>98</v>
      </c>
      <c r="AU40">
        <f>_xlfn.RANK.AVG(Table2[[#This Row],[Sharpe Ratio Z-Score]],Table2[Sharpe Ratio Z-Score])</f>
        <v>85</v>
      </c>
      <c r="AV40">
        <f>(Table2[[#This Row],[Rank 1Y]]+Table2[[#This Row],[Rank 6M]]+Table2[[#This Row],[Rank Sharpe]])/3</f>
        <v>75.333333333333329</v>
      </c>
    </row>
    <row r="41" spans="1:48" x14ac:dyDescent="0.3">
      <c r="A41" t="s">
        <v>700</v>
      </c>
      <c r="B41" t="s">
        <v>701</v>
      </c>
      <c r="C41" t="s">
        <v>10327</v>
      </c>
      <c r="D41" t="s">
        <v>276</v>
      </c>
      <c r="E41">
        <v>25772.01631504</v>
      </c>
      <c r="F41">
        <v>531.95000000000005</v>
      </c>
      <c r="G41">
        <v>81.264947994072202</v>
      </c>
      <c r="H41">
        <f>(Table2[[#This Row],[1Y Return vs Nifty]]-AVERAGE(Table2[1Y Return vs Nifty]))/_xlfn.STDEV.P(Table2[1Y Return vs Nifty])</f>
        <v>0.94476122776791227</v>
      </c>
      <c r="I41">
        <v>17.0701623240614</v>
      </c>
      <c r="J41">
        <f>(Table2[[#This Row],[1M Return vs Nifty]]-AVERAGE(Table2[1M Return vs Nifty]))/_xlfn.STDEV.P(Table2[1M Return vs Nifty])</f>
        <v>1.3847593865842576</v>
      </c>
      <c r="K41">
        <v>37.042070737836298</v>
      </c>
      <c r="L41">
        <f>(Table2[[#This Row],[6M Return vs Nifty]]-AVERAGE(Table2[6M Return vs Nifty]))/_xlfn.STDEV.P(Table2[6M Return vs Nifty])</f>
        <v>0.93795392282858547</v>
      </c>
      <c r="M41">
        <v>-1.03407831794769</v>
      </c>
      <c r="N41">
        <f>(Table2[[#This Row],[1W Return vs Nifty]]-AVERAGE(Table2[1W Return vs Nifty]))/_xlfn.STDEV.P(Table2[1W Return vs Nifty])</f>
        <v>-5.0868495766472864E-2</v>
      </c>
      <c r="O41">
        <v>500.36</v>
      </c>
      <c r="P41">
        <v>458.34820536693098</v>
      </c>
      <c r="Q41">
        <v>365.07531536247899</v>
      </c>
      <c r="R41">
        <v>69.266328156158295</v>
      </c>
      <c r="S41" s="2">
        <f>(Table2[[#This Row],[Close Price]]-Table2[[#This Row],[20D EMA]])/Table2[[#This Row],[20D EMA]]</f>
        <v>6.3134543128947215E-2</v>
      </c>
      <c r="T41" s="2">
        <f>(Table2[[#This Row],[Close Price]]-Table2[[#This Row],[50D EMA]])/Table2[[#This Row],[50D EMA]]</f>
        <v>0.16058052321628943</v>
      </c>
      <c r="U41" s="2">
        <f>(Table2[[#This Row],[Close Price]]-Table2[[#This Row],[200D EMA]])/Table2[[#This Row],[200D EMA]]</f>
        <v>0.45709659792208396</v>
      </c>
      <c r="V41">
        <v>1.34619221133532</v>
      </c>
      <c r="W41">
        <v>523</v>
      </c>
      <c r="X41">
        <v>539.79999999999995</v>
      </c>
      <c r="Y41">
        <v>520</v>
      </c>
      <c r="Z41">
        <v>556</v>
      </c>
      <c r="AA41">
        <v>520</v>
      </c>
      <c r="AB41">
        <v>556</v>
      </c>
      <c r="AC41" s="2">
        <f>(Table2[[#This Row],[Close Price]]/Table2[[#This Row],[Day Low]])-1</f>
        <v>1.711281070745696E-2</v>
      </c>
      <c r="AD41" s="2">
        <f>(Table2[[#This Row],[Day High]]/Table2[[#This Row],[Close Price]])-1</f>
        <v>1.4757026036281484E-2</v>
      </c>
      <c r="AE41" s="2">
        <f>(Table2[[#This Row],[Close Price]]/Table2[[#This Row],[Current Week Low]])-1</f>
        <v>2.2980769230769305E-2</v>
      </c>
      <c r="AF41" s="2">
        <f>(Table2[[#This Row],[Current Week High]]/Table2[[#This Row],[Close Price]])-1</f>
        <v>4.5211016072939092E-2</v>
      </c>
      <c r="AG41" s="2">
        <f>(Table2[[#This Row],[Close Price]]/Table2[[#This Row],[Current Month Low]])-1</f>
        <v>2.2980769230769305E-2</v>
      </c>
      <c r="AH41" s="2">
        <f>(Table2[[#This Row],[Current Month High]]/Table2[[#This Row],[Close Price]])-1</f>
        <v>4.5211016072939092E-2</v>
      </c>
      <c r="AI41">
        <v>4.5211016072939003</v>
      </c>
      <c r="AJ41">
        <v>137.47767857142799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0.43</v>
      </c>
      <c r="AM41" t="s">
        <v>10358</v>
      </c>
      <c r="AN41">
        <v>8.9499999999999993</v>
      </c>
      <c r="AO41" t="s">
        <v>10358</v>
      </c>
      <c r="AP41">
        <v>0.23406393253591101</v>
      </c>
      <c r="AQ41">
        <f>(Table2[[#This Row],[Sharpe Ratio]]-AVERAGE(Table2[Sharpe Ratio]))/_xlfn.STDEV.P(Table2[Sharpe Ratio])</f>
        <v>1.9506826564654589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5.1672886978797417</v>
      </c>
      <c r="AS41">
        <f>_xlfn.RANK.AVG(Table2[[#This Row],[1Y Return vs Nifty Z-Score]],Table2[1Y Return vs Nifty Z-Score])</f>
        <v>104</v>
      </c>
      <c r="AT41">
        <f>_xlfn.RANK.AVG(Table2[[#This Row],[6M Return vs Nifty Z-Score]],Table2[6M Return vs Nifty Z-Score])</f>
        <v>115</v>
      </c>
      <c r="AU41">
        <f>_xlfn.RANK.AVG(Table2[[#This Row],[Sharpe Ratio Z-Score]],Table2[Sharpe Ratio Z-Score])</f>
        <v>17</v>
      </c>
      <c r="AV41">
        <f>(Table2[[#This Row],[Rank 1Y]]+Table2[[#This Row],[Rank 6M]]+Table2[[#This Row],[Rank Sharpe]])/3</f>
        <v>78.666666666666671</v>
      </c>
    </row>
    <row r="42" spans="1:48" x14ac:dyDescent="0.3">
      <c r="A42" t="s">
        <v>1135</v>
      </c>
      <c r="B42" t="s">
        <v>1136</v>
      </c>
      <c r="C42" t="s">
        <v>10318</v>
      </c>
      <c r="D42" t="s">
        <v>54</v>
      </c>
      <c r="E42">
        <v>10876.383067745999</v>
      </c>
      <c r="F42">
        <v>261.3</v>
      </c>
      <c r="G42">
        <v>108.403998430184</v>
      </c>
      <c r="H42">
        <f>(Table2[[#This Row],[1Y Return vs Nifty]]-AVERAGE(Table2[1Y Return vs Nifty]))/_xlfn.STDEV.P(Table2[1Y Return vs Nifty])</f>
        <v>1.3972534249166126</v>
      </c>
      <c r="I42">
        <v>19.2587248875891</v>
      </c>
      <c r="J42">
        <f>(Table2[[#This Row],[1M Return vs Nifty]]-AVERAGE(Table2[1M Return vs Nifty]))/_xlfn.STDEV.P(Table2[1M Return vs Nifty])</f>
        <v>1.5979329297855402</v>
      </c>
      <c r="K42">
        <v>57.154173255962597</v>
      </c>
      <c r="L42">
        <f>(Table2[[#This Row],[6M Return vs Nifty]]-AVERAGE(Table2[6M Return vs Nifty]))/_xlfn.STDEV.P(Table2[6M Return vs Nifty])</f>
        <v>1.6117751930969375</v>
      </c>
      <c r="M42">
        <v>2.1573486898096301</v>
      </c>
      <c r="N42">
        <f>(Table2[[#This Row],[1W Return vs Nifty]]-AVERAGE(Table2[1W Return vs Nifty]))/_xlfn.STDEV.P(Table2[1W Return vs Nifty])</f>
        <v>0.71278500380358467</v>
      </c>
      <c r="O42">
        <v>226.78</v>
      </c>
      <c r="P42">
        <v>205.95595283419499</v>
      </c>
      <c r="Q42">
        <v>167.635154539788</v>
      </c>
      <c r="R42">
        <v>70.943214950784693</v>
      </c>
      <c r="S42" s="2">
        <f>(Table2[[#This Row],[Close Price]]-Table2[[#This Row],[20D EMA]])/Table2[[#This Row],[20D EMA]]</f>
        <v>0.15221800864273749</v>
      </c>
      <c r="T42" s="2">
        <f>(Table2[[#This Row],[Close Price]]-Table2[[#This Row],[50D EMA]])/Table2[[#This Row],[50D EMA]]</f>
        <v>0.26871788071287162</v>
      </c>
      <c r="U42" s="2">
        <f>(Table2[[#This Row],[Close Price]]-Table2[[#This Row],[200D EMA]])/Table2[[#This Row],[200D EMA]]</f>
        <v>0.55874226213082745</v>
      </c>
      <c r="V42">
        <v>1.28523675069305</v>
      </c>
      <c r="W42">
        <v>238.92</v>
      </c>
      <c r="X42">
        <v>264</v>
      </c>
      <c r="Y42">
        <v>237.32</v>
      </c>
      <c r="Z42">
        <v>264</v>
      </c>
      <c r="AA42">
        <v>237.32</v>
      </c>
      <c r="AB42">
        <v>264</v>
      </c>
      <c r="AC42" s="2">
        <f>(Table2[[#This Row],[Close Price]]/Table2[[#This Row],[Day Low]])-1</f>
        <v>9.3671521848317507E-2</v>
      </c>
      <c r="AD42" s="2">
        <f>(Table2[[#This Row],[Day High]]/Table2[[#This Row],[Close Price]])-1</f>
        <v>1.0332950631458004E-2</v>
      </c>
      <c r="AE42" s="2">
        <f>(Table2[[#This Row],[Close Price]]/Table2[[#This Row],[Current Week Low]])-1</f>
        <v>0.1010450025282319</v>
      </c>
      <c r="AF42" s="2">
        <f>(Table2[[#This Row],[Current Week High]]/Table2[[#This Row],[Close Price]])-1</f>
        <v>1.0332950631458004E-2</v>
      </c>
      <c r="AG42" s="2">
        <f>(Table2[[#This Row],[Close Price]]/Table2[[#This Row],[Current Month Low]])-1</f>
        <v>0.1010450025282319</v>
      </c>
      <c r="AH42" s="2">
        <f>(Table2[[#This Row],[Current Month High]]/Table2[[#This Row],[Close Price]])-1</f>
        <v>1.0332950631458004E-2</v>
      </c>
      <c r="AI42">
        <v>1.0332950631458</v>
      </c>
      <c r="AJ42">
        <v>168.137506413545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0.39</v>
      </c>
      <c r="AM42" t="s">
        <v>10358</v>
      </c>
      <c r="AN42">
        <v>18.7</v>
      </c>
      <c r="AO42" t="s">
        <v>10358</v>
      </c>
      <c r="AP42">
        <v>0.14164334345146801</v>
      </c>
      <c r="AQ42">
        <f>(Table2[[#This Row],[Sharpe Ratio]]-AVERAGE(Table2[Sharpe Ratio]))/_xlfn.STDEV.P(Table2[Sharpe Ratio])</f>
        <v>0.89326992031815156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6.2130164719208265</v>
      </c>
      <c r="AS42">
        <f>_xlfn.RANK.AVG(Table2[[#This Row],[1Y Return vs Nifty Z-Score]],Table2[1Y Return vs Nifty Z-Score])</f>
        <v>65</v>
      </c>
      <c r="AT42">
        <f>_xlfn.RANK.AVG(Table2[[#This Row],[6M Return vs Nifty Z-Score]],Table2[6M Return vs Nifty Z-Score])</f>
        <v>48</v>
      </c>
      <c r="AU42">
        <f>_xlfn.RANK.AVG(Table2[[#This Row],[Sharpe Ratio Z-Score]],Table2[Sharpe Ratio Z-Score])</f>
        <v>135</v>
      </c>
      <c r="AV42">
        <f>(Table2[[#This Row],[Rank 1Y]]+Table2[[#This Row],[Rank 6M]]+Table2[[#This Row],[Rank Sharpe]])/3</f>
        <v>82.666666666666671</v>
      </c>
    </row>
    <row r="43" spans="1:48" x14ac:dyDescent="0.3">
      <c r="A43" t="s">
        <v>1034</v>
      </c>
      <c r="B43" t="s">
        <v>1035</v>
      </c>
      <c r="C43" t="s">
        <v>10326</v>
      </c>
      <c r="D43" t="s">
        <v>474</v>
      </c>
      <c r="E43">
        <v>13360.19977325</v>
      </c>
      <c r="F43">
        <v>2078.65</v>
      </c>
      <c r="G43">
        <v>45.006366002061696</v>
      </c>
      <c r="H43">
        <f>(Table2[[#This Row],[1Y Return vs Nifty]]-AVERAGE(Table2[1Y Return vs Nifty]))/_xlfn.STDEV.P(Table2[1Y Return vs Nifty])</f>
        <v>0.34021813700339543</v>
      </c>
      <c r="I43">
        <v>6.87945070853098</v>
      </c>
      <c r="J43">
        <f>(Table2[[#This Row],[1M Return vs Nifty]]-AVERAGE(Table2[1M Return vs Nifty]))/_xlfn.STDEV.P(Table2[1M Return vs Nifty])</f>
        <v>0.39214892205933444</v>
      </c>
      <c r="K43">
        <v>78.675778903585893</v>
      </c>
      <c r="L43">
        <f>(Table2[[#This Row],[6M Return vs Nifty]]-AVERAGE(Table2[6M Return vs Nifty]))/_xlfn.STDEV.P(Table2[6M Return vs Nifty])</f>
        <v>2.3328194321378932</v>
      </c>
      <c r="M43">
        <v>4.2319896969042903</v>
      </c>
      <c r="N43">
        <f>(Table2[[#This Row],[1W Return vs Nifty]]-AVERAGE(Table2[1W Return vs Nifty]))/_xlfn.STDEV.P(Table2[1W Return vs Nifty])</f>
        <v>1.2092108539228108</v>
      </c>
      <c r="O43">
        <v>2009.51</v>
      </c>
      <c r="P43">
        <v>1886.7894762958799</v>
      </c>
      <c r="Q43">
        <v>1477.5937192526201</v>
      </c>
      <c r="R43">
        <v>59.279633481182401</v>
      </c>
      <c r="S43" s="2">
        <f>(Table2[[#This Row],[Close Price]]-Table2[[#This Row],[20D EMA]])/Table2[[#This Row],[20D EMA]]</f>
        <v>3.440639757950948E-2</v>
      </c>
      <c r="T43" s="2">
        <f>(Table2[[#This Row],[Close Price]]-Table2[[#This Row],[50D EMA]])/Table2[[#This Row],[50D EMA]]</f>
        <v>0.10168623797964901</v>
      </c>
      <c r="U43" s="2">
        <f>(Table2[[#This Row],[Close Price]]-Table2[[#This Row],[200D EMA]])/Table2[[#This Row],[200D EMA]]</f>
        <v>0.40678047890688085</v>
      </c>
      <c r="V43">
        <v>1.0278711286386999</v>
      </c>
      <c r="W43">
        <v>2070</v>
      </c>
      <c r="X43">
        <v>2180</v>
      </c>
      <c r="Y43">
        <v>1985.5</v>
      </c>
      <c r="Z43">
        <v>2182</v>
      </c>
      <c r="AA43">
        <v>1985.5</v>
      </c>
      <c r="AB43">
        <v>2182</v>
      </c>
      <c r="AC43" s="2">
        <f>(Table2[[#This Row],[Close Price]]/Table2[[#This Row],[Day Low]])-1</f>
        <v>4.1787439613527599E-3</v>
      </c>
      <c r="AD43" s="2">
        <f>(Table2[[#This Row],[Day High]]/Table2[[#This Row],[Close Price]])-1</f>
        <v>4.875760710076249E-2</v>
      </c>
      <c r="AE43" s="2">
        <f>(Table2[[#This Row],[Close Price]]/Table2[[#This Row],[Current Week Low]])-1</f>
        <v>4.6915134726769114E-2</v>
      </c>
      <c r="AF43" s="2">
        <f>(Table2[[#This Row],[Current Week High]]/Table2[[#This Row],[Close Price]])-1</f>
        <v>4.9719770043056721E-2</v>
      </c>
      <c r="AG43" s="2">
        <f>(Table2[[#This Row],[Close Price]]/Table2[[#This Row],[Current Month Low]])-1</f>
        <v>4.6915134726769114E-2</v>
      </c>
      <c r="AH43" s="2">
        <f>(Table2[[#This Row],[Current Month High]]/Table2[[#This Row],[Close Price]])-1</f>
        <v>4.9719770043056721E-2</v>
      </c>
      <c r="AI43">
        <v>14.497390133019</v>
      </c>
      <c r="AJ43">
        <v>131.37853069106799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-0.23</v>
      </c>
      <c r="AM43" t="s">
        <v>10357</v>
      </c>
      <c r="AN43">
        <v>12.07</v>
      </c>
      <c r="AO43" t="s">
        <v>10358</v>
      </c>
      <c r="AP43">
        <v>0.21584113107198799</v>
      </c>
      <c r="AQ43">
        <f>(Table2[[#This Row],[Sharpe Ratio]]-AVERAGE(Table2[Sharpe Ratio]))/_xlfn.STDEV.P(Table2[Sharpe Ratio])</f>
        <v>1.7421899109947474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6.0165872561181803</v>
      </c>
      <c r="AS43">
        <f>_xlfn.RANK.AVG(Table2[[#This Row],[1Y Return vs Nifty Z-Score]],Table2[1Y Return vs Nifty Z-Score])</f>
        <v>206</v>
      </c>
      <c r="AT43">
        <f>_xlfn.RANK.AVG(Table2[[#This Row],[6M Return vs Nifty Z-Score]],Table2[6M Return vs Nifty Z-Score])</f>
        <v>17</v>
      </c>
      <c r="AU43">
        <f>_xlfn.RANK.AVG(Table2[[#This Row],[Sharpe Ratio Z-Score]],Table2[Sharpe Ratio Z-Score])</f>
        <v>27</v>
      </c>
      <c r="AV43">
        <f>(Table2[[#This Row],[Rank 1Y]]+Table2[[#This Row],[Rank 6M]]+Table2[[#This Row],[Rank Sharpe]])/3</f>
        <v>83.333333333333329</v>
      </c>
    </row>
    <row r="44" spans="1:48" x14ac:dyDescent="0.3">
      <c r="A44" t="s">
        <v>336</v>
      </c>
      <c r="B44" t="s">
        <v>337</v>
      </c>
      <c r="C44" t="s">
        <v>10324</v>
      </c>
      <c r="D44" t="s">
        <v>338</v>
      </c>
      <c r="E44">
        <v>75480.573579774995</v>
      </c>
      <c r="F44">
        <v>12777.85</v>
      </c>
      <c r="G44">
        <v>120.38770759012</v>
      </c>
      <c r="H44">
        <f>(Table2[[#This Row],[1Y Return vs Nifty]]-AVERAGE(Table2[1Y Return vs Nifty]))/_xlfn.STDEV.P(Table2[1Y Return vs Nifty])</f>
        <v>1.5970590482023526</v>
      </c>
      <c r="I44">
        <v>14.2623491464431</v>
      </c>
      <c r="J44">
        <f>(Table2[[#This Row],[1M Return vs Nifty]]-AVERAGE(Table2[1M Return vs Nifty]))/_xlfn.STDEV.P(Table2[1M Return vs Nifty])</f>
        <v>1.1112686974465651</v>
      </c>
      <c r="K44">
        <v>65.933222011126404</v>
      </c>
      <c r="L44">
        <f>(Table2[[#This Row],[6M Return vs Nifty]]-AVERAGE(Table2[6M Return vs Nifty]))/_xlfn.STDEV.P(Table2[6M Return vs Nifty])</f>
        <v>1.905902064149869</v>
      </c>
      <c r="M44">
        <v>-2.7127178677600101</v>
      </c>
      <c r="N44">
        <f>(Table2[[#This Row],[1W Return vs Nifty]]-AVERAGE(Table2[1W Return vs Nifty]))/_xlfn.STDEV.P(Table2[1W Return vs Nifty])</f>
        <v>-0.45253801965500456</v>
      </c>
      <c r="O44">
        <v>12652.15</v>
      </c>
      <c r="P44">
        <v>11958.557408562199</v>
      </c>
      <c r="Q44">
        <v>9148.5653153865496</v>
      </c>
      <c r="R44">
        <v>43.985918690888496</v>
      </c>
      <c r="S44" s="2">
        <f>(Table2[[#This Row],[Close Price]]-Table2[[#This Row],[20D EMA]])/Table2[[#This Row],[20D EMA]]</f>
        <v>9.9350703240161341E-3</v>
      </c>
      <c r="T44" s="2">
        <f>(Table2[[#This Row],[Close Price]]-Table2[[#This Row],[50D EMA]])/Table2[[#This Row],[50D EMA]]</f>
        <v>6.8510988695943908E-2</v>
      </c>
      <c r="U44" s="2">
        <f>(Table2[[#This Row],[Close Price]]-Table2[[#This Row],[200D EMA]])/Table2[[#This Row],[200D EMA]]</f>
        <v>0.39670533679302966</v>
      </c>
      <c r="V44">
        <v>1.5380156161993299</v>
      </c>
      <c r="W44">
        <v>12692.15</v>
      </c>
      <c r="X44">
        <v>12990</v>
      </c>
      <c r="Y44">
        <v>12490.1</v>
      </c>
      <c r="Z44">
        <v>13160</v>
      </c>
      <c r="AA44">
        <v>12490.1</v>
      </c>
      <c r="AB44">
        <v>13160</v>
      </c>
      <c r="AC44" s="2">
        <f>(Table2[[#This Row],[Close Price]]/Table2[[#This Row],[Day Low]])-1</f>
        <v>6.7522051031543295E-3</v>
      </c>
      <c r="AD44" s="2">
        <f>(Table2[[#This Row],[Day High]]/Table2[[#This Row],[Close Price]])-1</f>
        <v>1.6602949635502018E-2</v>
      </c>
      <c r="AE44" s="2">
        <f>(Table2[[#This Row],[Close Price]]/Table2[[#This Row],[Current Week Low]])-1</f>
        <v>2.3038246291062547E-2</v>
      </c>
      <c r="AF44" s="2">
        <f>(Table2[[#This Row],[Current Week High]]/Table2[[#This Row],[Close Price]])-1</f>
        <v>2.9907222263526378E-2</v>
      </c>
      <c r="AG44" s="2">
        <f>(Table2[[#This Row],[Close Price]]/Table2[[#This Row],[Current Month Low]])-1</f>
        <v>2.3038246291062547E-2</v>
      </c>
      <c r="AH44" s="2">
        <f>(Table2[[#This Row],[Current Month High]]/Table2[[#This Row],[Close Price]])-1</f>
        <v>2.9907222263526378E-2</v>
      </c>
      <c r="AI44">
        <v>6.7456575245444101</v>
      </c>
      <c r="AJ44">
        <v>169.947923818779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0.05</v>
      </c>
      <c r="AM44" t="s">
        <v>10358</v>
      </c>
      <c r="AN44">
        <v>-0.02</v>
      </c>
      <c r="AO44" t="s">
        <v>10357</v>
      </c>
      <c r="AP44">
        <v>0.128697646787229</v>
      </c>
      <c r="AQ44">
        <f>(Table2[[#This Row],[Sharpe Ratio]]-AVERAGE(Table2[Sharpe Ratio]))/_xlfn.STDEV.P(Table2[Sharpe Ratio])</f>
        <v>0.74515417396039252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4.9068459641041748</v>
      </c>
      <c r="AS44">
        <f>_xlfn.RANK.AVG(Table2[[#This Row],[1Y Return vs Nifty Z-Score]],Table2[1Y Return vs Nifty Z-Score])</f>
        <v>53</v>
      </c>
      <c r="AT44">
        <f>_xlfn.RANK.AVG(Table2[[#This Row],[6M Return vs Nifty Z-Score]],Table2[6M Return vs Nifty Z-Score])</f>
        <v>37</v>
      </c>
      <c r="AU44">
        <f>_xlfn.RANK.AVG(Table2[[#This Row],[Sharpe Ratio Z-Score]],Table2[Sharpe Ratio Z-Score])</f>
        <v>164</v>
      </c>
      <c r="AV44">
        <f>(Table2[[#This Row],[Rank 1Y]]+Table2[[#This Row],[Rank 6M]]+Table2[[#This Row],[Rank Sharpe]])/3</f>
        <v>84.666666666666671</v>
      </c>
    </row>
    <row r="45" spans="1:48" x14ac:dyDescent="0.3">
      <c r="A45" t="s">
        <v>1240</v>
      </c>
      <c r="B45" t="s">
        <v>1241</v>
      </c>
      <c r="C45" t="s">
        <v>10329</v>
      </c>
      <c r="D45" t="s">
        <v>1210</v>
      </c>
      <c r="E45">
        <v>9428.8580784000005</v>
      </c>
      <c r="F45">
        <v>741</v>
      </c>
      <c r="G45">
        <v>90.258161606027301</v>
      </c>
      <c r="H45">
        <f>(Table2[[#This Row],[1Y Return vs Nifty]]-AVERAGE(Table2[1Y Return vs Nifty]))/_xlfn.STDEV.P(Table2[1Y Return vs Nifty])</f>
        <v>1.0947060092288874</v>
      </c>
      <c r="I45">
        <v>20.2845774532666</v>
      </c>
      <c r="J45">
        <f>(Table2[[#This Row],[1M Return vs Nifty]]-AVERAGE(Table2[1M Return vs Nifty]))/_xlfn.STDEV.P(Table2[1M Return vs Nifty])</f>
        <v>1.6978545083924164</v>
      </c>
      <c r="K45">
        <v>36.448711088190201</v>
      </c>
      <c r="L45">
        <f>(Table2[[#This Row],[6M Return vs Nifty]]-AVERAGE(Table2[6M Return vs Nifty]))/_xlfn.STDEV.P(Table2[6M Return vs Nifty])</f>
        <v>0.91807443223379681</v>
      </c>
      <c r="M45">
        <v>-3.84081856924122</v>
      </c>
      <c r="N45">
        <f>(Table2[[#This Row],[1W Return vs Nifty]]-AVERAGE(Table2[1W Return vs Nifty]))/_xlfn.STDEV.P(Table2[1W Return vs Nifty])</f>
        <v>-0.72247308207679595</v>
      </c>
      <c r="O45">
        <v>715.66</v>
      </c>
      <c r="P45">
        <v>639.33652390532598</v>
      </c>
      <c r="Q45">
        <v>488.407723831711</v>
      </c>
      <c r="R45">
        <v>53.565789512678201</v>
      </c>
      <c r="S45" s="2">
        <f>(Table2[[#This Row],[Close Price]]-Table2[[#This Row],[20D EMA]])/Table2[[#This Row],[20D EMA]]</f>
        <v>3.5407875248022851E-2</v>
      </c>
      <c r="T45" s="2">
        <f>(Table2[[#This Row],[Close Price]]-Table2[[#This Row],[50D EMA]])/Table2[[#This Row],[50D EMA]]</f>
        <v>0.15901402828305883</v>
      </c>
      <c r="U45" s="2">
        <f>(Table2[[#This Row],[Close Price]]-Table2[[#This Row],[200D EMA]])/Table2[[#This Row],[200D EMA]]</f>
        <v>0.51717502374168811</v>
      </c>
      <c r="V45">
        <v>0.66539539034501605</v>
      </c>
      <c r="W45">
        <v>728.05</v>
      </c>
      <c r="X45">
        <v>749.9</v>
      </c>
      <c r="Y45">
        <v>728.05</v>
      </c>
      <c r="Z45">
        <v>756.25</v>
      </c>
      <c r="AA45">
        <v>728.05</v>
      </c>
      <c r="AB45">
        <v>756.25</v>
      </c>
      <c r="AC45" s="2">
        <f>(Table2[[#This Row],[Close Price]]/Table2[[#This Row],[Day Low]])-1</f>
        <v>1.778723988737041E-2</v>
      </c>
      <c r="AD45" s="2">
        <f>(Table2[[#This Row],[Day High]]/Table2[[#This Row],[Close Price]])-1</f>
        <v>1.2010796221322506E-2</v>
      </c>
      <c r="AE45" s="2">
        <f>(Table2[[#This Row],[Close Price]]/Table2[[#This Row],[Current Week Low]])-1</f>
        <v>1.778723988737041E-2</v>
      </c>
      <c r="AF45" s="2">
        <f>(Table2[[#This Row],[Current Week High]]/Table2[[#This Row],[Close Price]])-1</f>
        <v>2.0580296896086425E-2</v>
      </c>
      <c r="AG45" s="2">
        <f>(Table2[[#This Row],[Close Price]]/Table2[[#This Row],[Current Month Low]])-1</f>
        <v>1.778723988737041E-2</v>
      </c>
      <c r="AH45" s="2">
        <f>(Table2[[#This Row],[Current Month High]]/Table2[[#This Row],[Close Price]])-1</f>
        <v>2.0580296896086425E-2</v>
      </c>
      <c r="AI45">
        <v>5.9311740890688203</v>
      </c>
      <c r="AJ45">
        <v>159.63559915907399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0.6</v>
      </c>
      <c r="AM45" t="s">
        <v>10358</v>
      </c>
      <c r="AN45">
        <v>-4.03</v>
      </c>
      <c r="AO45" t="s">
        <v>10357</v>
      </c>
      <c r="AP45">
        <v>0.19370585565342999</v>
      </c>
      <c r="AQ45">
        <f>(Table2[[#This Row],[Sharpe Ratio]]-AVERAGE(Table2[Sharpe Ratio]))/_xlfn.STDEV.P(Table2[Sharpe Ratio])</f>
        <v>1.4889333328060292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4.4770952005843343</v>
      </c>
      <c r="AS45">
        <f>_xlfn.RANK.AVG(Table2[[#This Row],[1Y Return vs Nifty Z-Score]],Table2[1Y Return vs Nifty Z-Score])</f>
        <v>93</v>
      </c>
      <c r="AT45">
        <f>_xlfn.RANK.AVG(Table2[[#This Row],[6M Return vs Nifty Z-Score]],Table2[6M Return vs Nifty Z-Score])</f>
        <v>120</v>
      </c>
      <c r="AU45">
        <f>_xlfn.RANK.AVG(Table2[[#This Row],[Sharpe Ratio Z-Score]],Table2[Sharpe Ratio Z-Score])</f>
        <v>47</v>
      </c>
      <c r="AV45">
        <f>(Table2[[#This Row],[Rank 1Y]]+Table2[[#This Row],[Rank 6M]]+Table2[[#This Row],[Rank Sharpe]])/3</f>
        <v>86.666666666666671</v>
      </c>
    </row>
    <row r="46" spans="1:48" x14ac:dyDescent="0.3">
      <c r="A46" t="s">
        <v>424</v>
      </c>
      <c r="B46" t="s">
        <v>425</v>
      </c>
      <c r="C46" t="s">
        <v>10314</v>
      </c>
      <c r="D46" t="s">
        <v>124</v>
      </c>
      <c r="E46">
        <v>54952.154999999999</v>
      </c>
      <c r="F46">
        <v>266.5</v>
      </c>
      <c r="G46">
        <v>217.97167836733399</v>
      </c>
      <c r="H46">
        <f>(Table2[[#This Row],[1Y Return vs Nifty]]-AVERAGE(Table2[1Y Return vs Nifty]))/_xlfn.STDEV.P(Table2[1Y Return vs Nifty])</f>
        <v>3.224086694118852</v>
      </c>
      <c r="I46">
        <v>-8.3467954335115007</v>
      </c>
      <c r="J46">
        <f>(Table2[[#This Row],[1M Return vs Nifty]]-AVERAGE(Table2[1M Return vs Nifty]))/_xlfn.STDEV.P(Table2[1M Return vs Nifty])</f>
        <v>-1.0909399755786493</v>
      </c>
      <c r="K46">
        <v>23.7813638541869</v>
      </c>
      <c r="L46">
        <f>(Table2[[#This Row],[6M Return vs Nifty]]-AVERAGE(Table2[6M Return vs Nifty]))/_xlfn.STDEV.P(Table2[6M Return vs Nifty])</f>
        <v>0.49367683399892098</v>
      </c>
      <c r="M46">
        <v>-3.0453859367014302</v>
      </c>
      <c r="N46">
        <f>(Table2[[#This Row],[1W Return vs Nifty]]-AVERAGE(Table2[1W Return vs Nifty]))/_xlfn.STDEV.P(Table2[1W Return vs Nifty])</f>
        <v>-0.53213975719273687</v>
      </c>
      <c r="O46">
        <v>285.47000000000003</v>
      </c>
      <c r="P46">
        <v>287.452869076583</v>
      </c>
      <c r="Q46">
        <v>222.76886439913301</v>
      </c>
      <c r="R46">
        <v>34.389123586621501</v>
      </c>
      <c r="S46" s="2">
        <f>(Table2[[#This Row],[Close Price]]-Table2[[#This Row],[20D EMA]])/Table2[[#This Row],[20D EMA]]</f>
        <v>-6.6451816302939101E-2</v>
      </c>
      <c r="T46" s="2">
        <f>(Table2[[#This Row],[Close Price]]-Table2[[#This Row],[50D EMA]])/Table2[[#This Row],[50D EMA]]</f>
        <v>-7.2891493982621375E-2</v>
      </c>
      <c r="U46" s="2">
        <f>(Table2[[#This Row],[Close Price]]-Table2[[#This Row],[200D EMA]])/Table2[[#This Row],[200D EMA]]</f>
        <v>0.19630721608615062</v>
      </c>
      <c r="V46">
        <v>0.52136886729074805</v>
      </c>
      <c r="W46">
        <v>265</v>
      </c>
      <c r="X46">
        <v>271.45</v>
      </c>
      <c r="Y46">
        <v>265</v>
      </c>
      <c r="Z46">
        <v>281.8</v>
      </c>
      <c r="AA46">
        <v>265</v>
      </c>
      <c r="AB46">
        <v>281.8</v>
      </c>
      <c r="AC46" s="2">
        <f>(Table2[[#This Row],[Close Price]]/Table2[[#This Row],[Day Low]])-1</f>
        <v>5.6603773584906758E-3</v>
      </c>
      <c r="AD46" s="2">
        <f>(Table2[[#This Row],[Day High]]/Table2[[#This Row],[Close Price]])-1</f>
        <v>1.8574108818011137E-2</v>
      </c>
      <c r="AE46" s="2">
        <f>(Table2[[#This Row],[Close Price]]/Table2[[#This Row],[Current Week Low]])-1</f>
        <v>5.6603773584906758E-3</v>
      </c>
      <c r="AF46" s="2">
        <f>(Table2[[#This Row],[Current Week High]]/Table2[[#This Row],[Close Price]])-1</f>
        <v>5.7410881801125857E-2</v>
      </c>
      <c r="AG46" s="2">
        <f>(Table2[[#This Row],[Close Price]]/Table2[[#This Row],[Current Month Low]])-1</f>
        <v>5.6603773584906758E-3</v>
      </c>
      <c r="AH46" s="2">
        <f>(Table2[[#This Row],[Current Month High]]/Table2[[#This Row],[Close Price]])-1</f>
        <v>5.7410881801125857E-2</v>
      </c>
      <c r="AI46">
        <v>32.720450281425897</v>
      </c>
      <c r="AJ46">
        <v>293.93939393939303</v>
      </c>
      <c r="AK46" t="str">
        <f>IF(AND(Table2[[#This Row],[20D EMA]]&gt;Table2[[#This Row],[50D EMA]],Table2[[#This Row],[50D EMA]]&gt;Table2[[#This Row],[200D EMA]]),"Uptrend","Downtrend/NoTrend")</f>
        <v>Downtrend/NoTrend</v>
      </c>
      <c r="AL46">
        <v>-0.11</v>
      </c>
      <c r="AM46" t="s">
        <v>10357</v>
      </c>
      <c r="AN46">
        <v>-8.07</v>
      </c>
      <c r="AO46" t="s">
        <v>10357</v>
      </c>
      <c r="AP46">
        <v>0.18283123907250901</v>
      </c>
      <c r="AQ46">
        <f>(Table2[[#This Row],[Sharpe Ratio]]-AVERAGE(Table2[Sharpe Ratio]))/_xlfn.STDEV.P(Table2[Sharpe Ratio])</f>
        <v>1.3645134585410192</v>
      </c>
      <c r="AR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">
        <f>_xlfn.RANK.AVG(Table2[[#This Row],[1Y Return vs Nifty Z-Score]],Table2[1Y Return vs Nifty Z-Score])</f>
        <v>12</v>
      </c>
      <c r="AT46">
        <f>_xlfn.RANK.AVG(Table2[[#This Row],[6M Return vs Nifty Z-Score]],Table2[6M Return vs Nifty Z-Score])</f>
        <v>186</v>
      </c>
      <c r="AU46">
        <f>_xlfn.RANK.AVG(Table2[[#This Row],[Sharpe Ratio Z-Score]],Table2[Sharpe Ratio Z-Score])</f>
        <v>68</v>
      </c>
      <c r="AV46">
        <f>(Table2[[#This Row],[Rank 1Y]]+Table2[[#This Row],[Rank 6M]]+Table2[[#This Row],[Rank Sharpe]])/3</f>
        <v>88.666666666666671</v>
      </c>
    </row>
    <row r="47" spans="1:48" x14ac:dyDescent="0.3">
      <c r="A47" t="s">
        <v>923</v>
      </c>
      <c r="B47" t="s">
        <v>924</v>
      </c>
      <c r="C47" t="s">
        <v>10318</v>
      </c>
      <c r="D47" t="s">
        <v>54</v>
      </c>
      <c r="E47">
        <v>16079.62156399</v>
      </c>
      <c r="F47">
        <v>1069.9000000000001</v>
      </c>
      <c r="G47">
        <v>305.79326945320798</v>
      </c>
      <c r="H47">
        <f>(Table2[[#This Row],[1Y Return vs Nifty]]-AVERAGE(Table2[1Y Return vs Nifty]))/_xlfn.STDEV.P(Table2[1Y Return vs Nifty])</f>
        <v>4.6883451729145893</v>
      </c>
      <c r="I47">
        <v>19.266669740456301</v>
      </c>
      <c r="J47">
        <f>(Table2[[#This Row],[1M Return vs Nifty]]-AVERAGE(Table2[1M Return vs Nifty]))/_xlfn.STDEV.P(Table2[1M Return vs Nifty])</f>
        <v>1.5987067858608193</v>
      </c>
      <c r="K47">
        <v>68.428332129616805</v>
      </c>
      <c r="L47">
        <f>(Table2[[#This Row],[6M Return vs Nifty]]-AVERAGE(Table2[6M Return vs Nifty]))/_xlfn.STDEV.P(Table2[6M Return vs Nifty])</f>
        <v>1.9894964207312043</v>
      </c>
      <c r="M47">
        <v>-2.4865023153145298</v>
      </c>
      <c r="N47">
        <f>(Table2[[#This Row],[1W Return vs Nifty]]-AVERAGE(Table2[1W Return vs Nifty]))/_xlfn.STDEV.P(Table2[1W Return vs Nifty])</f>
        <v>-0.39840853530137055</v>
      </c>
      <c r="O47">
        <v>996.33</v>
      </c>
      <c r="P47">
        <v>894.61921023558</v>
      </c>
      <c r="Q47">
        <v>634.59964314865795</v>
      </c>
      <c r="R47">
        <v>63.045464740623999</v>
      </c>
      <c r="S47" s="2">
        <f>(Table2[[#This Row],[Close Price]]-Table2[[#This Row],[20D EMA]])/Table2[[#This Row],[20D EMA]]</f>
        <v>7.3840996456997224E-2</v>
      </c>
      <c r="T47" s="2">
        <f>(Table2[[#This Row],[Close Price]]-Table2[[#This Row],[50D EMA]])/Table2[[#This Row],[50D EMA]]</f>
        <v>0.19592781795761285</v>
      </c>
      <c r="U47" s="2">
        <f>(Table2[[#This Row],[Close Price]]-Table2[[#This Row],[200D EMA]])/Table2[[#This Row],[200D EMA]]</f>
        <v>0.68594484971900782</v>
      </c>
      <c r="V47">
        <v>0.43377111773390598</v>
      </c>
      <c r="W47">
        <v>1026</v>
      </c>
      <c r="X47">
        <v>1071.9000000000001</v>
      </c>
      <c r="Y47">
        <v>1026</v>
      </c>
      <c r="Z47">
        <v>1097.7</v>
      </c>
      <c r="AA47">
        <v>1026</v>
      </c>
      <c r="AB47">
        <v>1097.7</v>
      </c>
      <c r="AC47" s="2">
        <f>(Table2[[#This Row],[Close Price]]/Table2[[#This Row],[Day Low]])-1</f>
        <v>4.278752436647193E-2</v>
      </c>
      <c r="AD47" s="2">
        <f>(Table2[[#This Row],[Day High]]/Table2[[#This Row],[Close Price]])-1</f>
        <v>1.8693335825779034E-3</v>
      </c>
      <c r="AE47" s="2">
        <f>(Table2[[#This Row],[Close Price]]/Table2[[#This Row],[Current Week Low]])-1</f>
        <v>4.278752436647193E-2</v>
      </c>
      <c r="AF47" s="2">
        <f>(Table2[[#This Row],[Current Week High]]/Table2[[#This Row],[Close Price]])-1</f>
        <v>2.5983736797831503E-2</v>
      </c>
      <c r="AG47" s="2">
        <f>(Table2[[#This Row],[Close Price]]/Table2[[#This Row],[Current Month Low]])-1</f>
        <v>4.278752436647193E-2</v>
      </c>
      <c r="AH47" s="2">
        <f>(Table2[[#This Row],[Current Month High]]/Table2[[#This Row],[Close Price]])-1</f>
        <v>2.5983736797831503E-2</v>
      </c>
      <c r="AI47">
        <v>2.5983736797831498</v>
      </c>
      <c r="AJ47">
        <v>401.71160609613099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0.61</v>
      </c>
      <c r="AM47" t="s">
        <v>10358</v>
      </c>
      <c r="AN47">
        <v>8.69</v>
      </c>
      <c r="AO47" t="s">
        <v>10358</v>
      </c>
      <c r="AP47">
        <v>9.6731727321025002E-2</v>
      </c>
      <c r="AQ47">
        <f>(Table2[[#This Row],[Sharpe Ratio]]-AVERAGE(Table2[Sharpe Ratio]))/_xlfn.STDEV.P(Table2[Sharpe Ratio])</f>
        <v>0.37942213631519051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8.2575619805204319</v>
      </c>
      <c r="AS47">
        <f>_xlfn.RANK.AVG(Table2[[#This Row],[1Y Return vs Nifty Z-Score]],Table2[1Y Return vs Nifty Z-Score])</f>
        <v>1</v>
      </c>
      <c r="AT47">
        <f>_xlfn.RANK.AVG(Table2[[#This Row],[6M Return vs Nifty Z-Score]],Table2[6M Return vs Nifty Z-Score])</f>
        <v>29</v>
      </c>
      <c r="AU47">
        <f>_xlfn.RANK.AVG(Table2[[#This Row],[Sharpe Ratio Z-Score]],Table2[Sharpe Ratio Z-Score])</f>
        <v>240</v>
      </c>
      <c r="AV47">
        <f>(Table2[[#This Row],[Rank 1Y]]+Table2[[#This Row],[Rank 6M]]+Table2[[#This Row],[Rank Sharpe]])/3</f>
        <v>90</v>
      </c>
    </row>
    <row r="48" spans="1:48" x14ac:dyDescent="0.3">
      <c r="A48" t="s">
        <v>316</v>
      </c>
      <c r="B48" t="s">
        <v>317</v>
      </c>
      <c r="C48" t="s">
        <v>10320</v>
      </c>
      <c r="D48" t="s">
        <v>95</v>
      </c>
      <c r="E48">
        <v>84884.133306160002</v>
      </c>
      <c r="F48">
        <v>1733.65</v>
      </c>
      <c r="G48">
        <v>113.751728715787</v>
      </c>
      <c r="H48">
        <f>(Table2[[#This Row],[1Y Return vs Nifty]]-AVERAGE(Table2[1Y Return vs Nifty]))/_xlfn.STDEV.P(Table2[1Y Return vs Nifty])</f>
        <v>1.4864166855247032</v>
      </c>
      <c r="I48">
        <v>-7.2584480248822096</v>
      </c>
      <c r="J48">
        <f>(Table2[[#This Row],[1M Return vs Nifty]]-AVERAGE(Table2[1M Return vs Nifty]))/_xlfn.STDEV.P(Table2[1M Return vs Nifty])</f>
        <v>-0.98493118369039157</v>
      </c>
      <c r="K48">
        <v>38.851891637185503</v>
      </c>
      <c r="L48">
        <f>(Table2[[#This Row],[6M Return vs Nifty]]-AVERAGE(Table2[6M Return vs Nifty]))/_xlfn.STDEV.P(Table2[6M Return vs Nifty])</f>
        <v>0.99858884731042952</v>
      </c>
      <c r="M48">
        <v>0.64809276962691198</v>
      </c>
      <c r="N48">
        <f>(Table2[[#This Row],[1W Return vs Nifty]]-AVERAGE(Table2[1W Return vs Nifty]))/_xlfn.STDEV.P(Table2[1W Return vs Nifty])</f>
        <v>0.35164606426560063</v>
      </c>
      <c r="O48">
        <v>1702.38</v>
      </c>
      <c r="P48">
        <v>1642.33663552185</v>
      </c>
      <c r="Q48">
        <v>1341.9214919056301</v>
      </c>
      <c r="R48">
        <v>61.349966424909397</v>
      </c>
      <c r="S48" s="2">
        <f>(Table2[[#This Row],[Close Price]]-Table2[[#This Row],[20D EMA]])/Table2[[#This Row],[20D EMA]]</f>
        <v>1.8368401884420623E-2</v>
      </c>
      <c r="T48" s="2">
        <f>(Table2[[#This Row],[Close Price]]-Table2[[#This Row],[50D EMA]])/Table2[[#This Row],[50D EMA]]</f>
        <v>5.5599663615331474E-2</v>
      </c>
      <c r="U48" s="2">
        <f>(Table2[[#This Row],[Close Price]]-Table2[[#This Row],[200D EMA]])/Table2[[#This Row],[200D EMA]]</f>
        <v>0.29191611465890294</v>
      </c>
      <c r="V48">
        <v>0.80984403798248705</v>
      </c>
      <c r="W48">
        <v>1680.1</v>
      </c>
      <c r="X48">
        <v>1741</v>
      </c>
      <c r="Y48">
        <v>1680.1</v>
      </c>
      <c r="Z48">
        <v>1775</v>
      </c>
      <c r="AA48">
        <v>1680.1</v>
      </c>
      <c r="AB48">
        <v>1775</v>
      </c>
      <c r="AC48" s="2">
        <f>(Table2[[#This Row],[Close Price]]/Table2[[#This Row],[Day Low]])-1</f>
        <v>3.1873102791500685E-2</v>
      </c>
      <c r="AD48" s="2">
        <f>(Table2[[#This Row],[Day High]]/Table2[[#This Row],[Close Price]])-1</f>
        <v>4.2396100712369655E-3</v>
      </c>
      <c r="AE48" s="2">
        <f>(Table2[[#This Row],[Close Price]]/Table2[[#This Row],[Current Week Low]])-1</f>
        <v>3.1873102791500685E-2</v>
      </c>
      <c r="AF48" s="2">
        <f>(Table2[[#This Row],[Current Week High]]/Table2[[#This Row],[Close Price]])-1</f>
        <v>2.3851411761312891E-2</v>
      </c>
      <c r="AG48" s="2">
        <f>(Table2[[#This Row],[Close Price]]/Table2[[#This Row],[Current Month Low]])-1</f>
        <v>3.1873102791500685E-2</v>
      </c>
      <c r="AH48" s="2">
        <f>(Table2[[#This Row],[Current Month High]]/Table2[[#This Row],[Close Price]])-1</f>
        <v>2.3851411761312891E-2</v>
      </c>
      <c r="AI48">
        <v>10.0568165431315</v>
      </c>
      <c r="AJ48">
        <v>161.68301886792401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0.03</v>
      </c>
      <c r="AM48" t="s">
        <v>10358</v>
      </c>
      <c r="AN48">
        <v>3.64</v>
      </c>
      <c r="AO48" t="s">
        <v>10358</v>
      </c>
      <c r="AP48">
        <v>0.15584628479454599</v>
      </c>
      <c r="AQ48">
        <f>(Table2[[#This Row],[Sharpe Ratio]]-AVERAGE(Table2[Sharpe Ratio]))/_xlfn.STDEV.P(Table2[Sharpe Ratio])</f>
        <v>1.0557701945070748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2.9074906079174165</v>
      </c>
      <c r="AS48">
        <f>_xlfn.RANK.AVG(Table2[[#This Row],[1Y Return vs Nifty Z-Score]],Table2[1Y Return vs Nifty Z-Score])</f>
        <v>59</v>
      </c>
      <c r="AT48">
        <f>_xlfn.RANK.AVG(Table2[[#This Row],[6M Return vs Nifty Z-Score]],Table2[6M Return vs Nifty Z-Score])</f>
        <v>104</v>
      </c>
      <c r="AU48">
        <f>_xlfn.RANK.AVG(Table2[[#This Row],[Sharpe Ratio Z-Score]],Table2[Sharpe Ratio Z-Score])</f>
        <v>111</v>
      </c>
      <c r="AV48">
        <f>(Table2[[#This Row],[Rank 1Y]]+Table2[[#This Row],[Rank 6M]]+Table2[[#This Row],[Rank Sharpe]])/3</f>
        <v>91.333333333333329</v>
      </c>
    </row>
    <row r="49" spans="1:48" x14ac:dyDescent="0.3">
      <c r="A49" t="s">
        <v>462</v>
      </c>
      <c r="B49" t="s">
        <v>463</v>
      </c>
      <c r="C49" t="s">
        <v>10325</v>
      </c>
      <c r="D49" t="s">
        <v>92</v>
      </c>
      <c r="E49">
        <v>47794.251562500001</v>
      </c>
      <c r="F49">
        <v>1327.1</v>
      </c>
      <c r="G49">
        <v>96.366665354794193</v>
      </c>
      <c r="H49">
        <f>(Table2[[#This Row],[1Y Return vs Nifty]]-AVERAGE(Table2[1Y Return vs Nifty]))/_xlfn.STDEV.P(Table2[1Y Return vs Nifty])</f>
        <v>1.1965537245377729</v>
      </c>
      <c r="I49">
        <v>-5.2880926872469898</v>
      </c>
      <c r="J49">
        <f>(Table2[[#This Row],[1M Return vs Nifty]]-AVERAGE(Table2[1M Return vs Nifty]))/_xlfn.STDEV.P(Table2[1M Return vs Nifty])</f>
        <v>-0.79301177700355441</v>
      </c>
      <c r="K49">
        <v>32.220338363912397</v>
      </c>
      <c r="L49">
        <f>(Table2[[#This Row],[6M Return vs Nifty]]-AVERAGE(Table2[6M Return vs Nifty]))/_xlfn.STDEV.P(Table2[6M Return vs Nifty])</f>
        <v>0.77641010461449034</v>
      </c>
      <c r="M49">
        <v>-0.55765957352825002</v>
      </c>
      <c r="N49">
        <f>(Table2[[#This Row],[1W Return vs Nifty]]-AVERAGE(Table2[1W Return vs Nifty]))/_xlfn.STDEV.P(Table2[1W Return vs Nifty])</f>
        <v>6.3130301809769043E-2</v>
      </c>
      <c r="O49">
        <v>1341.13</v>
      </c>
      <c r="P49">
        <v>1379.3178485774099</v>
      </c>
      <c r="Q49">
        <v>1127.8030567379101</v>
      </c>
      <c r="R49">
        <v>36.918450927116901</v>
      </c>
      <c r="S49" s="2">
        <f>(Table2[[#This Row],[Close Price]]-Table2[[#This Row],[20D EMA]])/Table2[[#This Row],[20D EMA]]</f>
        <v>-1.0461327388098244E-2</v>
      </c>
      <c r="T49" s="2">
        <f>(Table2[[#This Row],[Close Price]]-Table2[[#This Row],[50D EMA]])/Table2[[#This Row],[50D EMA]]</f>
        <v>-3.785773426427131E-2</v>
      </c>
      <c r="U49" s="2">
        <f>(Table2[[#This Row],[Close Price]]-Table2[[#This Row],[200D EMA]])/Table2[[#This Row],[200D EMA]]</f>
        <v>0.1767125404310767</v>
      </c>
      <c r="V49">
        <v>0.378080184128532</v>
      </c>
      <c r="W49">
        <v>1319</v>
      </c>
      <c r="X49">
        <v>1366</v>
      </c>
      <c r="Y49">
        <v>1286</v>
      </c>
      <c r="Z49">
        <v>1366</v>
      </c>
      <c r="AA49">
        <v>1286</v>
      </c>
      <c r="AB49">
        <v>1366</v>
      </c>
      <c r="AC49" s="2">
        <f>(Table2[[#This Row],[Close Price]]/Table2[[#This Row],[Day Low]])-1</f>
        <v>6.1410159211523485E-3</v>
      </c>
      <c r="AD49" s="2">
        <f>(Table2[[#This Row],[Day High]]/Table2[[#This Row],[Close Price]])-1</f>
        <v>2.9312033757817879E-2</v>
      </c>
      <c r="AE49" s="2">
        <f>(Table2[[#This Row],[Close Price]]/Table2[[#This Row],[Current Week Low]])-1</f>
        <v>3.1959564541212959E-2</v>
      </c>
      <c r="AF49" s="2">
        <f>(Table2[[#This Row],[Current Week High]]/Table2[[#This Row],[Close Price]])-1</f>
        <v>2.9312033757817879E-2</v>
      </c>
      <c r="AG49" s="2">
        <f>(Table2[[#This Row],[Close Price]]/Table2[[#This Row],[Current Month Low]])-1</f>
        <v>3.1959564541212959E-2</v>
      </c>
      <c r="AH49" s="2">
        <f>(Table2[[#This Row],[Current Month High]]/Table2[[#This Row],[Close Price]])-1</f>
        <v>2.9312033757817879E-2</v>
      </c>
      <c r="AI49">
        <v>35.234722326878099</v>
      </c>
      <c r="AJ49">
        <v>194.91111111111101</v>
      </c>
      <c r="AK49" t="str">
        <f>IF(AND(Table2[[#This Row],[20D EMA]]&gt;Table2[[#This Row],[50D EMA]],Table2[[#This Row],[50D EMA]]&gt;Table2[[#This Row],[200D EMA]]),"Uptrend","Downtrend/NoTrend")</f>
        <v>Downtrend/NoTrend</v>
      </c>
      <c r="AL49">
        <v>0</v>
      </c>
      <c r="AM49">
        <v>0</v>
      </c>
      <c r="AN49">
        <v>-0.26</v>
      </c>
      <c r="AO49" t="s">
        <v>10357</v>
      </c>
      <c r="AP49">
        <v>0.18724907075358799</v>
      </c>
      <c r="AQ49">
        <f>(Table2[[#This Row],[Sharpe Ratio]]-AVERAGE(Table2[Sharpe Ratio]))/_xlfn.STDEV.P(Table2[Sharpe Ratio])</f>
        <v>1.4150592463574088</v>
      </c>
      <c r="AR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">
        <f>_xlfn.RANK.AVG(Table2[[#This Row],[1Y Return vs Nifty Z-Score]],Table2[1Y Return vs Nifty Z-Score])</f>
        <v>83</v>
      </c>
      <c r="AT49">
        <f>_xlfn.RANK.AVG(Table2[[#This Row],[6M Return vs Nifty Z-Score]],Table2[6M Return vs Nifty Z-Score])</f>
        <v>135</v>
      </c>
      <c r="AU49">
        <f>_xlfn.RANK.AVG(Table2[[#This Row],[Sharpe Ratio Z-Score]],Table2[Sharpe Ratio Z-Score])</f>
        <v>59</v>
      </c>
      <c r="AV49">
        <f>(Table2[[#This Row],[Rank 1Y]]+Table2[[#This Row],[Rank 6M]]+Table2[[#This Row],[Rank Sharpe]])/3</f>
        <v>92.333333333333329</v>
      </c>
    </row>
    <row r="50" spans="1:48" x14ac:dyDescent="0.3">
      <c r="A50" t="s">
        <v>130</v>
      </c>
      <c r="B50" t="s">
        <v>131</v>
      </c>
      <c r="C50" t="s">
        <v>10325</v>
      </c>
      <c r="D50" t="s">
        <v>132</v>
      </c>
      <c r="E50">
        <v>217027.33343301</v>
      </c>
      <c r="F50">
        <v>298.95</v>
      </c>
      <c r="G50">
        <v>83.666576757586895</v>
      </c>
      <c r="H50">
        <f>(Table2[[#This Row],[1Y Return vs Nifty]]-AVERAGE(Table2[1Y Return vs Nifty]))/_xlfn.STDEV.P(Table2[1Y Return vs Nifty])</f>
        <v>0.98480383274027605</v>
      </c>
      <c r="I50">
        <v>0.378406227584696</v>
      </c>
      <c r="J50">
        <f>(Table2[[#This Row],[1M Return vs Nifty]]-AVERAGE(Table2[1M Return vs Nifty]))/_xlfn.STDEV.P(Table2[1M Return vs Nifty])</f>
        <v>-0.24107523593715355</v>
      </c>
      <c r="K50">
        <v>30.162736885298798</v>
      </c>
      <c r="L50">
        <f>(Table2[[#This Row],[6M Return vs Nifty]]-AVERAGE(Table2[6M Return vs Nifty]))/_xlfn.STDEV.P(Table2[6M Return vs Nifty])</f>
        <v>0.7074737196305787</v>
      </c>
      <c r="M50">
        <v>-1.8960332599902601</v>
      </c>
      <c r="N50">
        <f>(Table2[[#This Row],[1W Return vs Nifty]]-AVERAGE(Table2[1W Return vs Nifty]))/_xlfn.STDEV.P(Table2[1W Return vs Nifty])</f>
        <v>-0.25711946323731272</v>
      </c>
      <c r="O50">
        <v>301.26</v>
      </c>
      <c r="P50">
        <v>299.66941228097602</v>
      </c>
      <c r="Q50">
        <v>244.985264656113</v>
      </c>
      <c r="R50">
        <v>39.723710541429199</v>
      </c>
      <c r="S50" s="2">
        <f>(Table2[[#This Row],[Close Price]]-Table2[[#This Row],[20D EMA]])/Table2[[#This Row],[20D EMA]]</f>
        <v>-7.6677952599083924E-3</v>
      </c>
      <c r="T50" s="2">
        <f>(Table2[[#This Row],[Close Price]]-Table2[[#This Row],[50D EMA]])/Table2[[#This Row],[50D EMA]]</f>
        <v>-2.4006863947178395E-3</v>
      </c>
      <c r="U50" s="2">
        <f>(Table2[[#This Row],[Close Price]]-Table2[[#This Row],[200D EMA]])/Table2[[#This Row],[200D EMA]]</f>
        <v>0.220277474319272</v>
      </c>
      <c r="V50">
        <v>0.41824751024701301</v>
      </c>
      <c r="W50">
        <v>295.3</v>
      </c>
      <c r="X50">
        <v>301.89999999999998</v>
      </c>
      <c r="Y50">
        <v>295.05</v>
      </c>
      <c r="Z50">
        <v>301.95</v>
      </c>
      <c r="AA50">
        <v>295.05</v>
      </c>
      <c r="AB50">
        <v>301.95</v>
      </c>
      <c r="AC50" s="2">
        <f>(Table2[[#This Row],[Close Price]]/Table2[[#This Row],[Day Low]])-1</f>
        <v>1.2360311547578551E-2</v>
      </c>
      <c r="AD50" s="2">
        <f>(Table2[[#This Row],[Day High]]/Table2[[#This Row],[Close Price]])-1</f>
        <v>9.8678708814181615E-3</v>
      </c>
      <c r="AE50" s="2">
        <f>(Table2[[#This Row],[Close Price]]/Table2[[#This Row],[Current Week Low]])-1</f>
        <v>1.3218098627351127E-2</v>
      </c>
      <c r="AF50" s="2">
        <f>(Table2[[#This Row],[Current Week High]]/Table2[[#This Row],[Close Price]])-1</f>
        <v>1.0035122930255991E-2</v>
      </c>
      <c r="AG50" s="2">
        <f>(Table2[[#This Row],[Close Price]]/Table2[[#This Row],[Current Month Low]])-1</f>
        <v>1.3218098627351127E-2</v>
      </c>
      <c r="AH50" s="2">
        <f>(Table2[[#This Row],[Current Month High]]/Table2[[#This Row],[Close Price]])-1</f>
        <v>1.0035122930255991E-2</v>
      </c>
      <c r="AI50">
        <v>13.8986452584044</v>
      </c>
      <c r="AJ50">
        <v>135.393700787401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-7.0000000000000007E-2</v>
      </c>
      <c r="AM50" t="s">
        <v>10357</v>
      </c>
      <c r="AN50">
        <v>-1.06</v>
      </c>
      <c r="AO50" t="s">
        <v>10357</v>
      </c>
      <c r="AP50">
        <v>0.21400085289777299</v>
      </c>
      <c r="AQ50">
        <f>(Table2[[#This Row],[Sharpe Ratio]]-AVERAGE(Table2[Sharpe Ratio]))/_xlfn.STDEV.P(Table2[Sharpe Ratio])</f>
        <v>1.721134715407421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2.9152175686038095</v>
      </c>
      <c r="AS50">
        <f>_xlfn.RANK.AVG(Table2[[#This Row],[1Y Return vs Nifty Z-Score]],Table2[1Y Return vs Nifty Z-Score])</f>
        <v>103</v>
      </c>
      <c r="AT50">
        <f>_xlfn.RANK.AVG(Table2[[#This Row],[6M Return vs Nifty Z-Score]],Table2[6M Return vs Nifty Z-Score])</f>
        <v>148</v>
      </c>
      <c r="AU50">
        <f>_xlfn.RANK.AVG(Table2[[#This Row],[Sharpe Ratio Z-Score]],Table2[Sharpe Ratio Z-Score])</f>
        <v>28</v>
      </c>
      <c r="AV50">
        <f>(Table2[[#This Row],[Rank 1Y]]+Table2[[#This Row],[Rank 6M]]+Table2[[#This Row],[Rank Sharpe]])/3</f>
        <v>93</v>
      </c>
    </row>
    <row r="51" spans="1:48" x14ac:dyDescent="0.3">
      <c r="A51" t="s">
        <v>164</v>
      </c>
      <c r="B51" t="s">
        <v>165</v>
      </c>
      <c r="C51" t="s">
        <v>10314</v>
      </c>
      <c r="D51" t="s">
        <v>124</v>
      </c>
      <c r="E51">
        <v>162509.41915999999</v>
      </c>
      <c r="F51">
        <v>624.65</v>
      </c>
      <c r="G51">
        <v>127.39093637226</v>
      </c>
      <c r="H51">
        <f>(Table2[[#This Row],[1Y Return vs Nifty]]-AVERAGE(Table2[1Y Return vs Nifty]))/_xlfn.STDEV.P(Table2[1Y Return vs Nifty])</f>
        <v>1.713824606607776</v>
      </c>
      <c r="I51">
        <v>4.2460287618061399</v>
      </c>
      <c r="J51">
        <f>(Table2[[#This Row],[1M Return vs Nifty]]-AVERAGE(Table2[1M Return vs Nifty]))/_xlfn.STDEV.P(Table2[1M Return vs Nifty])</f>
        <v>0.13564454037856438</v>
      </c>
      <c r="K51">
        <v>21.881699422516501</v>
      </c>
      <c r="L51">
        <f>(Table2[[#This Row],[6M Return vs Nifty]]-AVERAGE(Table2[6M Return vs Nifty]))/_xlfn.STDEV.P(Table2[6M Return vs Nifty])</f>
        <v>0.43003185708623332</v>
      </c>
      <c r="M51">
        <v>1.0631100877862301</v>
      </c>
      <c r="N51">
        <f>(Table2[[#This Row],[1W Return vs Nifty]]-AVERAGE(Table2[1W Return vs Nifty]))/_xlfn.STDEV.P(Table2[1W Return vs Nifty])</f>
        <v>0.45095255839007564</v>
      </c>
      <c r="O51">
        <v>606.75</v>
      </c>
      <c r="P51">
        <v>589.26614680673697</v>
      </c>
      <c r="Q51">
        <v>487.97062294555002</v>
      </c>
      <c r="R51">
        <v>61.134286410729203</v>
      </c>
      <c r="S51" s="2">
        <f>(Table2[[#This Row],[Close Price]]-Table2[[#This Row],[20D EMA]])/Table2[[#This Row],[20D EMA]]</f>
        <v>2.9501442109600293E-2</v>
      </c>
      <c r="T51" s="2">
        <f>(Table2[[#This Row],[Close Price]]-Table2[[#This Row],[50D EMA]])/Table2[[#This Row],[50D EMA]]</f>
        <v>6.0047320527421941E-2</v>
      </c>
      <c r="U51" s="2">
        <f>(Table2[[#This Row],[Close Price]]-Table2[[#This Row],[200D EMA]])/Table2[[#This Row],[200D EMA]]</f>
        <v>0.28009755224486388</v>
      </c>
      <c r="V51">
        <v>0.48261823423557698</v>
      </c>
      <c r="W51">
        <v>617.15</v>
      </c>
      <c r="X51">
        <v>626</v>
      </c>
      <c r="Y51">
        <v>611.29999999999995</v>
      </c>
      <c r="Z51">
        <v>630.95000000000005</v>
      </c>
      <c r="AA51">
        <v>611.29999999999995</v>
      </c>
      <c r="AB51">
        <v>630.95000000000005</v>
      </c>
      <c r="AC51" s="2">
        <f>(Table2[[#This Row],[Close Price]]/Table2[[#This Row],[Day Low]])-1</f>
        <v>1.2152637122255561E-2</v>
      </c>
      <c r="AD51" s="2">
        <f>(Table2[[#This Row],[Day High]]/Table2[[#This Row],[Close Price]])-1</f>
        <v>2.1612102777555098E-3</v>
      </c>
      <c r="AE51" s="2">
        <f>(Table2[[#This Row],[Close Price]]/Table2[[#This Row],[Current Week Low]])-1</f>
        <v>2.1838704400457987E-2</v>
      </c>
      <c r="AF51" s="2">
        <f>(Table2[[#This Row],[Current Week High]]/Table2[[#This Row],[Close Price]])-1</f>
        <v>1.0085647962859268E-2</v>
      </c>
      <c r="AG51" s="2">
        <f>(Table2[[#This Row],[Close Price]]/Table2[[#This Row],[Current Month Low]])-1</f>
        <v>2.1838704400457987E-2</v>
      </c>
      <c r="AH51" s="2">
        <f>(Table2[[#This Row],[Current Month High]]/Table2[[#This Row],[Close Price]])-1</f>
        <v>1.0085647962859268E-2</v>
      </c>
      <c r="AI51">
        <v>4.6986312334907598</v>
      </c>
      <c r="AJ51">
        <v>167.34431842499399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0.1</v>
      </c>
      <c r="AM51" t="s">
        <v>10358</v>
      </c>
      <c r="AN51">
        <v>6.91</v>
      </c>
      <c r="AO51" t="s">
        <v>10358</v>
      </c>
      <c r="AP51">
        <v>0.20068079494231</v>
      </c>
      <c r="AQ51">
        <f>(Table2[[#This Row],[Sharpe Ratio]]-AVERAGE(Table2[Sharpe Ratio]))/_xlfn.STDEV.P(Table2[Sharpe Ratio])</f>
        <v>1.5687357849541883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4.2991893474168377</v>
      </c>
      <c r="AS51">
        <f>_xlfn.RANK.AVG(Table2[[#This Row],[1Y Return vs Nifty Z-Score]],Table2[1Y Return vs Nifty Z-Score])</f>
        <v>46</v>
      </c>
      <c r="AT51">
        <f>_xlfn.RANK.AVG(Table2[[#This Row],[6M Return vs Nifty Z-Score]],Table2[6M Return vs Nifty Z-Score])</f>
        <v>200</v>
      </c>
      <c r="AU51">
        <f>_xlfn.RANK.AVG(Table2[[#This Row],[Sharpe Ratio Z-Score]],Table2[Sharpe Ratio Z-Score])</f>
        <v>38</v>
      </c>
      <c r="AV51">
        <f>(Table2[[#This Row],[Rank 1Y]]+Table2[[#This Row],[Rank 6M]]+Table2[[#This Row],[Rank Sharpe]])/3</f>
        <v>94.666666666666671</v>
      </c>
    </row>
    <row r="52" spans="1:48" x14ac:dyDescent="0.3">
      <c r="A52" t="s">
        <v>1020</v>
      </c>
      <c r="B52" t="s">
        <v>1021</v>
      </c>
      <c r="C52" t="s">
        <v>10325</v>
      </c>
      <c r="D52" t="s">
        <v>257</v>
      </c>
      <c r="E52">
        <v>13595.9992650899</v>
      </c>
      <c r="F52">
        <v>1691.3</v>
      </c>
      <c r="G52">
        <v>74.676196020149803</v>
      </c>
      <c r="H52">
        <f>(Table2[[#This Row],[1Y Return vs Nifty]]-AVERAGE(Table2[1Y Return vs Nifty]))/_xlfn.STDEV.P(Table2[1Y Return vs Nifty])</f>
        <v>0.83490628408937728</v>
      </c>
      <c r="I52">
        <v>-21.425285885635699</v>
      </c>
      <c r="J52">
        <f>(Table2[[#This Row],[1M Return vs Nifty]]-AVERAGE(Table2[1M Return vs Nifty]))/_xlfn.STDEV.P(Table2[1M Return vs Nifty])</f>
        <v>-2.3648300602694698</v>
      </c>
      <c r="K52">
        <v>56.968903060750499</v>
      </c>
      <c r="L52">
        <f>(Table2[[#This Row],[6M Return vs Nifty]]-AVERAGE(Table2[6M Return vs Nifty]))/_xlfn.STDEV.P(Table2[6M Return vs Nifty])</f>
        <v>1.6055680350850803</v>
      </c>
      <c r="M52">
        <v>-5.2149790025167198</v>
      </c>
      <c r="N52">
        <f>(Table2[[#This Row],[1W Return vs Nifty]]-AVERAGE(Table2[1W Return vs Nifty]))/_xlfn.STDEV.P(Table2[1W Return vs Nifty])</f>
        <v>-1.0512859990856558</v>
      </c>
      <c r="O52">
        <v>1875.14</v>
      </c>
      <c r="P52">
        <v>1954.4444577726299</v>
      </c>
      <c r="Q52">
        <v>1531.7408243499599</v>
      </c>
      <c r="R52">
        <v>26.2542295643531</v>
      </c>
      <c r="S52" s="2">
        <f>(Table2[[#This Row],[Close Price]]-Table2[[#This Row],[20D EMA]])/Table2[[#This Row],[20D EMA]]</f>
        <v>-9.8040679629254418E-2</v>
      </c>
      <c r="T52" s="2">
        <f>(Table2[[#This Row],[Close Price]]-Table2[[#This Row],[50D EMA]])/Table2[[#This Row],[50D EMA]]</f>
        <v>-0.13463900533275877</v>
      </c>
      <c r="U52" s="2">
        <f>(Table2[[#This Row],[Close Price]]-Table2[[#This Row],[200D EMA]])/Table2[[#This Row],[200D EMA]]</f>
        <v>0.10416852062277165</v>
      </c>
      <c r="V52">
        <v>0.89413853287698397</v>
      </c>
      <c r="W52">
        <v>1688</v>
      </c>
      <c r="X52">
        <v>1749.8</v>
      </c>
      <c r="Y52">
        <v>1681.4</v>
      </c>
      <c r="Z52">
        <v>1816.7</v>
      </c>
      <c r="AA52">
        <v>1681.4</v>
      </c>
      <c r="AB52">
        <v>1816.7</v>
      </c>
      <c r="AC52" s="2">
        <f>(Table2[[#This Row],[Close Price]]/Table2[[#This Row],[Day Low]])-1</f>
        <v>1.9549763033175349E-3</v>
      </c>
      <c r="AD52" s="2">
        <f>(Table2[[#This Row],[Day High]]/Table2[[#This Row],[Close Price]])-1</f>
        <v>3.4588777863182152E-2</v>
      </c>
      <c r="AE52" s="2">
        <f>(Table2[[#This Row],[Close Price]]/Table2[[#This Row],[Current Week Low]])-1</f>
        <v>5.8879505174258551E-3</v>
      </c>
      <c r="AF52" s="2">
        <f>(Table2[[#This Row],[Current Week High]]/Table2[[#This Row],[Close Price]])-1</f>
        <v>7.4144149470821263E-2</v>
      </c>
      <c r="AG52" s="2">
        <f>(Table2[[#This Row],[Close Price]]/Table2[[#This Row],[Current Month Low]])-1</f>
        <v>5.8879505174258551E-3</v>
      </c>
      <c r="AH52" s="2">
        <f>(Table2[[#This Row],[Current Month High]]/Table2[[#This Row],[Close Price]])-1</f>
        <v>7.4144149470821263E-2</v>
      </c>
      <c r="AI52">
        <v>58.694495358599802</v>
      </c>
      <c r="AJ52">
        <v>121.926256396798</v>
      </c>
      <c r="AK52" t="str">
        <f>IF(AND(Table2[[#This Row],[20D EMA]]&gt;Table2[[#This Row],[50D EMA]],Table2[[#This Row],[50D EMA]]&gt;Table2[[#This Row],[200D EMA]]),"Uptrend","Downtrend/NoTrend")</f>
        <v>Downtrend/NoTrend</v>
      </c>
      <c r="AL52">
        <v>-0.25</v>
      </c>
      <c r="AM52" t="s">
        <v>10357</v>
      </c>
      <c r="AN52">
        <v>-12.84</v>
      </c>
      <c r="AO52" t="s">
        <v>10357</v>
      </c>
      <c r="AP52">
        <v>0.14828175040769001</v>
      </c>
      <c r="AQ52">
        <f>(Table2[[#This Row],[Sharpe Ratio]]-AVERAGE(Table2[Sharpe Ratio]))/_xlfn.STDEV.P(Table2[Sharpe Ratio])</f>
        <v>0.96922200126436153</v>
      </c>
      <c r="AR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">
        <f>_xlfn.RANK.AVG(Table2[[#This Row],[1Y Return vs Nifty Z-Score]],Table2[1Y Return vs Nifty Z-Score])</f>
        <v>118</v>
      </c>
      <c r="AT52">
        <f>_xlfn.RANK.AVG(Table2[[#This Row],[6M Return vs Nifty Z-Score]],Table2[6M Return vs Nifty Z-Score])</f>
        <v>49</v>
      </c>
      <c r="AU52">
        <f>_xlfn.RANK.AVG(Table2[[#This Row],[Sharpe Ratio Z-Score]],Table2[Sharpe Ratio Z-Score])</f>
        <v>124</v>
      </c>
      <c r="AV52">
        <f>(Table2[[#This Row],[Rank 1Y]]+Table2[[#This Row],[Rank 6M]]+Table2[[#This Row],[Rank Sharpe]])/3</f>
        <v>97</v>
      </c>
    </row>
    <row r="53" spans="1:48" x14ac:dyDescent="0.3">
      <c r="A53" t="s">
        <v>661</v>
      </c>
      <c r="B53" t="s">
        <v>662</v>
      </c>
      <c r="C53" t="s">
        <v>10312</v>
      </c>
      <c r="D53" t="s">
        <v>428</v>
      </c>
      <c r="E53">
        <v>28206.36</v>
      </c>
      <c r="F53">
        <v>848.35</v>
      </c>
      <c r="G53">
        <v>106.65198191064999</v>
      </c>
      <c r="H53">
        <f>(Table2[[#This Row],[1Y Return vs Nifty]]-AVERAGE(Table2[1Y Return vs Nifty]))/_xlfn.STDEV.P(Table2[1Y Return vs Nifty])</f>
        <v>1.3680418721310414</v>
      </c>
      <c r="I53">
        <v>13.4046915336422</v>
      </c>
      <c r="J53">
        <f>(Table2[[#This Row],[1M Return vs Nifty]]-AVERAGE(Table2[1M Return vs Nifty]))/_xlfn.STDEV.P(Table2[1M Return vs Nifty])</f>
        <v>1.0277298874435183</v>
      </c>
      <c r="K53">
        <v>83.729572265318694</v>
      </c>
      <c r="L53">
        <f>(Table2[[#This Row],[6M Return vs Nifty]]-AVERAGE(Table2[6M Return vs Nifty]))/_xlfn.STDEV.P(Table2[6M Return vs Nifty])</f>
        <v>2.5021380530830402</v>
      </c>
      <c r="M53">
        <v>9.67223352249108</v>
      </c>
      <c r="N53">
        <f>(Table2[[#This Row],[1W Return vs Nifty]]-AVERAGE(Table2[1W Return vs Nifty]))/_xlfn.STDEV.P(Table2[1W Return vs Nifty])</f>
        <v>2.5109674743391972</v>
      </c>
      <c r="O53">
        <v>791.72</v>
      </c>
      <c r="P53">
        <v>786.00742658520005</v>
      </c>
      <c r="Q53">
        <v>619.96509320514497</v>
      </c>
      <c r="R53">
        <v>62.4183867058739</v>
      </c>
      <c r="S53" s="2">
        <f>(Table2[[#This Row],[Close Price]]-Table2[[#This Row],[20D EMA]])/Table2[[#This Row],[20D EMA]]</f>
        <v>7.1527812863133422E-2</v>
      </c>
      <c r="T53" s="2">
        <f>(Table2[[#This Row],[Close Price]]-Table2[[#This Row],[50D EMA]])/Table2[[#This Row],[50D EMA]]</f>
        <v>7.9315501744870967E-2</v>
      </c>
      <c r="U53" s="2">
        <f>(Table2[[#This Row],[Close Price]]-Table2[[#This Row],[200D EMA]])/Table2[[#This Row],[200D EMA]]</f>
        <v>0.36838349335788012</v>
      </c>
      <c r="V53">
        <v>0.73720570767065596</v>
      </c>
      <c r="W53">
        <v>827.8</v>
      </c>
      <c r="X53">
        <v>857.95</v>
      </c>
      <c r="Y53">
        <v>760</v>
      </c>
      <c r="Z53">
        <v>857.95</v>
      </c>
      <c r="AA53">
        <v>760</v>
      </c>
      <c r="AB53">
        <v>857.95</v>
      </c>
      <c r="AC53" s="2">
        <f>(Table2[[#This Row],[Close Price]]/Table2[[#This Row],[Day Low]])-1</f>
        <v>2.4824836917129778E-2</v>
      </c>
      <c r="AD53" s="2">
        <f>(Table2[[#This Row],[Day High]]/Table2[[#This Row],[Close Price]])-1</f>
        <v>1.1316084163375928E-2</v>
      </c>
      <c r="AE53" s="2">
        <f>(Table2[[#This Row],[Close Price]]/Table2[[#This Row],[Current Week Low]])-1</f>
        <v>0.11624999999999996</v>
      </c>
      <c r="AF53" s="2">
        <f>(Table2[[#This Row],[Current Week High]]/Table2[[#This Row],[Close Price]])-1</f>
        <v>1.1316084163375928E-2</v>
      </c>
      <c r="AG53" s="2">
        <f>(Table2[[#This Row],[Close Price]]/Table2[[#This Row],[Current Month Low]])-1</f>
        <v>0.11624999999999996</v>
      </c>
      <c r="AH53" s="2">
        <f>(Table2[[#This Row],[Current Month High]]/Table2[[#This Row],[Close Price]])-1</f>
        <v>1.1316084163375928E-2</v>
      </c>
      <c r="AI53">
        <v>14.339600400777901</v>
      </c>
      <c r="AJ53">
        <v>202.98214285714201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</v>
      </c>
      <c r="AM53" t="s">
        <v>10359</v>
      </c>
      <c r="AN53">
        <v>8.6999999999999993</v>
      </c>
      <c r="AO53" t="s">
        <v>10358</v>
      </c>
      <c r="AP53">
        <v>0.104422542391923</v>
      </c>
      <c r="AQ53">
        <f>(Table2[[#This Row],[Sharpe Ratio]]-AVERAGE(Table2[Sharpe Ratio]))/_xlfn.STDEV.P(Table2[Sharpe Ratio])</f>
        <v>0.46741514618327096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7.8762924331800681</v>
      </c>
      <c r="AS53">
        <f>_xlfn.RANK.AVG(Table2[[#This Row],[1Y Return vs Nifty Z-Score]],Table2[1Y Return vs Nifty Z-Score])</f>
        <v>68</v>
      </c>
      <c r="AT53">
        <f>_xlfn.RANK.AVG(Table2[[#This Row],[6M Return vs Nifty Z-Score]],Table2[6M Return vs Nifty Z-Score])</f>
        <v>14</v>
      </c>
      <c r="AU53">
        <f>_xlfn.RANK.AVG(Table2[[#This Row],[Sharpe Ratio Z-Score]],Table2[Sharpe Ratio Z-Score])</f>
        <v>220</v>
      </c>
      <c r="AV53">
        <f>(Table2[[#This Row],[Rank 1Y]]+Table2[[#This Row],[Rank 6M]]+Table2[[#This Row],[Rank Sharpe]])/3</f>
        <v>100.66666666666667</v>
      </c>
    </row>
    <row r="54" spans="1:48" x14ac:dyDescent="0.3">
      <c r="A54" t="s">
        <v>159</v>
      </c>
      <c r="B54" t="s">
        <v>160</v>
      </c>
      <c r="C54" t="s">
        <v>10314</v>
      </c>
      <c r="D54" t="s">
        <v>124</v>
      </c>
      <c r="E54">
        <v>180565.06779840001</v>
      </c>
      <c r="F54">
        <v>555.29999999999995</v>
      </c>
      <c r="G54">
        <v>133.70600161668301</v>
      </c>
      <c r="H54">
        <f>(Table2[[#This Row],[1Y Return vs Nifty]]-AVERAGE(Table2[1Y Return vs Nifty]))/_xlfn.STDEV.P(Table2[1Y Return vs Nifty])</f>
        <v>1.8191163431154058</v>
      </c>
      <c r="I54">
        <v>6.9916478946541103</v>
      </c>
      <c r="J54">
        <f>(Table2[[#This Row],[1M Return vs Nifty]]-AVERAGE(Table2[1M Return vs Nifty]))/_xlfn.STDEV.P(Table2[1M Return vs Nifty])</f>
        <v>0.40307731501536187</v>
      </c>
      <c r="K54">
        <v>19.2620662187927</v>
      </c>
      <c r="L54">
        <f>(Table2[[#This Row],[6M Return vs Nifty]]-AVERAGE(Table2[6M Return vs Nifty]))/_xlfn.STDEV.P(Table2[6M Return vs Nifty])</f>
        <v>0.34226556952980075</v>
      </c>
      <c r="M54">
        <v>3.8347320852138398</v>
      </c>
      <c r="N54">
        <f>(Table2[[#This Row],[1W Return vs Nifty]]-AVERAGE(Table2[1W Return vs Nifty]))/_xlfn.STDEV.P(Table2[1W Return vs Nifty])</f>
        <v>1.114153951583867</v>
      </c>
      <c r="O54">
        <v>531.28</v>
      </c>
      <c r="P54">
        <v>518.10806375314598</v>
      </c>
      <c r="Q54">
        <v>435.859150670747</v>
      </c>
      <c r="R54">
        <v>67.963854582777699</v>
      </c>
      <c r="S54" s="2">
        <f>(Table2[[#This Row],[Close Price]]-Table2[[#This Row],[20D EMA]])/Table2[[#This Row],[20D EMA]]</f>
        <v>4.5211564523415119E-2</v>
      </c>
      <c r="T54" s="2">
        <f>(Table2[[#This Row],[Close Price]]-Table2[[#This Row],[50D EMA]])/Table2[[#This Row],[50D EMA]]</f>
        <v>7.1784129313559902E-2</v>
      </c>
      <c r="U54" s="2">
        <f>(Table2[[#This Row],[Close Price]]-Table2[[#This Row],[200D EMA]])/Table2[[#This Row],[200D EMA]]</f>
        <v>0.27403542898077171</v>
      </c>
      <c r="V54">
        <v>0.57524864504862705</v>
      </c>
      <c r="W54">
        <v>546</v>
      </c>
      <c r="X54">
        <v>556.4</v>
      </c>
      <c r="Y54">
        <v>540.1</v>
      </c>
      <c r="Z54">
        <v>561.79999999999995</v>
      </c>
      <c r="AA54">
        <v>540.1</v>
      </c>
      <c r="AB54">
        <v>561.79999999999995</v>
      </c>
      <c r="AC54" s="2">
        <f>(Table2[[#This Row],[Close Price]]/Table2[[#This Row],[Day Low]])-1</f>
        <v>1.7032967032966972E-2</v>
      </c>
      <c r="AD54" s="2">
        <f>(Table2[[#This Row],[Day High]]/Table2[[#This Row],[Close Price]])-1</f>
        <v>1.9809112191608858E-3</v>
      </c>
      <c r="AE54" s="2">
        <f>(Table2[[#This Row],[Close Price]]/Table2[[#This Row],[Current Week Low]])-1</f>
        <v>2.8142936493241955E-2</v>
      </c>
      <c r="AF54" s="2">
        <f>(Table2[[#This Row],[Current Week High]]/Table2[[#This Row],[Close Price]])-1</f>
        <v>1.1705384476859315E-2</v>
      </c>
      <c r="AG54" s="2">
        <f>(Table2[[#This Row],[Close Price]]/Table2[[#This Row],[Current Month Low]])-1</f>
        <v>2.8142936493241955E-2</v>
      </c>
      <c r="AH54" s="2">
        <f>(Table2[[#This Row],[Current Month High]]/Table2[[#This Row],[Close Price]])-1</f>
        <v>1.1705384476859315E-2</v>
      </c>
      <c r="AI54">
        <v>4.44804610120657</v>
      </c>
      <c r="AJ54">
        <v>172.40618101545201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0.02</v>
      </c>
      <c r="AM54" t="s">
        <v>10358</v>
      </c>
      <c r="AN54">
        <v>9.9700000000000006</v>
      </c>
      <c r="AO54" t="s">
        <v>10358</v>
      </c>
      <c r="AP54">
        <v>0.20243593174107299</v>
      </c>
      <c r="AQ54">
        <f>(Table2[[#This Row],[Sharpe Ratio]]-AVERAGE(Table2[Sharpe Ratio]))/_xlfn.STDEV.P(Table2[Sharpe Ratio])</f>
        <v>1.5888168515550201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5.2674300307994555</v>
      </c>
      <c r="AS54">
        <f>_xlfn.RANK.AVG(Table2[[#This Row],[1Y Return vs Nifty Z-Score]],Table2[1Y Return vs Nifty Z-Score])</f>
        <v>41</v>
      </c>
      <c r="AT54">
        <f>_xlfn.RANK.AVG(Table2[[#This Row],[6M Return vs Nifty Z-Score]],Table2[6M Return vs Nifty Z-Score])</f>
        <v>229</v>
      </c>
      <c r="AU54">
        <f>_xlfn.RANK.AVG(Table2[[#This Row],[Sharpe Ratio Z-Score]],Table2[Sharpe Ratio Z-Score])</f>
        <v>35</v>
      </c>
      <c r="AV54">
        <f>(Table2[[#This Row],[Rank 1Y]]+Table2[[#This Row],[Rank 6M]]+Table2[[#This Row],[Rank Sharpe]])/3</f>
        <v>101.66666666666667</v>
      </c>
    </row>
    <row r="55" spans="1:48" x14ac:dyDescent="0.3">
      <c r="A55" t="s">
        <v>1342</v>
      </c>
      <c r="B55" t="s">
        <v>1343</v>
      </c>
      <c r="C55" t="s">
        <v>10325</v>
      </c>
      <c r="D55" t="s">
        <v>933</v>
      </c>
      <c r="E55">
        <v>8412.6024338400002</v>
      </c>
      <c r="F55">
        <v>879</v>
      </c>
      <c r="G55">
        <v>100.290759102615</v>
      </c>
      <c r="H55">
        <f>(Table2[[#This Row],[1Y Return vs Nifty]]-AVERAGE(Table2[1Y Return vs Nifty]))/_xlfn.STDEV.P(Table2[1Y Return vs Nifty])</f>
        <v>1.26198054578743</v>
      </c>
      <c r="I55">
        <v>1.36994835820482</v>
      </c>
      <c r="J55">
        <f>(Table2[[#This Row],[1M Return vs Nifty]]-AVERAGE(Table2[1M Return vs Nifty]))/_xlfn.STDEV.P(Table2[1M Return vs Nifty])</f>
        <v>-0.14449561205976394</v>
      </c>
      <c r="K55">
        <v>30.170836927105501</v>
      </c>
      <c r="L55">
        <f>(Table2[[#This Row],[6M Return vs Nifty]]-AVERAGE(Table2[6M Return vs Nifty]))/_xlfn.STDEV.P(Table2[6M Return vs Nifty])</f>
        <v>0.70774509754616455</v>
      </c>
      <c r="M55">
        <v>-2.3640126988803898</v>
      </c>
      <c r="N55">
        <f>(Table2[[#This Row],[1W Return vs Nifty]]-AVERAGE(Table2[1W Return vs Nifty]))/_xlfn.STDEV.P(Table2[1W Return vs Nifty])</f>
        <v>-0.36909888039666472</v>
      </c>
      <c r="O55">
        <v>878.02</v>
      </c>
      <c r="P55">
        <v>872.28630386668397</v>
      </c>
      <c r="Q55">
        <v>730.04206339914504</v>
      </c>
      <c r="R55">
        <v>53.545996665308103</v>
      </c>
      <c r="S55" s="2">
        <f>(Table2[[#This Row],[Close Price]]-Table2[[#This Row],[20D EMA]])/Table2[[#This Row],[20D EMA]]</f>
        <v>1.116147695952277E-3</v>
      </c>
      <c r="T55" s="2">
        <f>(Table2[[#This Row],[Close Price]]-Table2[[#This Row],[50D EMA]])/Table2[[#This Row],[50D EMA]]</f>
        <v>7.6966657662231545E-3</v>
      </c>
      <c r="U55" s="2">
        <f>(Table2[[#This Row],[Close Price]]-Table2[[#This Row],[200D EMA]])/Table2[[#This Row],[200D EMA]]</f>
        <v>0.20404021092605637</v>
      </c>
      <c r="V55">
        <v>0.46439841591422298</v>
      </c>
      <c r="W55">
        <v>875.1</v>
      </c>
      <c r="X55">
        <v>901.8</v>
      </c>
      <c r="Y55">
        <v>873</v>
      </c>
      <c r="Z55">
        <v>910.9</v>
      </c>
      <c r="AA55">
        <v>873</v>
      </c>
      <c r="AB55">
        <v>910.9</v>
      </c>
      <c r="AC55" s="2">
        <f>(Table2[[#This Row],[Close Price]]/Table2[[#This Row],[Day Low]])-1</f>
        <v>4.4566335275968427E-3</v>
      </c>
      <c r="AD55" s="2">
        <f>(Table2[[#This Row],[Day High]]/Table2[[#This Row],[Close Price]])-1</f>
        <v>2.5938566552901055E-2</v>
      </c>
      <c r="AE55" s="2">
        <f>(Table2[[#This Row],[Close Price]]/Table2[[#This Row],[Current Week Low]])-1</f>
        <v>6.8728522336769515E-3</v>
      </c>
      <c r="AF55" s="2">
        <f>(Table2[[#This Row],[Current Week High]]/Table2[[#This Row],[Close Price]])-1</f>
        <v>3.6291240045506212E-2</v>
      </c>
      <c r="AG55" s="2">
        <f>(Table2[[#This Row],[Close Price]]/Table2[[#This Row],[Current Month Low]])-1</f>
        <v>6.8728522336769515E-3</v>
      </c>
      <c r="AH55" s="2">
        <f>(Table2[[#This Row],[Current Month High]]/Table2[[#This Row],[Close Price]])-1</f>
        <v>3.6291240045506212E-2</v>
      </c>
      <c r="AI55">
        <v>20.477815699658699</v>
      </c>
      <c r="AJ55">
        <v>130.64812385200699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</v>
      </c>
      <c r="AM55">
        <v>0</v>
      </c>
      <c r="AN55">
        <v>-0.33</v>
      </c>
      <c r="AO55" t="s">
        <v>10357</v>
      </c>
      <c r="AP55">
        <v>0.171194218142426</v>
      </c>
      <c r="AQ55">
        <f>(Table2[[#This Row],[Sharpe Ratio]]-AVERAGE(Table2[Sharpe Ratio]))/_xlfn.STDEV.P(Table2[Sharpe Ratio])</f>
        <v>1.2313706787320788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2.687501829609245</v>
      </c>
      <c r="AS55">
        <f>_xlfn.RANK.AVG(Table2[[#This Row],[1Y Return vs Nifty Z-Score]],Table2[1Y Return vs Nifty Z-Score])</f>
        <v>76</v>
      </c>
      <c r="AT55">
        <f>_xlfn.RANK.AVG(Table2[[#This Row],[6M Return vs Nifty Z-Score]],Table2[6M Return vs Nifty Z-Score])</f>
        <v>147</v>
      </c>
      <c r="AU55">
        <f>_xlfn.RANK.AVG(Table2[[#This Row],[Sharpe Ratio Z-Score]],Table2[Sharpe Ratio Z-Score])</f>
        <v>84</v>
      </c>
      <c r="AV55">
        <f>(Table2[[#This Row],[Rank 1Y]]+Table2[[#This Row],[Rank 6M]]+Table2[[#This Row],[Rank Sharpe]])/3</f>
        <v>102.33333333333333</v>
      </c>
    </row>
    <row r="56" spans="1:48" x14ac:dyDescent="0.3">
      <c r="A56" t="s">
        <v>587</v>
      </c>
      <c r="B56" t="s">
        <v>588</v>
      </c>
      <c r="C56" t="s">
        <v>10317</v>
      </c>
      <c r="D56" t="s">
        <v>46</v>
      </c>
      <c r="E56">
        <v>33766.199999999997</v>
      </c>
      <c r="F56">
        <v>184.77</v>
      </c>
      <c r="G56">
        <v>200.91289860542901</v>
      </c>
      <c r="H56">
        <f>(Table2[[#This Row],[1Y Return vs Nifty]]-AVERAGE(Table2[1Y Return vs Nifty]))/_xlfn.STDEV.P(Table2[1Y Return vs Nifty])</f>
        <v>2.9396638933539014</v>
      </c>
      <c r="I56">
        <v>5.02823809667938</v>
      </c>
      <c r="J56">
        <f>(Table2[[#This Row],[1M Return vs Nifty]]-AVERAGE(Table2[1M Return vs Nifty]))/_xlfn.STDEV.P(Table2[1M Return vs Nifty])</f>
        <v>0.21183442785030848</v>
      </c>
      <c r="K56">
        <v>27.141022471458601</v>
      </c>
      <c r="L56">
        <f>(Table2[[#This Row],[6M Return vs Nifty]]-AVERAGE(Table2[6M Return vs Nifty]))/_xlfn.STDEV.P(Table2[6M Return vs Nifty])</f>
        <v>0.60623639534352658</v>
      </c>
      <c r="M56">
        <v>-1.7018798804389399</v>
      </c>
      <c r="N56">
        <f>(Table2[[#This Row],[1W Return vs Nifty]]-AVERAGE(Table2[1W Return vs Nifty]))/_xlfn.STDEV.P(Table2[1W Return vs Nifty])</f>
        <v>-0.2106619044752501</v>
      </c>
      <c r="O56">
        <v>183.07</v>
      </c>
      <c r="P56">
        <v>175.89947920176499</v>
      </c>
      <c r="Q56">
        <v>137.55111454366099</v>
      </c>
      <c r="R56">
        <v>55.962512762711498</v>
      </c>
      <c r="S56" s="2">
        <f>(Table2[[#This Row],[Close Price]]-Table2[[#This Row],[20D EMA]])/Table2[[#This Row],[20D EMA]]</f>
        <v>9.2860654394494851E-3</v>
      </c>
      <c r="T56" s="2">
        <f>(Table2[[#This Row],[Close Price]]-Table2[[#This Row],[50D EMA]])/Table2[[#This Row],[50D EMA]]</f>
        <v>5.0429488697121806E-2</v>
      </c>
      <c r="U56" s="2">
        <f>(Table2[[#This Row],[Close Price]]-Table2[[#This Row],[200D EMA]])/Table2[[#This Row],[200D EMA]]</f>
        <v>0.34328246348997027</v>
      </c>
      <c r="V56">
        <v>1.41421695190727</v>
      </c>
      <c r="W56">
        <v>183.05</v>
      </c>
      <c r="X56">
        <v>188.6</v>
      </c>
      <c r="Y56">
        <v>183.05</v>
      </c>
      <c r="Z56">
        <v>192</v>
      </c>
      <c r="AA56">
        <v>183.05</v>
      </c>
      <c r="AB56">
        <v>192</v>
      </c>
      <c r="AC56" s="2">
        <f>(Table2[[#This Row],[Close Price]]/Table2[[#This Row],[Day Low]])-1</f>
        <v>9.3963397978693575E-3</v>
      </c>
      <c r="AD56" s="2">
        <f>(Table2[[#This Row],[Day High]]/Table2[[#This Row],[Close Price]])-1</f>
        <v>2.0728473236997225E-2</v>
      </c>
      <c r="AE56" s="2">
        <f>(Table2[[#This Row],[Close Price]]/Table2[[#This Row],[Current Week Low]])-1</f>
        <v>9.3963397978693575E-3</v>
      </c>
      <c r="AF56" s="2">
        <f>(Table2[[#This Row],[Current Week High]]/Table2[[#This Row],[Close Price]])-1</f>
        <v>3.912972885208621E-2</v>
      </c>
      <c r="AG56" s="2">
        <f>(Table2[[#This Row],[Close Price]]/Table2[[#This Row],[Current Month Low]])-1</f>
        <v>9.3963397978693575E-3</v>
      </c>
      <c r="AH56" s="2">
        <f>(Table2[[#This Row],[Current Month High]]/Table2[[#This Row],[Close Price]])-1</f>
        <v>3.912972885208621E-2</v>
      </c>
      <c r="AI56">
        <v>13.519510743085901</v>
      </c>
      <c r="AJ56">
        <v>249.61210974456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0.24</v>
      </c>
      <c r="AM56" t="s">
        <v>10358</v>
      </c>
      <c r="AN56">
        <v>0.05</v>
      </c>
      <c r="AO56" t="s">
        <v>10358</v>
      </c>
      <c r="AP56">
        <v>0.14462016688236401</v>
      </c>
      <c r="AQ56">
        <f>(Table2[[#This Row],[Sharpe Ratio]]-AVERAGE(Table2[Sharpe Ratio]))/_xlfn.STDEV.P(Table2[Sharpe Ratio])</f>
        <v>0.92732868406629354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4.4744014961387801</v>
      </c>
      <c r="AS56">
        <f>_xlfn.RANK.AVG(Table2[[#This Row],[1Y Return vs Nifty Z-Score]],Table2[1Y Return vs Nifty Z-Score])</f>
        <v>14</v>
      </c>
      <c r="AT56">
        <f>_xlfn.RANK.AVG(Table2[[#This Row],[6M Return vs Nifty Z-Score]],Table2[6M Return vs Nifty Z-Score])</f>
        <v>166</v>
      </c>
      <c r="AU56">
        <f>_xlfn.RANK.AVG(Table2[[#This Row],[Sharpe Ratio Z-Score]],Table2[Sharpe Ratio Z-Score])</f>
        <v>131</v>
      </c>
      <c r="AV56">
        <f>(Table2[[#This Row],[Rank 1Y]]+Table2[[#This Row],[Rank 6M]]+Table2[[#This Row],[Rank Sharpe]])/3</f>
        <v>103.66666666666667</v>
      </c>
    </row>
    <row r="57" spans="1:48" x14ac:dyDescent="0.3">
      <c r="A57" t="s">
        <v>255</v>
      </c>
      <c r="B57" t="s">
        <v>256</v>
      </c>
      <c r="C57" t="s">
        <v>10325</v>
      </c>
      <c r="D57" t="s">
        <v>257</v>
      </c>
      <c r="E57">
        <v>105457.96799999999</v>
      </c>
      <c r="F57">
        <v>3870.05</v>
      </c>
      <c r="G57">
        <v>95.193707207731407</v>
      </c>
      <c r="H57">
        <f>(Table2[[#This Row],[1Y Return vs Nifty]]-AVERAGE(Table2[1Y Return vs Nifty]))/_xlfn.STDEV.P(Table2[1Y Return vs Nifty])</f>
        <v>1.1769968719361183</v>
      </c>
      <c r="I57">
        <v>10.4387080118121</v>
      </c>
      <c r="J57">
        <f>(Table2[[#This Row],[1M Return vs Nifty]]-AVERAGE(Table2[1M Return vs Nifty]))/_xlfn.STDEV.P(Table2[1M Return vs Nifty])</f>
        <v>0.73883286116614333</v>
      </c>
      <c r="K57">
        <v>26.5992835611674</v>
      </c>
      <c r="L57">
        <f>(Table2[[#This Row],[6M Return vs Nifty]]-AVERAGE(Table2[6M Return vs Nifty]))/_xlfn.STDEV.P(Table2[6M Return vs Nifty])</f>
        <v>0.58808636849490559</v>
      </c>
      <c r="M57">
        <v>1.00950158701739</v>
      </c>
      <c r="N57">
        <f>(Table2[[#This Row],[1W Return vs Nifty]]-AVERAGE(Table2[1W Return vs Nifty]))/_xlfn.STDEV.P(Table2[1W Return vs Nifty])</f>
        <v>0.4381249677482339</v>
      </c>
      <c r="O57">
        <v>3781.37</v>
      </c>
      <c r="P57">
        <v>3745.1808099940599</v>
      </c>
      <c r="Q57">
        <v>3137.7185394626699</v>
      </c>
      <c r="R57">
        <v>57.121323061860302</v>
      </c>
      <c r="S57" s="2">
        <f>(Table2[[#This Row],[Close Price]]-Table2[[#This Row],[20D EMA]])/Table2[[#This Row],[20D EMA]]</f>
        <v>2.3451817727437489E-2</v>
      </c>
      <c r="T57" s="2">
        <f>(Table2[[#This Row],[Close Price]]-Table2[[#This Row],[50D EMA]])/Table2[[#This Row],[50D EMA]]</f>
        <v>3.3341298148469978E-2</v>
      </c>
      <c r="U57" s="2">
        <f>(Table2[[#This Row],[Close Price]]-Table2[[#This Row],[200D EMA]])/Table2[[#This Row],[200D EMA]]</f>
        <v>0.23339616072215993</v>
      </c>
      <c r="V57">
        <v>0.56137235667850904</v>
      </c>
      <c r="W57">
        <v>3796.2</v>
      </c>
      <c r="X57">
        <v>3882.5</v>
      </c>
      <c r="Y57">
        <v>3744.7</v>
      </c>
      <c r="Z57">
        <v>3882.5</v>
      </c>
      <c r="AA57">
        <v>3744.7</v>
      </c>
      <c r="AB57">
        <v>3882.5</v>
      </c>
      <c r="AC57" s="2">
        <f>(Table2[[#This Row],[Close Price]]/Table2[[#This Row],[Day Low]])-1</f>
        <v>1.9453664190506315E-2</v>
      </c>
      <c r="AD57" s="2">
        <f>(Table2[[#This Row],[Day High]]/Table2[[#This Row],[Close Price]])-1</f>
        <v>3.2170127000943349E-3</v>
      </c>
      <c r="AE57" s="2">
        <f>(Table2[[#This Row],[Close Price]]/Table2[[#This Row],[Current Week Low]])-1</f>
        <v>3.3473976553529017E-2</v>
      </c>
      <c r="AF57" s="2">
        <f>(Table2[[#This Row],[Current Week High]]/Table2[[#This Row],[Close Price]])-1</f>
        <v>3.2170127000943349E-3</v>
      </c>
      <c r="AG57" s="2">
        <f>(Table2[[#This Row],[Close Price]]/Table2[[#This Row],[Current Month Low]])-1</f>
        <v>3.3473976553529017E-2</v>
      </c>
      <c r="AH57" s="2">
        <f>(Table2[[#This Row],[Current Month High]]/Table2[[#This Row],[Close Price]])-1</f>
        <v>3.2170127000943349E-3</v>
      </c>
      <c r="AI57">
        <v>7.7996408315137797</v>
      </c>
      <c r="AJ57">
        <v>134.08032420008399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</v>
      </c>
      <c r="AM57" t="s">
        <v>10359</v>
      </c>
      <c r="AN57">
        <v>3.07</v>
      </c>
      <c r="AO57" t="s">
        <v>10358</v>
      </c>
      <c r="AP57">
        <v>0.1870274031559</v>
      </c>
      <c r="AQ57">
        <f>(Table2[[#This Row],[Sharpe Ratio]]-AVERAGE(Table2[Sharpe Ratio]))/_xlfn.STDEV.P(Table2[Sharpe Ratio])</f>
        <v>1.4125230783529796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4.3545641476983805</v>
      </c>
      <c r="AS57">
        <f>_xlfn.RANK.AVG(Table2[[#This Row],[1Y Return vs Nifty Z-Score]],Table2[1Y Return vs Nifty Z-Score])</f>
        <v>84</v>
      </c>
      <c r="AT57">
        <f>_xlfn.RANK.AVG(Table2[[#This Row],[6M Return vs Nifty Z-Score]],Table2[6M Return vs Nifty Z-Score])</f>
        <v>168</v>
      </c>
      <c r="AU57">
        <f>_xlfn.RANK.AVG(Table2[[#This Row],[Sharpe Ratio Z-Score]],Table2[Sharpe Ratio Z-Score])</f>
        <v>60</v>
      </c>
      <c r="AV57">
        <f>(Table2[[#This Row],[Rank 1Y]]+Table2[[#This Row],[Rank 6M]]+Table2[[#This Row],[Rank Sharpe]])/3</f>
        <v>104</v>
      </c>
    </row>
    <row r="58" spans="1:48" x14ac:dyDescent="0.3">
      <c r="A58" t="s">
        <v>846</v>
      </c>
      <c r="B58" t="s">
        <v>847</v>
      </c>
      <c r="C58" t="s">
        <v>10325</v>
      </c>
      <c r="D58" t="s">
        <v>730</v>
      </c>
      <c r="E58">
        <v>18801.13138164</v>
      </c>
      <c r="F58">
        <v>1430.3</v>
      </c>
      <c r="G58">
        <v>45.0549804681579</v>
      </c>
      <c r="H58">
        <f>(Table2[[#This Row],[1Y Return vs Nifty]]-AVERAGE(Table2[1Y Return vs Nifty]))/_xlfn.STDEV.P(Table2[1Y Return vs Nifty])</f>
        <v>0.341028691028816</v>
      </c>
      <c r="I58">
        <v>0.63706493155338695</v>
      </c>
      <c r="J58">
        <f>(Table2[[#This Row],[1M Return vs Nifty]]-AVERAGE(Table2[1M Return vs Nifty]))/_xlfn.STDEV.P(Table2[1M Return vs Nifty])</f>
        <v>-0.21588098591947083</v>
      </c>
      <c r="K58">
        <v>40.2051054465852</v>
      </c>
      <c r="L58">
        <f>(Table2[[#This Row],[6M Return vs Nifty]]-AVERAGE(Table2[6M Return vs Nifty]))/_xlfn.STDEV.P(Table2[6M Return vs Nifty])</f>
        <v>1.0439259395996412</v>
      </c>
      <c r="M58">
        <v>-3.97840654324333</v>
      </c>
      <c r="N58">
        <f>(Table2[[#This Row],[1W Return vs Nifty]]-AVERAGE(Table2[1W Return vs Nifty]))/_xlfn.STDEV.P(Table2[1W Return vs Nifty])</f>
        <v>-0.75539551382600256</v>
      </c>
      <c r="O58">
        <v>1451.71</v>
      </c>
      <c r="P58">
        <v>1471.96233992826</v>
      </c>
      <c r="Q58">
        <v>1207.4812701345199</v>
      </c>
      <c r="R58">
        <v>38.959186919868898</v>
      </c>
      <c r="S58" s="2">
        <f>(Table2[[#This Row],[Close Price]]-Table2[[#This Row],[20D EMA]])/Table2[[#This Row],[20D EMA]]</f>
        <v>-1.4748124625441776E-2</v>
      </c>
      <c r="T58" s="2">
        <f>(Table2[[#This Row],[Close Price]]-Table2[[#This Row],[50D EMA]])/Table2[[#This Row],[50D EMA]]</f>
        <v>-2.8303944196215357E-2</v>
      </c>
      <c r="U58" s="2">
        <f>(Table2[[#This Row],[Close Price]]-Table2[[#This Row],[200D EMA]])/Table2[[#This Row],[200D EMA]]</f>
        <v>0.18453183115681521</v>
      </c>
      <c r="V58">
        <v>0.38213902344282202</v>
      </c>
      <c r="W58">
        <v>1416.2</v>
      </c>
      <c r="X58">
        <v>1468.5</v>
      </c>
      <c r="Y58">
        <v>1388</v>
      </c>
      <c r="Z58">
        <v>1468.5</v>
      </c>
      <c r="AA58">
        <v>1388</v>
      </c>
      <c r="AB58">
        <v>1468.5</v>
      </c>
      <c r="AC58" s="2">
        <f>(Table2[[#This Row],[Close Price]]/Table2[[#This Row],[Day Low]])-1</f>
        <v>9.9562208727579371E-3</v>
      </c>
      <c r="AD58" s="2">
        <f>(Table2[[#This Row],[Day High]]/Table2[[#This Row],[Close Price]])-1</f>
        <v>2.6707683702719809E-2</v>
      </c>
      <c r="AE58" s="2">
        <f>(Table2[[#This Row],[Close Price]]/Table2[[#This Row],[Current Week Low]])-1</f>
        <v>3.0475504322766467E-2</v>
      </c>
      <c r="AF58" s="2">
        <f>(Table2[[#This Row],[Current Week High]]/Table2[[#This Row],[Close Price]])-1</f>
        <v>2.6707683702719809E-2</v>
      </c>
      <c r="AG58" s="2">
        <f>(Table2[[#This Row],[Close Price]]/Table2[[#This Row],[Current Month Low]])-1</f>
        <v>3.0475504322766467E-2</v>
      </c>
      <c r="AH58" s="2">
        <f>(Table2[[#This Row],[Current Month High]]/Table2[[#This Row],[Close Price]])-1</f>
        <v>2.6707683702719809E-2</v>
      </c>
      <c r="AI58">
        <v>32.626022512759498</v>
      </c>
      <c r="AJ58">
        <v>110.02936857562401</v>
      </c>
      <c r="AK58" t="str">
        <f>IF(AND(Table2[[#This Row],[20D EMA]]&gt;Table2[[#This Row],[50D EMA]],Table2[[#This Row],[50D EMA]]&gt;Table2[[#This Row],[200D EMA]]),"Uptrend","Downtrend/NoTrend")</f>
        <v>Downtrend/NoTrend</v>
      </c>
      <c r="AL58">
        <v>-0.04</v>
      </c>
      <c r="AM58" t="s">
        <v>10357</v>
      </c>
      <c r="AN58">
        <v>-3.04</v>
      </c>
      <c r="AO58" t="s">
        <v>10357</v>
      </c>
      <c r="AP58">
        <v>0.24456132969823899</v>
      </c>
      <c r="AQ58">
        <f>(Table2[[#This Row],[Sharpe Ratio]]-AVERAGE(Table2[Sharpe Ratio]))/_xlfn.STDEV.P(Table2[Sharpe Ratio])</f>
        <v>2.0707866459098487</v>
      </c>
      <c r="AR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">
        <f>_xlfn.RANK.AVG(Table2[[#This Row],[1Y Return vs Nifty Z-Score]],Table2[1Y Return vs Nifty Z-Score])</f>
        <v>205</v>
      </c>
      <c r="AT58">
        <f>_xlfn.RANK.AVG(Table2[[#This Row],[6M Return vs Nifty Z-Score]],Table2[6M Return vs Nifty Z-Score])</f>
        <v>95</v>
      </c>
      <c r="AU58">
        <f>_xlfn.RANK.AVG(Table2[[#This Row],[Sharpe Ratio Z-Score]],Table2[Sharpe Ratio Z-Score])</f>
        <v>12</v>
      </c>
      <c r="AV58">
        <f>(Table2[[#This Row],[Rank 1Y]]+Table2[[#This Row],[Rank 6M]]+Table2[[#This Row],[Rank Sharpe]])/3</f>
        <v>104</v>
      </c>
    </row>
    <row r="59" spans="1:48" x14ac:dyDescent="0.3">
      <c r="A59" t="s">
        <v>1036</v>
      </c>
      <c r="B59" t="s">
        <v>1037</v>
      </c>
      <c r="C59" t="s">
        <v>10325</v>
      </c>
      <c r="D59" t="s">
        <v>443</v>
      </c>
      <c r="E59">
        <v>13297.150552409999</v>
      </c>
      <c r="F59">
        <v>215.39</v>
      </c>
      <c r="G59">
        <v>179.54813192511801</v>
      </c>
      <c r="H59">
        <f>(Table2[[#This Row],[1Y Return vs Nifty]]-AVERAGE(Table2[1Y Return vs Nifty]))/_xlfn.STDEV.P(Table2[1Y Return vs Nifty])</f>
        <v>2.5834469269754599</v>
      </c>
      <c r="I59">
        <v>5.3352260040458397</v>
      </c>
      <c r="J59">
        <f>(Table2[[#This Row],[1M Return vs Nifty]]-AVERAGE(Table2[1M Return vs Nifty]))/_xlfn.STDEV.P(Table2[1M Return vs Nifty])</f>
        <v>0.24173610899200323</v>
      </c>
      <c r="K59">
        <v>18.749271903772399</v>
      </c>
      <c r="L59">
        <f>(Table2[[#This Row],[6M Return vs Nifty]]-AVERAGE(Table2[6M Return vs Nifty]))/_xlfn.STDEV.P(Table2[6M Return vs Nifty])</f>
        <v>0.32508528137136711</v>
      </c>
      <c r="M59">
        <v>-2.7445202639559199</v>
      </c>
      <c r="N59">
        <f>(Table2[[#This Row],[1W Return vs Nifty]]-AVERAGE(Table2[1W Return vs Nifty]))/_xlfn.STDEV.P(Table2[1W Return vs Nifty])</f>
        <v>-0.46014778515823829</v>
      </c>
      <c r="O59">
        <v>212.18</v>
      </c>
      <c r="P59">
        <v>202.53031813333101</v>
      </c>
      <c r="Q59">
        <v>165.44630150437601</v>
      </c>
      <c r="R59">
        <v>54.491381936117499</v>
      </c>
      <c r="S59" s="2">
        <f>(Table2[[#This Row],[Close Price]]-Table2[[#This Row],[20D EMA]])/Table2[[#This Row],[20D EMA]]</f>
        <v>1.5128664341596661E-2</v>
      </c>
      <c r="T59" s="2">
        <f>(Table2[[#This Row],[Close Price]]-Table2[[#This Row],[50D EMA]])/Table2[[#This Row],[50D EMA]]</f>
        <v>6.3495095377291186E-2</v>
      </c>
      <c r="U59" s="2">
        <f>(Table2[[#This Row],[Close Price]]-Table2[[#This Row],[200D EMA]])/Table2[[#This Row],[200D EMA]]</f>
        <v>0.30187255950416625</v>
      </c>
      <c r="V59">
        <v>0.91792894081412602</v>
      </c>
      <c r="W59">
        <v>214.5</v>
      </c>
      <c r="X59">
        <v>224.85</v>
      </c>
      <c r="Y59">
        <v>207.5</v>
      </c>
      <c r="Z59">
        <v>224.85</v>
      </c>
      <c r="AA59">
        <v>207.5</v>
      </c>
      <c r="AB59">
        <v>224.85</v>
      </c>
      <c r="AC59" s="2">
        <f>(Table2[[#This Row],[Close Price]]/Table2[[#This Row],[Day Low]])-1</f>
        <v>4.149184149184082E-3</v>
      </c>
      <c r="AD59" s="2">
        <f>(Table2[[#This Row],[Day High]]/Table2[[#This Row],[Close Price]])-1</f>
        <v>4.3920330563164578E-2</v>
      </c>
      <c r="AE59" s="2">
        <f>(Table2[[#This Row],[Close Price]]/Table2[[#This Row],[Current Week Low]])-1</f>
        <v>3.802409638554205E-2</v>
      </c>
      <c r="AF59" s="2">
        <f>(Table2[[#This Row],[Current Week High]]/Table2[[#This Row],[Close Price]])-1</f>
        <v>4.3920330563164578E-2</v>
      </c>
      <c r="AG59" s="2">
        <f>(Table2[[#This Row],[Close Price]]/Table2[[#This Row],[Current Month Low]])-1</f>
        <v>3.802409638554205E-2</v>
      </c>
      <c r="AH59" s="2">
        <f>(Table2[[#This Row],[Current Month High]]/Table2[[#This Row],[Close Price]])-1</f>
        <v>4.3920330563164578E-2</v>
      </c>
      <c r="AI59">
        <v>5.2973675658108696</v>
      </c>
      <c r="AJ59">
        <v>258.38602329450902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0.24</v>
      </c>
      <c r="AM59" t="s">
        <v>10358</v>
      </c>
      <c r="AN59">
        <v>5.52</v>
      </c>
      <c r="AO59" t="s">
        <v>10358</v>
      </c>
      <c r="AP59">
        <v>0.18506784005506999</v>
      </c>
      <c r="AQ59">
        <f>(Table2[[#This Row],[Sharpe Ratio]]-AVERAGE(Table2[Sharpe Ratio]))/_xlfn.STDEV.P(Table2[Sharpe Ratio])</f>
        <v>1.3901031067792349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4.0802236389598265</v>
      </c>
      <c r="AS59">
        <f>_xlfn.RANK.AVG(Table2[[#This Row],[1Y Return vs Nifty Z-Score]],Table2[1Y Return vs Nifty Z-Score])</f>
        <v>17</v>
      </c>
      <c r="AT59">
        <f>_xlfn.RANK.AVG(Table2[[#This Row],[6M Return vs Nifty Z-Score]],Table2[6M Return vs Nifty Z-Score])</f>
        <v>232</v>
      </c>
      <c r="AU59">
        <f>_xlfn.RANK.AVG(Table2[[#This Row],[Sharpe Ratio Z-Score]],Table2[Sharpe Ratio Z-Score])</f>
        <v>63</v>
      </c>
      <c r="AV59">
        <f>(Table2[[#This Row],[Rank 1Y]]+Table2[[#This Row],[Rank 6M]]+Table2[[#This Row],[Rank Sharpe]])/3</f>
        <v>104</v>
      </c>
    </row>
    <row r="60" spans="1:48" x14ac:dyDescent="0.3">
      <c r="A60" t="s">
        <v>368</v>
      </c>
      <c r="B60" t="s">
        <v>369</v>
      </c>
      <c r="C60" t="s">
        <v>10319</v>
      </c>
      <c r="D60" t="s">
        <v>204</v>
      </c>
      <c r="E60">
        <v>67079.562011350004</v>
      </c>
      <c r="F60">
        <v>1167.5999999999999</v>
      </c>
      <c r="G60">
        <v>61.584841709641402</v>
      </c>
      <c r="H60">
        <f>(Table2[[#This Row],[1Y Return vs Nifty]]-AVERAGE(Table2[1Y Return vs Nifty]))/_xlfn.STDEV.P(Table2[1Y Return vs Nifty])</f>
        <v>0.61663277855317</v>
      </c>
      <c r="I60">
        <v>17.662169334911301</v>
      </c>
      <c r="J60">
        <f>(Table2[[#This Row],[1M Return vs Nifty]]-AVERAGE(Table2[1M Return vs Nifty]))/_xlfn.STDEV.P(Table2[1M Return vs Nifty])</f>
        <v>1.4424229115873783</v>
      </c>
      <c r="K60">
        <v>69.530646768983402</v>
      </c>
      <c r="L60">
        <f>(Table2[[#This Row],[6M Return vs Nifty]]-AVERAGE(Table2[6M Return vs Nifty]))/_xlfn.STDEV.P(Table2[6M Return vs Nifty])</f>
        <v>2.0264275695190537</v>
      </c>
      <c r="M60">
        <v>3.8112808479111302</v>
      </c>
      <c r="N60">
        <f>(Table2[[#This Row],[1W Return vs Nifty]]-AVERAGE(Table2[1W Return vs Nifty]))/_xlfn.STDEV.P(Table2[1W Return vs Nifty])</f>
        <v>1.1085424745261332</v>
      </c>
      <c r="O60">
        <v>1120.05</v>
      </c>
      <c r="P60">
        <v>1059.74437733218</v>
      </c>
      <c r="Q60">
        <v>854.12525189731605</v>
      </c>
      <c r="R60">
        <v>67.640211533759597</v>
      </c>
      <c r="S60" s="2">
        <f>(Table2[[#This Row],[Close Price]]-Table2[[#This Row],[20D EMA]])/Table2[[#This Row],[20D EMA]]</f>
        <v>4.2453461899022327E-2</v>
      </c>
      <c r="T60" s="2">
        <f>(Table2[[#This Row],[Close Price]]-Table2[[#This Row],[50D EMA]])/Table2[[#This Row],[50D EMA]]</f>
        <v>0.10177513084743858</v>
      </c>
      <c r="U60" s="2">
        <f>(Table2[[#This Row],[Close Price]]-Table2[[#This Row],[200D EMA]])/Table2[[#This Row],[200D EMA]]</f>
        <v>0.36701262186821537</v>
      </c>
      <c r="V60">
        <v>0.79793372718527</v>
      </c>
      <c r="W60">
        <v>1144.5999999999999</v>
      </c>
      <c r="X60">
        <v>1183.9000000000001</v>
      </c>
      <c r="Y60">
        <v>1136.5</v>
      </c>
      <c r="Z60">
        <v>1255</v>
      </c>
      <c r="AA60">
        <v>1136.5</v>
      </c>
      <c r="AB60">
        <v>1255</v>
      </c>
      <c r="AC60" s="2">
        <f>(Table2[[#This Row],[Close Price]]/Table2[[#This Row],[Day Low]])-1</f>
        <v>2.0094356106936884E-2</v>
      </c>
      <c r="AD60" s="2">
        <f>(Table2[[#This Row],[Day High]]/Table2[[#This Row],[Close Price]])-1</f>
        <v>1.3960260363138133E-2</v>
      </c>
      <c r="AE60" s="2">
        <f>(Table2[[#This Row],[Close Price]]/Table2[[#This Row],[Current Week Low]])-1</f>
        <v>2.7364716234051789E-2</v>
      </c>
      <c r="AF60" s="2">
        <f>(Table2[[#This Row],[Current Week High]]/Table2[[#This Row],[Close Price]])-1</f>
        <v>7.4854402192531699E-2</v>
      </c>
      <c r="AG60" s="2">
        <f>(Table2[[#This Row],[Close Price]]/Table2[[#This Row],[Current Month Low]])-1</f>
        <v>2.7364716234051789E-2</v>
      </c>
      <c r="AH60" s="2">
        <f>(Table2[[#This Row],[Current Month High]]/Table2[[#This Row],[Close Price]])-1</f>
        <v>7.4854402192531699E-2</v>
      </c>
      <c r="AI60">
        <v>7.4854402192531699</v>
      </c>
      <c r="AJ60">
        <v>112.83266496536601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0.11</v>
      </c>
      <c r="AM60" t="s">
        <v>10358</v>
      </c>
      <c r="AN60">
        <v>-0.54</v>
      </c>
      <c r="AO60" t="s">
        <v>10357</v>
      </c>
      <c r="AP60">
        <v>0.140932094323755</v>
      </c>
      <c r="AQ60">
        <f>(Table2[[#This Row],[Sharpe Ratio]]-AVERAGE(Table2[Sharpe Ratio]))/_xlfn.STDEV.P(Table2[Sharpe Ratio])</f>
        <v>0.88513229759070677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6.0791580317764415</v>
      </c>
      <c r="AS60">
        <f>_xlfn.RANK.AVG(Table2[[#This Row],[1Y Return vs Nifty Z-Score]],Table2[1Y Return vs Nifty Z-Score])</f>
        <v>151</v>
      </c>
      <c r="AT60">
        <f>_xlfn.RANK.AVG(Table2[[#This Row],[6M Return vs Nifty Z-Score]],Table2[6M Return vs Nifty Z-Score])</f>
        <v>26</v>
      </c>
      <c r="AU60">
        <f>_xlfn.RANK.AVG(Table2[[#This Row],[Sharpe Ratio Z-Score]],Table2[Sharpe Ratio Z-Score])</f>
        <v>140</v>
      </c>
      <c r="AV60">
        <f>(Table2[[#This Row],[Rank 1Y]]+Table2[[#This Row],[Rank 6M]]+Table2[[#This Row],[Rank Sharpe]])/3</f>
        <v>105.66666666666667</v>
      </c>
    </row>
    <row r="61" spans="1:48" x14ac:dyDescent="0.3">
      <c r="A61" t="s">
        <v>684</v>
      </c>
      <c r="B61" t="s">
        <v>685</v>
      </c>
      <c r="C61" t="s">
        <v>10314</v>
      </c>
      <c r="D61" t="s">
        <v>549</v>
      </c>
      <c r="E61">
        <v>26295.12320835</v>
      </c>
      <c r="F61">
        <v>5351.95</v>
      </c>
      <c r="G61">
        <v>165.766657315391</v>
      </c>
      <c r="H61">
        <f>(Table2[[#This Row],[1Y Return vs Nifty]]-AVERAGE(Table2[1Y Return vs Nifty]))/_xlfn.STDEV.P(Table2[1Y Return vs Nifty])</f>
        <v>2.3536669742543936</v>
      </c>
      <c r="I61">
        <v>20.764804138547799</v>
      </c>
      <c r="J61">
        <f>(Table2[[#This Row],[1M Return vs Nifty]]-AVERAGE(Table2[1M Return vs Nifty]))/_xlfn.STDEV.P(Table2[1M Return vs Nifty])</f>
        <v>1.7446302440954842</v>
      </c>
      <c r="K61">
        <v>31.8808197866345</v>
      </c>
      <c r="L61">
        <f>(Table2[[#This Row],[6M Return vs Nifty]]-AVERAGE(Table2[6M Return vs Nifty]))/_xlfn.STDEV.P(Table2[6M Return vs Nifty])</f>
        <v>0.7650351208794528</v>
      </c>
      <c r="M61">
        <v>6.0415398917974503</v>
      </c>
      <c r="N61">
        <f>(Table2[[#This Row],[1W Return vs Nifty]]-AVERAGE(Table2[1W Return vs Nifty]))/_xlfn.STDEV.P(Table2[1W Return vs Nifty])</f>
        <v>1.6422050397898122</v>
      </c>
      <c r="O61">
        <v>4823.38</v>
      </c>
      <c r="P61">
        <v>4440.2497621643797</v>
      </c>
      <c r="Q61">
        <v>3656.2565490951902</v>
      </c>
      <c r="R61">
        <v>85.201581539636507</v>
      </c>
      <c r="S61" s="2">
        <f>(Table2[[#This Row],[Close Price]]-Table2[[#This Row],[20D EMA]])/Table2[[#This Row],[20D EMA]]</f>
        <v>0.10958497982742386</v>
      </c>
      <c r="T61" s="2">
        <f>(Table2[[#This Row],[Close Price]]-Table2[[#This Row],[50D EMA]])/Table2[[#This Row],[50D EMA]]</f>
        <v>0.20532634123518673</v>
      </c>
      <c r="U61" s="2">
        <f>(Table2[[#This Row],[Close Price]]-Table2[[#This Row],[200D EMA]])/Table2[[#This Row],[200D EMA]]</f>
        <v>0.46377857465293049</v>
      </c>
      <c r="V61">
        <v>0.71336421425011598</v>
      </c>
      <c r="W61">
        <v>5150</v>
      </c>
      <c r="X61">
        <v>5364.9</v>
      </c>
      <c r="Y61">
        <v>5125.6000000000004</v>
      </c>
      <c r="Z61">
        <v>5364.9</v>
      </c>
      <c r="AA61">
        <v>5125.6000000000004</v>
      </c>
      <c r="AB61">
        <v>5364.9</v>
      </c>
      <c r="AC61" s="2">
        <f>(Table2[[#This Row],[Close Price]]/Table2[[#This Row],[Day Low]])-1</f>
        <v>3.9213592233009686E-2</v>
      </c>
      <c r="AD61" s="2">
        <f>(Table2[[#This Row],[Day High]]/Table2[[#This Row],[Close Price]])-1</f>
        <v>2.4196788086585652E-3</v>
      </c>
      <c r="AE61" s="2">
        <f>(Table2[[#This Row],[Close Price]]/Table2[[#This Row],[Current Week Low]])-1</f>
        <v>4.4160683627282538E-2</v>
      </c>
      <c r="AF61" s="2">
        <f>(Table2[[#This Row],[Current Week High]]/Table2[[#This Row],[Close Price]])-1</f>
        <v>2.4196788086585652E-3</v>
      </c>
      <c r="AG61" s="2">
        <f>(Table2[[#This Row],[Close Price]]/Table2[[#This Row],[Current Month Low]])-1</f>
        <v>4.4160683627282538E-2</v>
      </c>
      <c r="AH61" s="2">
        <f>(Table2[[#This Row],[Current Month High]]/Table2[[#This Row],[Close Price]])-1</f>
        <v>2.4196788086585652E-3</v>
      </c>
      <c r="AI61">
        <v>0.24196788086585599</v>
      </c>
      <c r="AJ61">
        <v>214.45064629847201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0.28999999999999998</v>
      </c>
      <c r="AM61" t="s">
        <v>10358</v>
      </c>
      <c r="AN61">
        <v>12.16</v>
      </c>
      <c r="AO61" t="s">
        <v>10358</v>
      </c>
      <c r="AP61">
        <v>0.12872361287914399</v>
      </c>
      <c r="AQ61">
        <f>(Table2[[#This Row],[Sharpe Ratio]]-AVERAGE(Table2[Sharpe Ratio]))/_xlfn.STDEV.P(Table2[Sharpe Ratio])</f>
        <v>0.74545126010289475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7.2509886391220375</v>
      </c>
      <c r="AS61">
        <f>_xlfn.RANK.AVG(Table2[[#This Row],[1Y Return vs Nifty Z-Score]],Table2[1Y Return vs Nifty Z-Score])</f>
        <v>25</v>
      </c>
      <c r="AT61">
        <f>_xlfn.RANK.AVG(Table2[[#This Row],[6M Return vs Nifty Z-Score]],Table2[6M Return vs Nifty Z-Score])</f>
        <v>137</v>
      </c>
      <c r="AU61">
        <f>_xlfn.RANK.AVG(Table2[[#This Row],[Sharpe Ratio Z-Score]],Table2[Sharpe Ratio Z-Score])</f>
        <v>163</v>
      </c>
      <c r="AV61">
        <f>(Table2[[#This Row],[Rank 1Y]]+Table2[[#This Row],[Rank 6M]]+Table2[[#This Row],[Rank Sharpe]])/3</f>
        <v>108.33333333333333</v>
      </c>
    </row>
    <row r="62" spans="1:48" x14ac:dyDescent="0.3">
      <c r="A62" t="s">
        <v>1063</v>
      </c>
      <c r="B62" t="s">
        <v>1064</v>
      </c>
      <c r="C62" t="s">
        <v>10318</v>
      </c>
      <c r="D62" t="s">
        <v>54</v>
      </c>
      <c r="E62">
        <v>12558.273494909999</v>
      </c>
      <c r="F62">
        <v>1363.6</v>
      </c>
      <c r="G62">
        <v>177.979866409099</v>
      </c>
      <c r="H62">
        <f>(Table2[[#This Row],[1Y Return vs Nifty]]-AVERAGE(Table2[1Y Return vs Nifty]))/_xlfn.STDEV.P(Table2[1Y Return vs Nifty])</f>
        <v>2.557299073691996</v>
      </c>
      <c r="I62">
        <v>25.072983408267</v>
      </c>
      <c r="J62">
        <f>(Table2[[#This Row],[1M Return vs Nifty]]-AVERAGE(Table2[1M Return vs Nifty]))/_xlfn.STDEV.P(Table2[1M Return vs Nifty])</f>
        <v>2.1642617661626544</v>
      </c>
      <c r="K62">
        <v>58.7329156971809</v>
      </c>
      <c r="L62">
        <f>(Table2[[#This Row],[6M Return vs Nifty]]-AVERAGE(Table2[6M Return vs Nifty]))/_xlfn.STDEV.P(Table2[6M Return vs Nifty])</f>
        <v>1.6646682328082021</v>
      </c>
      <c r="M62">
        <v>1.1660130914414799</v>
      </c>
      <c r="N62">
        <f>(Table2[[#This Row],[1W Return vs Nifty]]-AVERAGE(Table2[1W Return vs Nifty]))/_xlfn.STDEV.P(Table2[1W Return vs Nifty])</f>
        <v>0.47557547430405211</v>
      </c>
      <c r="O62">
        <v>1266.21</v>
      </c>
      <c r="P62">
        <v>1138.4918468726601</v>
      </c>
      <c r="Q62">
        <v>873.50684694284996</v>
      </c>
      <c r="R62">
        <v>79.750027032353302</v>
      </c>
      <c r="S62" s="2">
        <f>(Table2[[#This Row],[Close Price]]-Table2[[#This Row],[20D EMA]])/Table2[[#This Row],[20D EMA]]</f>
        <v>7.6914571832476339E-2</v>
      </c>
      <c r="T62" s="2">
        <f>(Table2[[#This Row],[Close Price]]-Table2[[#This Row],[50D EMA]])/Table2[[#This Row],[50D EMA]]</f>
        <v>0.19772487062221195</v>
      </c>
      <c r="U62" s="2">
        <f>(Table2[[#This Row],[Close Price]]-Table2[[#This Row],[200D EMA]])/Table2[[#This Row],[200D EMA]]</f>
        <v>0.56106389408669943</v>
      </c>
      <c r="V62">
        <v>0.81012618319808505</v>
      </c>
      <c r="W62">
        <v>1331.65</v>
      </c>
      <c r="X62">
        <v>1393</v>
      </c>
      <c r="Y62">
        <v>1326.7</v>
      </c>
      <c r="Z62">
        <v>1393</v>
      </c>
      <c r="AA62">
        <v>1326.7</v>
      </c>
      <c r="AB62">
        <v>1393</v>
      </c>
      <c r="AC62" s="2">
        <f>(Table2[[#This Row],[Close Price]]/Table2[[#This Row],[Day Low]])-1</f>
        <v>2.3992790898509142E-2</v>
      </c>
      <c r="AD62" s="2">
        <f>(Table2[[#This Row],[Day High]]/Table2[[#This Row],[Close Price]])-1</f>
        <v>2.1560574948665368E-2</v>
      </c>
      <c r="AE62" s="2">
        <f>(Table2[[#This Row],[Close Price]]/Table2[[#This Row],[Current Week Low]])-1</f>
        <v>2.7813371523328412E-2</v>
      </c>
      <c r="AF62" s="2">
        <f>(Table2[[#This Row],[Current Week High]]/Table2[[#This Row],[Close Price]])-1</f>
        <v>2.1560574948665368E-2</v>
      </c>
      <c r="AG62" s="2">
        <f>(Table2[[#This Row],[Close Price]]/Table2[[#This Row],[Current Month Low]])-1</f>
        <v>2.7813371523328412E-2</v>
      </c>
      <c r="AH62" s="2">
        <f>(Table2[[#This Row],[Current Month High]]/Table2[[#This Row],[Close Price]])-1</f>
        <v>2.1560574948665368E-2</v>
      </c>
      <c r="AI62">
        <v>2.1560574948665301</v>
      </c>
      <c r="AJ62">
        <v>209.55732122587901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0.2</v>
      </c>
      <c r="AM62" t="s">
        <v>10358</v>
      </c>
      <c r="AN62">
        <v>6.89</v>
      </c>
      <c r="AO62" t="s">
        <v>10358</v>
      </c>
      <c r="AP62">
        <v>8.8313903497196006E-2</v>
      </c>
      <c r="AQ62">
        <f>(Table2[[#This Row],[Sharpe Ratio]]-AVERAGE(Table2[Sharpe Ratio]))/_xlfn.STDEV.P(Table2[Sharpe Ratio])</f>
        <v>0.28311119294056836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7.1449157399074723</v>
      </c>
      <c r="AS62">
        <f>_xlfn.RANK.AVG(Table2[[#This Row],[1Y Return vs Nifty Z-Score]],Table2[1Y Return vs Nifty Z-Score])</f>
        <v>19</v>
      </c>
      <c r="AT62">
        <f>_xlfn.RANK.AVG(Table2[[#This Row],[6M Return vs Nifty Z-Score]],Table2[6M Return vs Nifty Z-Score])</f>
        <v>46</v>
      </c>
      <c r="AU62">
        <f>_xlfn.RANK.AVG(Table2[[#This Row],[Sharpe Ratio Z-Score]],Table2[Sharpe Ratio Z-Score])</f>
        <v>260</v>
      </c>
      <c r="AV62">
        <f>(Table2[[#This Row],[Rank 1Y]]+Table2[[#This Row],[Rank 6M]]+Table2[[#This Row],[Rank Sharpe]])/3</f>
        <v>108.33333333333333</v>
      </c>
    </row>
    <row r="63" spans="1:48" x14ac:dyDescent="0.3">
      <c r="A63" t="s">
        <v>565</v>
      </c>
      <c r="B63" t="s">
        <v>566</v>
      </c>
      <c r="C63" t="s">
        <v>10325</v>
      </c>
      <c r="D63" t="s">
        <v>231</v>
      </c>
      <c r="E63">
        <v>35482.078530525003</v>
      </c>
      <c r="F63">
        <v>8978.4500000000007</v>
      </c>
      <c r="G63">
        <v>52.0712384703412</v>
      </c>
      <c r="H63">
        <f>(Table2[[#This Row],[1Y Return vs Nifty]]-AVERAGE(Table2[1Y Return vs Nifty]))/_xlfn.STDEV.P(Table2[1Y Return vs Nifty])</f>
        <v>0.45801148696870686</v>
      </c>
      <c r="I63">
        <v>2.9012317697865102</v>
      </c>
      <c r="J63">
        <f>(Table2[[#This Row],[1M Return vs Nifty]]-AVERAGE(Table2[1M Return vs Nifty]))/_xlfn.STDEV.P(Table2[1M Return vs Nifty])</f>
        <v>4.6566744373844234E-3</v>
      </c>
      <c r="K63">
        <v>31.1787776616606</v>
      </c>
      <c r="L63">
        <f>(Table2[[#This Row],[6M Return vs Nifty]]-AVERAGE(Table2[6M Return vs Nifty]))/_xlfn.STDEV.P(Table2[6M Return vs Nifty])</f>
        <v>0.74151441159480869</v>
      </c>
      <c r="M63">
        <v>-2.5018523864461302</v>
      </c>
      <c r="N63">
        <f>(Table2[[#This Row],[1W Return vs Nifty]]-AVERAGE(Table2[1W Return vs Nifty]))/_xlfn.STDEV.P(Table2[1W Return vs Nifty])</f>
        <v>-0.40208154286501002</v>
      </c>
      <c r="O63">
        <v>8738.3700000000008</v>
      </c>
      <c r="P63">
        <v>8522.0031782735405</v>
      </c>
      <c r="Q63">
        <v>7191.8613499283501</v>
      </c>
      <c r="R63">
        <v>53.161847747013397</v>
      </c>
      <c r="S63" s="2">
        <f>(Table2[[#This Row],[Close Price]]-Table2[[#This Row],[20D EMA]])/Table2[[#This Row],[20D EMA]]</f>
        <v>2.7474231464220435E-2</v>
      </c>
      <c r="T63" s="2">
        <f>(Table2[[#This Row],[Close Price]]-Table2[[#This Row],[50D EMA]])/Table2[[#This Row],[50D EMA]]</f>
        <v>5.3560977645508358E-2</v>
      </c>
      <c r="U63" s="2">
        <f>(Table2[[#This Row],[Close Price]]-Table2[[#This Row],[200D EMA]])/Table2[[#This Row],[200D EMA]]</f>
        <v>0.2484181164156411</v>
      </c>
      <c r="V63">
        <v>1.1131522648158101</v>
      </c>
      <c r="W63">
        <v>8772.0499999999993</v>
      </c>
      <c r="X63">
        <v>9019.9500000000007</v>
      </c>
      <c r="Y63">
        <v>8716.4</v>
      </c>
      <c r="Z63">
        <v>9244.85</v>
      </c>
      <c r="AA63">
        <v>8716.4</v>
      </c>
      <c r="AB63">
        <v>9244.85</v>
      </c>
      <c r="AC63" s="2">
        <f>(Table2[[#This Row],[Close Price]]/Table2[[#This Row],[Day Low]])-1</f>
        <v>2.3529277648896452E-2</v>
      </c>
      <c r="AD63" s="2">
        <f>(Table2[[#This Row],[Day High]]/Table2[[#This Row],[Close Price]])-1</f>
        <v>4.6221786611275739E-3</v>
      </c>
      <c r="AE63" s="2">
        <f>(Table2[[#This Row],[Close Price]]/Table2[[#This Row],[Current Week Low]])-1</f>
        <v>3.00640172548301E-2</v>
      </c>
      <c r="AF63" s="2">
        <f>(Table2[[#This Row],[Current Week High]]/Table2[[#This Row],[Close Price]])-1</f>
        <v>2.9671045670466523E-2</v>
      </c>
      <c r="AG63" s="2">
        <f>(Table2[[#This Row],[Close Price]]/Table2[[#This Row],[Current Month Low]])-1</f>
        <v>3.00640172548301E-2</v>
      </c>
      <c r="AH63" s="2">
        <f>(Table2[[#This Row],[Current Month High]]/Table2[[#This Row],[Close Price]])-1</f>
        <v>2.9671045670466523E-2</v>
      </c>
      <c r="AI63">
        <v>7.5898401171694303</v>
      </c>
      <c r="AJ63">
        <v>97.517406751509697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0.03</v>
      </c>
      <c r="AM63" t="s">
        <v>10358</v>
      </c>
      <c r="AN63">
        <v>7.54</v>
      </c>
      <c r="AO63" t="s">
        <v>10358</v>
      </c>
      <c r="AP63">
        <v>0.28020223290589202</v>
      </c>
      <c r="AQ63">
        <f>(Table2[[#This Row],[Sharpe Ratio]]-AVERAGE(Table2[Sharpe Ratio]))/_xlfn.STDEV.P(Table2[Sharpe Ratio])</f>
        <v>2.4785653167981252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3.2806663469340154</v>
      </c>
      <c r="AS63">
        <f>_xlfn.RANK.AVG(Table2[[#This Row],[1Y Return vs Nifty Z-Score]],Table2[1Y Return vs Nifty Z-Score])</f>
        <v>183</v>
      </c>
      <c r="AT63">
        <f>_xlfn.RANK.AVG(Table2[[#This Row],[6M Return vs Nifty Z-Score]],Table2[6M Return vs Nifty Z-Score])</f>
        <v>143</v>
      </c>
      <c r="AU63">
        <f>_xlfn.RANK.AVG(Table2[[#This Row],[Sharpe Ratio Z-Score]],Table2[Sharpe Ratio Z-Score])</f>
        <v>3</v>
      </c>
      <c r="AV63">
        <f>(Table2[[#This Row],[Rank 1Y]]+Table2[[#This Row],[Rank 6M]]+Table2[[#This Row],[Rank Sharpe]])/3</f>
        <v>109.66666666666667</v>
      </c>
    </row>
    <row r="64" spans="1:48" x14ac:dyDescent="0.3">
      <c r="A64" t="s">
        <v>1181</v>
      </c>
      <c r="B64" t="s">
        <v>1182</v>
      </c>
      <c r="C64" t="s">
        <v>627</v>
      </c>
      <c r="D64" t="s">
        <v>474</v>
      </c>
      <c r="E64">
        <v>10237.587490510001</v>
      </c>
      <c r="F64">
        <v>394.05</v>
      </c>
      <c r="G64">
        <v>99.070666850209406</v>
      </c>
      <c r="H64">
        <f>(Table2[[#This Row],[1Y Return vs Nifty]]-AVERAGE(Table2[1Y Return vs Nifty]))/_xlfn.STDEV.P(Table2[1Y Return vs Nifty])</f>
        <v>1.2416378213684318</v>
      </c>
      <c r="I64">
        <v>8.2301513069138394</v>
      </c>
      <c r="J64">
        <f>(Table2[[#This Row],[1M Return vs Nifty]]-AVERAGE(Table2[1M Return vs Nifty]))/_xlfn.STDEV.P(Table2[1M Return vs Nifty])</f>
        <v>0.52371181962496416</v>
      </c>
      <c r="K64">
        <v>28.341495578273602</v>
      </c>
      <c r="L64">
        <f>(Table2[[#This Row],[6M Return vs Nifty]]-AVERAGE(Table2[6M Return vs Nifty]))/_xlfn.STDEV.P(Table2[6M Return vs Nifty])</f>
        <v>0.64645617410748435</v>
      </c>
      <c r="M64">
        <v>-2.4883459934088998</v>
      </c>
      <c r="N64">
        <f>(Table2[[#This Row],[1W Return vs Nifty]]-AVERAGE(Table2[1W Return vs Nifty]))/_xlfn.STDEV.P(Table2[1W Return vs Nifty])</f>
        <v>-0.39884969570561107</v>
      </c>
      <c r="O64">
        <v>395.74</v>
      </c>
      <c r="P64">
        <v>385.940595877362</v>
      </c>
      <c r="Q64">
        <v>320.47862423038998</v>
      </c>
      <c r="R64">
        <v>41.333637501213303</v>
      </c>
      <c r="S64" s="2">
        <f>(Table2[[#This Row],[Close Price]]-Table2[[#This Row],[20D EMA]])/Table2[[#This Row],[20D EMA]]</f>
        <v>-4.2704806185879561E-3</v>
      </c>
      <c r="T64" s="2">
        <f>(Table2[[#This Row],[Close Price]]-Table2[[#This Row],[50D EMA]])/Table2[[#This Row],[50D EMA]]</f>
        <v>2.1012052655934872E-2</v>
      </c>
      <c r="U64" s="2">
        <f>(Table2[[#This Row],[Close Price]]-Table2[[#This Row],[200D EMA]])/Table2[[#This Row],[200D EMA]]</f>
        <v>0.22956718547543453</v>
      </c>
      <c r="V64">
        <v>0.48324907679558698</v>
      </c>
      <c r="W64">
        <v>386.15</v>
      </c>
      <c r="X64">
        <v>402.8</v>
      </c>
      <c r="Y64">
        <v>386.15</v>
      </c>
      <c r="Z64">
        <v>404.9</v>
      </c>
      <c r="AA64">
        <v>386.15</v>
      </c>
      <c r="AB64">
        <v>404.9</v>
      </c>
      <c r="AC64" s="2">
        <f>(Table2[[#This Row],[Close Price]]/Table2[[#This Row],[Day Low]])-1</f>
        <v>2.045837109931381E-2</v>
      </c>
      <c r="AD64" s="2">
        <f>(Table2[[#This Row],[Day High]]/Table2[[#This Row],[Close Price]])-1</f>
        <v>2.2205303895444839E-2</v>
      </c>
      <c r="AE64" s="2">
        <f>(Table2[[#This Row],[Close Price]]/Table2[[#This Row],[Current Week Low]])-1</f>
        <v>2.045837109931381E-2</v>
      </c>
      <c r="AF64" s="2">
        <f>(Table2[[#This Row],[Current Week High]]/Table2[[#This Row],[Close Price]])-1</f>
        <v>2.7534576830351432E-2</v>
      </c>
      <c r="AG64" s="2">
        <f>(Table2[[#This Row],[Close Price]]/Table2[[#This Row],[Current Month Low]])-1</f>
        <v>2.045837109931381E-2</v>
      </c>
      <c r="AH64" s="2">
        <f>(Table2[[#This Row],[Current Month High]]/Table2[[#This Row],[Close Price]])-1</f>
        <v>2.7534576830351432E-2</v>
      </c>
      <c r="AI64">
        <v>6.9153660702956303</v>
      </c>
      <c r="AJ64">
        <v>153.40836012861701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-0.03</v>
      </c>
      <c r="AM64" t="s">
        <v>10357</v>
      </c>
      <c r="AN64">
        <v>-2.86</v>
      </c>
      <c r="AO64" t="s">
        <v>10357</v>
      </c>
      <c r="AP64">
        <v>0.16739815261722801</v>
      </c>
      <c r="AQ64">
        <f>(Table2[[#This Row],[Sharpe Ratio]]-AVERAGE(Table2[Sharpe Ratio]))/_xlfn.STDEV.P(Table2[Sharpe Ratio])</f>
        <v>1.1879387111006396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3.2008948304959088</v>
      </c>
      <c r="AS64">
        <f>_xlfn.RANK.AVG(Table2[[#This Row],[1Y Return vs Nifty Z-Score]],Table2[1Y Return vs Nifty Z-Score])</f>
        <v>80</v>
      </c>
      <c r="AT64">
        <f>_xlfn.RANK.AVG(Table2[[#This Row],[6M Return vs Nifty Z-Score]],Table2[6M Return vs Nifty Z-Score])</f>
        <v>160</v>
      </c>
      <c r="AU64">
        <f>_xlfn.RANK.AVG(Table2[[#This Row],[Sharpe Ratio Z-Score]],Table2[Sharpe Ratio Z-Score])</f>
        <v>89</v>
      </c>
      <c r="AV64">
        <f>(Table2[[#This Row],[Rank 1Y]]+Table2[[#This Row],[Rank 6M]]+Table2[[#This Row],[Rank Sharpe]])/3</f>
        <v>109.66666666666667</v>
      </c>
    </row>
    <row r="65" spans="1:48" x14ac:dyDescent="0.3">
      <c r="A65" t="s">
        <v>1332</v>
      </c>
      <c r="B65" t="s">
        <v>1333</v>
      </c>
      <c r="C65" t="s">
        <v>10320</v>
      </c>
      <c r="D65" t="s">
        <v>63</v>
      </c>
      <c r="E65">
        <v>8506.2476822399894</v>
      </c>
      <c r="F65">
        <v>15.75</v>
      </c>
      <c r="G65">
        <v>107.808575297158</v>
      </c>
      <c r="H65">
        <f>(Table2[[#This Row],[1Y Return vs Nifty]]-AVERAGE(Table2[1Y Return vs Nifty]))/_xlfn.STDEV.P(Table2[1Y Return vs Nifty])</f>
        <v>1.387325873386011</v>
      </c>
      <c r="I65">
        <v>-6.8857329738491497</v>
      </c>
      <c r="J65">
        <f>(Table2[[#This Row],[1M Return vs Nifty]]-AVERAGE(Table2[1M Return vs Nifty]))/_xlfn.STDEV.P(Table2[1M Return vs Nifty])</f>
        <v>-0.94862745202777188</v>
      </c>
      <c r="K65">
        <v>47.432397248766101</v>
      </c>
      <c r="L65">
        <f>(Table2[[#This Row],[6M Return vs Nifty]]-AVERAGE(Table2[6M Return vs Nifty]))/_xlfn.STDEV.P(Table2[6M Return vs Nifty])</f>
        <v>1.2860638731327723</v>
      </c>
      <c r="M65">
        <v>-1.8357411894886499</v>
      </c>
      <c r="N65">
        <f>(Table2[[#This Row],[1W Return vs Nifty]]-AVERAGE(Table2[1W Return vs Nifty]))/_xlfn.STDEV.P(Table2[1W Return vs Nifty])</f>
        <v>-0.24269260950606161</v>
      </c>
      <c r="O65">
        <v>15.96</v>
      </c>
      <c r="P65">
        <v>15.9452719244101</v>
      </c>
      <c r="Q65">
        <v>12.774184857097399</v>
      </c>
      <c r="R65">
        <v>46.978379159907398</v>
      </c>
      <c r="S65" s="2">
        <f>(Table2[[#This Row],[Close Price]]-Table2[[#This Row],[20D EMA]])/Table2[[#This Row],[20D EMA]]</f>
        <v>-1.3157894736842158E-2</v>
      </c>
      <c r="T65" s="2">
        <f>(Table2[[#This Row],[Close Price]]-Table2[[#This Row],[50D EMA]])/Table2[[#This Row],[50D EMA]]</f>
        <v>-1.2246384090268474E-2</v>
      </c>
      <c r="U65" s="2">
        <f>(Table2[[#This Row],[Close Price]]-Table2[[#This Row],[200D EMA]])/Table2[[#This Row],[200D EMA]]</f>
        <v>0.23295538433117502</v>
      </c>
      <c r="V65">
        <v>0.69800885242847499</v>
      </c>
      <c r="W65">
        <v>15.65</v>
      </c>
      <c r="X65">
        <v>16</v>
      </c>
      <c r="Y65">
        <v>15.65</v>
      </c>
      <c r="Z65">
        <v>16.29</v>
      </c>
      <c r="AA65">
        <v>15.65</v>
      </c>
      <c r="AB65">
        <v>16.29</v>
      </c>
      <c r="AC65" s="2">
        <f>(Table2[[#This Row],[Close Price]]/Table2[[#This Row],[Day Low]])-1</f>
        <v>6.389776357827559E-3</v>
      </c>
      <c r="AD65" s="2">
        <f>(Table2[[#This Row],[Day High]]/Table2[[#This Row],[Close Price]])-1</f>
        <v>1.5873015873015817E-2</v>
      </c>
      <c r="AE65" s="2">
        <f>(Table2[[#This Row],[Close Price]]/Table2[[#This Row],[Current Week Low]])-1</f>
        <v>6.389776357827559E-3</v>
      </c>
      <c r="AF65" s="2">
        <f>(Table2[[#This Row],[Current Week High]]/Table2[[#This Row],[Close Price]])-1</f>
        <v>3.4285714285714253E-2</v>
      </c>
      <c r="AG65" s="2">
        <f>(Table2[[#This Row],[Close Price]]/Table2[[#This Row],[Current Month Low]])-1</f>
        <v>6.389776357827559E-3</v>
      </c>
      <c r="AH65" s="2">
        <f>(Table2[[#This Row],[Current Month High]]/Table2[[#This Row],[Close Price]])-1</f>
        <v>3.4285714285714253E-2</v>
      </c>
      <c r="AI65">
        <v>33.968253968253897</v>
      </c>
      <c r="AJ65">
        <v>152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-0.2</v>
      </c>
      <c r="AM65" t="s">
        <v>10357</v>
      </c>
      <c r="AN65">
        <v>1.94</v>
      </c>
      <c r="AO65" t="s">
        <v>10358</v>
      </c>
      <c r="AP65">
        <v>0.11087788087283</v>
      </c>
      <c r="AQ65">
        <f>(Table2[[#This Row],[Sharpe Ratio]]-AVERAGE(Table2[Sharpe Ratio]))/_xlfn.STDEV.P(Table2[Sharpe Ratio])</f>
        <v>0.54127268370249326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2.0233423686874432</v>
      </c>
      <c r="AS65">
        <f>_xlfn.RANK.AVG(Table2[[#This Row],[1Y Return vs Nifty Z-Score]],Table2[1Y Return vs Nifty Z-Score])</f>
        <v>66</v>
      </c>
      <c r="AT65">
        <f>_xlfn.RANK.AVG(Table2[[#This Row],[6M Return vs Nifty Z-Score]],Table2[6M Return vs Nifty Z-Score])</f>
        <v>72</v>
      </c>
      <c r="AU65">
        <f>_xlfn.RANK.AVG(Table2[[#This Row],[Sharpe Ratio Z-Score]],Table2[Sharpe Ratio Z-Score])</f>
        <v>207</v>
      </c>
      <c r="AV65">
        <f>(Table2[[#This Row],[Rank 1Y]]+Table2[[#This Row],[Rank 6M]]+Table2[[#This Row],[Rank Sharpe]])/3</f>
        <v>115</v>
      </c>
    </row>
    <row r="66" spans="1:48" x14ac:dyDescent="0.3">
      <c r="A66" t="s">
        <v>767</v>
      </c>
      <c r="B66" t="s">
        <v>768</v>
      </c>
      <c r="C66" t="s">
        <v>10325</v>
      </c>
      <c r="D66" t="s">
        <v>443</v>
      </c>
      <c r="E66">
        <v>21817.766262450001</v>
      </c>
      <c r="F66">
        <v>714.8</v>
      </c>
      <c r="G66">
        <v>67.448053321521598</v>
      </c>
      <c r="H66">
        <f>(Table2[[#This Row],[1Y Return vs Nifty]]-AVERAGE(Table2[1Y Return vs Nifty]))/_xlfn.STDEV.P(Table2[1Y Return vs Nifty])</f>
        <v>0.7143907126729736</v>
      </c>
      <c r="I66">
        <v>10.759073380907401</v>
      </c>
      <c r="J66">
        <f>(Table2[[#This Row],[1M Return vs Nifty]]-AVERAGE(Table2[1M Return vs Nifty]))/_xlfn.STDEV.P(Table2[1M Return vs Nifty])</f>
        <v>0.77003755322619172</v>
      </c>
      <c r="K66">
        <v>34.340245825642697</v>
      </c>
      <c r="L66">
        <f>(Table2[[#This Row],[6M Return vs Nifty]]-AVERAGE(Table2[6M Return vs Nifty]))/_xlfn.STDEV.P(Table2[6M Return vs Nifty])</f>
        <v>0.8474339439881744</v>
      </c>
      <c r="M66">
        <v>2.0736783052302998</v>
      </c>
      <c r="N66">
        <f>(Table2[[#This Row],[1W Return vs Nifty]]-AVERAGE(Table2[1W Return vs Nifty]))/_xlfn.STDEV.P(Table2[1W Return vs Nifty])</f>
        <v>0.69276412228598461</v>
      </c>
      <c r="O66">
        <v>668.01</v>
      </c>
      <c r="P66">
        <v>625.08264846404404</v>
      </c>
      <c r="Q66">
        <v>520.61908874920005</v>
      </c>
      <c r="R66">
        <v>62.336808321291201</v>
      </c>
      <c r="S66" s="2">
        <f>(Table2[[#This Row],[Close Price]]-Table2[[#This Row],[20D EMA]])/Table2[[#This Row],[20D EMA]]</f>
        <v>7.0043861618837994E-2</v>
      </c>
      <c r="T66" s="2">
        <f>(Table2[[#This Row],[Close Price]]-Table2[[#This Row],[50D EMA]])/Table2[[#This Row],[50D EMA]]</f>
        <v>0.14352878256404941</v>
      </c>
      <c r="U66" s="2">
        <f>(Table2[[#This Row],[Close Price]]-Table2[[#This Row],[200D EMA]])/Table2[[#This Row],[200D EMA]]</f>
        <v>0.37298077509475158</v>
      </c>
      <c r="V66">
        <v>1.14574422929828</v>
      </c>
      <c r="W66">
        <v>703.6</v>
      </c>
      <c r="X66">
        <v>718.95</v>
      </c>
      <c r="Y66">
        <v>678.1</v>
      </c>
      <c r="Z66">
        <v>718.95</v>
      </c>
      <c r="AA66">
        <v>678.1</v>
      </c>
      <c r="AB66">
        <v>718.95</v>
      </c>
      <c r="AC66" s="2">
        <f>(Table2[[#This Row],[Close Price]]/Table2[[#This Row],[Day Low]])-1</f>
        <v>1.5918135304149983E-2</v>
      </c>
      <c r="AD66" s="2">
        <f>(Table2[[#This Row],[Day High]]/Table2[[#This Row],[Close Price]])-1</f>
        <v>5.805819809737045E-3</v>
      </c>
      <c r="AE66" s="2">
        <f>(Table2[[#This Row],[Close Price]]/Table2[[#This Row],[Current Week Low]])-1</f>
        <v>5.4121810942338699E-2</v>
      </c>
      <c r="AF66" s="2">
        <f>(Table2[[#This Row],[Current Week High]]/Table2[[#This Row],[Close Price]])-1</f>
        <v>5.805819809737045E-3</v>
      </c>
      <c r="AG66" s="2">
        <f>(Table2[[#This Row],[Close Price]]/Table2[[#This Row],[Current Month Low]])-1</f>
        <v>5.4121810942338699E-2</v>
      </c>
      <c r="AH66" s="2">
        <f>(Table2[[#This Row],[Current Month High]]/Table2[[#This Row],[Close Price]])-1</f>
        <v>5.805819809737045E-3</v>
      </c>
      <c r="AI66">
        <v>0.58058198097370395</v>
      </c>
      <c r="AJ66">
        <v>130.95315024232599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0.38</v>
      </c>
      <c r="AM66" t="s">
        <v>10358</v>
      </c>
      <c r="AN66">
        <v>10.48</v>
      </c>
      <c r="AO66" t="s">
        <v>10358</v>
      </c>
      <c r="AP66">
        <v>0.17120643461504301</v>
      </c>
      <c r="AQ66">
        <f>(Table2[[#This Row],[Sharpe Ratio]]-AVERAGE(Table2[Sharpe Ratio]))/_xlfn.STDEV.P(Table2[Sharpe Ratio])</f>
        <v>1.2315104511990582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4.2561367833723827</v>
      </c>
      <c r="AS66">
        <f>_xlfn.RANK.AVG(Table2[[#This Row],[1Y Return vs Nifty Z-Score]],Table2[1Y Return vs Nifty Z-Score])</f>
        <v>137</v>
      </c>
      <c r="AT66">
        <f>_xlfn.RANK.AVG(Table2[[#This Row],[6M Return vs Nifty Z-Score]],Table2[6M Return vs Nifty Z-Score])</f>
        <v>127</v>
      </c>
      <c r="AU66">
        <f>_xlfn.RANK.AVG(Table2[[#This Row],[Sharpe Ratio Z-Score]],Table2[Sharpe Ratio Z-Score])</f>
        <v>83</v>
      </c>
      <c r="AV66">
        <f>(Table2[[#This Row],[Rank 1Y]]+Table2[[#This Row],[Rank 6M]]+Table2[[#This Row],[Rank Sharpe]])/3</f>
        <v>115.66666666666667</v>
      </c>
    </row>
    <row r="67" spans="1:48" x14ac:dyDescent="0.3">
      <c r="A67" t="s">
        <v>733</v>
      </c>
      <c r="B67" t="s">
        <v>734</v>
      </c>
      <c r="C67" t="s">
        <v>10325</v>
      </c>
      <c r="D67" t="s">
        <v>163</v>
      </c>
      <c r="E67">
        <v>23294.0201846399</v>
      </c>
      <c r="F67">
        <v>765.6</v>
      </c>
      <c r="G67">
        <v>59.540839565653101</v>
      </c>
      <c r="H67">
        <f>(Table2[[#This Row],[1Y Return vs Nifty]]-AVERAGE(Table2[1Y Return vs Nifty]))/_xlfn.STDEV.P(Table2[1Y Return vs Nifty])</f>
        <v>0.58255291922694852</v>
      </c>
      <c r="I67">
        <v>27.699404070629399</v>
      </c>
      <c r="J67">
        <f>(Table2[[#This Row],[1M Return vs Nifty]]-AVERAGE(Table2[1M Return vs Nifty]))/_xlfn.STDEV.P(Table2[1M Return vs Nifty])</f>
        <v>2.4200841985953776</v>
      </c>
      <c r="K67">
        <v>43.017266963867101</v>
      </c>
      <c r="L67">
        <f>(Table2[[#This Row],[6M Return vs Nifty]]-AVERAGE(Table2[6M Return vs Nifty]))/_xlfn.STDEV.P(Table2[6M Return vs Nifty])</f>
        <v>1.1381425558915912</v>
      </c>
      <c r="M67">
        <v>0.73170018506798795</v>
      </c>
      <c r="N67">
        <f>(Table2[[#This Row],[1W Return vs Nifty]]-AVERAGE(Table2[1W Return vs Nifty]))/_xlfn.STDEV.P(Table2[1W Return vs Nifty])</f>
        <v>0.37165187835327795</v>
      </c>
      <c r="O67">
        <v>726.99</v>
      </c>
      <c r="P67">
        <v>678.25406754218295</v>
      </c>
      <c r="Q67">
        <v>554.685039288545</v>
      </c>
      <c r="R67">
        <v>51.788999452108797</v>
      </c>
      <c r="S67" s="2">
        <f>(Table2[[#This Row],[Close Price]]-Table2[[#This Row],[20D EMA]])/Table2[[#This Row],[20D EMA]]</f>
        <v>5.3109396277803013E-2</v>
      </c>
      <c r="T67" s="2">
        <f>(Table2[[#This Row],[Close Price]]-Table2[[#This Row],[50D EMA]])/Table2[[#This Row],[50D EMA]]</f>
        <v>0.12878055088462073</v>
      </c>
      <c r="U67" s="2">
        <f>(Table2[[#This Row],[Close Price]]-Table2[[#This Row],[200D EMA]])/Table2[[#This Row],[200D EMA]]</f>
        <v>0.38024274276800513</v>
      </c>
      <c r="V67">
        <v>0.72337426217365097</v>
      </c>
      <c r="W67">
        <v>755.4</v>
      </c>
      <c r="X67">
        <v>782</v>
      </c>
      <c r="Y67">
        <v>722.1</v>
      </c>
      <c r="Z67">
        <v>782</v>
      </c>
      <c r="AA67">
        <v>722.1</v>
      </c>
      <c r="AB67">
        <v>782</v>
      </c>
      <c r="AC67" s="2">
        <f>(Table2[[#This Row],[Close Price]]/Table2[[#This Row],[Day Low]])-1</f>
        <v>1.3502779984114532E-2</v>
      </c>
      <c r="AD67" s="2">
        <f>(Table2[[#This Row],[Day High]]/Table2[[#This Row],[Close Price]])-1</f>
        <v>2.1421107628004199E-2</v>
      </c>
      <c r="AE67" s="2">
        <f>(Table2[[#This Row],[Close Price]]/Table2[[#This Row],[Current Week Low]])-1</f>
        <v>6.024096385542177E-2</v>
      </c>
      <c r="AF67" s="2">
        <f>(Table2[[#This Row],[Current Week High]]/Table2[[#This Row],[Close Price]])-1</f>
        <v>2.1421107628004199E-2</v>
      </c>
      <c r="AG67" s="2">
        <f>(Table2[[#This Row],[Close Price]]/Table2[[#This Row],[Current Month Low]])-1</f>
        <v>6.024096385542177E-2</v>
      </c>
      <c r="AH67" s="2">
        <f>(Table2[[#This Row],[Current Month High]]/Table2[[#This Row],[Close Price]])-1</f>
        <v>2.1421107628004199E-2</v>
      </c>
      <c r="AI67">
        <v>10.233803552769</v>
      </c>
      <c r="AJ67">
        <v>145.38461538461499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0.28000000000000003</v>
      </c>
      <c r="AM67" t="s">
        <v>10358</v>
      </c>
      <c r="AN67">
        <v>-3.07</v>
      </c>
      <c r="AO67" t="s">
        <v>10357</v>
      </c>
      <c r="AP67">
        <v>0.16234626588263401</v>
      </c>
      <c r="AQ67">
        <f>(Table2[[#This Row],[Sharpe Ratio]]-AVERAGE(Table2[Sharpe Ratio]))/_xlfn.STDEV.P(Table2[Sharpe Ratio])</f>
        <v>1.1301385019951502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5.6425700540623449</v>
      </c>
      <c r="AS67">
        <f>_xlfn.RANK.AVG(Table2[[#This Row],[1Y Return vs Nifty Z-Score]],Table2[1Y Return vs Nifty Z-Score])</f>
        <v>161</v>
      </c>
      <c r="AT67">
        <f>_xlfn.RANK.AVG(Table2[[#This Row],[6M Return vs Nifty Z-Score]],Table2[6M Return vs Nifty Z-Score])</f>
        <v>91</v>
      </c>
      <c r="AU67">
        <f>_xlfn.RANK.AVG(Table2[[#This Row],[Sharpe Ratio Z-Score]],Table2[Sharpe Ratio Z-Score])</f>
        <v>99</v>
      </c>
      <c r="AV67">
        <f>(Table2[[#This Row],[Rank 1Y]]+Table2[[#This Row],[Rank 6M]]+Table2[[#This Row],[Rank Sharpe]])/3</f>
        <v>117</v>
      </c>
    </row>
    <row r="68" spans="1:48" x14ac:dyDescent="0.3">
      <c r="A68" t="s">
        <v>704</v>
      </c>
      <c r="B68" t="s">
        <v>705</v>
      </c>
      <c r="C68" t="s">
        <v>10330</v>
      </c>
      <c r="D68" t="s">
        <v>706</v>
      </c>
      <c r="E68">
        <v>25640.493311999999</v>
      </c>
      <c r="F68">
        <v>2325.15</v>
      </c>
      <c r="G68">
        <v>92.188105541350794</v>
      </c>
      <c r="H68">
        <f>(Table2[[#This Row],[1Y Return vs Nifty]]-AVERAGE(Table2[1Y Return vs Nifty]))/_xlfn.STDEV.P(Table2[1Y Return vs Nifty])</f>
        <v>1.1268841642356051</v>
      </c>
      <c r="I68">
        <v>1.3314959906641299</v>
      </c>
      <c r="J68">
        <f>(Table2[[#This Row],[1M Return vs Nifty]]-AVERAGE(Table2[1M Return vs Nifty]))/_xlfn.STDEV.P(Table2[1M Return vs Nifty])</f>
        <v>-0.1482410053008483</v>
      </c>
      <c r="K68">
        <v>46.938163741356</v>
      </c>
      <c r="L68">
        <f>(Table2[[#This Row],[6M Return vs Nifty]]-AVERAGE(Table2[6M Return vs Nifty]))/_xlfn.STDEV.P(Table2[6M Return vs Nifty])</f>
        <v>1.2695054327871089</v>
      </c>
      <c r="M68">
        <v>-9.0819914105112698</v>
      </c>
      <c r="N68">
        <f>(Table2[[#This Row],[1W Return vs Nifty]]-AVERAGE(Table2[1W Return vs Nifty]))/_xlfn.STDEV.P(Table2[1W Return vs Nifty])</f>
        <v>-1.9765954456335326</v>
      </c>
      <c r="O68">
        <v>2311.41</v>
      </c>
      <c r="P68">
        <v>2247.06877704214</v>
      </c>
      <c r="Q68">
        <v>1843.8456710944999</v>
      </c>
      <c r="R68">
        <v>47.984072052989397</v>
      </c>
      <c r="S68" s="2">
        <f>(Table2[[#This Row],[Close Price]]-Table2[[#This Row],[20D EMA]])/Table2[[#This Row],[20D EMA]]</f>
        <v>5.9444235336873329E-3</v>
      </c>
      <c r="T68" s="2">
        <f>(Table2[[#This Row],[Close Price]]-Table2[[#This Row],[50D EMA]])/Table2[[#This Row],[50D EMA]]</f>
        <v>3.474803430834008E-2</v>
      </c>
      <c r="U68" s="2">
        <f>(Table2[[#This Row],[Close Price]]-Table2[[#This Row],[200D EMA]])/Table2[[#This Row],[200D EMA]]</f>
        <v>0.26103287083663551</v>
      </c>
      <c r="V68">
        <v>1.7905632941374301</v>
      </c>
      <c r="W68">
        <v>2282.6</v>
      </c>
      <c r="X68">
        <v>2392.9</v>
      </c>
      <c r="Y68">
        <v>2282</v>
      </c>
      <c r="Z68">
        <v>2435</v>
      </c>
      <c r="AA68">
        <v>2282</v>
      </c>
      <c r="AB68">
        <v>2435</v>
      </c>
      <c r="AC68" s="2">
        <f>(Table2[[#This Row],[Close Price]]/Table2[[#This Row],[Day Low]])-1</f>
        <v>1.8641023394375011E-2</v>
      </c>
      <c r="AD68" s="2">
        <f>(Table2[[#This Row],[Day High]]/Table2[[#This Row],[Close Price]])-1</f>
        <v>2.913790508139269E-2</v>
      </c>
      <c r="AE68" s="2">
        <f>(Table2[[#This Row],[Close Price]]/Table2[[#This Row],[Current Week Low]])-1</f>
        <v>1.8908851884312128E-2</v>
      </c>
      <c r="AF68" s="2">
        <f>(Table2[[#This Row],[Current Week High]]/Table2[[#This Row],[Close Price]])-1</f>
        <v>4.7244263810936937E-2</v>
      </c>
      <c r="AG68" s="2">
        <f>(Table2[[#This Row],[Close Price]]/Table2[[#This Row],[Current Month Low]])-1</f>
        <v>1.8908851884312128E-2</v>
      </c>
      <c r="AH68" s="2">
        <f>(Table2[[#This Row],[Current Month High]]/Table2[[#This Row],[Close Price]])-1</f>
        <v>4.7244263810936937E-2</v>
      </c>
      <c r="AI68">
        <v>8.5951443992860597</v>
      </c>
      <c r="AJ68">
        <v>133.54258738449099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-0.04</v>
      </c>
      <c r="AM68" t="s">
        <v>10357</v>
      </c>
      <c r="AN68">
        <v>9.01</v>
      </c>
      <c r="AO68" t="s">
        <v>10358</v>
      </c>
      <c r="AP68">
        <v>0.120796850939818</v>
      </c>
      <c r="AQ68">
        <f>(Table2[[#This Row],[Sharpe Ratio]]-AVERAGE(Table2[Sharpe Ratio]))/_xlfn.STDEV.P(Table2[Sharpe Ratio])</f>
        <v>0.65475870864779973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0.92631185473613287</v>
      </c>
      <c r="AS68">
        <f>_xlfn.RANK.AVG(Table2[[#This Row],[1Y Return vs Nifty Z-Score]],Table2[1Y Return vs Nifty Z-Score])</f>
        <v>91</v>
      </c>
      <c r="AT68">
        <f>_xlfn.RANK.AVG(Table2[[#This Row],[6M Return vs Nifty Z-Score]],Table2[6M Return vs Nifty Z-Score])</f>
        <v>75</v>
      </c>
      <c r="AU68">
        <f>_xlfn.RANK.AVG(Table2[[#This Row],[Sharpe Ratio Z-Score]],Table2[Sharpe Ratio Z-Score])</f>
        <v>186</v>
      </c>
      <c r="AV68">
        <f>(Table2[[#This Row],[Rank 1Y]]+Table2[[#This Row],[Rank 6M]]+Table2[[#This Row],[Rank Sharpe]])/3</f>
        <v>117.33333333333333</v>
      </c>
    </row>
    <row r="69" spans="1:48" x14ac:dyDescent="0.3">
      <c r="A69" t="s">
        <v>96</v>
      </c>
      <c r="B69" t="s">
        <v>97</v>
      </c>
      <c r="C69" t="s">
        <v>10319</v>
      </c>
      <c r="D69" t="s">
        <v>98</v>
      </c>
      <c r="E69">
        <v>310704.80723688001</v>
      </c>
      <c r="F69">
        <v>10963.7</v>
      </c>
      <c r="G69">
        <v>107.398330120476</v>
      </c>
      <c r="H69">
        <f>(Table2[[#This Row],[1Y Return vs Nifty]]-AVERAGE(Table2[1Y Return vs Nifty]))/_xlfn.STDEV.P(Table2[1Y Return vs Nifty])</f>
        <v>1.3804858130897419</v>
      </c>
      <c r="I69">
        <v>15.539039439883799</v>
      </c>
      <c r="J69">
        <f>(Table2[[#This Row],[1M Return vs Nifty]]-AVERAGE(Table2[1M Return vs Nifty]))/_xlfn.STDEV.P(Table2[1M Return vs Nifty])</f>
        <v>1.235622736010012</v>
      </c>
      <c r="K69">
        <v>21.118655631717399</v>
      </c>
      <c r="L69">
        <f>(Table2[[#This Row],[6M Return vs Nifty]]-AVERAGE(Table2[6M Return vs Nifty]))/_xlfn.STDEV.P(Table2[6M Return vs Nifty])</f>
        <v>0.40446739231069628</v>
      </c>
      <c r="M69">
        <v>4.3934848630389798</v>
      </c>
      <c r="N69">
        <f>(Table2[[#This Row],[1W Return vs Nifty]]-AVERAGE(Table2[1W Return vs Nifty]))/_xlfn.STDEV.P(Table2[1W Return vs Nifty])</f>
        <v>1.2478538648651376</v>
      </c>
      <c r="O69">
        <v>10363.77</v>
      </c>
      <c r="P69">
        <v>9920.4991348704607</v>
      </c>
      <c r="Q69">
        <v>8503.9190114197499</v>
      </c>
      <c r="R69">
        <v>92.310957767863897</v>
      </c>
      <c r="S69" s="2">
        <f>(Table2[[#This Row],[Close Price]]-Table2[[#This Row],[20D EMA]])/Table2[[#This Row],[20D EMA]]</f>
        <v>5.7887236015465443E-2</v>
      </c>
      <c r="T69" s="2">
        <f>(Table2[[#This Row],[Close Price]]-Table2[[#This Row],[50D EMA]])/Table2[[#This Row],[50D EMA]]</f>
        <v>0.10515608649797659</v>
      </c>
      <c r="U69" s="2">
        <f>(Table2[[#This Row],[Close Price]]-Table2[[#This Row],[200D EMA]])/Table2[[#This Row],[200D EMA]]</f>
        <v>0.28925263578793003</v>
      </c>
      <c r="V69">
        <v>1.29204386249603</v>
      </c>
      <c r="W69">
        <v>10908.9</v>
      </c>
      <c r="X69">
        <v>11029.85</v>
      </c>
      <c r="Y69">
        <v>10908.9</v>
      </c>
      <c r="Z69">
        <v>11154.1</v>
      </c>
      <c r="AA69">
        <v>10908.9</v>
      </c>
      <c r="AB69">
        <v>11154.1</v>
      </c>
      <c r="AC69" s="2">
        <f>(Table2[[#This Row],[Close Price]]/Table2[[#This Row],[Day Low]])-1</f>
        <v>5.0234212432052061E-3</v>
      </c>
      <c r="AD69" s="2">
        <f>(Table2[[#This Row],[Day High]]/Table2[[#This Row],[Close Price]])-1</f>
        <v>6.0335470689638626E-3</v>
      </c>
      <c r="AE69" s="2">
        <f>(Table2[[#This Row],[Close Price]]/Table2[[#This Row],[Current Week Low]])-1</f>
        <v>5.0234212432052061E-3</v>
      </c>
      <c r="AF69" s="2">
        <f>(Table2[[#This Row],[Current Week High]]/Table2[[#This Row],[Close Price]])-1</f>
        <v>1.7366400029187101E-2</v>
      </c>
      <c r="AG69" s="2">
        <f>(Table2[[#This Row],[Close Price]]/Table2[[#This Row],[Current Month Low]])-1</f>
        <v>5.0234212432052061E-3</v>
      </c>
      <c r="AH69" s="2">
        <f>(Table2[[#This Row],[Current Month High]]/Table2[[#This Row],[Close Price]])-1</f>
        <v>1.7366400029187101E-2</v>
      </c>
      <c r="AI69">
        <v>1.7366400029187099</v>
      </c>
      <c r="AJ69">
        <v>137.18631014191701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0.09</v>
      </c>
      <c r="AM69" t="s">
        <v>10358</v>
      </c>
      <c r="AN69">
        <v>12.21</v>
      </c>
      <c r="AO69" t="s">
        <v>10358</v>
      </c>
      <c r="AP69">
        <v>0.16794617748225901</v>
      </c>
      <c r="AQ69">
        <f>(Table2[[#This Row],[Sharpe Ratio]]-AVERAGE(Table2[Sharpe Ratio]))/_xlfn.STDEV.P(Table2[Sharpe Ratio])</f>
        <v>1.1942088342166017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5.4626386404921901</v>
      </c>
      <c r="AS69">
        <f>_xlfn.RANK.AVG(Table2[[#This Row],[1Y Return vs Nifty Z-Score]],Table2[1Y Return vs Nifty Z-Score])</f>
        <v>67</v>
      </c>
      <c r="AT69">
        <f>_xlfn.RANK.AVG(Table2[[#This Row],[6M Return vs Nifty Z-Score]],Table2[6M Return vs Nifty Z-Score])</f>
        <v>213</v>
      </c>
      <c r="AU69">
        <f>_xlfn.RANK.AVG(Table2[[#This Row],[Sharpe Ratio Z-Score]],Table2[Sharpe Ratio Z-Score])</f>
        <v>88</v>
      </c>
      <c r="AV69">
        <f>(Table2[[#This Row],[Rank 1Y]]+Table2[[#This Row],[Rank 6M]]+Table2[[#This Row],[Rank Sharpe]])/3</f>
        <v>122.66666666666667</v>
      </c>
    </row>
    <row r="70" spans="1:48" x14ac:dyDescent="0.3">
      <c r="A70" t="s">
        <v>73</v>
      </c>
      <c r="B70" t="s">
        <v>74</v>
      </c>
      <c r="C70" t="s">
        <v>10319</v>
      </c>
      <c r="D70" t="s">
        <v>60</v>
      </c>
      <c r="E70">
        <v>332748.01779359998</v>
      </c>
      <c r="F70">
        <v>2749.6</v>
      </c>
      <c r="G70">
        <v>45.389205380359797</v>
      </c>
      <c r="H70">
        <f>(Table2[[#This Row],[1Y Return vs Nifty]]-AVERAGE(Table2[1Y Return vs Nifty]))/_xlfn.STDEV.P(Table2[1Y Return vs Nifty])</f>
        <v>0.34660125758637073</v>
      </c>
      <c r="I70">
        <v>0.87862406476927102</v>
      </c>
      <c r="J70">
        <f>(Table2[[#This Row],[1M Return vs Nifty]]-AVERAGE(Table2[1M Return vs Nifty]))/_xlfn.STDEV.P(Table2[1M Return vs Nifty])</f>
        <v>-0.19235229307860521</v>
      </c>
      <c r="K70">
        <v>30.663979173678399</v>
      </c>
      <c r="L70">
        <f>(Table2[[#This Row],[6M Return vs Nifty]]-AVERAGE(Table2[6M Return vs Nifty]))/_xlfn.STDEV.P(Table2[6M Return vs Nifty])</f>
        <v>0.72426697708159649</v>
      </c>
      <c r="M70">
        <v>-0.58597213052229802</v>
      </c>
      <c r="N70">
        <f>(Table2[[#This Row],[1W Return vs Nifty]]-AVERAGE(Table2[1W Return vs Nifty]))/_xlfn.STDEV.P(Table2[1W Return vs Nifty])</f>
        <v>5.6355594702970774E-2</v>
      </c>
      <c r="O70">
        <v>2772.52</v>
      </c>
      <c r="P70">
        <v>2742.8235343834199</v>
      </c>
      <c r="Q70">
        <v>2295.8511940999601</v>
      </c>
      <c r="R70">
        <v>50.645061594959699</v>
      </c>
      <c r="S70" s="2">
        <f>(Table2[[#This Row],[Close Price]]-Table2[[#This Row],[20D EMA]])/Table2[[#This Row],[20D EMA]]</f>
        <v>-8.266847488927068E-3</v>
      </c>
      <c r="T70" s="2">
        <f>(Table2[[#This Row],[Close Price]]-Table2[[#This Row],[50D EMA]])/Table2[[#This Row],[50D EMA]]</f>
        <v>2.4706166953986559E-3</v>
      </c>
      <c r="U70" s="2">
        <f>(Table2[[#This Row],[Close Price]]-Table2[[#This Row],[200D EMA]])/Table2[[#This Row],[200D EMA]]</f>
        <v>0.19763859568342904</v>
      </c>
      <c r="V70">
        <v>0.72004985358204998</v>
      </c>
      <c r="W70">
        <v>2731.1</v>
      </c>
      <c r="X70">
        <v>2779.9</v>
      </c>
      <c r="Y70">
        <v>2731.1</v>
      </c>
      <c r="Z70">
        <v>2848.8</v>
      </c>
      <c r="AA70">
        <v>2731.1</v>
      </c>
      <c r="AB70">
        <v>2848.8</v>
      </c>
      <c r="AC70" s="2">
        <f>(Table2[[#This Row],[Close Price]]/Table2[[#This Row],[Day Low]])-1</f>
        <v>6.7738273955548767E-3</v>
      </c>
      <c r="AD70" s="2">
        <f>(Table2[[#This Row],[Day High]]/Table2[[#This Row],[Close Price]])-1</f>
        <v>1.1019784695955881E-2</v>
      </c>
      <c r="AE70" s="2">
        <f>(Table2[[#This Row],[Close Price]]/Table2[[#This Row],[Current Week Low]])-1</f>
        <v>6.7738273955548767E-3</v>
      </c>
      <c r="AF70" s="2">
        <f>(Table2[[#This Row],[Current Week High]]/Table2[[#This Row],[Close Price]])-1</f>
        <v>3.6077974978178773E-2</v>
      </c>
      <c r="AG70" s="2">
        <f>(Table2[[#This Row],[Close Price]]/Table2[[#This Row],[Current Month Low]])-1</f>
        <v>6.7738273955548767E-3</v>
      </c>
      <c r="AH70" s="2">
        <f>(Table2[[#This Row],[Current Month High]]/Table2[[#This Row],[Close Price]])-1</f>
        <v>3.6077974978178773E-2</v>
      </c>
      <c r="AI70">
        <v>9.59775967413443</v>
      </c>
      <c r="AJ70">
        <v>89.627586206896495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-7.0000000000000007E-2</v>
      </c>
      <c r="AM70" t="s">
        <v>10357</v>
      </c>
      <c r="AN70">
        <v>-0.56000000000000005</v>
      </c>
      <c r="AO70" t="s">
        <v>10357</v>
      </c>
      <c r="AP70">
        <v>0.204224528297274</v>
      </c>
      <c r="AQ70">
        <f>(Table2[[#This Row],[Sharpe Ratio]]-AVERAGE(Table2[Sharpe Ratio]))/_xlfn.STDEV.P(Table2[Sharpe Ratio])</f>
        <v>1.6092807416588597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2.5441522779511923</v>
      </c>
      <c r="AS70">
        <f>_xlfn.RANK.AVG(Table2[[#This Row],[1Y Return vs Nifty Z-Score]],Table2[1Y Return vs Nifty Z-Score])</f>
        <v>204</v>
      </c>
      <c r="AT70">
        <f>_xlfn.RANK.AVG(Table2[[#This Row],[6M Return vs Nifty Z-Score]],Table2[6M Return vs Nifty Z-Score])</f>
        <v>144</v>
      </c>
      <c r="AU70">
        <f>_xlfn.RANK.AVG(Table2[[#This Row],[Sharpe Ratio Z-Score]],Table2[Sharpe Ratio Z-Score])</f>
        <v>32</v>
      </c>
      <c r="AV70">
        <f>(Table2[[#This Row],[Rank 1Y]]+Table2[[#This Row],[Rank 6M]]+Table2[[#This Row],[Rank Sharpe]])/3</f>
        <v>126.66666666666667</v>
      </c>
    </row>
    <row r="71" spans="1:48" x14ac:dyDescent="0.3">
      <c r="A71" t="s">
        <v>673</v>
      </c>
      <c r="B71" t="s">
        <v>674</v>
      </c>
      <c r="C71" t="s">
        <v>10319</v>
      </c>
      <c r="D71" t="s">
        <v>509</v>
      </c>
      <c r="E71">
        <v>27524.26936514</v>
      </c>
      <c r="F71">
        <v>1487.15</v>
      </c>
      <c r="G71">
        <v>108.96759030286501</v>
      </c>
      <c r="H71">
        <f>(Table2[[#This Row],[1Y Return vs Nifty]]-AVERAGE(Table2[1Y Return vs Nifty]))/_xlfn.STDEV.P(Table2[1Y Return vs Nifty])</f>
        <v>1.406650250548553</v>
      </c>
      <c r="I71">
        <v>-5.9098347253866796</v>
      </c>
      <c r="J71">
        <f>(Table2[[#This Row],[1M Return vs Nifty]]-AVERAGE(Table2[1M Return vs Nifty]))/_xlfn.STDEV.P(Table2[1M Return vs Nifty])</f>
        <v>-0.85357159623658918</v>
      </c>
      <c r="K71">
        <v>62.915723263762501</v>
      </c>
      <c r="L71">
        <f>(Table2[[#This Row],[6M Return vs Nifty]]-AVERAGE(Table2[6M Return vs Nifty]))/_xlfn.STDEV.P(Table2[6M Return vs Nifty])</f>
        <v>1.8048059784895354</v>
      </c>
      <c r="M71">
        <v>-4.37970877764268</v>
      </c>
      <c r="N71">
        <f>(Table2[[#This Row],[1W Return vs Nifty]]-AVERAGE(Table2[1W Return vs Nifty]))/_xlfn.STDEV.P(Table2[1W Return vs Nifty])</f>
        <v>-0.85142022469654821</v>
      </c>
      <c r="O71">
        <v>1534.13</v>
      </c>
      <c r="P71">
        <v>1508.82748752158</v>
      </c>
      <c r="Q71">
        <v>1177.0168989548999</v>
      </c>
      <c r="R71">
        <v>38.6866977186111</v>
      </c>
      <c r="S71" s="2">
        <f>(Table2[[#This Row],[Close Price]]-Table2[[#This Row],[20D EMA]])/Table2[[#This Row],[20D EMA]]</f>
        <v>-3.0623219674994959E-2</v>
      </c>
      <c r="T71" s="2">
        <f>(Table2[[#This Row],[Close Price]]-Table2[[#This Row],[50D EMA]])/Table2[[#This Row],[50D EMA]]</f>
        <v>-1.4367108036444665E-2</v>
      </c>
      <c r="U71" s="2">
        <f>(Table2[[#This Row],[Close Price]]-Table2[[#This Row],[200D EMA]])/Table2[[#This Row],[200D EMA]]</f>
        <v>0.26349078022624345</v>
      </c>
      <c r="V71">
        <v>0.200213683102511</v>
      </c>
      <c r="W71">
        <v>1484</v>
      </c>
      <c r="X71">
        <v>1518.85</v>
      </c>
      <c r="Y71">
        <v>1484</v>
      </c>
      <c r="Z71">
        <v>1530</v>
      </c>
      <c r="AA71">
        <v>1484</v>
      </c>
      <c r="AB71">
        <v>1530</v>
      </c>
      <c r="AC71" s="2">
        <f>(Table2[[#This Row],[Close Price]]/Table2[[#This Row],[Day Low]])-1</f>
        <v>2.1226415094339757E-3</v>
      </c>
      <c r="AD71" s="2">
        <f>(Table2[[#This Row],[Day High]]/Table2[[#This Row],[Close Price]])-1</f>
        <v>2.1315939885014901E-2</v>
      </c>
      <c r="AE71" s="2">
        <f>(Table2[[#This Row],[Close Price]]/Table2[[#This Row],[Current Week Low]])-1</f>
        <v>2.1226415094339757E-3</v>
      </c>
      <c r="AF71" s="2">
        <f>(Table2[[#This Row],[Current Week High]]/Table2[[#This Row],[Close Price]])-1</f>
        <v>2.8813502336684227E-2</v>
      </c>
      <c r="AG71" s="2">
        <f>(Table2[[#This Row],[Close Price]]/Table2[[#This Row],[Current Month Low]])-1</f>
        <v>2.1226415094339757E-3</v>
      </c>
      <c r="AH71" s="2">
        <f>(Table2[[#This Row],[Current Month High]]/Table2[[#This Row],[Close Price]])-1</f>
        <v>2.8813502336684227E-2</v>
      </c>
      <c r="AI71">
        <v>19.419695390512</v>
      </c>
      <c r="AJ71">
        <v>148.27212020033301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0.1</v>
      </c>
      <c r="AM71" t="s">
        <v>10358</v>
      </c>
      <c r="AN71">
        <v>-4.4400000000000004</v>
      </c>
      <c r="AO71" t="s">
        <v>10357</v>
      </c>
      <c r="AP71">
        <v>8.4429214011986997E-2</v>
      </c>
      <c r="AQ71">
        <f>(Table2[[#This Row],[Sharpe Ratio]]-AVERAGE(Table2[Sharpe Ratio]))/_xlfn.STDEV.P(Table2[Sharpe Ratio])</f>
        <v>0.23866525098834401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1.745129659093295</v>
      </c>
      <c r="AS71">
        <f>_xlfn.RANK.AVG(Table2[[#This Row],[1Y Return vs Nifty Z-Score]],Table2[1Y Return vs Nifty Z-Score])</f>
        <v>64</v>
      </c>
      <c r="AT71">
        <f>_xlfn.RANK.AVG(Table2[[#This Row],[6M Return vs Nifty Z-Score]],Table2[6M Return vs Nifty Z-Score])</f>
        <v>39</v>
      </c>
      <c r="AU71">
        <f>_xlfn.RANK.AVG(Table2[[#This Row],[Sharpe Ratio Z-Score]],Table2[Sharpe Ratio Z-Score])</f>
        <v>277</v>
      </c>
      <c r="AV71">
        <f>(Table2[[#This Row],[Rank 1Y]]+Table2[[#This Row],[Rank 6M]]+Table2[[#This Row],[Rank Sharpe]])/3</f>
        <v>126.66666666666667</v>
      </c>
    </row>
    <row r="72" spans="1:48" x14ac:dyDescent="0.3">
      <c r="A72" t="s">
        <v>751</v>
      </c>
      <c r="B72" t="s">
        <v>752</v>
      </c>
      <c r="C72" t="s">
        <v>10317</v>
      </c>
      <c r="D72" t="s">
        <v>215</v>
      </c>
      <c r="E72">
        <v>22500.416513519998</v>
      </c>
      <c r="F72">
        <v>1400.05</v>
      </c>
      <c r="G72">
        <v>76.614237366550995</v>
      </c>
      <c r="H72">
        <f>(Table2[[#This Row],[1Y Return vs Nifty]]-AVERAGE(Table2[1Y Return vs Nifty]))/_xlfn.STDEV.P(Table2[1Y Return vs Nifty])</f>
        <v>0.86721944806917572</v>
      </c>
      <c r="I72">
        <v>7.8007220975377098</v>
      </c>
      <c r="J72">
        <f>(Table2[[#This Row],[1M Return vs Nifty]]-AVERAGE(Table2[1M Return vs Nifty]))/_xlfn.STDEV.P(Table2[1M Return vs Nifty])</f>
        <v>0.48188393330250107</v>
      </c>
      <c r="K72">
        <v>27.686079859161801</v>
      </c>
      <c r="L72">
        <f>(Table2[[#This Row],[6M Return vs Nifty]]-AVERAGE(Table2[6M Return vs Nifty]))/_xlfn.STDEV.P(Table2[6M Return vs Nifty])</f>
        <v>0.62449760204831095</v>
      </c>
      <c r="M72">
        <v>4.2317511398599201</v>
      </c>
      <c r="N72">
        <f>(Table2[[#This Row],[1W Return vs Nifty]]-AVERAGE(Table2[1W Return vs Nifty]))/_xlfn.STDEV.P(Table2[1W Return vs Nifty])</f>
        <v>1.2091537713320646</v>
      </c>
      <c r="O72">
        <v>1316.9</v>
      </c>
      <c r="P72">
        <v>1282.0110625678899</v>
      </c>
      <c r="Q72">
        <v>1077.9331374798801</v>
      </c>
      <c r="R72">
        <v>79.362961873239797</v>
      </c>
      <c r="S72" s="2">
        <f>(Table2[[#This Row],[Close Price]]-Table2[[#This Row],[20D EMA]])/Table2[[#This Row],[20D EMA]]</f>
        <v>6.3140709241400153E-2</v>
      </c>
      <c r="T72" s="2">
        <f>(Table2[[#This Row],[Close Price]]-Table2[[#This Row],[50D EMA]])/Table2[[#This Row],[50D EMA]]</f>
        <v>9.2073259645416836E-2</v>
      </c>
      <c r="U72" s="2">
        <f>(Table2[[#This Row],[Close Price]]-Table2[[#This Row],[200D EMA]])/Table2[[#This Row],[200D EMA]]</f>
        <v>0.29882824019419502</v>
      </c>
      <c r="V72">
        <v>0.60533526303121299</v>
      </c>
      <c r="W72">
        <v>1373</v>
      </c>
      <c r="X72">
        <v>1425.15</v>
      </c>
      <c r="Y72">
        <v>1357.55</v>
      </c>
      <c r="Z72">
        <v>1425.15</v>
      </c>
      <c r="AA72">
        <v>1357.55</v>
      </c>
      <c r="AB72">
        <v>1425.15</v>
      </c>
      <c r="AC72" s="2">
        <f>(Table2[[#This Row],[Close Price]]/Table2[[#This Row],[Day Low]])-1</f>
        <v>1.9701383831026931E-2</v>
      </c>
      <c r="AD72" s="2">
        <f>(Table2[[#This Row],[Day High]]/Table2[[#This Row],[Close Price]])-1</f>
        <v>1.7927931145316434E-2</v>
      </c>
      <c r="AE72" s="2">
        <f>(Table2[[#This Row],[Close Price]]/Table2[[#This Row],[Current Week Low]])-1</f>
        <v>3.1306397554417886E-2</v>
      </c>
      <c r="AF72" s="2">
        <f>(Table2[[#This Row],[Current Week High]]/Table2[[#This Row],[Close Price]])-1</f>
        <v>1.7927931145316434E-2</v>
      </c>
      <c r="AG72" s="2">
        <f>(Table2[[#This Row],[Close Price]]/Table2[[#This Row],[Current Month Low]])-1</f>
        <v>3.1306397554417886E-2</v>
      </c>
      <c r="AH72" s="2">
        <f>(Table2[[#This Row],[Current Month High]]/Table2[[#This Row],[Close Price]])-1</f>
        <v>1.7927931145316434E-2</v>
      </c>
      <c r="AI72">
        <v>1.9856433698796501</v>
      </c>
      <c r="AJ72">
        <v>132.85654885654799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0.11</v>
      </c>
      <c r="AM72" t="s">
        <v>10358</v>
      </c>
      <c r="AN72">
        <v>13.65</v>
      </c>
      <c r="AO72" t="s">
        <v>10358</v>
      </c>
      <c r="AP72">
        <v>0.15946088463428701</v>
      </c>
      <c r="AQ72">
        <f>(Table2[[#This Row],[Sharpe Ratio]]-AVERAGE(Table2[Sharpe Ratio]))/_xlfn.STDEV.P(Table2[Sharpe Ratio])</f>
        <v>1.097125956729343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4.279880711481395</v>
      </c>
      <c r="AS72">
        <f>_xlfn.RANK.AVG(Table2[[#This Row],[1Y Return vs Nifty Z-Score]],Table2[1Y Return vs Nifty Z-Score])</f>
        <v>114</v>
      </c>
      <c r="AT72">
        <f>_xlfn.RANK.AVG(Table2[[#This Row],[6M Return vs Nifty Z-Score]],Table2[6M Return vs Nifty Z-Score])</f>
        <v>164</v>
      </c>
      <c r="AU72">
        <f>_xlfn.RANK.AVG(Table2[[#This Row],[Sharpe Ratio Z-Score]],Table2[Sharpe Ratio Z-Score])</f>
        <v>104</v>
      </c>
      <c r="AV72">
        <f>(Table2[[#This Row],[Rank 1Y]]+Table2[[#This Row],[Rank 6M]]+Table2[[#This Row],[Rank Sharpe]])/3</f>
        <v>127.33333333333333</v>
      </c>
    </row>
    <row r="73" spans="1:48" x14ac:dyDescent="0.3">
      <c r="A73" t="s">
        <v>533</v>
      </c>
      <c r="B73" t="s">
        <v>534</v>
      </c>
      <c r="C73" t="s">
        <v>10314</v>
      </c>
      <c r="D73" t="s">
        <v>535</v>
      </c>
      <c r="E73">
        <v>39556.922264050001</v>
      </c>
      <c r="F73">
        <v>1091.2</v>
      </c>
      <c r="G73">
        <v>89.010230649447095</v>
      </c>
      <c r="H73">
        <f>(Table2[[#This Row],[1Y Return vs Nifty]]-AVERAGE(Table2[1Y Return vs Nifty]))/_xlfn.STDEV.P(Table2[1Y Return vs Nifty])</f>
        <v>1.0738991272135356</v>
      </c>
      <c r="I73">
        <v>6.2704292243507798</v>
      </c>
      <c r="J73">
        <f>(Table2[[#This Row],[1M Return vs Nifty]]-AVERAGE(Table2[1M Return vs Nifty]))/_xlfn.STDEV.P(Table2[1M Return vs Nifty])</f>
        <v>0.33282812866189493</v>
      </c>
      <c r="K73">
        <v>37.568293802391501</v>
      </c>
      <c r="L73">
        <f>(Table2[[#This Row],[6M Return vs Nifty]]-AVERAGE(Table2[6M Return vs Nifty]))/_xlfn.STDEV.P(Table2[6M Return vs Nifty])</f>
        <v>0.95558411805474452</v>
      </c>
      <c r="M73">
        <v>-1.5651893921470199</v>
      </c>
      <c r="N73">
        <f>(Table2[[#This Row],[1W Return vs Nifty]]-AVERAGE(Table2[1W Return vs Nifty]))/_xlfn.STDEV.P(Table2[1W Return vs Nifty])</f>
        <v>-0.17795422559419133</v>
      </c>
      <c r="O73">
        <v>1072.52</v>
      </c>
      <c r="P73">
        <v>1013.52296990248</v>
      </c>
      <c r="Q73">
        <v>814.60035181612704</v>
      </c>
      <c r="R73">
        <v>55.130113582145597</v>
      </c>
      <c r="S73" s="2">
        <f>(Table2[[#This Row],[Close Price]]-Table2[[#This Row],[20D EMA]])/Table2[[#This Row],[20D EMA]]</f>
        <v>1.7416924626114258E-2</v>
      </c>
      <c r="T73" s="2">
        <f>(Table2[[#This Row],[Close Price]]-Table2[[#This Row],[50D EMA]])/Table2[[#This Row],[50D EMA]]</f>
        <v>7.6640621282607985E-2</v>
      </c>
      <c r="U73" s="2">
        <f>(Table2[[#This Row],[Close Price]]-Table2[[#This Row],[200D EMA]])/Table2[[#This Row],[200D EMA]]</f>
        <v>0.33955257638571157</v>
      </c>
      <c r="V73">
        <v>0.65191006843270205</v>
      </c>
      <c r="W73">
        <v>1067.5999999999999</v>
      </c>
      <c r="X73">
        <v>1114</v>
      </c>
      <c r="Y73">
        <v>1062.3</v>
      </c>
      <c r="Z73">
        <v>1114</v>
      </c>
      <c r="AA73">
        <v>1062.3</v>
      </c>
      <c r="AB73">
        <v>1114</v>
      </c>
      <c r="AC73" s="2">
        <f>(Table2[[#This Row],[Close Price]]/Table2[[#This Row],[Day Low]])-1</f>
        <v>2.2105657549644109E-2</v>
      </c>
      <c r="AD73" s="2">
        <f>(Table2[[#This Row],[Day High]]/Table2[[#This Row],[Close Price]])-1</f>
        <v>2.0894428152492539E-2</v>
      </c>
      <c r="AE73" s="2">
        <f>(Table2[[#This Row],[Close Price]]/Table2[[#This Row],[Current Week Low]])-1</f>
        <v>2.7205120963946339E-2</v>
      </c>
      <c r="AF73" s="2">
        <f>(Table2[[#This Row],[Current Week High]]/Table2[[#This Row],[Close Price]])-1</f>
        <v>2.0894428152492539E-2</v>
      </c>
      <c r="AG73" s="2">
        <f>(Table2[[#This Row],[Close Price]]/Table2[[#This Row],[Current Month Low]])-1</f>
        <v>2.7205120963946339E-2</v>
      </c>
      <c r="AH73" s="2">
        <f>(Table2[[#This Row],[Current Month High]]/Table2[[#This Row],[Close Price]])-1</f>
        <v>2.0894428152492539E-2</v>
      </c>
      <c r="AI73">
        <v>11.345307917888499</v>
      </c>
      <c r="AJ73">
        <v>125.921325051759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0.28000000000000003</v>
      </c>
      <c r="AM73" t="s">
        <v>10358</v>
      </c>
      <c r="AN73">
        <v>-0.62</v>
      </c>
      <c r="AO73" t="s">
        <v>10357</v>
      </c>
      <c r="AP73">
        <v>0.122461131552163</v>
      </c>
      <c r="AQ73">
        <f>(Table2[[#This Row],[Sharpe Ratio]]-AVERAGE(Table2[Sharpe Ratio]))/_xlfn.STDEV.P(Table2[Sharpe Ratio])</f>
        <v>0.67380026133048943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2.858157409666473</v>
      </c>
      <c r="AS73">
        <f>_xlfn.RANK.AVG(Table2[[#This Row],[1Y Return vs Nifty Z-Score]],Table2[1Y Return vs Nifty Z-Score])</f>
        <v>94</v>
      </c>
      <c r="AT73">
        <f>_xlfn.RANK.AVG(Table2[[#This Row],[6M Return vs Nifty Z-Score]],Table2[6M Return vs Nifty Z-Score])</f>
        <v>110</v>
      </c>
      <c r="AU73">
        <f>_xlfn.RANK.AVG(Table2[[#This Row],[Sharpe Ratio Z-Score]],Table2[Sharpe Ratio Z-Score])</f>
        <v>179</v>
      </c>
      <c r="AV73">
        <f>(Table2[[#This Row],[Rank 1Y]]+Table2[[#This Row],[Rank 6M]]+Table2[[#This Row],[Rank Sharpe]])/3</f>
        <v>127.66666666666667</v>
      </c>
    </row>
    <row r="74" spans="1:48" x14ac:dyDescent="0.3">
      <c r="A74" t="s">
        <v>370</v>
      </c>
      <c r="B74" t="s">
        <v>371</v>
      </c>
      <c r="C74" t="s">
        <v>10326</v>
      </c>
      <c r="D74" t="s">
        <v>138</v>
      </c>
      <c r="E74">
        <v>66434.628253924995</v>
      </c>
      <c r="F74">
        <v>3624.45</v>
      </c>
      <c r="G74">
        <v>66.962143955861194</v>
      </c>
      <c r="H74">
        <f>(Table2[[#This Row],[1Y Return vs Nifty]]-AVERAGE(Table2[1Y Return vs Nifty]))/_xlfn.STDEV.P(Table2[1Y Return vs Nifty])</f>
        <v>0.70628909552168795</v>
      </c>
      <c r="I74">
        <v>8.3792971215114491</v>
      </c>
      <c r="J74">
        <f>(Table2[[#This Row],[1M Return vs Nifty]]-AVERAGE(Table2[1M Return vs Nifty]))/_xlfn.STDEV.P(Table2[1M Return vs Nifty])</f>
        <v>0.53823913644983301</v>
      </c>
      <c r="K74">
        <v>21.683376009682402</v>
      </c>
      <c r="L74">
        <f>(Table2[[#This Row],[6M Return vs Nifty]]-AVERAGE(Table2[6M Return vs Nifty]))/_xlfn.STDEV.P(Table2[6M Return vs Nifty])</f>
        <v>0.42338737355501682</v>
      </c>
      <c r="M74">
        <v>-1.07791946796828</v>
      </c>
      <c r="N74">
        <f>(Table2[[#This Row],[1W Return vs Nifty]]-AVERAGE(Table2[1W Return vs Nifty]))/_xlfn.STDEV.P(Table2[1W Return vs Nifty])</f>
        <v>-6.1358927650712047E-2</v>
      </c>
      <c r="O74">
        <v>3599.7</v>
      </c>
      <c r="P74">
        <v>3549.63085794069</v>
      </c>
      <c r="Q74">
        <v>3017.2876129226202</v>
      </c>
      <c r="R74">
        <v>61.093782451503699</v>
      </c>
      <c r="S74" s="2">
        <f>(Table2[[#This Row],[Close Price]]-Table2[[#This Row],[20D EMA]])/Table2[[#This Row],[20D EMA]]</f>
        <v>6.8755729644137016E-3</v>
      </c>
      <c r="T74" s="2">
        <f>(Table2[[#This Row],[Close Price]]-Table2[[#This Row],[50D EMA]])/Table2[[#This Row],[50D EMA]]</f>
        <v>2.1078006433242456E-2</v>
      </c>
      <c r="U74" s="2">
        <f>(Table2[[#This Row],[Close Price]]-Table2[[#This Row],[200D EMA]])/Table2[[#This Row],[200D EMA]]</f>
        <v>0.20122787913123966</v>
      </c>
      <c r="V74">
        <v>0.85992907009900199</v>
      </c>
      <c r="W74">
        <v>3585.3</v>
      </c>
      <c r="X74">
        <v>3659.9</v>
      </c>
      <c r="Y74">
        <v>3585.3</v>
      </c>
      <c r="Z74">
        <v>3814.15</v>
      </c>
      <c r="AA74">
        <v>3585.3</v>
      </c>
      <c r="AB74">
        <v>3814.15</v>
      </c>
      <c r="AC74" s="2">
        <f>(Table2[[#This Row],[Close Price]]/Table2[[#This Row],[Day Low]])-1</f>
        <v>1.0919588318968998E-2</v>
      </c>
      <c r="AD74" s="2">
        <f>(Table2[[#This Row],[Day High]]/Table2[[#This Row],[Close Price]])-1</f>
        <v>9.7807943274152986E-3</v>
      </c>
      <c r="AE74" s="2">
        <f>(Table2[[#This Row],[Close Price]]/Table2[[#This Row],[Current Week Low]])-1</f>
        <v>1.0919588318968998E-2</v>
      </c>
      <c r="AF74" s="2">
        <f>(Table2[[#This Row],[Current Week High]]/Table2[[#This Row],[Close Price]])-1</f>
        <v>5.2338975568707147E-2</v>
      </c>
      <c r="AG74" s="2">
        <f>(Table2[[#This Row],[Close Price]]/Table2[[#This Row],[Current Month Low]])-1</f>
        <v>1.0919588318968998E-2</v>
      </c>
      <c r="AH74" s="2">
        <f>(Table2[[#This Row],[Current Month High]]/Table2[[#This Row],[Close Price]])-1</f>
        <v>5.2338975568707147E-2</v>
      </c>
      <c r="AI74">
        <v>14.141455945039899</v>
      </c>
      <c r="AJ74">
        <v>109.742194959636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0.09</v>
      </c>
      <c r="AM74" t="s">
        <v>10358</v>
      </c>
      <c r="AN74">
        <v>3.83</v>
      </c>
      <c r="AO74" t="s">
        <v>10358</v>
      </c>
      <c r="AP74">
        <v>0.19696177512090299</v>
      </c>
      <c r="AQ74">
        <f>(Table2[[#This Row],[Sharpe Ratio]]-AVERAGE(Table2[Sharpe Ratio]))/_xlfn.STDEV.P(Table2[Sharpe Ratio])</f>
        <v>1.5261853212090704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3.1327419990848959</v>
      </c>
      <c r="AS74">
        <f>_xlfn.RANK.AVG(Table2[[#This Row],[1Y Return vs Nifty Z-Score]],Table2[1Y Return vs Nifty Z-Score])</f>
        <v>140</v>
      </c>
      <c r="AT74">
        <f>_xlfn.RANK.AVG(Table2[[#This Row],[6M Return vs Nifty Z-Score]],Table2[6M Return vs Nifty Z-Score])</f>
        <v>203</v>
      </c>
      <c r="AU74">
        <f>_xlfn.RANK.AVG(Table2[[#This Row],[Sharpe Ratio Z-Score]],Table2[Sharpe Ratio Z-Score])</f>
        <v>41</v>
      </c>
      <c r="AV74">
        <f>(Table2[[#This Row],[Rank 1Y]]+Table2[[#This Row],[Rank 6M]]+Table2[[#This Row],[Rank Sharpe]])/3</f>
        <v>128</v>
      </c>
    </row>
    <row r="75" spans="1:48" x14ac:dyDescent="0.3">
      <c r="A75" t="s">
        <v>382</v>
      </c>
      <c r="B75" t="s">
        <v>383</v>
      </c>
      <c r="C75" t="s">
        <v>10327</v>
      </c>
      <c r="D75" t="s">
        <v>384</v>
      </c>
      <c r="E75">
        <v>63652.470082380001</v>
      </c>
      <c r="F75">
        <v>999.75</v>
      </c>
      <c r="G75">
        <v>84.1782422668865</v>
      </c>
      <c r="H75">
        <f>(Table2[[#This Row],[1Y Return vs Nifty]]-AVERAGE(Table2[1Y Return vs Nifty]))/_xlfn.STDEV.P(Table2[1Y Return vs Nifty])</f>
        <v>0.99333488474053744</v>
      </c>
      <c r="I75">
        <v>2.9323312717786898</v>
      </c>
      <c r="J75">
        <f>(Table2[[#This Row],[1M Return vs Nifty]]-AVERAGE(Table2[1M Return vs Nifty]))/_xlfn.STDEV.P(Table2[1M Return vs Nifty])</f>
        <v>7.6858732101086399E-3</v>
      </c>
      <c r="K75">
        <v>26.359164832084701</v>
      </c>
      <c r="L75">
        <f>(Table2[[#This Row],[6M Return vs Nifty]]-AVERAGE(Table2[6M Return vs Nifty]))/_xlfn.STDEV.P(Table2[6M Return vs Nifty])</f>
        <v>0.58004160505458868</v>
      </c>
      <c r="M75">
        <v>0.37220419918474701</v>
      </c>
      <c r="N75">
        <f>(Table2[[#This Row],[1W Return vs Nifty]]-AVERAGE(Table2[1W Return vs Nifty]))/_xlfn.STDEV.P(Table2[1W Return vs Nifty])</f>
        <v>0.2856306824951772</v>
      </c>
      <c r="O75">
        <v>980.72</v>
      </c>
      <c r="P75">
        <v>960.16040925012499</v>
      </c>
      <c r="Q75">
        <v>804.99934367863</v>
      </c>
      <c r="R75">
        <v>54.080651982651403</v>
      </c>
      <c r="S75" s="2">
        <f>(Table2[[#This Row],[Close Price]]-Table2[[#This Row],[20D EMA]])/Table2[[#This Row],[20D EMA]]</f>
        <v>1.940411126519289E-2</v>
      </c>
      <c r="T75" s="2">
        <f>(Table2[[#This Row],[Close Price]]-Table2[[#This Row],[50D EMA]])/Table2[[#This Row],[50D EMA]]</f>
        <v>4.1232267409144749E-2</v>
      </c>
      <c r="U75" s="2">
        <f>(Table2[[#This Row],[Close Price]]-Table2[[#This Row],[200D EMA]])/Table2[[#This Row],[200D EMA]]</f>
        <v>0.24192647838868042</v>
      </c>
      <c r="V75">
        <v>0.63656634385127397</v>
      </c>
      <c r="W75">
        <v>980</v>
      </c>
      <c r="X75">
        <v>1035</v>
      </c>
      <c r="Y75">
        <v>972.4</v>
      </c>
      <c r="Z75">
        <v>1035</v>
      </c>
      <c r="AA75">
        <v>972.4</v>
      </c>
      <c r="AB75">
        <v>1035</v>
      </c>
      <c r="AC75" s="2">
        <f>(Table2[[#This Row],[Close Price]]/Table2[[#This Row],[Day Low]])-1</f>
        <v>2.0153061224489788E-2</v>
      </c>
      <c r="AD75" s="2">
        <f>(Table2[[#This Row],[Day High]]/Table2[[#This Row],[Close Price]])-1</f>
        <v>3.5258814703675867E-2</v>
      </c>
      <c r="AE75" s="2">
        <f>(Table2[[#This Row],[Close Price]]/Table2[[#This Row],[Current Week Low]])-1</f>
        <v>2.8126285479226576E-2</v>
      </c>
      <c r="AF75" s="2">
        <f>(Table2[[#This Row],[Current Week High]]/Table2[[#This Row],[Close Price]])-1</f>
        <v>3.5258814703675867E-2</v>
      </c>
      <c r="AG75" s="2">
        <f>(Table2[[#This Row],[Close Price]]/Table2[[#This Row],[Current Month Low]])-1</f>
        <v>2.8126285479226576E-2</v>
      </c>
      <c r="AH75" s="2">
        <f>(Table2[[#This Row],[Current Month High]]/Table2[[#This Row],[Close Price]])-1</f>
        <v>3.5258814703675867E-2</v>
      </c>
      <c r="AI75">
        <v>18.729682420605101</v>
      </c>
      <c r="AJ75">
        <v>127.267560809274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0.25</v>
      </c>
      <c r="AM75" t="s">
        <v>10358</v>
      </c>
      <c r="AN75">
        <v>7.91</v>
      </c>
      <c r="AO75" t="s">
        <v>10358</v>
      </c>
      <c r="AP75">
        <v>0.149377454074586</v>
      </c>
      <c r="AQ75">
        <f>(Table2[[#This Row],[Sharpe Ratio]]-AVERAGE(Table2[Sharpe Ratio]))/_xlfn.STDEV.P(Table2[Sharpe Ratio])</f>
        <v>0.98175828807985155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2.8484513335802633</v>
      </c>
      <c r="AS75">
        <f>_xlfn.RANK.AVG(Table2[[#This Row],[1Y Return vs Nifty Z-Score]],Table2[1Y Return vs Nifty Z-Score])</f>
        <v>100</v>
      </c>
      <c r="AT75">
        <f>_xlfn.RANK.AVG(Table2[[#This Row],[6M Return vs Nifty Z-Score]],Table2[6M Return vs Nifty Z-Score])</f>
        <v>169</v>
      </c>
      <c r="AU75">
        <f>_xlfn.RANK.AVG(Table2[[#This Row],[Sharpe Ratio Z-Score]],Table2[Sharpe Ratio Z-Score])</f>
        <v>119</v>
      </c>
      <c r="AV75">
        <f>(Table2[[#This Row],[Rank 1Y]]+Table2[[#This Row],[Rank 6M]]+Table2[[#This Row],[Rank Sharpe]])/3</f>
        <v>129.33333333333334</v>
      </c>
    </row>
    <row r="76" spans="1:48" x14ac:dyDescent="0.3">
      <c r="A76" t="s">
        <v>1298</v>
      </c>
      <c r="B76" t="s">
        <v>1299</v>
      </c>
      <c r="C76" t="s">
        <v>10325</v>
      </c>
      <c r="D76" t="s">
        <v>257</v>
      </c>
      <c r="E76">
        <v>8870.5577235839992</v>
      </c>
      <c r="F76">
        <v>75.44</v>
      </c>
      <c r="G76">
        <v>56.5929735859606</v>
      </c>
      <c r="H76">
        <f>(Table2[[#This Row],[1Y Return vs Nifty]]-AVERAGE(Table2[1Y Return vs Nifty]))/_xlfn.STDEV.P(Table2[1Y Return vs Nifty])</f>
        <v>0.53340284460694376</v>
      </c>
      <c r="I76">
        <v>-8.5292364179669207</v>
      </c>
      <c r="J76">
        <f>(Table2[[#This Row],[1M Return vs Nifty]]-AVERAGE(Table2[1M Return vs Nifty]))/_xlfn.STDEV.P(Table2[1M Return vs Nifty])</f>
        <v>-1.1087103568003787</v>
      </c>
      <c r="K76">
        <v>21.768795536245499</v>
      </c>
      <c r="L76">
        <f>(Table2[[#This Row],[6M Return vs Nifty]]-AVERAGE(Table2[6M Return vs Nifty]))/_xlfn.STDEV.P(Table2[6M Return vs Nifty])</f>
        <v>0.4262492073112138</v>
      </c>
      <c r="M76">
        <v>-4.1815695642024604</v>
      </c>
      <c r="N76">
        <f>(Table2[[#This Row],[1W Return vs Nifty]]-AVERAGE(Table2[1W Return vs Nifty]))/_xlfn.STDEV.P(Table2[1W Return vs Nifty])</f>
        <v>-0.80400892455466888</v>
      </c>
      <c r="O76">
        <v>79.22</v>
      </c>
      <c r="P76">
        <v>77.7235543479851</v>
      </c>
      <c r="Q76">
        <v>62.5970771372995</v>
      </c>
      <c r="R76">
        <v>37.697004213160902</v>
      </c>
      <c r="S76" s="2">
        <f>(Table2[[#This Row],[Close Price]]-Table2[[#This Row],[20D EMA]])/Table2[[#This Row],[20D EMA]]</f>
        <v>-4.7715223428427177E-2</v>
      </c>
      <c r="T76" s="2">
        <f>(Table2[[#This Row],[Close Price]]-Table2[[#This Row],[50D EMA]])/Table2[[#This Row],[50D EMA]]</f>
        <v>-2.9380467313179448E-2</v>
      </c>
      <c r="U76" s="2">
        <f>(Table2[[#This Row],[Close Price]]-Table2[[#This Row],[200D EMA]])/Table2[[#This Row],[200D EMA]]</f>
        <v>0.20516809170707798</v>
      </c>
      <c r="V76">
        <v>0.34263688124318598</v>
      </c>
      <c r="W76">
        <v>75.099999999999994</v>
      </c>
      <c r="X76">
        <v>77.45</v>
      </c>
      <c r="Y76">
        <v>75.099999999999994</v>
      </c>
      <c r="Z76">
        <v>81.09</v>
      </c>
      <c r="AA76">
        <v>75.099999999999994</v>
      </c>
      <c r="AB76">
        <v>81.09</v>
      </c>
      <c r="AC76" s="2">
        <f>(Table2[[#This Row],[Close Price]]/Table2[[#This Row],[Day Low]])-1</f>
        <v>4.5272969374168248E-3</v>
      </c>
      <c r="AD76" s="2">
        <f>(Table2[[#This Row],[Day High]]/Table2[[#This Row],[Close Price]])-1</f>
        <v>2.6643690349946958E-2</v>
      </c>
      <c r="AE76" s="2">
        <f>(Table2[[#This Row],[Close Price]]/Table2[[#This Row],[Current Week Low]])-1</f>
        <v>4.5272969374168248E-3</v>
      </c>
      <c r="AF76" s="2">
        <f>(Table2[[#This Row],[Current Week High]]/Table2[[#This Row],[Close Price]])-1</f>
        <v>7.4893955461293737E-2</v>
      </c>
      <c r="AG76" s="2">
        <f>(Table2[[#This Row],[Close Price]]/Table2[[#This Row],[Current Month Low]])-1</f>
        <v>4.5272969374168248E-3</v>
      </c>
      <c r="AH76" s="2">
        <f>(Table2[[#This Row],[Current Month High]]/Table2[[#This Row],[Close Price]])-1</f>
        <v>7.4893955461293737E-2</v>
      </c>
      <c r="AI76">
        <v>23.8069989395546</v>
      </c>
      <c r="AJ76">
        <v>98.549867723298505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0.03</v>
      </c>
      <c r="AM76" t="s">
        <v>10358</v>
      </c>
      <c r="AN76">
        <v>-6.93</v>
      </c>
      <c r="AO76" t="s">
        <v>10357</v>
      </c>
      <c r="AP76">
        <v>0.234500396765809</v>
      </c>
      <c r="AQ76">
        <f>(Table2[[#This Row],[Sharpe Ratio]]-AVERAGE(Table2[Sharpe Ratio]))/_xlfn.STDEV.P(Table2[Sharpe Ratio])</f>
        <v>1.9556763796189134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1.0026091501820236</v>
      </c>
      <c r="AS76">
        <f>_xlfn.RANK.AVG(Table2[[#This Row],[1Y Return vs Nifty Z-Score]],Table2[1Y Return vs Nifty Z-Score])</f>
        <v>171</v>
      </c>
      <c r="AT76">
        <f>_xlfn.RANK.AVG(Table2[[#This Row],[6M Return vs Nifty Z-Score]],Table2[6M Return vs Nifty Z-Score])</f>
        <v>201</v>
      </c>
      <c r="AU76">
        <f>_xlfn.RANK.AVG(Table2[[#This Row],[Sharpe Ratio Z-Score]],Table2[Sharpe Ratio Z-Score])</f>
        <v>16</v>
      </c>
      <c r="AV76">
        <f>(Table2[[#This Row],[Rank 1Y]]+Table2[[#This Row],[Rank 6M]]+Table2[[#This Row],[Rank Sharpe]])/3</f>
        <v>129.33333333333334</v>
      </c>
    </row>
    <row r="77" spans="1:48" x14ac:dyDescent="0.3">
      <c r="A77" t="s">
        <v>585</v>
      </c>
      <c r="B77" t="s">
        <v>586</v>
      </c>
      <c r="C77" t="s">
        <v>10324</v>
      </c>
      <c r="D77" t="s">
        <v>338</v>
      </c>
      <c r="E77">
        <v>34144.391695279999</v>
      </c>
      <c r="F77">
        <v>1699.5</v>
      </c>
      <c r="G77">
        <v>100.16404252220001</v>
      </c>
      <c r="H77">
        <f>(Table2[[#This Row],[1Y Return vs Nifty]]-AVERAGE(Table2[1Y Return vs Nifty]))/_xlfn.STDEV.P(Table2[1Y Return vs Nifty])</f>
        <v>1.2598677871254373</v>
      </c>
      <c r="I77">
        <v>-0.86537961082477499</v>
      </c>
      <c r="J77">
        <f>(Table2[[#This Row],[1M Return vs Nifty]]-AVERAGE(Table2[1M Return vs Nifty]))/_xlfn.STDEV.P(Table2[1M Return vs Nifty])</f>
        <v>-0.36222426707563177</v>
      </c>
      <c r="K77">
        <v>16.650729208214798</v>
      </c>
      <c r="L77">
        <f>(Table2[[#This Row],[6M Return vs Nifty]]-AVERAGE(Table2[6M Return vs Nifty]))/_xlfn.STDEV.P(Table2[6M Return vs Nifty])</f>
        <v>0.25477723160090832</v>
      </c>
      <c r="M77">
        <v>-3.1984802129093199</v>
      </c>
      <c r="N77">
        <f>(Table2[[#This Row],[1W Return vs Nifty]]-AVERAGE(Table2[1W Return vs Nifty]))/_xlfn.STDEV.P(Table2[1W Return vs Nifty])</f>
        <v>-0.56877257991001273</v>
      </c>
      <c r="O77">
        <v>1696.51</v>
      </c>
      <c r="P77">
        <v>1669.7384118750099</v>
      </c>
      <c r="Q77">
        <v>1405.8906078826301</v>
      </c>
      <c r="R77">
        <v>39.634224441886097</v>
      </c>
      <c r="S77" s="2">
        <f>(Table2[[#This Row],[Close Price]]-Table2[[#This Row],[20D EMA]])/Table2[[#This Row],[20D EMA]]</f>
        <v>1.7624417185869868E-3</v>
      </c>
      <c r="T77" s="2">
        <f>(Table2[[#This Row],[Close Price]]-Table2[[#This Row],[50D EMA]])/Table2[[#This Row],[50D EMA]]</f>
        <v>1.7824102214651541E-2</v>
      </c>
      <c r="U77" s="2">
        <f>(Table2[[#This Row],[Close Price]]-Table2[[#This Row],[200D EMA]])/Table2[[#This Row],[200D EMA]]</f>
        <v>0.208842274406802</v>
      </c>
      <c r="V77">
        <v>0.87175405480077806</v>
      </c>
      <c r="W77">
        <v>1671.5</v>
      </c>
      <c r="X77">
        <v>1732.3</v>
      </c>
      <c r="Y77">
        <v>1650</v>
      </c>
      <c r="Z77">
        <v>1732.3</v>
      </c>
      <c r="AA77">
        <v>1650</v>
      </c>
      <c r="AB77">
        <v>1732.3</v>
      </c>
      <c r="AC77" s="2">
        <f>(Table2[[#This Row],[Close Price]]/Table2[[#This Row],[Day Low]])-1</f>
        <v>1.6751420879449697E-2</v>
      </c>
      <c r="AD77" s="2">
        <f>(Table2[[#This Row],[Day High]]/Table2[[#This Row],[Close Price]])-1</f>
        <v>1.9299794057075603E-2</v>
      </c>
      <c r="AE77" s="2">
        <f>(Table2[[#This Row],[Close Price]]/Table2[[#This Row],[Current Week Low]])-1</f>
        <v>3.0000000000000027E-2</v>
      </c>
      <c r="AF77" s="2">
        <f>(Table2[[#This Row],[Current Week High]]/Table2[[#This Row],[Close Price]])-1</f>
        <v>1.9299794057075603E-2</v>
      </c>
      <c r="AG77" s="2">
        <f>(Table2[[#This Row],[Close Price]]/Table2[[#This Row],[Current Month Low]])-1</f>
        <v>3.0000000000000027E-2</v>
      </c>
      <c r="AH77" s="2">
        <f>(Table2[[#This Row],[Current Month High]]/Table2[[#This Row],[Close Price]])-1</f>
        <v>1.9299794057075603E-2</v>
      </c>
      <c r="AI77">
        <v>11.668137687555101</v>
      </c>
      <c r="AJ77">
        <v>131.035889070146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-0.09</v>
      </c>
      <c r="AM77" t="s">
        <v>10357</v>
      </c>
      <c r="AN77">
        <v>-1.87</v>
      </c>
      <c r="AO77" t="s">
        <v>10357</v>
      </c>
      <c r="AP77">
        <v>0.17683569110476999</v>
      </c>
      <c r="AQ77">
        <f>(Table2[[#This Row],[Sharpe Ratio]]-AVERAGE(Table2[Sharpe Ratio]))/_xlfn.STDEV.P(Table2[Sharpe Ratio])</f>
        <v>1.295916527445105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1.8795646991858062</v>
      </c>
      <c r="AS77">
        <f>_xlfn.RANK.AVG(Table2[[#This Row],[1Y Return vs Nifty Z-Score]],Table2[1Y Return vs Nifty Z-Score])</f>
        <v>78</v>
      </c>
      <c r="AT77">
        <f>_xlfn.RANK.AVG(Table2[[#This Row],[6M Return vs Nifty Z-Score]],Table2[6M Return vs Nifty Z-Score])</f>
        <v>244</v>
      </c>
      <c r="AU77">
        <f>_xlfn.RANK.AVG(Table2[[#This Row],[Sharpe Ratio Z-Score]],Table2[Sharpe Ratio Z-Score])</f>
        <v>77</v>
      </c>
      <c r="AV77">
        <f>(Table2[[#This Row],[Rank 1Y]]+Table2[[#This Row],[Rank 6M]]+Table2[[#This Row],[Rank Sharpe]])/3</f>
        <v>133</v>
      </c>
    </row>
    <row r="78" spans="1:48" x14ac:dyDescent="0.3">
      <c r="A78" t="s">
        <v>1381</v>
      </c>
      <c r="B78" t="s">
        <v>1382</v>
      </c>
      <c r="C78" t="s">
        <v>10327</v>
      </c>
      <c r="D78" t="s">
        <v>384</v>
      </c>
      <c r="E78">
        <v>8073.5164217399997</v>
      </c>
      <c r="F78">
        <v>1684.75</v>
      </c>
      <c r="G78">
        <v>86.504114759901398</v>
      </c>
      <c r="H78">
        <f>(Table2[[#This Row],[1Y Return vs Nifty]]-AVERAGE(Table2[1Y Return vs Nifty]))/_xlfn.STDEV.P(Table2[1Y Return vs Nifty])</f>
        <v>1.032114397573147</v>
      </c>
      <c r="I78">
        <v>-2.9532642710564501</v>
      </c>
      <c r="J78">
        <f>(Table2[[#This Row],[1M Return vs Nifty]]-AVERAGE(Table2[1M Return vs Nifty]))/_xlfn.STDEV.P(Table2[1M Return vs Nifty])</f>
        <v>-0.5655914352043665</v>
      </c>
      <c r="K78">
        <v>49.794345787254699</v>
      </c>
      <c r="L78">
        <f>(Table2[[#This Row],[6M Return vs Nifty]]-AVERAGE(Table2[6M Return vs Nifty]))/_xlfn.STDEV.P(Table2[6M Return vs Nifty])</f>
        <v>1.3651968808866097</v>
      </c>
      <c r="M78">
        <v>-4.4328253825678301</v>
      </c>
      <c r="N78">
        <f>(Table2[[#This Row],[1W Return vs Nifty]]-AVERAGE(Table2[1W Return vs Nifty]))/_xlfn.STDEV.P(Table2[1W Return vs Nifty])</f>
        <v>-0.8641301131376049</v>
      </c>
      <c r="O78">
        <v>1770.6</v>
      </c>
      <c r="P78">
        <v>1708.1647296623601</v>
      </c>
      <c r="Q78">
        <v>1368.90082685738</v>
      </c>
      <c r="R78">
        <v>46.671754565606001</v>
      </c>
      <c r="S78" s="2">
        <f>(Table2[[#This Row],[Close Price]]-Table2[[#This Row],[20D EMA]])/Table2[[#This Row],[20D EMA]]</f>
        <v>-4.8486388794758792E-2</v>
      </c>
      <c r="T78" s="2">
        <f>(Table2[[#This Row],[Close Price]]-Table2[[#This Row],[50D EMA]])/Table2[[#This Row],[50D EMA]]</f>
        <v>-1.370753607995891E-2</v>
      </c>
      <c r="U78" s="2">
        <f>(Table2[[#This Row],[Close Price]]-Table2[[#This Row],[200D EMA]])/Table2[[#This Row],[200D EMA]]</f>
        <v>0.23073196169201157</v>
      </c>
      <c r="V78">
        <v>0.57770740773852203</v>
      </c>
      <c r="W78">
        <v>1680</v>
      </c>
      <c r="X78">
        <v>1775</v>
      </c>
      <c r="Y78">
        <v>1680</v>
      </c>
      <c r="Z78">
        <v>1849.95</v>
      </c>
      <c r="AA78">
        <v>1680</v>
      </c>
      <c r="AB78">
        <v>1849.95</v>
      </c>
      <c r="AC78" s="2">
        <f>(Table2[[#This Row],[Close Price]]/Table2[[#This Row],[Day Low]])-1</f>
        <v>2.8273809523808868E-3</v>
      </c>
      <c r="AD78" s="2">
        <f>(Table2[[#This Row],[Day High]]/Table2[[#This Row],[Close Price]])-1</f>
        <v>5.3568778750556545E-2</v>
      </c>
      <c r="AE78" s="2">
        <f>(Table2[[#This Row],[Close Price]]/Table2[[#This Row],[Current Week Low]])-1</f>
        <v>2.8273809523808868E-3</v>
      </c>
      <c r="AF78" s="2">
        <f>(Table2[[#This Row],[Current Week High]]/Table2[[#This Row],[Close Price]])-1</f>
        <v>9.8056091408220913E-2</v>
      </c>
      <c r="AG78" s="2">
        <f>(Table2[[#This Row],[Close Price]]/Table2[[#This Row],[Current Month Low]])-1</f>
        <v>2.8273809523808868E-3</v>
      </c>
      <c r="AH78" s="2">
        <f>(Table2[[#This Row],[Current Month High]]/Table2[[#This Row],[Close Price]])-1</f>
        <v>9.8056091408220913E-2</v>
      </c>
      <c r="AI78">
        <v>14.3077607953702</v>
      </c>
      <c r="AJ78">
        <v>120.34397070363499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0.04</v>
      </c>
      <c r="AM78" t="s">
        <v>10358</v>
      </c>
      <c r="AN78">
        <v>-6.13</v>
      </c>
      <c r="AO78" t="s">
        <v>10357</v>
      </c>
      <c r="AP78">
        <v>8.9406100958178997E-2</v>
      </c>
      <c r="AQ78">
        <f>(Table2[[#This Row],[Sharpe Ratio]]-AVERAGE(Table2[Sharpe Ratio]))/_xlfn.STDEV.P(Table2[Sharpe Ratio])</f>
        <v>0.29560736416250194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1.263197094280287</v>
      </c>
      <c r="AS78">
        <f>_xlfn.RANK.AVG(Table2[[#This Row],[1Y Return vs Nifty Z-Score]],Table2[1Y Return vs Nifty Z-Score])</f>
        <v>97</v>
      </c>
      <c r="AT78">
        <f>_xlfn.RANK.AVG(Table2[[#This Row],[6M Return vs Nifty Z-Score]],Table2[6M Return vs Nifty Z-Score])</f>
        <v>63</v>
      </c>
      <c r="AU78">
        <f>_xlfn.RANK.AVG(Table2[[#This Row],[Sharpe Ratio Z-Score]],Table2[Sharpe Ratio Z-Score])</f>
        <v>254</v>
      </c>
      <c r="AV78">
        <f>(Table2[[#This Row],[Rank 1Y]]+Table2[[#This Row],[Rank 6M]]+Table2[[#This Row],[Rank Sharpe]])/3</f>
        <v>138</v>
      </c>
    </row>
    <row r="79" spans="1:48" x14ac:dyDescent="0.3">
      <c r="A79" t="s">
        <v>887</v>
      </c>
      <c r="B79" t="s">
        <v>888</v>
      </c>
      <c r="C79" t="s">
        <v>10319</v>
      </c>
      <c r="D79" t="s">
        <v>509</v>
      </c>
      <c r="E79">
        <v>17637.914413979899</v>
      </c>
      <c r="F79">
        <v>627.75</v>
      </c>
      <c r="G79">
        <v>93.6913236795572</v>
      </c>
      <c r="H79">
        <f>(Table2[[#This Row],[1Y Return vs Nifty]]-AVERAGE(Table2[1Y Return vs Nifty]))/_xlfn.STDEV.P(Table2[1Y Return vs Nifty])</f>
        <v>1.1519474758555914</v>
      </c>
      <c r="I79">
        <v>5.80656435174647</v>
      </c>
      <c r="J79">
        <f>(Table2[[#This Row],[1M Return vs Nifty]]-AVERAGE(Table2[1M Return vs Nifty]))/_xlfn.STDEV.P(Table2[1M Return vs Nifty])</f>
        <v>0.28764608995413066</v>
      </c>
      <c r="K79">
        <v>10.5015988377328</v>
      </c>
      <c r="L79">
        <f>(Table2[[#This Row],[6M Return vs Nifty]]-AVERAGE(Table2[6M Return vs Nifty]))/_xlfn.STDEV.P(Table2[6M Return vs Nifty])</f>
        <v>4.876123533450228E-2</v>
      </c>
      <c r="M79">
        <v>-6.2844779387384602</v>
      </c>
      <c r="N79">
        <f>(Table2[[#This Row],[1W Return vs Nifty]]-AVERAGE(Table2[1W Return vs Nifty]))/_xlfn.STDEV.P(Table2[1W Return vs Nifty])</f>
        <v>-1.3071986686992767</v>
      </c>
      <c r="O79">
        <v>632.86</v>
      </c>
      <c r="P79">
        <v>603.64190641656398</v>
      </c>
      <c r="Q79">
        <v>493.95438031736398</v>
      </c>
      <c r="R79">
        <v>47.910751267449903</v>
      </c>
      <c r="S79" s="2">
        <f>(Table2[[#This Row],[Close Price]]-Table2[[#This Row],[20D EMA]])/Table2[[#This Row],[20D EMA]]</f>
        <v>-8.0744556457984611E-3</v>
      </c>
      <c r="T79" s="2">
        <f>(Table2[[#This Row],[Close Price]]-Table2[[#This Row],[50D EMA]])/Table2[[#This Row],[50D EMA]]</f>
        <v>3.9937740119055605E-2</v>
      </c>
      <c r="U79" s="2">
        <f>(Table2[[#This Row],[Close Price]]-Table2[[#This Row],[200D EMA]])/Table2[[#This Row],[200D EMA]]</f>
        <v>0.27086634922980701</v>
      </c>
      <c r="V79">
        <v>1.10546805298253</v>
      </c>
      <c r="W79">
        <v>617.20000000000005</v>
      </c>
      <c r="X79">
        <v>635.5</v>
      </c>
      <c r="Y79">
        <v>616.1</v>
      </c>
      <c r="Z79">
        <v>647.85</v>
      </c>
      <c r="AA79">
        <v>616.1</v>
      </c>
      <c r="AB79">
        <v>647.85</v>
      </c>
      <c r="AC79" s="2">
        <f>(Table2[[#This Row],[Close Price]]/Table2[[#This Row],[Day Low]])-1</f>
        <v>1.7093324692158074E-2</v>
      </c>
      <c r="AD79" s="2">
        <f>(Table2[[#This Row],[Day High]]/Table2[[#This Row],[Close Price]])-1</f>
        <v>1.2345679012345734E-2</v>
      </c>
      <c r="AE79" s="2">
        <f>(Table2[[#This Row],[Close Price]]/Table2[[#This Row],[Current Week Low]])-1</f>
        <v>1.8909267975977917E-2</v>
      </c>
      <c r="AF79" s="2">
        <f>(Table2[[#This Row],[Current Week High]]/Table2[[#This Row],[Close Price]])-1</f>
        <v>3.2019115890083771E-2</v>
      </c>
      <c r="AG79" s="2">
        <f>(Table2[[#This Row],[Close Price]]/Table2[[#This Row],[Current Month Low]])-1</f>
        <v>1.8909267975977917E-2</v>
      </c>
      <c r="AH79" s="2">
        <f>(Table2[[#This Row],[Current Month High]]/Table2[[#This Row],[Close Price]])-1</f>
        <v>3.2019115890083771E-2</v>
      </c>
      <c r="AI79">
        <v>15.3325368379131</v>
      </c>
      <c r="AJ79">
        <v>168.38392475416799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0.3</v>
      </c>
      <c r="AM79" t="s">
        <v>10358</v>
      </c>
      <c r="AN79">
        <v>-4.3899999999999997</v>
      </c>
      <c r="AO79" t="s">
        <v>10357</v>
      </c>
      <c r="AP79">
        <v>0.23900375494377499</v>
      </c>
      <c r="AQ79">
        <f>(Table2[[#This Row],[Sharpe Ratio]]-AVERAGE(Table2[Sharpe Ratio]))/_xlfn.STDEV.P(Table2[Sharpe Ratio])</f>
        <v>2.0072007027160481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2.1883568351609961</v>
      </c>
      <c r="AS79">
        <f>_xlfn.RANK.AVG(Table2[[#This Row],[1Y Return vs Nifty Z-Score]],Table2[1Y Return vs Nifty Z-Score])</f>
        <v>87</v>
      </c>
      <c r="AT79">
        <f>_xlfn.RANK.AVG(Table2[[#This Row],[6M Return vs Nifty Z-Score]],Table2[6M Return vs Nifty Z-Score])</f>
        <v>317</v>
      </c>
      <c r="AU79">
        <f>_xlfn.RANK.AVG(Table2[[#This Row],[Sharpe Ratio Z-Score]],Table2[Sharpe Ratio Z-Score])</f>
        <v>14</v>
      </c>
      <c r="AV79">
        <f>(Table2[[#This Row],[Rank 1Y]]+Table2[[#This Row],[Rank 6M]]+Table2[[#This Row],[Rank Sharpe]])/3</f>
        <v>139.33333333333334</v>
      </c>
    </row>
    <row r="80" spans="1:48" x14ac:dyDescent="0.3">
      <c r="A80" t="s">
        <v>260</v>
      </c>
      <c r="B80" t="s">
        <v>261</v>
      </c>
      <c r="C80" t="s">
        <v>10325</v>
      </c>
      <c r="D80" t="s">
        <v>163</v>
      </c>
      <c r="E80">
        <v>104487.44610584</v>
      </c>
      <c r="F80">
        <v>688.95</v>
      </c>
      <c r="G80">
        <v>29.363986989973</v>
      </c>
      <c r="H80">
        <f>(Table2[[#This Row],[1Y Return vs Nifty]]-AVERAGE(Table2[1Y Return vs Nifty]))/_xlfn.STDEV.P(Table2[1Y Return vs Nifty])</f>
        <v>7.9411132555129202E-2</v>
      </c>
      <c r="I80">
        <v>-2.5801624646575601</v>
      </c>
      <c r="J80">
        <f>(Table2[[#This Row],[1M Return vs Nifty]]-AVERAGE(Table2[1M Return vs Nifty]))/_xlfn.STDEV.P(Table2[1M Return vs Nifty])</f>
        <v>-0.52925003223499056</v>
      </c>
      <c r="K80">
        <v>34.415915614271</v>
      </c>
      <c r="L80">
        <f>(Table2[[#This Row],[6M Return vs Nifty]]-AVERAGE(Table2[6M Return vs Nifty]))/_xlfn.STDEV.P(Table2[6M Return vs Nifty])</f>
        <v>0.84996912960830084</v>
      </c>
      <c r="M80">
        <v>-6.1328820360153502</v>
      </c>
      <c r="N80">
        <f>(Table2[[#This Row],[1W Return vs Nifty]]-AVERAGE(Table2[1W Return vs Nifty]))/_xlfn.STDEV.P(Table2[1W Return vs Nifty])</f>
        <v>-1.2709243809422346</v>
      </c>
      <c r="O80">
        <v>708.81</v>
      </c>
      <c r="P80">
        <v>699.79826702253104</v>
      </c>
      <c r="Q80">
        <v>586.11675176839901</v>
      </c>
      <c r="R80">
        <v>30.3405762088661</v>
      </c>
      <c r="S80" s="2">
        <f>(Table2[[#This Row],[Close Price]]-Table2[[#This Row],[20D EMA]])/Table2[[#This Row],[20D EMA]]</f>
        <v>-2.8018792059931297E-2</v>
      </c>
      <c r="T80" s="2">
        <f>(Table2[[#This Row],[Close Price]]-Table2[[#This Row],[50D EMA]])/Table2[[#This Row],[50D EMA]]</f>
        <v>-1.550199183642979E-2</v>
      </c>
      <c r="U80" s="2">
        <f>(Table2[[#This Row],[Close Price]]-Table2[[#This Row],[200D EMA]])/Table2[[#This Row],[200D EMA]]</f>
        <v>0.17544840327688682</v>
      </c>
      <c r="V80">
        <v>0.63612794409094897</v>
      </c>
      <c r="W80">
        <v>677.7</v>
      </c>
      <c r="X80">
        <v>693.9</v>
      </c>
      <c r="Y80">
        <v>677.7</v>
      </c>
      <c r="Z80">
        <v>705</v>
      </c>
      <c r="AA80">
        <v>677.7</v>
      </c>
      <c r="AB80">
        <v>705</v>
      </c>
      <c r="AC80" s="2">
        <f>(Table2[[#This Row],[Close Price]]/Table2[[#This Row],[Day Low]])-1</f>
        <v>1.6600265604249653E-2</v>
      </c>
      <c r="AD80" s="2">
        <f>(Table2[[#This Row],[Day High]]/Table2[[#This Row],[Close Price]])-1</f>
        <v>7.1848465055517341E-3</v>
      </c>
      <c r="AE80" s="2">
        <f>(Table2[[#This Row],[Close Price]]/Table2[[#This Row],[Current Week Low]])-1</f>
        <v>1.6600265604249653E-2</v>
      </c>
      <c r="AF80" s="2">
        <f>(Table2[[#This Row],[Current Week High]]/Table2[[#This Row],[Close Price]])-1</f>
        <v>2.3296320487698585E-2</v>
      </c>
      <c r="AG80" s="2">
        <f>(Table2[[#This Row],[Close Price]]/Table2[[#This Row],[Current Month Low]])-1</f>
        <v>1.6600265604249653E-2</v>
      </c>
      <c r="AH80" s="2">
        <f>(Table2[[#This Row],[Current Month High]]/Table2[[#This Row],[Close Price]])-1</f>
        <v>2.3296320487698585E-2</v>
      </c>
      <c r="AI80">
        <v>13.760069671238799</v>
      </c>
      <c r="AJ80">
        <v>91.801224944320694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-0.04</v>
      </c>
      <c r="AM80" t="s">
        <v>10357</v>
      </c>
      <c r="AN80">
        <v>-3.04</v>
      </c>
      <c r="AO80" t="s">
        <v>10357</v>
      </c>
      <c r="AP80">
        <v>0.231036785272282</v>
      </c>
      <c r="AQ80">
        <f>(Table2[[#This Row],[Sharpe Ratio]]-AVERAGE(Table2[Sharpe Ratio]))/_xlfn.STDEV.P(Table2[Sharpe Ratio])</f>
        <v>1.9160481220779952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1.0452539710641999</v>
      </c>
      <c r="AS80">
        <f>_xlfn.RANK.AVG(Table2[[#This Row],[1Y Return vs Nifty Z-Score]],Table2[1Y Return vs Nifty Z-Score])</f>
        <v>275</v>
      </c>
      <c r="AT80">
        <f>_xlfn.RANK.AVG(Table2[[#This Row],[6M Return vs Nifty Z-Score]],Table2[6M Return vs Nifty Z-Score])</f>
        <v>125</v>
      </c>
      <c r="AU80">
        <f>_xlfn.RANK.AVG(Table2[[#This Row],[Sharpe Ratio Z-Score]],Table2[Sharpe Ratio Z-Score])</f>
        <v>20</v>
      </c>
      <c r="AV80">
        <f>(Table2[[#This Row],[Rank 1Y]]+Table2[[#This Row],[Rank 6M]]+Table2[[#This Row],[Rank Sharpe]])/3</f>
        <v>140</v>
      </c>
    </row>
    <row r="81" spans="1:48" x14ac:dyDescent="0.3">
      <c r="A81" t="s">
        <v>657</v>
      </c>
      <c r="B81" t="s">
        <v>658</v>
      </c>
      <c r="C81" t="s">
        <v>10327</v>
      </c>
      <c r="D81" t="s">
        <v>170</v>
      </c>
      <c r="E81">
        <v>28260.761499600001</v>
      </c>
      <c r="F81">
        <v>6562.2</v>
      </c>
      <c r="G81">
        <v>117.341540430096</v>
      </c>
      <c r="H81">
        <f>(Table2[[#This Row],[1Y Return vs Nifty]]-AVERAGE(Table2[1Y Return vs Nifty]))/_xlfn.STDEV.P(Table2[1Y Return vs Nifty])</f>
        <v>1.5462699878272927</v>
      </c>
      <c r="I81">
        <v>7.6217300151970404</v>
      </c>
      <c r="J81">
        <f>(Table2[[#This Row],[1M Return vs Nifty]]-AVERAGE(Table2[1M Return vs Nifty]))/_xlfn.STDEV.P(Table2[1M Return vs Nifty])</f>
        <v>0.46444948704384226</v>
      </c>
      <c r="K81">
        <v>88.6340840434152</v>
      </c>
      <c r="L81">
        <f>(Table2[[#This Row],[6M Return vs Nifty]]-AVERAGE(Table2[6M Return vs Nifty]))/_xlfn.STDEV.P(Table2[6M Return vs Nifty])</f>
        <v>2.666455252310949</v>
      </c>
      <c r="M81">
        <v>-8.1104936441754898</v>
      </c>
      <c r="N81">
        <f>(Table2[[#This Row],[1W Return vs Nifty]]-AVERAGE(Table2[1W Return vs Nifty]))/_xlfn.STDEV.P(Table2[1W Return vs Nifty])</f>
        <v>-1.7441327675639655</v>
      </c>
      <c r="O81">
        <v>6579.64</v>
      </c>
      <c r="P81">
        <v>6096.5505013720403</v>
      </c>
      <c r="Q81">
        <v>4551.3809333929003</v>
      </c>
      <c r="R81">
        <v>44.309682186301103</v>
      </c>
      <c r="S81" s="2">
        <f>(Table2[[#This Row],[Close Price]]-Table2[[#This Row],[20D EMA]])/Table2[[#This Row],[20D EMA]]</f>
        <v>-2.6506009447326158E-3</v>
      </c>
      <c r="T81" s="2">
        <f>(Table2[[#This Row],[Close Price]]-Table2[[#This Row],[50D EMA]])/Table2[[#This Row],[50D EMA]]</f>
        <v>7.6379175161948407E-2</v>
      </c>
      <c r="U81" s="2">
        <f>(Table2[[#This Row],[Close Price]]-Table2[[#This Row],[200D EMA]])/Table2[[#This Row],[200D EMA]]</f>
        <v>0.44180416801722244</v>
      </c>
      <c r="V81">
        <v>0.50502189079584603</v>
      </c>
      <c r="W81">
        <v>6454.15</v>
      </c>
      <c r="X81">
        <v>6599</v>
      </c>
      <c r="Y81">
        <v>6454.15</v>
      </c>
      <c r="Z81">
        <v>6695.35</v>
      </c>
      <c r="AA81">
        <v>6454.15</v>
      </c>
      <c r="AB81">
        <v>6695.35</v>
      </c>
      <c r="AC81" s="2">
        <f>(Table2[[#This Row],[Close Price]]/Table2[[#This Row],[Day Low]])-1</f>
        <v>1.6741166536259566E-2</v>
      </c>
      <c r="AD81" s="2">
        <f>(Table2[[#This Row],[Day High]]/Table2[[#This Row],[Close Price]])-1</f>
        <v>5.6078754076376303E-3</v>
      </c>
      <c r="AE81" s="2">
        <f>(Table2[[#This Row],[Close Price]]/Table2[[#This Row],[Current Week Low]])-1</f>
        <v>1.6741166536259566E-2</v>
      </c>
      <c r="AF81" s="2">
        <f>(Table2[[#This Row],[Current Week High]]/Table2[[#This Row],[Close Price]])-1</f>
        <v>2.0290451373015328E-2</v>
      </c>
      <c r="AG81" s="2">
        <f>(Table2[[#This Row],[Close Price]]/Table2[[#This Row],[Current Month Low]])-1</f>
        <v>1.6741166536259566E-2</v>
      </c>
      <c r="AH81" s="2">
        <f>(Table2[[#This Row],[Current Month High]]/Table2[[#This Row],[Close Price]])-1</f>
        <v>2.0290451373015328E-2</v>
      </c>
      <c r="AI81">
        <v>21.1468714760293</v>
      </c>
      <c r="AJ81">
        <v>170.049382716049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0.28999999999999998</v>
      </c>
      <c r="AM81" t="s">
        <v>10358</v>
      </c>
      <c r="AN81">
        <v>2.56</v>
      </c>
      <c r="AO81" t="s">
        <v>10358</v>
      </c>
      <c r="AP81">
        <v>6.3539302743755993E-2</v>
      </c>
      <c r="AQ81">
        <f>(Table2[[#This Row],[Sharpe Ratio]]-AVERAGE(Table2[Sharpe Ratio]))/_xlfn.STDEV.P(Table2[Sharpe Ratio])</f>
        <v>-3.4272819508301841E-4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2.9326992314230358</v>
      </c>
      <c r="AS81">
        <f>_xlfn.RANK.AVG(Table2[[#This Row],[1Y Return vs Nifty Z-Score]],Table2[1Y Return vs Nifty Z-Score])</f>
        <v>57</v>
      </c>
      <c r="AT81">
        <f>_xlfn.RANK.AVG(Table2[[#This Row],[6M Return vs Nifty Z-Score]],Table2[6M Return vs Nifty Z-Score])</f>
        <v>13</v>
      </c>
      <c r="AU81">
        <f>_xlfn.RANK.AVG(Table2[[#This Row],[Sharpe Ratio Z-Score]],Table2[Sharpe Ratio Z-Score])</f>
        <v>350</v>
      </c>
      <c r="AV81">
        <f>(Table2[[#This Row],[Rank 1Y]]+Table2[[#This Row],[Rank 6M]]+Table2[[#This Row],[Rank Sharpe]])/3</f>
        <v>140</v>
      </c>
    </row>
    <row r="82" spans="1:48" x14ac:dyDescent="0.3">
      <c r="A82" t="s">
        <v>1673</v>
      </c>
      <c r="B82" t="s">
        <v>1674</v>
      </c>
      <c r="C82" t="s">
        <v>10316</v>
      </c>
      <c r="D82" t="s">
        <v>118</v>
      </c>
      <c r="E82">
        <v>5121.8752199999999</v>
      </c>
      <c r="F82">
        <v>569.04999999999995</v>
      </c>
      <c r="G82">
        <v>92.904847569102401</v>
      </c>
      <c r="H82">
        <f>(Table2[[#This Row],[1Y Return vs Nifty]]-AVERAGE(Table2[1Y Return vs Nifty]))/_xlfn.STDEV.P(Table2[1Y Return vs Nifty])</f>
        <v>1.1388344782559729</v>
      </c>
      <c r="I82">
        <v>0.10857151684088601</v>
      </c>
      <c r="J82">
        <f>(Table2[[#This Row],[1M Return vs Nifty]]-AVERAGE(Table2[1M Return vs Nifty]))/_xlfn.STDEV.P(Table2[1M Return vs Nifty])</f>
        <v>-0.26735806756671099</v>
      </c>
      <c r="K82">
        <v>54.680343942191399</v>
      </c>
      <c r="L82">
        <f>(Table2[[#This Row],[6M Return vs Nifty]]-AVERAGE(Table2[6M Return vs Nifty]))/_xlfn.STDEV.P(Table2[6M Return vs Nifty])</f>
        <v>1.528893813135292</v>
      </c>
      <c r="M82">
        <v>-0.30726739939484798</v>
      </c>
      <c r="N82">
        <f>(Table2[[#This Row],[1W Return vs Nifty]]-AVERAGE(Table2[1W Return vs Nifty]))/_xlfn.STDEV.P(Table2[1W Return vs Nifty])</f>
        <v>0.12304483520725909</v>
      </c>
      <c r="O82">
        <v>554.66999999999996</v>
      </c>
      <c r="P82">
        <v>540.87230472147803</v>
      </c>
      <c r="Q82">
        <v>421.59797764242302</v>
      </c>
      <c r="R82">
        <v>49.728005129119197</v>
      </c>
      <c r="S82" s="2">
        <f>(Table2[[#This Row],[Close Price]]-Table2[[#This Row],[20D EMA]])/Table2[[#This Row],[20D EMA]]</f>
        <v>2.5925324967998983E-2</v>
      </c>
      <c r="T82" s="2">
        <f>(Table2[[#This Row],[Close Price]]-Table2[[#This Row],[50D EMA]])/Table2[[#This Row],[50D EMA]]</f>
        <v>5.2096761162566861E-2</v>
      </c>
      <c r="U82" s="2">
        <f>(Table2[[#This Row],[Close Price]]-Table2[[#This Row],[200D EMA]])/Table2[[#This Row],[200D EMA]]</f>
        <v>0.34974556372905069</v>
      </c>
      <c r="V82">
        <v>0.18734217169731099</v>
      </c>
      <c r="W82">
        <v>553.29999999999995</v>
      </c>
      <c r="X82">
        <v>573.70000000000005</v>
      </c>
      <c r="Y82">
        <v>549.29999999999995</v>
      </c>
      <c r="Z82">
        <v>573.70000000000005</v>
      </c>
      <c r="AA82">
        <v>549.29999999999995</v>
      </c>
      <c r="AB82">
        <v>573.70000000000005</v>
      </c>
      <c r="AC82" s="2">
        <f>(Table2[[#This Row],[Close Price]]/Table2[[#This Row],[Day Low]])-1</f>
        <v>2.8465570215073122E-2</v>
      </c>
      <c r="AD82" s="2">
        <f>(Table2[[#This Row],[Day High]]/Table2[[#This Row],[Close Price]])-1</f>
        <v>8.1715139267202197E-3</v>
      </c>
      <c r="AE82" s="2">
        <f>(Table2[[#This Row],[Close Price]]/Table2[[#This Row],[Current Week Low]])-1</f>
        <v>3.5954851629346418E-2</v>
      </c>
      <c r="AF82" s="2">
        <f>(Table2[[#This Row],[Current Week High]]/Table2[[#This Row],[Close Price]])-1</f>
        <v>8.1715139267202197E-3</v>
      </c>
      <c r="AG82" s="2">
        <f>(Table2[[#This Row],[Close Price]]/Table2[[#This Row],[Current Month Low]])-1</f>
        <v>3.5954851629346418E-2</v>
      </c>
      <c r="AH82" s="2">
        <f>(Table2[[#This Row],[Current Month High]]/Table2[[#This Row],[Close Price]])-1</f>
        <v>8.1715139267202197E-3</v>
      </c>
      <c r="AI82">
        <v>27.818293647306898</v>
      </c>
      <c r="AJ82">
        <v>171.882465360726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-0.11</v>
      </c>
      <c r="AM82" t="s">
        <v>10357</v>
      </c>
      <c r="AN82">
        <v>3.3</v>
      </c>
      <c r="AO82" t="s">
        <v>10358</v>
      </c>
      <c r="AP82">
        <v>8.2595507595355999E-2</v>
      </c>
      <c r="AQ82">
        <f>(Table2[[#This Row],[Sharpe Ratio]]-AVERAGE(Table2[Sharpe Ratio]))/_xlfn.STDEV.P(Table2[Sharpe Ratio])</f>
        <v>0.21768524492574423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2.7411003039575572</v>
      </c>
      <c r="AS82">
        <f>_xlfn.RANK.AVG(Table2[[#This Row],[1Y Return vs Nifty Z-Score]],Table2[1Y Return vs Nifty Z-Score])</f>
        <v>88</v>
      </c>
      <c r="AT82">
        <f>_xlfn.RANK.AVG(Table2[[#This Row],[6M Return vs Nifty Z-Score]],Table2[6M Return vs Nifty Z-Score])</f>
        <v>52</v>
      </c>
      <c r="AU82">
        <f>_xlfn.RANK.AVG(Table2[[#This Row],[Sharpe Ratio Z-Score]],Table2[Sharpe Ratio Z-Score])</f>
        <v>281</v>
      </c>
      <c r="AV82">
        <f>(Table2[[#This Row],[Rank 1Y]]+Table2[[#This Row],[Rank 6M]]+Table2[[#This Row],[Rank Sharpe]])/3</f>
        <v>140.33333333333334</v>
      </c>
    </row>
    <row r="83" spans="1:48" x14ac:dyDescent="0.3">
      <c r="A83" t="s">
        <v>828</v>
      </c>
      <c r="B83" t="s">
        <v>829</v>
      </c>
      <c r="C83" t="s">
        <v>10325</v>
      </c>
      <c r="D83" t="s">
        <v>163</v>
      </c>
      <c r="E83">
        <v>19541.972780550001</v>
      </c>
      <c r="F83">
        <v>819.75</v>
      </c>
      <c r="G83">
        <v>101.719460885514</v>
      </c>
      <c r="H83">
        <f>(Table2[[#This Row],[1Y Return vs Nifty]]-AVERAGE(Table2[1Y Return vs Nifty]))/_xlfn.STDEV.P(Table2[1Y Return vs Nifty])</f>
        <v>1.2858014385020113</v>
      </c>
      <c r="I83">
        <v>4.3040260622954403</v>
      </c>
      <c r="J83">
        <f>(Table2[[#This Row],[1M Return vs Nifty]]-AVERAGE(Table2[1M Return vs Nifty]))/_xlfn.STDEV.P(Table2[1M Return vs Nifty])</f>
        <v>0.14129367750968902</v>
      </c>
      <c r="K83">
        <v>11.8137866772152</v>
      </c>
      <c r="L83">
        <f>(Table2[[#This Row],[6M Return vs Nifty]]-AVERAGE(Table2[6M Return vs Nifty]))/_xlfn.STDEV.P(Table2[6M Return vs Nifty])</f>
        <v>9.272382333512709E-2</v>
      </c>
      <c r="M83">
        <v>0.48289643681252498</v>
      </c>
      <c r="N83">
        <f>(Table2[[#This Row],[1W Return vs Nifty]]-AVERAGE(Table2[1W Return vs Nifty]))/_xlfn.STDEV.P(Table2[1W Return vs Nifty])</f>
        <v>0.31211742790224023</v>
      </c>
      <c r="O83">
        <v>812</v>
      </c>
      <c r="P83">
        <v>810.78399832764603</v>
      </c>
      <c r="Q83">
        <v>678.04024355614899</v>
      </c>
      <c r="R83">
        <v>53.828713153512297</v>
      </c>
      <c r="S83" s="2">
        <f>(Table2[[#This Row],[Close Price]]-Table2[[#This Row],[20D EMA]])/Table2[[#This Row],[20D EMA]]</f>
        <v>9.5443349753694586E-3</v>
      </c>
      <c r="T83" s="2">
        <f>(Table2[[#This Row],[Close Price]]-Table2[[#This Row],[50D EMA]])/Table2[[#This Row],[50D EMA]]</f>
        <v>1.1058434417610096E-2</v>
      </c>
      <c r="U83" s="2">
        <f>(Table2[[#This Row],[Close Price]]-Table2[[#This Row],[200D EMA]])/Table2[[#This Row],[200D EMA]]</f>
        <v>0.20899903477796436</v>
      </c>
      <c r="V83">
        <v>0.74748193934222795</v>
      </c>
      <c r="W83">
        <v>811.9</v>
      </c>
      <c r="X83">
        <v>842.75</v>
      </c>
      <c r="Y83">
        <v>810.05</v>
      </c>
      <c r="Z83">
        <v>854</v>
      </c>
      <c r="AA83">
        <v>810.05</v>
      </c>
      <c r="AB83">
        <v>854</v>
      </c>
      <c r="AC83" s="2">
        <f>(Table2[[#This Row],[Close Price]]/Table2[[#This Row],[Day Low]])-1</f>
        <v>9.6686784086710276E-3</v>
      </c>
      <c r="AD83" s="2">
        <f>(Table2[[#This Row],[Day High]]/Table2[[#This Row],[Close Price]])-1</f>
        <v>2.805733455321735E-2</v>
      </c>
      <c r="AE83" s="2">
        <f>(Table2[[#This Row],[Close Price]]/Table2[[#This Row],[Current Week Low]])-1</f>
        <v>1.1974569471020269E-2</v>
      </c>
      <c r="AF83" s="2">
        <f>(Table2[[#This Row],[Current Week High]]/Table2[[#This Row],[Close Price]])-1</f>
        <v>4.1781030802073849E-2</v>
      </c>
      <c r="AG83" s="2">
        <f>(Table2[[#This Row],[Close Price]]/Table2[[#This Row],[Current Month Low]])-1</f>
        <v>1.1974569471020269E-2</v>
      </c>
      <c r="AH83" s="2">
        <f>(Table2[[#This Row],[Current Month High]]/Table2[[#This Row],[Close Price]])-1</f>
        <v>4.1781030802073849E-2</v>
      </c>
      <c r="AI83">
        <v>19.548642878926501</v>
      </c>
      <c r="AJ83">
        <v>173.25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-0.03</v>
      </c>
      <c r="AM83" t="s">
        <v>10357</v>
      </c>
      <c r="AN83">
        <v>1.69</v>
      </c>
      <c r="AO83" t="s">
        <v>10358</v>
      </c>
      <c r="AP83">
        <v>0.18919343299335201</v>
      </c>
      <c r="AQ83">
        <f>(Table2[[#This Row],[Sharpe Ratio]]-AVERAGE(Table2[Sharpe Ratio]))/_xlfn.STDEV.P(Table2[Sharpe Ratio])</f>
        <v>1.4373053001466987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3.2692416673957658</v>
      </c>
      <c r="AS83">
        <f>_xlfn.RANK.AVG(Table2[[#This Row],[1Y Return vs Nifty Z-Score]],Table2[1Y Return vs Nifty Z-Score])</f>
        <v>74</v>
      </c>
      <c r="AT83">
        <f>_xlfn.RANK.AVG(Table2[[#This Row],[6M Return vs Nifty Z-Score]],Table2[6M Return vs Nifty Z-Score])</f>
        <v>299</v>
      </c>
      <c r="AU83">
        <f>_xlfn.RANK.AVG(Table2[[#This Row],[Sharpe Ratio Z-Score]],Table2[Sharpe Ratio Z-Score])</f>
        <v>56</v>
      </c>
      <c r="AV83">
        <f>(Table2[[#This Row],[Rank 1Y]]+Table2[[#This Row],[Rank 6M]]+Table2[[#This Row],[Rank Sharpe]])/3</f>
        <v>143</v>
      </c>
    </row>
    <row r="84" spans="1:48" x14ac:dyDescent="0.3">
      <c r="A84" t="s">
        <v>908</v>
      </c>
      <c r="B84" t="s">
        <v>909</v>
      </c>
      <c r="C84" t="s">
        <v>10318</v>
      </c>
      <c r="D84" t="s">
        <v>54</v>
      </c>
      <c r="E84">
        <v>16574.38464366</v>
      </c>
      <c r="F84">
        <v>703.8</v>
      </c>
      <c r="G84">
        <v>101.267517154419</v>
      </c>
      <c r="H84">
        <f>(Table2[[#This Row],[1Y Return vs Nifty]]-AVERAGE(Table2[1Y Return vs Nifty]))/_xlfn.STDEV.P(Table2[1Y Return vs Nifty])</f>
        <v>1.2782661338916981</v>
      </c>
      <c r="I84">
        <v>6.3069904891729101</v>
      </c>
      <c r="J84">
        <f>(Table2[[#This Row],[1M Return vs Nifty]]-AVERAGE(Table2[1M Return vs Nifty]))/_xlfn.STDEV.P(Table2[1M Return vs Nifty])</f>
        <v>0.33638932197477472</v>
      </c>
      <c r="K84">
        <v>38.240558207037303</v>
      </c>
      <c r="L84">
        <f>(Table2[[#This Row],[6M Return vs Nifty]]-AVERAGE(Table2[6M Return vs Nifty]))/_xlfn.STDEV.P(Table2[6M Return vs Nifty])</f>
        <v>0.97810717623259402</v>
      </c>
      <c r="M84">
        <v>0.19592335439404501</v>
      </c>
      <c r="N84">
        <f>(Table2[[#This Row],[1W Return vs Nifty]]-AVERAGE(Table2[1W Return vs Nifty]))/_xlfn.STDEV.P(Table2[1W Return vs Nifty])</f>
        <v>0.24344971338500346</v>
      </c>
      <c r="O84">
        <v>672.63</v>
      </c>
      <c r="P84">
        <v>611.19026452887499</v>
      </c>
      <c r="Q84">
        <v>484.38842880684598</v>
      </c>
      <c r="R84">
        <v>51.345509202045598</v>
      </c>
      <c r="S84" s="2">
        <f>(Table2[[#This Row],[Close Price]]-Table2[[#This Row],[20D EMA]])/Table2[[#This Row],[20D EMA]]</f>
        <v>4.6340484367334137E-2</v>
      </c>
      <c r="T84" s="2">
        <f>(Table2[[#This Row],[Close Price]]-Table2[[#This Row],[50D EMA]])/Table2[[#This Row],[50D EMA]]</f>
        <v>0.15152357759250551</v>
      </c>
      <c r="U84" s="2">
        <f>(Table2[[#This Row],[Close Price]]-Table2[[#This Row],[200D EMA]])/Table2[[#This Row],[200D EMA]]</f>
        <v>0.45296616959577746</v>
      </c>
      <c r="V84">
        <v>1.03814401672725</v>
      </c>
      <c r="W84">
        <v>681.1</v>
      </c>
      <c r="X84">
        <v>707.85</v>
      </c>
      <c r="Y84">
        <v>679.3</v>
      </c>
      <c r="Z84">
        <v>719.9</v>
      </c>
      <c r="AA84">
        <v>679.3</v>
      </c>
      <c r="AB84">
        <v>719.9</v>
      </c>
      <c r="AC84" s="2">
        <f>(Table2[[#This Row],[Close Price]]/Table2[[#This Row],[Day Low]])-1</f>
        <v>3.332843928938467E-2</v>
      </c>
      <c r="AD84" s="2">
        <f>(Table2[[#This Row],[Day High]]/Table2[[#This Row],[Close Price]])-1</f>
        <v>5.7544757033249905E-3</v>
      </c>
      <c r="AE84" s="2">
        <f>(Table2[[#This Row],[Close Price]]/Table2[[#This Row],[Current Week Low]])-1</f>
        <v>3.6066539084351534E-2</v>
      </c>
      <c r="AF84" s="2">
        <f>(Table2[[#This Row],[Current Week High]]/Table2[[#This Row],[Close Price]])-1</f>
        <v>2.2875816993464193E-2</v>
      </c>
      <c r="AG84" s="2">
        <f>(Table2[[#This Row],[Close Price]]/Table2[[#This Row],[Current Month Low]])-1</f>
        <v>3.6066539084351534E-2</v>
      </c>
      <c r="AH84" s="2">
        <f>(Table2[[#This Row],[Current Month High]]/Table2[[#This Row],[Close Price]])-1</f>
        <v>2.2875816993464193E-2</v>
      </c>
      <c r="AI84">
        <v>2.4438761011651202</v>
      </c>
      <c r="AJ84">
        <v>133.510285335102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0.31</v>
      </c>
      <c r="AM84" t="s">
        <v>10358</v>
      </c>
      <c r="AN84">
        <v>6.06</v>
      </c>
      <c r="AO84" t="s">
        <v>10358</v>
      </c>
      <c r="AP84">
        <v>9.0621166086850002E-2</v>
      </c>
      <c r="AQ84">
        <f>(Table2[[#This Row],[Sharpe Ratio]]-AVERAGE(Table2[Sharpe Ratio]))/_xlfn.STDEV.P(Table2[Sharpe Ratio])</f>
        <v>0.30950930262700654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3.1457216481110768</v>
      </c>
      <c r="AS84">
        <f>_xlfn.RANK.AVG(Table2[[#This Row],[1Y Return vs Nifty Z-Score]],Table2[1Y Return vs Nifty Z-Score])</f>
        <v>75</v>
      </c>
      <c r="AT84">
        <f>_xlfn.RANK.AVG(Table2[[#This Row],[6M Return vs Nifty Z-Score]],Table2[6M Return vs Nifty Z-Score])</f>
        <v>107</v>
      </c>
      <c r="AU84">
        <f>_xlfn.RANK.AVG(Table2[[#This Row],[Sharpe Ratio Z-Score]],Table2[Sharpe Ratio Z-Score])</f>
        <v>250</v>
      </c>
      <c r="AV84">
        <f>(Table2[[#This Row],[Rank 1Y]]+Table2[[#This Row],[Rank 6M]]+Table2[[#This Row],[Rank Sharpe]])/3</f>
        <v>144</v>
      </c>
    </row>
    <row r="85" spans="1:48" x14ac:dyDescent="0.3">
      <c r="A85" t="s">
        <v>1422</v>
      </c>
      <c r="B85" t="s">
        <v>1423</v>
      </c>
      <c r="C85" t="s">
        <v>10319</v>
      </c>
      <c r="D85" t="s">
        <v>204</v>
      </c>
      <c r="E85">
        <v>7754.6181009000002</v>
      </c>
      <c r="F85">
        <v>533.35</v>
      </c>
      <c r="G85">
        <v>37.482236502936402</v>
      </c>
      <c r="H85">
        <f>(Table2[[#This Row],[1Y Return vs Nifty]]-AVERAGE(Table2[1Y Return vs Nifty]))/_xlfn.STDEV.P(Table2[1Y Return vs Nifty])</f>
        <v>0.21476754702400883</v>
      </c>
      <c r="I85">
        <v>10.445716217844</v>
      </c>
      <c r="J85">
        <f>(Table2[[#This Row],[1M Return vs Nifty]]-AVERAGE(Table2[1M Return vs Nifty]))/_xlfn.STDEV.P(Table2[1M Return vs Nifty])</f>
        <v>0.739515484608672</v>
      </c>
      <c r="K85">
        <v>41.2149458801969</v>
      </c>
      <c r="L85">
        <f>(Table2[[#This Row],[6M Return vs Nifty]]-AVERAGE(Table2[6M Return vs Nifty]))/_xlfn.STDEV.P(Table2[6M Return vs Nifty])</f>
        <v>1.0777588997852465</v>
      </c>
      <c r="M85">
        <v>-1.2393396018715701</v>
      </c>
      <c r="N85">
        <f>(Table2[[#This Row],[1W Return vs Nifty]]-AVERAGE(Table2[1W Return vs Nifty]))/_xlfn.STDEV.P(Table2[1W Return vs Nifty])</f>
        <v>-9.9983984672755127E-2</v>
      </c>
      <c r="O85">
        <v>521.67999999999995</v>
      </c>
      <c r="P85">
        <v>493.44550187259603</v>
      </c>
      <c r="Q85">
        <v>407.81015044780997</v>
      </c>
      <c r="R85">
        <v>59.781144847445098</v>
      </c>
      <c r="S85" s="2">
        <f>(Table2[[#This Row],[Close Price]]-Table2[[#This Row],[20D EMA]])/Table2[[#This Row],[20D EMA]]</f>
        <v>2.2370035270664151E-2</v>
      </c>
      <c r="T85" s="2">
        <f>(Table2[[#This Row],[Close Price]]-Table2[[#This Row],[50D EMA]])/Table2[[#This Row],[50D EMA]]</f>
        <v>8.0869109103171119E-2</v>
      </c>
      <c r="U85" s="2">
        <f>(Table2[[#This Row],[Close Price]]-Table2[[#This Row],[200D EMA]])/Table2[[#This Row],[200D EMA]]</f>
        <v>0.30783895254773991</v>
      </c>
      <c r="V85">
        <v>0.82584313790123398</v>
      </c>
      <c r="W85">
        <v>530.75</v>
      </c>
      <c r="X85">
        <v>548.70000000000005</v>
      </c>
      <c r="Y85">
        <v>530.75</v>
      </c>
      <c r="Z85">
        <v>549.9</v>
      </c>
      <c r="AA85">
        <v>530.75</v>
      </c>
      <c r="AB85">
        <v>549.9</v>
      </c>
      <c r="AC85" s="2">
        <f>(Table2[[#This Row],[Close Price]]/Table2[[#This Row],[Day Low]])-1</f>
        <v>4.8987282147905375E-3</v>
      </c>
      <c r="AD85" s="2">
        <f>(Table2[[#This Row],[Day High]]/Table2[[#This Row],[Close Price]])-1</f>
        <v>2.8780350614043382E-2</v>
      </c>
      <c r="AE85" s="2">
        <f>(Table2[[#This Row],[Close Price]]/Table2[[#This Row],[Current Week Low]])-1</f>
        <v>4.8987282147905375E-3</v>
      </c>
      <c r="AF85" s="2">
        <f>(Table2[[#This Row],[Current Week High]]/Table2[[#This Row],[Close Price]])-1</f>
        <v>3.1030280303740332E-2</v>
      </c>
      <c r="AG85" s="2">
        <f>(Table2[[#This Row],[Close Price]]/Table2[[#This Row],[Current Month Low]])-1</f>
        <v>4.8987282147905375E-3</v>
      </c>
      <c r="AH85" s="2">
        <f>(Table2[[#This Row],[Current Month High]]/Table2[[#This Row],[Close Price]])-1</f>
        <v>3.1030280303740332E-2</v>
      </c>
      <c r="AI85">
        <v>3.1217774444548501</v>
      </c>
      <c r="AJ85">
        <v>96.409501012704794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0.28000000000000003</v>
      </c>
      <c r="AM85" t="s">
        <v>10358</v>
      </c>
      <c r="AN85">
        <v>5.32</v>
      </c>
      <c r="AO85" t="s">
        <v>10358</v>
      </c>
      <c r="AP85">
        <v>0.15777173117985199</v>
      </c>
      <c r="AQ85">
        <f>(Table2[[#This Row],[Sharpe Ratio]]-AVERAGE(Table2[Sharpe Ratio]))/_xlfn.STDEV.P(Table2[Sharpe Ratio])</f>
        <v>1.0777998261157971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3.0098577728609692</v>
      </c>
      <c r="AS85">
        <f>_xlfn.RANK.AVG(Table2[[#This Row],[1Y Return vs Nifty Z-Score]],Table2[1Y Return vs Nifty Z-Score])</f>
        <v>232</v>
      </c>
      <c r="AT85">
        <f>_xlfn.RANK.AVG(Table2[[#This Row],[6M Return vs Nifty Z-Score]],Table2[6M Return vs Nifty Z-Score])</f>
        <v>94</v>
      </c>
      <c r="AU85">
        <f>_xlfn.RANK.AVG(Table2[[#This Row],[Sharpe Ratio Z-Score]],Table2[Sharpe Ratio Z-Score])</f>
        <v>108</v>
      </c>
      <c r="AV85">
        <f>(Table2[[#This Row],[Rank 1Y]]+Table2[[#This Row],[Rank 6M]]+Table2[[#This Row],[Rank Sharpe]])/3</f>
        <v>144.66666666666666</v>
      </c>
    </row>
    <row r="86" spans="1:48" x14ac:dyDescent="0.3">
      <c r="A86" t="s">
        <v>149</v>
      </c>
      <c r="B86" t="s">
        <v>150</v>
      </c>
      <c r="C86" t="s">
        <v>10323</v>
      </c>
      <c r="D86" t="s">
        <v>151</v>
      </c>
      <c r="E86">
        <v>185123.46174716001</v>
      </c>
      <c r="F86">
        <v>4815</v>
      </c>
      <c r="G86">
        <v>67.068858695495294</v>
      </c>
      <c r="H86">
        <f>(Table2[[#This Row],[1Y Return vs Nifty]]-AVERAGE(Table2[1Y Return vs Nifty]))/_xlfn.STDEV.P(Table2[1Y Return vs Nifty])</f>
        <v>0.70806836142190288</v>
      </c>
      <c r="I86">
        <v>11.0844358309933</v>
      </c>
      <c r="J86">
        <f>(Table2[[#This Row],[1M Return vs Nifty]]-AVERAGE(Table2[1M Return vs Nifty]))/_xlfn.STDEV.P(Table2[1M Return vs Nifty])</f>
        <v>0.80172897821230849</v>
      </c>
      <c r="K86">
        <v>39.373975592651298</v>
      </c>
      <c r="L86">
        <f>(Table2[[#This Row],[6M Return vs Nifty]]-AVERAGE(Table2[6M Return vs Nifty]))/_xlfn.STDEV.P(Table2[6M Return vs Nifty])</f>
        <v>1.0160803688329372</v>
      </c>
      <c r="M86">
        <v>0.62271981780494801</v>
      </c>
      <c r="N86">
        <f>(Table2[[#This Row],[1W Return vs Nifty]]-AVERAGE(Table2[1W Return vs Nifty]))/_xlfn.STDEV.P(Table2[1W Return vs Nifty])</f>
        <v>0.34557475403159932</v>
      </c>
      <c r="O86">
        <v>4597.51</v>
      </c>
      <c r="P86">
        <v>4427.4158606219498</v>
      </c>
      <c r="Q86">
        <v>3764.9466964503999</v>
      </c>
      <c r="R86">
        <v>69.686410358314504</v>
      </c>
      <c r="S86" s="2">
        <f>(Table2[[#This Row],[Close Price]]-Table2[[#This Row],[20D EMA]])/Table2[[#This Row],[20D EMA]]</f>
        <v>4.7306041748685655E-2</v>
      </c>
      <c r="T86" s="2">
        <f>(Table2[[#This Row],[Close Price]]-Table2[[#This Row],[50D EMA]])/Table2[[#This Row],[50D EMA]]</f>
        <v>8.7541841918505378E-2</v>
      </c>
      <c r="U86" s="2">
        <f>(Table2[[#This Row],[Close Price]]-Table2[[#This Row],[200D EMA]])/Table2[[#This Row],[200D EMA]]</f>
        <v>0.27890256840544186</v>
      </c>
      <c r="V86">
        <v>1.59568220505548</v>
      </c>
      <c r="W86">
        <v>4780</v>
      </c>
      <c r="X86">
        <v>4864.8999999999996</v>
      </c>
      <c r="Y86">
        <v>4768.3</v>
      </c>
      <c r="Z86">
        <v>4908.45</v>
      </c>
      <c r="AA86">
        <v>4768.3</v>
      </c>
      <c r="AB86">
        <v>4908.45</v>
      </c>
      <c r="AC86" s="2">
        <f>(Table2[[#This Row],[Close Price]]/Table2[[#This Row],[Day Low]])-1</f>
        <v>7.3221757322174952E-3</v>
      </c>
      <c r="AD86" s="2">
        <f>(Table2[[#This Row],[Day High]]/Table2[[#This Row],[Close Price]])-1</f>
        <v>1.0363447559709194E-2</v>
      </c>
      <c r="AE86" s="2">
        <f>(Table2[[#This Row],[Close Price]]/Table2[[#This Row],[Current Week Low]])-1</f>
        <v>9.7938468636620257E-3</v>
      </c>
      <c r="AF86" s="2">
        <f>(Table2[[#This Row],[Current Week High]]/Table2[[#This Row],[Close Price]])-1</f>
        <v>1.9408099688473568E-2</v>
      </c>
      <c r="AG86" s="2">
        <f>(Table2[[#This Row],[Close Price]]/Table2[[#This Row],[Current Month Low]])-1</f>
        <v>9.7938468636620257E-3</v>
      </c>
      <c r="AH86" s="2">
        <f>(Table2[[#This Row],[Current Month High]]/Table2[[#This Row],[Close Price]])-1</f>
        <v>1.9408099688473568E-2</v>
      </c>
      <c r="AI86">
        <v>2.6749740394600199</v>
      </c>
      <c r="AJ86">
        <v>106.35566888807899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0.09</v>
      </c>
      <c r="AM86" t="s">
        <v>10358</v>
      </c>
      <c r="AN86">
        <v>13.78</v>
      </c>
      <c r="AO86" t="s">
        <v>10358</v>
      </c>
      <c r="AP86">
        <v>0.11466038484271</v>
      </c>
      <c r="AQ86">
        <f>(Table2[[#This Row],[Sharpe Ratio]]-AVERAGE(Table2[Sharpe Ratio]))/_xlfn.STDEV.P(Table2[Sharpe Ratio])</f>
        <v>0.58454948935696105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3.456001951855709</v>
      </c>
      <c r="AS86">
        <f>_xlfn.RANK.AVG(Table2[[#This Row],[1Y Return vs Nifty Z-Score]],Table2[1Y Return vs Nifty Z-Score])</f>
        <v>139</v>
      </c>
      <c r="AT86">
        <f>_xlfn.RANK.AVG(Table2[[#This Row],[6M Return vs Nifty Z-Score]],Table2[6M Return vs Nifty Z-Score])</f>
        <v>100</v>
      </c>
      <c r="AU86">
        <f>_xlfn.RANK.AVG(Table2[[#This Row],[Sharpe Ratio Z-Score]],Table2[Sharpe Ratio Z-Score])</f>
        <v>198</v>
      </c>
      <c r="AV86">
        <f>(Table2[[#This Row],[Rank 1Y]]+Table2[[#This Row],[Rank 6M]]+Table2[[#This Row],[Rank Sharpe]])/3</f>
        <v>145.66666666666666</v>
      </c>
    </row>
    <row r="87" spans="1:48" x14ac:dyDescent="0.3">
      <c r="A87" t="s">
        <v>632</v>
      </c>
      <c r="B87" t="s">
        <v>633</v>
      </c>
      <c r="C87" t="s">
        <v>10314</v>
      </c>
      <c r="D87" t="s">
        <v>549</v>
      </c>
      <c r="E87">
        <v>29602.76</v>
      </c>
      <c r="F87">
        <v>1420.05</v>
      </c>
      <c r="G87">
        <v>117.577853700913</v>
      </c>
      <c r="H87">
        <f>(Table2[[#This Row],[1Y Return vs Nifty]]-AVERAGE(Table2[1Y Return vs Nifty]))/_xlfn.STDEV.P(Table2[1Y Return vs Nifty])</f>
        <v>1.550210063452971</v>
      </c>
      <c r="I87">
        <v>17.330704826272001</v>
      </c>
      <c r="J87">
        <f>(Table2[[#This Row],[1M Return vs Nifty]]-AVERAGE(Table2[1M Return vs Nifty]))/_xlfn.STDEV.P(Table2[1M Return vs Nifty])</f>
        <v>1.4101371250489223</v>
      </c>
      <c r="K87">
        <v>36.953885894378203</v>
      </c>
      <c r="L87">
        <f>(Table2[[#This Row],[6M Return vs Nifty]]-AVERAGE(Table2[6M Return vs Nifty]))/_xlfn.STDEV.P(Table2[6M Return vs Nifty])</f>
        <v>0.93499944190428652</v>
      </c>
      <c r="M87">
        <v>-6.1356717505304701</v>
      </c>
      <c r="N87">
        <f>(Table2[[#This Row],[1W Return vs Nifty]]-AVERAGE(Table2[1W Return vs Nifty]))/_xlfn.STDEV.P(Table2[1W Return vs Nifty])</f>
        <v>-1.2715919115632059</v>
      </c>
      <c r="O87">
        <v>1395.7</v>
      </c>
      <c r="P87">
        <v>1286.272127509</v>
      </c>
      <c r="Q87">
        <v>1047.3159794882599</v>
      </c>
      <c r="R87">
        <v>48.6384632171468</v>
      </c>
      <c r="S87" s="2">
        <f>(Table2[[#This Row],[Close Price]]-Table2[[#This Row],[20D EMA]])/Table2[[#This Row],[20D EMA]]</f>
        <v>1.744644264526754E-2</v>
      </c>
      <c r="T87" s="2">
        <f>(Table2[[#This Row],[Close Price]]-Table2[[#This Row],[50D EMA]])/Table2[[#This Row],[50D EMA]]</f>
        <v>0.1040043312996875</v>
      </c>
      <c r="U87" s="2">
        <f>(Table2[[#This Row],[Close Price]]-Table2[[#This Row],[200D EMA]])/Table2[[#This Row],[200D EMA]]</f>
        <v>0.35589452258129922</v>
      </c>
      <c r="V87">
        <v>1.1002036228551699</v>
      </c>
      <c r="W87">
        <v>1402.25</v>
      </c>
      <c r="X87">
        <v>1448.45</v>
      </c>
      <c r="Y87">
        <v>1402.25</v>
      </c>
      <c r="Z87">
        <v>1454</v>
      </c>
      <c r="AA87">
        <v>1402.25</v>
      </c>
      <c r="AB87">
        <v>1454</v>
      </c>
      <c r="AC87" s="2">
        <f>(Table2[[#This Row],[Close Price]]/Table2[[#This Row],[Day Low]])-1</f>
        <v>1.2693884827954971E-2</v>
      </c>
      <c r="AD87" s="2">
        <f>(Table2[[#This Row],[Day High]]/Table2[[#This Row],[Close Price]])-1</f>
        <v>1.9999295799443706E-2</v>
      </c>
      <c r="AE87" s="2">
        <f>(Table2[[#This Row],[Close Price]]/Table2[[#This Row],[Current Week Low]])-1</f>
        <v>1.2693884827954971E-2</v>
      </c>
      <c r="AF87" s="2">
        <f>(Table2[[#This Row],[Current Week High]]/Table2[[#This Row],[Close Price]])-1</f>
        <v>2.3907608887011156E-2</v>
      </c>
      <c r="AG87" s="2">
        <f>(Table2[[#This Row],[Close Price]]/Table2[[#This Row],[Current Month Low]])-1</f>
        <v>1.2693884827954971E-2</v>
      </c>
      <c r="AH87" s="2">
        <f>(Table2[[#This Row],[Current Month High]]/Table2[[#This Row],[Close Price]])-1</f>
        <v>2.3907608887011156E-2</v>
      </c>
      <c r="AI87">
        <v>17.207140593641</v>
      </c>
      <c r="AJ87">
        <v>148.640840446487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0.26</v>
      </c>
      <c r="AM87" t="s">
        <v>10358</v>
      </c>
      <c r="AN87">
        <v>-1.25</v>
      </c>
      <c r="AO87" t="s">
        <v>10357</v>
      </c>
      <c r="AP87">
        <v>8.6407372745036001E-2</v>
      </c>
      <c r="AQ87">
        <f>(Table2[[#This Row],[Sharpe Ratio]]-AVERAGE(Table2[Sharpe Ratio]))/_xlfn.STDEV.P(Table2[Sharpe Ratio])</f>
        <v>0.26129798098031431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2.8850526998232882</v>
      </c>
      <c r="AS87">
        <f>_xlfn.RANK.AVG(Table2[[#This Row],[1Y Return vs Nifty Z-Score]],Table2[1Y Return vs Nifty Z-Score])</f>
        <v>56</v>
      </c>
      <c r="AT87">
        <f>_xlfn.RANK.AVG(Table2[[#This Row],[6M Return vs Nifty Z-Score]],Table2[6M Return vs Nifty Z-Score])</f>
        <v>117</v>
      </c>
      <c r="AU87">
        <f>_xlfn.RANK.AVG(Table2[[#This Row],[Sharpe Ratio Z-Score]],Table2[Sharpe Ratio Z-Score])</f>
        <v>267</v>
      </c>
      <c r="AV87">
        <f>(Table2[[#This Row],[Rank 1Y]]+Table2[[#This Row],[Rank 6M]]+Table2[[#This Row],[Rank Sharpe]])/3</f>
        <v>146.66666666666666</v>
      </c>
    </row>
    <row r="88" spans="1:48" x14ac:dyDescent="0.3">
      <c r="A88" t="s">
        <v>296</v>
      </c>
      <c r="B88" t="s">
        <v>297</v>
      </c>
      <c r="C88" t="s">
        <v>10313</v>
      </c>
      <c r="D88" t="s">
        <v>298</v>
      </c>
      <c r="E88">
        <v>94865.827062199998</v>
      </c>
      <c r="F88">
        <v>11224</v>
      </c>
      <c r="G88">
        <v>142.071032725723</v>
      </c>
      <c r="H88">
        <f>(Table2[[#This Row],[1Y Return vs Nifty]]-AVERAGE(Table2[1Y Return vs Nifty]))/_xlfn.STDEV.P(Table2[1Y Return vs Nifty])</f>
        <v>1.9585873726806182</v>
      </c>
      <c r="I88">
        <v>12.0383143850067</v>
      </c>
      <c r="J88">
        <f>(Table2[[#This Row],[1M Return vs Nifty]]-AVERAGE(Table2[1M Return vs Nifty]))/_xlfn.STDEV.P(Table2[1M Return vs Nifty])</f>
        <v>0.8946400398065405</v>
      </c>
      <c r="K88">
        <v>31.786439112585999</v>
      </c>
      <c r="L88">
        <f>(Table2[[#This Row],[6M Return vs Nifty]]-AVERAGE(Table2[6M Return vs Nifty]))/_xlfn.STDEV.P(Table2[6M Return vs Nifty])</f>
        <v>0.76187305934864924</v>
      </c>
      <c r="M88">
        <v>3.2251011027626202</v>
      </c>
      <c r="N88">
        <f>(Table2[[#This Row],[1W Return vs Nifty]]-AVERAGE(Table2[1W Return vs Nifty]))/_xlfn.STDEV.P(Table2[1W Return vs Nifty])</f>
        <v>0.9682797604889074</v>
      </c>
      <c r="O88">
        <v>10928.02</v>
      </c>
      <c r="P88">
        <v>10458.400809320599</v>
      </c>
      <c r="Q88">
        <v>8214.6019712946709</v>
      </c>
      <c r="R88">
        <v>52.706044659861497</v>
      </c>
      <c r="S88" s="2">
        <f>(Table2[[#This Row],[Close Price]]-Table2[[#This Row],[20D EMA]])/Table2[[#This Row],[20D EMA]]</f>
        <v>2.7084503871698584E-2</v>
      </c>
      <c r="T88" s="2">
        <f>(Table2[[#This Row],[Close Price]]-Table2[[#This Row],[50D EMA]])/Table2[[#This Row],[50D EMA]]</f>
        <v>7.3204231185813165E-2</v>
      </c>
      <c r="U88" s="2">
        <f>(Table2[[#This Row],[Close Price]]-Table2[[#This Row],[200D EMA]])/Table2[[#This Row],[200D EMA]]</f>
        <v>0.36634739445945791</v>
      </c>
      <c r="V88">
        <v>1.2979854755035001</v>
      </c>
      <c r="W88">
        <v>11133</v>
      </c>
      <c r="X88">
        <v>11350</v>
      </c>
      <c r="Y88">
        <v>10720.75</v>
      </c>
      <c r="Z88">
        <v>11575</v>
      </c>
      <c r="AA88">
        <v>10720.75</v>
      </c>
      <c r="AB88">
        <v>11575</v>
      </c>
      <c r="AC88" s="2">
        <f>(Table2[[#This Row],[Close Price]]/Table2[[#This Row],[Day Low]])-1</f>
        <v>8.1738974220784133E-3</v>
      </c>
      <c r="AD88" s="2">
        <f>(Table2[[#This Row],[Day High]]/Table2[[#This Row],[Close Price]])-1</f>
        <v>1.122594440484681E-2</v>
      </c>
      <c r="AE88" s="2">
        <f>(Table2[[#This Row],[Close Price]]/Table2[[#This Row],[Current Week Low]])-1</f>
        <v>4.6941678520625807E-2</v>
      </c>
      <c r="AF88" s="2">
        <f>(Table2[[#This Row],[Current Week High]]/Table2[[#This Row],[Close Price]])-1</f>
        <v>3.1272273699215924E-2</v>
      </c>
      <c r="AG88" s="2">
        <f>(Table2[[#This Row],[Close Price]]/Table2[[#This Row],[Current Month Low]])-1</f>
        <v>4.6941678520625807E-2</v>
      </c>
      <c r="AH88" s="2">
        <f>(Table2[[#This Row],[Current Month High]]/Table2[[#This Row],[Close Price]])-1</f>
        <v>3.1272273699215924E-2</v>
      </c>
      <c r="AI88">
        <v>3.1272273699215898</v>
      </c>
      <c r="AJ88">
        <v>190.11579818031399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-0.04</v>
      </c>
      <c r="AM88" t="s">
        <v>10357</v>
      </c>
      <c r="AN88">
        <v>2.56</v>
      </c>
      <c r="AO88" t="s">
        <v>10358</v>
      </c>
      <c r="AP88">
        <v>8.5977822719473004E-2</v>
      </c>
      <c r="AQ88">
        <f>(Table2[[#This Row],[Sharpe Ratio]]-AVERAGE(Table2[Sharpe Ratio]))/_xlfn.STDEV.P(Table2[Sharpe Ratio])</f>
        <v>0.2563833653914902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4.8397635977162059</v>
      </c>
      <c r="AS88">
        <f>_xlfn.RANK.AVG(Table2[[#This Row],[1Y Return vs Nifty Z-Score]],Table2[1Y Return vs Nifty Z-Score])</f>
        <v>35</v>
      </c>
      <c r="AT88">
        <f>_xlfn.RANK.AVG(Table2[[#This Row],[6M Return vs Nifty Z-Score]],Table2[6M Return vs Nifty Z-Score])</f>
        <v>138</v>
      </c>
      <c r="AU88">
        <f>_xlfn.RANK.AVG(Table2[[#This Row],[Sharpe Ratio Z-Score]],Table2[Sharpe Ratio Z-Score])</f>
        <v>270</v>
      </c>
      <c r="AV88">
        <f>(Table2[[#This Row],[Rank 1Y]]+Table2[[#This Row],[Rank 6M]]+Table2[[#This Row],[Rank Sharpe]])/3</f>
        <v>147.66666666666666</v>
      </c>
    </row>
    <row r="89" spans="1:48" x14ac:dyDescent="0.3">
      <c r="A89" t="s">
        <v>122</v>
      </c>
      <c r="B89" t="s">
        <v>123</v>
      </c>
      <c r="C89" t="s">
        <v>10314</v>
      </c>
      <c r="D89" t="s">
        <v>124</v>
      </c>
      <c r="E89">
        <v>232018.25552400001</v>
      </c>
      <c r="F89">
        <v>176.02</v>
      </c>
      <c r="G89">
        <v>134.86452100851301</v>
      </c>
      <c r="H89">
        <f>(Table2[[#This Row],[1Y Return vs Nifty]]-AVERAGE(Table2[1Y Return vs Nifty]))/_xlfn.STDEV.P(Table2[1Y Return vs Nifty])</f>
        <v>1.8384324568564745</v>
      </c>
      <c r="I89">
        <v>-3.5341508429653898</v>
      </c>
      <c r="J89">
        <f>(Table2[[#This Row],[1M Return vs Nifty]]-AVERAGE(Table2[1M Return vs Nifty]))/_xlfn.STDEV.P(Table2[1M Return vs Nifty])</f>
        <v>-0.6221717910943424</v>
      </c>
      <c r="K89">
        <v>8.4683069000625206</v>
      </c>
      <c r="L89">
        <f>(Table2[[#This Row],[6M Return vs Nifty]]-AVERAGE(Table2[6M Return vs Nifty]))/_xlfn.STDEV.P(Table2[6M Return vs Nifty])</f>
        <v>-1.9360700451802902E-2</v>
      </c>
      <c r="M89">
        <v>-2.1777802630065701</v>
      </c>
      <c r="N89">
        <f>(Table2[[#This Row],[1W Return vs Nifty]]-AVERAGE(Table2[1W Return vs Nifty]))/_xlfn.STDEV.P(Table2[1W Return vs Nifty])</f>
        <v>-0.32453666699093259</v>
      </c>
      <c r="O89">
        <v>181.07</v>
      </c>
      <c r="P89">
        <v>181.808796823638</v>
      </c>
      <c r="Q89">
        <v>150.121002945062</v>
      </c>
      <c r="R89">
        <v>33.148533278629699</v>
      </c>
      <c r="S89" s="2">
        <f>(Table2[[#This Row],[Close Price]]-Table2[[#This Row],[20D EMA]])/Table2[[#This Row],[20D EMA]]</f>
        <v>-2.7889766388689365E-2</v>
      </c>
      <c r="T89" s="2">
        <f>(Table2[[#This Row],[Close Price]]-Table2[[#This Row],[50D EMA]])/Table2[[#This Row],[50D EMA]]</f>
        <v>-3.184002603159717E-2</v>
      </c>
      <c r="U89" s="2">
        <f>(Table2[[#This Row],[Close Price]]-Table2[[#This Row],[200D EMA]])/Table2[[#This Row],[200D EMA]]</f>
        <v>0.17252081019213517</v>
      </c>
      <c r="V89">
        <v>0.23735264617875701</v>
      </c>
      <c r="W89">
        <v>175.6</v>
      </c>
      <c r="X89">
        <v>178</v>
      </c>
      <c r="Y89">
        <v>175.6</v>
      </c>
      <c r="Z89">
        <v>180.25</v>
      </c>
      <c r="AA89">
        <v>175.6</v>
      </c>
      <c r="AB89">
        <v>180.25</v>
      </c>
      <c r="AC89" s="2">
        <f>(Table2[[#This Row],[Close Price]]/Table2[[#This Row],[Day Low]])-1</f>
        <v>2.3917995444191487E-3</v>
      </c>
      <c r="AD89" s="2">
        <f>(Table2[[#This Row],[Day High]]/Table2[[#This Row],[Close Price]])-1</f>
        <v>1.1248721736166312E-2</v>
      </c>
      <c r="AE89" s="2">
        <f>(Table2[[#This Row],[Close Price]]/Table2[[#This Row],[Current Week Low]])-1</f>
        <v>2.3917995444191487E-3</v>
      </c>
      <c r="AF89" s="2">
        <f>(Table2[[#This Row],[Current Week High]]/Table2[[#This Row],[Close Price]])-1</f>
        <v>2.4031360072718888E-2</v>
      </c>
      <c r="AG89" s="2">
        <f>(Table2[[#This Row],[Close Price]]/Table2[[#This Row],[Current Month Low]])-1</f>
        <v>2.3917995444191487E-3</v>
      </c>
      <c r="AH89" s="2">
        <f>(Table2[[#This Row],[Current Month High]]/Table2[[#This Row],[Close Price]])-1</f>
        <v>2.4031360072718888E-2</v>
      </c>
      <c r="AI89">
        <v>30.098852403135901</v>
      </c>
      <c r="AJ89">
        <v>207.99650043744501</v>
      </c>
      <c r="AK89" t="str">
        <f>IF(AND(Table2[[#This Row],[20D EMA]]&gt;Table2[[#This Row],[50D EMA]],Table2[[#This Row],[50D EMA]]&gt;Table2[[#This Row],[200D EMA]]),"Uptrend","Downtrend/NoTrend")</f>
        <v>Downtrend/NoTrend</v>
      </c>
      <c r="AL89">
        <v>-0.05</v>
      </c>
      <c r="AM89" t="s">
        <v>10357</v>
      </c>
      <c r="AN89">
        <v>-2.2999999999999998</v>
      </c>
      <c r="AO89" t="s">
        <v>10357</v>
      </c>
      <c r="AP89">
        <v>0.17653943800511199</v>
      </c>
      <c r="AQ89">
        <f>(Table2[[#This Row],[Sharpe Ratio]]-AVERAGE(Table2[Sharpe Ratio]))/_xlfn.STDEV.P(Table2[Sharpe Ratio])</f>
        <v>1.2925270034894065</v>
      </c>
      <c r="AR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9">
        <f>_xlfn.RANK.AVG(Table2[[#This Row],[1Y Return vs Nifty Z-Score]],Table2[1Y Return vs Nifty Z-Score])</f>
        <v>38</v>
      </c>
      <c r="AT89">
        <f>_xlfn.RANK.AVG(Table2[[#This Row],[6M Return vs Nifty Z-Score]],Table2[6M Return vs Nifty Z-Score])</f>
        <v>333</v>
      </c>
      <c r="AU89">
        <f>_xlfn.RANK.AVG(Table2[[#This Row],[Sharpe Ratio Z-Score]],Table2[Sharpe Ratio Z-Score])</f>
        <v>78</v>
      </c>
      <c r="AV89">
        <f>(Table2[[#This Row],[Rank 1Y]]+Table2[[#This Row],[Rank 6M]]+Table2[[#This Row],[Rank Sharpe]])/3</f>
        <v>149.66666666666666</v>
      </c>
    </row>
    <row r="90" spans="1:48" x14ac:dyDescent="0.3">
      <c r="A90" t="s">
        <v>900</v>
      </c>
      <c r="B90" t="s">
        <v>901</v>
      </c>
      <c r="C90" t="s">
        <v>10316</v>
      </c>
      <c r="D90" t="s">
        <v>222</v>
      </c>
      <c r="E90">
        <v>17152.026177</v>
      </c>
      <c r="F90">
        <v>2750.1</v>
      </c>
      <c r="G90">
        <v>130.520054102709</v>
      </c>
      <c r="H90">
        <f>(Table2[[#This Row],[1Y Return vs Nifty]]-AVERAGE(Table2[1Y Return vs Nifty]))/_xlfn.STDEV.P(Table2[1Y Return vs Nifty])</f>
        <v>1.7659967104299419</v>
      </c>
      <c r="I90">
        <v>22.414491178574501</v>
      </c>
      <c r="J90">
        <f>(Table2[[#This Row],[1M Return vs Nifty]]-AVERAGE(Table2[1M Return vs Nifty]))/_xlfn.STDEV.P(Table2[1M Return vs Nifty])</f>
        <v>1.9053154524401246</v>
      </c>
      <c r="K90">
        <v>46.219474460869897</v>
      </c>
      <c r="L90">
        <f>(Table2[[#This Row],[6M Return vs Nifty]]-AVERAGE(Table2[6M Return vs Nifty]))/_xlfn.STDEV.P(Table2[6M Return vs Nifty])</f>
        <v>1.2454269892992169</v>
      </c>
      <c r="M90">
        <v>4.2687644425514</v>
      </c>
      <c r="N90">
        <f>(Table2[[#This Row],[1W Return vs Nifty]]-AVERAGE(Table2[1W Return vs Nifty]))/_xlfn.STDEV.P(Table2[1W Return vs Nifty])</f>
        <v>1.2180104169837715</v>
      </c>
      <c r="O90">
        <v>2470.08</v>
      </c>
      <c r="P90">
        <v>2264.9953488094802</v>
      </c>
      <c r="Q90">
        <v>1801.8010385013099</v>
      </c>
      <c r="R90">
        <v>50.249635938400402</v>
      </c>
      <c r="S90" s="2">
        <f>(Table2[[#This Row],[Close Price]]-Table2[[#This Row],[20D EMA]])/Table2[[#This Row],[20D EMA]]</f>
        <v>0.11336474931986008</v>
      </c>
      <c r="T90" s="2">
        <f>(Table2[[#This Row],[Close Price]]-Table2[[#This Row],[50D EMA]])/Table2[[#This Row],[50D EMA]]</f>
        <v>0.2141746787451457</v>
      </c>
      <c r="U90" s="2">
        <f>(Table2[[#This Row],[Close Price]]-Table2[[#This Row],[200D EMA]])/Table2[[#This Row],[200D EMA]]</f>
        <v>0.52630614659177899</v>
      </c>
      <c r="V90">
        <v>0.91359247067732097</v>
      </c>
      <c r="W90">
        <v>2611.75</v>
      </c>
      <c r="X90">
        <v>2774</v>
      </c>
      <c r="Y90">
        <v>2444.0500000000002</v>
      </c>
      <c r="Z90">
        <v>2774</v>
      </c>
      <c r="AA90">
        <v>2444.0500000000002</v>
      </c>
      <c r="AB90">
        <v>2774</v>
      </c>
      <c r="AC90" s="2">
        <f>(Table2[[#This Row],[Close Price]]/Table2[[#This Row],[Day Low]])-1</f>
        <v>5.2972145113429736E-2</v>
      </c>
      <c r="AD90" s="2">
        <f>(Table2[[#This Row],[Day High]]/Table2[[#This Row],[Close Price]])-1</f>
        <v>8.6905930693430555E-3</v>
      </c>
      <c r="AE90" s="2">
        <f>(Table2[[#This Row],[Close Price]]/Table2[[#This Row],[Current Week Low]])-1</f>
        <v>0.12522247908185169</v>
      </c>
      <c r="AF90" s="2">
        <f>(Table2[[#This Row],[Current Week High]]/Table2[[#This Row],[Close Price]])-1</f>
        <v>8.6905930693430555E-3</v>
      </c>
      <c r="AG90" s="2">
        <f>(Table2[[#This Row],[Close Price]]/Table2[[#This Row],[Current Month Low]])-1</f>
        <v>0.12522247908185169</v>
      </c>
      <c r="AH90" s="2">
        <f>(Table2[[#This Row],[Current Month High]]/Table2[[#This Row],[Close Price]])-1</f>
        <v>8.6905930693430555E-3</v>
      </c>
      <c r="AI90">
        <v>0.869059306934305</v>
      </c>
      <c r="AJ90">
        <v>180.59381695745299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0.5</v>
      </c>
      <c r="AM90" t="s">
        <v>10358</v>
      </c>
      <c r="AN90">
        <v>15.56</v>
      </c>
      <c r="AO90" t="s">
        <v>10358</v>
      </c>
      <c r="AP90">
        <v>7.1165968067079005E-2</v>
      </c>
      <c r="AQ90">
        <f>(Table2[[#This Row],[Sharpe Ratio]]-AVERAGE(Table2[Sharpe Ratio]))/_xlfn.STDEV.P(Table2[Sharpe Ratio])</f>
        <v>8.6916324437078404E-2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6.2216658935901332</v>
      </c>
      <c r="AS90">
        <f>_xlfn.RANK.AVG(Table2[[#This Row],[1Y Return vs Nifty Z-Score]],Table2[1Y Return vs Nifty Z-Score])</f>
        <v>44</v>
      </c>
      <c r="AT90">
        <f>_xlfn.RANK.AVG(Table2[[#This Row],[6M Return vs Nifty Z-Score]],Table2[6M Return vs Nifty Z-Score])</f>
        <v>76</v>
      </c>
      <c r="AU90">
        <f>_xlfn.RANK.AVG(Table2[[#This Row],[Sharpe Ratio Z-Score]],Table2[Sharpe Ratio Z-Score])</f>
        <v>329</v>
      </c>
      <c r="AV90">
        <f>(Table2[[#This Row],[Rank 1Y]]+Table2[[#This Row],[Rank 6M]]+Table2[[#This Row],[Rank Sharpe]])/3</f>
        <v>149.66666666666666</v>
      </c>
    </row>
    <row r="91" spans="1:48" x14ac:dyDescent="0.3">
      <c r="A91" t="s">
        <v>692</v>
      </c>
      <c r="B91" t="s">
        <v>693</v>
      </c>
      <c r="C91" t="s">
        <v>10320</v>
      </c>
      <c r="D91" t="s">
        <v>63</v>
      </c>
      <c r="E91">
        <v>25953.343448970001</v>
      </c>
      <c r="F91">
        <v>193.94</v>
      </c>
      <c r="G91">
        <v>83.736629112443097</v>
      </c>
      <c r="H91">
        <f>(Table2[[#This Row],[1Y Return vs Nifty]]-AVERAGE(Table2[1Y Return vs Nifty]))/_xlfn.STDEV.P(Table2[1Y Return vs Nifty])</f>
        <v>0.9859718229040787</v>
      </c>
      <c r="I91">
        <v>12.1016588401052</v>
      </c>
      <c r="J91">
        <f>(Table2[[#This Row],[1M Return vs Nifty]]-AVERAGE(Table2[1M Return vs Nifty]))/_xlfn.STDEV.P(Table2[1M Return vs Nifty])</f>
        <v>0.90081000824177515</v>
      </c>
      <c r="K91">
        <v>37.005981748438401</v>
      </c>
      <c r="L91">
        <f>(Table2[[#This Row],[6M Return vs Nifty]]-AVERAGE(Table2[6M Return vs Nifty]))/_xlfn.STDEV.P(Table2[6M Return vs Nifty])</f>
        <v>0.93674482354834487</v>
      </c>
      <c r="M91">
        <v>-5.9120848239143902</v>
      </c>
      <c r="N91">
        <f>(Table2[[#This Row],[1W Return vs Nifty]]-AVERAGE(Table2[1W Return vs Nifty]))/_xlfn.STDEV.P(Table2[1W Return vs Nifty])</f>
        <v>-1.218091412083361</v>
      </c>
      <c r="O91">
        <v>188.47</v>
      </c>
      <c r="P91">
        <v>177.12127008089001</v>
      </c>
      <c r="Q91">
        <v>145.138182468606</v>
      </c>
      <c r="R91">
        <v>58.781998909235703</v>
      </c>
      <c r="S91" s="2">
        <f>(Table2[[#This Row],[Close Price]]-Table2[[#This Row],[20D EMA]])/Table2[[#This Row],[20D EMA]]</f>
        <v>2.9023186714065893E-2</v>
      </c>
      <c r="T91" s="2">
        <f>(Table2[[#This Row],[Close Price]]-Table2[[#This Row],[50D EMA]])/Table2[[#This Row],[50D EMA]]</f>
        <v>9.4956014664015168E-2</v>
      </c>
      <c r="U91" s="2">
        <f>(Table2[[#This Row],[Close Price]]-Table2[[#This Row],[200D EMA]])/Table2[[#This Row],[200D EMA]]</f>
        <v>0.33624382434270894</v>
      </c>
      <c r="V91">
        <v>1.77343790652268</v>
      </c>
      <c r="W91">
        <v>191.58</v>
      </c>
      <c r="X91">
        <v>202.5</v>
      </c>
      <c r="Y91">
        <v>191.58</v>
      </c>
      <c r="Z91">
        <v>202.5</v>
      </c>
      <c r="AA91">
        <v>191.58</v>
      </c>
      <c r="AB91">
        <v>202.5</v>
      </c>
      <c r="AC91" s="2">
        <f>(Table2[[#This Row],[Close Price]]/Table2[[#This Row],[Day Low]])-1</f>
        <v>1.2318613633991005E-2</v>
      </c>
      <c r="AD91" s="2">
        <f>(Table2[[#This Row],[Day High]]/Table2[[#This Row],[Close Price]])-1</f>
        <v>4.413736207074348E-2</v>
      </c>
      <c r="AE91" s="2">
        <f>(Table2[[#This Row],[Close Price]]/Table2[[#This Row],[Current Week Low]])-1</f>
        <v>1.2318613633991005E-2</v>
      </c>
      <c r="AF91" s="2">
        <f>(Table2[[#This Row],[Current Week High]]/Table2[[#This Row],[Close Price]])-1</f>
        <v>4.413736207074348E-2</v>
      </c>
      <c r="AG91" s="2">
        <f>(Table2[[#This Row],[Close Price]]/Table2[[#This Row],[Current Month Low]])-1</f>
        <v>1.2318613633991005E-2</v>
      </c>
      <c r="AH91" s="2">
        <f>(Table2[[#This Row],[Current Month High]]/Table2[[#This Row],[Close Price]])-1</f>
        <v>4.413736207074348E-2</v>
      </c>
      <c r="AI91">
        <v>8.28091162215118</v>
      </c>
      <c r="AJ91">
        <v>135.65006075334099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0.23</v>
      </c>
      <c r="AM91" t="s">
        <v>10358</v>
      </c>
      <c r="AN91">
        <v>11.59</v>
      </c>
      <c r="AO91" t="s">
        <v>10358</v>
      </c>
      <c r="AP91">
        <v>0.10000974431622001</v>
      </c>
      <c r="AQ91">
        <f>(Table2[[#This Row],[Sharpe Ratio]]-AVERAGE(Table2[Sharpe Ratio]))/_xlfn.STDEV.P(Table2[Sharpe Ratio])</f>
        <v>0.41692694941327091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2.0223621920241084</v>
      </c>
      <c r="AS91">
        <f>_xlfn.RANK.AVG(Table2[[#This Row],[1Y Return vs Nifty Z-Score]],Table2[1Y Return vs Nifty Z-Score])</f>
        <v>102</v>
      </c>
      <c r="AT91">
        <f>_xlfn.RANK.AVG(Table2[[#This Row],[6M Return vs Nifty Z-Score]],Table2[6M Return vs Nifty Z-Score])</f>
        <v>116</v>
      </c>
      <c r="AU91">
        <f>_xlfn.RANK.AVG(Table2[[#This Row],[Sharpe Ratio Z-Score]],Table2[Sharpe Ratio Z-Score])</f>
        <v>233</v>
      </c>
      <c r="AV91">
        <f>(Table2[[#This Row],[Rank 1Y]]+Table2[[#This Row],[Rank 6M]]+Table2[[#This Row],[Rank Sharpe]])/3</f>
        <v>150.33333333333334</v>
      </c>
    </row>
    <row r="92" spans="1:48" x14ac:dyDescent="0.3">
      <c r="A92" t="s">
        <v>864</v>
      </c>
      <c r="B92" t="s">
        <v>865</v>
      </c>
      <c r="C92" t="s">
        <v>10325</v>
      </c>
      <c r="D92" t="s">
        <v>127</v>
      </c>
      <c r="E92">
        <v>18311.180177959999</v>
      </c>
      <c r="F92">
        <v>696.6</v>
      </c>
      <c r="G92">
        <v>79.011762048303794</v>
      </c>
      <c r="H92">
        <f>(Table2[[#This Row],[1Y Return vs Nifty]]-AVERAGE(Table2[1Y Return vs Nifty]))/_xlfn.STDEV.P(Table2[1Y Return vs Nifty])</f>
        <v>0.90719362526150016</v>
      </c>
      <c r="I92">
        <v>9.2812009287335293</v>
      </c>
      <c r="J92">
        <f>(Table2[[#This Row],[1M Return vs Nifty]]-AVERAGE(Table2[1M Return vs Nifty]))/_xlfn.STDEV.P(Table2[1M Return vs Nifty])</f>
        <v>0.62608767841810742</v>
      </c>
      <c r="K92">
        <v>15.233278478206801</v>
      </c>
      <c r="L92">
        <f>(Table2[[#This Row],[6M Return vs Nifty]]-AVERAGE(Table2[6M Return vs Nifty]))/_xlfn.STDEV.P(Table2[6M Return vs Nifty])</f>
        <v>0.20728799219513319</v>
      </c>
      <c r="M92">
        <v>-3.6690096388034901</v>
      </c>
      <c r="N92">
        <f>(Table2[[#This Row],[1W Return vs Nifty]]-AVERAGE(Table2[1W Return vs Nifty]))/_xlfn.STDEV.P(Table2[1W Return vs Nifty])</f>
        <v>-0.68136216502707159</v>
      </c>
      <c r="O92">
        <v>694.3</v>
      </c>
      <c r="P92">
        <v>659.487822509024</v>
      </c>
      <c r="Q92">
        <v>563.50975749368695</v>
      </c>
      <c r="R92">
        <v>46.511306535830997</v>
      </c>
      <c r="S92" s="2">
        <f>(Table2[[#This Row],[Close Price]]-Table2[[#This Row],[20D EMA]])/Table2[[#This Row],[20D EMA]]</f>
        <v>3.3126890393202772E-3</v>
      </c>
      <c r="T92" s="2">
        <f>(Table2[[#This Row],[Close Price]]-Table2[[#This Row],[50D EMA]])/Table2[[#This Row],[50D EMA]]</f>
        <v>5.6274242259368182E-2</v>
      </c>
      <c r="U92" s="2">
        <f>(Table2[[#This Row],[Close Price]]-Table2[[#This Row],[200D EMA]])/Table2[[#This Row],[200D EMA]]</f>
        <v>0.23618090145990789</v>
      </c>
      <c r="V92">
        <v>0.442744147157419</v>
      </c>
      <c r="W92">
        <v>692.1</v>
      </c>
      <c r="X92">
        <v>701.9</v>
      </c>
      <c r="Y92">
        <v>687</v>
      </c>
      <c r="Z92">
        <v>713.4</v>
      </c>
      <c r="AA92">
        <v>687</v>
      </c>
      <c r="AB92">
        <v>713.4</v>
      </c>
      <c r="AC92" s="2">
        <f>(Table2[[#This Row],[Close Price]]/Table2[[#This Row],[Day Low]])-1</f>
        <v>6.5019505851755532E-3</v>
      </c>
      <c r="AD92" s="2">
        <f>(Table2[[#This Row],[Day High]]/Table2[[#This Row],[Close Price]])-1</f>
        <v>7.6083835773756991E-3</v>
      </c>
      <c r="AE92" s="2">
        <f>(Table2[[#This Row],[Close Price]]/Table2[[#This Row],[Current Week Low]])-1</f>
        <v>1.3973799126637543E-2</v>
      </c>
      <c r="AF92" s="2">
        <f>(Table2[[#This Row],[Current Week High]]/Table2[[#This Row],[Close Price]])-1</f>
        <v>2.4117140396210157E-2</v>
      </c>
      <c r="AG92" s="2">
        <f>(Table2[[#This Row],[Close Price]]/Table2[[#This Row],[Current Month Low]])-1</f>
        <v>1.3973799126637543E-2</v>
      </c>
      <c r="AH92" s="2">
        <f>(Table2[[#This Row],[Current Month High]]/Table2[[#This Row],[Close Price]])-1</f>
        <v>2.4117140396210157E-2</v>
      </c>
      <c r="AI92">
        <v>7.6658053402239403</v>
      </c>
      <c r="AJ92">
        <v>111.02696152681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0.4</v>
      </c>
      <c r="AM92" t="s">
        <v>10358</v>
      </c>
      <c r="AN92">
        <v>-2.96</v>
      </c>
      <c r="AO92" t="s">
        <v>10357</v>
      </c>
      <c r="AP92">
        <v>0.16998789179565299</v>
      </c>
      <c r="AQ92">
        <f>(Table2[[#This Row],[Sharpe Ratio]]-AVERAGE(Table2[Sharpe Ratio]))/_xlfn.STDEV.P(Table2[Sharpe Ratio])</f>
        <v>1.2175687233922101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2.2767758542398795</v>
      </c>
      <c r="AS92">
        <f>_xlfn.RANK.AVG(Table2[[#This Row],[1Y Return vs Nifty Z-Score]],Table2[1Y Return vs Nifty Z-Score])</f>
        <v>106</v>
      </c>
      <c r="AT92">
        <f>_xlfn.RANK.AVG(Table2[[#This Row],[6M Return vs Nifty Z-Score]],Table2[6M Return vs Nifty Z-Score])</f>
        <v>259</v>
      </c>
      <c r="AU92">
        <f>_xlfn.RANK.AVG(Table2[[#This Row],[Sharpe Ratio Z-Score]],Table2[Sharpe Ratio Z-Score])</f>
        <v>86</v>
      </c>
      <c r="AV92">
        <f>(Table2[[#This Row],[Rank 1Y]]+Table2[[#This Row],[Rank 6M]]+Table2[[#This Row],[Rank Sharpe]])/3</f>
        <v>150.33333333333334</v>
      </c>
    </row>
    <row r="93" spans="1:48" x14ac:dyDescent="0.3">
      <c r="A93" t="s">
        <v>198</v>
      </c>
      <c r="B93" t="s">
        <v>199</v>
      </c>
      <c r="C93" t="s">
        <v>10319</v>
      </c>
      <c r="D93" t="s">
        <v>98</v>
      </c>
      <c r="E93">
        <v>132582.56090397999</v>
      </c>
      <c r="F93">
        <v>2774.9</v>
      </c>
      <c r="G93">
        <v>63.050993556732202</v>
      </c>
      <c r="H93">
        <f>(Table2[[#This Row],[1Y Return vs Nifty]]-AVERAGE(Table2[1Y Return vs Nifty]))/_xlfn.STDEV.P(Table2[1Y Return vs Nifty])</f>
        <v>0.64107808006456624</v>
      </c>
      <c r="I93">
        <v>7.6289340148048401</v>
      </c>
      <c r="J93">
        <f>(Table2[[#This Row],[1M Return vs Nifty]]-AVERAGE(Table2[1M Return vs Nifty]))/_xlfn.STDEV.P(Table2[1M Return vs Nifty])</f>
        <v>0.46515118145605955</v>
      </c>
      <c r="K93">
        <v>11.837904681635701</v>
      </c>
      <c r="L93">
        <f>(Table2[[#This Row],[6M Return vs Nifty]]-AVERAGE(Table2[6M Return vs Nifty]))/_xlfn.STDEV.P(Table2[6M Return vs Nifty])</f>
        <v>9.353185543223444E-2</v>
      </c>
      <c r="M93">
        <v>1.1543655230779299</v>
      </c>
      <c r="N93">
        <f>(Table2[[#This Row],[1W Return vs Nifty]]-AVERAGE(Table2[1W Return vs Nifty]))/_xlfn.STDEV.P(Table2[1W Return vs Nifty])</f>
        <v>0.47278841186437037</v>
      </c>
      <c r="O93">
        <v>2690.98</v>
      </c>
      <c r="P93">
        <v>2561.3552569766898</v>
      </c>
      <c r="Q93">
        <v>2186.5731846062699</v>
      </c>
      <c r="R93">
        <v>70.888055552491906</v>
      </c>
      <c r="S93" s="2">
        <f>(Table2[[#This Row],[Close Price]]-Table2[[#This Row],[20D EMA]])/Table2[[#This Row],[20D EMA]]</f>
        <v>3.1185664702078824E-2</v>
      </c>
      <c r="T93" s="2">
        <f>(Table2[[#This Row],[Close Price]]-Table2[[#This Row],[50D EMA]])/Table2[[#This Row],[50D EMA]]</f>
        <v>8.3371778452696568E-2</v>
      </c>
      <c r="U93" s="2">
        <f>(Table2[[#This Row],[Close Price]]-Table2[[#This Row],[200D EMA]])/Table2[[#This Row],[200D EMA]]</f>
        <v>0.26906339999759421</v>
      </c>
      <c r="V93">
        <v>0.99318544090373995</v>
      </c>
      <c r="W93">
        <v>2746.05</v>
      </c>
      <c r="X93">
        <v>2783.6</v>
      </c>
      <c r="Y93">
        <v>2746.05</v>
      </c>
      <c r="Z93">
        <v>2860</v>
      </c>
      <c r="AA93">
        <v>2746.05</v>
      </c>
      <c r="AB93">
        <v>2860</v>
      </c>
      <c r="AC93" s="2">
        <f>(Table2[[#This Row],[Close Price]]/Table2[[#This Row],[Day Low]])-1</f>
        <v>1.0505999526592813E-2</v>
      </c>
      <c r="AD93" s="2">
        <f>(Table2[[#This Row],[Day High]]/Table2[[#This Row],[Close Price]])-1</f>
        <v>3.1352481170492386E-3</v>
      </c>
      <c r="AE93" s="2">
        <f>(Table2[[#This Row],[Close Price]]/Table2[[#This Row],[Current Week Low]])-1</f>
        <v>1.0505999526592813E-2</v>
      </c>
      <c r="AF93" s="2">
        <f>(Table2[[#This Row],[Current Week High]]/Table2[[#This Row],[Close Price]])-1</f>
        <v>3.0667771811596856E-2</v>
      </c>
      <c r="AG93" s="2">
        <f>(Table2[[#This Row],[Close Price]]/Table2[[#This Row],[Current Month Low]])-1</f>
        <v>1.0505999526592813E-2</v>
      </c>
      <c r="AH93" s="2">
        <f>(Table2[[#This Row],[Current Month High]]/Table2[[#This Row],[Close Price]])-1</f>
        <v>3.0667771811596856E-2</v>
      </c>
      <c r="AI93">
        <v>3.0667771811596798</v>
      </c>
      <c r="AJ93">
        <v>92.808504724847097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0.1</v>
      </c>
      <c r="AM93" t="s">
        <v>10358</v>
      </c>
      <c r="AN93">
        <v>6.42</v>
      </c>
      <c r="AO93" t="s">
        <v>10358</v>
      </c>
      <c r="AP93">
        <v>0.26629035701154402</v>
      </c>
      <c r="AQ93">
        <f>(Table2[[#This Row],[Sharpe Ratio]]-AVERAGE(Table2[Sharpe Ratio]))/_xlfn.STDEV.P(Table2[Sharpe Ratio])</f>
        <v>2.3193952130353859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3.9919447418526168</v>
      </c>
      <c r="AS93">
        <f>_xlfn.RANK.AVG(Table2[[#This Row],[1Y Return vs Nifty Z-Score]],Table2[1Y Return vs Nifty Z-Score])</f>
        <v>148</v>
      </c>
      <c r="AT93">
        <f>_xlfn.RANK.AVG(Table2[[#This Row],[6M Return vs Nifty Z-Score]],Table2[6M Return vs Nifty Z-Score])</f>
        <v>298</v>
      </c>
      <c r="AU93">
        <f>_xlfn.RANK.AVG(Table2[[#This Row],[Sharpe Ratio Z-Score]],Table2[Sharpe Ratio Z-Score])</f>
        <v>7</v>
      </c>
      <c r="AV93">
        <f>(Table2[[#This Row],[Rank 1Y]]+Table2[[#This Row],[Rank 6M]]+Table2[[#This Row],[Rank Sharpe]])/3</f>
        <v>151</v>
      </c>
    </row>
    <row r="94" spans="1:48" x14ac:dyDescent="0.3">
      <c r="A94" t="s">
        <v>728</v>
      </c>
      <c r="B94" t="s">
        <v>729</v>
      </c>
      <c r="C94" t="s">
        <v>10325</v>
      </c>
      <c r="D94" t="s">
        <v>730</v>
      </c>
      <c r="E94">
        <v>23589.356582929999</v>
      </c>
      <c r="F94">
        <v>556.29999999999995</v>
      </c>
      <c r="G94">
        <v>17.9413709587038</v>
      </c>
      <c r="H94">
        <f>(Table2[[#This Row],[1Y Return vs Nifty]]-AVERAGE(Table2[1Y Return vs Nifty]))/_xlfn.STDEV.P(Table2[1Y Return vs Nifty])</f>
        <v>-0.11103932691626998</v>
      </c>
      <c r="I94">
        <v>-8.5358160205043898</v>
      </c>
      <c r="J94">
        <f>(Table2[[#This Row],[1M Return vs Nifty]]-AVERAGE(Table2[1M Return vs Nifty]))/_xlfn.STDEV.P(Table2[1M Return vs Nifty])</f>
        <v>-1.1093512327840687</v>
      </c>
      <c r="K94">
        <v>38.990495098212101</v>
      </c>
      <c r="L94">
        <f>(Table2[[#This Row],[6M Return vs Nifty]]-AVERAGE(Table2[6M Return vs Nifty]))/_xlfn.STDEV.P(Table2[6M Return vs Nifty])</f>
        <v>1.0032325169659695</v>
      </c>
      <c r="M94">
        <v>-2.96597869645263</v>
      </c>
      <c r="N94">
        <f>(Table2[[#This Row],[1W Return vs Nifty]]-AVERAGE(Table2[1W Return vs Nifty]))/_xlfn.STDEV.P(Table2[1W Return vs Nifty])</f>
        <v>-0.51313897266600272</v>
      </c>
      <c r="O94">
        <v>565.29999999999995</v>
      </c>
      <c r="P94">
        <v>581.69645208713496</v>
      </c>
      <c r="Q94">
        <v>479.06861483749702</v>
      </c>
      <c r="R94">
        <v>45.915417645046197</v>
      </c>
      <c r="S94" s="2">
        <f>(Table2[[#This Row],[Close Price]]-Table2[[#This Row],[20D EMA]])/Table2[[#This Row],[20D EMA]]</f>
        <v>-1.5920750044224306E-2</v>
      </c>
      <c r="T94" s="2">
        <f>(Table2[[#This Row],[Close Price]]-Table2[[#This Row],[50D EMA]])/Table2[[#This Row],[50D EMA]]</f>
        <v>-4.3659286550592119E-2</v>
      </c>
      <c r="U94" s="2">
        <f>(Table2[[#This Row],[Close Price]]-Table2[[#This Row],[200D EMA]])/Table2[[#This Row],[200D EMA]]</f>
        <v>0.16121153164813412</v>
      </c>
      <c r="V94">
        <v>0.42812115384786797</v>
      </c>
      <c r="W94">
        <v>540.15</v>
      </c>
      <c r="X94">
        <v>559</v>
      </c>
      <c r="Y94">
        <v>540.15</v>
      </c>
      <c r="Z94">
        <v>577.45000000000005</v>
      </c>
      <c r="AA94">
        <v>540.15</v>
      </c>
      <c r="AB94">
        <v>577.45000000000005</v>
      </c>
      <c r="AC94" s="2">
        <f>(Table2[[#This Row],[Close Price]]/Table2[[#This Row],[Day Low]])-1</f>
        <v>2.9899102101268227E-2</v>
      </c>
      <c r="AD94" s="2">
        <f>(Table2[[#This Row],[Day High]]/Table2[[#This Row],[Close Price]])-1</f>
        <v>4.8534963149380328E-3</v>
      </c>
      <c r="AE94" s="2">
        <f>(Table2[[#This Row],[Close Price]]/Table2[[#This Row],[Current Week Low]])-1</f>
        <v>2.9899102101268227E-2</v>
      </c>
      <c r="AF94" s="2">
        <f>(Table2[[#This Row],[Current Week High]]/Table2[[#This Row],[Close Price]])-1</f>
        <v>3.8019054467014257E-2</v>
      </c>
      <c r="AG94" s="2">
        <f>(Table2[[#This Row],[Close Price]]/Table2[[#This Row],[Current Month Low]])-1</f>
        <v>2.9899102101268227E-2</v>
      </c>
      <c r="AH94" s="2">
        <f>(Table2[[#This Row],[Current Month High]]/Table2[[#This Row],[Close Price]])-1</f>
        <v>3.8019054467014257E-2</v>
      </c>
      <c r="AI94">
        <v>34.477799748337198</v>
      </c>
      <c r="AJ94">
        <v>108.508245877061</v>
      </c>
      <c r="AK94" t="str">
        <f>IF(AND(Table2[[#This Row],[20D EMA]]&gt;Table2[[#This Row],[50D EMA]],Table2[[#This Row],[50D EMA]]&gt;Table2[[#This Row],[200D EMA]]),"Uptrend","Downtrend/NoTrend")</f>
        <v>Downtrend/NoTrend</v>
      </c>
      <c r="AL94">
        <v>-0.2</v>
      </c>
      <c r="AM94" t="s">
        <v>10357</v>
      </c>
      <c r="AN94">
        <v>4.2</v>
      </c>
      <c r="AO94" t="s">
        <v>10358</v>
      </c>
      <c r="AP94">
        <v>0.245377486951214</v>
      </c>
      <c r="AQ94">
        <f>(Table2[[#This Row],[Sharpe Ratio]]-AVERAGE(Table2[Sharpe Ratio]))/_xlfn.STDEV.P(Table2[Sharpe Ratio])</f>
        <v>2.0801245551630161</v>
      </c>
      <c r="AR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4">
        <f>_xlfn.RANK.AVG(Table2[[#This Row],[1Y Return vs Nifty Z-Score]],Table2[1Y Return vs Nifty Z-Score])</f>
        <v>339</v>
      </c>
      <c r="AT94">
        <f>_xlfn.RANK.AVG(Table2[[#This Row],[6M Return vs Nifty Z-Score]],Table2[6M Return vs Nifty Z-Score])</f>
        <v>103</v>
      </c>
      <c r="AU94">
        <f>_xlfn.RANK.AVG(Table2[[#This Row],[Sharpe Ratio Z-Score]],Table2[Sharpe Ratio Z-Score])</f>
        <v>11</v>
      </c>
      <c r="AV94">
        <f>(Table2[[#This Row],[Rank 1Y]]+Table2[[#This Row],[Rank 6M]]+Table2[[#This Row],[Rank Sharpe]])/3</f>
        <v>151</v>
      </c>
    </row>
    <row r="95" spans="1:48" x14ac:dyDescent="0.3">
      <c r="A95" t="s">
        <v>119</v>
      </c>
      <c r="B95" t="s">
        <v>120</v>
      </c>
      <c r="C95" t="s">
        <v>10325</v>
      </c>
      <c r="D95" t="s">
        <v>121</v>
      </c>
      <c r="E95">
        <v>241435.2880798</v>
      </c>
      <c r="F95">
        <v>6758.8</v>
      </c>
      <c r="G95">
        <v>44.614103151092699</v>
      </c>
      <c r="H95">
        <f>(Table2[[#This Row],[1Y Return vs Nifty]]-AVERAGE(Table2[1Y Return vs Nifty]))/_xlfn.STDEV.P(Table2[1Y Return vs Nifty])</f>
        <v>0.3336778978851323</v>
      </c>
      <c r="I95">
        <v>-0.86555072839215697</v>
      </c>
      <c r="J95">
        <f>(Table2[[#This Row],[1M Return vs Nifty]]-AVERAGE(Table2[1M Return vs Nifty]))/_xlfn.STDEV.P(Table2[1M Return vs Nifty])</f>
        <v>-0.36224093451697004</v>
      </c>
      <c r="K95">
        <v>31.669380297837499</v>
      </c>
      <c r="L95">
        <f>(Table2[[#This Row],[6M Return vs Nifty]]-AVERAGE(Table2[6M Return vs Nifty]))/_xlfn.STDEV.P(Table2[6M Return vs Nifty])</f>
        <v>0.75795120586869336</v>
      </c>
      <c r="M95">
        <v>-3.99810785598594</v>
      </c>
      <c r="N95">
        <f>(Table2[[#This Row],[1W Return vs Nifty]]-AVERAGE(Table2[1W Return vs Nifty]))/_xlfn.STDEV.P(Table2[1W Return vs Nifty])</f>
        <v>-0.76010969854194599</v>
      </c>
      <c r="O95">
        <v>6939.81</v>
      </c>
      <c r="P95">
        <v>6989.4185887085596</v>
      </c>
      <c r="Q95">
        <v>5915.9325760269303</v>
      </c>
      <c r="R95">
        <v>29.144121859511198</v>
      </c>
      <c r="S95" s="2">
        <f>(Table2[[#This Row],[Close Price]]-Table2[[#This Row],[20D EMA]])/Table2[[#This Row],[20D EMA]]</f>
        <v>-2.6082846648539399E-2</v>
      </c>
      <c r="T95" s="2">
        <f>(Table2[[#This Row],[Close Price]]-Table2[[#This Row],[50D EMA]])/Table2[[#This Row],[50D EMA]]</f>
        <v>-3.2995389499367637E-2</v>
      </c>
      <c r="U95" s="2">
        <f>(Table2[[#This Row],[Close Price]]-Table2[[#This Row],[200D EMA]])/Table2[[#This Row],[200D EMA]]</f>
        <v>0.14247414302668229</v>
      </c>
      <c r="V95">
        <v>0.61149529360974297</v>
      </c>
      <c r="W95">
        <v>6711</v>
      </c>
      <c r="X95">
        <v>6814.65</v>
      </c>
      <c r="Y95">
        <v>6711</v>
      </c>
      <c r="Z95">
        <v>6945</v>
      </c>
      <c r="AA95">
        <v>6711</v>
      </c>
      <c r="AB95">
        <v>6945</v>
      </c>
      <c r="AC95" s="2">
        <f>(Table2[[#This Row],[Close Price]]/Table2[[#This Row],[Day Low]])-1</f>
        <v>7.1226344807033826E-3</v>
      </c>
      <c r="AD95" s="2">
        <f>(Table2[[#This Row],[Day High]]/Table2[[#This Row],[Close Price]])-1</f>
        <v>8.2633011777237808E-3</v>
      </c>
      <c r="AE95" s="2">
        <f>(Table2[[#This Row],[Close Price]]/Table2[[#This Row],[Current Week Low]])-1</f>
        <v>7.1226344807033826E-3</v>
      </c>
      <c r="AF95" s="2">
        <f>(Table2[[#This Row],[Current Week High]]/Table2[[#This Row],[Close Price]])-1</f>
        <v>2.7549269101023732E-2</v>
      </c>
      <c r="AG95" s="2">
        <f>(Table2[[#This Row],[Close Price]]/Table2[[#This Row],[Current Month Low]])-1</f>
        <v>7.1226344807033826E-3</v>
      </c>
      <c r="AH95" s="2">
        <f>(Table2[[#This Row],[Current Month High]]/Table2[[#This Row],[Close Price]])-1</f>
        <v>2.7549269101023732E-2</v>
      </c>
      <c r="AI95">
        <v>17.9011067053322</v>
      </c>
      <c r="AJ95">
        <v>108.219346888478</v>
      </c>
      <c r="AK95" t="str">
        <f>IF(AND(Table2[[#This Row],[20D EMA]]&gt;Table2[[#This Row],[50D EMA]],Table2[[#This Row],[50D EMA]]&gt;Table2[[#This Row],[200D EMA]]),"Uptrend","Downtrend/NoTrend")</f>
        <v>Downtrend/NoTrend</v>
      </c>
      <c r="AL95">
        <v>-0.16</v>
      </c>
      <c r="AM95" t="s">
        <v>10357</v>
      </c>
      <c r="AN95">
        <v>-4.84</v>
      </c>
      <c r="AO95" t="s">
        <v>10357</v>
      </c>
      <c r="AP95">
        <v>0.15659027929276401</v>
      </c>
      <c r="AQ95">
        <f>(Table2[[#This Row],[Sharpe Ratio]]-AVERAGE(Table2[Sharpe Ratio]))/_xlfn.STDEV.P(Table2[Sharpe Ratio])</f>
        <v>1.0642824672141928</v>
      </c>
      <c r="AR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5">
        <f>_xlfn.RANK.AVG(Table2[[#This Row],[1Y Return vs Nifty Z-Score]],Table2[1Y Return vs Nifty Z-Score])</f>
        <v>208</v>
      </c>
      <c r="AT95">
        <f>_xlfn.RANK.AVG(Table2[[#This Row],[6M Return vs Nifty Z-Score]],Table2[6M Return vs Nifty Z-Score])</f>
        <v>140</v>
      </c>
      <c r="AU95">
        <f>_xlfn.RANK.AVG(Table2[[#This Row],[Sharpe Ratio Z-Score]],Table2[Sharpe Ratio Z-Score])</f>
        <v>110</v>
      </c>
      <c r="AV95">
        <f>(Table2[[#This Row],[Rank 1Y]]+Table2[[#This Row],[Rank 6M]]+Table2[[#This Row],[Rank Sharpe]])/3</f>
        <v>152.66666666666666</v>
      </c>
    </row>
    <row r="96" spans="1:48" x14ac:dyDescent="0.3">
      <c r="A96" t="s">
        <v>669</v>
      </c>
      <c r="B96" t="s">
        <v>670</v>
      </c>
      <c r="C96" t="s">
        <v>10318</v>
      </c>
      <c r="D96" t="s">
        <v>54</v>
      </c>
      <c r="E96">
        <v>27543.928239199999</v>
      </c>
      <c r="F96">
        <v>1128.7</v>
      </c>
      <c r="G96">
        <v>92.823963891494898</v>
      </c>
      <c r="H96">
        <f>(Table2[[#This Row],[1Y Return vs Nifty]]-AVERAGE(Table2[1Y Return vs Nifty]))/_xlfn.STDEV.P(Table2[1Y Return vs Nifty])</f>
        <v>1.137485896326762</v>
      </c>
      <c r="I96">
        <v>15.1440212497185</v>
      </c>
      <c r="J96">
        <f>(Table2[[#This Row],[1M Return vs Nifty]]-AVERAGE(Table2[1M Return vs Nifty]))/_xlfn.STDEV.P(Table2[1M Return vs Nifty])</f>
        <v>1.1971466016605499</v>
      </c>
      <c r="K96">
        <v>49.971856336638403</v>
      </c>
      <c r="L96">
        <f>(Table2[[#This Row],[6M Return vs Nifty]]-AVERAGE(Table2[6M Return vs Nifty]))/_xlfn.STDEV.P(Table2[6M Return vs Nifty])</f>
        <v>1.3711440653624227</v>
      </c>
      <c r="M96">
        <v>2.9967125754469399</v>
      </c>
      <c r="N96">
        <f>(Table2[[#This Row],[1W Return vs Nifty]]-AVERAGE(Table2[1W Return vs Nifty]))/_xlfn.STDEV.P(Table2[1W Return vs Nifty])</f>
        <v>0.91363032068585459</v>
      </c>
      <c r="O96">
        <v>1038.04</v>
      </c>
      <c r="P96">
        <v>943.98243161261996</v>
      </c>
      <c r="Q96">
        <v>753.70041012394302</v>
      </c>
      <c r="R96">
        <v>71.814383284649693</v>
      </c>
      <c r="S96" s="2">
        <f>(Table2[[#This Row],[Close Price]]-Table2[[#This Row],[20D EMA]])/Table2[[#This Row],[20D EMA]]</f>
        <v>8.7337674848753502E-2</v>
      </c>
      <c r="T96" s="2">
        <f>(Table2[[#This Row],[Close Price]]-Table2[[#This Row],[50D EMA]])/Table2[[#This Row],[50D EMA]]</f>
        <v>0.19567903194111799</v>
      </c>
      <c r="U96" s="2">
        <f>(Table2[[#This Row],[Close Price]]-Table2[[#This Row],[200D EMA]])/Table2[[#This Row],[200D EMA]]</f>
        <v>0.49754462759863677</v>
      </c>
      <c r="V96">
        <v>0.64870450689424597</v>
      </c>
      <c r="W96">
        <v>1075</v>
      </c>
      <c r="X96">
        <v>1149.9000000000001</v>
      </c>
      <c r="Y96">
        <v>1061.5</v>
      </c>
      <c r="Z96">
        <v>1157.95</v>
      </c>
      <c r="AA96">
        <v>1061.5</v>
      </c>
      <c r="AB96">
        <v>1157.95</v>
      </c>
      <c r="AC96" s="2">
        <f>(Table2[[#This Row],[Close Price]]/Table2[[#This Row],[Day Low]])-1</f>
        <v>4.9953488372093124E-2</v>
      </c>
      <c r="AD96" s="2">
        <f>(Table2[[#This Row],[Day High]]/Table2[[#This Row],[Close Price]])-1</f>
        <v>1.8782670328696849E-2</v>
      </c>
      <c r="AE96" s="2">
        <f>(Table2[[#This Row],[Close Price]]/Table2[[#This Row],[Current Week Low]])-1</f>
        <v>6.3306641544983666E-2</v>
      </c>
      <c r="AF96" s="2">
        <f>(Table2[[#This Row],[Current Week High]]/Table2[[#This Row],[Close Price]])-1</f>
        <v>2.5914769203508436E-2</v>
      </c>
      <c r="AG96" s="2">
        <f>(Table2[[#This Row],[Close Price]]/Table2[[#This Row],[Current Month Low]])-1</f>
        <v>6.3306641544983666E-2</v>
      </c>
      <c r="AH96" s="2">
        <f>(Table2[[#This Row],[Current Month High]]/Table2[[#This Row],[Close Price]])-1</f>
        <v>2.5914769203508436E-2</v>
      </c>
      <c r="AI96">
        <v>2.5914769203508401</v>
      </c>
      <c r="AJ96">
        <v>123.416468725257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0.35</v>
      </c>
      <c r="AM96" t="s">
        <v>10358</v>
      </c>
      <c r="AN96">
        <v>16.86</v>
      </c>
      <c r="AO96" t="s">
        <v>10358</v>
      </c>
      <c r="AP96">
        <v>7.6609374842216998E-2</v>
      </c>
      <c r="AQ96">
        <f>(Table2[[#This Row],[Sharpe Ratio]]-AVERAGE(Table2[Sharpe Ratio]))/_xlfn.STDEV.P(Table2[Sharpe Ratio])</f>
        <v>0.14919603623162639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4.7686029202672158</v>
      </c>
      <c r="AS96">
        <f>_xlfn.RANK.AVG(Table2[[#This Row],[1Y Return vs Nifty Z-Score]],Table2[1Y Return vs Nifty Z-Score])</f>
        <v>89</v>
      </c>
      <c r="AT96">
        <f>_xlfn.RANK.AVG(Table2[[#This Row],[6M Return vs Nifty Z-Score]],Table2[6M Return vs Nifty Z-Score])</f>
        <v>60</v>
      </c>
      <c r="AU96">
        <f>_xlfn.RANK.AVG(Table2[[#This Row],[Sharpe Ratio Z-Score]],Table2[Sharpe Ratio Z-Score])</f>
        <v>309</v>
      </c>
      <c r="AV96">
        <f>(Table2[[#This Row],[Rank 1Y]]+Table2[[#This Row],[Rank 6M]]+Table2[[#This Row],[Rank Sharpe]])/3</f>
        <v>152.66666666666666</v>
      </c>
    </row>
    <row r="97" spans="1:48" x14ac:dyDescent="0.3">
      <c r="A97" t="s">
        <v>1022</v>
      </c>
      <c r="B97" t="s">
        <v>1023</v>
      </c>
      <c r="C97" t="s">
        <v>10327</v>
      </c>
      <c r="D97" t="s">
        <v>384</v>
      </c>
      <c r="E97">
        <v>13530.801272625</v>
      </c>
      <c r="F97">
        <v>1092.25</v>
      </c>
      <c r="G97">
        <v>46.118811278388399</v>
      </c>
      <c r="H97">
        <f>(Table2[[#This Row],[1Y Return vs Nifty]]-AVERAGE(Table2[1Y Return vs Nifty]))/_xlfn.STDEV.P(Table2[1Y Return vs Nifty])</f>
        <v>0.35876605224743674</v>
      </c>
      <c r="I97">
        <v>11.217291368417801</v>
      </c>
      <c r="J97">
        <f>(Table2[[#This Row],[1M Return vs Nifty]]-AVERAGE(Table2[1M Return vs Nifty]))/_xlfn.STDEV.P(Table2[1M Return vs Nifty])</f>
        <v>0.81466956584670569</v>
      </c>
      <c r="K97">
        <v>103.457612885712</v>
      </c>
      <c r="L97">
        <f>(Table2[[#This Row],[6M Return vs Nifty]]-AVERAGE(Table2[6M Return vs Nifty]))/_xlfn.STDEV.P(Table2[6M Return vs Nifty])</f>
        <v>3.1630919925708891</v>
      </c>
      <c r="M97">
        <v>-3.0829042338035002</v>
      </c>
      <c r="N97">
        <f>(Table2[[#This Row],[1W Return vs Nifty]]-AVERAGE(Table2[1W Return vs Nifty]))/_xlfn.STDEV.P(Table2[1W Return vs Nifty])</f>
        <v>-0.54111723930662003</v>
      </c>
      <c r="O97">
        <v>1019</v>
      </c>
      <c r="P97">
        <v>908.16925434105599</v>
      </c>
      <c r="Q97">
        <v>712.30883763583199</v>
      </c>
      <c r="R97">
        <v>66.486963397134303</v>
      </c>
      <c r="S97" s="2">
        <f>(Table2[[#This Row],[Close Price]]-Table2[[#This Row],[20D EMA]])/Table2[[#This Row],[20D EMA]]</f>
        <v>7.1884200196270856E-2</v>
      </c>
      <c r="T97" s="2">
        <f>(Table2[[#This Row],[Close Price]]-Table2[[#This Row],[50D EMA]])/Table2[[#This Row],[50D EMA]]</f>
        <v>0.20269431582167821</v>
      </c>
      <c r="U97" s="2">
        <f>(Table2[[#This Row],[Close Price]]-Table2[[#This Row],[200D EMA]])/Table2[[#This Row],[200D EMA]]</f>
        <v>0.53339386273122869</v>
      </c>
      <c r="V97">
        <v>0.75428371538824801</v>
      </c>
      <c r="W97">
        <v>1042.55</v>
      </c>
      <c r="X97">
        <v>1119.9000000000001</v>
      </c>
      <c r="Y97">
        <v>1042</v>
      </c>
      <c r="Z97">
        <v>1119.9000000000001</v>
      </c>
      <c r="AA97">
        <v>1042</v>
      </c>
      <c r="AB97">
        <v>1119.9000000000001</v>
      </c>
      <c r="AC97" s="2">
        <f>(Table2[[#This Row],[Close Price]]/Table2[[#This Row],[Day Low]])-1</f>
        <v>4.7671574504819958E-2</v>
      </c>
      <c r="AD97" s="2">
        <f>(Table2[[#This Row],[Day High]]/Table2[[#This Row],[Close Price]])-1</f>
        <v>2.5314717326619496E-2</v>
      </c>
      <c r="AE97" s="2">
        <f>(Table2[[#This Row],[Close Price]]/Table2[[#This Row],[Current Week Low]])-1</f>
        <v>4.8224568138195867E-2</v>
      </c>
      <c r="AF97" s="2">
        <f>(Table2[[#This Row],[Current Week High]]/Table2[[#This Row],[Close Price]])-1</f>
        <v>2.5314717326619496E-2</v>
      </c>
      <c r="AG97" s="2">
        <f>(Table2[[#This Row],[Close Price]]/Table2[[#This Row],[Current Month Low]])-1</f>
        <v>4.8224568138195867E-2</v>
      </c>
      <c r="AH97" s="2">
        <f>(Table2[[#This Row],[Current Month High]]/Table2[[#This Row],[Close Price]])-1</f>
        <v>2.5314717326619496E-2</v>
      </c>
      <c r="AI97">
        <v>2.90684367132065</v>
      </c>
      <c r="AJ97">
        <v>142.722222222222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0.79</v>
      </c>
      <c r="AM97" t="s">
        <v>10358</v>
      </c>
      <c r="AN97">
        <v>14.31</v>
      </c>
      <c r="AO97" t="s">
        <v>10358</v>
      </c>
      <c r="AP97">
        <v>9.0904895795097002E-2</v>
      </c>
      <c r="AQ97">
        <f>(Table2[[#This Row],[Sharpe Ratio]]-AVERAGE(Table2[Sharpe Ratio]))/_xlfn.STDEV.P(Table2[Sharpe Ratio])</f>
        <v>0.31275554256224014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4.1081659139206517</v>
      </c>
      <c r="AS97">
        <f>_xlfn.RANK.AVG(Table2[[#This Row],[1Y Return vs Nifty Z-Score]],Table2[1Y Return vs Nifty Z-Score])</f>
        <v>201</v>
      </c>
      <c r="AT97">
        <f>_xlfn.RANK.AVG(Table2[[#This Row],[6M Return vs Nifty Z-Score]],Table2[6M Return vs Nifty Z-Score])</f>
        <v>8</v>
      </c>
      <c r="AU97">
        <f>_xlfn.RANK.AVG(Table2[[#This Row],[Sharpe Ratio Z-Score]],Table2[Sharpe Ratio Z-Score])</f>
        <v>249</v>
      </c>
      <c r="AV97">
        <f>(Table2[[#This Row],[Rank 1Y]]+Table2[[#This Row],[Rank 6M]]+Table2[[#This Row],[Rank Sharpe]])/3</f>
        <v>152.66666666666666</v>
      </c>
    </row>
    <row r="98" spans="1:48" x14ac:dyDescent="0.3">
      <c r="A98" t="s">
        <v>161</v>
      </c>
      <c r="B98" t="s">
        <v>162</v>
      </c>
      <c r="C98" t="s">
        <v>10325</v>
      </c>
      <c r="D98" t="s">
        <v>163</v>
      </c>
      <c r="E98">
        <v>163153.55562187501</v>
      </c>
      <c r="F98">
        <v>7639.05</v>
      </c>
      <c r="G98">
        <v>48.235400022630301</v>
      </c>
      <c r="H98">
        <f>(Table2[[#This Row],[1Y Return vs Nifty]]-AVERAGE(Table2[1Y Return vs Nifty]))/_xlfn.STDEV.P(Table2[1Y Return vs Nifty])</f>
        <v>0.39405615547329748</v>
      </c>
      <c r="I98">
        <v>3.0121733271735902</v>
      </c>
      <c r="J98">
        <f>(Table2[[#This Row],[1M Return vs Nifty]]-AVERAGE(Table2[1M Return vs Nifty]))/_xlfn.STDEV.P(Table2[1M Return vs Nifty])</f>
        <v>1.5462764823190729E-2</v>
      </c>
      <c r="K98">
        <v>23.1812995872816</v>
      </c>
      <c r="L98">
        <f>(Table2[[#This Row],[6M Return vs Nifty]]-AVERAGE(Table2[6M Return vs Nifty]))/_xlfn.STDEV.P(Table2[6M Return vs Nifty])</f>
        <v>0.47357271677873658</v>
      </c>
      <c r="M98">
        <v>-2.3638736480574898</v>
      </c>
      <c r="N98">
        <f>(Table2[[#This Row],[1W Return vs Nifty]]-AVERAGE(Table2[1W Return vs Nifty]))/_xlfn.STDEV.P(Table2[1W Return vs Nifty])</f>
        <v>-0.36906560793037685</v>
      </c>
      <c r="O98">
        <v>7817.09</v>
      </c>
      <c r="P98">
        <v>7857.4179553167696</v>
      </c>
      <c r="Q98">
        <v>6719.55771303449</v>
      </c>
      <c r="R98">
        <v>39.944946747282103</v>
      </c>
      <c r="S98" s="2">
        <f>(Table2[[#This Row],[Close Price]]-Table2[[#This Row],[20D EMA]])/Table2[[#This Row],[20D EMA]]</f>
        <v>-2.2775738797941428E-2</v>
      </c>
      <c r="T98" s="2">
        <f>(Table2[[#This Row],[Close Price]]-Table2[[#This Row],[50D EMA]])/Table2[[#This Row],[50D EMA]]</f>
        <v>-2.7791312178959429E-2</v>
      </c>
      <c r="U98" s="2">
        <f>(Table2[[#This Row],[Close Price]]-Table2[[#This Row],[200D EMA]])/Table2[[#This Row],[200D EMA]]</f>
        <v>0.13683821558402479</v>
      </c>
      <c r="V98">
        <v>0.60768392078345201</v>
      </c>
      <c r="W98">
        <v>7575</v>
      </c>
      <c r="X98">
        <v>7765</v>
      </c>
      <c r="Y98">
        <v>7575</v>
      </c>
      <c r="Z98">
        <v>7947.35</v>
      </c>
      <c r="AA98">
        <v>7575</v>
      </c>
      <c r="AB98">
        <v>7947.35</v>
      </c>
      <c r="AC98" s="2">
        <f>(Table2[[#This Row],[Close Price]]/Table2[[#This Row],[Day Low]])-1</f>
        <v>8.455445544554463E-3</v>
      </c>
      <c r="AD98" s="2">
        <f>(Table2[[#This Row],[Day High]]/Table2[[#This Row],[Close Price]])-1</f>
        <v>1.6487652260424923E-2</v>
      </c>
      <c r="AE98" s="2">
        <f>(Table2[[#This Row],[Close Price]]/Table2[[#This Row],[Current Week Low]])-1</f>
        <v>8.455445544554463E-3</v>
      </c>
      <c r="AF98" s="2">
        <f>(Table2[[#This Row],[Current Week High]]/Table2[[#This Row],[Close Price]])-1</f>
        <v>4.0358421531473176E-2</v>
      </c>
      <c r="AG98" s="2">
        <f>(Table2[[#This Row],[Close Price]]/Table2[[#This Row],[Current Month Low]])-1</f>
        <v>8.455445544554463E-3</v>
      </c>
      <c r="AH98" s="2">
        <f>(Table2[[#This Row],[Current Month High]]/Table2[[#This Row],[Close Price]])-1</f>
        <v>4.0358421531473176E-2</v>
      </c>
      <c r="AI98">
        <v>19.778637396011199</v>
      </c>
      <c r="AJ98">
        <v>98.416883116883099</v>
      </c>
      <c r="AK98" t="str">
        <f>IF(AND(Table2[[#This Row],[20D EMA]]&gt;Table2[[#This Row],[50D EMA]],Table2[[#This Row],[50D EMA]]&gt;Table2[[#This Row],[200D EMA]]),"Uptrend","Downtrend/NoTrend")</f>
        <v>Downtrend/NoTrend</v>
      </c>
      <c r="AL98">
        <v>-0.18</v>
      </c>
      <c r="AM98" t="s">
        <v>10357</v>
      </c>
      <c r="AN98">
        <v>-2.35</v>
      </c>
      <c r="AO98" t="s">
        <v>10357</v>
      </c>
      <c r="AP98">
        <v>0.17696728497050801</v>
      </c>
      <c r="AQ98">
        <f>(Table2[[#This Row],[Sharpe Ratio]]-AVERAGE(Table2[Sharpe Ratio]))/_xlfn.STDEV.P(Table2[Sharpe Ratio])</f>
        <v>1.297422133836589</v>
      </c>
      <c r="AR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8">
        <f>_xlfn.RANK.AVG(Table2[[#This Row],[1Y Return vs Nifty Z-Score]],Table2[1Y Return vs Nifty Z-Score])</f>
        <v>198</v>
      </c>
      <c r="AT98">
        <f>_xlfn.RANK.AVG(Table2[[#This Row],[6M Return vs Nifty Z-Score]],Table2[6M Return vs Nifty Z-Score])</f>
        <v>189</v>
      </c>
      <c r="AU98">
        <f>_xlfn.RANK.AVG(Table2[[#This Row],[Sharpe Ratio Z-Score]],Table2[Sharpe Ratio Z-Score])</f>
        <v>76</v>
      </c>
      <c r="AV98">
        <f>(Table2[[#This Row],[Rank 1Y]]+Table2[[#This Row],[Rank 6M]]+Table2[[#This Row],[Rank Sharpe]])/3</f>
        <v>154.33333333333334</v>
      </c>
    </row>
    <row r="99" spans="1:48" x14ac:dyDescent="0.3">
      <c r="A99" t="s">
        <v>515</v>
      </c>
      <c r="B99" t="s">
        <v>516</v>
      </c>
      <c r="C99" t="s">
        <v>10325</v>
      </c>
      <c r="D99" t="s">
        <v>517</v>
      </c>
      <c r="E99">
        <v>40718.741654359997</v>
      </c>
      <c r="F99">
        <v>4489.25</v>
      </c>
      <c r="G99">
        <v>43.371324291076903</v>
      </c>
      <c r="H99">
        <f>(Table2[[#This Row],[1Y Return vs Nifty]]-AVERAGE(Table2[1Y Return vs Nifty]))/_xlfn.STDEV.P(Table2[1Y Return vs Nifty])</f>
        <v>0.31295691730910474</v>
      </c>
      <c r="I99">
        <v>6.3808790392091597</v>
      </c>
      <c r="J99">
        <f>(Table2[[#This Row],[1M Return vs Nifty]]-AVERAGE(Table2[1M Return vs Nifty]))/_xlfn.STDEV.P(Table2[1M Return vs Nifty])</f>
        <v>0.34358632162912489</v>
      </c>
      <c r="K99">
        <v>18.783189182739999</v>
      </c>
      <c r="L99">
        <f>(Table2[[#This Row],[6M Return vs Nifty]]-AVERAGE(Table2[6M Return vs Nifty]))/_xlfn.STDEV.P(Table2[6M Return vs Nifty])</f>
        <v>0.3262216212432128</v>
      </c>
      <c r="M99">
        <v>-3.03939955304892</v>
      </c>
      <c r="N99">
        <f>(Table2[[#This Row],[1W Return vs Nifty]]-AVERAGE(Table2[1W Return vs Nifty]))/_xlfn.STDEV.P(Table2[1W Return vs Nifty])</f>
        <v>-0.53070731872088828</v>
      </c>
      <c r="O99">
        <v>4474.03</v>
      </c>
      <c r="P99">
        <v>4388.3779360508097</v>
      </c>
      <c r="Q99">
        <v>3780.4471705651299</v>
      </c>
      <c r="R99">
        <v>50.628689148682099</v>
      </c>
      <c r="S99" s="2">
        <f>(Table2[[#This Row],[Close Price]]-Table2[[#This Row],[20D EMA]])/Table2[[#This Row],[20D EMA]]</f>
        <v>3.4018547037011947E-3</v>
      </c>
      <c r="T99" s="2">
        <f>(Table2[[#This Row],[Close Price]]-Table2[[#This Row],[50D EMA]])/Table2[[#This Row],[50D EMA]]</f>
        <v>2.2986184284748985E-2</v>
      </c>
      <c r="U99" s="2">
        <f>(Table2[[#This Row],[Close Price]]-Table2[[#This Row],[200D EMA]])/Table2[[#This Row],[200D EMA]]</f>
        <v>0.1874917959318852</v>
      </c>
      <c r="V99">
        <v>0.574658458151874</v>
      </c>
      <c r="W99">
        <v>4412.3500000000004</v>
      </c>
      <c r="X99">
        <v>4572.8999999999996</v>
      </c>
      <c r="Y99">
        <v>4412.3500000000004</v>
      </c>
      <c r="Z99">
        <v>4647.5</v>
      </c>
      <c r="AA99">
        <v>4412.3500000000004</v>
      </c>
      <c r="AB99">
        <v>4647.5</v>
      </c>
      <c r="AC99" s="2">
        <f>(Table2[[#This Row],[Close Price]]/Table2[[#This Row],[Day Low]])-1</f>
        <v>1.7428354504968935E-2</v>
      </c>
      <c r="AD99" s="2">
        <f>(Table2[[#This Row],[Day High]]/Table2[[#This Row],[Close Price]])-1</f>
        <v>1.8633402015926892E-2</v>
      </c>
      <c r="AE99" s="2">
        <f>(Table2[[#This Row],[Close Price]]/Table2[[#This Row],[Current Week Low]])-1</f>
        <v>1.7428354504968935E-2</v>
      </c>
      <c r="AF99" s="2">
        <f>(Table2[[#This Row],[Current Week High]]/Table2[[#This Row],[Close Price]])-1</f>
        <v>3.5250877095283073E-2</v>
      </c>
      <c r="AG99" s="2">
        <f>(Table2[[#This Row],[Close Price]]/Table2[[#This Row],[Current Month Low]])-1</f>
        <v>1.7428354504968935E-2</v>
      </c>
      <c r="AH99" s="2">
        <f>(Table2[[#This Row],[Current Month High]]/Table2[[#This Row],[Close Price]])-1</f>
        <v>3.5250877095283073E-2</v>
      </c>
      <c r="AI99">
        <v>12.26151361586</v>
      </c>
      <c r="AJ99">
        <v>93.410451940890098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-0.13</v>
      </c>
      <c r="AM99" t="s">
        <v>10357</v>
      </c>
      <c r="AN99">
        <v>2.79</v>
      </c>
      <c r="AO99" t="s">
        <v>10358</v>
      </c>
      <c r="AP99">
        <v>0.23280783695680601</v>
      </c>
      <c r="AQ99">
        <f>(Table2[[#This Row],[Sharpe Ratio]]-AVERAGE(Table2[Sharpe Ratio]))/_xlfn.STDEV.P(Table2[Sharpe Ratio])</f>
        <v>1.9363112758421392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2.3883688173026933</v>
      </c>
      <c r="AS99">
        <f>_xlfn.RANK.AVG(Table2[[#This Row],[1Y Return vs Nifty Z-Score]],Table2[1Y Return vs Nifty Z-Score])</f>
        <v>217</v>
      </c>
      <c r="AT99">
        <f>_xlfn.RANK.AVG(Table2[[#This Row],[6M Return vs Nifty Z-Score]],Table2[6M Return vs Nifty Z-Score])</f>
        <v>231</v>
      </c>
      <c r="AU99">
        <f>_xlfn.RANK.AVG(Table2[[#This Row],[Sharpe Ratio Z-Score]],Table2[Sharpe Ratio Z-Score])</f>
        <v>18</v>
      </c>
      <c r="AV99">
        <f>(Table2[[#This Row],[Rank 1Y]]+Table2[[#This Row],[Rank 6M]]+Table2[[#This Row],[Rank Sharpe]])/3</f>
        <v>155.33333333333334</v>
      </c>
    </row>
    <row r="100" spans="1:48" x14ac:dyDescent="0.3">
      <c r="A100" t="s">
        <v>801</v>
      </c>
      <c r="B100" t="s">
        <v>802</v>
      </c>
      <c r="C100" t="s">
        <v>10317</v>
      </c>
      <c r="D100" t="s">
        <v>46</v>
      </c>
      <c r="E100">
        <v>20226.07783242</v>
      </c>
      <c r="F100">
        <v>324.7</v>
      </c>
      <c r="G100">
        <v>67.219114337416002</v>
      </c>
      <c r="H100">
        <f>(Table2[[#This Row],[1Y Return vs Nifty]]-AVERAGE(Table2[1Y Return vs Nifty]))/_xlfn.STDEV.P(Table2[1Y Return vs Nifty])</f>
        <v>0.71057358929296432</v>
      </c>
      <c r="I100">
        <v>-2.5129368552650901</v>
      </c>
      <c r="J100">
        <f>(Table2[[#This Row],[1M Return vs Nifty]]-AVERAGE(Table2[1M Return vs Nifty]))/_xlfn.STDEV.P(Table2[1M Return vs Nifty])</f>
        <v>-0.52270202598336257</v>
      </c>
      <c r="K100">
        <v>17.284169841655402</v>
      </c>
      <c r="L100">
        <f>(Table2[[#This Row],[6M Return vs Nifty]]-AVERAGE(Table2[6M Return vs Nifty]))/_xlfn.STDEV.P(Table2[6M Return vs Nifty])</f>
        <v>0.27599956635580797</v>
      </c>
      <c r="M100">
        <v>-1.62123636484797</v>
      </c>
      <c r="N100">
        <f>(Table2[[#This Row],[1W Return vs Nifty]]-AVERAGE(Table2[1W Return vs Nifty]))/_xlfn.STDEV.P(Table2[1W Return vs Nifty])</f>
        <v>-0.1913653005582604</v>
      </c>
      <c r="O100">
        <v>323.02</v>
      </c>
      <c r="P100">
        <v>319.660861956004</v>
      </c>
      <c r="Q100">
        <v>263.24419279105501</v>
      </c>
      <c r="R100">
        <v>50.316928624035398</v>
      </c>
      <c r="S100" s="2">
        <f>(Table2[[#This Row],[Close Price]]-Table2[[#This Row],[20D EMA]])/Table2[[#This Row],[20D EMA]]</f>
        <v>5.2009163519286944E-3</v>
      </c>
      <c r="T100" s="2">
        <f>(Table2[[#This Row],[Close Price]]-Table2[[#This Row],[50D EMA]])/Table2[[#This Row],[50D EMA]]</f>
        <v>1.5764013189357988E-2</v>
      </c>
      <c r="U100" s="2">
        <f>(Table2[[#This Row],[Close Price]]-Table2[[#This Row],[200D EMA]])/Table2[[#This Row],[200D EMA]]</f>
        <v>0.23345550972030116</v>
      </c>
      <c r="V100">
        <v>0.36659442487271998</v>
      </c>
      <c r="W100">
        <v>320.7</v>
      </c>
      <c r="X100">
        <v>327.2</v>
      </c>
      <c r="Y100">
        <v>320.3</v>
      </c>
      <c r="Z100">
        <v>328</v>
      </c>
      <c r="AA100">
        <v>320.3</v>
      </c>
      <c r="AB100">
        <v>328</v>
      </c>
      <c r="AC100" s="2">
        <f>(Table2[[#This Row],[Close Price]]/Table2[[#This Row],[Day Low]])-1</f>
        <v>1.2472715933894651E-2</v>
      </c>
      <c r="AD100" s="2">
        <f>(Table2[[#This Row],[Day High]]/Table2[[#This Row],[Close Price]])-1</f>
        <v>7.6994148444717858E-3</v>
      </c>
      <c r="AE100" s="2">
        <f>(Table2[[#This Row],[Close Price]]/Table2[[#This Row],[Current Week Low]])-1</f>
        <v>1.373712144864192E-2</v>
      </c>
      <c r="AF100" s="2">
        <f>(Table2[[#This Row],[Current Week High]]/Table2[[#This Row],[Close Price]])-1</f>
        <v>1.0163227594702784E-2</v>
      </c>
      <c r="AG100" s="2">
        <f>(Table2[[#This Row],[Close Price]]/Table2[[#This Row],[Current Month Low]])-1</f>
        <v>1.373712144864192E-2</v>
      </c>
      <c r="AH100" s="2">
        <f>(Table2[[#This Row],[Current Month High]]/Table2[[#This Row],[Close Price]])-1</f>
        <v>1.0163227594702784E-2</v>
      </c>
      <c r="AI100">
        <v>12.257468432399101</v>
      </c>
      <c r="AJ100">
        <v>137.78835591358401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-0.05</v>
      </c>
      <c r="AM100" t="s">
        <v>10357</v>
      </c>
      <c r="AN100">
        <v>-0.92</v>
      </c>
      <c r="AO100" t="s">
        <v>10357</v>
      </c>
      <c r="AP100">
        <v>0.16492404226523499</v>
      </c>
      <c r="AQ100">
        <f>(Table2[[#This Row],[Sharpe Ratio]]-AVERAGE(Table2[Sharpe Ratio]))/_xlfn.STDEV.P(Table2[Sharpe Ratio])</f>
        <v>1.1596316442149159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1.4321374733220651</v>
      </c>
      <c r="AS100">
        <f>_xlfn.RANK.AVG(Table2[[#This Row],[1Y Return vs Nifty Z-Score]],Table2[1Y Return vs Nifty Z-Score])</f>
        <v>138</v>
      </c>
      <c r="AT100">
        <f>_xlfn.RANK.AVG(Table2[[#This Row],[6M Return vs Nifty Z-Score]],Table2[6M Return vs Nifty Z-Score])</f>
        <v>239</v>
      </c>
      <c r="AU100">
        <f>_xlfn.RANK.AVG(Table2[[#This Row],[Sharpe Ratio Z-Score]],Table2[Sharpe Ratio Z-Score])</f>
        <v>93</v>
      </c>
      <c r="AV100">
        <f>(Table2[[#This Row],[Rank 1Y]]+Table2[[#This Row],[Rank 6M]]+Table2[[#This Row],[Rank Sharpe]])/3</f>
        <v>156.66666666666666</v>
      </c>
    </row>
    <row r="101" spans="1:48" x14ac:dyDescent="0.3">
      <c r="A101" t="s">
        <v>507</v>
      </c>
      <c r="B101" t="s">
        <v>508</v>
      </c>
      <c r="C101" t="s">
        <v>10319</v>
      </c>
      <c r="D101" t="s">
        <v>509</v>
      </c>
      <c r="E101">
        <v>41692.5</v>
      </c>
      <c r="F101">
        <v>484.15</v>
      </c>
      <c r="G101">
        <v>48.440810209954101</v>
      </c>
      <c r="H101">
        <f>(Table2[[#This Row],[1Y Return vs Nifty]]-AVERAGE(Table2[1Y Return vs Nifty]))/_xlfn.STDEV.P(Table2[1Y Return vs Nifty])</f>
        <v>0.39748098078904232</v>
      </c>
      <c r="I101">
        <v>-3.68466740504123</v>
      </c>
      <c r="J101">
        <f>(Table2[[#This Row],[1M Return vs Nifty]]-AVERAGE(Table2[1M Return vs Nifty]))/_xlfn.STDEV.P(Table2[1M Return vs Nifty])</f>
        <v>-0.6368326234520264</v>
      </c>
      <c r="K101">
        <v>34.803882068592003</v>
      </c>
      <c r="L101">
        <f>(Table2[[#This Row],[6M Return vs Nifty]]-AVERAGE(Table2[6M Return vs Nifty]))/_xlfn.STDEV.P(Table2[6M Return vs Nifty])</f>
        <v>0.86296727581586308</v>
      </c>
      <c r="M101">
        <v>-2.8923302111373901</v>
      </c>
      <c r="N101">
        <f>(Table2[[#This Row],[1W Return vs Nifty]]-AVERAGE(Table2[1W Return vs Nifty]))/_xlfn.STDEV.P(Table2[1W Return vs Nifty])</f>
        <v>-0.49551615898036583</v>
      </c>
      <c r="O101">
        <v>498.71</v>
      </c>
      <c r="P101">
        <v>507.64854037056199</v>
      </c>
      <c r="Q101">
        <v>428.07203699482801</v>
      </c>
      <c r="R101">
        <v>38.568683002743299</v>
      </c>
      <c r="S101" s="2">
        <f>(Table2[[#This Row],[Close Price]]-Table2[[#This Row],[20D EMA]])/Table2[[#This Row],[20D EMA]]</f>
        <v>-2.9195323935754251E-2</v>
      </c>
      <c r="T101" s="2">
        <f>(Table2[[#This Row],[Close Price]]-Table2[[#This Row],[50D EMA]])/Table2[[#This Row],[50D EMA]]</f>
        <v>-4.628899425852593E-2</v>
      </c>
      <c r="U101" s="2">
        <f>(Table2[[#This Row],[Close Price]]-Table2[[#This Row],[200D EMA]])/Table2[[#This Row],[200D EMA]]</f>
        <v>0.13100122913622947</v>
      </c>
      <c r="V101">
        <v>0.50898527564777996</v>
      </c>
      <c r="W101">
        <v>482.25</v>
      </c>
      <c r="X101">
        <v>491</v>
      </c>
      <c r="Y101">
        <v>482.25</v>
      </c>
      <c r="Z101">
        <v>498.3</v>
      </c>
      <c r="AA101">
        <v>482.25</v>
      </c>
      <c r="AB101">
        <v>498.3</v>
      </c>
      <c r="AC101" s="2">
        <f>(Table2[[#This Row],[Close Price]]/Table2[[#This Row],[Day Low]])-1</f>
        <v>3.9398652151372282E-3</v>
      </c>
      <c r="AD101" s="2">
        <f>(Table2[[#This Row],[Day High]]/Table2[[#This Row],[Close Price]])-1</f>
        <v>1.4148507693896528E-2</v>
      </c>
      <c r="AE101" s="2">
        <f>(Table2[[#This Row],[Close Price]]/Table2[[#This Row],[Current Week Low]])-1</f>
        <v>3.9398652151372282E-3</v>
      </c>
      <c r="AF101" s="2">
        <f>(Table2[[#This Row],[Current Week High]]/Table2[[#This Row],[Close Price]])-1</f>
        <v>2.9226479396881277E-2</v>
      </c>
      <c r="AG101" s="2">
        <f>(Table2[[#This Row],[Close Price]]/Table2[[#This Row],[Current Month Low]])-1</f>
        <v>3.9398652151372282E-3</v>
      </c>
      <c r="AH101" s="2">
        <f>(Table2[[#This Row],[Current Month High]]/Table2[[#This Row],[Close Price]])-1</f>
        <v>2.9226479396881277E-2</v>
      </c>
      <c r="AI101">
        <v>28.131777341732899</v>
      </c>
      <c r="AJ101">
        <v>100.31030202730599</v>
      </c>
      <c r="AK101" t="str">
        <f>IF(AND(Table2[[#This Row],[20D EMA]]&gt;Table2[[#This Row],[50D EMA]],Table2[[#This Row],[50D EMA]]&gt;Table2[[#This Row],[200D EMA]]),"Uptrend","Downtrend/NoTrend")</f>
        <v>Downtrend/NoTrend</v>
      </c>
      <c r="AL101">
        <v>-0.11</v>
      </c>
      <c r="AM101" t="s">
        <v>10357</v>
      </c>
      <c r="AN101">
        <v>-2.58</v>
      </c>
      <c r="AO101" t="s">
        <v>10357</v>
      </c>
      <c r="AP101">
        <v>0.135106476277189</v>
      </c>
      <c r="AQ101">
        <f>(Table2[[#This Row],[Sharpe Ratio]]-AVERAGE(Table2[Sharpe Ratio]))/_xlfn.STDEV.P(Table2[Sharpe Ratio])</f>
        <v>0.81847958763297068</v>
      </c>
      <c r="AR1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1">
        <f>_xlfn.RANK.AVG(Table2[[#This Row],[1Y Return vs Nifty Z-Score]],Table2[1Y Return vs Nifty Z-Score])</f>
        <v>196</v>
      </c>
      <c r="AT101">
        <f>_xlfn.RANK.AVG(Table2[[#This Row],[6M Return vs Nifty Z-Score]],Table2[6M Return vs Nifty Z-Score])</f>
        <v>124</v>
      </c>
      <c r="AU101">
        <f>_xlfn.RANK.AVG(Table2[[#This Row],[Sharpe Ratio Z-Score]],Table2[Sharpe Ratio Z-Score])</f>
        <v>152</v>
      </c>
      <c r="AV101">
        <f>(Table2[[#This Row],[Rank 1Y]]+Table2[[#This Row],[Rank 6M]]+Table2[[#This Row],[Rank Sharpe]])/3</f>
        <v>157.33333333333334</v>
      </c>
    </row>
    <row r="102" spans="1:48" x14ac:dyDescent="0.3">
      <c r="A102" t="s">
        <v>226</v>
      </c>
      <c r="B102" t="s">
        <v>227</v>
      </c>
      <c r="C102" t="s">
        <v>10315</v>
      </c>
      <c r="D102" t="s">
        <v>228</v>
      </c>
      <c r="E102">
        <v>118253.392360414</v>
      </c>
      <c r="F102">
        <v>434.4</v>
      </c>
      <c r="G102">
        <v>113.512533685592</v>
      </c>
      <c r="H102">
        <f>(Table2[[#This Row],[1Y Return vs Nifty]]-AVERAGE(Table2[1Y Return vs Nifty]))/_xlfn.STDEV.P(Table2[1Y Return vs Nifty])</f>
        <v>1.4824285620266178</v>
      </c>
      <c r="I102">
        <v>4.0451414422930299</v>
      </c>
      <c r="J102">
        <f>(Table2[[#This Row],[1M Return vs Nifty]]-AVERAGE(Table2[1M Return vs Nifty]))/_xlfn.STDEV.P(Table2[1M Return vs Nifty])</f>
        <v>0.11607742249101773</v>
      </c>
      <c r="K102">
        <v>49.563013713188603</v>
      </c>
      <c r="L102">
        <f>(Table2[[#This Row],[6M Return vs Nifty]]-AVERAGE(Table2[6M Return vs Nifty]))/_xlfn.STDEV.P(Table2[6M Return vs Nifty])</f>
        <v>1.3574464991520028</v>
      </c>
      <c r="M102">
        <v>-0.87782932032081096</v>
      </c>
      <c r="N102">
        <f>(Table2[[#This Row],[1W Return vs Nifty]]-AVERAGE(Table2[1W Return vs Nifty]))/_xlfn.STDEV.P(Table2[1W Return vs Nifty])</f>
        <v>-1.3480802564638234E-2</v>
      </c>
      <c r="O102">
        <v>431.89</v>
      </c>
      <c r="P102">
        <v>411.23759976512201</v>
      </c>
      <c r="Q102">
        <v>323.90300219013602</v>
      </c>
      <c r="R102">
        <v>54.0428273686842</v>
      </c>
      <c r="S102" s="2">
        <f>(Table2[[#This Row],[Close Price]]-Table2[[#This Row],[20D EMA]])/Table2[[#This Row],[20D EMA]]</f>
        <v>5.8116650072935032E-3</v>
      </c>
      <c r="T102" s="2">
        <f>(Table2[[#This Row],[Close Price]]-Table2[[#This Row],[50D EMA]])/Table2[[#This Row],[50D EMA]]</f>
        <v>5.6323644161203029E-2</v>
      </c>
      <c r="U102" s="2">
        <f>(Table2[[#This Row],[Close Price]]-Table2[[#This Row],[200D EMA]])/Table2[[#This Row],[200D EMA]]</f>
        <v>0.34114224648341024</v>
      </c>
      <c r="V102">
        <v>0.33371257816774202</v>
      </c>
      <c r="W102">
        <v>431.35</v>
      </c>
      <c r="X102">
        <v>441.3</v>
      </c>
      <c r="Y102">
        <v>431.35</v>
      </c>
      <c r="Z102">
        <v>460</v>
      </c>
      <c r="AA102">
        <v>431.35</v>
      </c>
      <c r="AB102">
        <v>460</v>
      </c>
      <c r="AC102" s="2">
        <f>(Table2[[#This Row],[Close Price]]/Table2[[#This Row],[Day Low]])-1</f>
        <v>7.0708241567172259E-3</v>
      </c>
      <c r="AD102" s="2">
        <f>(Table2[[#This Row],[Day High]]/Table2[[#This Row],[Close Price]])-1</f>
        <v>1.5883977900552626E-2</v>
      </c>
      <c r="AE102" s="2">
        <f>(Table2[[#This Row],[Close Price]]/Table2[[#This Row],[Current Week Low]])-1</f>
        <v>7.0708241567172259E-3</v>
      </c>
      <c r="AF102" s="2">
        <f>(Table2[[#This Row],[Current Week High]]/Table2[[#This Row],[Close Price]])-1</f>
        <v>5.8931860036832484E-2</v>
      </c>
      <c r="AG102" s="2">
        <f>(Table2[[#This Row],[Close Price]]/Table2[[#This Row],[Current Month Low]])-1</f>
        <v>7.0708241567172259E-3</v>
      </c>
      <c r="AH102" s="2">
        <f>(Table2[[#This Row],[Current Month High]]/Table2[[#This Row],[Close Price]])-1</f>
        <v>5.8931860036832484E-2</v>
      </c>
      <c r="AI102">
        <v>5.9737569060773499</v>
      </c>
      <c r="AJ102">
        <v>160.587882423515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0.16</v>
      </c>
      <c r="AM102" t="s">
        <v>10358</v>
      </c>
      <c r="AN102">
        <v>3.76</v>
      </c>
      <c r="AO102" t="s">
        <v>10358</v>
      </c>
      <c r="AP102">
        <v>6.3616559013362994E-2</v>
      </c>
      <c r="AQ102">
        <f>(Table2[[#This Row],[Sharpe Ratio]]-AVERAGE(Table2[Sharpe Ratio]))/_xlfn.STDEV.P(Table2[Sharpe Ratio])</f>
        <v>5.4118484030169335E-4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2.9430128659453016</v>
      </c>
      <c r="AS102">
        <f>_xlfn.RANK.AVG(Table2[[#This Row],[1Y Return vs Nifty Z-Score]],Table2[1Y Return vs Nifty Z-Score])</f>
        <v>60</v>
      </c>
      <c r="AT102">
        <f>_xlfn.RANK.AVG(Table2[[#This Row],[6M Return vs Nifty Z-Score]],Table2[6M Return vs Nifty Z-Score])</f>
        <v>64</v>
      </c>
      <c r="AU102">
        <f>_xlfn.RANK.AVG(Table2[[#This Row],[Sharpe Ratio Z-Score]],Table2[Sharpe Ratio Z-Score])</f>
        <v>349</v>
      </c>
      <c r="AV102">
        <f>(Table2[[#This Row],[Rank 1Y]]+Table2[[#This Row],[Rank 6M]]+Table2[[#This Row],[Rank Sharpe]])/3</f>
        <v>157.66666666666666</v>
      </c>
    </row>
    <row r="103" spans="1:48" x14ac:dyDescent="0.3">
      <c r="A103" t="s">
        <v>1426</v>
      </c>
      <c r="B103" t="s">
        <v>1427</v>
      </c>
      <c r="C103" t="s">
        <v>10327</v>
      </c>
      <c r="D103" t="s">
        <v>276</v>
      </c>
      <c r="E103">
        <v>7675.7684381299996</v>
      </c>
      <c r="F103">
        <v>1943.7</v>
      </c>
      <c r="G103">
        <v>59.4190587483698</v>
      </c>
      <c r="H103">
        <f>(Table2[[#This Row],[1Y Return vs Nifty]]-AVERAGE(Table2[1Y Return vs Nifty]))/_xlfn.STDEV.P(Table2[1Y Return vs Nifty])</f>
        <v>0.58052245505456312</v>
      </c>
      <c r="I103">
        <v>2.9502474566541399</v>
      </c>
      <c r="J103">
        <f>(Table2[[#This Row],[1M Return vs Nifty]]-AVERAGE(Table2[1M Return vs Nifty]))/_xlfn.STDEV.P(Table2[1M Return vs Nifty])</f>
        <v>9.4309714194066845E-3</v>
      </c>
      <c r="K103">
        <v>47.746580823354201</v>
      </c>
      <c r="L103">
        <f>(Table2[[#This Row],[6M Return vs Nifty]]-AVERAGE(Table2[6M Return vs Nifty]))/_xlfn.STDEV.P(Table2[6M Return vs Nifty])</f>
        <v>1.2965900513449011</v>
      </c>
      <c r="M103">
        <v>-6.0159949157373598</v>
      </c>
      <c r="N103">
        <f>(Table2[[#This Row],[1W Return vs Nifty]]-AVERAGE(Table2[1W Return vs Nifty]))/_xlfn.STDEV.P(Table2[1W Return vs Nifty])</f>
        <v>-1.2429553068452903</v>
      </c>
      <c r="O103">
        <v>1864.78</v>
      </c>
      <c r="P103">
        <v>1718.80376381516</v>
      </c>
      <c r="Q103">
        <v>1368.92563284075</v>
      </c>
      <c r="R103">
        <v>44.249800498682603</v>
      </c>
      <c r="S103" s="2">
        <f>(Table2[[#This Row],[Close Price]]-Table2[[#This Row],[20D EMA]])/Table2[[#This Row],[20D EMA]]</f>
        <v>4.2321346217784446E-2</v>
      </c>
      <c r="T103" s="2">
        <f>(Table2[[#This Row],[Close Price]]-Table2[[#This Row],[50D EMA]])/Table2[[#This Row],[50D EMA]]</f>
        <v>0.13084462631478469</v>
      </c>
      <c r="U103" s="2">
        <f>(Table2[[#This Row],[Close Price]]-Table2[[#This Row],[200D EMA]])/Table2[[#This Row],[200D EMA]]</f>
        <v>0.41987260182022956</v>
      </c>
      <c r="V103">
        <v>0.71682614138025802</v>
      </c>
      <c r="W103">
        <v>1831.15</v>
      </c>
      <c r="X103">
        <v>1952.45</v>
      </c>
      <c r="Y103">
        <v>1830</v>
      </c>
      <c r="Z103">
        <v>1952.45</v>
      </c>
      <c r="AA103">
        <v>1830</v>
      </c>
      <c r="AB103">
        <v>1952.45</v>
      </c>
      <c r="AC103" s="2">
        <f>(Table2[[#This Row],[Close Price]]/Table2[[#This Row],[Day Low]])-1</f>
        <v>6.146410725500373E-2</v>
      </c>
      <c r="AD103" s="2">
        <f>(Table2[[#This Row],[Day High]]/Table2[[#This Row],[Close Price]])-1</f>
        <v>4.5017235170037306E-3</v>
      </c>
      <c r="AE103" s="2">
        <f>(Table2[[#This Row],[Close Price]]/Table2[[#This Row],[Current Week Low]])-1</f>
        <v>6.2131147540983589E-2</v>
      </c>
      <c r="AF103" s="2">
        <f>(Table2[[#This Row],[Current Week High]]/Table2[[#This Row],[Close Price]])-1</f>
        <v>4.5017235170037306E-3</v>
      </c>
      <c r="AG103" s="2">
        <f>(Table2[[#This Row],[Close Price]]/Table2[[#This Row],[Current Month Low]])-1</f>
        <v>6.2131147540983589E-2</v>
      </c>
      <c r="AH103" s="2">
        <f>(Table2[[#This Row],[Current Month High]]/Table2[[#This Row],[Close Price]])-1</f>
        <v>4.5017235170037306E-3</v>
      </c>
      <c r="AI103">
        <v>4.23419251942172</v>
      </c>
      <c r="AJ103">
        <v>122.875816993464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0.42</v>
      </c>
      <c r="AM103" t="s">
        <v>10358</v>
      </c>
      <c r="AN103">
        <v>3.21</v>
      </c>
      <c r="AO103" t="s">
        <v>10358</v>
      </c>
      <c r="AP103">
        <v>9.5604447060317996E-2</v>
      </c>
      <c r="AQ103">
        <f>(Table2[[#This Row],[Sharpe Ratio]]-AVERAGE(Table2[Sharpe Ratio]))/_xlfn.STDEV.P(Table2[Sharpe Ratio])</f>
        <v>0.36652457185809817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1.0101127428316787</v>
      </c>
      <c r="AS103">
        <f>_xlfn.RANK.AVG(Table2[[#This Row],[1Y Return vs Nifty Z-Score]],Table2[1Y Return vs Nifty Z-Score])</f>
        <v>162</v>
      </c>
      <c r="AT103">
        <f>_xlfn.RANK.AVG(Table2[[#This Row],[6M Return vs Nifty Z-Score]],Table2[6M Return vs Nifty Z-Score])</f>
        <v>70</v>
      </c>
      <c r="AU103">
        <f>_xlfn.RANK.AVG(Table2[[#This Row],[Sharpe Ratio Z-Score]],Table2[Sharpe Ratio Z-Score])</f>
        <v>242</v>
      </c>
      <c r="AV103">
        <f>(Table2[[#This Row],[Rank 1Y]]+Table2[[#This Row],[Rank 6M]]+Table2[[#This Row],[Rank Sharpe]])/3</f>
        <v>158</v>
      </c>
    </row>
    <row r="104" spans="1:48" x14ac:dyDescent="0.3">
      <c r="A104" t="s">
        <v>25</v>
      </c>
      <c r="B104" t="s">
        <v>26</v>
      </c>
      <c r="C104" t="s">
        <v>10315</v>
      </c>
      <c r="D104" t="s">
        <v>27</v>
      </c>
      <c r="E104">
        <v>940031.88169982505</v>
      </c>
      <c r="F104">
        <v>1561.9</v>
      </c>
      <c r="G104">
        <v>51.470341523657801</v>
      </c>
      <c r="H104">
        <f>(Table2[[#This Row],[1Y Return vs Nifty]]-AVERAGE(Table2[1Y Return vs Nifty]))/_xlfn.STDEV.P(Table2[1Y Return vs Nifty])</f>
        <v>0.44799266997638798</v>
      </c>
      <c r="I104">
        <v>3.35766978699179</v>
      </c>
      <c r="J104">
        <f>(Table2[[#This Row],[1M Return vs Nifty]]-AVERAGE(Table2[1M Return vs Nifty]))/_xlfn.STDEV.P(Table2[1M Return vs Nifty])</f>
        <v>4.9115311810117683E-2</v>
      </c>
      <c r="K104">
        <v>25.328362085230101</v>
      </c>
      <c r="L104">
        <f>(Table2[[#This Row],[6M Return vs Nifty]]-AVERAGE(Table2[6M Return vs Nifty]))/_xlfn.STDEV.P(Table2[6M Return vs Nifty])</f>
        <v>0.54550633875631493</v>
      </c>
      <c r="M104">
        <v>1.73683034711936</v>
      </c>
      <c r="N104">
        <f>(Table2[[#This Row],[1W Return vs Nifty]]-AVERAGE(Table2[1W Return vs Nifty]))/_xlfn.STDEV.P(Table2[1W Return vs Nifty])</f>
        <v>0.61216220928305753</v>
      </c>
      <c r="O104">
        <v>1518.47</v>
      </c>
      <c r="P104">
        <v>1473.2607908165901</v>
      </c>
      <c r="Q104">
        <v>1280.79048108246</v>
      </c>
      <c r="R104">
        <v>72.629979827530093</v>
      </c>
      <c r="S104" s="2">
        <f>(Table2[[#This Row],[Close Price]]-Table2[[#This Row],[20D EMA]])/Table2[[#This Row],[20D EMA]]</f>
        <v>2.8601157744308457E-2</v>
      </c>
      <c r="T104" s="2">
        <f>(Table2[[#This Row],[Close Price]]-Table2[[#This Row],[50D EMA]])/Table2[[#This Row],[50D EMA]]</f>
        <v>6.0165321534335819E-2</v>
      </c>
      <c r="U104" s="2">
        <f>(Table2[[#This Row],[Close Price]]-Table2[[#This Row],[200D EMA]])/Table2[[#This Row],[200D EMA]]</f>
        <v>0.21948126806810772</v>
      </c>
      <c r="V104">
        <v>1.0841601788700601</v>
      </c>
      <c r="W104">
        <v>1542</v>
      </c>
      <c r="X104">
        <v>1566</v>
      </c>
      <c r="Y104">
        <v>1542</v>
      </c>
      <c r="Z104">
        <v>1605</v>
      </c>
      <c r="AA104">
        <v>1542</v>
      </c>
      <c r="AB104">
        <v>1605</v>
      </c>
      <c r="AC104" s="2">
        <f>(Table2[[#This Row],[Close Price]]/Table2[[#This Row],[Day Low]])-1</f>
        <v>1.2905317769130953E-2</v>
      </c>
      <c r="AD104" s="2">
        <f>(Table2[[#This Row],[Day High]]/Table2[[#This Row],[Close Price]])-1</f>
        <v>2.6250080030731926E-3</v>
      </c>
      <c r="AE104" s="2">
        <f>(Table2[[#This Row],[Close Price]]/Table2[[#This Row],[Current Week Low]])-1</f>
        <v>1.2905317769130953E-2</v>
      </c>
      <c r="AF104" s="2">
        <f>(Table2[[#This Row],[Current Week High]]/Table2[[#This Row],[Close Price]])-1</f>
        <v>2.759459632498884E-2</v>
      </c>
      <c r="AG104" s="2">
        <f>(Table2[[#This Row],[Close Price]]/Table2[[#This Row],[Current Month Low]])-1</f>
        <v>1.2905317769130953E-2</v>
      </c>
      <c r="AH104" s="2">
        <f>(Table2[[#This Row],[Current Month High]]/Table2[[#This Row],[Close Price]])-1</f>
        <v>2.759459632498884E-2</v>
      </c>
      <c r="AI104">
        <v>2.9771432229976198</v>
      </c>
      <c r="AJ104">
        <v>81.954799627213404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</v>
      </c>
      <c r="AM104" t="s">
        <v>10359</v>
      </c>
      <c r="AN104">
        <v>6.28</v>
      </c>
      <c r="AO104" t="s">
        <v>10358</v>
      </c>
      <c r="AP104">
        <v>0.15053370345237299</v>
      </c>
      <c r="AQ104">
        <f>(Table2[[#This Row],[Sharpe Ratio]]-AVERAGE(Table2[Sharpe Ratio]))/_xlfn.STDEV.P(Table2[Sharpe Ratio])</f>
        <v>0.99498729722539236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2.6497638270512707</v>
      </c>
      <c r="AS104">
        <f>_xlfn.RANK.AVG(Table2[[#This Row],[1Y Return vs Nifty Z-Score]],Table2[1Y Return vs Nifty Z-Score])</f>
        <v>185</v>
      </c>
      <c r="AT104">
        <f>_xlfn.RANK.AVG(Table2[[#This Row],[6M Return vs Nifty Z-Score]],Table2[6M Return vs Nifty Z-Score])</f>
        <v>176</v>
      </c>
      <c r="AU104">
        <f>_xlfn.RANK.AVG(Table2[[#This Row],[Sharpe Ratio Z-Score]],Table2[Sharpe Ratio Z-Score])</f>
        <v>115</v>
      </c>
      <c r="AV104">
        <f>(Table2[[#This Row],[Rank 1Y]]+Table2[[#This Row],[Rank 6M]]+Table2[[#This Row],[Rank Sharpe]])/3</f>
        <v>158.66666666666666</v>
      </c>
    </row>
    <row r="105" spans="1:48" x14ac:dyDescent="0.3">
      <c r="A105" t="s">
        <v>1206</v>
      </c>
      <c r="B105" t="s">
        <v>1207</v>
      </c>
      <c r="C105" t="s">
        <v>10314</v>
      </c>
      <c r="D105" t="s">
        <v>405</v>
      </c>
      <c r="E105">
        <v>9895.122520158</v>
      </c>
      <c r="F105">
        <v>113.98</v>
      </c>
      <c r="G105">
        <v>78.769569395897094</v>
      </c>
      <c r="H105">
        <f>(Table2[[#This Row],[1Y Return vs Nifty]]-AVERAGE(Table2[1Y Return vs Nifty]))/_xlfn.STDEV.P(Table2[1Y Return vs Nifty])</f>
        <v>0.90315552209798799</v>
      </c>
      <c r="I105">
        <v>69.632643400436194</v>
      </c>
      <c r="J105">
        <f>(Table2[[#This Row],[1M Return vs Nifty]]-AVERAGE(Table2[1M Return vs Nifty]))/_xlfn.STDEV.P(Table2[1M Return vs Nifty])</f>
        <v>6.5045263593136937</v>
      </c>
      <c r="K105">
        <v>34.415363390374701</v>
      </c>
      <c r="L105">
        <f>(Table2[[#This Row],[6M Return vs Nifty]]-AVERAGE(Table2[6M Return vs Nifty]))/_xlfn.STDEV.P(Table2[6M Return vs Nifty])</f>
        <v>0.84995062830009882</v>
      </c>
      <c r="M105">
        <v>-2.7736316043392</v>
      </c>
      <c r="N105">
        <f>(Table2[[#This Row],[1W Return vs Nifty]]-AVERAGE(Table2[1W Return vs Nifty]))/_xlfn.STDEV.P(Table2[1W Return vs Nifty])</f>
        <v>-0.46711362736826867</v>
      </c>
      <c r="O105">
        <v>98.47</v>
      </c>
      <c r="P105">
        <v>85.2135370086026</v>
      </c>
      <c r="Q105">
        <v>72.761980642657605</v>
      </c>
      <c r="R105">
        <v>72.1034790395736</v>
      </c>
      <c r="S105" s="2">
        <f>(Table2[[#This Row],[Close Price]]-Table2[[#This Row],[20D EMA]])/Table2[[#This Row],[20D EMA]]</f>
        <v>0.15750990149284053</v>
      </c>
      <c r="T105" s="2">
        <f>(Table2[[#This Row],[Close Price]]-Table2[[#This Row],[50D EMA]])/Table2[[#This Row],[50D EMA]]</f>
        <v>0.337580905584207</v>
      </c>
      <c r="U105" s="2">
        <f>(Table2[[#This Row],[Close Price]]-Table2[[#This Row],[200D EMA]])/Table2[[#This Row],[200D EMA]]</f>
        <v>0.56647742396910272</v>
      </c>
      <c r="V105">
        <v>1.5013083709152599</v>
      </c>
      <c r="W105">
        <v>105.6</v>
      </c>
      <c r="X105">
        <v>114.9</v>
      </c>
      <c r="Y105">
        <v>105.6</v>
      </c>
      <c r="Z105">
        <v>114.9</v>
      </c>
      <c r="AA105">
        <v>105.6</v>
      </c>
      <c r="AB105">
        <v>114.9</v>
      </c>
      <c r="AC105" s="2">
        <f>(Table2[[#This Row],[Close Price]]/Table2[[#This Row],[Day Low]])-1</f>
        <v>7.9356060606060597E-2</v>
      </c>
      <c r="AD105" s="2">
        <f>(Table2[[#This Row],[Day High]]/Table2[[#This Row],[Close Price]])-1</f>
        <v>8.0715915072819833E-3</v>
      </c>
      <c r="AE105" s="2">
        <f>(Table2[[#This Row],[Close Price]]/Table2[[#This Row],[Current Week Low]])-1</f>
        <v>7.9356060606060597E-2</v>
      </c>
      <c r="AF105" s="2">
        <f>(Table2[[#This Row],[Current Week High]]/Table2[[#This Row],[Close Price]])-1</f>
        <v>8.0715915072819833E-3</v>
      </c>
      <c r="AG105" s="2">
        <f>(Table2[[#This Row],[Close Price]]/Table2[[#This Row],[Current Month Low]])-1</f>
        <v>7.9356060606060597E-2</v>
      </c>
      <c r="AH105" s="2">
        <f>(Table2[[#This Row],[Current Month High]]/Table2[[#This Row],[Close Price]])-1</f>
        <v>8.0715915072819833E-3</v>
      </c>
      <c r="AI105">
        <v>1.77224074399016</v>
      </c>
      <c r="AJ105">
        <v>119.192307692307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0.53</v>
      </c>
      <c r="AM105" t="s">
        <v>10358</v>
      </c>
      <c r="AN105">
        <v>24.5</v>
      </c>
      <c r="AO105" t="s">
        <v>10358</v>
      </c>
      <c r="AP105">
        <v>9.1127470350855E-2</v>
      </c>
      <c r="AQ105">
        <f>(Table2[[#This Row],[Sharpe Ratio]]-AVERAGE(Table2[Sharpe Ratio]))/_xlfn.STDEV.P(Table2[Sharpe Ratio])</f>
        <v>0.31530208735634224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8.1058209696998542</v>
      </c>
      <c r="AS105">
        <f>_xlfn.RANK.AVG(Table2[[#This Row],[1Y Return vs Nifty Z-Score]],Table2[1Y Return vs Nifty Z-Score])</f>
        <v>107</v>
      </c>
      <c r="AT105">
        <f>_xlfn.RANK.AVG(Table2[[#This Row],[6M Return vs Nifty Z-Score]],Table2[6M Return vs Nifty Z-Score])</f>
        <v>126</v>
      </c>
      <c r="AU105">
        <f>_xlfn.RANK.AVG(Table2[[#This Row],[Sharpe Ratio Z-Score]],Table2[Sharpe Ratio Z-Score])</f>
        <v>248</v>
      </c>
      <c r="AV105">
        <f>(Table2[[#This Row],[Rank 1Y]]+Table2[[#This Row],[Rank 6M]]+Table2[[#This Row],[Rank Sharpe]])/3</f>
        <v>160.33333333333334</v>
      </c>
    </row>
    <row r="106" spans="1:48" x14ac:dyDescent="0.3">
      <c r="A106" t="s">
        <v>1732</v>
      </c>
      <c r="B106" t="s">
        <v>1733</v>
      </c>
      <c r="C106" t="s">
        <v>10324</v>
      </c>
      <c r="D106" t="s">
        <v>895</v>
      </c>
      <c r="E106">
        <v>4688.7698515499997</v>
      </c>
      <c r="F106">
        <v>394</v>
      </c>
      <c r="G106">
        <v>110.990837990138</v>
      </c>
      <c r="H106">
        <f>(Table2[[#This Row],[1Y Return vs Nifty]]-AVERAGE(Table2[1Y Return vs Nifty]))/_xlfn.STDEV.P(Table2[1Y Return vs Nifty])</f>
        <v>1.4403840686696174</v>
      </c>
      <c r="I106">
        <v>4.03198749480232</v>
      </c>
      <c r="J106">
        <f>(Table2[[#This Row],[1M Return vs Nifty]]-AVERAGE(Table2[1M Return vs Nifty]))/_xlfn.STDEV.P(Table2[1M Return vs Nifty])</f>
        <v>0.11479618263047729</v>
      </c>
      <c r="K106">
        <v>30.6245320398349</v>
      </c>
      <c r="L106">
        <f>(Table2[[#This Row],[6M Return vs Nifty]]-AVERAGE(Table2[6M Return vs Nifty]))/_xlfn.STDEV.P(Table2[6M Return vs Nifty])</f>
        <v>0.72294536896971873</v>
      </c>
      <c r="M106">
        <v>-4.4091767339191801</v>
      </c>
      <c r="N106">
        <f>(Table2[[#This Row],[1W Return vs Nifty]]-AVERAGE(Table2[1W Return vs Nifty]))/_xlfn.STDEV.P(Table2[1W Return vs Nifty])</f>
        <v>-0.85847139894588198</v>
      </c>
      <c r="O106">
        <v>379.31</v>
      </c>
      <c r="P106">
        <v>352.51136244083</v>
      </c>
      <c r="Q106">
        <v>280.79126782371497</v>
      </c>
      <c r="R106">
        <v>45.365668272588998</v>
      </c>
      <c r="S106" s="2">
        <f>(Table2[[#This Row],[Close Price]]-Table2[[#This Row],[20D EMA]])/Table2[[#This Row],[20D EMA]]</f>
        <v>3.8728217025651837E-2</v>
      </c>
      <c r="T106" s="2">
        <f>(Table2[[#This Row],[Close Price]]-Table2[[#This Row],[50D EMA]])/Table2[[#This Row],[50D EMA]]</f>
        <v>0.1176944688304451</v>
      </c>
      <c r="U106" s="2">
        <f>(Table2[[#This Row],[Close Price]]-Table2[[#This Row],[200D EMA]])/Table2[[#This Row],[200D EMA]]</f>
        <v>0.40317753843883486</v>
      </c>
      <c r="V106">
        <v>0.98086870915907198</v>
      </c>
      <c r="W106">
        <v>370.6</v>
      </c>
      <c r="X106">
        <v>397.15</v>
      </c>
      <c r="Y106">
        <v>370.6</v>
      </c>
      <c r="Z106">
        <v>397.15</v>
      </c>
      <c r="AA106">
        <v>370.6</v>
      </c>
      <c r="AB106">
        <v>397.15</v>
      </c>
      <c r="AC106" s="2">
        <f>(Table2[[#This Row],[Close Price]]/Table2[[#This Row],[Day Low]])-1</f>
        <v>6.3140852671343728E-2</v>
      </c>
      <c r="AD106" s="2">
        <f>(Table2[[#This Row],[Day High]]/Table2[[#This Row],[Close Price]])-1</f>
        <v>7.9949238578680415E-3</v>
      </c>
      <c r="AE106" s="2">
        <f>(Table2[[#This Row],[Close Price]]/Table2[[#This Row],[Current Week Low]])-1</f>
        <v>6.3140852671343728E-2</v>
      </c>
      <c r="AF106" s="2">
        <f>(Table2[[#This Row],[Current Week High]]/Table2[[#This Row],[Close Price]])-1</f>
        <v>7.9949238578680415E-3</v>
      </c>
      <c r="AG106" s="2">
        <f>(Table2[[#This Row],[Close Price]]/Table2[[#This Row],[Current Month Low]])-1</f>
        <v>6.3140852671343728E-2</v>
      </c>
      <c r="AH106" s="2">
        <f>(Table2[[#This Row],[Current Month High]]/Table2[[#This Row],[Close Price]])-1</f>
        <v>7.9949238578680415E-3</v>
      </c>
      <c r="AI106">
        <v>4.55583756345177</v>
      </c>
      <c r="AJ106">
        <v>164.69600268726899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0.36</v>
      </c>
      <c r="AM106" t="s">
        <v>10358</v>
      </c>
      <c r="AN106">
        <v>4.9800000000000004</v>
      </c>
      <c r="AO106" t="s">
        <v>10358</v>
      </c>
      <c r="AP106">
        <v>8.4179516259212994E-2</v>
      </c>
      <c r="AQ106">
        <f>(Table2[[#This Row],[Sharpe Ratio]]-AVERAGE(Table2[Sharpe Ratio]))/_xlfn.STDEV.P(Table2[Sharpe Ratio])</f>
        <v>0.23580838125199827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1.65546260257593</v>
      </c>
      <c r="AS106">
        <f>_xlfn.RANK.AVG(Table2[[#This Row],[1Y Return vs Nifty Z-Score]],Table2[1Y Return vs Nifty Z-Score])</f>
        <v>62</v>
      </c>
      <c r="AT106">
        <f>_xlfn.RANK.AVG(Table2[[#This Row],[6M Return vs Nifty Z-Score]],Table2[6M Return vs Nifty Z-Score])</f>
        <v>145</v>
      </c>
      <c r="AU106">
        <f>_xlfn.RANK.AVG(Table2[[#This Row],[Sharpe Ratio Z-Score]],Table2[Sharpe Ratio Z-Score])</f>
        <v>278</v>
      </c>
      <c r="AV106">
        <f>(Table2[[#This Row],[Rank 1Y]]+Table2[[#This Row],[Rank 6M]]+Table2[[#This Row],[Rank Sharpe]])/3</f>
        <v>161.66666666666666</v>
      </c>
    </row>
    <row r="107" spans="1:48" x14ac:dyDescent="0.3">
      <c r="A107" t="s">
        <v>1077</v>
      </c>
      <c r="B107" t="s">
        <v>1078</v>
      </c>
      <c r="C107" t="s">
        <v>10321</v>
      </c>
      <c r="D107" t="s">
        <v>127</v>
      </c>
      <c r="E107">
        <v>12143.058564200001</v>
      </c>
      <c r="F107">
        <v>355.25</v>
      </c>
      <c r="G107">
        <v>15.9960679111188</v>
      </c>
      <c r="H107">
        <f>(Table2[[#This Row],[1Y Return vs Nifty]]-AVERAGE(Table2[1Y Return vs Nifty]))/_xlfn.STDEV.P(Table2[1Y Return vs Nifty])</f>
        <v>-0.14347356599158195</v>
      </c>
      <c r="I107">
        <v>32.404725906774402</v>
      </c>
      <c r="J107">
        <f>(Table2[[#This Row],[1M Return vs Nifty]]-AVERAGE(Table2[1M Return vs Nifty]))/_xlfn.STDEV.P(Table2[1M Return vs Nifty])</f>
        <v>2.878398776587884</v>
      </c>
      <c r="K107">
        <v>54.592466999470602</v>
      </c>
      <c r="L107">
        <f>(Table2[[#This Row],[6M Return vs Nifty]]-AVERAGE(Table2[6M Return vs Nifty]))/_xlfn.STDEV.P(Table2[6M Return vs Nifty])</f>
        <v>1.5259496478935894</v>
      </c>
      <c r="M107">
        <v>-2.8745768470253501</v>
      </c>
      <c r="N107">
        <f>(Table2[[#This Row],[1W Return vs Nifty]]-AVERAGE(Table2[1W Return vs Nifty]))/_xlfn.STDEV.P(Table2[1W Return vs Nifty])</f>
        <v>-0.49126808481155448</v>
      </c>
      <c r="O107">
        <v>329.7</v>
      </c>
      <c r="P107">
        <v>298.325542029894</v>
      </c>
      <c r="Q107">
        <v>248.33505162076401</v>
      </c>
      <c r="R107">
        <v>64.876769375299403</v>
      </c>
      <c r="S107" s="2">
        <f>(Table2[[#This Row],[Close Price]]-Table2[[#This Row],[20D EMA]])/Table2[[#This Row],[20D EMA]]</f>
        <v>7.7494692144373711E-2</v>
      </c>
      <c r="T107" s="2">
        <f>(Table2[[#This Row],[Close Price]]-Table2[[#This Row],[50D EMA]])/Table2[[#This Row],[50D EMA]]</f>
        <v>0.1908132223033113</v>
      </c>
      <c r="U107" s="2">
        <f>(Table2[[#This Row],[Close Price]]-Table2[[#This Row],[200D EMA]])/Table2[[#This Row],[200D EMA]]</f>
        <v>0.43052701453722825</v>
      </c>
      <c r="V107">
        <v>0.94001614620746898</v>
      </c>
      <c r="W107">
        <v>341.3</v>
      </c>
      <c r="X107">
        <v>358.45</v>
      </c>
      <c r="Y107">
        <v>341.3</v>
      </c>
      <c r="Z107">
        <v>358.45</v>
      </c>
      <c r="AA107">
        <v>341.3</v>
      </c>
      <c r="AB107">
        <v>358.45</v>
      </c>
      <c r="AC107" s="2">
        <f>(Table2[[#This Row],[Close Price]]/Table2[[#This Row],[Day Low]])-1</f>
        <v>4.0873132141810764E-2</v>
      </c>
      <c r="AD107" s="2">
        <f>(Table2[[#This Row],[Day High]]/Table2[[#This Row],[Close Price]])-1</f>
        <v>9.0077410274453928E-3</v>
      </c>
      <c r="AE107" s="2">
        <f>(Table2[[#This Row],[Close Price]]/Table2[[#This Row],[Current Week Low]])-1</f>
        <v>4.0873132141810764E-2</v>
      </c>
      <c r="AF107" s="2">
        <f>(Table2[[#This Row],[Current Week High]]/Table2[[#This Row],[Close Price]])-1</f>
        <v>9.0077410274453928E-3</v>
      </c>
      <c r="AG107" s="2">
        <f>(Table2[[#This Row],[Close Price]]/Table2[[#This Row],[Current Month Low]])-1</f>
        <v>4.0873132141810764E-2</v>
      </c>
      <c r="AH107" s="2">
        <f>(Table2[[#This Row],[Current Month High]]/Table2[[#This Row],[Close Price]])-1</f>
        <v>9.0077410274453928E-3</v>
      </c>
      <c r="AI107">
        <v>3.84236453201969</v>
      </c>
      <c r="AJ107">
        <v>97.087378640776706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0.62</v>
      </c>
      <c r="AM107" t="s">
        <v>10358</v>
      </c>
      <c r="AN107">
        <v>5.43</v>
      </c>
      <c r="AO107" t="s">
        <v>10358</v>
      </c>
      <c r="AP107">
        <v>0.16672528023003</v>
      </c>
      <c r="AQ107">
        <f>(Table2[[#This Row],[Sharpe Ratio]]-AVERAGE(Table2[Sharpe Ratio]))/_xlfn.STDEV.P(Table2[Sharpe Ratio])</f>
        <v>1.1802401686105575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4.9498469422888949</v>
      </c>
      <c r="AS107">
        <f>_xlfn.RANK.AVG(Table2[[#This Row],[1Y Return vs Nifty Z-Score]],Table2[1Y Return vs Nifty Z-Score])</f>
        <v>345</v>
      </c>
      <c r="AT107">
        <f>_xlfn.RANK.AVG(Table2[[#This Row],[6M Return vs Nifty Z-Score]],Table2[6M Return vs Nifty Z-Score])</f>
        <v>53</v>
      </c>
      <c r="AU107">
        <f>_xlfn.RANK.AVG(Table2[[#This Row],[Sharpe Ratio Z-Score]],Table2[Sharpe Ratio Z-Score])</f>
        <v>90</v>
      </c>
      <c r="AV107">
        <f>(Table2[[#This Row],[Rank 1Y]]+Table2[[#This Row],[Rank 6M]]+Table2[[#This Row],[Rank Sharpe]])/3</f>
        <v>162.66666666666666</v>
      </c>
    </row>
    <row r="108" spans="1:48" x14ac:dyDescent="0.3">
      <c r="A108" t="s">
        <v>547</v>
      </c>
      <c r="B108" t="s">
        <v>548</v>
      </c>
      <c r="C108" t="s">
        <v>10314</v>
      </c>
      <c r="D108" t="s">
        <v>549</v>
      </c>
      <c r="E108">
        <v>37432.917027089999</v>
      </c>
      <c r="F108">
        <v>2760.35</v>
      </c>
      <c r="G108">
        <v>103.270278155187</v>
      </c>
      <c r="H108">
        <f>(Table2[[#This Row],[1Y Return vs Nifty]]-AVERAGE(Table2[1Y Return vs Nifty]))/_xlfn.STDEV.P(Table2[1Y Return vs Nifty])</f>
        <v>1.3116583753680393</v>
      </c>
      <c r="I108">
        <v>9.4303561205937694</v>
      </c>
      <c r="J108">
        <f>(Table2[[#This Row],[1M Return vs Nifty]]-AVERAGE(Table2[1M Return vs Nifty]))/_xlfn.STDEV.P(Table2[1M Return vs Nifty])</f>
        <v>0.64061590862070361</v>
      </c>
      <c r="K108">
        <v>6.5376061512017696</v>
      </c>
      <c r="L108">
        <f>(Table2[[#This Row],[6M Return vs Nifty]]-AVERAGE(Table2[6M Return vs Nifty]))/_xlfn.STDEV.P(Table2[6M Return vs Nifty])</f>
        <v>-8.4045495586121358E-2</v>
      </c>
      <c r="M108">
        <v>-2.1355280852705398</v>
      </c>
      <c r="N108">
        <f>(Table2[[#This Row],[1W Return vs Nifty]]-AVERAGE(Table2[1W Return vs Nifty]))/_xlfn.STDEV.P(Table2[1W Return vs Nifty])</f>
        <v>-0.3144264487988363</v>
      </c>
      <c r="O108">
        <v>2685.84</v>
      </c>
      <c r="P108">
        <v>2607.7419658259901</v>
      </c>
      <c r="Q108">
        <v>2340.7171545433698</v>
      </c>
      <c r="R108">
        <v>59.225087383047999</v>
      </c>
      <c r="S108" s="2">
        <f>(Table2[[#This Row],[Close Price]]-Table2[[#This Row],[20D EMA]])/Table2[[#This Row],[20D EMA]]</f>
        <v>2.774178655467182E-2</v>
      </c>
      <c r="T108" s="2">
        <f>(Table2[[#This Row],[Close Price]]-Table2[[#This Row],[50D EMA]])/Table2[[#This Row],[50D EMA]]</f>
        <v>5.852114057829029E-2</v>
      </c>
      <c r="U108" s="2">
        <f>(Table2[[#This Row],[Close Price]]-Table2[[#This Row],[200D EMA]])/Table2[[#This Row],[200D EMA]]</f>
        <v>0.17927533219556918</v>
      </c>
      <c r="V108">
        <v>0.81562076276586204</v>
      </c>
      <c r="W108">
        <v>2701</v>
      </c>
      <c r="X108">
        <v>2815</v>
      </c>
      <c r="Y108">
        <v>2700.1</v>
      </c>
      <c r="Z108">
        <v>2839.5</v>
      </c>
      <c r="AA108">
        <v>2700.1</v>
      </c>
      <c r="AB108">
        <v>2839.5</v>
      </c>
      <c r="AC108" s="2">
        <f>(Table2[[#This Row],[Close Price]]/Table2[[#This Row],[Day Low]])-1</f>
        <v>2.1973343206219909E-2</v>
      </c>
      <c r="AD108" s="2">
        <f>(Table2[[#This Row],[Day High]]/Table2[[#This Row],[Close Price]])-1</f>
        <v>1.9798213994602243E-2</v>
      </c>
      <c r="AE108" s="2">
        <f>(Table2[[#This Row],[Close Price]]/Table2[[#This Row],[Current Week Low]])-1</f>
        <v>2.2313988370801008E-2</v>
      </c>
      <c r="AF108" s="2">
        <f>(Table2[[#This Row],[Current Week High]]/Table2[[#This Row],[Close Price]])-1</f>
        <v>2.8673900048906908E-2</v>
      </c>
      <c r="AG108" s="2">
        <f>(Table2[[#This Row],[Close Price]]/Table2[[#This Row],[Current Month Low]])-1</f>
        <v>2.2313988370801008E-2</v>
      </c>
      <c r="AH108" s="2">
        <f>(Table2[[#This Row],[Current Month High]]/Table2[[#This Row],[Close Price]])-1</f>
        <v>2.8673900048906908E-2</v>
      </c>
      <c r="AI108">
        <v>18.271233720361501</v>
      </c>
      <c r="AJ108">
        <v>154.26952837140701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-0.06</v>
      </c>
      <c r="AM108" t="s">
        <v>10357</v>
      </c>
      <c r="AN108">
        <v>3.14</v>
      </c>
      <c r="AO108" t="s">
        <v>10358</v>
      </c>
      <c r="AP108">
        <v>0.18236111876026501</v>
      </c>
      <c r="AQ108">
        <f>(Table2[[#This Row],[Sharpe Ratio]]-AVERAGE(Table2[Sharpe Ratio]))/_xlfn.STDEV.P(Table2[Sharpe Ratio])</f>
        <v>1.3591346656701564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2.9129370052739416</v>
      </c>
      <c r="AS108">
        <f>_xlfn.RANK.AVG(Table2[[#This Row],[1Y Return vs Nifty Z-Score]],Table2[1Y Return vs Nifty Z-Score])</f>
        <v>72</v>
      </c>
      <c r="AT108">
        <f>_xlfn.RANK.AVG(Table2[[#This Row],[6M Return vs Nifty Z-Score]],Table2[6M Return vs Nifty Z-Score])</f>
        <v>347</v>
      </c>
      <c r="AU108">
        <f>_xlfn.RANK.AVG(Table2[[#This Row],[Sharpe Ratio Z-Score]],Table2[Sharpe Ratio Z-Score])</f>
        <v>70</v>
      </c>
      <c r="AV108">
        <f>(Table2[[#This Row],[Rank 1Y]]+Table2[[#This Row],[Rank 6M]]+Table2[[#This Row],[Rank Sharpe]])/3</f>
        <v>163</v>
      </c>
    </row>
    <row r="109" spans="1:48" x14ac:dyDescent="0.3">
      <c r="A109" t="s">
        <v>978</v>
      </c>
      <c r="B109" t="s">
        <v>979</v>
      </c>
      <c r="C109" t="s">
        <v>10313</v>
      </c>
      <c r="D109" t="s">
        <v>298</v>
      </c>
      <c r="E109">
        <v>15106.201811999999</v>
      </c>
      <c r="F109">
        <v>1053.7</v>
      </c>
      <c r="G109">
        <v>121.11781432743</v>
      </c>
      <c r="H109">
        <f>(Table2[[#This Row],[1Y Return vs Nifty]]-AVERAGE(Table2[1Y Return vs Nifty]))/_xlfn.STDEV.P(Table2[1Y Return vs Nifty])</f>
        <v>1.6092321934086002</v>
      </c>
      <c r="I109">
        <v>8.5240787450226794</v>
      </c>
      <c r="J109">
        <f>(Table2[[#This Row],[1M Return vs Nifty]]-AVERAGE(Table2[1M Return vs Nifty]))/_xlfn.STDEV.P(Table2[1M Return vs Nifty])</f>
        <v>0.5523413660084775</v>
      </c>
      <c r="K109">
        <v>11.004742683390701</v>
      </c>
      <c r="L109">
        <f>(Table2[[#This Row],[6M Return vs Nifty]]-AVERAGE(Table2[6M Return vs Nifty]))/_xlfn.STDEV.P(Table2[6M Return vs Nifty])</f>
        <v>6.561820117899099E-2</v>
      </c>
      <c r="M109">
        <v>3.25236172761928</v>
      </c>
      <c r="N109">
        <f>(Table2[[#This Row],[1W Return vs Nifty]]-AVERAGE(Table2[1W Return vs Nifty]))/_xlfn.STDEV.P(Table2[1W Return vs Nifty])</f>
        <v>0.97480275835840391</v>
      </c>
      <c r="O109">
        <v>1059.57</v>
      </c>
      <c r="P109">
        <v>1025.3084553603701</v>
      </c>
      <c r="Q109">
        <v>854.80970970538601</v>
      </c>
      <c r="R109">
        <v>54.419406350235299</v>
      </c>
      <c r="S109" s="2">
        <f>(Table2[[#This Row],[Close Price]]-Table2[[#This Row],[20D EMA]])/Table2[[#This Row],[20D EMA]]</f>
        <v>-5.5399832007322703E-3</v>
      </c>
      <c r="T109" s="2">
        <f>(Table2[[#This Row],[Close Price]]-Table2[[#This Row],[50D EMA]])/Table2[[#This Row],[50D EMA]]</f>
        <v>2.769073491123317E-2</v>
      </c>
      <c r="U109" s="2">
        <f>(Table2[[#This Row],[Close Price]]-Table2[[#This Row],[200D EMA]])/Table2[[#This Row],[200D EMA]]</f>
        <v>0.23267200645528752</v>
      </c>
      <c r="V109">
        <v>0.58897225637660999</v>
      </c>
      <c r="W109">
        <v>1035.25</v>
      </c>
      <c r="X109">
        <v>1084.75</v>
      </c>
      <c r="Y109">
        <v>1035.25</v>
      </c>
      <c r="Z109">
        <v>1121.9000000000001</v>
      </c>
      <c r="AA109">
        <v>1035.25</v>
      </c>
      <c r="AB109">
        <v>1121.9000000000001</v>
      </c>
      <c r="AC109" s="2">
        <f>(Table2[[#This Row],[Close Price]]/Table2[[#This Row],[Day Low]])-1</f>
        <v>1.7821782178217838E-2</v>
      </c>
      <c r="AD109" s="2">
        <f>(Table2[[#This Row],[Day High]]/Table2[[#This Row],[Close Price]])-1</f>
        <v>2.94675903957482E-2</v>
      </c>
      <c r="AE109" s="2">
        <f>(Table2[[#This Row],[Close Price]]/Table2[[#This Row],[Current Week Low]])-1</f>
        <v>1.7821782178217838E-2</v>
      </c>
      <c r="AF109" s="2">
        <f>(Table2[[#This Row],[Current Week High]]/Table2[[#This Row],[Close Price]])-1</f>
        <v>6.472430483059699E-2</v>
      </c>
      <c r="AG109" s="2">
        <f>(Table2[[#This Row],[Close Price]]/Table2[[#This Row],[Current Month Low]])-1</f>
        <v>1.7821782178217838E-2</v>
      </c>
      <c r="AH109" s="2">
        <f>(Table2[[#This Row],[Current Month High]]/Table2[[#This Row],[Close Price]])-1</f>
        <v>6.472430483059699E-2</v>
      </c>
      <c r="AI109">
        <v>9.79880421372307</v>
      </c>
      <c r="AJ109">
        <v>161.44780100489999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-0.06</v>
      </c>
      <c r="AM109" t="s">
        <v>10357</v>
      </c>
      <c r="AN109">
        <v>-1.74</v>
      </c>
      <c r="AO109" t="s">
        <v>10357</v>
      </c>
      <c r="AP109">
        <v>0.141392693155729</v>
      </c>
      <c r="AQ109">
        <f>(Table2[[#This Row],[Sharpe Ratio]]-AVERAGE(Table2[Sharpe Ratio]))/_xlfn.STDEV.P(Table2[Sharpe Ratio])</f>
        <v>0.89040215224115571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4.0923966711956279</v>
      </c>
      <c r="AS109">
        <f>_xlfn.RANK.AVG(Table2[[#This Row],[1Y Return vs Nifty Z-Score]],Table2[1Y Return vs Nifty Z-Score])</f>
        <v>50</v>
      </c>
      <c r="AT109">
        <f>_xlfn.RANK.AVG(Table2[[#This Row],[6M Return vs Nifty Z-Score]],Table2[6M Return vs Nifty Z-Score])</f>
        <v>307</v>
      </c>
      <c r="AU109">
        <f>_xlfn.RANK.AVG(Table2[[#This Row],[Sharpe Ratio Z-Score]],Table2[Sharpe Ratio Z-Score])</f>
        <v>138</v>
      </c>
      <c r="AV109">
        <f>(Table2[[#This Row],[Rank 1Y]]+Table2[[#This Row],[Rank 6M]]+Table2[[#This Row],[Rank Sharpe]])/3</f>
        <v>165</v>
      </c>
    </row>
    <row r="110" spans="1:48" x14ac:dyDescent="0.3">
      <c r="A110" t="s">
        <v>606</v>
      </c>
      <c r="B110" t="s">
        <v>607</v>
      </c>
      <c r="C110" t="s">
        <v>10314</v>
      </c>
      <c r="D110" t="s">
        <v>405</v>
      </c>
      <c r="E110">
        <v>31356.019492070001</v>
      </c>
      <c r="F110">
        <v>1729.65</v>
      </c>
      <c r="G110">
        <v>43.793208643113701</v>
      </c>
      <c r="H110">
        <f>(Table2[[#This Row],[1Y Return vs Nifty]]-AVERAGE(Table2[1Y Return vs Nifty]))/_xlfn.STDEV.P(Table2[1Y Return vs Nifty])</f>
        <v>0.3199910387808631</v>
      </c>
      <c r="I110">
        <v>11.416995012251601</v>
      </c>
      <c r="J110">
        <f>(Table2[[#This Row],[1M Return vs Nifty]]-AVERAGE(Table2[1M Return vs Nifty]))/_xlfn.STDEV.P(Table2[1M Return vs Nifty])</f>
        <v>0.83412138963996207</v>
      </c>
      <c r="K110">
        <v>49.243905132542501</v>
      </c>
      <c r="L110">
        <f>(Table2[[#This Row],[6M Return vs Nifty]]-AVERAGE(Table2[6M Return vs Nifty]))/_xlfn.STDEV.P(Table2[6M Return vs Nifty])</f>
        <v>1.3467553171151823</v>
      </c>
      <c r="M110">
        <v>-0.69693637783610096</v>
      </c>
      <c r="N110">
        <f>(Table2[[#This Row],[1W Return vs Nifty]]-AVERAGE(Table2[1W Return vs Nifty]))/_xlfn.STDEV.P(Table2[1W Return vs Nifty])</f>
        <v>2.980376206435115E-2</v>
      </c>
      <c r="O110">
        <v>1619.41</v>
      </c>
      <c r="P110">
        <v>1516.48440980546</v>
      </c>
      <c r="Q110">
        <v>1250.9088680638399</v>
      </c>
      <c r="R110">
        <v>61.596622423486302</v>
      </c>
      <c r="S110" s="2">
        <f>(Table2[[#This Row],[Close Price]]-Table2[[#This Row],[20D EMA]])/Table2[[#This Row],[20D EMA]]</f>
        <v>6.8074175162559203E-2</v>
      </c>
      <c r="T110" s="2">
        <f>(Table2[[#This Row],[Close Price]]-Table2[[#This Row],[50D EMA]])/Table2[[#This Row],[50D EMA]]</f>
        <v>0.14056563246956538</v>
      </c>
      <c r="U110" s="2">
        <f>(Table2[[#This Row],[Close Price]]-Table2[[#This Row],[200D EMA]])/Table2[[#This Row],[200D EMA]]</f>
        <v>0.38271463586084969</v>
      </c>
      <c r="V110">
        <v>1.0489989843363401</v>
      </c>
      <c r="W110">
        <v>1635</v>
      </c>
      <c r="X110">
        <v>1755</v>
      </c>
      <c r="Y110">
        <v>1612</v>
      </c>
      <c r="Z110">
        <v>1755</v>
      </c>
      <c r="AA110">
        <v>1612</v>
      </c>
      <c r="AB110">
        <v>1755</v>
      </c>
      <c r="AC110" s="2">
        <f>(Table2[[#This Row],[Close Price]]/Table2[[#This Row],[Day Low]])-1</f>
        <v>5.7889908256880895E-2</v>
      </c>
      <c r="AD110" s="2">
        <f>(Table2[[#This Row],[Day High]]/Table2[[#This Row],[Close Price]])-1</f>
        <v>1.465614430665152E-2</v>
      </c>
      <c r="AE110" s="2">
        <f>(Table2[[#This Row],[Close Price]]/Table2[[#This Row],[Current Week Low]])-1</f>
        <v>7.2983870967741948E-2</v>
      </c>
      <c r="AF110" s="2">
        <f>(Table2[[#This Row],[Current Week High]]/Table2[[#This Row],[Close Price]])-1</f>
        <v>1.465614430665152E-2</v>
      </c>
      <c r="AG110" s="2">
        <f>(Table2[[#This Row],[Close Price]]/Table2[[#This Row],[Current Month Low]])-1</f>
        <v>7.2983870967741948E-2</v>
      </c>
      <c r="AH110" s="2">
        <f>(Table2[[#This Row],[Current Month High]]/Table2[[#This Row],[Close Price]])-1</f>
        <v>1.465614430665152E-2</v>
      </c>
      <c r="AI110">
        <v>1.7171103980573901</v>
      </c>
      <c r="AJ110">
        <v>80.275157642399293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0.26</v>
      </c>
      <c r="AM110" t="s">
        <v>10358</v>
      </c>
      <c r="AN110">
        <v>9.35</v>
      </c>
      <c r="AO110" t="s">
        <v>10358</v>
      </c>
      <c r="AP110">
        <v>0.10563115785407701</v>
      </c>
      <c r="AQ110">
        <f>(Table2[[#This Row],[Sharpe Ratio]]-AVERAGE(Table2[Sharpe Ratio]))/_xlfn.STDEV.P(Table2[Sharpe Ratio])</f>
        <v>0.48124329200496141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3.0119147996053202</v>
      </c>
      <c r="AS110">
        <f>_xlfn.RANK.AVG(Table2[[#This Row],[1Y Return vs Nifty Z-Score]],Table2[1Y Return vs Nifty Z-Score])</f>
        <v>213</v>
      </c>
      <c r="AT110">
        <f>_xlfn.RANK.AVG(Table2[[#This Row],[6M Return vs Nifty Z-Score]],Table2[6M Return vs Nifty Z-Score])</f>
        <v>66</v>
      </c>
      <c r="AU110">
        <f>_xlfn.RANK.AVG(Table2[[#This Row],[Sharpe Ratio Z-Score]],Table2[Sharpe Ratio Z-Score])</f>
        <v>217</v>
      </c>
      <c r="AV110">
        <f>(Table2[[#This Row],[Rank 1Y]]+Table2[[#This Row],[Rank 6M]]+Table2[[#This Row],[Rank Sharpe]])/3</f>
        <v>165.33333333333334</v>
      </c>
    </row>
    <row r="111" spans="1:48" x14ac:dyDescent="0.3">
      <c r="A111" t="s">
        <v>525</v>
      </c>
      <c r="B111" t="s">
        <v>526</v>
      </c>
      <c r="C111" t="s">
        <v>10318</v>
      </c>
      <c r="D111" t="s">
        <v>54</v>
      </c>
      <c r="E111">
        <v>40000.601462769999</v>
      </c>
      <c r="F111">
        <v>3229.55</v>
      </c>
      <c r="G111">
        <v>58.780142215676499</v>
      </c>
      <c r="H111">
        <f>(Table2[[#This Row],[1Y Return vs Nifty]]-AVERAGE(Table2[1Y Return vs Nifty]))/_xlfn.STDEV.P(Table2[1Y Return vs Nifty])</f>
        <v>0.56986973356920367</v>
      </c>
      <c r="I111">
        <v>12.4400920937441</v>
      </c>
      <c r="J111">
        <f>(Table2[[#This Row],[1M Return vs Nifty]]-AVERAGE(Table2[1M Return vs Nifty]))/_xlfn.STDEV.P(Table2[1M Return vs Nifty])</f>
        <v>0.93377457458209201</v>
      </c>
      <c r="K111">
        <v>43.3100150171244</v>
      </c>
      <c r="L111">
        <f>(Table2[[#This Row],[6M Return vs Nifty]]-AVERAGE(Table2[6M Return vs Nifty]))/_xlfn.STDEV.P(Table2[6M Return vs Nifty])</f>
        <v>1.1479505739710854</v>
      </c>
      <c r="M111">
        <v>5.76965499169712</v>
      </c>
      <c r="N111">
        <f>(Table2[[#This Row],[1W Return vs Nifty]]-AVERAGE(Table2[1W Return vs Nifty]))/_xlfn.STDEV.P(Table2[1W Return vs Nifty])</f>
        <v>1.5771476673550984</v>
      </c>
      <c r="O111">
        <v>3030.26</v>
      </c>
      <c r="P111">
        <v>2779.3840054325301</v>
      </c>
      <c r="Q111">
        <v>2322.3497683381202</v>
      </c>
      <c r="R111">
        <v>66.409065076070505</v>
      </c>
      <c r="S111" s="2">
        <f>(Table2[[#This Row],[Close Price]]-Table2[[#This Row],[20D EMA]])/Table2[[#This Row],[20D EMA]]</f>
        <v>6.5766633886201173E-2</v>
      </c>
      <c r="T111" s="2">
        <f>(Table2[[#This Row],[Close Price]]-Table2[[#This Row],[50D EMA]])/Table2[[#This Row],[50D EMA]]</f>
        <v>0.16196610244845058</v>
      </c>
      <c r="U111" s="2">
        <f>(Table2[[#This Row],[Close Price]]-Table2[[#This Row],[200D EMA]])/Table2[[#This Row],[200D EMA]]</f>
        <v>0.39063893132302591</v>
      </c>
      <c r="V111">
        <v>1.0442138574193101</v>
      </c>
      <c r="W111">
        <v>3151.9</v>
      </c>
      <c r="X111">
        <v>3275</v>
      </c>
      <c r="Y111">
        <v>3145.05</v>
      </c>
      <c r="Z111">
        <v>3275</v>
      </c>
      <c r="AA111">
        <v>3145.05</v>
      </c>
      <c r="AB111">
        <v>3275</v>
      </c>
      <c r="AC111" s="2">
        <f>(Table2[[#This Row],[Close Price]]/Table2[[#This Row],[Day Low]])-1</f>
        <v>2.463593388115104E-2</v>
      </c>
      <c r="AD111" s="2">
        <f>(Table2[[#This Row],[Day High]]/Table2[[#This Row],[Close Price]])-1</f>
        <v>1.4073168088433397E-2</v>
      </c>
      <c r="AE111" s="2">
        <f>(Table2[[#This Row],[Close Price]]/Table2[[#This Row],[Current Week Low]])-1</f>
        <v>2.6867617366973517E-2</v>
      </c>
      <c r="AF111" s="2">
        <f>(Table2[[#This Row],[Current Week High]]/Table2[[#This Row],[Close Price]])-1</f>
        <v>1.4073168088433397E-2</v>
      </c>
      <c r="AG111" s="2">
        <f>(Table2[[#This Row],[Close Price]]/Table2[[#This Row],[Current Month Low]])-1</f>
        <v>2.6867617366973517E-2</v>
      </c>
      <c r="AH111" s="2">
        <f>(Table2[[#This Row],[Current Month High]]/Table2[[#This Row],[Close Price]])-1</f>
        <v>1.4073168088433397E-2</v>
      </c>
      <c r="AI111">
        <v>4.9635398120481096</v>
      </c>
      <c r="AJ111">
        <v>95.724371988727597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0.17</v>
      </c>
      <c r="AM111" t="s">
        <v>10358</v>
      </c>
      <c r="AN111">
        <v>10.11</v>
      </c>
      <c r="AO111" t="s">
        <v>10358</v>
      </c>
      <c r="AP111">
        <v>9.2464057852673004E-2</v>
      </c>
      <c r="AQ111">
        <f>(Table2[[#This Row],[Sharpe Ratio]]-AVERAGE(Table2[Sharpe Ratio]))/_xlfn.STDEV.P(Table2[Sharpe Ratio])</f>
        <v>0.3305944011296979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4.559336950607177</v>
      </c>
      <c r="AS111">
        <f>_xlfn.RANK.AVG(Table2[[#This Row],[1Y Return vs Nifty Z-Score]],Table2[1Y Return vs Nifty Z-Score])</f>
        <v>164</v>
      </c>
      <c r="AT111">
        <f>_xlfn.RANK.AVG(Table2[[#This Row],[6M Return vs Nifty Z-Score]],Table2[6M Return vs Nifty Z-Score])</f>
        <v>89</v>
      </c>
      <c r="AU111">
        <f>_xlfn.RANK.AVG(Table2[[#This Row],[Sharpe Ratio Z-Score]],Table2[Sharpe Ratio Z-Score])</f>
        <v>246</v>
      </c>
      <c r="AV111">
        <f>(Table2[[#This Row],[Rank 1Y]]+Table2[[#This Row],[Rank 6M]]+Table2[[#This Row],[Rank Sharpe]])/3</f>
        <v>166.33333333333334</v>
      </c>
    </row>
    <row r="112" spans="1:48" x14ac:dyDescent="0.3">
      <c r="A112" t="s">
        <v>1459</v>
      </c>
      <c r="B112" t="s">
        <v>1460</v>
      </c>
      <c r="C112" t="s">
        <v>10312</v>
      </c>
      <c r="D112" t="s">
        <v>276</v>
      </c>
      <c r="E112">
        <v>7279.0214078250001</v>
      </c>
      <c r="F112">
        <v>1436.85</v>
      </c>
      <c r="G112">
        <v>124.245158558591</v>
      </c>
      <c r="H112">
        <f>(Table2[[#This Row],[1Y Return vs Nifty]]-AVERAGE(Table2[1Y Return vs Nifty]))/_xlfn.STDEV.P(Table2[1Y Return vs Nifty])</f>
        <v>1.6613747274935582</v>
      </c>
      <c r="I112">
        <v>22.930059120146598</v>
      </c>
      <c r="J112">
        <f>(Table2[[#This Row],[1M Return vs Nifty]]-AVERAGE(Table2[1M Return vs Nifty]))/_xlfn.STDEV.P(Table2[1M Return vs Nifty])</f>
        <v>1.9555335484166734</v>
      </c>
      <c r="K112">
        <v>22.158674143687101</v>
      </c>
      <c r="L112">
        <f>(Table2[[#This Row],[6M Return vs Nifty]]-AVERAGE(Table2[6M Return vs Nifty]))/_xlfn.STDEV.P(Table2[6M Return vs Nifty])</f>
        <v>0.43931141690764891</v>
      </c>
      <c r="M112">
        <v>2.4188370433483302</v>
      </c>
      <c r="N112">
        <f>(Table2[[#This Row],[1W Return vs Nifty]]-AVERAGE(Table2[1W Return vs Nifty]))/_xlfn.STDEV.P(Table2[1W Return vs Nifty])</f>
        <v>0.77535466176263168</v>
      </c>
      <c r="O112">
        <v>1361.58</v>
      </c>
      <c r="P112">
        <v>1263.16962428742</v>
      </c>
      <c r="Q112">
        <v>1005.3625093813901</v>
      </c>
      <c r="R112">
        <v>81.063053900090793</v>
      </c>
      <c r="S112" s="2">
        <f>(Table2[[#This Row],[Close Price]]-Table2[[#This Row],[20D EMA]])/Table2[[#This Row],[20D EMA]]</f>
        <v>5.5281364297360407E-2</v>
      </c>
      <c r="T112" s="2">
        <f>(Table2[[#This Row],[Close Price]]-Table2[[#This Row],[50D EMA]])/Table2[[#This Row],[50D EMA]]</f>
        <v>0.13749568733538586</v>
      </c>
      <c r="U112" s="2">
        <f>(Table2[[#This Row],[Close Price]]-Table2[[#This Row],[200D EMA]])/Table2[[#This Row],[200D EMA]]</f>
        <v>0.42918597679170328</v>
      </c>
      <c r="V112">
        <v>1.0205355339056501</v>
      </c>
      <c r="W112">
        <v>1404.1</v>
      </c>
      <c r="X112">
        <v>1480.75</v>
      </c>
      <c r="Y112">
        <v>1404.1</v>
      </c>
      <c r="Z112">
        <v>1513.55</v>
      </c>
      <c r="AA112">
        <v>1404.1</v>
      </c>
      <c r="AB112">
        <v>1513.55</v>
      </c>
      <c r="AC112" s="2">
        <f>(Table2[[#This Row],[Close Price]]/Table2[[#This Row],[Day Low]])-1</f>
        <v>2.3324549533509042E-2</v>
      </c>
      <c r="AD112" s="2">
        <f>(Table2[[#This Row],[Day High]]/Table2[[#This Row],[Close Price]])-1</f>
        <v>3.0552945679785726E-2</v>
      </c>
      <c r="AE112" s="2">
        <f>(Table2[[#This Row],[Close Price]]/Table2[[#This Row],[Current Week Low]])-1</f>
        <v>2.3324549533509042E-2</v>
      </c>
      <c r="AF112" s="2">
        <f>(Table2[[#This Row],[Current Week High]]/Table2[[#This Row],[Close Price]])-1</f>
        <v>5.3380659080627835E-2</v>
      </c>
      <c r="AG112" s="2">
        <f>(Table2[[#This Row],[Close Price]]/Table2[[#This Row],[Current Month Low]])-1</f>
        <v>2.3324549533509042E-2</v>
      </c>
      <c r="AH112" s="2">
        <f>(Table2[[#This Row],[Current Month High]]/Table2[[#This Row],[Close Price]])-1</f>
        <v>5.3380659080627835E-2</v>
      </c>
      <c r="AI112">
        <v>5.3380659080627799</v>
      </c>
      <c r="AJ112">
        <v>175.232257446604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0.48</v>
      </c>
      <c r="AM112" t="s">
        <v>10358</v>
      </c>
      <c r="AN112">
        <v>7.77</v>
      </c>
      <c r="AO112" t="s">
        <v>10358</v>
      </c>
      <c r="AP112">
        <v>8.9556083947312001E-2</v>
      </c>
      <c r="AQ112">
        <f>(Table2[[#This Row],[Sharpe Ratio]]-AVERAGE(Table2[Sharpe Ratio]))/_xlfn.STDEV.P(Table2[Sharpe Ratio])</f>
        <v>0.29732336624045647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5.1288977208209685</v>
      </c>
      <c r="AS112">
        <f>_xlfn.RANK.AVG(Table2[[#This Row],[1Y Return vs Nifty Z-Score]],Table2[1Y Return vs Nifty Z-Score])</f>
        <v>48</v>
      </c>
      <c r="AT112">
        <f>_xlfn.RANK.AVG(Table2[[#This Row],[6M Return vs Nifty Z-Score]],Table2[6M Return vs Nifty Z-Score])</f>
        <v>198</v>
      </c>
      <c r="AU112">
        <f>_xlfn.RANK.AVG(Table2[[#This Row],[Sharpe Ratio Z-Score]],Table2[Sharpe Ratio Z-Score])</f>
        <v>253</v>
      </c>
      <c r="AV112">
        <f>(Table2[[#This Row],[Rank 1Y]]+Table2[[#This Row],[Rank 6M]]+Table2[[#This Row],[Rank Sharpe]])/3</f>
        <v>166.33333333333334</v>
      </c>
    </row>
    <row r="113" spans="1:48" x14ac:dyDescent="0.3">
      <c r="A113" t="s">
        <v>1114</v>
      </c>
      <c r="B113" t="s">
        <v>1115</v>
      </c>
      <c r="C113" t="s">
        <v>10325</v>
      </c>
      <c r="D113" t="s">
        <v>257</v>
      </c>
      <c r="E113">
        <v>11263.12808576</v>
      </c>
      <c r="F113">
        <v>1699.25</v>
      </c>
      <c r="G113">
        <v>44.056272164898999</v>
      </c>
      <c r="H113">
        <f>(Table2[[#This Row],[1Y Return vs Nifty]]-AVERAGE(Table2[1Y Return vs Nifty]))/_xlfn.STDEV.P(Table2[1Y Return vs Nifty])</f>
        <v>0.32437712410991776</v>
      </c>
      <c r="I113">
        <v>-10.726722600806101</v>
      </c>
      <c r="J113">
        <f>(Table2[[#This Row],[1M Return vs Nifty]]-AVERAGE(Table2[1M Return vs Nifty]))/_xlfn.STDEV.P(Table2[1M Return vs Nifty])</f>
        <v>-1.3227530913048977</v>
      </c>
      <c r="K113">
        <v>37.989914424680002</v>
      </c>
      <c r="L113">
        <f>(Table2[[#This Row],[6M Return vs Nifty]]-AVERAGE(Table2[6M Return vs Nifty]))/_xlfn.STDEV.P(Table2[6M Return vs Nifty])</f>
        <v>0.969709789054369</v>
      </c>
      <c r="M113">
        <v>-0.70128646573789599</v>
      </c>
      <c r="N113">
        <f>(Table2[[#This Row],[1W Return vs Nifty]]-AVERAGE(Table2[1W Return vs Nifty]))/_xlfn.STDEV.P(Table2[1W Return vs Nifty])</f>
        <v>2.8762860974785715E-2</v>
      </c>
      <c r="O113">
        <v>1716.2</v>
      </c>
      <c r="P113">
        <v>1704.4639782199199</v>
      </c>
      <c r="Q113">
        <v>1438.64969383216</v>
      </c>
      <c r="R113">
        <v>43.679534007980699</v>
      </c>
      <c r="S113" s="2">
        <f>(Table2[[#This Row],[Close Price]]-Table2[[#This Row],[20D EMA]])/Table2[[#This Row],[20D EMA]]</f>
        <v>-9.8764712737443444E-3</v>
      </c>
      <c r="T113" s="2">
        <f>(Table2[[#This Row],[Close Price]]-Table2[[#This Row],[50D EMA]])/Table2[[#This Row],[50D EMA]]</f>
        <v>-3.0590134414956649E-3</v>
      </c>
      <c r="U113" s="2">
        <f>(Table2[[#This Row],[Close Price]]-Table2[[#This Row],[200D EMA]])/Table2[[#This Row],[200D EMA]]</f>
        <v>0.1811422942534911</v>
      </c>
      <c r="V113">
        <v>0.38692205711633398</v>
      </c>
      <c r="W113">
        <v>1683.1</v>
      </c>
      <c r="X113">
        <v>1713.2</v>
      </c>
      <c r="Y113">
        <v>1683.1</v>
      </c>
      <c r="Z113">
        <v>1752.6</v>
      </c>
      <c r="AA113">
        <v>1683.1</v>
      </c>
      <c r="AB113">
        <v>1752.6</v>
      </c>
      <c r="AC113" s="2">
        <f>(Table2[[#This Row],[Close Price]]/Table2[[#This Row],[Day Low]])-1</f>
        <v>9.5953894599252187E-3</v>
      </c>
      <c r="AD113" s="2">
        <f>(Table2[[#This Row],[Day High]]/Table2[[#This Row],[Close Price]])-1</f>
        <v>8.2095041930263513E-3</v>
      </c>
      <c r="AE113" s="2">
        <f>(Table2[[#This Row],[Close Price]]/Table2[[#This Row],[Current Week Low]])-1</f>
        <v>9.5953894599252187E-3</v>
      </c>
      <c r="AF113" s="2">
        <f>(Table2[[#This Row],[Current Week High]]/Table2[[#This Row],[Close Price]])-1</f>
        <v>3.1396204207738698E-2</v>
      </c>
      <c r="AG113" s="2">
        <f>(Table2[[#This Row],[Close Price]]/Table2[[#This Row],[Current Month Low]])-1</f>
        <v>9.5953894599252187E-3</v>
      </c>
      <c r="AH113" s="2">
        <f>(Table2[[#This Row],[Current Month High]]/Table2[[#This Row],[Close Price]])-1</f>
        <v>3.1396204207738698E-2</v>
      </c>
      <c r="AI113">
        <v>15.9452699720464</v>
      </c>
      <c r="AJ113">
        <v>101.88309373886101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-0.01</v>
      </c>
      <c r="AM113" t="s">
        <v>10357</v>
      </c>
      <c r="AN113">
        <v>1.18</v>
      </c>
      <c r="AO113" t="s">
        <v>10358</v>
      </c>
      <c r="AP113">
        <v>0.12164374705589399</v>
      </c>
      <c r="AQ113">
        <f>(Table2[[#This Row],[Sharpe Ratio]]-AVERAGE(Table2[Sharpe Ratio]))/_xlfn.STDEV.P(Table2[Sharpe Ratio])</f>
        <v>0.66444831080467659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0.66454499363885144</v>
      </c>
      <c r="AS113">
        <f>_xlfn.RANK.AVG(Table2[[#This Row],[1Y Return vs Nifty Z-Score]],Table2[1Y Return vs Nifty Z-Score])</f>
        <v>212</v>
      </c>
      <c r="AT113">
        <f>_xlfn.RANK.AVG(Table2[[#This Row],[6M Return vs Nifty Z-Score]],Table2[6M Return vs Nifty Z-Score])</f>
        <v>109</v>
      </c>
      <c r="AU113">
        <f>_xlfn.RANK.AVG(Table2[[#This Row],[Sharpe Ratio Z-Score]],Table2[Sharpe Ratio Z-Score])</f>
        <v>183</v>
      </c>
      <c r="AV113">
        <f>(Table2[[#This Row],[Rank 1Y]]+Table2[[#This Row],[Rank 6M]]+Table2[[#This Row],[Rank Sharpe]])/3</f>
        <v>168</v>
      </c>
    </row>
    <row r="114" spans="1:48" x14ac:dyDescent="0.3">
      <c r="A114" t="s">
        <v>844</v>
      </c>
      <c r="B114" t="s">
        <v>845</v>
      </c>
      <c r="C114" t="s">
        <v>10323</v>
      </c>
      <c r="D114" t="s">
        <v>428</v>
      </c>
      <c r="E114">
        <v>18813.142640775</v>
      </c>
      <c r="F114">
        <v>1331.4</v>
      </c>
      <c r="G114">
        <v>44.529238903770299</v>
      </c>
      <c r="H114">
        <f>(Table2[[#This Row],[1Y Return vs Nifty]]-AVERAGE(Table2[1Y Return vs Nifty]))/_xlfn.STDEV.P(Table2[1Y Return vs Nifty])</f>
        <v>0.33226294750502661</v>
      </c>
      <c r="I114">
        <v>0.31465919494254901</v>
      </c>
      <c r="J114">
        <f>(Table2[[#This Row],[1M Return vs Nifty]]-AVERAGE(Table2[1M Return vs Nifty]))/_xlfn.STDEV.P(Table2[1M Return vs Nifty])</f>
        <v>-0.24728441681384286</v>
      </c>
      <c r="K114">
        <v>21.1549558200287</v>
      </c>
      <c r="L114">
        <f>(Table2[[#This Row],[6M Return vs Nifty]]-AVERAGE(Table2[6M Return vs Nifty]))/_xlfn.STDEV.P(Table2[6M Return vs Nifty])</f>
        <v>0.40568356744588446</v>
      </c>
      <c r="M114">
        <v>-9.9443909491708005E-2</v>
      </c>
      <c r="N114">
        <f>(Table2[[#This Row],[1W Return vs Nifty]]-AVERAGE(Table2[1W Return vs Nifty]))/_xlfn.STDEV.P(Table2[1W Return vs Nifty])</f>
        <v>0.17277341586150399</v>
      </c>
      <c r="O114">
        <v>1330.05</v>
      </c>
      <c r="P114">
        <v>1298.6447731339299</v>
      </c>
      <c r="Q114">
        <v>1100.0337449927899</v>
      </c>
      <c r="R114">
        <v>45.940114926891198</v>
      </c>
      <c r="S114" s="2">
        <f>(Table2[[#This Row],[Close Price]]-Table2[[#This Row],[20D EMA]])/Table2[[#This Row],[20D EMA]]</f>
        <v>1.014999436111527E-3</v>
      </c>
      <c r="T114" s="2">
        <f>(Table2[[#This Row],[Close Price]]-Table2[[#This Row],[50D EMA]])/Table2[[#This Row],[50D EMA]]</f>
        <v>2.5222622493620221E-2</v>
      </c>
      <c r="U114" s="2">
        <f>(Table2[[#This Row],[Close Price]]-Table2[[#This Row],[200D EMA]])/Table2[[#This Row],[200D EMA]]</f>
        <v>0.2103265068552298</v>
      </c>
      <c r="V114">
        <v>0.383181906897063</v>
      </c>
      <c r="W114">
        <v>1287.25</v>
      </c>
      <c r="X114">
        <v>1341</v>
      </c>
      <c r="Y114">
        <v>1287.25</v>
      </c>
      <c r="Z114">
        <v>1341.05</v>
      </c>
      <c r="AA114">
        <v>1287.25</v>
      </c>
      <c r="AB114">
        <v>1341.05</v>
      </c>
      <c r="AC114" s="2">
        <f>(Table2[[#This Row],[Close Price]]/Table2[[#This Row],[Day Low]])-1</f>
        <v>3.429792192658776E-2</v>
      </c>
      <c r="AD114" s="2">
        <f>(Table2[[#This Row],[Day High]]/Table2[[#This Row],[Close Price]])-1</f>
        <v>7.2104551599818656E-3</v>
      </c>
      <c r="AE114" s="2">
        <f>(Table2[[#This Row],[Close Price]]/Table2[[#This Row],[Current Week Low]])-1</f>
        <v>3.429792192658776E-2</v>
      </c>
      <c r="AF114" s="2">
        <f>(Table2[[#This Row],[Current Week High]]/Table2[[#This Row],[Close Price]])-1</f>
        <v>7.2480096139400096E-3</v>
      </c>
      <c r="AG114" s="2">
        <f>(Table2[[#This Row],[Close Price]]/Table2[[#This Row],[Current Month Low]])-1</f>
        <v>3.429792192658776E-2</v>
      </c>
      <c r="AH114" s="2">
        <f>(Table2[[#This Row],[Current Month High]]/Table2[[#This Row],[Close Price]])-1</f>
        <v>7.2480096139400096E-3</v>
      </c>
      <c r="AI114">
        <v>15.9456211506684</v>
      </c>
      <c r="AJ114">
        <v>83.010309278350505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0.06</v>
      </c>
      <c r="AM114" t="s">
        <v>10358</v>
      </c>
      <c r="AN114">
        <v>-4.08</v>
      </c>
      <c r="AO114" t="s">
        <v>10357</v>
      </c>
      <c r="AP114">
        <v>0.162082070758852</v>
      </c>
      <c r="AQ114">
        <f>(Table2[[#This Row],[Sharpe Ratio]]-AVERAGE(Table2[Sharpe Ratio]))/_xlfn.STDEV.P(Table2[Sharpe Ratio])</f>
        <v>1.1271157633231443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1.7905512773217167</v>
      </c>
      <c r="AS114">
        <f>_xlfn.RANK.AVG(Table2[[#This Row],[1Y Return vs Nifty Z-Score]],Table2[1Y Return vs Nifty Z-Score])</f>
        <v>210</v>
      </c>
      <c r="AT114">
        <f>_xlfn.RANK.AVG(Table2[[#This Row],[6M Return vs Nifty Z-Score]],Table2[6M Return vs Nifty Z-Score])</f>
        <v>212</v>
      </c>
      <c r="AU114">
        <f>_xlfn.RANK.AVG(Table2[[#This Row],[Sharpe Ratio Z-Score]],Table2[Sharpe Ratio Z-Score])</f>
        <v>100</v>
      </c>
      <c r="AV114">
        <f>(Table2[[#This Row],[Rank 1Y]]+Table2[[#This Row],[Rank 6M]]+Table2[[#This Row],[Rank Sharpe]])/3</f>
        <v>174</v>
      </c>
    </row>
    <row r="115" spans="1:48" x14ac:dyDescent="0.3">
      <c r="A115" t="s">
        <v>267</v>
      </c>
      <c r="B115" t="s">
        <v>268</v>
      </c>
      <c r="C115" t="s">
        <v>10318</v>
      </c>
      <c r="D115" t="s">
        <v>54</v>
      </c>
      <c r="E115">
        <v>101844.08222722499</v>
      </c>
      <c r="F115">
        <v>2277.25</v>
      </c>
      <c r="G115">
        <v>78.479683083026003</v>
      </c>
      <c r="H115">
        <f>(Table2[[#This Row],[1Y Return vs Nifty]]-AVERAGE(Table2[1Y Return vs Nifty]))/_xlfn.STDEV.P(Table2[1Y Return vs Nifty])</f>
        <v>0.89832221759666919</v>
      </c>
      <c r="I115">
        <v>14.779309376089801</v>
      </c>
      <c r="J115">
        <f>(Table2[[#This Row],[1M Return vs Nifty]]-AVERAGE(Table2[1M Return vs Nifty]))/_xlfn.STDEV.P(Table2[1M Return vs Nifty])</f>
        <v>1.1616224070843211</v>
      </c>
      <c r="K115">
        <v>23.908444749309101</v>
      </c>
      <c r="L115">
        <f>(Table2[[#This Row],[6M Return vs Nifty]]-AVERAGE(Table2[6M Return vs Nifty]))/_xlfn.STDEV.P(Table2[6M Return vs Nifty])</f>
        <v>0.49793445997814945</v>
      </c>
      <c r="M115">
        <v>1.8647188621845401</v>
      </c>
      <c r="N115">
        <f>(Table2[[#This Row],[1W Return vs Nifty]]-AVERAGE(Table2[1W Return vs Nifty]))/_xlfn.STDEV.P(Table2[1W Return vs Nifty])</f>
        <v>0.64276372761543898</v>
      </c>
      <c r="O115">
        <v>2127.63</v>
      </c>
      <c r="P115">
        <v>1971.4063245749401</v>
      </c>
      <c r="Q115">
        <v>1631.7028573422999</v>
      </c>
      <c r="R115">
        <v>79.424208814876593</v>
      </c>
      <c r="S115" s="2">
        <f>(Table2[[#This Row],[Close Price]]-Table2[[#This Row],[20D EMA]])/Table2[[#This Row],[20D EMA]]</f>
        <v>7.032237748104693E-2</v>
      </c>
      <c r="T115" s="2">
        <f>(Table2[[#This Row],[Close Price]]-Table2[[#This Row],[50D EMA]])/Table2[[#This Row],[50D EMA]]</f>
        <v>0.155139846926789</v>
      </c>
      <c r="U115" s="2">
        <f>(Table2[[#This Row],[Close Price]]-Table2[[#This Row],[200D EMA]])/Table2[[#This Row],[200D EMA]]</f>
        <v>0.3956278802558208</v>
      </c>
      <c r="V115">
        <v>0.87246010479913105</v>
      </c>
      <c r="W115">
        <v>2206.6</v>
      </c>
      <c r="X115">
        <v>2284.15</v>
      </c>
      <c r="Y115">
        <v>2206.6</v>
      </c>
      <c r="Z115">
        <v>2284.15</v>
      </c>
      <c r="AA115">
        <v>2206.6</v>
      </c>
      <c r="AB115">
        <v>2284.15</v>
      </c>
      <c r="AC115" s="2">
        <f>(Table2[[#This Row],[Close Price]]/Table2[[#This Row],[Day Low]])-1</f>
        <v>3.2017583612798051E-2</v>
      </c>
      <c r="AD115" s="2">
        <f>(Table2[[#This Row],[Day High]]/Table2[[#This Row],[Close Price]])-1</f>
        <v>3.0299703589855564E-3</v>
      </c>
      <c r="AE115" s="2">
        <f>(Table2[[#This Row],[Close Price]]/Table2[[#This Row],[Current Week Low]])-1</f>
        <v>3.2017583612798051E-2</v>
      </c>
      <c r="AF115" s="2">
        <f>(Table2[[#This Row],[Current Week High]]/Table2[[#This Row],[Close Price]])-1</f>
        <v>3.0299703589855564E-3</v>
      </c>
      <c r="AG115" s="2">
        <f>(Table2[[#This Row],[Close Price]]/Table2[[#This Row],[Current Month Low]])-1</f>
        <v>3.2017583612798051E-2</v>
      </c>
      <c r="AH115" s="2">
        <f>(Table2[[#This Row],[Current Month High]]/Table2[[#This Row],[Close Price]])-1</f>
        <v>3.0299703589855564E-3</v>
      </c>
      <c r="AI115">
        <v>0.30299703589855498</v>
      </c>
      <c r="AJ115">
        <v>108.634906092533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0.22</v>
      </c>
      <c r="AM115" t="s">
        <v>10358</v>
      </c>
      <c r="AN115">
        <v>10.08</v>
      </c>
      <c r="AO115" t="s">
        <v>10358</v>
      </c>
      <c r="AP115">
        <v>0.10129146602070099</v>
      </c>
      <c r="AQ115">
        <f>(Table2[[#This Row],[Sharpe Ratio]]-AVERAGE(Table2[Sharpe Ratio]))/_xlfn.STDEV.P(Table2[Sharpe Ratio])</f>
        <v>0.4315915265160668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3.6322343387906453</v>
      </c>
      <c r="AS115">
        <f>_xlfn.RANK.AVG(Table2[[#This Row],[1Y Return vs Nifty Z-Score]],Table2[1Y Return vs Nifty Z-Score])</f>
        <v>109</v>
      </c>
      <c r="AT115">
        <f>_xlfn.RANK.AVG(Table2[[#This Row],[6M Return vs Nifty Z-Score]],Table2[6M Return vs Nifty Z-Score])</f>
        <v>185</v>
      </c>
      <c r="AU115">
        <f>_xlfn.RANK.AVG(Table2[[#This Row],[Sharpe Ratio Z-Score]],Table2[Sharpe Ratio Z-Score])</f>
        <v>229</v>
      </c>
      <c r="AV115">
        <f>(Table2[[#This Row],[Rank 1Y]]+Table2[[#This Row],[Rank 6M]]+Table2[[#This Row],[Rank Sharpe]])/3</f>
        <v>174.33333333333334</v>
      </c>
    </row>
    <row r="116" spans="1:48" x14ac:dyDescent="0.3">
      <c r="A116" t="s">
        <v>1395</v>
      </c>
      <c r="B116" t="s">
        <v>1396</v>
      </c>
      <c r="C116" t="s">
        <v>10324</v>
      </c>
      <c r="D116" t="s">
        <v>89</v>
      </c>
      <c r="E116">
        <v>7914.8944285449998</v>
      </c>
      <c r="F116">
        <v>3313.7</v>
      </c>
      <c r="G116">
        <v>74.529451881222798</v>
      </c>
      <c r="H116">
        <f>(Table2[[#This Row],[1Y Return vs Nifty]]-AVERAGE(Table2[1Y Return vs Nifty]))/_xlfn.STDEV.P(Table2[1Y Return vs Nifty])</f>
        <v>0.83245960387121376</v>
      </c>
      <c r="I116">
        <v>9.9654942044930603</v>
      </c>
      <c r="J116">
        <f>(Table2[[#This Row],[1M Return vs Nifty]]-AVERAGE(Table2[1M Return vs Nifty]))/_xlfn.STDEV.P(Table2[1M Return vs Nifty])</f>
        <v>0.6927402039677274</v>
      </c>
      <c r="K116">
        <v>6.3066579540914196</v>
      </c>
      <c r="L116">
        <f>(Table2[[#This Row],[6M Return vs Nifty]]-AVERAGE(Table2[6M Return vs Nifty]))/_xlfn.STDEV.P(Table2[6M Return vs Nifty])</f>
        <v>-9.1783016186109803E-2</v>
      </c>
      <c r="M116">
        <v>6.7495828568736496</v>
      </c>
      <c r="N116">
        <f>(Table2[[#This Row],[1W Return vs Nifty]]-AVERAGE(Table2[1W Return vs Nifty]))/_xlfn.STDEV.P(Table2[1W Return vs Nifty])</f>
        <v>1.8116275228395999</v>
      </c>
      <c r="O116">
        <v>3196.75</v>
      </c>
      <c r="P116">
        <v>3041.3196347660601</v>
      </c>
      <c r="Q116">
        <v>2542.3001914265301</v>
      </c>
      <c r="R116">
        <v>55.130717196942399</v>
      </c>
      <c r="S116" s="2">
        <f>(Table2[[#This Row],[Close Price]]-Table2[[#This Row],[20D EMA]])/Table2[[#This Row],[20D EMA]]</f>
        <v>3.658403065613508E-2</v>
      </c>
      <c r="T116" s="2">
        <f>(Table2[[#This Row],[Close Price]]-Table2[[#This Row],[50D EMA]])/Table2[[#This Row],[50D EMA]]</f>
        <v>8.9559927250096941E-2</v>
      </c>
      <c r="U116" s="2">
        <f>(Table2[[#This Row],[Close Price]]-Table2[[#This Row],[200D EMA]])/Table2[[#This Row],[200D EMA]]</f>
        <v>0.30342593340270468</v>
      </c>
      <c r="V116">
        <v>1.80677316936</v>
      </c>
      <c r="W116">
        <v>3301.35</v>
      </c>
      <c r="X116">
        <v>3440</v>
      </c>
      <c r="Y116">
        <v>3210</v>
      </c>
      <c r="Z116">
        <v>3440</v>
      </c>
      <c r="AA116">
        <v>3210</v>
      </c>
      <c r="AB116">
        <v>3440</v>
      </c>
      <c r="AC116" s="2">
        <f>(Table2[[#This Row],[Close Price]]/Table2[[#This Row],[Day Low]])-1</f>
        <v>3.7408938767473643E-3</v>
      </c>
      <c r="AD116" s="2">
        <f>(Table2[[#This Row],[Day High]]/Table2[[#This Row],[Close Price]])-1</f>
        <v>3.8114494371850327E-2</v>
      </c>
      <c r="AE116" s="2">
        <f>(Table2[[#This Row],[Close Price]]/Table2[[#This Row],[Current Week Low]])-1</f>
        <v>3.2305295950155744E-2</v>
      </c>
      <c r="AF116" s="2">
        <f>(Table2[[#This Row],[Current Week High]]/Table2[[#This Row],[Close Price]])-1</f>
        <v>3.8114494371850327E-2</v>
      </c>
      <c r="AG116" s="2">
        <f>(Table2[[#This Row],[Close Price]]/Table2[[#This Row],[Current Month Low]])-1</f>
        <v>3.2305295950155744E-2</v>
      </c>
      <c r="AH116" s="2">
        <f>(Table2[[#This Row],[Current Month High]]/Table2[[#This Row],[Close Price]])-1</f>
        <v>3.8114494371850327E-2</v>
      </c>
      <c r="AI116">
        <v>5.1694480490086701</v>
      </c>
      <c r="AJ116">
        <v>113.642371296863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0.22</v>
      </c>
      <c r="AM116" t="s">
        <v>10358</v>
      </c>
      <c r="AN116">
        <v>0.24</v>
      </c>
      <c r="AO116" t="s">
        <v>10358</v>
      </c>
      <c r="AP116">
        <v>0.19105532127890301</v>
      </c>
      <c r="AQ116">
        <f>(Table2[[#This Row],[Sharpe Ratio]]-AVERAGE(Table2[Sharpe Ratio]))/_xlfn.STDEV.P(Table2[Sharpe Ratio])</f>
        <v>1.458607743746428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4.703652058238859</v>
      </c>
      <c r="AS116">
        <f>_xlfn.RANK.AVG(Table2[[#This Row],[1Y Return vs Nifty Z-Score]],Table2[1Y Return vs Nifty Z-Score])</f>
        <v>121</v>
      </c>
      <c r="AT116">
        <f>_xlfn.RANK.AVG(Table2[[#This Row],[6M Return vs Nifty Z-Score]],Table2[6M Return vs Nifty Z-Score])</f>
        <v>352</v>
      </c>
      <c r="AU116">
        <f>_xlfn.RANK.AVG(Table2[[#This Row],[Sharpe Ratio Z-Score]],Table2[Sharpe Ratio Z-Score])</f>
        <v>52</v>
      </c>
      <c r="AV116">
        <f>(Table2[[#This Row],[Rank 1Y]]+Table2[[#This Row],[Rank 6M]]+Table2[[#This Row],[Rank Sharpe]])/3</f>
        <v>175</v>
      </c>
    </row>
    <row r="117" spans="1:48" x14ac:dyDescent="0.3">
      <c r="A117" t="s">
        <v>1250</v>
      </c>
      <c r="B117" t="s">
        <v>1251</v>
      </c>
      <c r="C117" t="s">
        <v>10316</v>
      </c>
      <c r="D117" t="s">
        <v>118</v>
      </c>
      <c r="E117">
        <v>9368.1531713500008</v>
      </c>
      <c r="F117">
        <v>1593.2</v>
      </c>
      <c r="G117">
        <v>23.806070954952698</v>
      </c>
      <c r="H117">
        <f>(Table2[[#This Row],[1Y Return vs Nifty]]-AVERAGE(Table2[1Y Return vs Nifty]))/_xlfn.STDEV.P(Table2[1Y Return vs Nifty])</f>
        <v>-1.3256576809820862E-2</v>
      </c>
      <c r="I117">
        <v>20.556939486602701</v>
      </c>
      <c r="J117">
        <f>(Table2[[#This Row],[1M Return vs Nifty]]-AVERAGE(Table2[1M Return vs Nifty]))/_xlfn.STDEV.P(Table2[1M Return vs Nifty])</f>
        <v>1.7243835099605398</v>
      </c>
      <c r="K117">
        <v>36.4519927184095</v>
      </c>
      <c r="L117">
        <f>(Table2[[#This Row],[6M Return vs Nifty]]-AVERAGE(Table2[6M Return vs Nifty]))/_xlfn.STDEV.P(Table2[6M Return vs Nifty])</f>
        <v>0.91818437758838745</v>
      </c>
      <c r="M117">
        <v>2.99156543123242</v>
      </c>
      <c r="N117">
        <f>(Table2[[#This Row],[1W Return vs Nifty]]-AVERAGE(Table2[1W Return vs Nifty]))/_xlfn.STDEV.P(Table2[1W Return vs Nifty])</f>
        <v>0.91239869775271021</v>
      </c>
      <c r="O117">
        <v>1523.57</v>
      </c>
      <c r="P117">
        <v>1452.1996864477201</v>
      </c>
      <c r="Q117">
        <v>1254.7062612214399</v>
      </c>
      <c r="R117">
        <v>68.414416572652399</v>
      </c>
      <c r="S117" s="2">
        <f>(Table2[[#This Row],[Close Price]]-Table2[[#This Row],[20D EMA]])/Table2[[#This Row],[20D EMA]]</f>
        <v>4.5701871262889208E-2</v>
      </c>
      <c r="T117" s="2">
        <f>(Table2[[#This Row],[Close Price]]-Table2[[#This Row],[50D EMA]])/Table2[[#This Row],[50D EMA]]</f>
        <v>9.7094301057994381E-2</v>
      </c>
      <c r="U117" s="2">
        <f>(Table2[[#This Row],[Close Price]]-Table2[[#This Row],[200D EMA]])/Table2[[#This Row],[200D EMA]]</f>
        <v>0.26977926965076343</v>
      </c>
      <c r="V117">
        <v>1.09399039217673</v>
      </c>
      <c r="W117">
        <v>1568.95</v>
      </c>
      <c r="X117">
        <v>1658.55</v>
      </c>
      <c r="Y117">
        <v>1568.95</v>
      </c>
      <c r="Z117">
        <v>1658.55</v>
      </c>
      <c r="AA117">
        <v>1568.95</v>
      </c>
      <c r="AB117">
        <v>1658.55</v>
      </c>
      <c r="AC117" s="2">
        <f>(Table2[[#This Row],[Close Price]]/Table2[[#This Row],[Day Low]])-1</f>
        <v>1.5456196819529033E-2</v>
      </c>
      <c r="AD117" s="2">
        <f>(Table2[[#This Row],[Day High]]/Table2[[#This Row],[Close Price]])-1</f>
        <v>4.1018076826512706E-2</v>
      </c>
      <c r="AE117" s="2">
        <f>(Table2[[#This Row],[Close Price]]/Table2[[#This Row],[Current Week Low]])-1</f>
        <v>1.5456196819529033E-2</v>
      </c>
      <c r="AF117" s="2">
        <f>(Table2[[#This Row],[Current Week High]]/Table2[[#This Row],[Close Price]])-1</f>
        <v>4.1018076826512706E-2</v>
      </c>
      <c r="AG117" s="2">
        <f>(Table2[[#This Row],[Close Price]]/Table2[[#This Row],[Current Month Low]])-1</f>
        <v>1.5456196819529033E-2</v>
      </c>
      <c r="AH117" s="2">
        <f>(Table2[[#This Row],[Current Month High]]/Table2[[#This Row],[Close Price]])-1</f>
        <v>4.1018076826512706E-2</v>
      </c>
      <c r="AI117">
        <v>4.1018076826512697</v>
      </c>
      <c r="AJ117">
        <v>73.5511982570806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0.02</v>
      </c>
      <c r="AM117" t="s">
        <v>10358</v>
      </c>
      <c r="AN117">
        <v>7.99</v>
      </c>
      <c r="AO117" t="s">
        <v>10358</v>
      </c>
      <c r="AP117">
        <v>0.16294582962083501</v>
      </c>
      <c r="AQ117">
        <f>(Table2[[#This Row],[Sharpe Ratio]]-AVERAGE(Table2[Sharpe Ratio]))/_xlfn.STDEV.P(Table2[Sharpe Ratio])</f>
        <v>1.136998297406393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4.6787083058982093</v>
      </c>
      <c r="AS117">
        <f>_xlfn.RANK.AVG(Table2[[#This Row],[1Y Return vs Nifty Z-Score]],Table2[1Y Return vs Nifty Z-Score])</f>
        <v>309</v>
      </c>
      <c r="AT117">
        <f>_xlfn.RANK.AVG(Table2[[#This Row],[6M Return vs Nifty Z-Score]],Table2[6M Return vs Nifty Z-Score])</f>
        <v>119</v>
      </c>
      <c r="AU117">
        <f>_xlfn.RANK.AVG(Table2[[#This Row],[Sharpe Ratio Z-Score]],Table2[Sharpe Ratio Z-Score])</f>
        <v>98</v>
      </c>
      <c r="AV117">
        <f>(Table2[[#This Row],[Rank 1Y]]+Table2[[#This Row],[Rank 6M]]+Table2[[#This Row],[Rank Sharpe]])/3</f>
        <v>175.33333333333334</v>
      </c>
    </row>
    <row r="118" spans="1:48" x14ac:dyDescent="0.3">
      <c r="A118" t="s">
        <v>1200</v>
      </c>
      <c r="B118" t="s">
        <v>1201</v>
      </c>
      <c r="C118" t="s">
        <v>10317</v>
      </c>
      <c r="D118" t="s">
        <v>46</v>
      </c>
      <c r="E118">
        <v>10015.496338479999</v>
      </c>
      <c r="F118">
        <v>1526.2</v>
      </c>
      <c r="G118">
        <v>33.147013044467997</v>
      </c>
      <c r="H118">
        <f>(Table2[[#This Row],[1Y Return vs Nifty]]-AVERAGE(Table2[1Y Return vs Nifty]))/_xlfn.STDEV.P(Table2[1Y Return vs Nifty])</f>
        <v>0.14248591755171391</v>
      </c>
      <c r="I118">
        <v>-1.5928596660027301</v>
      </c>
      <c r="J118">
        <f>(Table2[[#This Row],[1M Return vs Nifty]]-AVERAGE(Table2[1M Return vs Nifty]))/_xlfn.STDEV.P(Table2[1M Return vs Nifty])</f>
        <v>-0.43308333391472625</v>
      </c>
      <c r="K118">
        <v>52.6356076725394</v>
      </c>
      <c r="L118">
        <f>(Table2[[#This Row],[6M Return vs Nifty]]-AVERAGE(Table2[6M Return vs Nifty]))/_xlfn.STDEV.P(Table2[6M Return vs Nifty])</f>
        <v>1.4603884547651795</v>
      </c>
      <c r="M118">
        <v>-0.92834375232886701</v>
      </c>
      <c r="N118">
        <f>(Table2[[#This Row],[1W Return vs Nifty]]-AVERAGE(Table2[1W Return vs Nifty]))/_xlfn.STDEV.P(Table2[1W Return vs Nifty])</f>
        <v>-2.5568035858077563E-2</v>
      </c>
      <c r="O118">
        <v>1566.31</v>
      </c>
      <c r="P118">
        <v>1576.93479231418</v>
      </c>
      <c r="Q118">
        <v>1305.46440532671</v>
      </c>
      <c r="R118">
        <v>41.935546209128603</v>
      </c>
      <c r="S118" s="2">
        <f>(Table2[[#This Row],[Close Price]]-Table2[[#This Row],[20D EMA]])/Table2[[#This Row],[20D EMA]]</f>
        <v>-2.5607957556294667E-2</v>
      </c>
      <c r="T118" s="2">
        <f>(Table2[[#This Row],[Close Price]]-Table2[[#This Row],[50D EMA]])/Table2[[#This Row],[50D EMA]]</f>
        <v>-3.2173043908636005E-2</v>
      </c>
      <c r="U118" s="2">
        <f>(Table2[[#This Row],[Close Price]]-Table2[[#This Row],[200D EMA]])/Table2[[#This Row],[200D EMA]]</f>
        <v>0.16908587761766511</v>
      </c>
      <c r="V118">
        <v>0.54920366696656298</v>
      </c>
      <c r="W118">
        <v>1520</v>
      </c>
      <c r="X118">
        <v>1557.6</v>
      </c>
      <c r="Y118">
        <v>1520</v>
      </c>
      <c r="Z118">
        <v>1572.6</v>
      </c>
      <c r="AA118">
        <v>1520</v>
      </c>
      <c r="AB118">
        <v>1572.6</v>
      </c>
      <c r="AC118" s="2">
        <f>(Table2[[#This Row],[Close Price]]/Table2[[#This Row],[Day Low]])-1</f>
        <v>4.0789473684210709E-3</v>
      </c>
      <c r="AD118" s="2">
        <f>(Table2[[#This Row],[Day High]]/Table2[[#This Row],[Close Price]])-1</f>
        <v>2.0573974577381637E-2</v>
      </c>
      <c r="AE118" s="2">
        <f>(Table2[[#This Row],[Close Price]]/Table2[[#This Row],[Current Week Low]])-1</f>
        <v>4.0789473684210709E-3</v>
      </c>
      <c r="AF118" s="2">
        <f>(Table2[[#This Row],[Current Week High]]/Table2[[#This Row],[Close Price]])-1</f>
        <v>3.0402306381863253E-2</v>
      </c>
      <c r="AG118" s="2">
        <f>(Table2[[#This Row],[Close Price]]/Table2[[#This Row],[Current Month Low]])-1</f>
        <v>4.0789473684210709E-3</v>
      </c>
      <c r="AH118" s="2">
        <f>(Table2[[#This Row],[Current Month High]]/Table2[[#This Row],[Close Price]])-1</f>
        <v>3.0402306381863253E-2</v>
      </c>
      <c r="AI118">
        <v>23.175206394967901</v>
      </c>
      <c r="AJ118">
        <v>89.566513476586707</v>
      </c>
      <c r="AK118" t="str">
        <f>IF(AND(Table2[[#This Row],[20D EMA]]&gt;Table2[[#This Row],[50D EMA]],Table2[[#This Row],[50D EMA]]&gt;Table2[[#This Row],[200D EMA]]),"Uptrend","Downtrend/NoTrend")</f>
        <v>Downtrend/NoTrend</v>
      </c>
      <c r="AL118">
        <v>-0.15</v>
      </c>
      <c r="AM118" t="s">
        <v>10357</v>
      </c>
      <c r="AN118">
        <v>-3.56</v>
      </c>
      <c r="AO118" t="s">
        <v>10357</v>
      </c>
      <c r="AP118">
        <v>0.106884080347365</v>
      </c>
      <c r="AQ118">
        <f>(Table2[[#This Row],[Sharpe Ratio]]-AVERAGE(Table2[Sharpe Ratio]))/_xlfn.STDEV.P(Table2[Sharpe Ratio])</f>
        <v>0.49557836836546448</v>
      </c>
      <c r="AR1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8">
        <f>_xlfn.RANK.AVG(Table2[[#This Row],[1Y Return vs Nifty Z-Score]],Table2[1Y Return vs Nifty Z-Score])</f>
        <v>257</v>
      </c>
      <c r="AT118">
        <f>_xlfn.RANK.AVG(Table2[[#This Row],[6M Return vs Nifty Z-Score]],Table2[6M Return vs Nifty Z-Score])</f>
        <v>56</v>
      </c>
      <c r="AU118">
        <f>_xlfn.RANK.AVG(Table2[[#This Row],[Sharpe Ratio Z-Score]],Table2[Sharpe Ratio Z-Score])</f>
        <v>215</v>
      </c>
      <c r="AV118">
        <f>(Table2[[#This Row],[Rank 1Y]]+Table2[[#This Row],[Rank 6M]]+Table2[[#This Row],[Rank Sharpe]])/3</f>
        <v>176</v>
      </c>
    </row>
    <row r="119" spans="1:48" x14ac:dyDescent="0.3">
      <c r="A119" t="s">
        <v>721</v>
      </c>
      <c r="B119" t="s">
        <v>722</v>
      </c>
      <c r="C119" t="s">
        <v>10318</v>
      </c>
      <c r="D119" t="s">
        <v>723</v>
      </c>
      <c r="E119">
        <v>24081.831828750001</v>
      </c>
      <c r="F119">
        <v>2503.5</v>
      </c>
      <c r="G119">
        <v>50.094976044304403</v>
      </c>
      <c r="H119">
        <f>(Table2[[#This Row],[1Y Return vs Nifty]]-AVERAGE(Table2[1Y Return vs Nifty]))/_xlfn.STDEV.P(Table2[1Y Return vs Nifty])</f>
        <v>0.42506105897178947</v>
      </c>
      <c r="I119">
        <v>34.167025328180799</v>
      </c>
      <c r="J119">
        <f>(Table2[[#This Row],[1M Return vs Nifty]]-AVERAGE(Table2[1M Return vs Nifty]))/_xlfn.STDEV.P(Table2[1M Return vs Nifty])</f>
        <v>3.0500528193387697</v>
      </c>
      <c r="K119">
        <v>43.9147058993887</v>
      </c>
      <c r="L119">
        <f>(Table2[[#This Row],[6M Return vs Nifty]]-AVERAGE(Table2[6M Return vs Nifty]))/_xlfn.STDEV.P(Table2[6M Return vs Nifty])</f>
        <v>1.1682096979507786</v>
      </c>
      <c r="M119">
        <v>8.3222126323653391</v>
      </c>
      <c r="N119">
        <f>(Table2[[#This Row],[1W Return vs Nifty]]-AVERAGE(Table2[1W Return vs Nifty]))/_xlfn.STDEV.P(Table2[1W Return vs Nifty])</f>
        <v>2.1879307341188174</v>
      </c>
      <c r="O119">
        <v>2224.17</v>
      </c>
      <c r="P119">
        <v>2077.0270243172099</v>
      </c>
      <c r="Q119">
        <v>1752.7135805396499</v>
      </c>
      <c r="R119">
        <v>80.288439996155802</v>
      </c>
      <c r="S119" s="2">
        <f>(Table2[[#This Row],[Close Price]]-Table2[[#This Row],[20D EMA]])/Table2[[#This Row],[20D EMA]]</f>
        <v>0.12558842174833754</v>
      </c>
      <c r="T119" s="2">
        <f>(Table2[[#This Row],[Close Price]]-Table2[[#This Row],[50D EMA]])/Table2[[#This Row],[50D EMA]]</f>
        <v>0.20532856370657304</v>
      </c>
      <c r="U119" s="2">
        <f>(Table2[[#This Row],[Close Price]]-Table2[[#This Row],[200D EMA]])/Table2[[#This Row],[200D EMA]]</f>
        <v>0.42835659391033387</v>
      </c>
      <c r="V119">
        <v>1.4104170551667199</v>
      </c>
      <c r="W119">
        <v>2432.9499999999998</v>
      </c>
      <c r="X119">
        <v>2565.4499999999998</v>
      </c>
      <c r="Y119">
        <v>2345.0500000000002</v>
      </c>
      <c r="Z119">
        <v>2686.6</v>
      </c>
      <c r="AA119">
        <v>2345.0500000000002</v>
      </c>
      <c r="AB119">
        <v>2686.6</v>
      </c>
      <c r="AC119" s="2">
        <f>(Table2[[#This Row],[Close Price]]/Table2[[#This Row],[Day Low]])-1</f>
        <v>2.8997718818718043E-2</v>
      </c>
      <c r="AD119" s="2">
        <f>(Table2[[#This Row],[Day High]]/Table2[[#This Row],[Close Price]])-1</f>
        <v>2.4745356500898597E-2</v>
      </c>
      <c r="AE119" s="2">
        <f>(Table2[[#This Row],[Close Price]]/Table2[[#This Row],[Current Week Low]])-1</f>
        <v>6.7567855696040624E-2</v>
      </c>
      <c r="AF119" s="2">
        <f>(Table2[[#This Row],[Current Week High]]/Table2[[#This Row],[Close Price]])-1</f>
        <v>7.313760734971031E-2</v>
      </c>
      <c r="AG119" s="2">
        <f>(Table2[[#This Row],[Close Price]]/Table2[[#This Row],[Current Month Low]])-1</f>
        <v>6.7567855696040624E-2</v>
      </c>
      <c r="AH119" s="2">
        <f>(Table2[[#This Row],[Current Month High]]/Table2[[#This Row],[Close Price]])-1</f>
        <v>7.313760734971031E-2</v>
      </c>
      <c r="AI119">
        <v>7.3137607349710301</v>
      </c>
      <c r="AJ119">
        <v>100.263978881689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0.08</v>
      </c>
      <c r="AM119" t="s">
        <v>10358</v>
      </c>
      <c r="AN119">
        <v>17.739999999999998</v>
      </c>
      <c r="AO119" t="s">
        <v>10358</v>
      </c>
      <c r="AP119">
        <v>8.8745404587431007E-2</v>
      </c>
      <c r="AQ119">
        <f>(Table2[[#This Row],[Sharpe Ratio]]-AVERAGE(Table2[Sharpe Ratio]))/_xlfn.STDEV.P(Table2[Sharpe Ratio])</f>
        <v>0.28804813126779594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7.1193024416479513</v>
      </c>
      <c r="AS119">
        <f>_xlfn.RANK.AVG(Table2[[#This Row],[1Y Return vs Nifty Z-Score]],Table2[1Y Return vs Nifty Z-Score])</f>
        <v>190</v>
      </c>
      <c r="AT119">
        <f>_xlfn.RANK.AVG(Table2[[#This Row],[6M Return vs Nifty Z-Score]],Table2[6M Return vs Nifty Z-Score])</f>
        <v>85</v>
      </c>
      <c r="AU119">
        <f>_xlfn.RANK.AVG(Table2[[#This Row],[Sharpe Ratio Z-Score]],Table2[Sharpe Ratio Z-Score])</f>
        <v>256</v>
      </c>
      <c r="AV119">
        <f>(Table2[[#This Row],[Rank 1Y]]+Table2[[#This Row],[Rank 6M]]+Table2[[#This Row],[Rank Sharpe]])/3</f>
        <v>177</v>
      </c>
    </row>
    <row r="120" spans="1:48" x14ac:dyDescent="0.3">
      <c r="A120" t="s">
        <v>649</v>
      </c>
      <c r="B120" t="s">
        <v>650</v>
      </c>
      <c r="C120" t="s">
        <v>10326</v>
      </c>
      <c r="D120" t="s">
        <v>138</v>
      </c>
      <c r="E120">
        <v>28691.865470519999</v>
      </c>
      <c r="F120">
        <v>1268.45</v>
      </c>
      <c r="G120">
        <v>72.195945722110807</v>
      </c>
      <c r="H120">
        <f>(Table2[[#This Row],[1Y Return vs Nifty]]-AVERAGE(Table2[1Y Return vs Nifty]))/_xlfn.STDEV.P(Table2[1Y Return vs Nifty])</f>
        <v>0.79355281413358847</v>
      </c>
      <c r="I120">
        <v>5.6360021283083102</v>
      </c>
      <c r="J120">
        <f>(Table2[[#This Row],[1M Return vs Nifty]]-AVERAGE(Table2[1M Return vs Nifty]))/_xlfn.STDEV.P(Table2[1M Return vs Nifty])</f>
        <v>0.27103274103163311</v>
      </c>
      <c r="K120">
        <v>14.3789200914057</v>
      </c>
      <c r="L120">
        <f>(Table2[[#This Row],[6M Return vs Nifty]]-AVERAGE(Table2[6M Return vs Nifty]))/_xlfn.STDEV.P(Table2[6M Return vs Nifty])</f>
        <v>0.17866418953999585</v>
      </c>
      <c r="M120">
        <v>3.4342025476179798</v>
      </c>
      <c r="N120">
        <f>(Table2[[#This Row],[1W Return vs Nifty]]-AVERAGE(Table2[1W Return vs Nifty]))/_xlfn.STDEV.P(Table2[1W Return vs Nifty])</f>
        <v>1.0183141337460173</v>
      </c>
      <c r="O120">
        <v>1198.51</v>
      </c>
      <c r="P120">
        <v>1209.6531591654</v>
      </c>
      <c r="Q120">
        <v>1061.37256429025</v>
      </c>
      <c r="R120">
        <v>71.067058349855003</v>
      </c>
      <c r="S120" s="2">
        <f>(Table2[[#This Row],[Close Price]]-Table2[[#This Row],[20D EMA]])/Table2[[#This Row],[20D EMA]]</f>
        <v>5.8355791774787072E-2</v>
      </c>
      <c r="T120" s="2">
        <f>(Table2[[#This Row],[Close Price]]-Table2[[#This Row],[50D EMA]])/Table2[[#This Row],[50D EMA]]</f>
        <v>4.8606363228255386E-2</v>
      </c>
      <c r="U120" s="2">
        <f>(Table2[[#This Row],[Close Price]]-Table2[[#This Row],[200D EMA]])/Table2[[#This Row],[200D EMA]]</f>
        <v>0.19510343745150854</v>
      </c>
      <c r="V120">
        <v>0.93305013405805104</v>
      </c>
      <c r="W120">
        <v>1226.4000000000001</v>
      </c>
      <c r="X120">
        <v>1272</v>
      </c>
      <c r="Y120">
        <v>1207.3499999999999</v>
      </c>
      <c r="Z120">
        <v>1302</v>
      </c>
      <c r="AA120">
        <v>1207.3499999999999</v>
      </c>
      <c r="AB120">
        <v>1302</v>
      </c>
      <c r="AC120" s="2">
        <f>(Table2[[#This Row],[Close Price]]/Table2[[#This Row],[Day Low]])-1</f>
        <v>3.4287345075016296E-2</v>
      </c>
      <c r="AD120" s="2">
        <f>(Table2[[#This Row],[Day High]]/Table2[[#This Row],[Close Price]])-1</f>
        <v>2.798691316173274E-3</v>
      </c>
      <c r="AE120" s="2">
        <f>(Table2[[#This Row],[Close Price]]/Table2[[#This Row],[Current Week Low]])-1</f>
        <v>5.0606700625336565E-2</v>
      </c>
      <c r="AF120" s="2">
        <f>(Table2[[#This Row],[Current Week High]]/Table2[[#This Row],[Close Price]])-1</f>
        <v>2.6449603847215064E-2</v>
      </c>
      <c r="AG120" s="2">
        <f>(Table2[[#This Row],[Close Price]]/Table2[[#This Row],[Current Month Low]])-1</f>
        <v>5.0606700625336565E-2</v>
      </c>
      <c r="AH120" s="2">
        <f>(Table2[[#This Row],[Current Month High]]/Table2[[#This Row],[Close Price]])-1</f>
        <v>2.6449603847215064E-2</v>
      </c>
      <c r="AI120">
        <v>14.5571366628562</v>
      </c>
      <c r="AJ120">
        <v>124.50442477876101</v>
      </c>
      <c r="AK120" t="str">
        <f>IF(AND(Table2[[#This Row],[20D EMA]]&gt;Table2[[#This Row],[50D EMA]],Table2[[#This Row],[50D EMA]]&gt;Table2[[#This Row],[200D EMA]]),"Uptrend","Downtrend/NoTrend")</f>
        <v>Downtrend/NoTrend</v>
      </c>
      <c r="AL120">
        <v>0</v>
      </c>
      <c r="AM120" t="s">
        <v>10359</v>
      </c>
      <c r="AN120">
        <v>10.62</v>
      </c>
      <c r="AO120" t="s">
        <v>10358</v>
      </c>
      <c r="AP120">
        <v>0.14152043724702101</v>
      </c>
      <c r="AQ120">
        <f>(Table2[[#This Row],[Sharpe Ratio]]-AVERAGE(Table2[Sharpe Ratio]))/_xlfn.STDEV.P(Table2[Sharpe Ratio])</f>
        <v>0.8918637121645222</v>
      </c>
      <c r="AR1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0">
        <f>_xlfn.RANK.AVG(Table2[[#This Row],[1Y Return vs Nifty Z-Score]],Table2[1Y Return vs Nifty Z-Score])</f>
        <v>127</v>
      </c>
      <c r="AT120">
        <f>_xlfn.RANK.AVG(Table2[[#This Row],[6M Return vs Nifty Z-Score]],Table2[6M Return vs Nifty Z-Score])</f>
        <v>269</v>
      </c>
      <c r="AU120">
        <f>_xlfn.RANK.AVG(Table2[[#This Row],[Sharpe Ratio Z-Score]],Table2[Sharpe Ratio Z-Score])</f>
        <v>137</v>
      </c>
      <c r="AV120">
        <f>(Table2[[#This Row],[Rank 1Y]]+Table2[[#This Row],[Rank 6M]]+Table2[[#This Row],[Rank Sharpe]])/3</f>
        <v>177.66666666666666</v>
      </c>
    </row>
    <row r="121" spans="1:48" x14ac:dyDescent="0.3">
      <c r="A121" t="s">
        <v>282</v>
      </c>
      <c r="B121" t="s">
        <v>283</v>
      </c>
      <c r="C121" t="s">
        <v>10316</v>
      </c>
      <c r="D121" t="s">
        <v>185</v>
      </c>
      <c r="E121">
        <v>98718.545788470001</v>
      </c>
      <c r="F121">
        <v>3671.4</v>
      </c>
      <c r="G121">
        <v>60.1212653661837</v>
      </c>
      <c r="H121">
        <f>(Table2[[#This Row],[1Y Return vs Nifty]]-AVERAGE(Table2[1Y Return vs Nifty]))/_xlfn.STDEV.P(Table2[1Y Return vs Nifty])</f>
        <v>0.5922304186804449</v>
      </c>
      <c r="I121">
        <v>6.8315727776348201</v>
      </c>
      <c r="J121">
        <f>(Table2[[#This Row],[1M Return vs Nifty]]-AVERAGE(Table2[1M Return vs Nifty]))/_xlfn.STDEV.P(Table2[1M Return vs Nifty])</f>
        <v>0.38748544643365745</v>
      </c>
      <c r="K121">
        <v>29.993613939260801</v>
      </c>
      <c r="L121">
        <f>(Table2[[#This Row],[6M Return vs Nifty]]-AVERAGE(Table2[6M Return vs Nifty]))/_xlfn.STDEV.P(Table2[6M Return vs Nifty])</f>
        <v>0.70180754732322581</v>
      </c>
      <c r="M121">
        <v>1.66592170788764</v>
      </c>
      <c r="N121">
        <f>(Table2[[#This Row],[1W Return vs Nifty]]-AVERAGE(Table2[1W Return vs Nifty]))/_xlfn.STDEV.P(Table2[1W Return vs Nifty])</f>
        <v>0.59519499356186645</v>
      </c>
      <c r="O121">
        <v>3535.01</v>
      </c>
      <c r="P121">
        <v>3328.62000654554</v>
      </c>
      <c r="Q121">
        <v>2804.0597826929902</v>
      </c>
      <c r="R121">
        <v>67.817186654707101</v>
      </c>
      <c r="S121" s="2">
        <f>(Table2[[#This Row],[Close Price]]-Table2[[#This Row],[20D EMA]])/Table2[[#This Row],[20D EMA]]</f>
        <v>3.8582634844031523E-2</v>
      </c>
      <c r="T121" s="2">
        <f>(Table2[[#This Row],[Close Price]]-Table2[[#This Row],[50D EMA]])/Table2[[#This Row],[50D EMA]]</f>
        <v>0.10297961100408064</v>
      </c>
      <c r="U121" s="2">
        <f>(Table2[[#This Row],[Close Price]]-Table2[[#This Row],[200D EMA]])/Table2[[#This Row],[200D EMA]]</f>
        <v>0.30931587930483612</v>
      </c>
      <c r="V121">
        <v>0.96672601269856795</v>
      </c>
      <c r="W121">
        <v>3615.85</v>
      </c>
      <c r="X121">
        <v>3682.3</v>
      </c>
      <c r="Y121">
        <v>3607.05</v>
      </c>
      <c r="Z121">
        <v>3682.3</v>
      </c>
      <c r="AA121">
        <v>3607.05</v>
      </c>
      <c r="AB121">
        <v>3682.3</v>
      </c>
      <c r="AC121" s="2">
        <f>(Table2[[#This Row],[Close Price]]/Table2[[#This Row],[Day Low]])-1</f>
        <v>1.5362916050168041E-2</v>
      </c>
      <c r="AD121" s="2">
        <f>(Table2[[#This Row],[Day High]]/Table2[[#This Row],[Close Price]])-1</f>
        <v>2.9688946995696242E-3</v>
      </c>
      <c r="AE121" s="2">
        <f>(Table2[[#This Row],[Close Price]]/Table2[[#This Row],[Current Week Low]])-1</f>
        <v>1.7840063209547896E-2</v>
      </c>
      <c r="AF121" s="2">
        <f>(Table2[[#This Row],[Current Week High]]/Table2[[#This Row],[Close Price]])-1</f>
        <v>2.9688946995696242E-3</v>
      </c>
      <c r="AG121" s="2">
        <f>(Table2[[#This Row],[Close Price]]/Table2[[#This Row],[Current Month Low]])-1</f>
        <v>1.7840063209547896E-2</v>
      </c>
      <c r="AH121" s="2">
        <f>(Table2[[#This Row],[Current Month High]]/Table2[[#This Row],[Close Price]])-1</f>
        <v>2.9688946995696242E-3</v>
      </c>
      <c r="AI121">
        <v>0.64008280220080305</v>
      </c>
      <c r="AJ121">
        <v>90.321660921178804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0.12</v>
      </c>
      <c r="AM121" t="s">
        <v>10358</v>
      </c>
      <c r="AN121">
        <v>3.51</v>
      </c>
      <c r="AO121" t="s">
        <v>10358</v>
      </c>
      <c r="AP121">
        <v>9.8066102580565001E-2</v>
      </c>
      <c r="AQ121">
        <f>(Table2[[#This Row],[Sharpe Ratio]]-AVERAGE(Table2[Sharpe Ratio]))/_xlfn.STDEV.P(Table2[Sharpe Ratio])</f>
        <v>0.39468913913583115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2.6714075451350259</v>
      </c>
      <c r="AS121">
        <f>_xlfn.RANK.AVG(Table2[[#This Row],[1Y Return vs Nifty Z-Score]],Table2[1Y Return vs Nifty Z-Score])</f>
        <v>157</v>
      </c>
      <c r="AT121">
        <f>_xlfn.RANK.AVG(Table2[[#This Row],[6M Return vs Nifty Z-Score]],Table2[6M Return vs Nifty Z-Score])</f>
        <v>149</v>
      </c>
      <c r="AU121">
        <f>_xlfn.RANK.AVG(Table2[[#This Row],[Sharpe Ratio Z-Score]],Table2[Sharpe Ratio Z-Score])</f>
        <v>235</v>
      </c>
      <c r="AV121">
        <f>(Table2[[#This Row],[Rank 1Y]]+Table2[[#This Row],[Rank 6M]]+Table2[[#This Row],[Rank Sharpe]])/3</f>
        <v>180.33333333333334</v>
      </c>
    </row>
    <row r="122" spans="1:48" x14ac:dyDescent="0.3">
      <c r="A122" t="s">
        <v>1097</v>
      </c>
      <c r="B122" t="s">
        <v>1098</v>
      </c>
      <c r="C122" t="s">
        <v>10320</v>
      </c>
      <c r="D122" t="s">
        <v>101</v>
      </c>
      <c r="E122">
        <v>11637.54732998</v>
      </c>
      <c r="F122">
        <v>897.8</v>
      </c>
      <c r="G122">
        <v>176.49650236342001</v>
      </c>
      <c r="H122">
        <f>(Table2[[#This Row],[1Y Return vs Nifty]]-AVERAGE(Table2[1Y Return vs Nifty]))/_xlfn.STDEV.P(Table2[1Y Return vs Nifty])</f>
        <v>2.5325667914118632</v>
      </c>
      <c r="I122">
        <v>-9.3865741878087601</v>
      </c>
      <c r="J122">
        <f>(Table2[[#This Row],[1M Return vs Nifty]]-AVERAGE(Table2[1M Return vs Nifty]))/_xlfn.STDEV.P(Table2[1M Return vs Nifty])</f>
        <v>-1.1922180129959048</v>
      </c>
      <c r="K122">
        <v>-9.0239622140930393</v>
      </c>
      <c r="L122">
        <f>(Table2[[#This Row],[6M Return vs Nifty]]-AVERAGE(Table2[6M Return vs Nifty]))/_xlfn.STDEV.P(Table2[6M Return vs Nifty])</f>
        <v>-0.605408975800105</v>
      </c>
      <c r="M122">
        <v>-3.6191112317357699</v>
      </c>
      <c r="N122">
        <f>(Table2[[#This Row],[1W Return vs Nifty]]-AVERAGE(Table2[1W Return vs Nifty]))/_xlfn.STDEV.P(Table2[1W Return vs Nifty])</f>
        <v>-0.66942233588869082</v>
      </c>
      <c r="O122">
        <v>930.34</v>
      </c>
      <c r="P122">
        <v>937.68843180531599</v>
      </c>
      <c r="Q122">
        <v>776.56610917954004</v>
      </c>
      <c r="R122">
        <v>36.3660427219517</v>
      </c>
      <c r="S122" s="2">
        <f>(Table2[[#This Row],[Close Price]]-Table2[[#This Row],[20D EMA]])/Table2[[#This Row],[20D EMA]]</f>
        <v>-3.4976460218844804E-2</v>
      </c>
      <c r="T122" s="2">
        <f>(Table2[[#This Row],[Close Price]]-Table2[[#This Row],[50D EMA]])/Table2[[#This Row],[50D EMA]]</f>
        <v>-4.2539110489525286E-2</v>
      </c>
      <c r="U122" s="2">
        <f>(Table2[[#This Row],[Close Price]]-Table2[[#This Row],[200D EMA]])/Table2[[#This Row],[200D EMA]]</f>
        <v>0.15611535114318381</v>
      </c>
      <c r="V122">
        <v>0.92164548580973604</v>
      </c>
      <c r="W122">
        <v>871.15</v>
      </c>
      <c r="X122">
        <v>905</v>
      </c>
      <c r="Y122">
        <v>871.15</v>
      </c>
      <c r="Z122">
        <v>919.1</v>
      </c>
      <c r="AA122">
        <v>871.15</v>
      </c>
      <c r="AB122">
        <v>919.1</v>
      </c>
      <c r="AC122" s="2">
        <f>(Table2[[#This Row],[Close Price]]/Table2[[#This Row],[Day Low]])-1</f>
        <v>3.0591746541927423E-2</v>
      </c>
      <c r="AD122" s="2">
        <f>(Table2[[#This Row],[Day High]]/Table2[[#This Row],[Close Price]])-1</f>
        <v>8.0196034751616185E-3</v>
      </c>
      <c r="AE122" s="2">
        <f>(Table2[[#This Row],[Close Price]]/Table2[[#This Row],[Current Week Low]])-1</f>
        <v>3.0591746541927423E-2</v>
      </c>
      <c r="AF122" s="2">
        <f>(Table2[[#This Row],[Current Week High]]/Table2[[#This Row],[Close Price]])-1</f>
        <v>2.3724660280686205E-2</v>
      </c>
      <c r="AG122" s="2">
        <f>(Table2[[#This Row],[Close Price]]/Table2[[#This Row],[Current Month Low]])-1</f>
        <v>3.0591746541927423E-2</v>
      </c>
      <c r="AH122" s="2">
        <f>(Table2[[#This Row],[Current Month High]]/Table2[[#This Row],[Close Price]])-1</f>
        <v>2.3724660280686205E-2</v>
      </c>
      <c r="AI122">
        <v>24.526620628202199</v>
      </c>
      <c r="AJ122">
        <v>251.61879895561299</v>
      </c>
      <c r="AK122" t="str">
        <f>IF(AND(Table2[[#This Row],[20D EMA]]&gt;Table2[[#This Row],[50D EMA]],Table2[[#This Row],[50D EMA]]&gt;Table2[[#This Row],[200D EMA]]),"Uptrend","Downtrend/NoTrend")</f>
        <v>Downtrend/NoTrend</v>
      </c>
      <c r="AL122">
        <v>-7.0000000000000007E-2</v>
      </c>
      <c r="AM122" t="s">
        <v>10357</v>
      </c>
      <c r="AN122">
        <v>-10.7</v>
      </c>
      <c r="AO122" t="s">
        <v>10357</v>
      </c>
      <c r="AP122">
        <v>0.30669028351878003</v>
      </c>
      <c r="AQ122">
        <f>(Table2[[#This Row],[Sharpe Ratio]]-AVERAGE(Table2[Sharpe Ratio]))/_xlfn.STDEV.P(Table2[Sharpe Ratio])</f>
        <v>2.7816233512820987</v>
      </c>
      <c r="AR1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2">
        <f>_xlfn.RANK.AVG(Table2[[#This Row],[1Y Return vs Nifty Z-Score]],Table2[1Y Return vs Nifty Z-Score])</f>
        <v>20</v>
      </c>
      <c r="AT122">
        <f>_xlfn.RANK.AVG(Table2[[#This Row],[6M Return vs Nifty Z-Score]],Table2[6M Return vs Nifty Z-Score])</f>
        <v>521</v>
      </c>
      <c r="AU122">
        <f>_xlfn.RANK.AVG(Table2[[#This Row],[Sharpe Ratio Z-Score]],Table2[Sharpe Ratio Z-Score])</f>
        <v>2</v>
      </c>
      <c r="AV122">
        <f>(Table2[[#This Row],[Rank 1Y]]+Table2[[#This Row],[Rank 6M]]+Table2[[#This Row],[Rank Sharpe]])/3</f>
        <v>181</v>
      </c>
    </row>
    <row r="123" spans="1:48" x14ac:dyDescent="0.3">
      <c r="A123" t="s">
        <v>310</v>
      </c>
      <c r="B123" t="s">
        <v>311</v>
      </c>
      <c r="C123" t="s">
        <v>10312</v>
      </c>
      <c r="D123" t="s">
        <v>18</v>
      </c>
      <c r="E123">
        <v>91038.886389844905</v>
      </c>
      <c r="F123">
        <v>445.1</v>
      </c>
      <c r="G123">
        <v>134.80760814899801</v>
      </c>
      <c r="H123">
        <f>(Table2[[#This Row],[1Y Return vs Nifty]]-AVERAGE(Table2[1Y Return vs Nifty]))/_xlfn.STDEV.P(Table2[1Y Return vs Nifty])</f>
        <v>1.8374835428585961</v>
      </c>
      <c r="I123">
        <v>8.69177122400475</v>
      </c>
      <c r="J123">
        <f>(Table2[[#This Row],[1M Return vs Nifty]]-AVERAGE(Table2[1M Return vs Nifty]))/_xlfn.STDEV.P(Table2[1M Return vs Nifty])</f>
        <v>0.56867519192168048</v>
      </c>
      <c r="K123">
        <v>14.681130146633199</v>
      </c>
      <c r="L123">
        <f>(Table2[[#This Row],[6M Return vs Nifty]]-AVERAGE(Table2[6M Return vs Nifty]))/_xlfn.STDEV.P(Table2[6M Return vs Nifty])</f>
        <v>0.18878921565885803</v>
      </c>
      <c r="M123">
        <v>4.16250304965188</v>
      </c>
      <c r="N123">
        <f>(Table2[[#This Row],[1W Return vs Nifty]]-AVERAGE(Table2[1W Return vs Nifty]))/_xlfn.STDEV.P(Table2[1W Return vs Nifty])</f>
        <v>1.1925838963835305</v>
      </c>
      <c r="O123">
        <v>405.3</v>
      </c>
      <c r="P123">
        <v>382.60307673278902</v>
      </c>
      <c r="Q123">
        <v>324.79343640398798</v>
      </c>
      <c r="R123">
        <v>84.833627691098599</v>
      </c>
      <c r="S123" s="2">
        <f>(Table2[[#This Row],[Close Price]]-Table2[[#This Row],[20D EMA]])/Table2[[#This Row],[20D EMA]]</f>
        <v>9.8198865038243308E-2</v>
      </c>
      <c r="T123" s="2">
        <f>(Table2[[#This Row],[Close Price]]-Table2[[#This Row],[50D EMA]])/Table2[[#This Row],[50D EMA]]</f>
        <v>0.16334663014448003</v>
      </c>
      <c r="U123" s="2">
        <f>(Table2[[#This Row],[Close Price]]-Table2[[#This Row],[200D EMA]])/Table2[[#This Row],[200D EMA]]</f>
        <v>0.37040946679221393</v>
      </c>
      <c r="V123">
        <v>1.0583889746002599</v>
      </c>
      <c r="W123">
        <v>428.15</v>
      </c>
      <c r="X123">
        <v>447.6</v>
      </c>
      <c r="Y123">
        <v>421.1</v>
      </c>
      <c r="Z123">
        <v>447.6</v>
      </c>
      <c r="AA123">
        <v>421.1</v>
      </c>
      <c r="AB123">
        <v>447.6</v>
      </c>
      <c r="AC123" s="2">
        <f>(Table2[[#This Row],[Close Price]]/Table2[[#This Row],[Day Low]])-1</f>
        <v>3.9588929113628435E-2</v>
      </c>
      <c r="AD123" s="2">
        <f>(Table2[[#This Row],[Day High]]/Table2[[#This Row],[Close Price]])-1</f>
        <v>5.6167153448662965E-3</v>
      </c>
      <c r="AE123" s="2">
        <f>(Table2[[#This Row],[Close Price]]/Table2[[#This Row],[Current Week Low]])-1</f>
        <v>5.6993588221325053E-2</v>
      </c>
      <c r="AF123" s="2">
        <f>(Table2[[#This Row],[Current Week High]]/Table2[[#This Row],[Close Price]])-1</f>
        <v>5.6167153448662965E-3</v>
      </c>
      <c r="AG123" s="2">
        <f>(Table2[[#This Row],[Close Price]]/Table2[[#This Row],[Current Month Low]])-1</f>
        <v>5.6993588221325053E-2</v>
      </c>
      <c r="AH123" s="2">
        <f>(Table2[[#This Row],[Current Month High]]/Table2[[#This Row],[Close Price]])-1</f>
        <v>5.6167153448662965E-3</v>
      </c>
      <c r="AI123">
        <v>0.56167153448662899</v>
      </c>
      <c r="AJ123">
        <v>179.117892976588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0.18</v>
      </c>
      <c r="AM123" t="s">
        <v>10358</v>
      </c>
      <c r="AN123">
        <v>14.91</v>
      </c>
      <c r="AO123" t="s">
        <v>10358</v>
      </c>
      <c r="AP123">
        <v>9.1591499898852999E-2</v>
      </c>
      <c r="AQ123">
        <f>(Table2[[#This Row],[Sharpe Ratio]]-AVERAGE(Table2[Sharpe Ratio]))/_xlfn.STDEV.P(Table2[Sharpe Ratio])</f>
        <v>0.32061119389702275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4.1081430407196882</v>
      </c>
      <c r="AS123">
        <f>_xlfn.RANK.AVG(Table2[[#This Row],[1Y Return vs Nifty Z-Score]],Table2[1Y Return vs Nifty Z-Score])</f>
        <v>39</v>
      </c>
      <c r="AT123">
        <f>_xlfn.RANK.AVG(Table2[[#This Row],[6M Return vs Nifty Z-Score]],Table2[6M Return vs Nifty Z-Score])</f>
        <v>264</v>
      </c>
      <c r="AU123">
        <f>_xlfn.RANK.AVG(Table2[[#This Row],[Sharpe Ratio Z-Score]],Table2[Sharpe Ratio Z-Score])</f>
        <v>247</v>
      </c>
      <c r="AV123">
        <f>(Table2[[#This Row],[Rank 1Y]]+Table2[[#This Row],[Rank 6M]]+Table2[[#This Row],[Rank Sharpe]])/3</f>
        <v>183.33333333333334</v>
      </c>
    </row>
    <row r="124" spans="1:48" x14ac:dyDescent="0.3">
      <c r="A124" t="s">
        <v>1581</v>
      </c>
      <c r="B124" t="s">
        <v>1582</v>
      </c>
      <c r="C124" t="s">
        <v>10317</v>
      </c>
      <c r="D124" t="s">
        <v>46</v>
      </c>
      <c r="E124">
        <v>6089.9382504099904</v>
      </c>
      <c r="F124">
        <v>797.05</v>
      </c>
      <c r="G124">
        <v>61.284044055013403</v>
      </c>
      <c r="H124">
        <f>(Table2[[#This Row],[1Y Return vs Nifty]]-AVERAGE(Table2[1Y Return vs Nifty]))/_xlfn.STDEV.P(Table2[1Y Return vs Nifty])</f>
        <v>0.61161754812127955</v>
      </c>
      <c r="I124">
        <v>-4.4680496604576696</v>
      </c>
      <c r="J124">
        <f>(Table2[[#This Row],[1M Return vs Nifty]]-AVERAGE(Table2[1M Return vs Nifty]))/_xlfn.STDEV.P(Table2[1M Return vs Nifty])</f>
        <v>-0.71313675743070348</v>
      </c>
      <c r="K124">
        <v>10.983157294224499</v>
      </c>
      <c r="L124">
        <f>(Table2[[#This Row],[6M Return vs Nifty]]-AVERAGE(Table2[6M Return vs Nifty]))/_xlfn.STDEV.P(Table2[6M Return vs Nifty])</f>
        <v>6.4895019983285673E-2</v>
      </c>
      <c r="M124">
        <v>-6.3602655968247603</v>
      </c>
      <c r="N124">
        <f>(Table2[[#This Row],[1W Return vs Nifty]]-AVERAGE(Table2[1W Return vs Nifty]))/_xlfn.STDEV.P(Table2[1W Return vs Nifty])</f>
        <v>-1.3253333495743667</v>
      </c>
      <c r="O124">
        <v>833.16</v>
      </c>
      <c r="P124">
        <v>823.80256150940397</v>
      </c>
      <c r="Q124">
        <v>685.73117783311397</v>
      </c>
      <c r="R124">
        <v>34.203867186551598</v>
      </c>
      <c r="S124" s="2">
        <f>(Table2[[#This Row],[Close Price]]-Table2[[#This Row],[20D EMA]])/Table2[[#This Row],[20D EMA]]</f>
        <v>-4.334101493110569E-2</v>
      </c>
      <c r="T124" s="2">
        <f>(Table2[[#This Row],[Close Price]]-Table2[[#This Row],[50D EMA]])/Table2[[#This Row],[50D EMA]]</f>
        <v>-3.2474482065686837E-2</v>
      </c>
      <c r="U124" s="2">
        <f>(Table2[[#This Row],[Close Price]]-Table2[[#This Row],[200D EMA]])/Table2[[#This Row],[200D EMA]]</f>
        <v>0.16233594995439682</v>
      </c>
      <c r="V124">
        <v>0.63217633686765196</v>
      </c>
      <c r="W124">
        <v>794</v>
      </c>
      <c r="X124">
        <v>817.05</v>
      </c>
      <c r="Y124">
        <v>794</v>
      </c>
      <c r="Z124">
        <v>856.8</v>
      </c>
      <c r="AA124">
        <v>794</v>
      </c>
      <c r="AB124">
        <v>856.8</v>
      </c>
      <c r="AC124" s="2">
        <f>(Table2[[#This Row],[Close Price]]/Table2[[#This Row],[Day Low]])-1</f>
        <v>3.8413098236775856E-3</v>
      </c>
      <c r="AD124" s="2">
        <f>(Table2[[#This Row],[Day High]]/Table2[[#This Row],[Close Price]])-1</f>
        <v>2.5092528699579786E-2</v>
      </c>
      <c r="AE124" s="2">
        <f>(Table2[[#This Row],[Close Price]]/Table2[[#This Row],[Current Week Low]])-1</f>
        <v>3.8413098236775856E-3</v>
      </c>
      <c r="AF124" s="2">
        <f>(Table2[[#This Row],[Current Week High]]/Table2[[#This Row],[Close Price]])-1</f>
        <v>7.4963929489994419E-2</v>
      </c>
      <c r="AG124" s="2">
        <f>(Table2[[#This Row],[Close Price]]/Table2[[#This Row],[Current Month Low]])-1</f>
        <v>3.8413098236775856E-3</v>
      </c>
      <c r="AH124" s="2">
        <f>(Table2[[#This Row],[Current Month High]]/Table2[[#This Row],[Close Price]])-1</f>
        <v>7.4963929489994419E-2</v>
      </c>
      <c r="AI124">
        <v>17.5334044288313</v>
      </c>
      <c r="AJ124">
        <v>107.565104166666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-7.0000000000000007E-2</v>
      </c>
      <c r="AM124" t="s">
        <v>10357</v>
      </c>
      <c r="AN124">
        <v>-8.41</v>
      </c>
      <c r="AO124" t="s">
        <v>10357</v>
      </c>
      <c r="AP124">
        <v>0.165603632822101</v>
      </c>
      <c r="AQ124">
        <f>(Table2[[#This Row],[Sharpe Ratio]]-AVERAGE(Table2[Sharpe Ratio]))/_xlfn.STDEV.P(Table2[Sharpe Ratio])</f>
        <v>1.1674070513759651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-0.19455048752453985</v>
      </c>
      <c r="AS124">
        <f>_xlfn.RANK.AVG(Table2[[#This Row],[1Y Return vs Nifty Z-Score]],Table2[1Y Return vs Nifty Z-Score])</f>
        <v>154</v>
      </c>
      <c r="AT124">
        <f>_xlfn.RANK.AVG(Table2[[#This Row],[6M Return vs Nifty Z-Score]],Table2[6M Return vs Nifty Z-Score])</f>
        <v>308</v>
      </c>
      <c r="AU124">
        <f>_xlfn.RANK.AVG(Table2[[#This Row],[Sharpe Ratio Z-Score]],Table2[Sharpe Ratio Z-Score])</f>
        <v>92</v>
      </c>
      <c r="AV124">
        <f>(Table2[[#This Row],[Rank 1Y]]+Table2[[#This Row],[Rank 6M]]+Table2[[#This Row],[Rank Sharpe]])/3</f>
        <v>184.66666666666666</v>
      </c>
    </row>
    <row r="125" spans="1:48" x14ac:dyDescent="0.3">
      <c r="A125" t="s">
        <v>1042</v>
      </c>
      <c r="B125" t="s">
        <v>1043</v>
      </c>
      <c r="C125" t="s">
        <v>10319</v>
      </c>
      <c r="D125" t="s">
        <v>204</v>
      </c>
      <c r="E125">
        <v>13143.968093014901</v>
      </c>
      <c r="F125">
        <v>573.45000000000005</v>
      </c>
      <c r="G125">
        <v>33.994188584107597</v>
      </c>
      <c r="H125">
        <f>(Table2[[#This Row],[1Y Return vs Nifty]]-AVERAGE(Table2[1Y Return vs Nifty]))/_xlfn.STDEV.P(Table2[1Y Return vs Nifty])</f>
        <v>0.1566109630172722</v>
      </c>
      <c r="I125">
        <v>9.2431098829581995</v>
      </c>
      <c r="J125">
        <f>(Table2[[#This Row],[1M Return vs Nifty]]-AVERAGE(Table2[1M Return vs Nifty]))/_xlfn.STDEV.P(Table2[1M Return vs Nifty])</f>
        <v>0.62237747916335973</v>
      </c>
      <c r="K125">
        <v>21.330000352721601</v>
      </c>
      <c r="L125">
        <f>(Table2[[#This Row],[6M Return vs Nifty]]-AVERAGE(Table2[6M Return vs Nifty]))/_xlfn.STDEV.P(Table2[6M Return vs Nifty])</f>
        <v>0.4115481322901795</v>
      </c>
      <c r="M125">
        <v>-4.8232432998555499</v>
      </c>
      <c r="N125">
        <f>(Table2[[#This Row],[1W Return vs Nifty]]-AVERAGE(Table2[1W Return vs Nifty]))/_xlfn.STDEV.P(Table2[1W Return vs Nifty])</f>
        <v>-0.95755039444340617</v>
      </c>
      <c r="O125">
        <v>554.03</v>
      </c>
      <c r="P125">
        <v>519.44246114985697</v>
      </c>
      <c r="Q125">
        <v>439.17360258366898</v>
      </c>
      <c r="R125">
        <v>49.085072909623797</v>
      </c>
      <c r="S125" s="2">
        <f>(Table2[[#This Row],[Close Price]]-Table2[[#This Row],[20D EMA]])/Table2[[#This Row],[20D EMA]]</f>
        <v>3.5052253488078396E-2</v>
      </c>
      <c r="T125" s="2">
        <f>(Table2[[#This Row],[Close Price]]-Table2[[#This Row],[50D EMA]])/Table2[[#This Row],[50D EMA]]</f>
        <v>0.10397212952246915</v>
      </c>
      <c r="U125" s="2">
        <f>(Table2[[#This Row],[Close Price]]-Table2[[#This Row],[200D EMA]])/Table2[[#This Row],[200D EMA]]</f>
        <v>0.30574787880323351</v>
      </c>
      <c r="V125">
        <v>2.7808551522824798</v>
      </c>
      <c r="W125">
        <v>565.04999999999995</v>
      </c>
      <c r="X125">
        <v>588.95000000000005</v>
      </c>
      <c r="Y125">
        <v>550.29999999999995</v>
      </c>
      <c r="Z125">
        <v>588.95000000000005</v>
      </c>
      <c r="AA125">
        <v>550.29999999999995</v>
      </c>
      <c r="AB125">
        <v>588.95000000000005</v>
      </c>
      <c r="AC125" s="2">
        <f>(Table2[[#This Row],[Close Price]]/Table2[[#This Row],[Day Low]])-1</f>
        <v>1.4865941067162325E-2</v>
      </c>
      <c r="AD125" s="2">
        <f>(Table2[[#This Row],[Day High]]/Table2[[#This Row],[Close Price]])-1</f>
        <v>2.702938355567186E-2</v>
      </c>
      <c r="AE125" s="2">
        <f>(Table2[[#This Row],[Close Price]]/Table2[[#This Row],[Current Week Low]])-1</f>
        <v>4.2067962929311475E-2</v>
      </c>
      <c r="AF125" s="2">
        <f>(Table2[[#This Row],[Current Week High]]/Table2[[#This Row],[Close Price]])-1</f>
        <v>2.702938355567186E-2</v>
      </c>
      <c r="AG125" s="2">
        <f>(Table2[[#This Row],[Close Price]]/Table2[[#This Row],[Current Month Low]])-1</f>
        <v>4.2067962929311475E-2</v>
      </c>
      <c r="AH125" s="2">
        <f>(Table2[[#This Row],[Current Month High]]/Table2[[#This Row],[Close Price]])-1</f>
        <v>2.702938355567186E-2</v>
      </c>
      <c r="AI125">
        <v>13.697794053535601</v>
      </c>
      <c r="AJ125">
        <v>83.210862619808296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0.25</v>
      </c>
      <c r="AM125" t="s">
        <v>10358</v>
      </c>
      <c r="AN125">
        <v>10.32</v>
      </c>
      <c r="AO125" t="s">
        <v>10358</v>
      </c>
      <c r="AP125">
        <v>0.162038615354413</v>
      </c>
      <c r="AQ125">
        <f>(Table2[[#This Row],[Sharpe Ratio]]-AVERAGE(Table2[Sharpe Ratio]))/_xlfn.STDEV.P(Table2[Sharpe Ratio])</f>
        <v>1.1266185765105148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1.3596047565379199</v>
      </c>
      <c r="AS125">
        <f>_xlfn.RANK.AVG(Table2[[#This Row],[1Y Return vs Nifty Z-Score]],Table2[1Y Return vs Nifty Z-Score])</f>
        <v>253</v>
      </c>
      <c r="AT125">
        <f>_xlfn.RANK.AVG(Table2[[#This Row],[6M Return vs Nifty Z-Score]],Table2[6M Return vs Nifty Z-Score])</f>
        <v>209</v>
      </c>
      <c r="AU125">
        <f>_xlfn.RANK.AVG(Table2[[#This Row],[Sharpe Ratio Z-Score]],Table2[Sharpe Ratio Z-Score])</f>
        <v>101</v>
      </c>
      <c r="AV125">
        <f>(Table2[[#This Row],[Rank 1Y]]+Table2[[#This Row],[Rank 6M]]+Table2[[#This Row],[Rank Sharpe]])/3</f>
        <v>187.66666666666666</v>
      </c>
    </row>
    <row r="126" spans="1:48" x14ac:dyDescent="0.3">
      <c r="A126" t="s">
        <v>1656</v>
      </c>
      <c r="B126" t="s">
        <v>1657</v>
      </c>
      <c r="C126" t="s">
        <v>10316</v>
      </c>
      <c r="D126" t="s">
        <v>1658</v>
      </c>
      <c r="E126">
        <v>5305.2283990199903</v>
      </c>
      <c r="F126">
        <v>1107.8</v>
      </c>
      <c r="G126">
        <v>73.156650723907902</v>
      </c>
      <c r="H126">
        <f>(Table2[[#This Row],[1Y Return vs Nifty]]-AVERAGE(Table2[1Y Return vs Nifty]))/_xlfn.STDEV.P(Table2[1Y Return vs Nifty])</f>
        <v>0.80957074807340235</v>
      </c>
      <c r="I126">
        <v>0.24822175829617699</v>
      </c>
      <c r="J126">
        <f>(Table2[[#This Row],[1M Return vs Nifty]]-AVERAGE(Table2[1M Return vs Nifty]))/_xlfn.STDEV.P(Table2[1M Return vs Nifty])</f>
        <v>-0.25375565232117481</v>
      </c>
      <c r="K126">
        <v>49.8608304877717</v>
      </c>
      <c r="L126">
        <f>(Table2[[#This Row],[6M Return vs Nifty]]-AVERAGE(Table2[6M Return vs Nifty]))/_xlfn.STDEV.P(Table2[6M Return vs Nifty])</f>
        <v>1.3674243359881042</v>
      </c>
      <c r="M126">
        <v>1.1473643843483301</v>
      </c>
      <c r="N126">
        <f>(Table2[[#This Row],[1W Return vs Nifty]]-AVERAGE(Table2[1W Return vs Nifty]))/_xlfn.STDEV.P(Table2[1W Return vs Nifty])</f>
        <v>0.47111315998524578</v>
      </c>
      <c r="O126">
        <v>1071.97</v>
      </c>
      <c r="P126">
        <v>1031.6015765547399</v>
      </c>
      <c r="Q126">
        <v>843.38557913688499</v>
      </c>
      <c r="R126">
        <v>38.398669979229901</v>
      </c>
      <c r="S126" s="2">
        <f>(Table2[[#This Row],[Close Price]]-Table2[[#This Row],[20D EMA]])/Table2[[#This Row],[20D EMA]]</f>
        <v>3.342444284821397E-2</v>
      </c>
      <c r="T126" s="2">
        <f>(Table2[[#This Row],[Close Price]]-Table2[[#This Row],[50D EMA]])/Table2[[#This Row],[50D EMA]]</f>
        <v>7.3864198327169464E-2</v>
      </c>
      <c r="U126" s="2">
        <f>(Table2[[#This Row],[Close Price]]-Table2[[#This Row],[200D EMA]])/Table2[[#This Row],[200D EMA]]</f>
        <v>0.31351546363137356</v>
      </c>
      <c r="V126">
        <v>0.61699192794506297</v>
      </c>
      <c r="W126">
        <v>1074.8499999999999</v>
      </c>
      <c r="X126">
        <v>1127.2</v>
      </c>
      <c r="Y126">
        <v>1030.05</v>
      </c>
      <c r="Z126">
        <v>1127.2</v>
      </c>
      <c r="AA126">
        <v>1030.05</v>
      </c>
      <c r="AB126">
        <v>1127.2</v>
      </c>
      <c r="AC126" s="2">
        <f>(Table2[[#This Row],[Close Price]]/Table2[[#This Row],[Day Low]])-1</f>
        <v>3.0655440293994474E-2</v>
      </c>
      <c r="AD126" s="2">
        <f>(Table2[[#This Row],[Day High]]/Table2[[#This Row],[Close Price]])-1</f>
        <v>1.7512186315219447E-2</v>
      </c>
      <c r="AE126" s="2">
        <f>(Table2[[#This Row],[Close Price]]/Table2[[#This Row],[Current Week Low]])-1</f>
        <v>7.5481772729479202E-2</v>
      </c>
      <c r="AF126" s="2">
        <f>(Table2[[#This Row],[Current Week High]]/Table2[[#This Row],[Close Price]])-1</f>
        <v>1.7512186315219447E-2</v>
      </c>
      <c r="AG126" s="2">
        <f>(Table2[[#This Row],[Close Price]]/Table2[[#This Row],[Current Month Low]])-1</f>
        <v>7.5481772729479202E-2</v>
      </c>
      <c r="AH126" s="2">
        <f>(Table2[[#This Row],[Current Month High]]/Table2[[#This Row],[Close Price]])-1</f>
        <v>1.7512186315219447E-2</v>
      </c>
      <c r="AI126">
        <v>6.5174219173135901</v>
      </c>
      <c r="AJ126">
        <v>102.893772893772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0.06</v>
      </c>
      <c r="AM126" t="s">
        <v>10358</v>
      </c>
      <c r="AN126">
        <v>4.74</v>
      </c>
      <c r="AO126" t="s">
        <v>10358</v>
      </c>
      <c r="AP126">
        <v>5.0142620808881003E-2</v>
      </c>
      <c r="AQ126">
        <f>(Table2[[#This Row],[Sharpe Ratio]]-AVERAGE(Table2[Sharpe Ratio]))/_xlfn.STDEV.P(Table2[Sharpe Ratio])</f>
        <v>-0.15361833745470715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2.2407342542708704</v>
      </c>
      <c r="AS126">
        <f>_xlfn.RANK.AVG(Table2[[#This Row],[1Y Return vs Nifty Z-Score]],Table2[1Y Return vs Nifty Z-Score])</f>
        <v>124</v>
      </c>
      <c r="AT126">
        <f>_xlfn.RANK.AVG(Table2[[#This Row],[6M Return vs Nifty Z-Score]],Table2[6M Return vs Nifty Z-Score])</f>
        <v>62</v>
      </c>
      <c r="AU126">
        <f>_xlfn.RANK.AVG(Table2[[#This Row],[Sharpe Ratio Z-Score]],Table2[Sharpe Ratio Z-Score])</f>
        <v>379</v>
      </c>
      <c r="AV126">
        <f>(Table2[[#This Row],[Rank 1Y]]+Table2[[#This Row],[Rank 6M]]+Table2[[#This Row],[Rank Sharpe]])/3</f>
        <v>188.33333333333334</v>
      </c>
    </row>
    <row r="127" spans="1:48" x14ac:dyDescent="0.3">
      <c r="A127" t="s">
        <v>1187</v>
      </c>
      <c r="B127" t="s">
        <v>1188</v>
      </c>
      <c r="C127" t="s">
        <v>10322</v>
      </c>
      <c r="D127" t="s">
        <v>817</v>
      </c>
      <c r="E127">
        <v>10174.142675708001</v>
      </c>
      <c r="F127">
        <v>208.34</v>
      </c>
      <c r="G127">
        <v>52.447306270934803</v>
      </c>
      <c r="H127">
        <f>(Table2[[#This Row],[1Y Return vs Nifty]]-AVERAGE(Table2[1Y Return vs Nifty]))/_xlfn.STDEV.P(Table2[1Y Return vs Nifty])</f>
        <v>0.46428170433567301</v>
      </c>
      <c r="I127">
        <v>-2.6882233153918098</v>
      </c>
      <c r="J127">
        <f>(Table2[[#This Row],[1M Return vs Nifty]]-AVERAGE(Table2[1M Return vs Nifty]))/_xlfn.STDEV.P(Table2[1M Return vs Nifty])</f>
        <v>-0.53977553185572535</v>
      </c>
      <c r="K127">
        <v>16.297826148266001</v>
      </c>
      <c r="L127">
        <f>(Table2[[#This Row],[6M Return vs Nifty]]-AVERAGE(Table2[6M Return vs Nifty]))/_xlfn.STDEV.P(Table2[6M Return vs Nifty])</f>
        <v>0.24295382388299452</v>
      </c>
      <c r="M127">
        <v>-7.43913532385334</v>
      </c>
      <c r="N127">
        <f>(Table2[[#This Row],[1W Return vs Nifty]]-AVERAGE(Table2[1W Return vs Nifty]))/_xlfn.STDEV.P(Table2[1W Return vs Nifty])</f>
        <v>-1.5834882879837293</v>
      </c>
      <c r="O127">
        <v>220.62</v>
      </c>
      <c r="P127">
        <v>223.546030835442</v>
      </c>
      <c r="Q127">
        <v>191.82464458983</v>
      </c>
      <c r="R127">
        <v>46.429127860627403</v>
      </c>
      <c r="S127" s="2">
        <f>(Table2[[#This Row],[Close Price]]-Table2[[#This Row],[20D EMA]])/Table2[[#This Row],[20D EMA]]</f>
        <v>-5.5661318103526432E-2</v>
      </c>
      <c r="T127" s="2">
        <f>(Table2[[#This Row],[Close Price]]-Table2[[#This Row],[50D EMA]])/Table2[[#This Row],[50D EMA]]</f>
        <v>-6.8021922727116296E-2</v>
      </c>
      <c r="U127" s="2">
        <f>(Table2[[#This Row],[Close Price]]-Table2[[#This Row],[200D EMA]])/Table2[[#This Row],[200D EMA]]</f>
        <v>8.6096108482223668E-2</v>
      </c>
      <c r="V127">
        <v>0.913551379176199</v>
      </c>
      <c r="W127">
        <v>208.34</v>
      </c>
      <c r="X127">
        <v>224</v>
      </c>
      <c r="Y127">
        <v>208.34</v>
      </c>
      <c r="Z127">
        <v>230</v>
      </c>
      <c r="AA127">
        <v>208.34</v>
      </c>
      <c r="AB127">
        <v>230</v>
      </c>
      <c r="AC127" s="2">
        <f>(Table2[[#This Row],[Close Price]]/Table2[[#This Row],[Day Low]])-1</f>
        <v>0</v>
      </c>
      <c r="AD127" s="2">
        <f>(Table2[[#This Row],[Day High]]/Table2[[#This Row],[Close Price]])-1</f>
        <v>7.5165594700969507E-2</v>
      </c>
      <c r="AE127" s="2">
        <f>(Table2[[#This Row],[Close Price]]/Table2[[#This Row],[Current Week Low]])-1</f>
        <v>0</v>
      </c>
      <c r="AF127" s="2">
        <f>(Table2[[#This Row],[Current Week High]]/Table2[[#This Row],[Close Price]])-1</f>
        <v>0.10396467313045976</v>
      </c>
      <c r="AG127" s="2">
        <f>(Table2[[#This Row],[Close Price]]/Table2[[#This Row],[Current Month Low]])-1</f>
        <v>0</v>
      </c>
      <c r="AH127" s="2">
        <f>(Table2[[#This Row],[Current Month High]]/Table2[[#This Row],[Close Price]])-1</f>
        <v>0.10396467313045976</v>
      </c>
      <c r="AI127">
        <v>26.715945089757099</v>
      </c>
      <c r="AJ127">
        <v>87.693693693693604</v>
      </c>
      <c r="AK127" t="str">
        <f>IF(AND(Table2[[#This Row],[20D EMA]]&gt;Table2[[#This Row],[50D EMA]],Table2[[#This Row],[50D EMA]]&gt;Table2[[#This Row],[200D EMA]]),"Uptrend","Downtrend/NoTrend")</f>
        <v>Downtrend/NoTrend</v>
      </c>
      <c r="AL127">
        <v>-0.12</v>
      </c>
      <c r="AM127" t="s">
        <v>10357</v>
      </c>
      <c r="AN127">
        <v>3.6</v>
      </c>
      <c r="AO127" t="s">
        <v>10358</v>
      </c>
      <c r="AP127">
        <v>0.14080382896087901</v>
      </c>
      <c r="AQ127">
        <f>(Table2[[#This Row],[Sharpe Ratio]]-AVERAGE(Table2[Sharpe Ratio]))/_xlfn.STDEV.P(Table2[Sharpe Ratio])</f>
        <v>0.88366477363684293</v>
      </c>
      <c r="AR1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7">
        <f>_xlfn.RANK.AVG(Table2[[#This Row],[1Y Return vs Nifty Z-Score]],Table2[1Y Return vs Nifty Z-Score])</f>
        <v>180</v>
      </c>
      <c r="AT127">
        <f>_xlfn.RANK.AVG(Table2[[#This Row],[6M Return vs Nifty Z-Score]],Table2[6M Return vs Nifty Z-Score])</f>
        <v>246</v>
      </c>
      <c r="AU127">
        <f>_xlfn.RANK.AVG(Table2[[#This Row],[Sharpe Ratio Z-Score]],Table2[Sharpe Ratio Z-Score])</f>
        <v>141</v>
      </c>
      <c r="AV127">
        <f>(Table2[[#This Row],[Rank 1Y]]+Table2[[#This Row],[Rank 6M]]+Table2[[#This Row],[Rank Sharpe]])/3</f>
        <v>189</v>
      </c>
    </row>
    <row r="128" spans="1:48" x14ac:dyDescent="0.3">
      <c r="A128" t="s">
        <v>1506</v>
      </c>
      <c r="B128" t="s">
        <v>1507</v>
      </c>
      <c r="C128" t="s">
        <v>10325</v>
      </c>
      <c r="D128" t="s">
        <v>163</v>
      </c>
      <c r="E128">
        <v>6777.7823834000001</v>
      </c>
      <c r="F128">
        <v>431.95</v>
      </c>
      <c r="G128">
        <v>31.145607932862699</v>
      </c>
      <c r="H128">
        <f>(Table2[[#This Row],[1Y Return vs Nifty]]-AVERAGE(Table2[1Y Return vs Nifty]))/_xlfn.STDEV.P(Table2[1Y Return vs Nifty])</f>
        <v>0.10911628295573396</v>
      </c>
      <c r="I128">
        <v>5.60947024222276</v>
      </c>
      <c r="J128">
        <f>(Table2[[#This Row],[1M Return vs Nifty]]-AVERAGE(Table2[1M Return vs Nifty]))/_xlfn.STDEV.P(Table2[1M Return vs Nifty])</f>
        <v>0.26844844380434579</v>
      </c>
      <c r="K128">
        <v>18.8257134044756</v>
      </c>
      <c r="L128">
        <f>(Table2[[#This Row],[6M Return vs Nifty]]-AVERAGE(Table2[6M Return vs Nifty]))/_xlfn.STDEV.P(Table2[6M Return vs Nifty])</f>
        <v>0.32764632187216147</v>
      </c>
      <c r="M128">
        <v>-3.8739469006609601</v>
      </c>
      <c r="N128">
        <f>(Table2[[#This Row],[1W Return vs Nifty]]-AVERAGE(Table2[1W Return vs Nifty]))/_xlfn.STDEV.P(Table2[1W Return vs Nifty])</f>
        <v>-0.73040012103526453</v>
      </c>
      <c r="O128">
        <v>421.66</v>
      </c>
      <c r="P128">
        <v>401.49967108840002</v>
      </c>
      <c r="Q128">
        <v>333.88186927466899</v>
      </c>
      <c r="R128">
        <v>59.089981208936102</v>
      </c>
      <c r="S128" s="2">
        <f>(Table2[[#This Row],[Close Price]]-Table2[[#This Row],[20D EMA]])/Table2[[#This Row],[20D EMA]]</f>
        <v>2.4403547882179868E-2</v>
      </c>
      <c r="T128" s="2">
        <f>(Table2[[#This Row],[Close Price]]-Table2[[#This Row],[50D EMA]])/Table2[[#This Row],[50D EMA]]</f>
        <v>7.5841479095248326E-2</v>
      </c>
      <c r="U128" s="2">
        <f>(Table2[[#This Row],[Close Price]]-Table2[[#This Row],[200D EMA]])/Table2[[#This Row],[200D EMA]]</f>
        <v>0.2937210425303296</v>
      </c>
      <c r="V128">
        <v>0.76512732903732295</v>
      </c>
      <c r="W128">
        <v>416.25</v>
      </c>
      <c r="X128">
        <v>444</v>
      </c>
      <c r="Y128">
        <v>416.25</v>
      </c>
      <c r="Z128">
        <v>444</v>
      </c>
      <c r="AA128">
        <v>416.25</v>
      </c>
      <c r="AB128">
        <v>444</v>
      </c>
      <c r="AC128" s="2">
        <f>(Table2[[#This Row],[Close Price]]/Table2[[#This Row],[Day Low]])-1</f>
        <v>3.7717717717717703E-2</v>
      </c>
      <c r="AD128" s="2">
        <f>(Table2[[#This Row],[Day High]]/Table2[[#This Row],[Close Price]])-1</f>
        <v>2.7896747308716385E-2</v>
      </c>
      <c r="AE128" s="2">
        <f>(Table2[[#This Row],[Close Price]]/Table2[[#This Row],[Current Week Low]])-1</f>
        <v>3.7717717717717703E-2</v>
      </c>
      <c r="AF128" s="2">
        <f>(Table2[[#This Row],[Current Week High]]/Table2[[#This Row],[Close Price]])-1</f>
        <v>2.7896747308716385E-2</v>
      </c>
      <c r="AG128" s="2">
        <f>(Table2[[#This Row],[Close Price]]/Table2[[#This Row],[Current Month Low]])-1</f>
        <v>3.7717717717717703E-2</v>
      </c>
      <c r="AH128" s="2">
        <f>(Table2[[#This Row],[Current Month High]]/Table2[[#This Row],[Close Price]])-1</f>
        <v>2.7896747308716385E-2</v>
      </c>
      <c r="AI128">
        <v>4.4102326658178104</v>
      </c>
      <c r="AJ128">
        <v>91.0860429108604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0.13</v>
      </c>
      <c r="AM128" t="s">
        <v>10358</v>
      </c>
      <c r="AN128">
        <v>-0.28000000000000003</v>
      </c>
      <c r="AO128" t="s">
        <v>10357</v>
      </c>
      <c r="AP128">
        <v>0.18368711527412099</v>
      </c>
      <c r="AQ128">
        <f>(Table2[[#This Row],[Sharpe Ratio]]-AVERAGE(Table2[Sharpe Ratio]))/_xlfn.STDEV.P(Table2[Sharpe Ratio])</f>
        <v>1.3743058046525876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1.3491167322495641</v>
      </c>
      <c r="AS128">
        <f>_xlfn.RANK.AVG(Table2[[#This Row],[1Y Return vs Nifty Z-Score]],Table2[1Y Return vs Nifty Z-Score])</f>
        <v>272</v>
      </c>
      <c r="AT128">
        <f>_xlfn.RANK.AVG(Table2[[#This Row],[6M Return vs Nifty Z-Score]],Table2[6M Return vs Nifty Z-Score])</f>
        <v>230</v>
      </c>
      <c r="AU128">
        <f>_xlfn.RANK.AVG(Table2[[#This Row],[Sharpe Ratio Z-Score]],Table2[Sharpe Ratio Z-Score])</f>
        <v>65</v>
      </c>
      <c r="AV128">
        <f>(Table2[[#This Row],[Rank 1Y]]+Table2[[#This Row],[Rank 6M]]+Table2[[#This Row],[Rank Sharpe]])/3</f>
        <v>189</v>
      </c>
    </row>
    <row r="129" spans="1:48" x14ac:dyDescent="0.3">
      <c r="A129" t="s">
        <v>1542</v>
      </c>
      <c r="B129" t="s">
        <v>1543</v>
      </c>
      <c r="C129" t="s">
        <v>6744</v>
      </c>
      <c r="D129" t="s">
        <v>415</v>
      </c>
      <c r="E129">
        <v>6543.5087337690002</v>
      </c>
      <c r="F129">
        <v>214.12</v>
      </c>
      <c r="G129">
        <v>94.590490921729497</v>
      </c>
      <c r="H129">
        <f>(Table2[[#This Row],[1Y Return vs Nifty]]-AVERAGE(Table2[1Y Return vs Nifty]))/_xlfn.STDEV.P(Table2[1Y Return vs Nifty])</f>
        <v>1.1669393843592617</v>
      </c>
      <c r="I129">
        <v>-1.65740778036503</v>
      </c>
      <c r="J129">
        <f>(Table2[[#This Row],[1M Return vs Nifty]]-AVERAGE(Table2[1M Return vs Nifty]))/_xlfn.STDEV.P(Table2[1M Return vs Nifty])</f>
        <v>-0.43937054291431438</v>
      </c>
      <c r="K129">
        <v>12.5674967337414</v>
      </c>
      <c r="L129">
        <f>(Table2[[#This Row],[6M Return vs Nifty]]-AVERAGE(Table2[6M Return vs Nifty]))/_xlfn.STDEV.P(Table2[6M Return vs Nifty])</f>
        <v>0.11797557745903307</v>
      </c>
      <c r="M129">
        <v>1.2116553989915999</v>
      </c>
      <c r="N129">
        <f>(Table2[[#This Row],[1W Return vs Nifty]]-AVERAGE(Table2[1W Return vs Nifty]))/_xlfn.STDEV.P(Table2[1W Return vs Nifty])</f>
        <v>0.48649689215392966</v>
      </c>
      <c r="O129">
        <v>209.64</v>
      </c>
      <c r="P129">
        <v>206.44811611106601</v>
      </c>
      <c r="Q129">
        <v>175.16535267726999</v>
      </c>
      <c r="R129">
        <v>58.170135045135403</v>
      </c>
      <c r="S129" s="2">
        <f>(Table2[[#This Row],[Close Price]]-Table2[[#This Row],[20D EMA]])/Table2[[#This Row],[20D EMA]]</f>
        <v>2.1369967563442178E-2</v>
      </c>
      <c r="T129" s="2">
        <f>(Table2[[#This Row],[Close Price]]-Table2[[#This Row],[50D EMA]])/Table2[[#This Row],[50D EMA]]</f>
        <v>3.7161317010064802E-2</v>
      </c>
      <c r="U129" s="2">
        <f>(Table2[[#This Row],[Close Price]]-Table2[[#This Row],[200D EMA]])/Table2[[#This Row],[200D EMA]]</f>
        <v>0.22238785654433182</v>
      </c>
      <c r="V129">
        <v>1.50540557655153</v>
      </c>
      <c r="W129">
        <v>210.33</v>
      </c>
      <c r="X129">
        <v>214.8</v>
      </c>
      <c r="Y129">
        <v>205.08</v>
      </c>
      <c r="Z129">
        <v>214.8</v>
      </c>
      <c r="AA129">
        <v>205.08</v>
      </c>
      <c r="AB129">
        <v>214.8</v>
      </c>
      <c r="AC129" s="2">
        <f>(Table2[[#This Row],[Close Price]]/Table2[[#This Row],[Day Low]])-1</f>
        <v>1.8019303000047504E-2</v>
      </c>
      <c r="AD129" s="2">
        <f>(Table2[[#This Row],[Day High]]/Table2[[#This Row],[Close Price]])-1</f>
        <v>3.1757892770409857E-3</v>
      </c>
      <c r="AE129" s="2">
        <f>(Table2[[#This Row],[Close Price]]/Table2[[#This Row],[Current Week Low]])-1</f>
        <v>4.40803588843377E-2</v>
      </c>
      <c r="AF129" s="2">
        <f>(Table2[[#This Row],[Current Week High]]/Table2[[#This Row],[Close Price]])-1</f>
        <v>3.1757892770409857E-3</v>
      </c>
      <c r="AG129" s="2">
        <f>(Table2[[#This Row],[Close Price]]/Table2[[#This Row],[Current Month Low]])-1</f>
        <v>4.40803588843377E-2</v>
      </c>
      <c r="AH129" s="2">
        <f>(Table2[[#This Row],[Current Month High]]/Table2[[#This Row],[Close Price]])-1</f>
        <v>3.1757892770409857E-3</v>
      </c>
      <c r="AI129">
        <v>3.7455632355688202</v>
      </c>
      <c r="AJ129">
        <v>200.30855539971901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0.02</v>
      </c>
      <c r="AM129" t="s">
        <v>10358</v>
      </c>
      <c r="AN129">
        <v>2.68</v>
      </c>
      <c r="AO129" t="s">
        <v>10358</v>
      </c>
      <c r="AP129">
        <v>0.115623371388204</v>
      </c>
      <c r="AQ129">
        <f>(Table2[[#This Row],[Sharpe Ratio]]-AVERAGE(Table2[Sharpe Ratio]))/_xlfn.STDEV.P(Table2[Sharpe Ratio])</f>
        <v>0.59556731826317444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1.9276086293210843</v>
      </c>
      <c r="AS129">
        <f>_xlfn.RANK.AVG(Table2[[#This Row],[1Y Return vs Nifty Z-Score]],Table2[1Y Return vs Nifty Z-Score])</f>
        <v>86</v>
      </c>
      <c r="AT129">
        <f>_xlfn.RANK.AVG(Table2[[#This Row],[6M Return vs Nifty Z-Score]],Table2[6M Return vs Nifty Z-Score])</f>
        <v>290</v>
      </c>
      <c r="AU129">
        <f>_xlfn.RANK.AVG(Table2[[#This Row],[Sharpe Ratio Z-Score]],Table2[Sharpe Ratio Z-Score])</f>
        <v>194</v>
      </c>
      <c r="AV129">
        <f>(Table2[[#This Row],[Rank 1Y]]+Table2[[#This Row],[Rank 6M]]+Table2[[#This Row],[Rank Sharpe]])/3</f>
        <v>190</v>
      </c>
    </row>
    <row r="130" spans="1:48" x14ac:dyDescent="0.3">
      <c r="A130" t="s">
        <v>133</v>
      </c>
      <c r="B130" t="s">
        <v>134</v>
      </c>
      <c r="C130" t="s">
        <v>10322</v>
      </c>
      <c r="D130" t="s">
        <v>135</v>
      </c>
      <c r="E130">
        <v>212823.5933677</v>
      </c>
      <c r="F130">
        <v>242.85</v>
      </c>
      <c r="G130">
        <v>120.27804576067101</v>
      </c>
      <c r="H130">
        <f>(Table2[[#This Row],[1Y Return vs Nifty]]-AVERAGE(Table2[1Y Return vs Nifty]))/_xlfn.STDEV.P(Table2[1Y Return vs Nifty])</f>
        <v>1.5952306451685936</v>
      </c>
      <c r="I130">
        <v>-4.1799493087181396</v>
      </c>
      <c r="J130">
        <f>(Table2[[#This Row],[1M Return vs Nifty]]-AVERAGE(Table2[1M Return vs Nifty]))/_xlfn.STDEV.P(Table2[1M Return vs Nifty])</f>
        <v>-0.68507478936027411</v>
      </c>
      <c r="K130">
        <v>30.555121504833199</v>
      </c>
      <c r="L130">
        <f>(Table2[[#This Row],[6M Return vs Nifty]]-AVERAGE(Table2[6M Return vs Nifty]))/_xlfn.STDEV.P(Table2[6M Return vs Nifty])</f>
        <v>0.7206198888354215</v>
      </c>
      <c r="M130">
        <v>-4.2815446434094699</v>
      </c>
      <c r="N130">
        <f>(Table2[[#This Row],[1W Return vs Nifty]]-AVERAGE(Table2[1W Return vs Nifty]))/_xlfn.STDEV.P(Table2[1W Return vs Nifty])</f>
        <v>-0.82793123859182327</v>
      </c>
      <c r="O130">
        <v>250.71</v>
      </c>
      <c r="P130">
        <v>236.532367533832</v>
      </c>
      <c r="Q130">
        <v>184.344398716325</v>
      </c>
      <c r="R130">
        <v>29.742346541596099</v>
      </c>
      <c r="S130" s="2">
        <f>(Table2[[#This Row],[Close Price]]-Table2[[#This Row],[20D EMA]])/Table2[[#This Row],[20D EMA]]</f>
        <v>-3.135096326432936E-2</v>
      </c>
      <c r="T130" s="2">
        <f>(Table2[[#This Row],[Close Price]]-Table2[[#This Row],[50D EMA]])/Table2[[#This Row],[50D EMA]]</f>
        <v>2.6709378221838331E-2</v>
      </c>
      <c r="U130" s="2">
        <f>(Table2[[#This Row],[Close Price]]-Table2[[#This Row],[200D EMA]])/Table2[[#This Row],[200D EMA]]</f>
        <v>0.31737119050579488</v>
      </c>
      <c r="V130">
        <v>0.911855713108226</v>
      </c>
      <c r="W130">
        <v>240.4</v>
      </c>
      <c r="X130">
        <v>245</v>
      </c>
      <c r="Y130">
        <v>240.4</v>
      </c>
      <c r="Z130">
        <v>252.95</v>
      </c>
      <c r="AA130">
        <v>240.4</v>
      </c>
      <c r="AB130">
        <v>252.95</v>
      </c>
      <c r="AC130" s="2">
        <f>(Table2[[#This Row],[Close Price]]/Table2[[#This Row],[Day Low]])-1</f>
        <v>1.019134775374364E-2</v>
      </c>
      <c r="AD130" s="2">
        <f>(Table2[[#This Row],[Day High]]/Table2[[#This Row],[Close Price]])-1</f>
        <v>8.8532015647520002E-3</v>
      </c>
      <c r="AE130" s="2">
        <f>(Table2[[#This Row],[Close Price]]/Table2[[#This Row],[Current Week Low]])-1</f>
        <v>1.019134775374364E-2</v>
      </c>
      <c r="AF130" s="2">
        <f>(Table2[[#This Row],[Current Week High]]/Table2[[#This Row],[Close Price]])-1</f>
        <v>4.1589458513485722E-2</v>
      </c>
      <c r="AG130" s="2">
        <f>(Table2[[#This Row],[Close Price]]/Table2[[#This Row],[Current Month Low]])-1</f>
        <v>1.019134775374364E-2</v>
      </c>
      <c r="AH130" s="2">
        <f>(Table2[[#This Row],[Current Month High]]/Table2[[#This Row],[Close Price]])-1</f>
        <v>4.1589458513485722E-2</v>
      </c>
      <c r="AI130">
        <v>15.668107885526</v>
      </c>
      <c r="AJ130">
        <v>151.658031088082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0.06</v>
      </c>
      <c r="AM130" t="s">
        <v>10358</v>
      </c>
      <c r="AN130">
        <v>-7.37</v>
      </c>
      <c r="AO130" t="s">
        <v>10357</v>
      </c>
      <c r="AP130">
        <v>5.6234389426827E-2</v>
      </c>
      <c r="AQ130">
        <f>(Table2[[#This Row],[Sharpe Ratio]]-AVERAGE(Table2[Sharpe Ratio]))/_xlfn.STDEV.P(Table2[Sharpe Ratio])</f>
        <v>-8.3920515940140897E-2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0.71892399011177688</v>
      </c>
      <c r="AS130">
        <f>_xlfn.RANK.AVG(Table2[[#This Row],[1Y Return vs Nifty Z-Score]],Table2[1Y Return vs Nifty Z-Score])</f>
        <v>54</v>
      </c>
      <c r="AT130">
        <f>_xlfn.RANK.AVG(Table2[[#This Row],[6M Return vs Nifty Z-Score]],Table2[6M Return vs Nifty Z-Score])</f>
        <v>146</v>
      </c>
      <c r="AU130">
        <f>_xlfn.RANK.AVG(Table2[[#This Row],[Sharpe Ratio Z-Score]],Table2[Sharpe Ratio Z-Score])</f>
        <v>372</v>
      </c>
      <c r="AV130">
        <f>(Table2[[#This Row],[Rank 1Y]]+Table2[[#This Row],[Rank 6M]]+Table2[[#This Row],[Rank Sharpe]])/3</f>
        <v>190.66666666666666</v>
      </c>
    </row>
    <row r="131" spans="1:48" x14ac:dyDescent="0.3">
      <c r="A131" t="s">
        <v>543</v>
      </c>
      <c r="B131" t="s">
        <v>544</v>
      </c>
      <c r="C131" t="s">
        <v>10320</v>
      </c>
      <c r="D131" t="s">
        <v>156</v>
      </c>
      <c r="E131">
        <v>38194.905394904999</v>
      </c>
      <c r="F131">
        <v>271.95</v>
      </c>
      <c r="G131">
        <v>61.541102129305898</v>
      </c>
      <c r="H131">
        <f>(Table2[[#This Row],[1Y Return vs Nifty]]-AVERAGE(Table2[1Y Return vs Nifty]))/_xlfn.STDEV.P(Table2[1Y Return vs Nifty])</f>
        <v>0.61590350400264859</v>
      </c>
      <c r="I131">
        <v>1.67008058709663</v>
      </c>
      <c r="J131">
        <f>(Table2[[#This Row],[1M Return vs Nifty]]-AVERAGE(Table2[1M Return vs Nifty]))/_xlfn.STDEV.P(Table2[1M Return vs Nifty])</f>
        <v>-0.11526169765037322</v>
      </c>
      <c r="K131">
        <v>7.5471592794021696</v>
      </c>
      <c r="L131">
        <f>(Table2[[#This Row],[6M Return vs Nifty]]-AVERAGE(Table2[6M Return vs Nifty]))/_xlfn.STDEV.P(Table2[6M Return vs Nifty])</f>
        <v>-5.0222161072273779E-2</v>
      </c>
      <c r="M131">
        <v>-2.8520338767763298</v>
      </c>
      <c r="N131">
        <f>(Table2[[#This Row],[1W Return vs Nifty]]-AVERAGE(Table2[1W Return vs Nifty]))/_xlfn.STDEV.P(Table2[1W Return vs Nifty])</f>
        <v>-0.48587394041172205</v>
      </c>
      <c r="O131">
        <v>272.27999999999997</v>
      </c>
      <c r="P131">
        <v>265.95596579680199</v>
      </c>
      <c r="Q131">
        <v>229.05404994379401</v>
      </c>
      <c r="R131">
        <v>56.031706314938901</v>
      </c>
      <c r="S131" s="2">
        <f>(Table2[[#This Row],[Close Price]]-Table2[[#This Row],[20D EMA]])/Table2[[#This Row],[20D EMA]]</f>
        <v>-1.2119876597619513E-3</v>
      </c>
      <c r="T131" s="2">
        <f>(Table2[[#This Row],[Close Price]]-Table2[[#This Row],[50D EMA]])/Table2[[#This Row],[50D EMA]]</f>
        <v>2.2537694107518585E-2</v>
      </c>
      <c r="U131" s="2">
        <f>(Table2[[#This Row],[Close Price]]-Table2[[#This Row],[200D EMA]])/Table2[[#This Row],[200D EMA]]</f>
        <v>0.18727435758822827</v>
      </c>
      <c r="V131">
        <v>0.37312135011036401</v>
      </c>
      <c r="W131">
        <v>268.75</v>
      </c>
      <c r="X131">
        <v>275.7</v>
      </c>
      <c r="Y131">
        <v>268.35000000000002</v>
      </c>
      <c r="Z131">
        <v>280.45</v>
      </c>
      <c r="AA131">
        <v>268.35000000000002</v>
      </c>
      <c r="AB131">
        <v>280.45</v>
      </c>
      <c r="AC131" s="2">
        <f>(Table2[[#This Row],[Close Price]]/Table2[[#This Row],[Day Low]])-1</f>
        <v>1.1906976744185949E-2</v>
      </c>
      <c r="AD131" s="2">
        <f>(Table2[[#This Row],[Day High]]/Table2[[#This Row],[Close Price]])-1</f>
        <v>1.3789299503585317E-2</v>
      </c>
      <c r="AE131" s="2">
        <f>(Table2[[#This Row],[Close Price]]/Table2[[#This Row],[Current Week Low]])-1</f>
        <v>1.3415315818893214E-2</v>
      </c>
      <c r="AF131" s="2">
        <f>(Table2[[#This Row],[Current Week High]]/Table2[[#This Row],[Close Price]])-1</f>
        <v>3.1255745541459934E-2</v>
      </c>
      <c r="AG131" s="2">
        <f>(Table2[[#This Row],[Close Price]]/Table2[[#This Row],[Current Month Low]])-1</f>
        <v>1.3415315818893214E-2</v>
      </c>
      <c r="AH131" s="2">
        <f>(Table2[[#This Row],[Current Month High]]/Table2[[#This Row],[Close Price]])-1</f>
        <v>3.1255745541459934E-2</v>
      </c>
      <c r="AI131">
        <v>14.6534289391432</v>
      </c>
      <c r="AJ131">
        <v>132.83390410958901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0.11</v>
      </c>
      <c r="AM131" t="s">
        <v>10358</v>
      </c>
      <c r="AN131">
        <v>4.18</v>
      </c>
      <c r="AO131" t="s">
        <v>10358</v>
      </c>
      <c r="AP131">
        <v>0.17544781405538401</v>
      </c>
      <c r="AQ131">
        <f>(Table2[[#This Row],[Sharpe Ratio]]-AVERAGE(Table2[Sharpe Ratio]))/_xlfn.STDEV.P(Table2[Sharpe Ratio])</f>
        <v>1.2800373939883123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1.2445830988565918</v>
      </c>
      <c r="AS131">
        <f>_xlfn.RANK.AVG(Table2[[#This Row],[1Y Return vs Nifty Z-Score]],Table2[1Y Return vs Nifty Z-Score])</f>
        <v>152</v>
      </c>
      <c r="AT131">
        <f>_xlfn.RANK.AVG(Table2[[#This Row],[6M Return vs Nifty Z-Score]],Table2[6M Return vs Nifty Z-Score])</f>
        <v>340</v>
      </c>
      <c r="AU131">
        <f>_xlfn.RANK.AVG(Table2[[#This Row],[Sharpe Ratio Z-Score]],Table2[Sharpe Ratio Z-Score])</f>
        <v>80</v>
      </c>
      <c r="AV131">
        <f>(Table2[[#This Row],[Rank 1Y]]+Table2[[#This Row],[Rank 6M]]+Table2[[#This Row],[Rank Sharpe]])/3</f>
        <v>190.66666666666666</v>
      </c>
    </row>
    <row r="132" spans="1:48" x14ac:dyDescent="0.3">
      <c r="A132" t="s">
        <v>561</v>
      </c>
      <c r="B132" t="s">
        <v>562</v>
      </c>
      <c r="C132" t="s">
        <v>10328</v>
      </c>
      <c r="D132" t="s">
        <v>170</v>
      </c>
      <c r="E132">
        <v>35751.112904394999</v>
      </c>
      <c r="F132">
        <v>1203.2</v>
      </c>
      <c r="G132">
        <v>91.899264745715996</v>
      </c>
      <c r="H132">
        <f>(Table2[[#This Row],[1Y Return vs Nifty]]-AVERAGE(Table2[1Y Return vs Nifty]))/_xlfn.STDEV.P(Table2[1Y Return vs Nifty])</f>
        <v>1.1220682917513909</v>
      </c>
      <c r="I132">
        <v>31.7921581002729</v>
      </c>
      <c r="J132">
        <f>(Table2[[#This Row],[1M Return vs Nifty]]-AVERAGE(Table2[1M Return vs Nifty]))/_xlfn.STDEV.P(Table2[1M Return vs Nifty])</f>
        <v>2.8187325591632022</v>
      </c>
      <c r="K132">
        <v>37.120542830263098</v>
      </c>
      <c r="L132">
        <f>(Table2[[#This Row],[6M Return vs Nifty]]-AVERAGE(Table2[6M Return vs Nifty]))/_xlfn.STDEV.P(Table2[6M Return vs Nifty])</f>
        <v>0.94058299479915575</v>
      </c>
      <c r="M132">
        <v>19.505042596935802</v>
      </c>
      <c r="N132">
        <f>(Table2[[#This Row],[1W Return vs Nifty]]-AVERAGE(Table2[1W Return vs Nifty]))/_xlfn.STDEV.P(Table2[1W Return vs Nifty])</f>
        <v>4.8637892816537116</v>
      </c>
      <c r="O132">
        <v>1001.38</v>
      </c>
      <c r="P132">
        <v>935.72817950317403</v>
      </c>
      <c r="Q132">
        <v>817.49679451322595</v>
      </c>
      <c r="R132">
        <v>88.548469657574898</v>
      </c>
      <c r="S132" s="2">
        <f>(Table2[[#This Row],[Close Price]]-Table2[[#This Row],[20D EMA]])/Table2[[#This Row],[20D EMA]]</f>
        <v>0.20154187221634151</v>
      </c>
      <c r="T132" s="2">
        <f>(Table2[[#This Row],[Close Price]]-Table2[[#This Row],[50D EMA]])/Table2[[#This Row],[50D EMA]]</f>
        <v>0.28584350279890097</v>
      </c>
      <c r="U132" s="2">
        <f>(Table2[[#This Row],[Close Price]]-Table2[[#This Row],[200D EMA]])/Table2[[#This Row],[200D EMA]]</f>
        <v>0.47181005243750096</v>
      </c>
      <c r="V132">
        <v>2.05784407378128</v>
      </c>
      <c r="W132">
        <v>1186.7</v>
      </c>
      <c r="X132">
        <v>1258</v>
      </c>
      <c r="Y132">
        <v>1015</v>
      </c>
      <c r="Z132">
        <v>1273.95</v>
      </c>
      <c r="AA132">
        <v>1015</v>
      </c>
      <c r="AB132">
        <v>1273.95</v>
      </c>
      <c r="AC132" s="2">
        <f>(Table2[[#This Row],[Close Price]]/Table2[[#This Row],[Day Low]])-1</f>
        <v>1.3904103817308444E-2</v>
      </c>
      <c r="AD132" s="2">
        <f>(Table2[[#This Row],[Day High]]/Table2[[#This Row],[Close Price]])-1</f>
        <v>4.5545212765957466E-2</v>
      </c>
      <c r="AE132" s="2">
        <f>(Table2[[#This Row],[Close Price]]/Table2[[#This Row],[Current Week Low]])-1</f>
        <v>0.18541871921182262</v>
      </c>
      <c r="AF132" s="2">
        <f>(Table2[[#This Row],[Current Week High]]/Table2[[#This Row],[Close Price]])-1</f>
        <v>5.8801529255319229E-2</v>
      </c>
      <c r="AG132" s="2">
        <f>(Table2[[#This Row],[Close Price]]/Table2[[#This Row],[Current Month Low]])-1</f>
        <v>0.18541871921182262</v>
      </c>
      <c r="AH132" s="2">
        <f>(Table2[[#This Row],[Current Month High]]/Table2[[#This Row],[Close Price]])-1</f>
        <v>5.8801529255319229E-2</v>
      </c>
      <c r="AI132">
        <v>5.8801529255319203</v>
      </c>
      <c r="AJ132">
        <v>126.37817497648101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0.42</v>
      </c>
      <c r="AM132" t="s">
        <v>10358</v>
      </c>
      <c r="AN132">
        <v>31.36</v>
      </c>
      <c r="AO132" t="s">
        <v>10358</v>
      </c>
      <c r="AP132">
        <v>5.8040079102886999E-2</v>
      </c>
      <c r="AQ132">
        <f>(Table2[[#This Row],[Sharpe Ratio]]-AVERAGE(Table2[Sharpe Ratio]))/_xlfn.STDEV.P(Table2[Sharpe Ratio])</f>
        <v>-6.3261058129814654E-2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9.6819120692376455</v>
      </c>
      <c r="AS132">
        <f>_xlfn.RANK.AVG(Table2[[#This Row],[1Y Return vs Nifty Z-Score]],Table2[1Y Return vs Nifty Z-Score])</f>
        <v>92</v>
      </c>
      <c r="AT132">
        <f>_xlfn.RANK.AVG(Table2[[#This Row],[6M Return vs Nifty Z-Score]],Table2[6M Return vs Nifty Z-Score])</f>
        <v>113</v>
      </c>
      <c r="AU132">
        <f>_xlfn.RANK.AVG(Table2[[#This Row],[Sharpe Ratio Z-Score]],Table2[Sharpe Ratio Z-Score])</f>
        <v>371</v>
      </c>
      <c r="AV132">
        <f>(Table2[[#This Row],[Rank 1Y]]+Table2[[#This Row],[Rank 6M]]+Table2[[#This Row],[Rank Sharpe]])/3</f>
        <v>192</v>
      </c>
    </row>
    <row r="133" spans="1:48" x14ac:dyDescent="0.3">
      <c r="A133" t="s">
        <v>216</v>
      </c>
      <c r="B133" t="s">
        <v>217</v>
      </c>
      <c r="C133" t="s">
        <v>10320</v>
      </c>
      <c r="D133" t="s">
        <v>63</v>
      </c>
      <c r="E133">
        <v>123121.90384304</v>
      </c>
      <c r="F133">
        <v>698.5</v>
      </c>
      <c r="G133">
        <v>63.073180705068097</v>
      </c>
      <c r="H133">
        <f>(Table2[[#This Row],[1Y Return vs Nifty]]-AVERAGE(Table2[1Y Return vs Nifty]))/_xlfn.STDEV.P(Table2[1Y Return vs Nifty])</f>
        <v>0.64144800868541485</v>
      </c>
      <c r="I133">
        <v>-1.95319154867532</v>
      </c>
      <c r="J133">
        <f>(Table2[[#This Row],[1M Return vs Nifty]]-AVERAGE(Table2[1M Return vs Nifty]))/_xlfn.STDEV.P(Table2[1M Return vs Nifty])</f>
        <v>-0.46818090226291692</v>
      </c>
      <c r="K133">
        <v>22.6664408884651</v>
      </c>
      <c r="L133">
        <f>(Table2[[#This Row],[6M Return vs Nifty]]-AVERAGE(Table2[6M Return vs Nifty]))/_xlfn.STDEV.P(Table2[6M Return vs Nifty])</f>
        <v>0.45632326500547837</v>
      </c>
      <c r="M133">
        <v>-6.1529859493782304</v>
      </c>
      <c r="N133">
        <f>(Table2[[#This Row],[1W Return vs Nifty]]-AVERAGE(Table2[1W Return vs Nifty]))/_xlfn.STDEV.P(Table2[1W Return vs Nifty])</f>
        <v>-1.2757349010504182</v>
      </c>
      <c r="O133">
        <v>704.51</v>
      </c>
      <c r="P133">
        <v>693.70976074001305</v>
      </c>
      <c r="Q133">
        <v>585.25541960336602</v>
      </c>
      <c r="R133">
        <v>47.953066023964404</v>
      </c>
      <c r="S133" s="2">
        <f>(Table2[[#This Row],[Close Price]]-Table2[[#This Row],[20D EMA]])/Table2[[#This Row],[20D EMA]]</f>
        <v>-8.5307518700940953E-3</v>
      </c>
      <c r="T133" s="2">
        <f>(Table2[[#This Row],[Close Price]]-Table2[[#This Row],[50D EMA]])/Table2[[#This Row],[50D EMA]]</f>
        <v>6.9052499057775576E-3</v>
      </c>
      <c r="U133" s="2">
        <f>(Table2[[#This Row],[Close Price]]-Table2[[#This Row],[200D EMA]])/Table2[[#This Row],[200D EMA]]</f>
        <v>0.19349599611291265</v>
      </c>
      <c r="V133">
        <v>0.70120425213646298</v>
      </c>
      <c r="W133">
        <v>676.25</v>
      </c>
      <c r="X133">
        <v>701.5</v>
      </c>
      <c r="Y133">
        <v>676.25</v>
      </c>
      <c r="Z133">
        <v>727</v>
      </c>
      <c r="AA133">
        <v>676.25</v>
      </c>
      <c r="AB133">
        <v>727</v>
      </c>
      <c r="AC133" s="2">
        <f>(Table2[[#This Row],[Close Price]]/Table2[[#This Row],[Day Low]])-1</f>
        <v>3.2902033271719144E-2</v>
      </c>
      <c r="AD133" s="2">
        <f>(Table2[[#This Row],[Day High]]/Table2[[#This Row],[Close Price]])-1</f>
        <v>4.2949176807445255E-3</v>
      </c>
      <c r="AE133" s="2">
        <f>(Table2[[#This Row],[Close Price]]/Table2[[#This Row],[Current Week Low]])-1</f>
        <v>3.2902033271719144E-2</v>
      </c>
      <c r="AF133" s="2">
        <f>(Table2[[#This Row],[Current Week High]]/Table2[[#This Row],[Close Price]])-1</f>
        <v>4.0801717967072326E-2</v>
      </c>
      <c r="AG133" s="2">
        <f>(Table2[[#This Row],[Close Price]]/Table2[[#This Row],[Current Month Low]])-1</f>
        <v>3.2902033271719144E-2</v>
      </c>
      <c r="AH133" s="2">
        <f>(Table2[[#This Row],[Current Month High]]/Table2[[#This Row],[Close Price]])-1</f>
        <v>4.0801717967072326E-2</v>
      </c>
      <c r="AI133">
        <v>7.65926986399427</v>
      </c>
      <c r="AJ133">
        <v>101.00719424460399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-0.03</v>
      </c>
      <c r="AM133" t="s">
        <v>10357</v>
      </c>
      <c r="AN133">
        <v>4.4800000000000004</v>
      </c>
      <c r="AO133" t="s">
        <v>10358</v>
      </c>
      <c r="AP133">
        <v>9.2659683491895004E-2</v>
      </c>
      <c r="AQ133">
        <f>(Table2[[#This Row],[Sharpe Ratio]]-AVERAGE(Table2[Sharpe Ratio]))/_xlfn.STDEV.P(Table2[Sharpe Ratio])</f>
        <v>0.33283261497879268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-0.31331191464364927</v>
      </c>
      <c r="AS133">
        <f>_xlfn.RANK.AVG(Table2[[#This Row],[1Y Return vs Nifty Z-Score]],Table2[1Y Return vs Nifty Z-Score])</f>
        <v>147</v>
      </c>
      <c r="AT133">
        <f>_xlfn.RANK.AVG(Table2[[#This Row],[6M Return vs Nifty Z-Score]],Table2[6M Return vs Nifty Z-Score])</f>
        <v>191</v>
      </c>
      <c r="AU133">
        <f>_xlfn.RANK.AVG(Table2[[#This Row],[Sharpe Ratio Z-Score]],Table2[Sharpe Ratio Z-Score])</f>
        <v>245</v>
      </c>
      <c r="AV133">
        <f>(Table2[[#This Row],[Rank 1Y]]+Table2[[#This Row],[Rank 6M]]+Table2[[#This Row],[Rank Sharpe]])/3</f>
        <v>194.33333333333334</v>
      </c>
    </row>
    <row r="134" spans="1:48" x14ac:dyDescent="0.3">
      <c r="A134" t="s">
        <v>444</v>
      </c>
      <c r="B134" t="s">
        <v>445</v>
      </c>
      <c r="C134" t="s">
        <v>10327</v>
      </c>
      <c r="D134" t="s">
        <v>384</v>
      </c>
      <c r="E134">
        <v>51341.758439965</v>
      </c>
      <c r="F134">
        <v>1723.6</v>
      </c>
      <c r="G134">
        <v>25.355577880650898</v>
      </c>
      <c r="H134">
        <f>(Table2[[#This Row],[1Y Return vs Nifty]]-AVERAGE(Table2[1Y Return vs Nifty]))/_xlfn.STDEV.P(Table2[1Y Return vs Nifty])</f>
        <v>1.257851255547819E-2</v>
      </c>
      <c r="I134">
        <v>5.6474295841439401</v>
      </c>
      <c r="J134">
        <f>(Table2[[#This Row],[1M Return vs Nifty]]-AVERAGE(Table2[1M Return vs Nifty]))/_xlfn.STDEV.P(Table2[1M Return vs Nifty])</f>
        <v>0.27214581464938287</v>
      </c>
      <c r="K134">
        <v>45.336620938281399</v>
      </c>
      <c r="L134">
        <f>(Table2[[#This Row],[6M Return vs Nifty]]-AVERAGE(Table2[6M Return vs Nifty]))/_xlfn.STDEV.P(Table2[6M Return vs Nifty])</f>
        <v>1.2158485063178717</v>
      </c>
      <c r="M134">
        <v>-1.02100855366857</v>
      </c>
      <c r="N134">
        <f>(Table2[[#This Row],[1W Return vs Nifty]]-AVERAGE(Table2[1W Return vs Nifty]))/_xlfn.STDEV.P(Table2[1W Return vs Nifty])</f>
        <v>-4.7741126346446748E-2</v>
      </c>
      <c r="O134">
        <v>1719.48</v>
      </c>
      <c r="P134">
        <v>1639.5544637396799</v>
      </c>
      <c r="Q134">
        <v>1366.4862450062701</v>
      </c>
      <c r="R134">
        <v>54.522422792513197</v>
      </c>
      <c r="S134" s="2">
        <f>(Table2[[#This Row],[Close Price]]-Table2[[#This Row],[20D EMA]])/Table2[[#This Row],[20D EMA]]</f>
        <v>2.3960732314420004E-3</v>
      </c>
      <c r="T134" s="2">
        <f>(Table2[[#This Row],[Close Price]]-Table2[[#This Row],[50D EMA]])/Table2[[#This Row],[50D EMA]]</f>
        <v>5.126120425949101E-2</v>
      </c>
      <c r="U134" s="2">
        <f>(Table2[[#This Row],[Close Price]]-Table2[[#This Row],[200D EMA]])/Table2[[#This Row],[200D EMA]]</f>
        <v>0.26133724821510457</v>
      </c>
      <c r="V134">
        <v>0.61762118267708199</v>
      </c>
      <c r="W134">
        <v>1705.5</v>
      </c>
      <c r="X134">
        <v>1739.5</v>
      </c>
      <c r="Y134">
        <v>1705.5</v>
      </c>
      <c r="Z134">
        <v>1773.55</v>
      </c>
      <c r="AA134">
        <v>1705.5</v>
      </c>
      <c r="AB134">
        <v>1773.55</v>
      </c>
      <c r="AC134" s="2">
        <f>(Table2[[#This Row],[Close Price]]/Table2[[#This Row],[Day Low]])-1</f>
        <v>1.061272354148346E-2</v>
      </c>
      <c r="AD134" s="2">
        <f>(Table2[[#This Row],[Day High]]/Table2[[#This Row],[Close Price]])-1</f>
        <v>9.2248781619865827E-3</v>
      </c>
      <c r="AE134" s="2">
        <f>(Table2[[#This Row],[Close Price]]/Table2[[#This Row],[Current Week Low]])-1</f>
        <v>1.061272354148346E-2</v>
      </c>
      <c r="AF134" s="2">
        <f>(Table2[[#This Row],[Current Week High]]/Table2[[#This Row],[Close Price]])-1</f>
        <v>2.898004177303326E-2</v>
      </c>
      <c r="AG134" s="2">
        <f>(Table2[[#This Row],[Close Price]]/Table2[[#This Row],[Current Month Low]])-1</f>
        <v>1.061272354148346E-2</v>
      </c>
      <c r="AH134" s="2">
        <f>(Table2[[#This Row],[Current Month High]]/Table2[[#This Row],[Close Price]])-1</f>
        <v>2.898004177303326E-2</v>
      </c>
      <c r="AI134">
        <v>3.7943838477604901</v>
      </c>
      <c r="AJ134">
        <v>69.137922574947197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0.11</v>
      </c>
      <c r="AM134" t="s">
        <v>10358</v>
      </c>
      <c r="AN134">
        <v>-0.99</v>
      </c>
      <c r="AO134" t="s">
        <v>10357</v>
      </c>
      <c r="AP134">
        <v>0.109616405762473</v>
      </c>
      <c r="AQ134">
        <f>(Table2[[#This Row],[Sharpe Ratio]]-AVERAGE(Table2[Sharpe Ratio]))/_xlfn.STDEV.P(Table2[Sharpe Ratio])</f>
        <v>0.52683975418712781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1.9796714613634137</v>
      </c>
      <c r="AS134">
        <f>_xlfn.RANK.AVG(Table2[[#This Row],[1Y Return vs Nifty Z-Score]],Table2[1Y Return vs Nifty Z-Score])</f>
        <v>296</v>
      </c>
      <c r="AT134">
        <f>_xlfn.RANK.AVG(Table2[[#This Row],[6M Return vs Nifty Z-Score]],Table2[6M Return vs Nifty Z-Score])</f>
        <v>79</v>
      </c>
      <c r="AU134">
        <f>_xlfn.RANK.AVG(Table2[[#This Row],[Sharpe Ratio Z-Score]],Table2[Sharpe Ratio Z-Score])</f>
        <v>212</v>
      </c>
      <c r="AV134">
        <f>(Table2[[#This Row],[Rank 1Y]]+Table2[[#This Row],[Rank 6M]]+Table2[[#This Row],[Rank Sharpe]])/3</f>
        <v>195.66666666666666</v>
      </c>
    </row>
    <row r="135" spans="1:48" x14ac:dyDescent="0.3">
      <c r="A135" t="s">
        <v>1477</v>
      </c>
      <c r="B135" t="s">
        <v>1478</v>
      </c>
      <c r="C135" t="s">
        <v>10327</v>
      </c>
      <c r="D135" t="s">
        <v>170</v>
      </c>
      <c r="E135">
        <v>7099.6006237499996</v>
      </c>
      <c r="F135">
        <v>1052.3</v>
      </c>
      <c r="G135">
        <v>75.435526674436304</v>
      </c>
      <c r="H135">
        <f>(Table2[[#This Row],[1Y Return vs Nifty]]-AVERAGE(Table2[1Y Return vs Nifty]))/_xlfn.STDEV.P(Table2[1Y Return vs Nifty])</f>
        <v>0.84756668268841107</v>
      </c>
      <c r="I135">
        <v>9.8076331655140798</v>
      </c>
      <c r="J135">
        <f>(Table2[[#This Row],[1M Return vs Nifty]]-AVERAGE(Table2[1M Return vs Nifty]))/_xlfn.STDEV.P(Table2[1M Return vs Nifty])</f>
        <v>0.67736399422467919</v>
      </c>
      <c r="K135">
        <v>66.603093919364497</v>
      </c>
      <c r="L135">
        <f>(Table2[[#This Row],[6M Return vs Nifty]]-AVERAGE(Table2[6M Return vs Nifty]))/_xlfn.STDEV.P(Table2[6M Return vs Nifty])</f>
        <v>1.928344965866349</v>
      </c>
      <c r="M135">
        <v>2.5335656168749901E-2</v>
      </c>
      <c r="N135">
        <f>(Table2[[#This Row],[1W Return vs Nifty]]-AVERAGE(Table2[1W Return vs Nifty]))/_xlfn.STDEV.P(Table2[1W Return vs Nifty])</f>
        <v>0.20263101616375923</v>
      </c>
      <c r="O135">
        <v>998.95</v>
      </c>
      <c r="P135">
        <v>944.24129517365702</v>
      </c>
      <c r="Q135">
        <v>750.44642731474596</v>
      </c>
      <c r="R135">
        <v>61.257249039378799</v>
      </c>
      <c r="S135" s="2">
        <f>(Table2[[#This Row],[Close Price]]-Table2[[#This Row],[20D EMA]])/Table2[[#This Row],[20D EMA]]</f>
        <v>5.3406076380199119E-2</v>
      </c>
      <c r="T135" s="2">
        <f>(Table2[[#This Row],[Close Price]]-Table2[[#This Row],[50D EMA]])/Table2[[#This Row],[50D EMA]]</f>
        <v>0.11443971512225556</v>
      </c>
      <c r="U135" s="2">
        <f>(Table2[[#This Row],[Close Price]]-Table2[[#This Row],[200D EMA]])/Table2[[#This Row],[200D EMA]]</f>
        <v>0.40223200710722168</v>
      </c>
      <c r="V135">
        <v>0.86816488219322296</v>
      </c>
      <c r="W135">
        <v>1000.05</v>
      </c>
      <c r="X135">
        <v>1070</v>
      </c>
      <c r="Y135">
        <v>988.8</v>
      </c>
      <c r="Z135">
        <v>1070</v>
      </c>
      <c r="AA135">
        <v>988.8</v>
      </c>
      <c r="AB135">
        <v>1070</v>
      </c>
      <c r="AC135" s="2">
        <f>(Table2[[#This Row],[Close Price]]/Table2[[#This Row],[Day Low]])-1</f>
        <v>5.2247387630618425E-2</v>
      </c>
      <c r="AD135" s="2">
        <f>(Table2[[#This Row],[Day High]]/Table2[[#This Row],[Close Price]])-1</f>
        <v>1.6820298393994237E-2</v>
      </c>
      <c r="AE135" s="2">
        <f>(Table2[[#This Row],[Close Price]]/Table2[[#This Row],[Current Week Low]])-1</f>
        <v>6.4219255663430452E-2</v>
      </c>
      <c r="AF135" s="2">
        <f>(Table2[[#This Row],[Current Week High]]/Table2[[#This Row],[Close Price]])-1</f>
        <v>1.6820298393994237E-2</v>
      </c>
      <c r="AG135" s="2">
        <f>(Table2[[#This Row],[Close Price]]/Table2[[#This Row],[Current Month Low]])-1</f>
        <v>6.4219255663430452E-2</v>
      </c>
      <c r="AH135" s="2">
        <f>(Table2[[#This Row],[Current Month High]]/Table2[[#This Row],[Close Price]])-1</f>
        <v>1.6820298393994237E-2</v>
      </c>
      <c r="AI135">
        <v>2.8223890525515598</v>
      </c>
      <c r="AJ135">
        <v>140.74582475406001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0.26</v>
      </c>
      <c r="AM135" t="s">
        <v>10358</v>
      </c>
      <c r="AN135">
        <v>6.42</v>
      </c>
      <c r="AO135" t="s">
        <v>10358</v>
      </c>
      <c r="AP135">
        <v>3.2291879087382999E-2</v>
      </c>
      <c r="AQ135">
        <f>(Table2[[#This Row],[Sharpe Ratio]]-AVERAGE(Table2[Sharpe Ratio]))/_xlfn.STDEV.P(Table2[Sharpe Ratio])</f>
        <v>-0.35785423156637325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3.2980524273768257</v>
      </c>
      <c r="AS135">
        <f>_xlfn.RANK.AVG(Table2[[#This Row],[1Y Return vs Nifty Z-Score]],Table2[1Y Return vs Nifty Z-Score])</f>
        <v>115</v>
      </c>
      <c r="AT135">
        <f>_xlfn.RANK.AVG(Table2[[#This Row],[6M Return vs Nifty Z-Score]],Table2[6M Return vs Nifty Z-Score])</f>
        <v>33</v>
      </c>
      <c r="AU135">
        <f>_xlfn.RANK.AVG(Table2[[#This Row],[Sharpe Ratio Z-Score]],Table2[Sharpe Ratio Z-Score])</f>
        <v>439</v>
      </c>
      <c r="AV135">
        <f>(Table2[[#This Row],[Rank 1Y]]+Table2[[#This Row],[Rank 6M]]+Table2[[#This Row],[Rank Sharpe]])/3</f>
        <v>195.66666666666666</v>
      </c>
    </row>
    <row r="136" spans="1:48" x14ac:dyDescent="0.3">
      <c r="A136" t="s">
        <v>990</v>
      </c>
      <c r="B136" t="s">
        <v>991</v>
      </c>
      <c r="C136" t="s">
        <v>10312</v>
      </c>
      <c r="D136" t="s">
        <v>18</v>
      </c>
      <c r="E136">
        <v>14617.143024000001</v>
      </c>
      <c r="F136">
        <v>972.95</v>
      </c>
      <c r="G136">
        <v>99.788200984142094</v>
      </c>
      <c r="H136">
        <f>(Table2[[#This Row],[1Y Return vs Nifty]]-AVERAGE(Table2[1Y Return vs Nifty]))/_xlfn.STDEV.P(Table2[1Y Return vs Nifty])</f>
        <v>1.2536013422571497</v>
      </c>
      <c r="I136">
        <v>-0.44427097558255801</v>
      </c>
      <c r="J136">
        <f>(Table2[[#This Row],[1M Return vs Nifty]]-AVERAGE(Table2[1M Return vs Nifty]))/_xlfn.STDEV.P(Table2[1M Return vs Nifty])</f>
        <v>-0.3212068333758874</v>
      </c>
      <c r="K136">
        <v>-3.6228088491916601</v>
      </c>
      <c r="L136">
        <f>(Table2[[#This Row],[6M Return vs Nifty]]-AVERAGE(Table2[6M Return vs Nifty]))/_xlfn.STDEV.P(Table2[6M Return vs Nifty])</f>
        <v>-0.42445265768408685</v>
      </c>
      <c r="M136">
        <v>-1.34102622178436</v>
      </c>
      <c r="N136">
        <f>(Table2[[#This Row],[1W Return vs Nifty]]-AVERAGE(Table2[1W Return vs Nifty]))/_xlfn.STDEV.P(Table2[1W Return vs Nifty])</f>
        <v>-0.1243158409135848</v>
      </c>
      <c r="O136">
        <v>978.93</v>
      </c>
      <c r="P136">
        <v>979.21239157438902</v>
      </c>
      <c r="Q136">
        <v>865.02837068238</v>
      </c>
      <c r="R136">
        <v>51.708797020614902</v>
      </c>
      <c r="S136" s="2">
        <f>(Table2[[#This Row],[Close Price]]-Table2[[#This Row],[20D EMA]])/Table2[[#This Row],[20D EMA]]</f>
        <v>-6.108710530885666E-3</v>
      </c>
      <c r="T136" s="2">
        <f>(Table2[[#This Row],[Close Price]]-Table2[[#This Row],[50D EMA]])/Table2[[#This Row],[50D EMA]]</f>
        <v>-6.3953353003634132E-3</v>
      </c>
      <c r="U136" s="2">
        <f>(Table2[[#This Row],[Close Price]]-Table2[[#This Row],[200D EMA]])/Table2[[#This Row],[200D EMA]]</f>
        <v>0.12476079742041959</v>
      </c>
      <c r="V136">
        <v>0.34143210269335</v>
      </c>
      <c r="W136">
        <v>970.05</v>
      </c>
      <c r="X136">
        <v>989.65</v>
      </c>
      <c r="Y136">
        <v>970.05</v>
      </c>
      <c r="Z136">
        <v>993.75</v>
      </c>
      <c r="AA136">
        <v>970.05</v>
      </c>
      <c r="AB136">
        <v>993.75</v>
      </c>
      <c r="AC136" s="2">
        <f>(Table2[[#This Row],[Close Price]]/Table2[[#This Row],[Day Low]])-1</f>
        <v>2.989536621823774E-3</v>
      </c>
      <c r="AD136" s="2">
        <f>(Table2[[#This Row],[Day High]]/Table2[[#This Row],[Close Price]])-1</f>
        <v>1.7164294156945203E-2</v>
      </c>
      <c r="AE136" s="2">
        <f>(Table2[[#This Row],[Close Price]]/Table2[[#This Row],[Current Week Low]])-1</f>
        <v>2.989536621823774E-3</v>
      </c>
      <c r="AF136" s="2">
        <f>(Table2[[#This Row],[Current Week High]]/Table2[[#This Row],[Close Price]])-1</f>
        <v>2.1378282542782179E-2</v>
      </c>
      <c r="AG136" s="2">
        <f>(Table2[[#This Row],[Close Price]]/Table2[[#This Row],[Current Month Low]])-1</f>
        <v>2.989536621823774E-3</v>
      </c>
      <c r="AH136" s="2">
        <f>(Table2[[#This Row],[Current Month High]]/Table2[[#This Row],[Close Price]])-1</f>
        <v>2.1378282542782179E-2</v>
      </c>
      <c r="AI136">
        <v>31.044760779073901</v>
      </c>
      <c r="AJ136">
        <v>134.98369762106</v>
      </c>
      <c r="AK136" t="str">
        <f>IF(AND(Table2[[#This Row],[20D EMA]]&gt;Table2[[#This Row],[50D EMA]],Table2[[#This Row],[50D EMA]]&gt;Table2[[#This Row],[200D EMA]]),"Uptrend","Downtrend/NoTrend")</f>
        <v>Downtrend/NoTrend</v>
      </c>
      <c r="AL136">
        <v>-0.06</v>
      </c>
      <c r="AM136" t="s">
        <v>10357</v>
      </c>
      <c r="AN136">
        <v>-1.42</v>
      </c>
      <c r="AO136" t="s">
        <v>10357</v>
      </c>
      <c r="AP136">
        <v>0.196115015843287</v>
      </c>
      <c r="AQ136">
        <f>(Table2[[#This Row],[Sharpe Ratio]]-AVERAGE(Table2[Sharpe Ratio]))/_xlfn.STDEV.P(Table2[Sharpe Ratio])</f>
        <v>1.5164972846636209</v>
      </c>
      <c r="AR1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6">
        <f>_xlfn.RANK.AVG(Table2[[#This Row],[1Y Return vs Nifty Z-Score]],Table2[1Y Return vs Nifty Z-Score])</f>
        <v>79</v>
      </c>
      <c r="AT136">
        <f>_xlfn.RANK.AVG(Table2[[#This Row],[6M Return vs Nifty Z-Score]],Table2[6M Return vs Nifty Z-Score])</f>
        <v>469</v>
      </c>
      <c r="AU136">
        <f>_xlfn.RANK.AVG(Table2[[#This Row],[Sharpe Ratio Z-Score]],Table2[Sharpe Ratio Z-Score])</f>
        <v>44</v>
      </c>
      <c r="AV136">
        <f>(Table2[[#This Row],[Rank 1Y]]+Table2[[#This Row],[Rank 6M]]+Table2[[#This Row],[Rank Sharpe]])/3</f>
        <v>197.33333333333334</v>
      </c>
    </row>
    <row r="137" spans="1:48" x14ac:dyDescent="0.3">
      <c r="A137" t="s">
        <v>312</v>
      </c>
      <c r="B137" t="s">
        <v>313</v>
      </c>
      <c r="C137" t="s">
        <v>10318</v>
      </c>
      <c r="D137" t="s">
        <v>54</v>
      </c>
      <c r="E137">
        <v>90253.668206085</v>
      </c>
      <c r="F137">
        <v>1550.15</v>
      </c>
      <c r="G137">
        <v>60.101413909062003</v>
      </c>
      <c r="H137">
        <f>(Table2[[#This Row],[1Y Return vs Nifty]]-AVERAGE(Table2[1Y Return vs Nifty]))/_xlfn.STDEV.P(Table2[1Y Return vs Nifty])</f>
        <v>0.59189943328098349</v>
      </c>
      <c r="I137">
        <v>6.4415741560345099</v>
      </c>
      <c r="J137">
        <f>(Table2[[#This Row],[1M Return vs Nifty]]-AVERAGE(Table2[1M Return vs Nifty]))/_xlfn.STDEV.P(Table2[1M Return vs Nifty])</f>
        <v>0.34949823537758101</v>
      </c>
      <c r="K137">
        <v>29.632187576968001</v>
      </c>
      <c r="L137">
        <f>(Table2[[#This Row],[6M Return vs Nifty]]-AVERAGE(Table2[6M Return vs Nifty]))/_xlfn.STDEV.P(Table2[6M Return vs Nifty])</f>
        <v>0.68969858107620541</v>
      </c>
      <c r="M137">
        <v>-0.81277391992001602</v>
      </c>
      <c r="N137">
        <f>(Table2[[#This Row],[1W Return vs Nifty]]-AVERAGE(Table2[1W Return vs Nifty]))/_xlfn.STDEV.P(Table2[1W Return vs Nifty])</f>
        <v>2.0858339466286679E-3</v>
      </c>
      <c r="O137">
        <v>1516.77</v>
      </c>
      <c r="P137">
        <v>1427.85331392633</v>
      </c>
      <c r="Q137">
        <v>1191.3516319916901</v>
      </c>
      <c r="R137">
        <v>63.772245091554701</v>
      </c>
      <c r="S137" s="2">
        <f>(Table2[[#This Row],[Close Price]]-Table2[[#This Row],[20D EMA]])/Table2[[#This Row],[20D EMA]]</f>
        <v>2.2007291810887682E-2</v>
      </c>
      <c r="T137" s="2">
        <f>(Table2[[#This Row],[Close Price]]-Table2[[#This Row],[50D EMA]])/Table2[[#This Row],[50D EMA]]</f>
        <v>8.5650735184678792E-2</v>
      </c>
      <c r="U137" s="2">
        <f>(Table2[[#This Row],[Close Price]]-Table2[[#This Row],[200D EMA]])/Table2[[#This Row],[200D EMA]]</f>
        <v>0.30116915810026162</v>
      </c>
      <c r="V137">
        <v>0.66140223222227401</v>
      </c>
      <c r="W137">
        <v>1528</v>
      </c>
      <c r="X137">
        <v>1556.5</v>
      </c>
      <c r="Y137">
        <v>1528</v>
      </c>
      <c r="Z137">
        <v>1584.45</v>
      </c>
      <c r="AA137">
        <v>1528</v>
      </c>
      <c r="AB137">
        <v>1584.45</v>
      </c>
      <c r="AC137" s="2">
        <f>(Table2[[#This Row],[Close Price]]/Table2[[#This Row],[Day Low]])-1</f>
        <v>1.4496073298429391E-2</v>
      </c>
      <c r="AD137" s="2">
        <f>(Table2[[#This Row],[Day High]]/Table2[[#This Row],[Close Price]])-1</f>
        <v>4.0963777698932446E-3</v>
      </c>
      <c r="AE137" s="2">
        <f>(Table2[[#This Row],[Close Price]]/Table2[[#This Row],[Current Week Low]])-1</f>
        <v>1.4496073298429391E-2</v>
      </c>
      <c r="AF137" s="2">
        <f>(Table2[[#This Row],[Current Week High]]/Table2[[#This Row],[Close Price]])-1</f>
        <v>2.2126890946037481E-2</v>
      </c>
      <c r="AG137" s="2">
        <f>(Table2[[#This Row],[Close Price]]/Table2[[#This Row],[Current Month Low]])-1</f>
        <v>1.4496073298429391E-2</v>
      </c>
      <c r="AH137" s="2">
        <f>(Table2[[#This Row],[Current Month High]]/Table2[[#This Row],[Close Price]])-1</f>
        <v>2.2126890946037481E-2</v>
      </c>
      <c r="AI137">
        <v>2.2126890946037401</v>
      </c>
      <c r="AJ137">
        <v>90.015935278254403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0.06</v>
      </c>
      <c r="AM137" t="s">
        <v>10358</v>
      </c>
      <c r="AN137">
        <v>2.04</v>
      </c>
      <c r="AO137" t="s">
        <v>10358</v>
      </c>
      <c r="AP137">
        <v>8.1830074105625997E-2</v>
      </c>
      <c r="AQ137">
        <f>(Table2[[#This Row],[Sharpe Ratio]]-AVERAGE(Table2[Sharpe Ratio]))/_xlfn.STDEV.P(Table2[Sharpe Ratio])</f>
        <v>0.20892768204141041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1.8421097657228089</v>
      </c>
      <c r="AS137">
        <f>_xlfn.RANK.AVG(Table2[[#This Row],[1Y Return vs Nifty Z-Score]],Table2[1Y Return vs Nifty Z-Score])</f>
        <v>158</v>
      </c>
      <c r="AT137">
        <f>_xlfn.RANK.AVG(Table2[[#This Row],[6M Return vs Nifty Z-Score]],Table2[6M Return vs Nifty Z-Score])</f>
        <v>152</v>
      </c>
      <c r="AU137">
        <f>_xlfn.RANK.AVG(Table2[[#This Row],[Sharpe Ratio Z-Score]],Table2[Sharpe Ratio Z-Score])</f>
        <v>285</v>
      </c>
      <c r="AV137">
        <f>(Table2[[#This Row],[Rank 1Y]]+Table2[[#This Row],[Rank 6M]]+Table2[[#This Row],[Rank Sharpe]])/3</f>
        <v>198.33333333333334</v>
      </c>
    </row>
    <row r="138" spans="1:48" x14ac:dyDescent="0.3">
      <c r="A138" t="s">
        <v>1521</v>
      </c>
      <c r="B138" t="s">
        <v>1522</v>
      </c>
      <c r="C138" t="s">
        <v>10313</v>
      </c>
      <c r="D138" t="s">
        <v>21</v>
      </c>
      <c r="E138">
        <v>6711.4747938150003</v>
      </c>
      <c r="F138">
        <v>817.8</v>
      </c>
      <c r="G138">
        <v>36.145221801320702</v>
      </c>
      <c r="H138">
        <f>(Table2[[#This Row],[1Y Return vs Nifty]]-AVERAGE(Table2[1Y Return vs Nifty]))/_xlfn.STDEV.P(Table2[1Y Return vs Nifty])</f>
        <v>0.19247536250641084</v>
      </c>
      <c r="I138">
        <v>-5.32920747063869</v>
      </c>
      <c r="J138">
        <f>(Table2[[#This Row],[1M Return vs Nifty]]-AVERAGE(Table2[1M Return vs Nifty]))/_xlfn.STDEV.P(Table2[1M Return vs Nifty])</f>
        <v>-0.79701649873261227</v>
      </c>
      <c r="K138">
        <v>25.1875137625048</v>
      </c>
      <c r="L138">
        <f>(Table2[[#This Row],[6M Return vs Nifty]]-AVERAGE(Table2[6M Return vs Nifty]))/_xlfn.STDEV.P(Table2[6M Return vs Nifty])</f>
        <v>0.54078745888543156</v>
      </c>
      <c r="M138">
        <v>1.0152187701422799</v>
      </c>
      <c r="N138">
        <f>(Table2[[#This Row],[1W Return vs Nifty]]-AVERAGE(Table2[1W Return vs Nifty]))/_xlfn.STDEV.P(Table2[1W Return vs Nifty])</f>
        <v>0.43949299117173468</v>
      </c>
      <c r="O138">
        <v>812.02</v>
      </c>
      <c r="P138">
        <v>821.62202224109501</v>
      </c>
      <c r="Q138">
        <v>700.85353365471701</v>
      </c>
      <c r="R138">
        <v>52.892189783450199</v>
      </c>
      <c r="S138" s="2">
        <f>(Table2[[#This Row],[Close Price]]-Table2[[#This Row],[20D EMA]])/Table2[[#This Row],[20D EMA]]</f>
        <v>7.1180512795251012E-3</v>
      </c>
      <c r="T138" s="2">
        <f>(Table2[[#This Row],[Close Price]]-Table2[[#This Row],[50D EMA]])/Table2[[#This Row],[50D EMA]]</f>
        <v>-4.651801117343383E-3</v>
      </c>
      <c r="U138" s="2">
        <f>(Table2[[#This Row],[Close Price]]-Table2[[#This Row],[200D EMA]])/Table2[[#This Row],[200D EMA]]</f>
        <v>0.16686291889754226</v>
      </c>
      <c r="V138">
        <v>0.58570752907449897</v>
      </c>
      <c r="W138">
        <v>787</v>
      </c>
      <c r="X138">
        <v>820.95</v>
      </c>
      <c r="Y138">
        <v>787</v>
      </c>
      <c r="Z138">
        <v>832.25</v>
      </c>
      <c r="AA138">
        <v>787</v>
      </c>
      <c r="AB138">
        <v>832.25</v>
      </c>
      <c r="AC138" s="2">
        <f>(Table2[[#This Row],[Close Price]]/Table2[[#This Row],[Day Low]])-1</f>
        <v>3.913595933926306E-2</v>
      </c>
      <c r="AD138" s="2">
        <f>(Table2[[#This Row],[Day High]]/Table2[[#This Row],[Close Price]])-1</f>
        <v>3.8517975055025744E-3</v>
      </c>
      <c r="AE138" s="2">
        <f>(Table2[[#This Row],[Close Price]]/Table2[[#This Row],[Current Week Low]])-1</f>
        <v>3.913595933926306E-2</v>
      </c>
      <c r="AF138" s="2">
        <f>(Table2[[#This Row],[Current Week High]]/Table2[[#This Row],[Close Price]])-1</f>
        <v>1.7669356810956272E-2</v>
      </c>
      <c r="AG138" s="2">
        <f>(Table2[[#This Row],[Close Price]]/Table2[[#This Row],[Current Month Low]])-1</f>
        <v>3.913595933926306E-2</v>
      </c>
      <c r="AH138" s="2">
        <f>(Table2[[#This Row],[Current Month High]]/Table2[[#This Row],[Close Price]])-1</f>
        <v>1.7669356810956272E-2</v>
      </c>
      <c r="AI138">
        <v>13.438493519197801</v>
      </c>
      <c r="AJ138">
        <v>97.060240963855406</v>
      </c>
      <c r="AK138" t="str">
        <f>IF(AND(Table2[[#This Row],[20D EMA]]&gt;Table2[[#This Row],[50D EMA]],Table2[[#This Row],[50D EMA]]&gt;Table2[[#This Row],[200D EMA]]),"Uptrend","Downtrend/NoTrend")</f>
        <v>Downtrend/NoTrend</v>
      </c>
      <c r="AL138">
        <v>-0.23</v>
      </c>
      <c r="AM138" t="s">
        <v>10357</v>
      </c>
      <c r="AN138">
        <v>2.76</v>
      </c>
      <c r="AO138" t="s">
        <v>10358</v>
      </c>
      <c r="AP138">
        <v>0.12284838460922599</v>
      </c>
      <c r="AQ138">
        <f>(Table2[[#This Row],[Sharpe Ratio]]-AVERAGE(Table2[Sharpe Ratio]))/_xlfn.STDEV.P(Table2[Sharpe Ratio])</f>
        <v>0.67823094413295737</v>
      </c>
      <c r="AR1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8">
        <f>_xlfn.RANK.AVG(Table2[[#This Row],[1Y Return vs Nifty Z-Score]],Table2[1Y Return vs Nifty Z-Score])</f>
        <v>240</v>
      </c>
      <c r="AT138">
        <f>_xlfn.RANK.AVG(Table2[[#This Row],[6M Return vs Nifty Z-Score]],Table2[6M Return vs Nifty Z-Score])</f>
        <v>178</v>
      </c>
      <c r="AU138">
        <f>_xlfn.RANK.AVG(Table2[[#This Row],[Sharpe Ratio Z-Score]],Table2[Sharpe Ratio Z-Score])</f>
        <v>178</v>
      </c>
      <c r="AV138">
        <f>(Table2[[#This Row],[Rank 1Y]]+Table2[[#This Row],[Rank 6M]]+Table2[[#This Row],[Rank Sharpe]])/3</f>
        <v>198.66666666666666</v>
      </c>
    </row>
    <row r="139" spans="1:48" x14ac:dyDescent="0.3">
      <c r="A139" t="s">
        <v>875</v>
      </c>
      <c r="B139" t="s">
        <v>876</v>
      </c>
      <c r="C139" t="s">
        <v>10314</v>
      </c>
      <c r="D139" t="s">
        <v>24</v>
      </c>
      <c r="E139">
        <v>18006.931180455998</v>
      </c>
      <c r="F139">
        <v>219.44</v>
      </c>
      <c r="G139">
        <v>49.955050784408897</v>
      </c>
      <c r="H139">
        <f>(Table2[[#This Row],[1Y Return vs Nifty]]-AVERAGE(Table2[1Y Return vs Nifty]))/_xlfn.STDEV.P(Table2[1Y Return vs Nifty])</f>
        <v>0.42272807062955653</v>
      </c>
      <c r="I139">
        <v>4.9302446176238002</v>
      </c>
      <c r="J139">
        <f>(Table2[[#This Row],[1M Return vs Nifty]]-AVERAGE(Table2[1M Return vs Nifty]))/_xlfn.STDEV.P(Table2[1M Return vs Nifty])</f>
        <v>0.20228952495878361</v>
      </c>
      <c r="K139">
        <v>4.91289842785931</v>
      </c>
      <c r="L139">
        <f>(Table2[[#This Row],[6M Return vs Nifty]]-AVERAGE(Table2[6M Return vs Nifty]))/_xlfn.STDEV.P(Table2[6M Return vs Nifty])</f>
        <v>-0.13847852271348157</v>
      </c>
      <c r="M139">
        <v>-1.1768610631685901</v>
      </c>
      <c r="N139">
        <f>(Table2[[#This Row],[1W Return vs Nifty]]-AVERAGE(Table2[1W Return vs Nifty]))/_xlfn.STDEV.P(Table2[1W Return vs Nifty])</f>
        <v>-8.5033946770405558E-2</v>
      </c>
      <c r="O139">
        <v>220.69</v>
      </c>
      <c r="P139">
        <v>214.84168867115201</v>
      </c>
      <c r="Q139">
        <v>189.02815113928199</v>
      </c>
      <c r="R139">
        <v>56.457798064030598</v>
      </c>
      <c r="S139" s="2">
        <f>(Table2[[#This Row],[Close Price]]-Table2[[#This Row],[20D EMA]])/Table2[[#This Row],[20D EMA]]</f>
        <v>-5.6640536499161717E-3</v>
      </c>
      <c r="T139" s="2">
        <f>(Table2[[#This Row],[Close Price]]-Table2[[#This Row],[50D EMA]])/Table2[[#This Row],[50D EMA]]</f>
        <v>2.1403254448843965E-2</v>
      </c>
      <c r="U139" s="2">
        <f>(Table2[[#This Row],[Close Price]]-Table2[[#This Row],[200D EMA]])/Table2[[#This Row],[200D EMA]]</f>
        <v>0.16088528971703048</v>
      </c>
      <c r="V139">
        <v>0.54972548130504095</v>
      </c>
      <c r="W139">
        <v>216.7</v>
      </c>
      <c r="X139">
        <v>223.9</v>
      </c>
      <c r="Y139">
        <v>216.7</v>
      </c>
      <c r="Z139">
        <v>225.99</v>
      </c>
      <c r="AA139">
        <v>216.7</v>
      </c>
      <c r="AB139">
        <v>225.99</v>
      </c>
      <c r="AC139" s="2">
        <f>(Table2[[#This Row],[Close Price]]/Table2[[#This Row],[Day Low]])-1</f>
        <v>1.2644208583294958E-2</v>
      </c>
      <c r="AD139" s="2">
        <f>(Table2[[#This Row],[Day High]]/Table2[[#This Row],[Close Price]])-1</f>
        <v>2.0324462267590215E-2</v>
      </c>
      <c r="AE139" s="2">
        <f>(Table2[[#This Row],[Close Price]]/Table2[[#This Row],[Current Week Low]])-1</f>
        <v>1.2644208583294958E-2</v>
      </c>
      <c r="AF139" s="2">
        <f>(Table2[[#This Row],[Current Week High]]/Table2[[#This Row],[Close Price]])-1</f>
        <v>2.9848705796573061E-2</v>
      </c>
      <c r="AG139" s="2">
        <f>(Table2[[#This Row],[Close Price]]/Table2[[#This Row],[Current Month Low]])-1</f>
        <v>1.2644208583294958E-2</v>
      </c>
      <c r="AH139" s="2">
        <f>(Table2[[#This Row],[Current Month High]]/Table2[[#This Row],[Close Price]])-1</f>
        <v>2.9848705796573061E-2</v>
      </c>
      <c r="AI139">
        <v>6.0654393000364601</v>
      </c>
      <c r="AJ139">
        <v>79.574468085106304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0.02</v>
      </c>
      <c r="AM139" t="s">
        <v>10358</v>
      </c>
      <c r="AN139">
        <v>-1.0900000000000001</v>
      </c>
      <c r="AO139" t="s">
        <v>10357</v>
      </c>
      <c r="AP139">
        <v>0.20203469708114599</v>
      </c>
      <c r="AQ139">
        <f>(Table2[[#This Row],[Sharpe Ratio]]-AVERAGE(Table2[Sharpe Ratio]))/_xlfn.STDEV.P(Table2[Sharpe Ratio])</f>
        <v>1.5842262008808194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1.9857313269852723</v>
      </c>
      <c r="AS139">
        <f>_xlfn.RANK.AVG(Table2[[#This Row],[1Y Return vs Nifty Z-Score]],Table2[1Y Return vs Nifty Z-Score])</f>
        <v>192</v>
      </c>
      <c r="AT139">
        <f>_xlfn.RANK.AVG(Table2[[#This Row],[6M Return vs Nifty Z-Score]],Table2[6M Return vs Nifty Z-Score])</f>
        <v>373</v>
      </c>
      <c r="AU139">
        <f>_xlfn.RANK.AVG(Table2[[#This Row],[Sharpe Ratio Z-Score]],Table2[Sharpe Ratio Z-Score])</f>
        <v>36</v>
      </c>
      <c r="AV139">
        <f>(Table2[[#This Row],[Rank 1Y]]+Table2[[#This Row],[Rank 6M]]+Table2[[#This Row],[Rank Sharpe]])/3</f>
        <v>200.33333333333334</v>
      </c>
    </row>
    <row r="140" spans="1:48" x14ac:dyDescent="0.3">
      <c r="A140" t="s">
        <v>1699</v>
      </c>
      <c r="B140" t="s">
        <v>1700</v>
      </c>
      <c r="C140" t="s">
        <v>10325</v>
      </c>
      <c r="D140" t="s">
        <v>92</v>
      </c>
      <c r="E140">
        <v>4876.9576280499996</v>
      </c>
      <c r="F140">
        <v>1261.2</v>
      </c>
      <c r="G140">
        <v>32.338103326816601</v>
      </c>
      <c r="H140">
        <f>(Table2[[#This Row],[1Y Return vs Nifty]]-AVERAGE(Table2[1Y Return vs Nifty]))/_xlfn.STDEV.P(Table2[1Y Return vs Nifty])</f>
        <v>0.12899888209715085</v>
      </c>
      <c r="I140">
        <v>-0.38672662148757803</v>
      </c>
      <c r="J140">
        <f>(Table2[[#This Row],[1M Return vs Nifty]]-AVERAGE(Table2[1M Return vs Nifty]))/_xlfn.STDEV.P(Table2[1M Return vs Nifty])</f>
        <v>-0.31560181478602206</v>
      </c>
      <c r="K140">
        <v>60.597384928455398</v>
      </c>
      <c r="L140">
        <f>(Table2[[#This Row],[6M Return vs Nifty]]-AVERAGE(Table2[6M Return vs Nifty]))/_xlfn.STDEV.P(Table2[6M Return vs Nifty])</f>
        <v>1.7271340552979872</v>
      </c>
      <c r="M140">
        <v>-3.3927704839191799</v>
      </c>
      <c r="N140">
        <f>(Table2[[#This Row],[1W Return vs Nifty]]-AVERAGE(Table2[1W Return vs Nifty]))/_xlfn.STDEV.P(Table2[1W Return vs Nifty])</f>
        <v>-0.6152628944396743</v>
      </c>
      <c r="O140">
        <v>1256.81</v>
      </c>
      <c r="P140">
        <v>1235.8932289962499</v>
      </c>
      <c r="Q140">
        <v>982.04136282534796</v>
      </c>
      <c r="R140">
        <v>49.169794279256202</v>
      </c>
      <c r="S140" s="2">
        <f>(Table2[[#This Row],[Close Price]]-Table2[[#This Row],[20D EMA]])/Table2[[#This Row],[20D EMA]]</f>
        <v>3.4929702978175703E-3</v>
      </c>
      <c r="T140" s="2">
        <f>(Table2[[#This Row],[Close Price]]-Table2[[#This Row],[50D EMA]])/Table2[[#This Row],[50D EMA]]</f>
        <v>2.0476502670302182E-2</v>
      </c>
      <c r="U140" s="2">
        <f>(Table2[[#This Row],[Close Price]]-Table2[[#This Row],[200D EMA]])/Table2[[#This Row],[200D EMA]]</f>
        <v>0.28426362446843217</v>
      </c>
      <c r="V140">
        <v>8.8877459040988399E-2</v>
      </c>
      <c r="W140">
        <v>1245</v>
      </c>
      <c r="X140">
        <v>1275</v>
      </c>
      <c r="Y140">
        <v>1232.8</v>
      </c>
      <c r="Z140">
        <v>1277</v>
      </c>
      <c r="AA140">
        <v>1232.8</v>
      </c>
      <c r="AB140">
        <v>1277</v>
      </c>
      <c r="AC140" s="2">
        <f>(Table2[[#This Row],[Close Price]]/Table2[[#This Row],[Day Low]])-1</f>
        <v>1.3012048192771131E-2</v>
      </c>
      <c r="AD140" s="2">
        <f>(Table2[[#This Row],[Day High]]/Table2[[#This Row],[Close Price]])-1</f>
        <v>1.0941960038058918E-2</v>
      </c>
      <c r="AE140" s="2">
        <f>(Table2[[#This Row],[Close Price]]/Table2[[#This Row],[Current Week Low]])-1</f>
        <v>2.3036988968202499E-2</v>
      </c>
      <c r="AF140" s="2">
        <f>(Table2[[#This Row],[Current Week High]]/Table2[[#This Row],[Close Price]])-1</f>
        <v>1.25277513479225E-2</v>
      </c>
      <c r="AG140" s="2">
        <f>(Table2[[#This Row],[Close Price]]/Table2[[#This Row],[Current Month Low]])-1</f>
        <v>2.3036988968202499E-2</v>
      </c>
      <c r="AH140" s="2">
        <f>(Table2[[#This Row],[Current Month High]]/Table2[[#This Row],[Close Price]])-1</f>
        <v>1.25277513479225E-2</v>
      </c>
      <c r="AI140">
        <v>26.284490960989501</v>
      </c>
      <c r="AJ140">
        <v>106.75409836065499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</v>
      </c>
      <c r="AM140">
        <v>0</v>
      </c>
      <c r="AN140">
        <v>-0.6</v>
      </c>
      <c r="AO140" t="s">
        <v>10357</v>
      </c>
      <c r="AP140">
        <v>7.8627076895003006E-2</v>
      </c>
      <c r="AQ140">
        <f>(Table2[[#This Row],[Sharpe Ratio]]-AVERAGE(Table2[Sharpe Ratio]))/_xlfn.STDEV.P(Table2[Sharpe Ratio])</f>
        <v>0.17228119365706882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1.0975494218265105</v>
      </c>
      <c r="AS140">
        <f>_xlfn.RANK.AVG(Table2[[#This Row],[1Y Return vs Nifty Z-Score]],Table2[1Y Return vs Nifty Z-Score])</f>
        <v>262</v>
      </c>
      <c r="AT140">
        <f>_xlfn.RANK.AVG(Table2[[#This Row],[6M Return vs Nifty Z-Score]],Table2[6M Return vs Nifty Z-Score])</f>
        <v>42</v>
      </c>
      <c r="AU140">
        <f>_xlfn.RANK.AVG(Table2[[#This Row],[Sharpe Ratio Z-Score]],Table2[Sharpe Ratio Z-Score])</f>
        <v>299</v>
      </c>
      <c r="AV140">
        <f>(Table2[[#This Row],[Rank 1Y]]+Table2[[#This Row],[Rank 6M]]+Table2[[#This Row],[Rank Sharpe]])/3</f>
        <v>201</v>
      </c>
    </row>
    <row r="141" spans="1:48" x14ac:dyDescent="0.3">
      <c r="A141" t="s">
        <v>742</v>
      </c>
      <c r="B141" t="s">
        <v>743</v>
      </c>
      <c r="C141" t="s">
        <v>10315</v>
      </c>
      <c r="D141" t="s">
        <v>640</v>
      </c>
      <c r="E141">
        <v>22973.926353210001</v>
      </c>
      <c r="F141">
        <v>1303.55</v>
      </c>
      <c r="G141">
        <v>18.654347311511099</v>
      </c>
      <c r="H141">
        <f>(Table2[[#This Row],[1Y Return vs Nifty]]-AVERAGE(Table2[1Y Return vs Nifty]))/_xlfn.STDEV.P(Table2[1Y Return vs Nifty])</f>
        <v>-9.9151798384042422E-2</v>
      </c>
      <c r="I141">
        <v>15.018938342997201</v>
      </c>
      <c r="J141">
        <f>(Table2[[#This Row],[1M Return vs Nifty]]-AVERAGE(Table2[1M Return vs Nifty]))/_xlfn.STDEV.P(Table2[1M Return vs Nifty])</f>
        <v>1.1849630950685723</v>
      </c>
      <c r="K141">
        <v>59.574305468203796</v>
      </c>
      <c r="L141">
        <f>(Table2[[#This Row],[6M Return vs Nifty]]-AVERAGE(Table2[6M Return vs Nifty]))/_xlfn.STDEV.P(Table2[6M Return vs Nifty])</f>
        <v>1.692857544382687</v>
      </c>
      <c r="M141">
        <v>-0.80866042143788897</v>
      </c>
      <c r="N141">
        <f>(Table2[[#This Row],[1W Return vs Nifty]]-AVERAGE(Table2[1W Return vs Nifty]))/_xlfn.STDEV.P(Table2[1W Return vs Nifty])</f>
        <v>3.0701232641399245E-3</v>
      </c>
      <c r="O141">
        <v>1293.2</v>
      </c>
      <c r="P141">
        <v>1278.5042564417099</v>
      </c>
      <c r="Q141">
        <v>1075.5994311443501</v>
      </c>
      <c r="R141">
        <v>65.2542290347766</v>
      </c>
      <c r="S141" s="2">
        <f>(Table2[[#This Row],[Close Price]]-Table2[[#This Row],[20D EMA]])/Table2[[#This Row],[20D EMA]]</f>
        <v>8.003402412619787E-3</v>
      </c>
      <c r="T141" s="2">
        <f>(Table2[[#This Row],[Close Price]]-Table2[[#This Row],[50D EMA]])/Table2[[#This Row],[50D EMA]]</f>
        <v>1.9589878901143835E-2</v>
      </c>
      <c r="U141" s="2">
        <f>(Table2[[#This Row],[Close Price]]-Table2[[#This Row],[200D EMA]])/Table2[[#This Row],[200D EMA]]</f>
        <v>0.21192886706264716</v>
      </c>
      <c r="V141">
        <v>0.56384861009721099</v>
      </c>
      <c r="W141">
        <v>1299.2</v>
      </c>
      <c r="X141">
        <v>1329</v>
      </c>
      <c r="Y141">
        <v>1299.2</v>
      </c>
      <c r="Z141">
        <v>1369</v>
      </c>
      <c r="AA141">
        <v>1299.2</v>
      </c>
      <c r="AB141">
        <v>1369</v>
      </c>
      <c r="AC141" s="2">
        <f>(Table2[[#This Row],[Close Price]]/Table2[[#This Row],[Day Low]])-1</f>
        <v>3.3482142857141906E-3</v>
      </c>
      <c r="AD141" s="2">
        <f>(Table2[[#This Row],[Day High]]/Table2[[#This Row],[Close Price]])-1</f>
        <v>1.9523608607264764E-2</v>
      </c>
      <c r="AE141" s="2">
        <f>(Table2[[#This Row],[Close Price]]/Table2[[#This Row],[Current Week Low]])-1</f>
        <v>3.3482142857141906E-3</v>
      </c>
      <c r="AF141" s="2">
        <f>(Table2[[#This Row],[Current Week High]]/Table2[[#This Row],[Close Price]])-1</f>
        <v>5.0209044532238956E-2</v>
      </c>
      <c r="AG141" s="2">
        <f>(Table2[[#This Row],[Close Price]]/Table2[[#This Row],[Current Month Low]])-1</f>
        <v>3.3482142857141906E-3</v>
      </c>
      <c r="AH141" s="2">
        <f>(Table2[[#This Row],[Current Month High]]/Table2[[#This Row],[Close Price]])-1</f>
        <v>5.0209044532238956E-2</v>
      </c>
      <c r="AI141">
        <v>14.686816769590701</v>
      </c>
      <c r="AJ141">
        <v>100.161228406909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-0.13</v>
      </c>
      <c r="AM141" t="s">
        <v>10357</v>
      </c>
      <c r="AN141">
        <v>6.47</v>
      </c>
      <c r="AO141" t="s">
        <v>10358</v>
      </c>
      <c r="AP141">
        <v>0.103286958971614</v>
      </c>
      <c r="AQ141">
        <f>(Table2[[#This Row],[Sharpe Ratio]]-AVERAGE(Table2[Sharpe Ratio]))/_xlfn.STDEV.P(Table2[Sharpe Ratio])</f>
        <v>0.45442258269186825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3.236161547023225</v>
      </c>
      <c r="AS141">
        <f>_xlfn.RANK.AVG(Table2[[#This Row],[1Y Return vs Nifty Z-Score]],Table2[1Y Return vs Nifty Z-Score])</f>
        <v>335</v>
      </c>
      <c r="AT141">
        <f>_xlfn.RANK.AVG(Table2[[#This Row],[6M Return vs Nifty Z-Score]],Table2[6M Return vs Nifty Z-Score])</f>
        <v>45</v>
      </c>
      <c r="AU141">
        <f>_xlfn.RANK.AVG(Table2[[#This Row],[Sharpe Ratio Z-Score]],Table2[Sharpe Ratio Z-Score])</f>
        <v>225</v>
      </c>
      <c r="AV141">
        <f>(Table2[[#This Row],[Rank 1Y]]+Table2[[#This Row],[Rank 6M]]+Table2[[#This Row],[Rank Sharpe]])/3</f>
        <v>201.66666666666666</v>
      </c>
    </row>
    <row r="142" spans="1:48" x14ac:dyDescent="0.3">
      <c r="A142" t="s">
        <v>1161</v>
      </c>
      <c r="B142" t="s">
        <v>1162</v>
      </c>
      <c r="C142" t="s">
        <v>10317</v>
      </c>
      <c r="D142" t="s">
        <v>46</v>
      </c>
      <c r="E142">
        <v>10510.994356859999</v>
      </c>
      <c r="F142">
        <v>6472.15</v>
      </c>
      <c r="G142">
        <v>24.284089781004401</v>
      </c>
      <c r="H142">
        <f>(Table2[[#This Row],[1Y Return vs Nifty]]-AVERAGE(Table2[1Y Return vs Nifty]))/_xlfn.STDEV.P(Table2[1Y Return vs Nifty])</f>
        <v>-5.2865194421996267E-3</v>
      </c>
      <c r="I142">
        <v>7.7653890517980297</v>
      </c>
      <c r="J142">
        <f>(Table2[[#This Row],[1M Return vs Nifty]]-AVERAGE(Table2[1M Return vs Nifty]))/_xlfn.STDEV.P(Table2[1M Return vs Nifty])</f>
        <v>0.47844237276503132</v>
      </c>
      <c r="K142">
        <v>12.7641743385323</v>
      </c>
      <c r="L142">
        <f>(Table2[[#This Row],[6M Return vs Nifty]]-AVERAGE(Table2[6M Return vs Nifty]))/_xlfn.STDEV.P(Table2[6M Return vs Nifty])</f>
        <v>0.12456492103333618</v>
      </c>
      <c r="M142">
        <v>-3.54081565818539</v>
      </c>
      <c r="N142">
        <f>(Table2[[#This Row],[1W Return vs Nifty]]-AVERAGE(Table2[1W Return vs Nifty]))/_xlfn.STDEV.P(Table2[1W Return vs Nifty])</f>
        <v>-0.65068755405057876</v>
      </c>
      <c r="O142">
        <v>6377.96</v>
      </c>
      <c r="P142">
        <v>5977.2034138322597</v>
      </c>
      <c r="Q142">
        <v>5097.0102129220404</v>
      </c>
      <c r="R142">
        <v>57.867352941219302</v>
      </c>
      <c r="S142" s="2">
        <f>(Table2[[#This Row],[Close Price]]-Table2[[#This Row],[20D EMA]])/Table2[[#This Row],[20D EMA]]</f>
        <v>1.4768044954813075E-2</v>
      </c>
      <c r="T142" s="2">
        <f>(Table2[[#This Row],[Close Price]]-Table2[[#This Row],[50D EMA]])/Table2[[#This Row],[50D EMA]]</f>
        <v>8.2805712287179298E-2</v>
      </c>
      <c r="U142" s="2">
        <f>(Table2[[#This Row],[Close Price]]-Table2[[#This Row],[200D EMA]])/Table2[[#This Row],[200D EMA]]</f>
        <v>0.26979341410611224</v>
      </c>
      <c r="V142">
        <v>1.8140235642576501</v>
      </c>
      <c r="W142">
        <v>6462.2</v>
      </c>
      <c r="X142">
        <v>6679.8</v>
      </c>
      <c r="Y142">
        <v>6462.2</v>
      </c>
      <c r="Z142">
        <v>6849.95</v>
      </c>
      <c r="AA142">
        <v>6462.2</v>
      </c>
      <c r="AB142">
        <v>6849.95</v>
      </c>
      <c r="AC142" s="2">
        <f>(Table2[[#This Row],[Close Price]]/Table2[[#This Row],[Day Low]])-1</f>
        <v>1.5397233140417299E-3</v>
      </c>
      <c r="AD142" s="2">
        <f>(Table2[[#This Row],[Day High]]/Table2[[#This Row],[Close Price]])-1</f>
        <v>3.2083619817216968E-2</v>
      </c>
      <c r="AE142" s="2">
        <f>(Table2[[#This Row],[Close Price]]/Table2[[#This Row],[Current Week Low]])-1</f>
        <v>1.5397233140417299E-3</v>
      </c>
      <c r="AF142" s="2">
        <f>(Table2[[#This Row],[Current Week High]]/Table2[[#This Row],[Close Price]])-1</f>
        <v>5.8373183563421804E-2</v>
      </c>
      <c r="AG142" s="2">
        <f>(Table2[[#This Row],[Close Price]]/Table2[[#This Row],[Current Month Low]])-1</f>
        <v>1.5397233140417299E-3</v>
      </c>
      <c r="AH142" s="2">
        <f>(Table2[[#This Row],[Current Month High]]/Table2[[#This Row],[Close Price]])-1</f>
        <v>5.8373183563421804E-2</v>
      </c>
      <c r="AI142">
        <v>15.1085806107707</v>
      </c>
      <c r="AJ142">
        <v>92.340153642698994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0.23</v>
      </c>
      <c r="AM142" t="s">
        <v>10358</v>
      </c>
      <c r="AN142">
        <v>5.28</v>
      </c>
      <c r="AO142" t="s">
        <v>10358</v>
      </c>
      <c r="AP142">
        <v>0.23242702843975499</v>
      </c>
      <c r="AQ142">
        <f>(Table2[[#This Row],[Sharpe Ratio]]-AVERAGE(Table2[Sharpe Ratio]))/_xlfn.STDEV.P(Table2[Sharpe Ratio])</f>
        <v>1.9319543270285453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1.8789875473341344</v>
      </c>
      <c r="AS142">
        <f>_xlfn.RANK.AVG(Table2[[#This Row],[1Y Return vs Nifty Z-Score]],Table2[1Y Return vs Nifty Z-Score])</f>
        <v>302</v>
      </c>
      <c r="AT142">
        <f>_xlfn.RANK.AVG(Table2[[#This Row],[6M Return vs Nifty Z-Score]],Table2[6M Return vs Nifty Z-Score])</f>
        <v>285</v>
      </c>
      <c r="AU142">
        <f>_xlfn.RANK.AVG(Table2[[#This Row],[Sharpe Ratio Z-Score]],Table2[Sharpe Ratio Z-Score])</f>
        <v>19</v>
      </c>
      <c r="AV142">
        <f>(Table2[[#This Row],[Rank 1Y]]+Table2[[#This Row],[Rank 6M]]+Table2[[#This Row],[Rank Sharpe]])/3</f>
        <v>202</v>
      </c>
    </row>
    <row r="143" spans="1:48" x14ac:dyDescent="0.3">
      <c r="A143" t="s">
        <v>1544</v>
      </c>
      <c r="B143" t="s">
        <v>1545</v>
      </c>
      <c r="C143" t="s">
        <v>10317</v>
      </c>
      <c r="D143" t="s">
        <v>46</v>
      </c>
      <c r="E143">
        <v>6504.9183843239998</v>
      </c>
      <c r="F143">
        <v>236.69</v>
      </c>
      <c r="G143">
        <v>101.99624065381499</v>
      </c>
      <c r="H143">
        <f>(Table2[[#This Row],[1Y Return vs Nifty]]-AVERAGE(Table2[1Y Return vs Nifty]))/_xlfn.STDEV.P(Table2[1Y Return vs Nifty])</f>
        <v>1.2904162162290236</v>
      </c>
      <c r="I143">
        <v>-6.3683089630852603</v>
      </c>
      <c r="J143">
        <f>(Table2[[#This Row],[1M Return vs Nifty]]-AVERAGE(Table2[1M Return vs Nifty]))/_xlfn.STDEV.P(Table2[1M Return vs Nifty])</f>
        <v>-0.89822856850937483</v>
      </c>
      <c r="K143">
        <v>14.547604019497999</v>
      </c>
      <c r="L143">
        <f>(Table2[[#This Row],[6M Return vs Nifty]]-AVERAGE(Table2[6M Return vs Nifty]))/_xlfn.STDEV.P(Table2[6M Return vs Nifty])</f>
        <v>0.18431565330906569</v>
      </c>
      <c r="M143">
        <v>-0.30296667852931197</v>
      </c>
      <c r="N143">
        <f>(Table2[[#This Row],[1W Return vs Nifty]]-AVERAGE(Table2[1W Return vs Nifty]))/_xlfn.STDEV.P(Table2[1W Return vs Nifty])</f>
        <v>0.12407392361556599</v>
      </c>
      <c r="O143">
        <v>235.62</v>
      </c>
      <c r="P143">
        <v>231.48511000565901</v>
      </c>
      <c r="Q143">
        <v>190.34730991075801</v>
      </c>
      <c r="R143">
        <v>40.704988985429601</v>
      </c>
      <c r="S143" s="2">
        <f>(Table2[[#This Row],[Close Price]]-Table2[[#This Row],[20D EMA]])/Table2[[#This Row],[20D EMA]]</f>
        <v>4.5412104235633358E-3</v>
      </c>
      <c r="T143" s="2">
        <f>(Table2[[#This Row],[Close Price]]-Table2[[#This Row],[50D EMA]])/Table2[[#This Row],[50D EMA]]</f>
        <v>2.2484772321700288E-2</v>
      </c>
      <c r="U143" s="2">
        <f>(Table2[[#This Row],[Close Price]]-Table2[[#This Row],[200D EMA]])/Table2[[#This Row],[200D EMA]]</f>
        <v>0.24346385620563371</v>
      </c>
      <c r="V143">
        <v>0.44269434941958402</v>
      </c>
      <c r="W143">
        <v>232</v>
      </c>
      <c r="X143">
        <v>238</v>
      </c>
      <c r="Y143">
        <v>227.4</v>
      </c>
      <c r="Z143">
        <v>238</v>
      </c>
      <c r="AA143">
        <v>227.4</v>
      </c>
      <c r="AB143">
        <v>238</v>
      </c>
      <c r="AC143" s="2">
        <f>(Table2[[#This Row],[Close Price]]/Table2[[#This Row],[Day Low]])-1</f>
        <v>2.0215517241379377E-2</v>
      </c>
      <c r="AD143" s="2">
        <f>(Table2[[#This Row],[Day High]]/Table2[[#This Row],[Close Price]])-1</f>
        <v>5.5346655963497415E-3</v>
      </c>
      <c r="AE143" s="2">
        <f>(Table2[[#This Row],[Close Price]]/Table2[[#This Row],[Current Week Low]])-1</f>
        <v>4.0853122251539142E-2</v>
      </c>
      <c r="AF143" s="2">
        <f>(Table2[[#This Row],[Current Week High]]/Table2[[#This Row],[Close Price]])-1</f>
        <v>5.5346655963497415E-3</v>
      </c>
      <c r="AG143" s="2">
        <f>(Table2[[#This Row],[Close Price]]/Table2[[#This Row],[Current Month Low]])-1</f>
        <v>4.0853122251539142E-2</v>
      </c>
      <c r="AH143" s="2">
        <f>(Table2[[#This Row],[Current Month High]]/Table2[[#This Row],[Close Price]])-1</f>
        <v>5.5346655963497415E-3</v>
      </c>
      <c r="AI143">
        <v>14.875998141028299</v>
      </c>
      <c r="AJ143">
        <v>136.57171414292799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0.02</v>
      </c>
      <c r="AM143" t="s">
        <v>10358</v>
      </c>
      <c r="AN143">
        <v>0.31</v>
      </c>
      <c r="AO143" t="s">
        <v>10358</v>
      </c>
      <c r="AP143">
        <v>8.6166861669945E-2</v>
      </c>
      <c r="AQ143">
        <f>(Table2[[#This Row],[Sharpe Ratio]]-AVERAGE(Table2[Sharpe Ratio]))/_xlfn.STDEV.P(Table2[Sharpe Ratio])</f>
        <v>0.2585462188837393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0.9591234435280197</v>
      </c>
      <c r="AS143">
        <f>_xlfn.RANK.AVG(Table2[[#This Row],[1Y Return vs Nifty Z-Score]],Table2[1Y Return vs Nifty Z-Score])</f>
        <v>73</v>
      </c>
      <c r="AT143">
        <f>_xlfn.RANK.AVG(Table2[[#This Row],[6M Return vs Nifty Z-Score]],Table2[6M Return vs Nifty Z-Score])</f>
        <v>266</v>
      </c>
      <c r="AU143">
        <f>_xlfn.RANK.AVG(Table2[[#This Row],[Sharpe Ratio Z-Score]],Table2[Sharpe Ratio Z-Score])</f>
        <v>269</v>
      </c>
      <c r="AV143">
        <f>(Table2[[#This Row],[Rank 1Y]]+Table2[[#This Row],[Rank 6M]]+Table2[[#This Row],[Rank Sharpe]])/3</f>
        <v>202.66666666666666</v>
      </c>
    </row>
    <row r="144" spans="1:48" x14ac:dyDescent="0.3">
      <c r="A144" t="s">
        <v>1193</v>
      </c>
      <c r="B144" t="s">
        <v>1194</v>
      </c>
      <c r="C144" t="s">
        <v>10317</v>
      </c>
      <c r="D144" t="s">
        <v>974</v>
      </c>
      <c r="E144">
        <v>10116.1899858</v>
      </c>
      <c r="F144">
        <v>1392.85</v>
      </c>
      <c r="G144">
        <v>70.486596090439903</v>
      </c>
      <c r="H144">
        <f>(Table2[[#This Row],[1Y Return vs Nifty]]-AVERAGE(Table2[1Y Return vs Nifty]))/_xlfn.STDEV.P(Table2[1Y Return vs Nifty])</f>
        <v>0.76505265078590934</v>
      </c>
      <c r="I144">
        <v>-6.4214984132290303</v>
      </c>
      <c r="J144">
        <f>(Table2[[#This Row],[1M Return vs Nifty]]-AVERAGE(Table2[1M Return vs Nifty]))/_xlfn.STDEV.P(Table2[1M Return vs Nifty])</f>
        <v>-0.90340940443201767</v>
      </c>
      <c r="K144">
        <v>35.709452006299301</v>
      </c>
      <c r="L144">
        <f>(Table2[[#This Row],[6M Return vs Nifty]]-AVERAGE(Table2[6M Return vs Nifty]))/_xlfn.STDEV.P(Table2[6M Return vs Nifty])</f>
        <v>0.89330683306467973</v>
      </c>
      <c r="M144">
        <v>-7.2526653920224797</v>
      </c>
      <c r="N144">
        <f>(Table2[[#This Row],[1W Return vs Nifty]]-AVERAGE(Table2[1W Return vs Nifty]))/_xlfn.STDEV.P(Table2[1W Return vs Nifty])</f>
        <v>-1.538869245887168</v>
      </c>
      <c r="O144">
        <v>1415.5</v>
      </c>
      <c r="P144">
        <v>1371.70283427185</v>
      </c>
      <c r="Q144">
        <v>1119.8930449291099</v>
      </c>
      <c r="R144">
        <v>37.340807275613798</v>
      </c>
      <c r="S144" s="2">
        <f>(Table2[[#This Row],[Close Price]]-Table2[[#This Row],[20D EMA]])/Table2[[#This Row],[20D EMA]]</f>
        <v>-1.6001412928293952E-2</v>
      </c>
      <c r="T144" s="2">
        <f>(Table2[[#This Row],[Close Price]]-Table2[[#This Row],[50D EMA]])/Table2[[#This Row],[50D EMA]]</f>
        <v>1.5416725255492853E-2</v>
      </c>
      <c r="U144" s="2">
        <f>(Table2[[#This Row],[Close Price]]-Table2[[#This Row],[200D EMA]])/Table2[[#This Row],[200D EMA]]</f>
        <v>0.24373484263237688</v>
      </c>
      <c r="V144">
        <v>0.64632927078265401</v>
      </c>
      <c r="W144">
        <v>1347.1</v>
      </c>
      <c r="X144">
        <v>1400</v>
      </c>
      <c r="Y144">
        <v>1347.1</v>
      </c>
      <c r="Z144">
        <v>1400</v>
      </c>
      <c r="AA144">
        <v>1347.1</v>
      </c>
      <c r="AB144">
        <v>1400</v>
      </c>
      <c r="AC144" s="2">
        <f>(Table2[[#This Row],[Close Price]]/Table2[[#This Row],[Day Low]])-1</f>
        <v>3.3961843961101579E-2</v>
      </c>
      <c r="AD144" s="2">
        <f>(Table2[[#This Row],[Day High]]/Table2[[#This Row],[Close Price]])-1</f>
        <v>5.133359658254788E-3</v>
      </c>
      <c r="AE144" s="2">
        <f>(Table2[[#This Row],[Close Price]]/Table2[[#This Row],[Current Week Low]])-1</f>
        <v>3.3961843961101579E-2</v>
      </c>
      <c r="AF144" s="2">
        <f>(Table2[[#This Row],[Current Week High]]/Table2[[#This Row],[Close Price]])-1</f>
        <v>5.133359658254788E-3</v>
      </c>
      <c r="AG144" s="2">
        <f>(Table2[[#This Row],[Close Price]]/Table2[[#This Row],[Current Month Low]])-1</f>
        <v>3.3961843961101579E-2</v>
      </c>
      <c r="AH144" s="2">
        <f>(Table2[[#This Row],[Current Month High]]/Table2[[#This Row],[Close Price]])-1</f>
        <v>5.133359658254788E-3</v>
      </c>
      <c r="AI144">
        <v>14.2441756111569</v>
      </c>
      <c r="AJ144">
        <v>112.324695121951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0.11</v>
      </c>
      <c r="AM144" t="s">
        <v>10358</v>
      </c>
      <c r="AN144">
        <v>-7.22</v>
      </c>
      <c r="AO144" t="s">
        <v>10357</v>
      </c>
      <c r="AP144">
        <v>6.1434983109298999E-2</v>
      </c>
      <c r="AQ144">
        <f>(Table2[[#This Row],[Sharpe Ratio]]-AVERAGE(Table2[Sharpe Ratio]))/_xlfn.STDEV.P(Table2[Sharpe Ratio])</f>
        <v>-2.4418904342008545E-2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-0.80833807081060516</v>
      </c>
      <c r="AS144">
        <f>_xlfn.RANK.AVG(Table2[[#This Row],[1Y Return vs Nifty Z-Score]],Table2[1Y Return vs Nifty Z-Score])</f>
        <v>131</v>
      </c>
      <c r="AT144">
        <f>_xlfn.RANK.AVG(Table2[[#This Row],[6M Return vs Nifty Z-Score]],Table2[6M Return vs Nifty Z-Score])</f>
        <v>121</v>
      </c>
      <c r="AU144">
        <f>_xlfn.RANK.AVG(Table2[[#This Row],[Sharpe Ratio Z-Score]],Table2[Sharpe Ratio Z-Score])</f>
        <v>357</v>
      </c>
      <c r="AV144">
        <f>(Table2[[#This Row],[Rank 1Y]]+Table2[[#This Row],[Rank 6M]]+Table2[[#This Row],[Rank Sharpe]])/3</f>
        <v>203</v>
      </c>
    </row>
    <row r="145" spans="1:48" x14ac:dyDescent="0.3">
      <c r="A145" t="s">
        <v>1453</v>
      </c>
      <c r="B145" t="s">
        <v>1454</v>
      </c>
      <c r="C145" t="s">
        <v>10318</v>
      </c>
      <c r="D145" t="s">
        <v>54</v>
      </c>
      <c r="E145">
        <v>7381.7466903799996</v>
      </c>
      <c r="F145">
        <v>813.15</v>
      </c>
      <c r="G145">
        <v>88.939932036413595</v>
      </c>
      <c r="H145">
        <f>(Table2[[#This Row],[1Y Return vs Nifty]]-AVERAGE(Table2[1Y Return vs Nifty]))/_xlfn.STDEV.P(Table2[1Y Return vs Nifty])</f>
        <v>1.0727270311616521</v>
      </c>
      <c r="I145">
        <v>10.2443207404951</v>
      </c>
      <c r="J145">
        <f>(Table2[[#This Row],[1M Return vs Nifty]]-AVERAGE(Table2[1M Return vs Nifty]))/_xlfn.STDEV.P(Table2[1M Return vs Nifty])</f>
        <v>0.71989887039501343</v>
      </c>
      <c r="K145">
        <v>78.034095797157093</v>
      </c>
      <c r="L145">
        <f>(Table2[[#This Row],[6M Return vs Nifty]]-AVERAGE(Table2[6M Return vs Nifty]))/_xlfn.STDEV.P(Table2[6M Return vs Nifty])</f>
        <v>2.3113209475565868</v>
      </c>
      <c r="M145">
        <v>0.37228764602804698</v>
      </c>
      <c r="N145">
        <f>(Table2[[#This Row],[1W Return vs Nifty]]-AVERAGE(Table2[1W Return vs Nifty]))/_xlfn.STDEV.P(Table2[1W Return vs Nifty])</f>
        <v>0.28565064988711791</v>
      </c>
      <c r="O145">
        <v>728.87</v>
      </c>
      <c r="P145">
        <v>674.89797278970195</v>
      </c>
      <c r="Q145">
        <v>528.00544050646795</v>
      </c>
      <c r="R145">
        <v>63.9270705317644</v>
      </c>
      <c r="S145" s="2">
        <f>(Table2[[#This Row],[Close Price]]-Table2[[#This Row],[20D EMA]])/Table2[[#This Row],[20D EMA]]</f>
        <v>0.11563104531672311</v>
      </c>
      <c r="T145" s="2">
        <f>(Table2[[#This Row],[Close Price]]-Table2[[#This Row],[50D EMA]])/Table2[[#This Row],[50D EMA]]</f>
        <v>0.20484878127405093</v>
      </c>
      <c r="U145" s="2">
        <f>(Table2[[#This Row],[Close Price]]-Table2[[#This Row],[200D EMA]])/Table2[[#This Row],[200D EMA]]</f>
        <v>0.5400409496160089</v>
      </c>
      <c r="V145">
        <v>1.2502748775455901</v>
      </c>
      <c r="W145">
        <v>752.45</v>
      </c>
      <c r="X145">
        <v>824.05</v>
      </c>
      <c r="Y145">
        <v>746.05</v>
      </c>
      <c r="Z145">
        <v>824.05</v>
      </c>
      <c r="AA145">
        <v>746.05</v>
      </c>
      <c r="AB145">
        <v>824.05</v>
      </c>
      <c r="AC145" s="2">
        <f>(Table2[[#This Row],[Close Price]]/Table2[[#This Row],[Day Low]])-1</f>
        <v>8.0669811947637671E-2</v>
      </c>
      <c r="AD145" s="2">
        <f>(Table2[[#This Row],[Day High]]/Table2[[#This Row],[Close Price]])-1</f>
        <v>1.3404660886675357E-2</v>
      </c>
      <c r="AE145" s="2">
        <f>(Table2[[#This Row],[Close Price]]/Table2[[#This Row],[Current Week Low]])-1</f>
        <v>8.9940352523289357E-2</v>
      </c>
      <c r="AF145" s="2">
        <f>(Table2[[#This Row],[Current Week High]]/Table2[[#This Row],[Close Price]])-1</f>
        <v>1.3404660886675357E-2</v>
      </c>
      <c r="AG145" s="2">
        <f>(Table2[[#This Row],[Close Price]]/Table2[[#This Row],[Current Month Low]])-1</f>
        <v>8.9940352523289357E-2</v>
      </c>
      <c r="AH145" s="2">
        <f>(Table2[[#This Row],[Current Month High]]/Table2[[#This Row],[Close Price]])-1</f>
        <v>1.3404660886675357E-2</v>
      </c>
      <c r="AI145">
        <v>1.3404660886675299</v>
      </c>
      <c r="AJ145">
        <v>173.972371967654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0.31</v>
      </c>
      <c r="AM145" t="s">
        <v>10358</v>
      </c>
      <c r="AN145">
        <v>18.05</v>
      </c>
      <c r="AO145" t="s">
        <v>10358</v>
      </c>
      <c r="AP145">
        <v>9.8998680598570005E-3</v>
      </c>
      <c r="AQ145">
        <f>(Table2[[#This Row],[Sharpe Ratio]]-AVERAGE(Table2[Sharpe Ratio]))/_xlfn.STDEV.P(Table2[Sharpe Ratio])</f>
        <v>-0.61404820179548703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3.7755492972048832</v>
      </c>
      <c r="AS145">
        <f>_xlfn.RANK.AVG(Table2[[#This Row],[1Y Return vs Nifty Z-Score]],Table2[1Y Return vs Nifty Z-Score])</f>
        <v>95</v>
      </c>
      <c r="AT145">
        <f>_xlfn.RANK.AVG(Table2[[#This Row],[6M Return vs Nifty Z-Score]],Table2[6M Return vs Nifty Z-Score])</f>
        <v>19</v>
      </c>
      <c r="AU145">
        <f>_xlfn.RANK.AVG(Table2[[#This Row],[Sharpe Ratio Z-Score]],Table2[Sharpe Ratio Z-Score])</f>
        <v>497</v>
      </c>
      <c r="AV145">
        <f>(Table2[[#This Row],[Rank 1Y]]+Table2[[#This Row],[Rank 6M]]+Table2[[#This Row],[Rank Sharpe]])/3</f>
        <v>203.66666666666666</v>
      </c>
    </row>
    <row r="146" spans="1:48" x14ac:dyDescent="0.3">
      <c r="A146" t="s">
        <v>202</v>
      </c>
      <c r="B146" t="s">
        <v>203</v>
      </c>
      <c r="C146" t="s">
        <v>10319</v>
      </c>
      <c r="D146" t="s">
        <v>204</v>
      </c>
      <c r="E146">
        <v>130934.013633852</v>
      </c>
      <c r="F146">
        <v>193.16</v>
      </c>
      <c r="G146">
        <v>59.6914333950171</v>
      </c>
      <c r="H146">
        <f>(Table2[[#This Row],[1Y Return vs Nifty]]-AVERAGE(Table2[1Y Return vs Nifty]))/_xlfn.STDEV.P(Table2[1Y Return vs Nifty])</f>
        <v>0.58506378573225848</v>
      </c>
      <c r="I146">
        <v>0.68980880989926696</v>
      </c>
      <c r="J146">
        <f>(Table2[[#This Row],[1M Return vs Nifty]]-AVERAGE(Table2[1M Return vs Nifty]))/_xlfn.STDEV.P(Table2[1M Return vs Nifty])</f>
        <v>-0.21074355022695612</v>
      </c>
      <c r="K146">
        <v>49.038936813813699</v>
      </c>
      <c r="L146">
        <f>(Table2[[#This Row],[6M Return vs Nifty]]-AVERAGE(Table2[6M Return vs Nifty]))/_xlfn.STDEV.P(Table2[6M Return vs Nifty])</f>
        <v>1.3398882074847427</v>
      </c>
      <c r="M146">
        <v>-4.21399524299372</v>
      </c>
      <c r="N146">
        <f>(Table2[[#This Row],[1W Return vs Nifty]]-AVERAGE(Table2[1W Return vs Nifty]))/_xlfn.STDEV.P(Table2[1W Return vs Nifty])</f>
        <v>-0.81176783084476778</v>
      </c>
      <c r="O146">
        <v>192.57</v>
      </c>
      <c r="P146">
        <v>186.61094285038601</v>
      </c>
      <c r="Q146">
        <v>148.31440271993901</v>
      </c>
      <c r="R146">
        <v>49.709983467546103</v>
      </c>
      <c r="S146" s="2">
        <f>(Table2[[#This Row],[Close Price]]-Table2[[#This Row],[20D EMA]])/Table2[[#This Row],[20D EMA]]</f>
        <v>3.0638209482266366E-3</v>
      </c>
      <c r="T146" s="2">
        <f>(Table2[[#This Row],[Close Price]]-Table2[[#This Row],[50D EMA]])/Table2[[#This Row],[50D EMA]]</f>
        <v>3.5094711218862693E-2</v>
      </c>
      <c r="U146" s="2">
        <f>(Table2[[#This Row],[Close Price]]-Table2[[#This Row],[200D EMA]])/Table2[[#This Row],[200D EMA]]</f>
        <v>0.30236845820525332</v>
      </c>
      <c r="V146">
        <v>0.52614797605270203</v>
      </c>
      <c r="W146">
        <v>188.65</v>
      </c>
      <c r="X146">
        <v>193.47</v>
      </c>
      <c r="Y146">
        <v>188.65</v>
      </c>
      <c r="Z146">
        <v>195.75</v>
      </c>
      <c r="AA146">
        <v>188.65</v>
      </c>
      <c r="AB146">
        <v>195.75</v>
      </c>
      <c r="AC146" s="2">
        <f>(Table2[[#This Row],[Close Price]]/Table2[[#This Row],[Day Low]])-1</f>
        <v>2.3906705539358475E-2</v>
      </c>
      <c r="AD146" s="2">
        <f>(Table2[[#This Row],[Day High]]/Table2[[#This Row],[Close Price]])-1</f>
        <v>1.6048871401945775E-3</v>
      </c>
      <c r="AE146" s="2">
        <f>(Table2[[#This Row],[Close Price]]/Table2[[#This Row],[Current Week Low]])-1</f>
        <v>2.3906705539358475E-2</v>
      </c>
      <c r="AF146" s="2">
        <f>(Table2[[#This Row],[Current Week High]]/Table2[[#This Row],[Close Price]])-1</f>
        <v>1.3408573203561813E-2</v>
      </c>
      <c r="AG146" s="2">
        <f>(Table2[[#This Row],[Close Price]]/Table2[[#This Row],[Current Month Low]])-1</f>
        <v>2.3906705539358475E-2</v>
      </c>
      <c r="AH146" s="2">
        <f>(Table2[[#This Row],[Current Month High]]/Table2[[#This Row],[Close Price]])-1</f>
        <v>1.3408573203561813E-2</v>
      </c>
      <c r="AI146">
        <v>8.1383309173741907</v>
      </c>
      <c r="AJ146">
        <v>122.534562211981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0.1</v>
      </c>
      <c r="AM146" t="s">
        <v>10358</v>
      </c>
      <c r="AN146">
        <v>3.78</v>
      </c>
      <c r="AO146" t="s">
        <v>10358</v>
      </c>
      <c r="AP146">
        <v>4.8395318576667998E-2</v>
      </c>
      <c r="AQ146">
        <f>(Table2[[#This Row],[Sharpe Ratio]]-AVERAGE(Table2[Sharpe Ratio]))/_xlfn.STDEV.P(Table2[Sharpe Ratio])</f>
        <v>-0.17360976634023953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0.72883084580503787</v>
      </c>
      <c r="AS146">
        <f>_xlfn.RANK.AVG(Table2[[#This Row],[1Y Return vs Nifty Z-Score]],Table2[1Y Return vs Nifty Z-Score])</f>
        <v>160</v>
      </c>
      <c r="AT146">
        <f>_xlfn.RANK.AVG(Table2[[#This Row],[6M Return vs Nifty Z-Score]],Table2[6M Return vs Nifty Z-Score])</f>
        <v>67</v>
      </c>
      <c r="AU146">
        <f>_xlfn.RANK.AVG(Table2[[#This Row],[Sharpe Ratio Z-Score]],Table2[Sharpe Ratio Z-Score])</f>
        <v>385</v>
      </c>
      <c r="AV146">
        <f>(Table2[[#This Row],[Rank 1Y]]+Table2[[#This Row],[Rank 6M]]+Table2[[#This Row],[Rank Sharpe]])/3</f>
        <v>204</v>
      </c>
    </row>
    <row r="147" spans="1:48" x14ac:dyDescent="0.3">
      <c r="A147" t="s">
        <v>832</v>
      </c>
      <c r="B147" t="s">
        <v>833</v>
      </c>
      <c r="C147" t="s">
        <v>10318</v>
      </c>
      <c r="D147" t="s">
        <v>54</v>
      </c>
      <c r="E147">
        <v>19333.77371365</v>
      </c>
      <c r="F147">
        <v>1444.4</v>
      </c>
      <c r="G147">
        <v>50.317062943916</v>
      </c>
      <c r="H147">
        <f>(Table2[[#This Row],[1Y Return vs Nifty]]-AVERAGE(Table2[1Y Return vs Nifty]))/_xlfn.STDEV.P(Table2[1Y Return vs Nifty])</f>
        <v>0.42876393683775477</v>
      </c>
      <c r="I147">
        <v>30.015922183864902</v>
      </c>
      <c r="J147">
        <f>(Table2[[#This Row],[1M Return vs Nifty]]-AVERAGE(Table2[1M Return vs Nifty]))/_xlfn.STDEV.P(Table2[1M Return vs Nifty])</f>
        <v>2.6457210537247935</v>
      </c>
      <c r="K147">
        <v>49.962933304787697</v>
      </c>
      <c r="L147">
        <f>(Table2[[#This Row],[6M Return vs Nifty]]-AVERAGE(Table2[6M Return vs Nifty]))/_xlfn.STDEV.P(Table2[6M Return vs Nifty])</f>
        <v>1.3708451145863481</v>
      </c>
      <c r="M147">
        <v>11.953540867628201</v>
      </c>
      <c r="N147">
        <f>(Table2[[#This Row],[1W Return vs Nifty]]-AVERAGE(Table2[1W Return vs Nifty]))/_xlfn.STDEV.P(Table2[1W Return vs Nifty])</f>
        <v>3.0568450186083576</v>
      </c>
      <c r="O147">
        <v>1286.32</v>
      </c>
      <c r="P147">
        <v>1169.7769847975401</v>
      </c>
      <c r="Q147">
        <v>983.38740282092601</v>
      </c>
      <c r="R147">
        <v>92.691569006456504</v>
      </c>
      <c r="S147" s="2">
        <f>(Table2[[#This Row],[Close Price]]-Table2[[#This Row],[20D EMA]])/Table2[[#This Row],[20D EMA]]</f>
        <v>0.12289321475216133</v>
      </c>
      <c r="T147" s="2">
        <f>(Table2[[#This Row],[Close Price]]-Table2[[#This Row],[50D EMA]])/Table2[[#This Row],[50D EMA]]</f>
        <v>0.23476527472455835</v>
      </c>
      <c r="U147" s="2">
        <f>(Table2[[#This Row],[Close Price]]-Table2[[#This Row],[200D EMA]])/Table2[[#This Row],[200D EMA]]</f>
        <v>0.46880059258093226</v>
      </c>
      <c r="V147">
        <v>0.98984648016988996</v>
      </c>
      <c r="W147">
        <v>1437</v>
      </c>
      <c r="X147">
        <v>1495</v>
      </c>
      <c r="Y147">
        <v>1383.05</v>
      </c>
      <c r="Z147">
        <v>1495</v>
      </c>
      <c r="AA147">
        <v>1383.05</v>
      </c>
      <c r="AB147">
        <v>1495</v>
      </c>
      <c r="AC147" s="2">
        <f>(Table2[[#This Row],[Close Price]]/Table2[[#This Row],[Day Low]])-1</f>
        <v>5.149617258176864E-3</v>
      </c>
      <c r="AD147" s="2">
        <f>(Table2[[#This Row],[Day High]]/Table2[[#This Row],[Close Price]])-1</f>
        <v>3.5031847133757843E-2</v>
      </c>
      <c r="AE147" s="2">
        <f>(Table2[[#This Row],[Close Price]]/Table2[[#This Row],[Current Week Low]])-1</f>
        <v>4.4358483062796106E-2</v>
      </c>
      <c r="AF147" s="2">
        <f>(Table2[[#This Row],[Current Week High]]/Table2[[#This Row],[Close Price]])-1</f>
        <v>3.5031847133757843E-2</v>
      </c>
      <c r="AG147" s="2">
        <f>(Table2[[#This Row],[Close Price]]/Table2[[#This Row],[Current Month Low]])-1</f>
        <v>4.4358483062796106E-2</v>
      </c>
      <c r="AH147" s="2">
        <f>(Table2[[#This Row],[Current Month High]]/Table2[[#This Row],[Close Price]])-1</f>
        <v>3.5031847133757843E-2</v>
      </c>
      <c r="AI147">
        <v>3.5031847133757799</v>
      </c>
      <c r="AJ147">
        <v>82.293178519593596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0.23</v>
      </c>
      <c r="AM147" t="s">
        <v>10358</v>
      </c>
      <c r="AN147">
        <v>21.05</v>
      </c>
      <c r="AO147" t="s">
        <v>10358</v>
      </c>
      <c r="AP147">
        <v>6.0832927087353002E-2</v>
      </c>
      <c r="AQ147">
        <f>(Table2[[#This Row],[Sharpe Ratio]]-AVERAGE(Table2[Sharpe Ratio]))/_xlfn.STDEV.P(Table2[Sharpe Ratio])</f>
        <v>-3.1307214747585063E-2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7.4708679090096686</v>
      </c>
      <c r="AS147">
        <f>_xlfn.RANK.AVG(Table2[[#This Row],[1Y Return vs Nifty Z-Score]],Table2[1Y Return vs Nifty Z-Score])</f>
        <v>188</v>
      </c>
      <c r="AT147">
        <f>_xlfn.RANK.AVG(Table2[[#This Row],[6M Return vs Nifty Z-Score]],Table2[6M Return vs Nifty Z-Score])</f>
        <v>61</v>
      </c>
      <c r="AU147">
        <f>_xlfn.RANK.AVG(Table2[[#This Row],[Sharpe Ratio Z-Score]],Table2[Sharpe Ratio Z-Score])</f>
        <v>363</v>
      </c>
      <c r="AV147">
        <f>(Table2[[#This Row],[Rank 1Y]]+Table2[[#This Row],[Rank 6M]]+Table2[[#This Row],[Rank Sharpe]])/3</f>
        <v>204</v>
      </c>
    </row>
    <row r="148" spans="1:48" x14ac:dyDescent="0.3">
      <c r="A148" t="s">
        <v>717</v>
      </c>
      <c r="B148" t="s">
        <v>718</v>
      </c>
      <c r="C148" t="s">
        <v>10317</v>
      </c>
      <c r="D148" t="s">
        <v>46</v>
      </c>
      <c r="E148">
        <v>24157.14601135</v>
      </c>
      <c r="F148">
        <v>256.3</v>
      </c>
      <c r="G148">
        <v>71.435769994892695</v>
      </c>
      <c r="H148">
        <f>(Table2[[#This Row],[1Y Return vs Nifty]]-AVERAGE(Table2[1Y Return vs Nifty]))/_xlfn.STDEV.P(Table2[1Y Return vs Nifty])</f>
        <v>0.78087832554609038</v>
      </c>
      <c r="I148">
        <v>-8.34451141485264</v>
      </c>
      <c r="J148">
        <f>(Table2[[#This Row],[1M Return vs Nifty]]-AVERAGE(Table2[1M Return vs Nifty]))/_xlfn.STDEV.P(Table2[1M Return vs Nifty])</f>
        <v>-1.0907175042824842</v>
      </c>
      <c r="K148">
        <v>1.29335196002532</v>
      </c>
      <c r="L148">
        <f>(Table2[[#This Row],[6M Return vs Nifty]]-AVERAGE(Table2[6M Return vs Nifty]))/_xlfn.STDEV.P(Table2[6M Return vs Nifty])</f>
        <v>-0.25974517778115092</v>
      </c>
      <c r="M148">
        <v>-3.8891814553544899</v>
      </c>
      <c r="N148">
        <f>(Table2[[#This Row],[1W Return vs Nifty]]-AVERAGE(Table2[1W Return vs Nifty]))/_xlfn.STDEV.P(Table2[1W Return vs Nifty])</f>
        <v>-0.73404548750544452</v>
      </c>
      <c r="O148">
        <v>266.08999999999997</v>
      </c>
      <c r="P148">
        <v>272.092400629998</v>
      </c>
      <c r="Q148">
        <v>233.85289922854301</v>
      </c>
      <c r="R148">
        <v>28.044152228608301</v>
      </c>
      <c r="S148" s="2">
        <f>(Table2[[#This Row],[Close Price]]-Table2[[#This Row],[20D EMA]])/Table2[[#This Row],[20D EMA]]</f>
        <v>-3.6792062835882461E-2</v>
      </c>
      <c r="T148" s="2">
        <f>(Table2[[#This Row],[Close Price]]-Table2[[#This Row],[50D EMA]])/Table2[[#This Row],[50D EMA]]</f>
        <v>-5.8040579573088169E-2</v>
      </c>
      <c r="U148" s="2">
        <f>(Table2[[#This Row],[Close Price]]-Table2[[#This Row],[200D EMA]])/Table2[[#This Row],[200D EMA]]</f>
        <v>9.5988122642514634E-2</v>
      </c>
      <c r="V148">
        <v>0.247433361566296</v>
      </c>
      <c r="W148">
        <v>252</v>
      </c>
      <c r="X148">
        <v>262</v>
      </c>
      <c r="Y148">
        <v>252</v>
      </c>
      <c r="Z148">
        <v>263.2</v>
      </c>
      <c r="AA148">
        <v>252</v>
      </c>
      <c r="AB148">
        <v>263.2</v>
      </c>
      <c r="AC148" s="2">
        <f>(Table2[[#This Row],[Close Price]]/Table2[[#This Row],[Day Low]])-1</f>
        <v>1.7063492063492003E-2</v>
      </c>
      <c r="AD148" s="2">
        <f>(Table2[[#This Row],[Day High]]/Table2[[#This Row],[Close Price]])-1</f>
        <v>2.2239563012095065E-2</v>
      </c>
      <c r="AE148" s="2">
        <f>(Table2[[#This Row],[Close Price]]/Table2[[#This Row],[Current Week Low]])-1</f>
        <v>1.7063492063492003E-2</v>
      </c>
      <c r="AF148" s="2">
        <f>(Table2[[#This Row],[Current Week High]]/Table2[[#This Row],[Close Price]])-1</f>
        <v>2.6921576277799453E-2</v>
      </c>
      <c r="AG148" s="2">
        <f>(Table2[[#This Row],[Close Price]]/Table2[[#This Row],[Current Month Low]])-1</f>
        <v>1.7063492063492003E-2</v>
      </c>
      <c r="AH148" s="2">
        <f>(Table2[[#This Row],[Current Month High]]/Table2[[#This Row],[Close Price]])-1</f>
        <v>2.6921576277799453E-2</v>
      </c>
      <c r="AI148">
        <v>37.182988685134603</v>
      </c>
      <c r="AJ148">
        <v>113.583333333333</v>
      </c>
      <c r="AK148" t="str">
        <f>IF(AND(Table2[[#This Row],[20D EMA]]&gt;Table2[[#This Row],[50D EMA]],Table2[[#This Row],[50D EMA]]&gt;Table2[[#This Row],[200D EMA]]),"Uptrend","Downtrend/NoTrend")</f>
        <v>Downtrend/NoTrend</v>
      </c>
      <c r="AL148">
        <v>-0.08</v>
      </c>
      <c r="AM148" t="s">
        <v>10357</v>
      </c>
      <c r="AN148">
        <v>-5</v>
      </c>
      <c r="AO148" t="s">
        <v>10357</v>
      </c>
      <c r="AP148">
        <v>0.172365805389295</v>
      </c>
      <c r="AQ148">
        <f>(Table2[[#This Row],[Sharpe Ratio]]-AVERAGE(Table2[Sharpe Ratio]))/_xlfn.STDEV.P(Table2[Sharpe Ratio])</f>
        <v>1.2447751732134451</v>
      </c>
      <c r="AR1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8">
        <f>_xlfn.RANK.AVG(Table2[[#This Row],[1Y Return vs Nifty Z-Score]],Table2[1Y Return vs Nifty Z-Score])</f>
        <v>129</v>
      </c>
      <c r="AT148">
        <f>_xlfn.RANK.AVG(Table2[[#This Row],[6M Return vs Nifty Z-Score]],Table2[6M Return vs Nifty Z-Score])</f>
        <v>406</v>
      </c>
      <c r="AU148">
        <f>_xlfn.RANK.AVG(Table2[[#This Row],[Sharpe Ratio Z-Score]],Table2[Sharpe Ratio Z-Score])</f>
        <v>81</v>
      </c>
      <c r="AV148">
        <f>(Table2[[#This Row],[Rank 1Y]]+Table2[[#This Row],[Rank 6M]]+Table2[[#This Row],[Rank Sharpe]])/3</f>
        <v>205.33333333333334</v>
      </c>
    </row>
    <row r="149" spans="1:48" x14ac:dyDescent="0.3">
      <c r="A149" t="s">
        <v>327</v>
      </c>
      <c r="B149" t="s">
        <v>328</v>
      </c>
      <c r="C149" t="s">
        <v>10314</v>
      </c>
      <c r="D149" t="s">
        <v>135</v>
      </c>
      <c r="E149">
        <v>79342.999642700001</v>
      </c>
      <c r="F149">
        <v>1729.55</v>
      </c>
      <c r="G149">
        <v>98.928773974952605</v>
      </c>
      <c r="H149">
        <f>(Table2[[#This Row],[1Y Return vs Nifty]]-AVERAGE(Table2[1Y Return vs Nifty]))/_xlfn.STDEV.P(Table2[1Y Return vs Nifty])</f>
        <v>1.2392720267716075</v>
      </c>
      <c r="I149">
        <v>13.841549640845599</v>
      </c>
      <c r="J149">
        <f>(Table2[[#This Row],[1M Return vs Nifty]]-AVERAGE(Table2[1M Return vs Nifty]))/_xlfn.STDEV.P(Table2[1M Return vs Nifty])</f>
        <v>1.0702813740405683</v>
      </c>
      <c r="K149">
        <v>43.9127627677167</v>
      </c>
      <c r="L149">
        <f>(Table2[[#This Row],[6M Return vs Nifty]]-AVERAGE(Table2[6M Return vs Nifty]))/_xlfn.STDEV.P(Table2[6M Return vs Nifty])</f>
        <v>1.1681445966790269</v>
      </c>
      <c r="M149">
        <v>-4.0333242776654998</v>
      </c>
      <c r="N149">
        <f>(Table2[[#This Row],[1W Return vs Nifty]]-AVERAGE(Table2[1W Return vs Nifty]))/_xlfn.STDEV.P(Table2[1W Return vs Nifty])</f>
        <v>-0.76853638152500092</v>
      </c>
      <c r="O149">
        <v>1666.08</v>
      </c>
      <c r="P149">
        <v>1547.5123863634201</v>
      </c>
      <c r="Q149">
        <v>1232.4426344897499</v>
      </c>
      <c r="R149">
        <v>61.578647307439098</v>
      </c>
      <c r="S149" s="2">
        <f>(Table2[[#This Row],[Close Price]]-Table2[[#This Row],[20D EMA]])/Table2[[#This Row],[20D EMA]]</f>
        <v>3.8095409584173644E-2</v>
      </c>
      <c r="T149" s="2">
        <f>(Table2[[#This Row],[Close Price]]-Table2[[#This Row],[50D EMA]])/Table2[[#This Row],[50D EMA]]</f>
        <v>0.11763241137239588</v>
      </c>
      <c r="U149" s="2">
        <f>(Table2[[#This Row],[Close Price]]-Table2[[#This Row],[200D EMA]])/Table2[[#This Row],[200D EMA]]</f>
        <v>0.40335132167515453</v>
      </c>
      <c r="V149">
        <v>0.89262646321103201</v>
      </c>
      <c r="W149">
        <v>1709.1</v>
      </c>
      <c r="X149">
        <v>1748.75</v>
      </c>
      <c r="Y149">
        <v>1709.1</v>
      </c>
      <c r="Z149">
        <v>1783.5</v>
      </c>
      <c r="AA149">
        <v>1709.1</v>
      </c>
      <c r="AB149">
        <v>1783.5</v>
      </c>
      <c r="AC149" s="2">
        <f>(Table2[[#This Row],[Close Price]]/Table2[[#This Row],[Day Low]])-1</f>
        <v>1.1965361886372872E-2</v>
      </c>
      <c r="AD149" s="2">
        <f>(Table2[[#This Row],[Day High]]/Table2[[#This Row],[Close Price]])-1</f>
        <v>1.1101153479228687E-2</v>
      </c>
      <c r="AE149" s="2">
        <f>(Table2[[#This Row],[Close Price]]/Table2[[#This Row],[Current Week Low]])-1</f>
        <v>1.1965361886372872E-2</v>
      </c>
      <c r="AF149" s="2">
        <f>(Table2[[#This Row],[Current Week High]]/Table2[[#This Row],[Close Price]])-1</f>
        <v>3.1193084906478541E-2</v>
      </c>
      <c r="AG149" s="2">
        <f>(Table2[[#This Row],[Close Price]]/Table2[[#This Row],[Current Month Low]])-1</f>
        <v>1.1965361886372872E-2</v>
      </c>
      <c r="AH149" s="2">
        <f>(Table2[[#This Row],[Current Month High]]/Table2[[#This Row],[Close Price]])-1</f>
        <v>3.1193084906478541E-2</v>
      </c>
      <c r="AI149">
        <v>6.9584574022144503</v>
      </c>
      <c r="AJ149">
        <v>161.53787993346401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0.03</v>
      </c>
      <c r="AM149" t="s">
        <v>10358</v>
      </c>
      <c r="AN149">
        <v>4.66</v>
      </c>
      <c r="AO149" t="s">
        <v>10358</v>
      </c>
      <c r="AP149">
        <v>2.7767258475453999E-2</v>
      </c>
      <c r="AQ149">
        <f>(Table2[[#This Row],[Sharpe Ratio]]-AVERAGE(Table2[Sharpe Ratio]))/_xlfn.STDEV.P(Table2[Sharpe Ratio])</f>
        <v>-0.40962182479083253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2.299539791175369</v>
      </c>
      <c r="AS149">
        <f>_xlfn.RANK.AVG(Table2[[#This Row],[1Y Return vs Nifty Z-Score]],Table2[1Y Return vs Nifty Z-Score])</f>
        <v>81</v>
      </c>
      <c r="AT149">
        <f>_xlfn.RANK.AVG(Table2[[#This Row],[6M Return vs Nifty Z-Score]],Table2[6M Return vs Nifty Z-Score])</f>
        <v>86</v>
      </c>
      <c r="AU149">
        <f>_xlfn.RANK.AVG(Table2[[#This Row],[Sharpe Ratio Z-Score]],Table2[Sharpe Ratio Z-Score])</f>
        <v>451</v>
      </c>
      <c r="AV149">
        <f>(Table2[[#This Row],[Rank 1Y]]+Table2[[#This Row],[Rank 6M]]+Table2[[#This Row],[Rank Sharpe]])/3</f>
        <v>206</v>
      </c>
    </row>
    <row r="150" spans="1:48" x14ac:dyDescent="0.3">
      <c r="A150" t="s">
        <v>1504</v>
      </c>
      <c r="B150" t="s">
        <v>1505</v>
      </c>
      <c r="C150" t="s">
        <v>10327</v>
      </c>
      <c r="D150" t="s">
        <v>384</v>
      </c>
      <c r="E150">
        <v>6787.1521640000001</v>
      </c>
      <c r="F150">
        <v>136.54</v>
      </c>
      <c r="G150">
        <v>69.281647957022102</v>
      </c>
      <c r="H150">
        <f>(Table2[[#This Row],[1Y Return vs Nifty]]-AVERAGE(Table2[1Y Return vs Nifty]))/_xlfn.STDEV.P(Table2[1Y Return vs Nifty])</f>
        <v>0.74496242583039829</v>
      </c>
      <c r="I150">
        <v>-0.92429073300041598</v>
      </c>
      <c r="J150">
        <f>(Table2[[#This Row],[1M Return vs Nifty]]-AVERAGE(Table2[1M Return vs Nifty]))/_xlfn.STDEV.P(Table2[1M Return vs Nifty])</f>
        <v>-0.36796241359126186</v>
      </c>
      <c r="K150">
        <v>18.069292940354</v>
      </c>
      <c r="L150">
        <f>(Table2[[#This Row],[6M Return vs Nifty]]-AVERAGE(Table2[6M Return vs Nifty]))/_xlfn.STDEV.P(Table2[6M Return vs Nifty])</f>
        <v>0.30230376022143274</v>
      </c>
      <c r="M150">
        <v>-3.6589299074029702</v>
      </c>
      <c r="N150">
        <f>(Table2[[#This Row],[1W Return vs Nifty]]-AVERAGE(Table2[1W Return vs Nifty]))/_xlfn.STDEV.P(Table2[1W Return vs Nifty])</f>
        <v>-0.67895025896121974</v>
      </c>
      <c r="O150">
        <v>138.35</v>
      </c>
      <c r="P150">
        <v>135.50577253558299</v>
      </c>
      <c r="Q150">
        <v>112.636461350912</v>
      </c>
      <c r="R150">
        <v>49.2541828401895</v>
      </c>
      <c r="S150" s="2">
        <f>(Table2[[#This Row],[Close Price]]-Table2[[#This Row],[20D EMA]])/Table2[[#This Row],[20D EMA]]</f>
        <v>-1.3082761113118919E-2</v>
      </c>
      <c r="T150" s="2">
        <f>(Table2[[#This Row],[Close Price]]-Table2[[#This Row],[50D EMA]])/Table2[[#This Row],[50D EMA]]</f>
        <v>7.6323498627736954E-3</v>
      </c>
      <c r="U150" s="2">
        <f>(Table2[[#This Row],[Close Price]]-Table2[[#This Row],[200D EMA]])/Table2[[#This Row],[200D EMA]]</f>
        <v>0.21221848025408024</v>
      </c>
      <c r="V150">
        <v>0.27311349587527001</v>
      </c>
      <c r="W150">
        <v>135.19999999999999</v>
      </c>
      <c r="X150">
        <v>138.69999999999999</v>
      </c>
      <c r="Y150">
        <v>135.19999999999999</v>
      </c>
      <c r="Z150">
        <v>142.29</v>
      </c>
      <c r="AA150">
        <v>135.19999999999999</v>
      </c>
      <c r="AB150">
        <v>142.29</v>
      </c>
      <c r="AC150" s="2">
        <f>(Table2[[#This Row],[Close Price]]/Table2[[#This Row],[Day Low]])-1</f>
        <v>9.9112426035503631E-3</v>
      </c>
      <c r="AD150" s="2">
        <f>(Table2[[#This Row],[Day High]]/Table2[[#This Row],[Close Price]])-1</f>
        <v>1.5819540061520421E-2</v>
      </c>
      <c r="AE150" s="2">
        <f>(Table2[[#This Row],[Close Price]]/Table2[[#This Row],[Current Week Low]])-1</f>
        <v>9.9112426035503631E-3</v>
      </c>
      <c r="AF150" s="2">
        <f>(Table2[[#This Row],[Current Week High]]/Table2[[#This Row],[Close Price]])-1</f>
        <v>4.211220155265849E-2</v>
      </c>
      <c r="AG150" s="2">
        <f>(Table2[[#This Row],[Close Price]]/Table2[[#This Row],[Current Month Low]])-1</f>
        <v>9.9112426035503631E-3</v>
      </c>
      <c r="AH150" s="2">
        <f>(Table2[[#This Row],[Current Month High]]/Table2[[#This Row],[Close Price]])-1</f>
        <v>4.211220155265849E-2</v>
      </c>
      <c r="AI150">
        <v>24.4690200673795</v>
      </c>
      <c r="AJ150">
        <v>109.90007686395001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0.16</v>
      </c>
      <c r="AM150" t="s">
        <v>10358</v>
      </c>
      <c r="AN150">
        <v>2.48</v>
      </c>
      <c r="AO150" t="s">
        <v>10358</v>
      </c>
      <c r="AP150">
        <v>9.0278751717522004E-2</v>
      </c>
      <c r="AQ150">
        <f>(Table2[[#This Row],[Sharpe Ratio]]-AVERAGE(Table2[Sharpe Ratio]))/_xlfn.STDEV.P(Table2[Sharpe Ratio])</f>
        <v>0.30559163321206206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0.30594514671141138</v>
      </c>
      <c r="AS150">
        <f>_xlfn.RANK.AVG(Table2[[#This Row],[1Y Return vs Nifty Z-Score]],Table2[1Y Return vs Nifty Z-Score])</f>
        <v>132</v>
      </c>
      <c r="AT150">
        <f>_xlfn.RANK.AVG(Table2[[#This Row],[6M Return vs Nifty Z-Score]],Table2[6M Return vs Nifty Z-Score])</f>
        <v>235</v>
      </c>
      <c r="AU150">
        <f>_xlfn.RANK.AVG(Table2[[#This Row],[Sharpe Ratio Z-Score]],Table2[Sharpe Ratio Z-Score])</f>
        <v>251</v>
      </c>
      <c r="AV150">
        <f>(Table2[[#This Row],[Rank 1Y]]+Table2[[#This Row],[Rank 6M]]+Table2[[#This Row],[Rank Sharpe]])/3</f>
        <v>206</v>
      </c>
    </row>
    <row r="151" spans="1:48" x14ac:dyDescent="0.3">
      <c r="A151" t="s">
        <v>154</v>
      </c>
      <c r="B151" t="s">
        <v>155</v>
      </c>
      <c r="C151" t="s">
        <v>10321</v>
      </c>
      <c r="D151" t="s">
        <v>156</v>
      </c>
      <c r="E151">
        <v>180843.71826170001</v>
      </c>
      <c r="F151">
        <v>459.35</v>
      </c>
      <c r="G151">
        <v>63.167545747695698</v>
      </c>
      <c r="H151">
        <f>(Table2[[#This Row],[1Y Return vs Nifty]]-AVERAGE(Table2[1Y Return vs Nifty]))/_xlfn.STDEV.P(Table2[1Y Return vs Nifty])</f>
        <v>0.64302136680909405</v>
      </c>
      <c r="I151">
        <v>7.5789582796713697</v>
      </c>
      <c r="J151">
        <f>(Table2[[#This Row],[1M Return vs Nifty]]-AVERAGE(Table2[1M Return vs Nifty]))/_xlfn.STDEV.P(Table2[1M Return vs Nifty])</f>
        <v>0.46028337246122847</v>
      </c>
      <c r="K151">
        <v>53.754292807164703</v>
      </c>
      <c r="L151">
        <f>(Table2[[#This Row],[6M Return vs Nifty]]-AVERAGE(Table2[6M Return vs Nifty]))/_xlfn.STDEV.P(Table2[6M Return vs Nifty])</f>
        <v>1.4978680687321519</v>
      </c>
      <c r="M151">
        <v>-1.2045639411071101</v>
      </c>
      <c r="N151">
        <f>(Table2[[#This Row],[1W Return vs Nifty]]-AVERAGE(Table2[1W Return vs Nifty]))/_xlfn.STDEV.P(Table2[1W Return vs Nifty])</f>
        <v>-9.1662768183049831E-2</v>
      </c>
      <c r="O151">
        <v>453.36</v>
      </c>
      <c r="P151">
        <v>444.461197119014</v>
      </c>
      <c r="Q151">
        <v>375.39711879924602</v>
      </c>
      <c r="R151">
        <v>60.842937601188403</v>
      </c>
      <c r="S151" s="2">
        <f>(Table2[[#This Row],[Close Price]]-Table2[[#This Row],[20D EMA]])/Table2[[#This Row],[20D EMA]]</f>
        <v>1.3212458090700567E-2</v>
      </c>
      <c r="T151" s="2">
        <f>(Table2[[#This Row],[Close Price]]-Table2[[#This Row],[50D EMA]])/Table2[[#This Row],[50D EMA]]</f>
        <v>3.3498543804262003E-2</v>
      </c>
      <c r="U151" s="2">
        <f>(Table2[[#This Row],[Close Price]]-Table2[[#This Row],[200D EMA]])/Table2[[#This Row],[200D EMA]]</f>
        <v>0.22363752143140483</v>
      </c>
      <c r="V151">
        <v>0.726302446345645</v>
      </c>
      <c r="W151">
        <v>455</v>
      </c>
      <c r="X151">
        <v>462.95</v>
      </c>
      <c r="Y151">
        <v>455</v>
      </c>
      <c r="Z151">
        <v>473.65</v>
      </c>
      <c r="AA151">
        <v>455</v>
      </c>
      <c r="AB151">
        <v>473.65</v>
      </c>
      <c r="AC151" s="2">
        <f>(Table2[[#This Row],[Close Price]]/Table2[[#This Row],[Day Low]])-1</f>
        <v>9.5604395604396153E-3</v>
      </c>
      <c r="AD151" s="2">
        <f>(Table2[[#This Row],[Day High]]/Table2[[#This Row],[Close Price]])-1</f>
        <v>7.8371612060519347E-3</v>
      </c>
      <c r="AE151" s="2">
        <f>(Table2[[#This Row],[Close Price]]/Table2[[#This Row],[Current Week Low]])-1</f>
        <v>9.5604395604396153E-3</v>
      </c>
      <c r="AF151" s="2">
        <f>(Table2[[#This Row],[Current Week High]]/Table2[[#This Row],[Close Price]])-1</f>
        <v>3.1130945901817642E-2</v>
      </c>
      <c r="AG151" s="2">
        <f>(Table2[[#This Row],[Close Price]]/Table2[[#This Row],[Current Month Low]])-1</f>
        <v>9.5604395604396153E-3</v>
      </c>
      <c r="AH151" s="2">
        <f>(Table2[[#This Row],[Current Month High]]/Table2[[#This Row],[Close Price]])-1</f>
        <v>3.1130945901817642E-2</v>
      </c>
      <c r="AI151">
        <v>10.318928921301801</v>
      </c>
      <c r="AJ151">
        <v>120.841346153846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0.11</v>
      </c>
      <c r="AM151" t="s">
        <v>10358</v>
      </c>
      <c r="AN151">
        <v>3.75</v>
      </c>
      <c r="AO151" t="s">
        <v>10358</v>
      </c>
      <c r="AP151">
        <v>3.6941136612505997E-2</v>
      </c>
      <c r="AQ151">
        <f>(Table2[[#This Row],[Sharpe Ratio]]-AVERAGE(Table2[Sharpe Ratio]))/_xlfn.STDEV.P(Table2[Sharpe Ratio])</f>
        <v>-0.30466062861062987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2.2048494112087944</v>
      </c>
      <c r="AS151">
        <f>_xlfn.RANK.AVG(Table2[[#This Row],[1Y Return vs Nifty Z-Score]],Table2[1Y Return vs Nifty Z-Score])</f>
        <v>146</v>
      </c>
      <c r="AT151">
        <f>_xlfn.RANK.AVG(Table2[[#This Row],[6M Return vs Nifty Z-Score]],Table2[6M Return vs Nifty Z-Score])</f>
        <v>54</v>
      </c>
      <c r="AU151">
        <f>_xlfn.RANK.AVG(Table2[[#This Row],[Sharpe Ratio Z-Score]],Table2[Sharpe Ratio Z-Score])</f>
        <v>421</v>
      </c>
      <c r="AV151">
        <f>(Table2[[#This Row],[Rank 1Y]]+Table2[[#This Row],[Rank 6M]]+Table2[[#This Row],[Rank Sharpe]])/3</f>
        <v>207</v>
      </c>
    </row>
    <row r="152" spans="1:48" x14ac:dyDescent="0.3">
      <c r="A152" t="s">
        <v>925</v>
      </c>
      <c r="B152" t="s">
        <v>926</v>
      </c>
      <c r="C152" t="s">
        <v>10314</v>
      </c>
      <c r="D152" t="s">
        <v>225</v>
      </c>
      <c r="E152">
        <v>16073.832500324999</v>
      </c>
      <c r="F152">
        <v>3841.25</v>
      </c>
      <c r="G152">
        <v>145.302279204119</v>
      </c>
      <c r="H152">
        <f>(Table2[[#This Row],[1Y Return vs Nifty]]-AVERAGE(Table2[1Y Return vs Nifty]))/_xlfn.STDEV.P(Table2[1Y Return vs Nifty])</f>
        <v>2.0124622796888931</v>
      </c>
      <c r="I152">
        <v>3.8487842856891401</v>
      </c>
      <c r="J152">
        <f>(Table2[[#This Row],[1M Return vs Nifty]]-AVERAGE(Table2[1M Return vs Nifty]))/_xlfn.STDEV.P(Table2[1M Return vs Nifty])</f>
        <v>9.6951558097765012E-2</v>
      </c>
      <c r="K152">
        <v>-15.2352444764502</v>
      </c>
      <c r="L152">
        <f>(Table2[[#This Row],[6M Return vs Nifty]]-AVERAGE(Table2[6M Return vs Nifty]))/_xlfn.STDEV.P(Table2[6M Return vs Nifty])</f>
        <v>-0.81350726389528216</v>
      </c>
      <c r="M152">
        <v>3.6541097453311502</v>
      </c>
      <c r="N152">
        <f>(Table2[[#This Row],[1W Return vs Nifty]]-AVERAGE(Table2[1W Return vs Nifty]))/_xlfn.STDEV.P(Table2[1W Return vs Nifty])</f>
        <v>1.0709341374954737</v>
      </c>
      <c r="O152">
        <v>3746.12</v>
      </c>
      <c r="P152">
        <v>3773.9535547368901</v>
      </c>
      <c r="Q152">
        <v>3365.7638698187902</v>
      </c>
      <c r="R152">
        <v>72.286070870381906</v>
      </c>
      <c r="S152" s="2">
        <f>(Table2[[#This Row],[Close Price]]-Table2[[#This Row],[20D EMA]])/Table2[[#This Row],[20D EMA]]</f>
        <v>2.5394274609462621E-2</v>
      </c>
      <c r="T152" s="2">
        <f>(Table2[[#This Row],[Close Price]]-Table2[[#This Row],[50D EMA]])/Table2[[#This Row],[50D EMA]]</f>
        <v>1.7831815968864427E-2</v>
      </c>
      <c r="U152" s="2">
        <f>(Table2[[#This Row],[Close Price]]-Table2[[#This Row],[200D EMA]])/Table2[[#This Row],[200D EMA]]</f>
        <v>0.14127138699329181</v>
      </c>
      <c r="V152">
        <v>1.4710517575191699</v>
      </c>
      <c r="W152">
        <v>3830.3</v>
      </c>
      <c r="X152">
        <v>3910.85</v>
      </c>
      <c r="Y152">
        <v>3754.2</v>
      </c>
      <c r="Z152">
        <v>3987</v>
      </c>
      <c r="AA152">
        <v>3754.2</v>
      </c>
      <c r="AB152">
        <v>3987</v>
      </c>
      <c r="AC152" s="2">
        <f>(Table2[[#This Row],[Close Price]]/Table2[[#This Row],[Day Low]])-1</f>
        <v>2.8587839072657939E-3</v>
      </c>
      <c r="AD152" s="2">
        <f>(Table2[[#This Row],[Day High]]/Table2[[#This Row],[Close Price]])-1</f>
        <v>1.8119101854864983E-2</v>
      </c>
      <c r="AE152" s="2">
        <f>(Table2[[#This Row],[Close Price]]/Table2[[#This Row],[Current Week Low]])-1</f>
        <v>2.318736348622874E-2</v>
      </c>
      <c r="AF152" s="2">
        <f>(Table2[[#This Row],[Current Week High]]/Table2[[#This Row],[Close Price]])-1</f>
        <v>3.7943377806703538E-2</v>
      </c>
      <c r="AG152" s="2">
        <f>(Table2[[#This Row],[Close Price]]/Table2[[#This Row],[Current Month Low]])-1</f>
        <v>2.318736348622874E-2</v>
      </c>
      <c r="AH152" s="2">
        <f>(Table2[[#This Row],[Current Month High]]/Table2[[#This Row],[Close Price]])-1</f>
        <v>3.7943377806703538E-2</v>
      </c>
      <c r="AI152">
        <v>11.941425317279499</v>
      </c>
      <c r="AJ152">
        <v>184.32642487046601</v>
      </c>
      <c r="AK152" t="str">
        <f>IF(AND(Table2[[#This Row],[20D EMA]]&gt;Table2[[#This Row],[50D EMA]],Table2[[#This Row],[50D EMA]]&gt;Table2[[#This Row],[200D EMA]]),"Uptrend","Downtrend/NoTrend")</f>
        <v>Downtrend/NoTrend</v>
      </c>
      <c r="AL152">
        <v>-0.1</v>
      </c>
      <c r="AM152" t="s">
        <v>10357</v>
      </c>
      <c r="AN152">
        <v>6.77</v>
      </c>
      <c r="AO152" t="s">
        <v>10358</v>
      </c>
      <c r="AP152">
        <v>0.26728070514532098</v>
      </c>
      <c r="AQ152">
        <f>(Table2[[#This Row],[Sharpe Ratio]]-AVERAGE(Table2[Sharpe Ratio]))/_xlfn.STDEV.P(Table2[Sharpe Ratio])</f>
        <v>2.3307260943925545</v>
      </c>
      <c r="AR1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2">
        <f>_xlfn.RANK.AVG(Table2[[#This Row],[1Y Return vs Nifty Z-Score]],Table2[1Y Return vs Nifty Z-Score])</f>
        <v>32</v>
      </c>
      <c r="AT152">
        <f>_xlfn.RANK.AVG(Table2[[#This Row],[6M Return vs Nifty Z-Score]],Table2[6M Return vs Nifty Z-Score])</f>
        <v>584</v>
      </c>
      <c r="AU152">
        <f>_xlfn.RANK.AVG(Table2[[#This Row],[Sharpe Ratio Z-Score]],Table2[Sharpe Ratio Z-Score])</f>
        <v>6</v>
      </c>
      <c r="AV152">
        <f>(Table2[[#This Row],[Rank 1Y]]+Table2[[#This Row],[Rank 6M]]+Table2[[#This Row],[Rank Sharpe]])/3</f>
        <v>207.33333333333334</v>
      </c>
    </row>
    <row r="153" spans="1:48" x14ac:dyDescent="0.3">
      <c r="A153" t="s">
        <v>1812</v>
      </c>
      <c r="B153" t="s">
        <v>1813</v>
      </c>
      <c r="C153" t="s">
        <v>10327</v>
      </c>
      <c r="D153" t="s">
        <v>276</v>
      </c>
      <c r="E153">
        <v>4162.1544450000001</v>
      </c>
      <c r="F153">
        <v>1331.8</v>
      </c>
      <c r="G153">
        <v>45.835167512992598</v>
      </c>
      <c r="H153">
        <f>(Table2[[#This Row],[1Y Return vs Nifty]]-AVERAGE(Table2[1Y Return vs Nifty]))/_xlfn.STDEV.P(Table2[1Y Return vs Nifty])</f>
        <v>0.35403683038635436</v>
      </c>
      <c r="I153">
        <v>9.1336880526145698</v>
      </c>
      <c r="J153">
        <f>(Table2[[#This Row],[1M Return vs Nifty]]-AVERAGE(Table2[1M Return vs Nifty]))/_xlfn.STDEV.P(Table2[1M Return vs Nifty])</f>
        <v>0.61171941543393049</v>
      </c>
      <c r="K153">
        <v>44.290040618712602</v>
      </c>
      <c r="L153">
        <f>(Table2[[#This Row],[6M Return vs Nifty]]-AVERAGE(Table2[6M Return vs Nifty]))/_xlfn.STDEV.P(Table2[6M Return vs Nifty])</f>
        <v>1.1807846396866168</v>
      </c>
      <c r="M153">
        <v>2.0694492564519398</v>
      </c>
      <c r="N153">
        <f>(Table2[[#This Row],[1W Return vs Nifty]]-AVERAGE(Table2[1W Return vs Nifty]))/_xlfn.STDEV.P(Table2[1W Return vs Nifty])</f>
        <v>0.69175218377333902</v>
      </c>
      <c r="O153">
        <v>1279.01</v>
      </c>
      <c r="P153">
        <v>1159.4143886673401</v>
      </c>
      <c r="Q153">
        <v>934.01362713869503</v>
      </c>
      <c r="R153">
        <v>61.551381884263598</v>
      </c>
      <c r="S153" s="2">
        <f>(Table2[[#This Row],[Close Price]]-Table2[[#This Row],[20D EMA]])/Table2[[#This Row],[20D EMA]]</f>
        <v>4.1274110444797119E-2</v>
      </c>
      <c r="T153" s="2">
        <f>(Table2[[#This Row],[Close Price]]-Table2[[#This Row],[50D EMA]])/Table2[[#This Row],[50D EMA]]</f>
        <v>0.14868334653911294</v>
      </c>
      <c r="U153" s="2">
        <f>(Table2[[#This Row],[Close Price]]-Table2[[#This Row],[200D EMA]])/Table2[[#This Row],[200D EMA]]</f>
        <v>0.42588926039537989</v>
      </c>
      <c r="V153">
        <v>0.70809113889543596</v>
      </c>
      <c r="W153">
        <v>1325.35</v>
      </c>
      <c r="X153">
        <v>1357.25</v>
      </c>
      <c r="Y153">
        <v>1325.35</v>
      </c>
      <c r="Z153">
        <v>1399.9</v>
      </c>
      <c r="AA153">
        <v>1325.35</v>
      </c>
      <c r="AB153">
        <v>1399.9</v>
      </c>
      <c r="AC153" s="2">
        <f>(Table2[[#This Row],[Close Price]]/Table2[[#This Row],[Day Low]])-1</f>
        <v>4.86663900101858E-3</v>
      </c>
      <c r="AD153" s="2">
        <f>(Table2[[#This Row],[Day High]]/Table2[[#This Row],[Close Price]])-1</f>
        <v>1.9109475897281847E-2</v>
      </c>
      <c r="AE153" s="2">
        <f>(Table2[[#This Row],[Close Price]]/Table2[[#This Row],[Current Week Low]])-1</f>
        <v>4.86663900101858E-3</v>
      </c>
      <c r="AF153" s="2">
        <f>(Table2[[#This Row],[Current Week High]]/Table2[[#This Row],[Close Price]])-1</f>
        <v>5.1133803874455763E-2</v>
      </c>
      <c r="AG153" s="2">
        <f>(Table2[[#This Row],[Close Price]]/Table2[[#This Row],[Current Month Low]])-1</f>
        <v>4.86663900101858E-3</v>
      </c>
      <c r="AH153" s="2">
        <f>(Table2[[#This Row],[Current Month High]]/Table2[[#This Row],[Close Price]])-1</f>
        <v>5.1133803874455763E-2</v>
      </c>
      <c r="AI153">
        <v>5.1133803874455701</v>
      </c>
      <c r="AJ153">
        <v>114.305253841821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0.44</v>
      </c>
      <c r="AM153" t="s">
        <v>10358</v>
      </c>
      <c r="AN153">
        <v>4.1399999999999997</v>
      </c>
      <c r="AO153" t="s">
        <v>10358</v>
      </c>
      <c r="AP153">
        <v>6.6102706495463001E-2</v>
      </c>
      <c r="AQ153">
        <f>(Table2[[#This Row],[Sharpe Ratio]]-AVERAGE(Table2[Sharpe Ratio]))/_xlfn.STDEV.P(Table2[Sharpe Ratio])</f>
        <v>2.8985972279506871E-2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2.8672790415597476</v>
      </c>
      <c r="AS153">
        <f>_xlfn.RANK.AVG(Table2[[#This Row],[1Y Return vs Nifty Z-Score]],Table2[1Y Return vs Nifty Z-Score])</f>
        <v>203</v>
      </c>
      <c r="AT153">
        <f>_xlfn.RANK.AVG(Table2[[#This Row],[6M Return vs Nifty Z-Score]],Table2[6M Return vs Nifty Z-Score])</f>
        <v>82</v>
      </c>
      <c r="AU153">
        <f>_xlfn.RANK.AVG(Table2[[#This Row],[Sharpe Ratio Z-Score]],Table2[Sharpe Ratio Z-Score])</f>
        <v>342</v>
      </c>
      <c r="AV153">
        <f>(Table2[[#This Row],[Rank 1Y]]+Table2[[#This Row],[Rank 6M]]+Table2[[#This Row],[Rank Sharpe]])/3</f>
        <v>209</v>
      </c>
    </row>
    <row r="154" spans="1:48" x14ac:dyDescent="0.3">
      <c r="A154" t="s">
        <v>779</v>
      </c>
      <c r="B154" t="s">
        <v>780</v>
      </c>
      <c r="C154" t="s">
        <v>10315</v>
      </c>
      <c r="D154" t="s">
        <v>640</v>
      </c>
      <c r="E154">
        <v>21264.894516487999</v>
      </c>
      <c r="F154">
        <v>153.35</v>
      </c>
      <c r="G154">
        <v>74.618528466935999</v>
      </c>
      <c r="H154">
        <f>(Table2[[#This Row],[1Y Return vs Nifty]]-AVERAGE(Table2[1Y Return vs Nifty]))/_xlfn.STDEV.P(Table2[1Y Return vs Nifty])</f>
        <v>0.83394478700533847</v>
      </c>
      <c r="I154">
        <v>18.0681703338654</v>
      </c>
      <c r="J154">
        <f>(Table2[[#This Row],[1M Return vs Nifty]]-AVERAGE(Table2[1M Return vs Nifty]))/_xlfn.STDEV.P(Table2[1M Return vs Nifty])</f>
        <v>1.4819688093984054</v>
      </c>
      <c r="K154">
        <v>26.249433433784699</v>
      </c>
      <c r="L154">
        <f>(Table2[[#This Row],[6M Return vs Nifty]]-AVERAGE(Table2[6M Return vs Nifty]))/_xlfn.STDEV.P(Table2[6M Return vs Nifty])</f>
        <v>0.57636524401157041</v>
      </c>
      <c r="M154">
        <v>2.5629833930477899</v>
      </c>
      <c r="N154">
        <f>(Table2[[#This Row],[1W Return vs Nifty]]-AVERAGE(Table2[1W Return vs Nifty]))/_xlfn.STDEV.P(Table2[1W Return vs Nifty])</f>
        <v>0.80984639982547268</v>
      </c>
      <c r="O154">
        <v>143.16999999999999</v>
      </c>
      <c r="P154">
        <v>132.25615424952099</v>
      </c>
      <c r="Q154">
        <v>107.22578193861401</v>
      </c>
      <c r="R154">
        <v>60.232020890273503</v>
      </c>
      <c r="S154" s="2">
        <f>(Table2[[#This Row],[Close Price]]-Table2[[#This Row],[20D EMA]])/Table2[[#This Row],[20D EMA]]</f>
        <v>7.1104281623245141E-2</v>
      </c>
      <c r="T154" s="2">
        <f>(Table2[[#This Row],[Close Price]]-Table2[[#This Row],[50D EMA]])/Table2[[#This Row],[50D EMA]]</f>
        <v>0.15949235685987295</v>
      </c>
      <c r="U154" s="2">
        <f>(Table2[[#This Row],[Close Price]]-Table2[[#This Row],[200D EMA]])/Table2[[#This Row],[200D EMA]]</f>
        <v>0.43015977340031686</v>
      </c>
      <c r="V154">
        <v>0.92342595351049594</v>
      </c>
      <c r="W154">
        <v>149.87</v>
      </c>
      <c r="X154">
        <v>156.75</v>
      </c>
      <c r="Y154">
        <v>146.01</v>
      </c>
      <c r="Z154">
        <v>156.75</v>
      </c>
      <c r="AA154">
        <v>146.01</v>
      </c>
      <c r="AB154">
        <v>156.75</v>
      </c>
      <c r="AC154" s="2">
        <f>(Table2[[#This Row],[Close Price]]/Table2[[#This Row],[Day Low]])-1</f>
        <v>2.3220124107559803E-2</v>
      </c>
      <c r="AD154" s="2">
        <f>(Table2[[#This Row],[Day High]]/Table2[[#This Row],[Close Price]])-1</f>
        <v>2.2171503097489387E-2</v>
      </c>
      <c r="AE154" s="2">
        <f>(Table2[[#This Row],[Close Price]]/Table2[[#This Row],[Current Week Low]])-1</f>
        <v>5.0270529415793463E-2</v>
      </c>
      <c r="AF154" s="2">
        <f>(Table2[[#This Row],[Current Week High]]/Table2[[#This Row],[Close Price]])-1</f>
        <v>2.2171503097489387E-2</v>
      </c>
      <c r="AG154" s="2">
        <f>(Table2[[#This Row],[Close Price]]/Table2[[#This Row],[Current Month Low]])-1</f>
        <v>5.0270529415793463E-2</v>
      </c>
      <c r="AH154" s="2">
        <f>(Table2[[#This Row],[Current Month High]]/Table2[[#This Row],[Close Price]])-1</f>
        <v>2.2171503097489387E-2</v>
      </c>
      <c r="AI154">
        <v>2.2171503097489298</v>
      </c>
      <c r="AJ154">
        <v>149.34959349593399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0.19</v>
      </c>
      <c r="AM154" t="s">
        <v>10358</v>
      </c>
      <c r="AN154">
        <v>11.49</v>
      </c>
      <c r="AO154" t="s">
        <v>10358</v>
      </c>
      <c r="AP154">
        <v>6.8036423394792003E-2</v>
      </c>
      <c r="AQ154">
        <f>(Table2[[#This Row],[Sharpe Ratio]]-AVERAGE(Table2[Sharpe Ratio]))/_xlfn.STDEV.P(Table2[Sharpe Ratio])</f>
        <v>5.1110229414305361E-2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3.7532354696550922</v>
      </c>
      <c r="AS154">
        <f>_xlfn.RANK.AVG(Table2[[#This Row],[1Y Return vs Nifty Z-Score]],Table2[1Y Return vs Nifty Z-Score])</f>
        <v>120</v>
      </c>
      <c r="AT154">
        <f>_xlfn.RANK.AVG(Table2[[#This Row],[6M Return vs Nifty Z-Score]],Table2[6M Return vs Nifty Z-Score])</f>
        <v>170</v>
      </c>
      <c r="AU154">
        <f>_xlfn.RANK.AVG(Table2[[#This Row],[Sharpe Ratio Z-Score]],Table2[Sharpe Ratio Z-Score])</f>
        <v>339</v>
      </c>
      <c r="AV154">
        <f>(Table2[[#This Row],[Rank 1Y]]+Table2[[#This Row],[Rank 6M]]+Table2[[#This Row],[Rank Sharpe]])/3</f>
        <v>209.66666666666666</v>
      </c>
    </row>
    <row r="155" spans="1:48" x14ac:dyDescent="0.3">
      <c r="A155" t="s">
        <v>109</v>
      </c>
      <c r="B155" t="s">
        <v>110</v>
      </c>
      <c r="C155" t="s">
        <v>10320</v>
      </c>
      <c r="D155" t="s">
        <v>63</v>
      </c>
      <c r="E155">
        <v>258492.04782581999</v>
      </c>
      <c r="F155">
        <v>650.85</v>
      </c>
      <c r="G155">
        <v>61.412702660189801</v>
      </c>
      <c r="H155">
        <f>(Table2[[#This Row],[1Y Return vs Nifty]]-AVERAGE(Table2[1Y Return vs Nifty]))/_xlfn.STDEV.P(Table2[1Y Return vs Nifty])</f>
        <v>0.61376268636314268</v>
      </c>
      <c r="I155">
        <v>-8.3304636756492894</v>
      </c>
      <c r="J155">
        <f>(Table2[[#This Row],[1M Return vs Nifty]]-AVERAGE(Table2[1M Return vs Nifty]))/_xlfn.STDEV.P(Table2[1M Return vs Nifty])</f>
        <v>-1.0893492060259704</v>
      </c>
      <c r="K155">
        <v>3.7778922292874801</v>
      </c>
      <c r="L155">
        <f>(Table2[[#This Row],[6M Return vs Nifty]]-AVERAGE(Table2[6M Return vs Nifty]))/_xlfn.STDEV.P(Table2[6M Return vs Nifty])</f>
        <v>-0.17650494574880796</v>
      </c>
      <c r="M155">
        <v>-0.41700348163954298</v>
      </c>
      <c r="N155">
        <f>(Table2[[#This Row],[1W Return vs Nifty]]-AVERAGE(Table2[1W Return vs Nifty]))/_xlfn.STDEV.P(Table2[1W Return vs Nifty])</f>
        <v>9.678688131027896E-2</v>
      </c>
      <c r="O155">
        <v>671.29</v>
      </c>
      <c r="P155">
        <v>684.77808131324696</v>
      </c>
      <c r="Q155">
        <v>601.11166314892102</v>
      </c>
      <c r="R155">
        <v>51.395501457228498</v>
      </c>
      <c r="S155" s="2">
        <f>(Table2[[#This Row],[Close Price]]-Table2[[#This Row],[20D EMA]])/Table2[[#This Row],[20D EMA]]</f>
        <v>-3.0448837313232644E-2</v>
      </c>
      <c r="T155" s="2">
        <f>(Table2[[#This Row],[Close Price]]-Table2[[#This Row],[50D EMA]])/Table2[[#This Row],[50D EMA]]</f>
        <v>-4.9546097106643185E-2</v>
      </c>
      <c r="U155" s="2">
        <f>(Table2[[#This Row],[Close Price]]-Table2[[#This Row],[200D EMA]])/Table2[[#This Row],[200D EMA]]</f>
        <v>8.2743922469454209E-2</v>
      </c>
      <c r="V155">
        <v>0.64261898936913597</v>
      </c>
      <c r="W155">
        <v>649</v>
      </c>
      <c r="X155">
        <v>659</v>
      </c>
      <c r="Y155">
        <v>628.04999999999995</v>
      </c>
      <c r="Z155">
        <v>684.45</v>
      </c>
      <c r="AA155">
        <v>628.04999999999995</v>
      </c>
      <c r="AB155">
        <v>684.45</v>
      </c>
      <c r="AC155" s="2">
        <f>(Table2[[#This Row],[Close Price]]/Table2[[#This Row],[Day Low]])-1</f>
        <v>2.8505392912172578E-3</v>
      </c>
      <c r="AD155" s="2">
        <f>(Table2[[#This Row],[Day High]]/Table2[[#This Row],[Close Price]])-1</f>
        <v>1.2522086502266161E-2</v>
      </c>
      <c r="AE155" s="2">
        <f>(Table2[[#This Row],[Close Price]]/Table2[[#This Row],[Current Week Low]])-1</f>
        <v>3.630284213040369E-2</v>
      </c>
      <c r="AF155" s="2">
        <f>(Table2[[#This Row],[Current Week High]]/Table2[[#This Row],[Close Price]])-1</f>
        <v>5.1624798340631495E-2</v>
      </c>
      <c r="AG155" s="2">
        <f>(Table2[[#This Row],[Close Price]]/Table2[[#This Row],[Current Month Low]])-1</f>
        <v>3.630284213040369E-2</v>
      </c>
      <c r="AH155" s="2">
        <f>(Table2[[#This Row],[Current Month High]]/Table2[[#This Row],[Close Price]])-1</f>
        <v>5.1624798340631495E-2</v>
      </c>
      <c r="AI155">
        <v>37.643082123377098</v>
      </c>
      <c r="AJ155">
        <v>124.935199585277</v>
      </c>
      <c r="AK155" t="str">
        <f>IF(AND(Table2[[#This Row],[20D EMA]]&gt;Table2[[#This Row],[50D EMA]],Table2[[#This Row],[50D EMA]]&gt;Table2[[#This Row],[200D EMA]]),"Uptrend","Downtrend/NoTrend")</f>
        <v>Downtrend/NoTrend</v>
      </c>
      <c r="AL155">
        <v>-0.17</v>
      </c>
      <c r="AM155" t="s">
        <v>10357</v>
      </c>
      <c r="AN155">
        <v>-6.62</v>
      </c>
      <c r="AO155" t="s">
        <v>10357</v>
      </c>
      <c r="AP155">
        <v>0.165607298159548</v>
      </c>
      <c r="AQ155">
        <f>(Table2[[#This Row],[Sharpe Ratio]]-AVERAGE(Table2[Sharpe Ratio]))/_xlfn.STDEV.P(Table2[Sharpe Ratio])</f>
        <v>1.1674489876429499</v>
      </c>
      <c r="AR1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5">
        <f>_xlfn.RANK.AVG(Table2[[#This Row],[1Y Return vs Nifty Z-Score]],Table2[1Y Return vs Nifty Z-Score])</f>
        <v>153</v>
      </c>
      <c r="AT155">
        <f>_xlfn.RANK.AVG(Table2[[#This Row],[6M Return vs Nifty Z-Score]],Table2[6M Return vs Nifty Z-Score])</f>
        <v>386</v>
      </c>
      <c r="AU155">
        <f>_xlfn.RANK.AVG(Table2[[#This Row],[Sharpe Ratio Z-Score]],Table2[Sharpe Ratio Z-Score])</f>
        <v>91</v>
      </c>
      <c r="AV155">
        <f>(Table2[[#This Row],[Rank 1Y]]+Table2[[#This Row],[Rank 6M]]+Table2[[#This Row],[Rank Sharpe]])/3</f>
        <v>210</v>
      </c>
    </row>
    <row r="156" spans="1:48" x14ac:dyDescent="0.3">
      <c r="A156" t="s">
        <v>1808</v>
      </c>
      <c r="B156" t="s">
        <v>1809</v>
      </c>
      <c r="C156" t="s">
        <v>10327</v>
      </c>
      <c r="D156" t="s">
        <v>276</v>
      </c>
      <c r="E156">
        <v>4170.8677895999999</v>
      </c>
      <c r="F156">
        <v>172.5</v>
      </c>
      <c r="G156">
        <v>51.594742285309898</v>
      </c>
      <c r="H156">
        <f>(Table2[[#This Row],[1Y Return vs Nifty]]-AVERAGE(Table2[1Y Return vs Nifty]))/_xlfn.STDEV.P(Table2[1Y Return vs Nifty])</f>
        <v>0.45006681675243093</v>
      </c>
      <c r="I156">
        <v>15.539941555253099</v>
      </c>
      <c r="J156">
        <f>(Table2[[#This Row],[1M Return vs Nifty]]-AVERAGE(Table2[1M Return vs Nifty]))/_xlfn.STDEV.P(Table2[1M Return vs Nifty])</f>
        <v>1.2357106051588564</v>
      </c>
      <c r="K156">
        <v>68.541265317009007</v>
      </c>
      <c r="L156">
        <f>(Table2[[#This Row],[6M Return vs Nifty]]-AVERAGE(Table2[6M Return vs Nifty]))/_xlfn.STDEV.P(Table2[6M Return vs Nifty])</f>
        <v>1.9932800521896996</v>
      </c>
      <c r="M156">
        <v>-1.46350654201138</v>
      </c>
      <c r="N156">
        <f>(Table2[[#This Row],[1W Return vs Nifty]]-AVERAGE(Table2[1W Return vs Nifty]))/_xlfn.STDEV.P(Table2[1W Return vs Nifty])</f>
        <v>-0.1536232713960862</v>
      </c>
      <c r="O156">
        <v>159.16</v>
      </c>
      <c r="P156">
        <v>146.39879023844301</v>
      </c>
      <c r="Q156">
        <v>117.665047382392</v>
      </c>
      <c r="R156">
        <v>67.756156980672898</v>
      </c>
      <c r="S156" s="2">
        <f>(Table2[[#This Row],[Close Price]]-Table2[[#This Row],[20D EMA]])/Table2[[#This Row],[20D EMA]]</f>
        <v>8.3815028901734132E-2</v>
      </c>
      <c r="T156" s="2">
        <f>(Table2[[#This Row],[Close Price]]-Table2[[#This Row],[50D EMA]])/Table2[[#This Row],[50D EMA]]</f>
        <v>0.17828842519152896</v>
      </c>
      <c r="U156" s="2">
        <f>(Table2[[#This Row],[Close Price]]-Table2[[#This Row],[200D EMA]])/Table2[[#This Row],[200D EMA]]</f>
        <v>0.46602584061691182</v>
      </c>
      <c r="V156">
        <v>1.4548592537184499</v>
      </c>
      <c r="W156">
        <v>162.80000000000001</v>
      </c>
      <c r="X156">
        <v>177</v>
      </c>
      <c r="Y156">
        <v>162.80000000000001</v>
      </c>
      <c r="Z156">
        <v>177</v>
      </c>
      <c r="AA156">
        <v>162.80000000000001</v>
      </c>
      <c r="AB156">
        <v>177</v>
      </c>
      <c r="AC156" s="2">
        <f>(Table2[[#This Row],[Close Price]]/Table2[[#This Row],[Day Low]])-1</f>
        <v>5.9582309582309589E-2</v>
      </c>
      <c r="AD156" s="2">
        <f>(Table2[[#This Row],[Day High]]/Table2[[#This Row],[Close Price]])-1</f>
        <v>2.6086956521739202E-2</v>
      </c>
      <c r="AE156" s="2">
        <f>(Table2[[#This Row],[Close Price]]/Table2[[#This Row],[Current Week Low]])-1</f>
        <v>5.9582309582309589E-2</v>
      </c>
      <c r="AF156" s="2">
        <f>(Table2[[#This Row],[Current Week High]]/Table2[[#This Row],[Close Price]])-1</f>
        <v>2.6086956521739202E-2</v>
      </c>
      <c r="AG156" s="2">
        <f>(Table2[[#This Row],[Close Price]]/Table2[[#This Row],[Current Month Low]])-1</f>
        <v>5.9582309582309589E-2</v>
      </c>
      <c r="AH156" s="2">
        <f>(Table2[[#This Row],[Current Month High]]/Table2[[#This Row],[Close Price]])-1</f>
        <v>2.6086956521739202E-2</v>
      </c>
      <c r="AI156">
        <v>2.6086956521739202</v>
      </c>
      <c r="AJ156">
        <v>111.39705882352899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0.63</v>
      </c>
      <c r="AM156" t="s">
        <v>10358</v>
      </c>
      <c r="AN156">
        <v>11.78</v>
      </c>
      <c r="AO156" t="s">
        <v>10358</v>
      </c>
      <c r="AP156">
        <v>3.6374829435494999E-2</v>
      </c>
      <c r="AQ156">
        <f>(Table2[[#This Row],[Sharpe Ratio]]-AVERAGE(Table2[Sharpe Ratio]))/_xlfn.STDEV.P(Table2[Sharpe Ratio])</f>
        <v>-0.31113992535040641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3.2142942773544942</v>
      </c>
      <c r="AS156">
        <f>_xlfn.RANK.AVG(Table2[[#This Row],[1Y Return vs Nifty Z-Score]],Table2[1Y Return vs Nifty Z-Score])</f>
        <v>184</v>
      </c>
      <c r="AT156">
        <f>_xlfn.RANK.AVG(Table2[[#This Row],[6M Return vs Nifty Z-Score]],Table2[6M Return vs Nifty Z-Score])</f>
        <v>28</v>
      </c>
      <c r="AU156">
        <f>_xlfn.RANK.AVG(Table2[[#This Row],[Sharpe Ratio Z-Score]],Table2[Sharpe Ratio Z-Score])</f>
        <v>424</v>
      </c>
      <c r="AV156">
        <f>(Table2[[#This Row],[Rank 1Y]]+Table2[[#This Row],[Rank 6M]]+Table2[[#This Row],[Rank Sharpe]])/3</f>
        <v>212</v>
      </c>
    </row>
    <row r="157" spans="1:48" x14ac:dyDescent="0.3">
      <c r="A157" t="s">
        <v>234</v>
      </c>
      <c r="B157" t="s">
        <v>235</v>
      </c>
      <c r="C157" t="s">
        <v>10318</v>
      </c>
      <c r="D157" t="s">
        <v>54</v>
      </c>
      <c r="E157">
        <v>116078.324784</v>
      </c>
      <c r="F157">
        <v>3462.85</v>
      </c>
      <c r="G157">
        <v>58.492468939310299</v>
      </c>
      <c r="H157">
        <f>(Table2[[#This Row],[1Y Return vs Nifty]]-AVERAGE(Table2[1Y Return vs Nifty]))/_xlfn.STDEV.P(Table2[1Y Return vs Nifty])</f>
        <v>0.56507332725460768</v>
      </c>
      <c r="I157">
        <v>5.7947138089581198</v>
      </c>
      <c r="J157">
        <f>(Table2[[#This Row],[1M Return vs Nifty]]-AVERAGE(Table2[1M Return vs Nifty]))/_xlfn.STDEV.P(Table2[1M Return vs Nifty])</f>
        <v>0.28649180620773457</v>
      </c>
      <c r="K157">
        <v>16.223739293516498</v>
      </c>
      <c r="L157">
        <f>(Table2[[#This Row],[6M Return vs Nifty]]-AVERAGE(Table2[6M Return vs Nifty]))/_xlfn.STDEV.P(Table2[6M Return vs Nifty])</f>
        <v>0.24047167172945891</v>
      </c>
      <c r="M157">
        <v>1.33152068107918</v>
      </c>
      <c r="N157">
        <f>(Table2[[#This Row],[1W Return vs Nifty]]-AVERAGE(Table2[1W Return vs Nifty]))/_xlfn.STDEV.P(Table2[1W Return vs Nifty])</f>
        <v>0.51517858906275427</v>
      </c>
      <c r="O157">
        <v>3357.75</v>
      </c>
      <c r="P157">
        <v>3188.6498288138</v>
      </c>
      <c r="Q157">
        <v>2716.2361035771301</v>
      </c>
      <c r="R157">
        <v>63.998867138816799</v>
      </c>
      <c r="S157" s="2">
        <f>(Table2[[#This Row],[Close Price]]-Table2[[#This Row],[20D EMA]])/Table2[[#This Row],[20D EMA]]</f>
        <v>3.1300722209813094E-2</v>
      </c>
      <c r="T157" s="2">
        <f>(Table2[[#This Row],[Close Price]]-Table2[[#This Row],[50D EMA]])/Table2[[#This Row],[50D EMA]]</f>
        <v>8.599256296769478E-2</v>
      </c>
      <c r="U157" s="2">
        <f>(Table2[[#This Row],[Close Price]]-Table2[[#This Row],[200D EMA]])/Table2[[#This Row],[200D EMA]]</f>
        <v>0.27487076526212922</v>
      </c>
      <c r="V157">
        <v>1.0003229321940199</v>
      </c>
      <c r="W157">
        <v>3395</v>
      </c>
      <c r="X157">
        <v>3469.45</v>
      </c>
      <c r="Y157">
        <v>3395</v>
      </c>
      <c r="Z157">
        <v>3523</v>
      </c>
      <c r="AA157">
        <v>3395</v>
      </c>
      <c r="AB157">
        <v>3523</v>
      </c>
      <c r="AC157" s="2">
        <f>(Table2[[#This Row],[Close Price]]/Table2[[#This Row],[Day Low]])-1</f>
        <v>1.9985272459499326E-2</v>
      </c>
      <c r="AD157" s="2">
        <f>(Table2[[#This Row],[Day High]]/Table2[[#This Row],[Close Price]])-1</f>
        <v>1.9059445254629992E-3</v>
      </c>
      <c r="AE157" s="2">
        <f>(Table2[[#This Row],[Close Price]]/Table2[[#This Row],[Current Week Low]])-1</f>
        <v>1.9985272459499326E-2</v>
      </c>
      <c r="AF157" s="2">
        <f>(Table2[[#This Row],[Current Week High]]/Table2[[#This Row],[Close Price]])-1</f>
        <v>1.7370085334334373E-2</v>
      </c>
      <c r="AG157" s="2">
        <f>(Table2[[#This Row],[Close Price]]/Table2[[#This Row],[Current Month Low]])-1</f>
        <v>1.9985272459499326E-2</v>
      </c>
      <c r="AH157" s="2">
        <f>(Table2[[#This Row],[Current Month High]]/Table2[[#This Row],[Close Price]])-1</f>
        <v>1.7370085334334373E-2</v>
      </c>
      <c r="AI157">
        <v>3.20978384856405</v>
      </c>
      <c r="AJ157">
        <v>92.873454383424203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0.03</v>
      </c>
      <c r="AM157" t="s">
        <v>10358</v>
      </c>
      <c r="AN157">
        <v>3.39</v>
      </c>
      <c r="AO157" t="s">
        <v>10358</v>
      </c>
      <c r="AP157">
        <v>0.103838366258221</v>
      </c>
      <c r="AQ157">
        <f>(Table2[[#This Row],[Sharpe Ratio]]-AVERAGE(Table2[Sharpe Ratio]))/_xlfn.STDEV.P(Table2[Sharpe Ratio])</f>
        <v>0.46073140514624517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2.0679467994008007</v>
      </c>
      <c r="AS157">
        <f>_xlfn.RANK.AVG(Table2[[#This Row],[1Y Return vs Nifty Z-Score]],Table2[1Y Return vs Nifty Z-Score])</f>
        <v>166</v>
      </c>
      <c r="AT157">
        <f>_xlfn.RANK.AVG(Table2[[#This Row],[6M Return vs Nifty Z-Score]],Table2[6M Return vs Nifty Z-Score])</f>
        <v>247</v>
      </c>
      <c r="AU157">
        <f>_xlfn.RANK.AVG(Table2[[#This Row],[Sharpe Ratio Z-Score]],Table2[Sharpe Ratio Z-Score])</f>
        <v>224</v>
      </c>
      <c r="AV157">
        <f>(Table2[[#This Row],[Rank 1Y]]+Table2[[#This Row],[Rank 6M]]+Table2[[#This Row],[Rank Sharpe]])/3</f>
        <v>212.33333333333334</v>
      </c>
    </row>
    <row r="158" spans="1:48" x14ac:dyDescent="0.3">
      <c r="A158" t="s">
        <v>325</v>
      </c>
      <c r="B158" t="s">
        <v>326</v>
      </c>
      <c r="C158" t="s">
        <v>10313</v>
      </c>
      <c r="D158" t="s">
        <v>298</v>
      </c>
      <c r="E158">
        <v>79661.234055480003</v>
      </c>
      <c r="F158">
        <v>5249.75</v>
      </c>
      <c r="G158">
        <v>52.538613811400303</v>
      </c>
      <c r="H158">
        <f>(Table2[[#This Row],[1Y Return vs Nifty]]-AVERAGE(Table2[1Y Return vs Nifty]))/_xlfn.STDEV.P(Table2[1Y Return vs Nifty])</f>
        <v>0.46580408440931415</v>
      </c>
      <c r="I158">
        <v>16.280841704753499</v>
      </c>
      <c r="J158">
        <f>(Table2[[#This Row],[1M Return vs Nifty]]-AVERAGE(Table2[1M Return vs Nifty]))/_xlfn.STDEV.P(Table2[1M Return vs Nifty])</f>
        <v>1.3078768354779837</v>
      </c>
      <c r="K158">
        <v>11.477984422618899</v>
      </c>
      <c r="L158">
        <f>(Table2[[#This Row],[6M Return vs Nifty]]-AVERAGE(Table2[6M Return vs Nifty]))/_xlfn.STDEV.P(Table2[6M Return vs Nifty])</f>
        <v>8.1473348575110002E-2</v>
      </c>
      <c r="M158">
        <v>6.8401887483143096</v>
      </c>
      <c r="N158">
        <f>(Table2[[#This Row],[1W Return vs Nifty]]-AVERAGE(Table2[1W Return vs Nifty]))/_xlfn.STDEV.P(Table2[1W Return vs Nifty])</f>
        <v>1.8333079516609838</v>
      </c>
      <c r="O158">
        <v>4974.9799999999996</v>
      </c>
      <c r="P158">
        <v>4698.4897556361702</v>
      </c>
      <c r="Q158">
        <v>4003.0291431815199</v>
      </c>
      <c r="R158">
        <v>76.112526382631998</v>
      </c>
      <c r="S158" s="2">
        <f>(Table2[[#This Row],[Close Price]]-Table2[[#This Row],[20D EMA]])/Table2[[#This Row],[20D EMA]]</f>
        <v>5.5230372785418327E-2</v>
      </c>
      <c r="T158" s="2">
        <f>(Table2[[#This Row],[Close Price]]-Table2[[#This Row],[50D EMA]])/Table2[[#This Row],[50D EMA]]</f>
        <v>0.1173271142503938</v>
      </c>
      <c r="U158" s="2">
        <f>(Table2[[#This Row],[Close Price]]-Table2[[#This Row],[200D EMA]])/Table2[[#This Row],[200D EMA]]</f>
        <v>0.3114443618133676</v>
      </c>
      <c r="V158">
        <v>0.87462771807358497</v>
      </c>
      <c r="W158">
        <v>5146.6499999999996</v>
      </c>
      <c r="X158">
        <v>5268.85</v>
      </c>
      <c r="Y158">
        <v>5146.6499999999996</v>
      </c>
      <c r="Z158">
        <v>5322.65</v>
      </c>
      <c r="AA158">
        <v>5146.6499999999996</v>
      </c>
      <c r="AB158">
        <v>5322.65</v>
      </c>
      <c r="AC158" s="2">
        <f>(Table2[[#This Row],[Close Price]]/Table2[[#This Row],[Day Low]])-1</f>
        <v>2.0032448291607219E-2</v>
      </c>
      <c r="AD158" s="2">
        <f>(Table2[[#This Row],[Day High]]/Table2[[#This Row],[Close Price]])-1</f>
        <v>3.6382684889757488E-3</v>
      </c>
      <c r="AE158" s="2">
        <f>(Table2[[#This Row],[Close Price]]/Table2[[#This Row],[Current Week Low]])-1</f>
        <v>2.0032448291607219E-2</v>
      </c>
      <c r="AF158" s="2">
        <f>(Table2[[#This Row],[Current Week High]]/Table2[[#This Row],[Close Price]])-1</f>
        <v>1.3886375541692475E-2</v>
      </c>
      <c r="AG158" s="2">
        <f>(Table2[[#This Row],[Close Price]]/Table2[[#This Row],[Current Month Low]])-1</f>
        <v>2.0032448291607219E-2</v>
      </c>
      <c r="AH158" s="2">
        <f>(Table2[[#This Row],[Current Month High]]/Table2[[#This Row],[Close Price]])-1</f>
        <v>1.3886375541692475E-2</v>
      </c>
      <c r="AI158">
        <v>1.38863755416924</v>
      </c>
      <c r="AJ158">
        <v>89.137581625759907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0.13</v>
      </c>
      <c r="AM158" t="s">
        <v>10358</v>
      </c>
      <c r="AN158">
        <v>7.7</v>
      </c>
      <c r="AO158" t="s">
        <v>10358</v>
      </c>
      <c r="AP158">
        <v>0.134128086408038</v>
      </c>
      <c r="AQ158">
        <f>(Table2[[#This Row],[Sharpe Ratio]]-AVERAGE(Table2[Sharpe Ratio]))/_xlfn.STDEV.P(Table2[Sharpe Ratio])</f>
        <v>0.8072855245047591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4.4957477446281509</v>
      </c>
      <c r="AS158">
        <f>_xlfn.RANK.AVG(Table2[[#This Row],[1Y Return vs Nifty Z-Score]],Table2[1Y Return vs Nifty Z-Score])</f>
        <v>179</v>
      </c>
      <c r="AT158">
        <f>_xlfn.RANK.AVG(Table2[[#This Row],[6M Return vs Nifty Z-Score]],Table2[6M Return vs Nifty Z-Score])</f>
        <v>303</v>
      </c>
      <c r="AU158">
        <f>_xlfn.RANK.AVG(Table2[[#This Row],[Sharpe Ratio Z-Score]],Table2[Sharpe Ratio Z-Score])</f>
        <v>156</v>
      </c>
      <c r="AV158">
        <f>(Table2[[#This Row],[Rank 1Y]]+Table2[[#This Row],[Rank 6M]]+Table2[[#This Row],[Rank Sharpe]])/3</f>
        <v>212.66666666666666</v>
      </c>
    </row>
    <row r="159" spans="1:48" x14ac:dyDescent="0.3">
      <c r="A159" t="s">
        <v>1579</v>
      </c>
      <c r="B159" t="s">
        <v>1580</v>
      </c>
      <c r="C159" t="s">
        <v>10319</v>
      </c>
      <c r="D159" t="s">
        <v>204</v>
      </c>
      <c r="E159">
        <v>6098.3407524300001</v>
      </c>
      <c r="F159">
        <v>492.1</v>
      </c>
      <c r="G159">
        <v>22.966470034000999</v>
      </c>
      <c r="H159">
        <f>(Table2[[#This Row],[1Y Return vs Nifty]]-AVERAGE(Table2[1Y Return vs Nifty]))/_xlfn.STDEV.P(Table2[1Y Return vs Nifty])</f>
        <v>-2.7255329873929059E-2</v>
      </c>
      <c r="I159">
        <v>-1.06585254164992</v>
      </c>
      <c r="J159">
        <f>(Table2[[#This Row],[1M Return vs Nifty]]-AVERAGE(Table2[1M Return vs Nifty]))/_xlfn.STDEV.P(Table2[1M Return vs Nifty])</f>
        <v>-0.38175102207552414</v>
      </c>
      <c r="K159">
        <v>12.750205078683001</v>
      </c>
      <c r="L159">
        <f>(Table2[[#This Row],[6M Return vs Nifty]]-AVERAGE(Table2[6M Return vs Nifty]))/_xlfn.STDEV.P(Table2[6M Return vs Nifty])</f>
        <v>0.12409690510074634</v>
      </c>
      <c r="M159">
        <v>-4.70878013743806</v>
      </c>
      <c r="N159">
        <f>(Table2[[#This Row],[1W Return vs Nifty]]-AVERAGE(Table2[1W Return vs Nifty]))/_xlfn.STDEV.P(Table2[1W Return vs Nifty])</f>
        <v>-0.93016133170140824</v>
      </c>
      <c r="O159">
        <v>506.9</v>
      </c>
      <c r="P159">
        <v>496.16634397600802</v>
      </c>
      <c r="Q159">
        <v>428.23395902099702</v>
      </c>
      <c r="R159">
        <v>41.692180201083801</v>
      </c>
      <c r="S159" s="2">
        <f>(Table2[[#This Row],[Close Price]]-Table2[[#This Row],[20D EMA]])/Table2[[#This Row],[20D EMA]]</f>
        <v>-2.9197080291970715E-2</v>
      </c>
      <c r="T159" s="2">
        <f>(Table2[[#This Row],[Close Price]]-Table2[[#This Row],[50D EMA]])/Table2[[#This Row],[50D EMA]]</f>
        <v>-8.1955256042208022E-3</v>
      </c>
      <c r="U159" s="2">
        <f>(Table2[[#This Row],[Close Price]]-Table2[[#This Row],[200D EMA]])/Table2[[#This Row],[200D EMA]]</f>
        <v>0.14913819801916164</v>
      </c>
      <c r="V159">
        <v>0.68387321259268896</v>
      </c>
      <c r="W159">
        <v>490.05</v>
      </c>
      <c r="X159">
        <v>503.95</v>
      </c>
      <c r="Y159">
        <v>490.05</v>
      </c>
      <c r="Z159">
        <v>515</v>
      </c>
      <c r="AA159">
        <v>490.05</v>
      </c>
      <c r="AB159">
        <v>515</v>
      </c>
      <c r="AC159" s="2">
        <f>(Table2[[#This Row],[Close Price]]/Table2[[#This Row],[Day Low]])-1</f>
        <v>4.1832466074891439E-3</v>
      </c>
      <c r="AD159" s="2">
        <f>(Table2[[#This Row],[Day High]]/Table2[[#This Row],[Close Price]])-1</f>
        <v>2.4080471448892471E-2</v>
      </c>
      <c r="AE159" s="2">
        <f>(Table2[[#This Row],[Close Price]]/Table2[[#This Row],[Current Week Low]])-1</f>
        <v>4.1832466074891439E-3</v>
      </c>
      <c r="AF159" s="2">
        <f>(Table2[[#This Row],[Current Week High]]/Table2[[#This Row],[Close Price]])-1</f>
        <v>4.653525706157291E-2</v>
      </c>
      <c r="AG159" s="2">
        <f>(Table2[[#This Row],[Close Price]]/Table2[[#This Row],[Current Month Low]])-1</f>
        <v>4.1832466074891439E-3</v>
      </c>
      <c r="AH159" s="2">
        <f>(Table2[[#This Row],[Current Month High]]/Table2[[#This Row],[Close Price]])-1</f>
        <v>4.653525706157291E-2</v>
      </c>
      <c r="AI159">
        <v>10.241820768136501</v>
      </c>
      <c r="AJ159">
        <v>70.247362048088505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7.0000000000000007E-2</v>
      </c>
      <c r="AM159" t="s">
        <v>10358</v>
      </c>
      <c r="AN159">
        <v>-4.9400000000000004</v>
      </c>
      <c r="AO159" t="s">
        <v>10357</v>
      </c>
      <c r="AP159">
        <v>0.200377895200371</v>
      </c>
      <c r="AQ159">
        <f>(Table2[[#This Row],[Sharpe Ratio]]-AVERAGE(Table2[Sharpe Ratio]))/_xlfn.STDEV.P(Table2[Sharpe Ratio])</f>
        <v>1.5652702146946289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0.35019943614451388</v>
      </c>
      <c r="AS159">
        <f>_xlfn.RANK.AVG(Table2[[#This Row],[1Y Return vs Nifty Z-Score]],Table2[1Y Return vs Nifty Z-Score])</f>
        <v>313</v>
      </c>
      <c r="AT159">
        <f>_xlfn.RANK.AVG(Table2[[#This Row],[6M Return vs Nifty Z-Score]],Table2[6M Return vs Nifty Z-Score])</f>
        <v>286</v>
      </c>
      <c r="AU159">
        <f>_xlfn.RANK.AVG(Table2[[#This Row],[Sharpe Ratio Z-Score]],Table2[Sharpe Ratio Z-Score])</f>
        <v>40</v>
      </c>
      <c r="AV159">
        <f>(Table2[[#This Row],[Rank 1Y]]+Table2[[#This Row],[Rank 6M]]+Table2[[#This Row],[Rank Sharpe]])/3</f>
        <v>213</v>
      </c>
    </row>
    <row r="160" spans="1:48" x14ac:dyDescent="0.3">
      <c r="A160" t="s">
        <v>1634</v>
      </c>
      <c r="B160" t="s">
        <v>1635</v>
      </c>
      <c r="C160" t="s">
        <v>10316</v>
      </c>
      <c r="D160" t="s">
        <v>252</v>
      </c>
      <c r="E160">
        <v>5456.8062567199904</v>
      </c>
      <c r="F160">
        <v>289.35000000000002</v>
      </c>
      <c r="G160">
        <v>8.6575492035196504</v>
      </c>
      <c r="H160">
        <f>(Table2[[#This Row],[1Y Return vs Nifty]]-AVERAGE(Table2[1Y Return vs Nifty]))/_xlfn.STDEV.P(Table2[1Y Return vs Nifty])</f>
        <v>-0.26582944803084035</v>
      </c>
      <c r="I160">
        <v>23.079922063952701</v>
      </c>
      <c r="J160">
        <f>(Table2[[#This Row],[1M Return vs Nifty]]-AVERAGE(Table2[1M Return vs Nifty]))/_xlfn.STDEV.P(Table2[1M Return vs Nifty])</f>
        <v>1.9701307161002086</v>
      </c>
      <c r="K160">
        <v>21.6164038726846</v>
      </c>
      <c r="L160">
        <f>(Table2[[#This Row],[6M Return vs Nifty]]-AVERAGE(Table2[6M Return vs Nifty]))/_xlfn.STDEV.P(Table2[6M Return vs Nifty])</f>
        <v>0.421143587735818</v>
      </c>
      <c r="M160">
        <v>13.9536862381817</v>
      </c>
      <c r="N160">
        <f>(Table2[[#This Row],[1W Return vs Nifty]]-AVERAGE(Table2[1W Return vs Nifty]))/_xlfn.STDEV.P(Table2[1W Return vs Nifty])</f>
        <v>3.5354453463486983</v>
      </c>
      <c r="O160">
        <v>260.39</v>
      </c>
      <c r="P160">
        <v>250.86009658755199</v>
      </c>
      <c r="Q160">
        <v>231.99272651198399</v>
      </c>
      <c r="R160">
        <v>78.874239074970006</v>
      </c>
      <c r="S160" s="2">
        <f>(Table2[[#This Row],[Close Price]]-Table2[[#This Row],[20D EMA]])/Table2[[#This Row],[20D EMA]]</f>
        <v>0.11121778870156318</v>
      </c>
      <c r="T160" s="2">
        <f>(Table2[[#This Row],[Close Price]]-Table2[[#This Row],[50D EMA]])/Table2[[#This Row],[50D EMA]]</f>
        <v>0.1534317491543131</v>
      </c>
      <c r="U160" s="2">
        <f>(Table2[[#This Row],[Close Price]]-Table2[[#This Row],[200D EMA]])/Table2[[#This Row],[200D EMA]]</f>
        <v>0.24723737830225959</v>
      </c>
      <c r="V160">
        <v>2.1077563399107802</v>
      </c>
      <c r="W160">
        <v>286.55</v>
      </c>
      <c r="X160">
        <v>304</v>
      </c>
      <c r="Y160">
        <v>276.10000000000002</v>
      </c>
      <c r="Z160">
        <v>304</v>
      </c>
      <c r="AA160">
        <v>276.10000000000002</v>
      </c>
      <c r="AB160">
        <v>304</v>
      </c>
      <c r="AC160" s="2">
        <f>(Table2[[#This Row],[Close Price]]/Table2[[#This Row],[Day Low]])-1</f>
        <v>9.7714186005932735E-3</v>
      </c>
      <c r="AD160" s="2">
        <f>(Table2[[#This Row],[Day High]]/Table2[[#This Row],[Close Price]])-1</f>
        <v>5.0630724036633712E-2</v>
      </c>
      <c r="AE160" s="2">
        <f>(Table2[[#This Row],[Close Price]]/Table2[[#This Row],[Current Week Low]])-1</f>
        <v>4.7989858746830816E-2</v>
      </c>
      <c r="AF160" s="2">
        <f>(Table2[[#This Row],[Current Week High]]/Table2[[#This Row],[Close Price]])-1</f>
        <v>5.0630724036633712E-2</v>
      </c>
      <c r="AG160" s="2">
        <f>(Table2[[#This Row],[Close Price]]/Table2[[#This Row],[Current Month Low]])-1</f>
        <v>4.7989858746830816E-2</v>
      </c>
      <c r="AH160" s="2">
        <f>(Table2[[#This Row],[Current Month High]]/Table2[[#This Row],[Close Price]])-1</f>
        <v>5.0630724036633712E-2</v>
      </c>
      <c r="AI160">
        <v>5.0630724036633703</v>
      </c>
      <c r="AJ160">
        <v>63.4745762711864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</v>
      </c>
      <c r="AM160" t="s">
        <v>10359</v>
      </c>
      <c r="AN160">
        <v>26.19</v>
      </c>
      <c r="AO160" t="s">
        <v>10358</v>
      </c>
      <c r="AP160">
        <v>0.18729627408216101</v>
      </c>
      <c r="AQ160">
        <f>(Table2[[#This Row],[Sharpe Ratio]]-AVERAGE(Table2[Sharpe Ratio]))/_xlfn.STDEV.P(Table2[Sharpe Ratio])</f>
        <v>1.4155993143370238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7.0764895164909083</v>
      </c>
      <c r="AS160">
        <f>_xlfn.RANK.AVG(Table2[[#This Row],[1Y Return vs Nifty Z-Score]],Table2[1Y Return vs Nifty Z-Score])</f>
        <v>378</v>
      </c>
      <c r="AT160">
        <f>_xlfn.RANK.AVG(Table2[[#This Row],[6M Return vs Nifty Z-Score]],Table2[6M Return vs Nifty Z-Score])</f>
        <v>205</v>
      </c>
      <c r="AU160">
        <f>_xlfn.RANK.AVG(Table2[[#This Row],[Sharpe Ratio Z-Score]],Table2[Sharpe Ratio Z-Score])</f>
        <v>58</v>
      </c>
      <c r="AV160">
        <f>(Table2[[#This Row],[Rank 1Y]]+Table2[[#This Row],[Rank 6M]]+Table2[[#This Row],[Rank Sharpe]])/3</f>
        <v>213.66666666666666</v>
      </c>
    </row>
    <row r="161" spans="1:48" x14ac:dyDescent="0.3">
      <c r="A161" t="s">
        <v>433</v>
      </c>
      <c r="B161" t="s">
        <v>434</v>
      </c>
      <c r="C161" t="s">
        <v>10320</v>
      </c>
      <c r="D161" t="s">
        <v>101</v>
      </c>
      <c r="E161">
        <v>53622.055162875004</v>
      </c>
      <c r="F161">
        <v>133.72999999999999</v>
      </c>
      <c r="G161">
        <v>76.704931572462499</v>
      </c>
      <c r="H161">
        <f>(Table2[[#This Row],[1Y Return vs Nifty]]-AVERAGE(Table2[1Y Return vs Nifty]))/_xlfn.STDEV.P(Table2[1Y Return vs Nifty])</f>
        <v>0.86873160195231036</v>
      </c>
      <c r="I161">
        <v>-4.1286565482794</v>
      </c>
      <c r="J161">
        <f>(Table2[[#This Row],[1M Return vs Nifty]]-AVERAGE(Table2[1M Return vs Nifty]))/_xlfn.STDEV.P(Table2[1M Return vs Nifty])</f>
        <v>-0.68007869755759054</v>
      </c>
      <c r="K161">
        <v>-3.1202090991094198</v>
      </c>
      <c r="L161">
        <f>(Table2[[#This Row],[6M Return vs Nifty]]-AVERAGE(Table2[6M Return vs Nifty]))/_xlfn.STDEV.P(Table2[6M Return vs Nifty])</f>
        <v>-0.40761392082245107</v>
      </c>
      <c r="M161">
        <v>1.5596475477116201</v>
      </c>
      <c r="N161">
        <f>(Table2[[#This Row],[1W Return vs Nifty]]-AVERAGE(Table2[1W Return vs Nifty]))/_xlfn.STDEV.P(Table2[1W Return vs Nifty])</f>
        <v>0.5697654179723195</v>
      </c>
      <c r="O161">
        <v>136.66</v>
      </c>
      <c r="P161">
        <v>137.95556690614501</v>
      </c>
      <c r="Q161">
        <v>120.38735655388901</v>
      </c>
      <c r="R161">
        <v>51.976335564490299</v>
      </c>
      <c r="S161" s="2">
        <f>(Table2[[#This Row],[Close Price]]-Table2[[#This Row],[20D EMA]])/Table2[[#This Row],[20D EMA]]</f>
        <v>-2.1440070247329187E-2</v>
      </c>
      <c r="T161" s="2">
        <f>(Table2[[#This Row],[Close Price]]-Table2[[#This Row],[50D EMA]])/Table2[[#This Row],[50D EMA]]</f>
        <v>-3.0629912231231592E-2</v>
      </c>
      <c r="U161" s="2">
        <f>(Table2[[#This Row],[Close Price]]-Table2[[#This Row],[200D EMA]])/Table2[[#This Row],[200D EMA]]</f>
        <v>0.11083093630466431</v>
      </c>
      <c r="V161">
        <v>0.53505113818157402</v>
      </c>
      <c r="W161">
        <v>132.69999999999999</v>
      </c>
      <c r="X161">
        <v>134.69999999999999</v>
      </c>
      <c r="Y161">
        <v>132.69999999999999</v>
      </c>
      <c r="Z161">
        <v>140</v>
      </c>
      <c r="AA161">
        <v>132.69999999999999</v>
      </c>
      <c r="AB161">
        <v>140</v>
      </c>
      <c r="AC161" s="2">
        <f>(Table2[[#This Row],[Close Price]]/Table2[[#This Row],[Day Low]])-1</f>
        <v>7.7618688771665667E-3</v>
      </c>
      <c r="AD161" s="2">
        <f>(Table2[[#This Row],[Day High]]/Table2[[#This Row],[Close Price]])-1</f>
        <v>7.2534210723098624E-3</v>
      </c>
      <c r="AE161" s="2">
        <f>(Table2[[#This Row],[Close Price]]/Table2[[#This Row],[Current Week Low]])-1</f>
        <v>7.7618688771665667E-3</v>
      </c>
      <c r="AF161" s="2">
        <f>(Table2[[#This Row],[Current Week High]]/Table2[[#This Row],[Close Price]])-1</f>
        <v>4.6885515591116533E-2</v>
      </c>
      <c r="AG161" s="2">
        <f>(Table2[[#This Row],[Close Price]]/Table2[[#This Row],[Current Month Low]])-1</f>
        <v>7.7618688771665667E-3</v>
      </c>
      <c r="AH161" s="2">
        <f>(Table2[[#This Row],[Current Month High]]/Table2[[#This Row],[Close Price]])-1</f>
        <v>4.6885515591116533E-2</v>
      </c>
      <c r="AI161">
        <v>27.4957002916323</v>
      </c>
      <c r="AJ161">
        <v>117.97881010594899</v>
      </c>
      <c r="AK161" t="str">
        <f>IF(AND(Table2[[#This Row],[20D EMA]]&gt;Table2[[#This Row],[50D EMA]],Table2[[#This Row],[50D EMA]]&gt;Table2[[#This Row],[200D EMA]]),"Uptrend","Downtrend/NoTrend")</f>
        <v>Downtrend/NoTrend</v>
      </c>
      <c r="AL161">
        <v>-0.06</v>
      </c>
      <c r="AM161" t="s">
        <v>10357</v>
      </c>
      <c r="AN161">
        <v>-5.26</v>
      </c>
      <c r="AO161" t="s">
        <v>10357</v>
      </c>
      <c r="AP161">
        <v>0.18322688083951999</v>
      </c>
      <c r="AQ161">
        <f>(Table2[[#This Row],[Sharpe Ratio]]-AVERAGE(Table2[Sharpe Ratio]))/_xlfn.STDEV.P(Table2[Sharpe Ratio])</f>
        <v>1.3690401191859434</v>
      </c>
      <c r="AR1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1">
        <f>_xlfn.RANK.AVG(Table2[[#This Row],[1Y Return vs Nifty Z-Score]],Table2[1Y Return vs Nifty Z-Score])</f>
        <v>113</v>
      </c>
      <c r="AT161">
        <f>_xlfn.RANK.AVG(Table2[[#This Row],[6M Return vs Nifty Z-Score]],Table2[6M Return vs Nifty Z-Score])</f>
        <v>464</v>
      </c>
      <c r="AU161">
        <f>_xlfn.RANK.AVG(Table2[[#This Row],[Sharpe Ratio Z-Score]],Table2[Sharpe Ratio Z-Score])</f>
        <v>67</v>
      </c>
      <c r="AV161">
        <f>(Table2[[#This Row],[Rank 1Y]]+Table2[[#This Row],[Rank 6M]]+Table2[[#This Row],[Rank Sharpe]])/3</f>
        <v>214.66666666666666</v>
      </c>
    </row>
    <row r="162" spans="1:48" x14ac:dyDescent="0.3">
      <c r="A162" t="s">
        <v>411</v>
      </c>
      <c r="B162" t="s">
        <v>412</v>
      </c>
      <c r="C162" t="s">
        <v>10324</v>
      </c>
      <c r="D162" t="s">
        <v>338</v>
      </c>
      <c r="E162">
        <v>58555.018014100002</v>
      </c>
      <c r="F162">
        <v>1780.25</v>
      </c>
      <c r="G162">
        <v>75.255070322601298</v>
      </c>
      <c r="H162">
        <f>(Table2[[#This Row],[1Y Return vs Nifty]]-AVERAGE(Table2[1Y Return vs Nifty]))/_xlfn.STDEV.P(Table2[1Y Return vs Nifty])</f>
        <v>0.84455791525480151</v>
      </c>
      <c r="I162">
        <v>20.830297248736098</v>
      </c>
      <c r="J162">
        <f>(Table2[[#This Row],[1M Return vs Nifty]]-AVERAGE(Table2[1M Return vs Nifty]))/_xlfn.STDEV.P(Table2[1M Return vs Nifty])</f>
        <v>1.7510094989483169</v>
      </c>
      <c r="K162">
        <v>47.794081229273097</v>
      </c>
      <c r="L162">
        <f>(Table2[[#This Row],[6M Return vs Nifty]]-AVERAGE(Table2[6M Return vs Nifty]))/_xlfn.STDEV.P(Table2[6M Return vs Nifty])</f>
        <v>1.2981814704332677</v>
      </c>
      <c r="M162">
        <v>3.1981665997006901</v>
      </c>
      <c r="N162">
        <f>(Table2[[#This Row],[1W Return vs Nifty]]-AVERAGE(Table2[1W Return vs Nifty]))/_xlfn.STDEV.P(Table2[1W Return vs Nifty])</f>
        <v>0.96183479794631199</v>
      </c>
      <c r="O162">
        <v>1679.85</v>
      </c>
      <c r="P162">
        <v>1575.69540676477</v>
      </c>
      <c r="Q162">
        <v>1301.43442502434</v>
      </c>
      <c r="R162">
        <v>72.206640379576001</v>
      </c>
      <c r="S162" s="2">
        <f>(Table2[[#This Row],[Close Price]]-Table2[[#This Row],[20D EMA]])/Table2[[#This Row],[20D EMA]]</f>
        <v>5.9767241122719347E-2</v>
      </c>
      <c r="T162" s="2">
        <f>(Table2[[#This Row],[Close Price]]-Table2[[#This Row],[50D EMA]])/Table2[[#This Row],[50D EMA]]</f>
        <v>0.12981861364641725</v>
      </c>
      <c r="U162" s="2">
        <f>(Table2[[#This Row],[Close Price]]-Table2[[#This Row],[200D EMA]])/Table2[[#This Row],[200D EMA]]</f>
        <v>0.36791371564241887</v>
      </c>
      <c r="V162">
        <v>1.22399272998967</v>
      </c>
      <c r="W162">
        <v>1776.8</v>
      </c>
      <c r="X162">
        <v>1807.95</v>
      </c>
      <c r="Y162">
        <v>1750.55</v>
      </c>
      <c r="Z162">
        <v>1828.75</v>
      </c>
      <c r="AA162">
        <v>1750.55</v>
      </c>
      <c r="AB162">
        <v>1828.75</v>
      </c>
      <c r="AC162" s="2">
        <f>(Table2[[#This Row],[Close Price]]/Table2[[#This Row],[Day Low]])-1</f>
        <v>1.9416929311122377E-3</v>
      </c>
      <c r="AD162" s="2">
        <f>(Table2[[#This Row],[Day High]]/Table2[[#This Row],[Close Price]])-1</f>
        <v>1.5559612413986734E-2</v>
      </c>
      <c r="AE162" s="2">
        <f>(Table2[[#This Row],[Close Price]]/Table2[[#This Row],[Current Week Low]])-1</f>
        <v>1.6966096369712469E-2</v>
      </c>
      <c r="AF162" s="2">
        <f>(Table2[[#This Row],[Current Week High]]/Table2[[#This Row],[Close Price]])-1</f>
        <v>2.7243364695969774E-2</v>
      </c>
      <c r="AG162" s="2">
        <f>(Table2[[#This Row],[Close Price]]/Table2[[#This Row],[Current Month Low]])-1</f>
        <v>1.6966096369712469E-2</v>
      </c>
      <c r="AH162" s="2">
        <f>(Table2[[#This Row],[Current Month High]]/Table2[[#This Row],[Close Price]])-1</f>
        <v>2.7243364695969774E-2</v>
      </c>
      <c r="AI162">
        <v>2.7243364695969698</v>
      </c>
      <c r="AJ162">
        <v>120.683029626874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0.1</v>
      </c>
      <c r="AM162" t="s">
        <v>10358</v>
      </c>
      <c r="AN162">
        <v>10.73</v>
      </c>
      <c r="AO162" t="s">
        <v>10358</v>
      </c>
      <c r="AP162">
        <v>2.3809939805853001E-2</v>
      </c>
      <c r="AQ162">
        <f>(Table2[[#This Row],[Sharpe Ratio]]-AVERAGE(Table2[Sharpe Ratio]))/_xlfn.STDEV.P(Table2[Sharpe Ratio])</f>
        <v>-0.45489873985578955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4.400684942726909</v>
      </c>
      <c r="AS162">
        <f>_xlfn.RANK.AVG(Table2[[#This Row],[1Y Return vs Nifty Z-Score]],Table2[1Y Return vs Nifty Z-Score])</f>
        <v>116</v>
      </c>
      <c r="AT162">
        <f>_xlfn.RANK.AVG(Table2[[#This Row],[6M Return vs Nifty Z-Score]],Table2[6M Return vs Nifty Z-Score])</f>
        <v>69</v>
      </c>
      <c r="AU162">
        <f>_xlfn.RANK.AVG(Table2[[#This Row],[Sharpe Ratio Z-Score]],Table2[Sharpe Ratio Z-Score])</f>
        <v>460</v>
      </c>
      <c r="AV162">
        <f>(Table2[[#This Row],[Rank 1Y]]+Table2[[#This Row],[Rank 6M]]+Table2[[#This Row],[Rank Sharpe]])/3</f>
        <v>215</v>
      </c>
    </row>
    <row r="163" spans="1:48" x14ac:dyDescent="0.3">
      <c r="A163" t="s">
        <v>992</v>
      </c>
      <c r="B163" t="s">
        <v>993</v>
      </c>
      <c r="C163" t="s">
        <v>10318</v>
      </c>
      <c r="D163" t="s">
        <v>54</v>
      </c>
      <c r="E163">
        <v>14394.0819933</v>
      </c>
      <c r="F163">
        <v>927.8</v>
      </c>
      <c r="G163">
        <v>68.139990382529305</v>
      </c>
      <c r="H163">
        <f>(Table2[[#This Row],[1Y Return vs Nifty]]-AVERAGE(Table2[1Y Return vs Nifty]))/_xlfn.STDEV.P(Table2[1Y Return vs Nifty])</f>
        <v>0.72592745091519961</v>
      </c>
      <c r="I163">
        <v>7.6387287811481404</v>
      </c>
      <c r="J163">
        <f>(Table2[[#This Row],[1M Return vs Nifty]]-AVERAGE(Table2[1M Return vs Nifty]))/_xlfn.STDEV.P(Table2[1M Return vs Nifty])</f>
        <v>0.46610522548524391</v>
      </c>
      <c r="K163">
        <v>50.577589364756001</v>
      </c>
      <c r="L163">
        <f>(Table2[[#This Row],[6M Return vs Nifty]]-AVERAGE(Table2[6M Return vs Nifty]))/_xlfn.STDEV.P(Table2[6M Return vs Nifty])</f>
        <v>1.3914381046396112</v>
      </c>
      <c r="M163">
        <v>-3.3724089099064498</v>
      </c>
      <c r="N163">
        <f>(Table2[[#This Row],[1W Return vs Nifty]]-AVERAGE(Table2[1W Return vs Nifty]))/_xlfn.STDEV.P(Table2[1W Return vs Nifty])</f>
        <v>-0.61039072057707899</v>
      </c>
      <c r="O163">
        <v>887.76</v>
      </c>
      <c r="P163">
        <v>826.845969256226</v>
      </c>
      <c r="Q163">
        <v>672.13635344008605</v>
      </c>
      <c r="R163">
        <v>58.3503807610387</v>
      </c>
      <c r="S163" s="2">
        <f>(Table2[[#This Row],[Close Price]]-Table2[[#This Row],[20D EMA]])/Table2[[#This Row],[20D EMA]]</f>
        <v>4.5102279895467202E-2</v>
      </c>
      <c r="T163" s="2">
        <f>(Table2[[#This Row],[Close Price]]-Table2[[#This Row],[50D EMA]])/Table2[[#This Row],[50D EMA]]</f>
        <v>0.12209532911502886</v>
      </c>
      <c r="U163" s="2">
        <f>(Table2[[#This Row],[Close Price]]-Table2[[#This Row],[200D EMA]])/Table2[[#This Row],[200D EMA]]</f>
        <v>0.38037467435200056</v>
      </c>
      <c r="V163">
        <v>0.51418433594775703</v>
      </c>
      <c r="W163">
        <v>905.4</v>
      </c>
      <c r="X163">
        <v>946</v>
      </c>
      <c r="Y163">
        <v>904.05</v>
      </c>
      <c r="Z163">
        <v>946</v>
      </c>
      <c r="AA163">
        <v>904.05</v>
      </c>
      <c r="AB163">
        <v>946</v>
      </c>
      <c r="AC163" s="2">
        <f>(Table2[[#This Row],[Close Price]]/Table2[[#This Row],[Day Low]])-1</f>
        <v>2.4740446211619194E-2</v>
      </c>
      <c r="AD163" s="2">
        <f>(Table2[[#This Row],[Day High]]/Table2[[#This Row],[Close Price]])-1</f>
        <v>1.9616296615649897E-2</v>
      </c>
      <c r="AE163" s="2">
        <f>(Table2[[#This Row],[Close Price]]/Table2[[#This Row],[Current Week Low]])-1</f>
        <v>2.6270670869974033E-2</v>
      </c>
      <c r="AF163" s="2">
        <f>(Table2[[#This Row],[Current Week High]]/Table2[[#This Row],[Close Price]])-1</f>
        <v>1.9616296615649897E-2</v>
      </c>
      <c r="AG163" s="2">
        <f>(Table2[[#This Row],[Close Price]]/Table2[[#This Row],[Current Month Low]])-1</f>
        <v>2.6270670869974033E-2</v>
      </c>
      <c r="AH163" s="2">
        <f>(Table2[[#This Row],[Current Month High]]/Table2[[#This Row],[Close Price]])-1</f>
        <v>1.9616296615649897E-2</v>
      </c>
      <c r="AI163">
        <v>2.4466479844794198</v>
      </c>
      <c r="AJ163">
        <v>191.07450980392099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0.05</v>
      </c>
      <c r="AM163" t="s">
        <v>10358</v>
      </c>
      <c r="AN163">
        <v>2.42</v>
      </c>
      <c r="AO163" t="s">
        <v>10358</v>
      </c>
      <c r="AP163">
        <v>2.6468556059695999E-2</v>
      </c>
      <c r="AQ163">
        <f>(Table2[[#This Row],[Sharpe Ratio]]-AVERAGE(Table2[Sharpe Ratio]))/_xlfn.STDEV.P(Table2[Sharpe Ratio])</f>
        <v>-0.42448068349852863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1.548599376964447</v>
      </c>
      <c r="AS163">
        <f>_xlfn.RANK.AVG(Table2[[#This Row],[1Y Return vs Nifty Z-Score]],Table2[1Y Return vs Nifty Z-Score])</f>
        <v>133</v>
      </c>
      <c r="AT163">
        <f>_xlfn.RANK.AVG(Table2[[#This Row],[6M Return vs Nifty Z-Score]],Table2[6M Return vs Nifty Z-Score])</f>
        <v>59</v>
      </c>
      <c r="AU163">
        <f>_xlfn.RANK.AVG(Table2[[#This Row],[Sharpe Ratio Z-Score]],Table2[Sharpe Ratio Z-Score])</f>
        <v>453</v>
      </c>
      <c r="AV163">
        <f>(Table2[[#This Row],[Rank 1Y]]+Table2[[#This Row],[Rank 6M]]+Table2[[#This Row],[Rank Sharpe]])/3</f>
        <v>215</v>
      </c>
    </row>
    <row r="164" spans="1:48" x14ac:dyDescent="0.3">
      <c r="A164" t="s">
        <v>61</v>
      </c>
      <c r="B164" t="s">
        <v>62</v>
      </c>
      <c r="C164" t="s">
        <v>10320</v>
      </c>
      <c r="D164" t="s">
        <v>63</v>
      </c>
      <c r="E164">
        <v>397563.31149400002</v>
      </c>
      <c r="F164">
        <v>405.1</v>
      </c>
      <c r="G164">
        <v>42.764604045875501</v>
      </c>
      <c r="H164">
        <f>(Table2[[#This Row],[1Y Return vs Nifty]]-AVERAGE(Table2[1Y Return vs Nifty]))/_xlfn.STDEV.P(Table2[1Y Return vs Nifty])</f>
        <v>0.30284100785781176</v>
      </c>
      <c r="I164">
        <v>-3.1373184550884701</v>
      </c>
      <c r="J164">
        <f>(Table2[[#This Row],[1M Return vs Nifty]]-AVERAGE(Table2[1M Return vs Nifty]))/_xlfn.STDEV.P(Table2[1M Return vs Nifty])</f>
        <v>-0.58351894762963785</v>
      </c>
      <c r="K164">
        <v>2.0174583138163298</v>
      </c>
      <c r="L164">
        <f>(Table2[[#This Row],[6M Return vs Nifty]]-AVERAGE(Table2[6M Return vs Nifty]))/_xlfn.STDEV.P(Table2[6M Return vs Nifty])</f>
        <v>-0.23548524460503967</v>
      </c>
      <c r="M164">
        <v>-1.6672970941479801</v>
      </c>
      <c r="N164">
        <f>(Table2[[#This Row],[1W Return vs Nifty]]-AVERAGE(Table2[1W Return vs Nifty]))/_xlfn.STDEV.P(Table2[1W Return vs Nifty])</f>
        <v>-0.20238683952412242</v>
      </c>
      <c r="O164">
        <v>406.02</v>
      </c>
      <c r="P164">
        <v>395.26939835793098</v>
      </c>
      <c r="Q164">
        <v>344.28114311747601</v>
      </c>
      <c r="R164">
        <v>53.192970434028098</v>
      </c>
      <c r="S164" s="2">
        <f>(Table2[[#This Row],[Close Price]]-Table2[[#This Row],[20D EMA]])/Table2[[#This Row],[20D EMA]]</f>
        <v>-2.2658982316141056E-3</v>
      </c>
      <c r="T164" s="2">
        <f>(Table2[[#This Row],[Close Price]]-Table2[[#This Row],[50D EMA]])/Table2[[#This Row],[50D EMA]]</f>
        <v>2.4870636793306901E-2</v>
      </c>
      <c r="U164" s="2">
        <f>(Table2[[#This Row],[Close Price]]-Table2[[#This Row],[200D EMA]])/Table2[[#This Row],[200D EMA]]</f>
        <v>0.17665462688954572</v>
      </c>
      <c r="V164">
        <v>0.65413832203132205</v>
      </c>
      <c r="W164">
        <v>399.9</v>
      </c>
      <c r="X164">
        <v>408.25</v>
      </c>
      <c r="Y164">
        <v>399.9</v>
      </c>
      <c r="Z164">
        <v>419.1</v>
      </c>
      <c r="AA164">
        <v>399.9</v>
      </c>
      <c r="AB164">
        <v>419.1</v>
      </c>
      <c r="AC164" s="2">
        <f>(Table2[[#This Row],[Close Price]]/Table2[[#This Row],[Day Low]])-1</f>
        <v>1.3003250812703371E-2</v>
      </c>
      <c r="AD164" s="2">
        <f>(Table2[[#This Row],[Day High]]/Table2[[#This Row],[Close Price]])-1</f>
        <v>7.7758578128857003E-3</v>
      </c>
      <c r="AE164" s="2">
        <f>(Table2[[#This Row],[Close Price]]/Table2[[#This Row],[Current Week Low]])-1</f>
        <v>1.3003250812703371E-2</v>
      </c>
      <c r="AF164" s="2">
        <f>(Table2[[#This Row],[Current Week High]]/Table2[[#This Row],[Close Price]])-1</f>
        <v>3.4559368057269779E-2</v>
      </c>
      <c r="AG164" s="2">
        <f>(Table2[[#This Row],[Close Price]]/Table2[[#This Row],[Current Month Low]])-1</f>
        <v>1.3003250812703371E-2</v>
      </c>
      <c r="AH164" s="2">
        <f>(Table2[[#This Row],[Current Month High]]/Table2[[#This Row],[Close Price]])-1</f>
        <v>3.4559368057269779E-2</v>
      </c>
      <c r="AI164">
        <v>5.2332757343865604</v>
      </c>
      <c r="AJ164">
        <v>77.870472008781505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0.04</v>
      </c>
      <c r="AM164" t="s">
        <v>10358</v>
      </c>
      <c r="AN164">
        <v>0.5</v>
      </c>
      <c r="AO164" t="s">
        <v>10358</v>
      </c>
      <c r="AP164">
        <v>0.20352320101145499</v>
      </c>
      <c r="AQ164">
        <f>(Table2[[#This Row],[Sharpe Ratio]]-AVERAGE(Table2[Sharpe Ratio]))/_xlfn.STDEV.P(Table2[Sharpe Ratio])</f>
        <v>1.6012566378138273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0.882706613912839</v>
      </c>
      <c r="AS164">
        <f>_xlfn.RANK.AVG(Table2[[#This Row],[1Y Return vs Nifty Z-Score]],Table2[1Y Return vs Nifty Z-Score])</f>
        <v>220</v>
      </c>
      <c r="AT164">
        <f>_xlfn.RANK.AVG(Table2[[#This Row],[6M Return vs Nifty Z-Score]],Table2[6M Return vs Nifty Z-Score])</f>
        <v>394</v>
      </c>
      <c r="AU164">
        <f>_xlfn.RANK.AVG(Table2[[#This Row],[Sharpe Ratio Z-Score]],Table2[Sharpe Ratio Z-Score])</f>
        <v>33</v>
      </c>
      <c r="AV164">
        <f>(Table2[[#This Row],[Rank 1Y]]+Table2[[#This Row],[Rank 6M]]+Table2[[#This Row],[Rank Sharpe]])/3</f>
        <v>215.66666666666666</v>
      </c>
    </row>
    <row r="165" spans="1:48" x14ac:dyDescent="0.3">
      <c r="A165" t="s">
        <v>783</v>
      </c>
      <c r="B165" t="s">
        <v>784</v>
      </c>
      <c r="C165" t="s">
        <v>10327</v>
      </c>
      <c r="D165" t="s">
        <v>384</v>
      </c>
      <c r="E165">
        <v>21188.496726844998</v>
      </c>
      <c r="F165">
        <v>531.25</v>
      </c>
      <c r="G165">
        <v>61.140087359936203</v>
      </c>
      <c r="H165">
        <f>(Table2[[#This Row],[1Y Return vs Nifty]]-AVERAGE(Table2[1Y Return vs Nifty]))/_xlfn.STDEV.P(Table2[1Y Return vs Nifty])</f>
        <v>0.60921734324295884</v>
      </c>
      <c r="I165">
        <v>1.25683828766407</v>
      </c>
      <c r="J165">
        <f>(Table2[[#This Row],[1M Return vs Nifty]]-AVERAGE(Table2[1M Return vs Nifty]))/_xlfn.STDEV.P(Table2[1M Return vs Nifty])</f>
        <v>-0.15551292310709033</v>
      </c>
      <c r="K165">
        <v>37.350614958861897</v>
      </c>
      <c r="L165">
        <f>(Table2[[#This Row],[6M Return vs Nifty]]-AVERAGE(Table2[6M Return vs Nifty]))/_xlfn.STDEV.P(Table2[6M Return vs Nifty])</f>
        <v>0.94829116423624304</v>
      </c>
      <c r="M165">
        <v>0.85550077831807603</v>
      </c>
      <c r="N165">
        <f>(Table2[[#This Row],[1W Return vs Nifty]]-AVERAGE(Table2[1W Return vs Nifty]))/_xlfn.STDEV.P(Table2[1W Return vs Nifty])</f>
        <v>0.40127522742392296</v>
      </c>
      <c r="O165">
        <v>514.73</v>
      </c>
      <c r="P165">
        <v>498.49128260534002</v>
      </c>
      <c r="Q165">
        <v>421.19697235372598</v>
      </c>
      <c r="R165">
        <v>63.568319939837103</v>
      </c>
      <c r="S165" s="2">
        <f>(Table2[[#This Row],[Close Price]]-Table2[[#This Row],[20D EMA]])/Table2[[#This Row],[20D EMA]]</f>
        <v>3.2094496143609236E-2</v>
      </c>
      <c r="T165" s="2">
        <f>(Table2[[#This Row],[Close Price]]-Table2[[#This Row],[50D EMA]])/Table2[[#This Row],[50D EMA]]</f>
        <v>6.5715727712324604E-2</v>
      </c>
      <c r="U165" s="2">
        <f>(Table2[[#This Row],[Close Price]]-Table2[[#This Row],[200D EMA]])/Table2[[#This Row],[200D EMA]]</f>
        <v>0.26128636925208054</v>
      </c>
      <c r="V165">
        <v>0.668481394136345</v>
      </c>
      <c r="W165">
        <v>515</v>
      </c>
      <c r="X165">
        <v>537</v>
      </c>
      <c r="Y165">
        <v>515</v>
      </c>
      <c r="Z165">
        <v>538</v>
      </c>
      <c r="AA165">
        <v>515</v>
      </c>
      <c r="AB165">
        <v>538</v>
      </c>
      <c r="AC165" s="2">
        <f>(Table2[[#This Row],[Close Price]]/Table2[[#This Row],[Day Low]])-1</f>
        <v>3.1553398058252524E-2</v>
      </c>
      <c r="AD165" s="2">
        <f>(Table2[[#This Row],[Day High]]/Table2[[#This Row],[Close Price]])-1</f>
        <v>1.0823529411764676E-2</v>
      </c>
      <c r="AE165" s="2">
        <f>(Table2[[#This Row],[Close Price]]/Table2[[#This Row],[Current Week Low]])-1</f>
        <v>3.1553398058252524E-2</v>
      </c>
      <c r="AF165" s="2">
        <f>(Table2[[#This Row],[Current Week High]]/Table2[[#This Row],[Close Price]])-1</f>
        <v>1.2705882352941122E-2</v>
      </c>
      <c r="AG165" s="2">
        <f>(Table2[[#This Row],[Close Price]]/Table2[[#This Row],[Current Month Low]])-1</f>
        <v>3.1553398058252524E-2</v>
      </c>
      <c r="AH165" s="2">
        <f>(Table2[[#This Row],[Current Month High]]/Table2[[#This Row],[Close Price]])-1</f>
        <v>1.2705882352941122E-2</v>
      </c>
      <c r="AI165">
        <v>8.1129411764705797</v>
      </c>
      <c r="AJ165">
        <v>101.651167204403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0.21</v>
      </c>
      <c r="AM165" t="s">
        <v>10358</v>
      </c>
      <c r="AN165">
        <v>6.9</v>
      </c>
      <c r="AO165" t="s">
        <v>10358</v>
      </c>
      <c r="AP165">
        <v>4.8401444368639003E-2</v>
      </c>
      <c r="AQ165">
        <f>(Table2[[#This Row],[Sharpe Ratio]]-AVERAGE(Table2[Sharpe Ratio]))/_xlfn.STDEV.P(Table2[Sharpe Ratio])</f>
        <v>-0.17353967924694896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1.6297311325490855</v>
      </c>
      <c r="AS165">
        <f>_xlfn.RANK.AVG(Table2[[#This Row],[1Y Return vs Nifty Z-Score]],Table2[1Y Return vs Nifty Z-Score])</f>
        <v>155</v>
      </c>
      <c r="AT165">
        <f>_xlfn.RANK.AVG(Table2[[#This Row],[6M Return vs Nifty Z-Score]],Table2[6M Return vs Nifty Z-Score])</f>
        <v>111</v>
      </c>
      <c r="AU165">
        <f>_xlfn.RANK.AVG(Table2[[#This Row],[Sharpe Ratio Z-Score]],Table2[Sharpe Ratio Z-Score])</f>
        <v>384</v>
      </c>
      <c r="AV165">
        <f>(Table2[[#This Row],[Rank 1Y]]+Table2[[#This Row],[Rank 6M]]+Table2[[#This Row],[Rank Sharpe]])/3</f>
        <v>216.66666666666666</v>
      </c>
    </row>
    <row r="166" spans="1:48" x14ac:dyDescent="0.3">
      <c r="A166" t="s">
        <v>1703</v>
      </c>
      <c r="B166" t="s">
        <v>1704</v>
      </c>
      <c r="C166" t="s">
        <v>10315</v>
      </c>
      <c r="D166" t="s">
        <v>959</v>
      </c>
      <c r="E166">
        <v>4870.6784454299996</v>
      </c>
      <c r="F166">
        <v>565.25</v>
      </c>
      <c r="G166">
        <v>24.171511367514999</v>
      </c>
      <c r="H166">
        <f>(Table2[[#This Row],[1Y Return vs Nifty]]-AVERAGE(Table2[1Y Return vs Nifty]))/_xlfn.STDEV.P(Table2[1Y Return vs Nifty])</f>
        <v>-7.1635509835667249E-3</v>
      </c>
      <c r="I166">
        <v>20.4961632026804</v>
      </c>
      <c r="J166">
        <f>(Table2[[#This Row],[1M Return vs Nifty]]-AVERAGE(Table2[1M Return vs Nifty]))/_xlfn.STDEV.P(Table2[1M Return vs Nifty])</f>
        <v>1.7184636902568522</v>
      </c>
      <c r="K166">
        <v>68.384983921192898</v>
      </c>
      <c r="L166">
        <f>(Table2[[#This Row],[6M Return vs Nifty]]-AVERAGE(Table2[6M Return vs Nifty]))/_xlfn.STDEV.P(Table2[6M Return vs Nifty])</f>
        <v>1.9880441138509202</v>
      </c>
      <c r="M166">
        <v>-6.0692326698016297</v>
      </c>
      <c r="N166">
        <f>(Table2[[#This Row],[1W Return vs Nifty]]-AVERAGE(Table2[1W Return vs Nifty]))/_xlfn.STDEV.P(Table2[1W Return vs Nifty])</f>
        <v>-1.2556941841881248</v>
      </c>
      <c r="O166">
        <v>544.14</v>
      </c>
      <c r="P166">
        <v>472.07898978399197</v>
      </c>
      <c r="Q166">
        <v>355.32878220747398</v>
      </c>
      <c r="R166">
        <v>55.1730908117555</v>
      </c>
      <c r="S166" s="2">
        <f>(Table2[[#This Row],[Close Price]]-Table2[[#This Row],[20D EMA]])/Table2[[#This Row],[20D EMA]]</f>
        <v>3.8795163009519636E-2</v>
      </c>
      <c r="T166" s="2">
        <f>(Table2[[#This Row],[Close Price]]-Table2[[#This Row],[50D EMA]])/Table2[[#This Row],[50D EMA]]</f>
        <v>0.19736317911254653</v>
      </c>
      <c r="U166" s="2">
        <f>(Table2[[#This Row],[Close Price]]-Table2[[#This Row],[200D EMA]])/Table2[[#This Row],[200D EMA]]</f>
        <v>0.59078022469329405</v>
      </c>
      <c r="V166">
        <v>0.67180046102655799</v>
      </c>
      <c r="W166">
        <v>549.9</v>
      </c>
      <c r="X166">
        <v>569.70000000000005</v>
      </c>
      <c r="Y166">
        <v>549.9</v>
      </c>
      <c r="Z166">
        <v>595.85</v>
      </c>
      <c r="AA166">
        <v>549.9</v>
      </c>
      <c r="AB166">
        <v>595.85</v>
      </c>
      <c r="AC166" s="2">
        <f>(Table2[[#This Row],[Close Price]]/Table2[[#This Row],[Day Low]])-1</f>
        <v>2.7914166212038571E-2</v>
      </c>
      <c r="AD166" s="2">
        <f>(Table2[[#This Row],[Day High]]/Table2[[#This Row],[Close Price]])-1</f>
        <v>7.8726227333039134E-3</v>
      </c>
      <c r="AE166" s="2">
        <f>(Table2[[#This Row],[Close Price]]/Table2[[#This Row],[Current Week Low]])-1</f>
        <v>2.7914166212038571E-2</v>
      </c>
      <c r="AF166" s="2">
        <f>(Table2[[#This Row],[Current Week High]]/Table2[[#This Row],[Close Price]])-1</f>
        <v>5.4135338345864703E-2</v>
      </c>
      <c r="AG166" s="2">
        <f>(Table2[[#This Row],[Close Price]]/Table2[[#This Row],[Current Month Low]])-1</f>
        <v>2.7914166212038571E-2</v>
      </c>
      <c r="AH166" s="2">
        <f>(Table2[[#This Row],[Current Month High]]/Table2[[#This Row],[Close Price]])-1</f>
        <v>5.4135338345864703E-2</v>
      </c>
      <c r="AI166">
        <v>8.5891198584696795</v>
      </c>
      <c r="AJ166">
        <v>161.93234476366999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0.87</v>
      </c>
      <c r="AM166" t="s">
        <v>10358</v>
      </c>
      <c r="AN166">
        <v>11.74</v>
      </c>
      <c r="AO166" t="s">
        <v>10358</v>
      </c>
      <c r="AP166">
        <v>7.4974012912712995E-2</v>
      </c>
      <c r="AQ166">
        <f>(Table2[[#This Row],[Sharpe Ratio]]-AVERAGE(Table2[Sharpe Ratio]))/_xlfn.STDEV.P(Table2[Sharpe Ratio])</f>
        <v>0.13048535120355345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2.5741354201396343</v>
      </c>
      <c r="AS166">
        <f>_xlfn.RANK.AVG(Table2[[#This Row],[1Y Return vs Nifty Z-Score]],Table2[1Y Return vs Nifty Z-Score])</f>
        <v>304</v>
      </c>
      <c r="AT166">
        <f>_xlfn.RANK.AVG(Table2[[#This Row],[6M Return vs Nifty Z-Score]],Table2[6M Return vs Nifty Z-Score])</f>
        <v>30</v>
      </c>
      <c r="AU166">
        <f>_xlfn.RANK.AVG(Table2[[#This Row],[Sharpe Ratio Z-Score]],Table2[Sharpe Ratio Z-Score])</f>
        <v>316</v>
      </c>
      <c r="AV166">
        <f>(Table2[[#This Row],[Rank 1Y]]+Table2[[#This Row],[Rank 6M]]+Table2[[#This Row],[Rank Sharpe]])/3</f>
        <v>216.66666666666666</v>
      </c>
    </row>
    <row r="167" spans="1:48" x14ac:dyDescent="0.3">
      <c r="A167" t="s">
        <v>218</v>
      </c>
      <c r="B167" t="s">
        <v>219</v>
      </c>
      <c r="C167" t="s">
        <v>10314</v>
      </c>
      <c r="D167" t="s">
        <v>51</v>
      </c>
      <c r="E167">
        <v>121256.90215625</v>
      </c>
      <c r="F167">
        <v>3243.95</v>
      </c>
      <c r="G167">
        <v>42.250592743753401</v>
      </c>
      <c r="H167">
        <f>(Table2[[#This Row],[1Y Return vs Nifty]]-AVERAGE(Table2[1Y Return vs Nifty]))/_xlfn.STDEV.P(Table2[1Y Return vs Nifty])</f>
        <v>0.2942708442110023</v>
      </c>
      <c r="I167">
        <v>10.8989487996022</v>
      </c>
      <c r="J167">
        <f>(Table2[[#This Row],[1M Return vs Nifty]]-AVERAGE(Table2[1M Return vs Nifty]))/_xlfn.STDEV.P(Table2[1M Return vs Nifty])</f>
        <v>0.78366190151161197</v>
      </c>
      <c r="K167">
        <v>20.129464747036099</v>
      </c>
      <c r="L167">
        <f>(Table2[[#This Row],[6M Return vs Nifty]]-AVERAGE(Table2[6M Return vs Nifty]))/_xlfn.STDEV.P(Table2[6M Return vs Nifty])</f>
        <v>0.37132625960947313</v>
      </c>
      <c r="M167">
        <v>1.0151524794592801</v>
      </c>
      <c r="N167">
        <f>(Table2[[#This Row],[1W Return vs Nifty]]-AVERAGE(Table2[1W Return vs Nifty]))/_xlfn.STDEV.P(Table2[1W Return vs Nifty])</f>
        <v>0.43947712895337954</v>
      </c>
      <c r="O167">
        <v>3117.89</v>
      </c>
      <c r="P167">
        <v>2957.5526996210801</v>
      </c>
      <c r="Q167">
        <v>2522.6832962816502</v>
      </c>
      <c r="R167">
        <v>72.296477904594198</v>
      </c>
      <c r="S167" s="2">
        <f>(Table2[[#This Row],[Close Price]]-Table2[[#This Row],[20D EMA]])/Table2[[#This Row],[20D EMA]]</f>
        <v>4.0431189041306763E-2</v>
      </c>
      <c r="T167" s="2">
        <f>(Table2[[#This Row],[Close Price]]-Table2[[#This Row],[50D EMA]])/Table2[[#This Row],[50D EMA]]</f>
        <v>9.6835907747514605E-2</v>
      </c>
      <c r="U167" s="2">
        <f>(Table2[[#This Row],[Close Price]]-Table2[[#This Row],[200D EMA]])/Table2[[#This Row],[200D EMA]]</f>
        <v>0.28591250625136827</v>
      </c>
      <c r="V167">
        <v>0.70470236782151296</v>
      </c>
      <c r="W167">
        <v>3226</v>
      </c>
      <c r="X167">
        <v>3281.95</v>
      </c>
      <c r="Y167">
        <v>3190.05</v>
      </c>
      <c r="Z167">
        <v>3283.05</v>
      </c>
      <c r="AA167">
        <v>3190.05</v>
      </c>
      <c r="AB167">
        <v>3283.05</v>
      </c>
      <c r="AC167" s="2">
        <f>(Table2[[#This Row],[Close Price]]/Table2[[#This Row],[Day Low]])-1</f>
        <v>5.5641661500309691E-3</v>
      </c>
      <c r="AD167" s="2">
        <f>(Table2[[#This Row],[Day High]]/Table2[[#This Row],[Close Price]])-1</f>
        <v>1.1714113965998196E-2</v>
      </c>
      <c r="AE167" s="2">
        <f>(Table2[[#This Row],[Close Price]]/Table2[[#This Row],[Current Week Low]])-1</f>
        <v>1.6896286892054801E-2</v>
      </c>
      <c r="AF167" s="2">
        <f>(Table2[[#This Row],[Current Week High]]/Table2[[#This Row],[Close Price]])-1</f>
        <v>1.2053206738698252E-2</v>
      </c>
      <c r="AG167" s="2">
        <f>(Table2[[#This Row],[Close Price]]/Table2[[#This Row],[Current Month Low]])-1</f>
        <v>1.6896286892054801E-2</v>
      </c>
      <c r="AH167" s="2">
        <f>(Table2[[#This Row],[Current Month High]]/Table2[[#This Row],[Close Price]])-1</f>
        <v>1.2053206738698252E-2</v>
      </c>
      <c r="AI167">
        <v>1.2053206738698199</v>
      </c>
      <c r="AJ167">
        <v>84.226367947298101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0.12</v>
      </c>
      <c r="AM167" t="s">
        <v>10358</v>
      </c>
      <c r="AN167">
        <v>5.47</v>
      </c>
      <c r="AO167" t="s">
        <v>10358</v>
      </c>
      <c r="AP167">
        <v>0.107436006071107</v>
      </c>
      <c r="AQ167">
        <f>(Table2[[#This Row],[Sharpe Ratio]]-AVERAGE(Table2[Sharpe Ratio]))/_xlfn.STDEV.P(Table2[Sharpe Ratio])</f>
        <v>0.50189312242052531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2.3906292567059921</v>
      </c>
      <c r="AS167">
        <f>_xlfn.RANK.AVG(Table2[[#This Row],[1Y Return vs Nifty Z-Score]],Table2[1Y Return vs Nifty Z-Score])</f>
        <v>222</v>
      </c>
      <c r="AT167">
        <f>_xlfn.RANK.AVG(Table2[[#This Row],[6M Return vs Nifty Z-Score]],Table2[6M Return vs Nifty Z-Score])</f>
        <v>221</v>
      </c>
      <c r="AU167">
        <f>_xlfn.RANK.AVG(Table2[[#This Row],[Sharpe Ratio Z-Score]],Table2[Sharpe Ratio Z-Score])</f>
        <v>214</v>
      </c>
      <c r="AV167">
        <f>(Table2[[#This Row],[Rank 1Y]]+Table2[[#This Row],[Rank 6M]]+Table2[[#This Row],[Rank Sharpe]])/3</f>
        <v>219</v>
      </c>
    </row>
    <row r="168" spans="1:48" x14ac:dyDescent="0.3">
      <c r="A168" t="s">
        <v>1840</v>
      </c>
      <c r="B168" t="s">
        <v>1841</v>
      </c>
      <c r="C168" t="s">
        <v>10319</v>
      </c>
      <c r="D168" t="s">
        <v>204</v>
      </c>
      <c r="E168">
        <v>4046.2529301</v>
      </c>
      <c r="F168">
        <v>1622.55</v>
      </c>
      <c r="G168">
        <v>31.4640218417066</v>
      </c>
      <c r="H168">
        <f>(Table2[[#This Row],[1Y Return vs Nifty]]-AVERAGE(Table2[1Y Return vs Nifty]))/_xlfn.STDEV.P(Table2[1Y Return vs Nifty])</f>
        <v>0.11442523101766641</v>
      </c>
      <c r="I168">
        <v>22.394010713101199</v>
      </c>
      <c r="J168">
        <f>(Table2[[#This Row],[1M Return vs Nifty]]-AVERAGE(Table2[1M Return vs Nifty]))/_xlfn.STDEV.P(Table2[1M Return vs Nifty])</f>
        <v>1.9033205844550312</v>
      </c>
      <c r="K168">
        <v>24.325219674089102</v>
      </c>
      <c r="L168">
        <f>(Table2[[#This Row],[6M Return vs Nifty]]-AVERAGE(Table2[6M Return vs Nifty]))/_xlfn.STDEV.P(Table2[6M Return vs Nifty])</f>
        <v>0.51189778424910293</v>
      </c>
      <c r="M168">
        <v>1.2512046419882901</v>
      </c>
      <c r="N168">
        <f>(Table2[[#This Row],[1W Return vs Nifty]]-AVERAGE(Table2[1W Return vs Nifty]))/_xlfn.STDEV.P(Table2[1W Return vs Nifty])</f>
        <v>0.49596034463031657</v>
      </c>
      <c r="O168">
        <v>1487.25</v>
      </c>
      <c r="P168">
        <v>1397.2602597477901</v>
      </c>
      <c r="Q168">
        <v>1214.9080886317199</v>
      </c>
      <c r="R168">
        <v>66.0161107634042</v>
      </c>
      <c r="S168" s="2">
        <f>(Table2[[#This Row],[Close Price]]-Table2[[#This Row],[20D EMA]])/Table2[[#This Row],[20D EMA]]</f>
        <v>9.0973272818961143E-2</v>
      </c>
      <c r="T168" s="2">
        <f>(Table2[[#This Row],[Close Price]]-Table2[[#This Row],[50D EMA]])/Table2[[#This Row],[50D EMA]]</f>
        <v>0.16123677652785701</v>
      </c>
      <c r="U168" s="2">
        <f>(Table2[[#This Row],[Close Price]]-Table2[[#This Row],[200D EMA]])/Table2[[#This Row],[200D EMA]]</f>
        <v>0.33553312812937425</v>
      </c>
      <c r="V168">
        <v>0.81732226219081905</v>
      </c>
      <c r="W168">
        <v>1588.5</v>
      </c>
      <c r="X168">
        <v>1630</v>
      </c>
      <c r="Y168">
        <v>1531</v>
      </c>
      <c r="Z168">
        <v>1630</v>
      </c>
      <c r="AA168">
        <v>1531</v>
      </c>
      <c r="AB168">
        <v>1630</v>
      </c>
      <c r="AC168" s="2">
        <f>(Table2[[#This Row],[Close Price]]/Table2[[#This Row],[Day Low]])-1</f>
        <v>2.1435316336166244E-2</v>
      </c>
      <c r="AD168" s="2">
        <f>(Table2[[#This Row],[Day High]]/Table2[[#This Row],[Close Price]])-1</f>
        <v>4.591538011155416E-3</v>
      </c>
      <c r="AE168" s="2">
        <f>(Table2[[#This Row],[Close Price]]/Table2[[#This Row],[Current Week Low]])-1</f>
        <v>5.9797517962116187E-2</v>
      </c>
      <c r="AF168" s="2">
        <f>(Table2[[#This Row],[Current Week High]]/Table2[[#This Row],[Close Price]])-1</f>
        <v>4.591538011155416E-3</v>
      </c>
      <c r="AG168" s="2">
        <f>(Table2[[#This Row],[Close Price]]/Table2[[#This Row],[Current Month Low]])-1</f>
        <v>5.9797517962116187E-2</v>
      </c>
      <c r="AH168" s="2">
        <f>(Table2[[#This Row],[Current Month High]]/Table2[[#This Row],[Close Price]])-1</f>
        <v>4.591538011155416E-3</v>
      </c>
      <c r="AI168">
        <v>0.45915380111554099</v>
      </c>
      <c r="AJ168">
        <v>97.390510948905103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0.28000000000000003</v>
      </c>
      <c r="AM168" t="s">
        <v>10358</v>
      </c>
      <c r="AN168">
        <v>14.39</v>
      </c>
      <c r="AO168" t="s">
        <v>10358</v>
      </c>
      <c r="AP168">
        <v>0.110145642998089</v>
      </c>
      <c r="AQ168">
        <f>(Table2[[#This Row],[Sharpe Ratio]]-AVERAGE(Table2[Sharpe Ratio]))/_xlfn.STDEV.P(Table2[Sharpe Ratio])</f>
        <v>0.53289492218516377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3.5584988665372808</v>
      </c>
      <c r="AS168">
        <f>_xlfn.RANK.AVG(Table2[[#This Row],[1Y Return vs Nifty Z-Score]],Table2[1Y Return vs Nifty Z-Score])</f>
        <v>268</v>
      </c>
      <c r="AT168">
        <f>_xlfn.RANK.AVG(Table2[[#This Row],[6M Return vs Nifty Z-Score]],Table2[6M Return vs Nifty Z-Score])</f>
        <v>180</v>
      </c>
      <c r="AU168">
        <f>_xlfn.RANK.AVG(Table2[[#This Row],[Sharpe Ratio Z-Score]],Table2[Sharpe Ratio Z-Score])</f>
        <v>209</v>
      </c>
      <c r="AV168">
        <f>(Table2[[#This Row],[Rank 1Y]]+Table2[[#This Row],[Rank 6M]]+Table2[[#This Row],[Rank Sharpe]])/3</f>
        <v>219</v>
      </c>
    </row>
    <row r="169" spans="1:48" x14ac:dyDescent="0.3">
      <c r="A169" t="s">
        <v>889</v>
      </c>
      <c r="B169" t="s">
        <v>890</v>
      </c>
      <c r="C169" t="s">
        <v>10322</v>
      </c>
      <c r="D169" t="s">
        <v>773</v>
      </c>
      <c r="E169">
        <v>17607.264108300002</v>
      </c>
      <c r="F169">
        <v>444.25</v>
      </c>
      <c r="G169">
        <v>26.625194631057798</v>
      </c>
      <c r="H169">
        <f>(Table2[[#This Row],[1Y Return vs Nifty]]-AVERAGE(Table2[1Y Return vs Nifty]))/_xlfn.STDEV.P(Table2[1Y Return vs Nifty])</f>
        <v>3.3746964056050245E-2</v>
      </c>
      <c r="I169">
        <v>23.583455009279501</v>
      </c>
      <c r="J169">
        <f>(Table2[[#This Row],[1M Return vs Nifty]]-AVERAGE(Table2[1M Return vs Nifty]))/_xlfn.STDEV.P(Table2[1M Return vs Nifty])</f>
        <v>2.0191765619273769</v>
      </c>
      <c r="K169">
        <v>11.177115192992099</v>
      </c>
      <c r="L169">
        <f>(Table2[[#This Row],[6M Return vs Nifty]]-AVERAGE(Table2[6M Return vs Nifty]))/_xlfn.STDEV.P(Table2[6M Return vs Nifty])</f>
        <v>7.1393244502993433E-2</v>
      </c>
      <c r="M169">
        <v>-2.2432156355210102</v>
      </c>
      <c r="N169">
        <f>(Table2[[#This Row],[1W Return vs Nifty]]-AVERAGE(Table2[1W Return vs Nifty]))/_xlfn.STDEV.P(Table2[1W Return vs Nifty])</f>
        <v>-0.34019422428265877</v>
      </c>
      <c r="O169">
        <v>407.76</v>
      </c>
      <c r="P169">
        <v>383.36022320911701</v>
      </c>
      <c r="Q169">
        <v>338.800641306687</v>
      </c>
      <c r="R169">
        <v>67.734432915392603</v>
      </c>
      <c r="S169" s="2">
        <f>(Table2[[#This Row],[Close Price]]-Table2[[#This Row],[20D EMA]])/Table2[[#This Row],[20D EMA]]</f>
        <v>8.9488915048067511E-2</v>
      </c>
      <c r="T169" s="2">
        <f>(Table2[[#This Row],[Close Price]]-Table2[[#This Row],[50D EMA]])/Table2[[#This Row],[50D EMA]]</f>
        <v>0.15883175432540525</v>
      </c>
      <c r="U169" s="2">
        <f>(Table2[[#This Row],[Close Price]]-Table2[[#This Row],[200D EMA]])/Table2[[#This Row],[200D EMA]]</f>
        <v>0.31124309058747851</v>
      </c>
      <c r="V169">
        <v>1.27701399862196</v>
      </c>
      <c r="W169">
        <v>416</v>
      </c>
      <c r="X169">
        <v>453</v>
      </c>
      <c r="Y169">
        <v>407.25</v>
      </c>
      <c r="Z169">
        <v>453</v>
      </c>
      <c r="AA169">
        <v>407.25</v>
      </c>
      <c r="AB169">
        <v>453</v>
      </c>
      <c r="AC169" s="2">
        <f>(Table2[[#This Row],[Close Price]]/Table2[[#This Row],[Day Low]])-1</f>
        <v>6.7908653846153744E-2</v>
      </c>
      <c r="AD169" s="2">
        <f>(Table2[[#This Row],[Day High]]/Table2[[#This Row],[Close Price]])-1</f>
        <v>1.9696117051209994E-2</v>
      </c>
      <c r="AE169" s="2">
        <f>(Table2[[#This Row],[Close Price]]/Table2[[#This Row],[Current Week Low]])-1</f>
        <v>9.0853284223449959E-2</v>
      </c>
      <c r="AF169" s="2">
        <f>(Table2[[#This Row],[Current Week High]]/Table2[[#This Row],[Close Price]])-1</f>
        <v>1.9696117051209994E-2</v>
      </c>
      <c r="AG169" s="2">
        <f>(Table2[[#This Row],[Close Price]]/Table2[[#This Row],[Current Month Low]])-1</f>
        <v>9.0853284223449959E-2</v>
      </c>
      <c r="AH169" s="2">
        <f>(Table2[[#This Row],[Current Month High]]/Table2[[#This Row],[Close Price]])-1</f>
        <v>1.9696117051209994E-2</v>
      </c>
      <c r="AI169">
        <v>1.96961170512099</v>
      </c>
      <c r="AJ169">
        <v>93.320278503046097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0.16</v>
      </c>
      <c r="AM169" t="s">
        <v>10358</v>
      </c>
      <c r="AN169">
        <v>13.42</v>
      </c>
      <c r="AO169" t="s">
        <v>10358</v>
      </c>
      <c r="AP169">
        <v>0.184148373781651</v>
      </c>
      <c r="AQ169">
        <f>(Table2[[#This Row],[Sharpe Ratio]]-AVERAGE(Table2[Sharpe Ratio]))/_xlfn.STDEV.P(Table2[Sharpe Ratio])</f>
        <v>1.379583206856472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3.1637057530602339</v>
      </c>
      <c r="AS169">
        <f>_xlfn.RANK.AVG(Table2[[#This Row],[1Y Return vs Nifty Z-Score]],Table2[1Y Return vs Nifty Z-Score])</f>
        <v>289</v>
      </c>
      <c r="AT169">
        <f>_xlfn.RANK.AVG(Table2[[#This Row],[6M Return vs Nifty Z-Score]],Table2[6M Return vs Nifty Z-Score])</f>
        <v>306</v>
      </c>
      <c r="AU169">
        <f>_xlfn.RANK.AVG(Table2[[#This Row],[Sharpe Ratio Z-Score]],Table2[Sharpe Ratio Z-Score])</f>
        <v>64</v>
      </c>
      <c r="AV169">
        <f>(Table2[[#This Row],[Rank 1Y]]+Table2[[#This Row],[Rank 6M]]+Table2[[#This Row],[Rank Sharpe]])/3</f>
        <v>219.66666666666666</v>
      </c>
    </row>
    <row r="170" spans="1:48" x14ac:dyDescent="0.3">
      <c r="A170" t="s">
        <v>1121</v>
      </c>
      <c r="B170" t="s">
        <v>1122</v>
      </c>
      <c r="C170" t="s">
        <v>10327</v>
      </c>
      <c r="D170" t="s">
        <v>384</v>
      </c>
      <c r="E170">
        <v>11139.1344271</v>
      </c>
      <c r="F170">
        <v>200.06</v>
      </c>
      <c r="G170">
        <v>32.631116498647501</v>
      </c>
      <c r="H170">
        <f>(Table2[[#This Row],[1Y Return vs Nifty]]-AVERAGE(Table2[1Y Return vs Nifty]))/_xlfn.STDEV.P(Table2[1Y Return vs Nifty])</f>
        <v>0.13388432104157508</v>
      </c>
      <c r="I170">
        <v>-4.5166680251081504</v>
      </c>
      <c r="J170">
        <f>(Table2[[#This Row],[1M Return vs Nifty]]-AVERAGE(Table2[1M Return vs Nifty]))/_xlfn.STDEV.P(Table2[1M Return vs Nifty])</f>
        <v>-0.71787235385820025</v>
      </c>
      <c r="K170">
        <v>26.0316701779408</v>
      </c>
      <c r="L170">
        <f>(Table2[[#This Row],[6M Return vs Nifty]]-AVERAGE(Table2[6M Return vs Nifty]))/_xlfn.STDEV.P(Table2[6M Return vs Nifty])</f>
        <v>0.56906946210422071</v>
      </c>
      <c r="M170">
        <v>-2.1184904594093701</v>
      </c>
      <c r="N170">
        <f>(Table2[[#This Row],[1W Return vs Nifty]]-AVERAGE(Table2[1W Return vs Nifty]))/_xlfn.STDEV.P(Table2[1W Return vs Nifty])</f>
        <v>-0.31034963846238728</v>
      </c>
      <c r="O170">
        <v>200.63</v>
      </c>
      <c r="P170">
        <v>197.766554563847</v>
      </c>
      <c r="Q170">
        <v>168.684799272937</v>
      </c>
      <c r="R170">
        <v>54.567322651566201</v>
      </c>
      <c r="S170" s="2">
        <f>(Table2[[#This Row],[Close Price]]-Table2[[#This Row],[20D EMA]])/Table2[[#This Row],[20D EMA]]</f>
        <v>-2.8410506903254408E-3</v>
      </c>
      <c r="T170" s="2">
        <f>(Table2[[#This Row],[Close Price]]-Table2[[#This Row],[50D EMA]])/Table2[[#This Row],[50D EMA]]</f>
        <v>1.1596730504866993E-2</v>
      </c>
      <c r="U170" s="2">
        <f>(Table2[[#This Row],[Close Price]]-Table2[[#This Row],[200D EMA]])/Table2[[#This Row],[200D EMA]]</f>
        <v>0.18599898071608101</v>
      </c>
      <c r="V170">
        <v>0.32178987585777202</v>
      </c>
      <c r="W170">
        <v>197.51</v>
      </c>
      <c r="X170">
        <v>204.25</v>
      </c>
      <c r="Y170">
        <v>197.51</v>
      </c>
      <c r="Z170">
        <v>205.5</v>
      </c>
      <c r="AA170">
        <v>197.51</v>
      </c>
      <c r="AB170">
        <v>205.5</v>
      </c>
      <c r="AC170" s="2">
        <f>(Table2[[#This Row],[Close Price]]/Table2[[#This Row],[Day Low]])-1</f>
        <v>1.2910738696774837E-2</v>
      </c>
      <c r="AD170" s="2">
        <f>(Table2[[#This Row],[Day High]]/Table2[[#This Row],[Close Price]])-1</f>
        <v>2.094371688493446E-2</v>
      </c>
      <c r="AE170" s="2">
        <f>(Table2[[#This Row],[Close Price]]/Table2[[#This Row],[Current Week Low]])-1</f>
        <v>1.2910738696774837E-2</v>
      </c>
      <c r="AF170" s="2">
        <f>(Table2[[#This Row],[Current Week High]]/Table2[[#This Row],[Close Price]])-1</f>
        <v>2.7191842447265913E-2</v>
      </c>
      <c r="AG170" s="2">
        <f>(Table2[[#This Row],[Close Price]]/Table2[[#This Row],[Current Month Low]])-1</f>
        <v>1.2910738696774837E-2</v>
      </c>
      <c r="AH170" s="2">
        <f>(Table2[[#This Row],[Current Month High]]/Table2[[#This Row],[Close Price]])-1</f>
        <v>2.7191842447265913E-2</v>
      </c>
      <c r="AI170">
        <v>22.463261021693398</v>
      </c>
      <c r="AJ170">
        <v>70.119047619047606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0.16</v>
      </c>
      <c r="AM170" t="s">
        <v>10358</v>
      </c>
      <c r="AN170">
        <v>5.18</v>
      </c>
      <c r="AO170" t="s">
        <v>10358</v>
      </c>
      <c r="AP170">
        <v>0.10115884748513999</v>
      </c>
      <c r="AQ170">
        <f>(Table2[[#This Row],[Sharpe Ratio]]-AVERAGE(Table2[Sharpe Ratio]))/_xlfn.STDEV.P(Table2[Sharpe Ratio])</f>
        <v>0.43007419655809304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0.10480598738330127</v>
      </c>
      <c r="AS170">
        <f>_xlfn.RANK.AVG(Table2[[#This Row],[1Y Return vs Nifty Z-Score]],Table2[1Y Return vs Nifty Z-Score])</f>
        <v>261</v>
      </c>
      <c r="AT170">
        <f>_xlfn.RANK.AVG(Table2[[#This Row],[6M Return vs Nifty Z-Score]],Table2[6M Return vs Nifty Z-Score])</f>
        <v>171</v>
      </c>
      <c r="AU170">
        <f>_xlfn.RANK.AVG(Table2[[#This Row],[Sharpe Ratio Z-Score]],Table2[Sharpe Ratio Z-Score])</f>
        <v>230</v>
      </c>
      <c r="AV170">
        <f>(Table2[[#This Row],[Rank 1Y]]+Table2[[#This Row],[Rank 6M]]+Table2[[#This Row],[Rank Sharpe]])/3</f>
        <v>220.66666666666666</v>
      </c>
    </row>
    <row r="171" spans="1:48" x14ac:dyDescent="0.3">
      <c r="A171" t="s">
        <v>1434</v>
      </c>
      <c r="B171" t="s">
        <v>1435</v>
      </c>
      <c r="C171" t="s">
        <v>10325</v>
      </c>
      <c r="D171" t="s">
        <v>730</v>
      </c>
      <c r="E171">
        <v>7530.7899333149899</v>
      </c>
      <c r="F171">
        <v>235.08</v>
      </c>
      <c r="G171">
        <v>20.250607530059</v>
      </c>
      <c r="H171">
        <f>(Table2[[#This Row],[1Y Return vs Nifty]]-AVERAGE(Table2[1Y Return vs Nifty]))/_xlfn.STDEV.P(Table2[1Y Return vs Nifty])</f>
        <v>-7.2537186527516201E-2</v>
      </c>
      <c r="I171">
        <v>-8.1330528120604892</v>
      </c>
      <c r="J171">
        <f>(Table2[[#This Row],[1M Return vs Nifty]]-AVERAGE(Table2[1M Return vs Nifty]))/_xlfn.STDEV.P(Table2[1M Return vs Nifty])</f>
        <v>-1.0701207069375929</v>
      </c>
      <c r="K171">
        <v>13.1443929741201</v>
      </c>
      <c r="L171">
        <f>(Table2[[#This Row],[6M Return vs Nifty]]-AVERAGE(Table2[6M Return vs Nifty]))/_xlfn.STDEV.P(Table2[6M Return vs Nifty])</f>
        <v>0.13730348995125852</v>
      </c>
      <c r="M171">
        <v>-4.6028304241057096</v>
      </c>
      <c r="N171">
        <f>(Table2[[#This Row],[1W Return vs Nifty]]-AVERAGE(Table2[1W Return vs Nifty]))/_xlfn.STDEV.P(Table2[1W Return vs Nifty])</f>
        <v>-0.90480939065183053</v>
      </c>
      <c r="O171">
        <v>246.03</v>
      </c>
      <c r="P171">
        <v>244.12498724653099</v>
      </c>
      <c r="Q171">
        <v>199.921674961267</v>
      </c>
      <c r="R171">
        <v>31.109406160115402</v>
      </c>
      <c r="S171" s="2">
        <f>(Table2[[#This Row],[Close Price]]-Table2[[#This Row],[20D EMA]])/Table2[[#This Row],[20D EMA]]</f>
        <v>-4.4506767467381983E-2</v>
      </c>
      <c r="T171" s="2">
        <f>(Table2[[#This Row],[Close Price]]-Table2[[#This Row],[50D EMA]])/Table2[[#This Row],[50D EMA]]</f>
        <v>-3.7050640938270069E-2</v>
      </c>
      <c r="U171" s="2">
        <f>(Table2[[#This Row],[Close Price]]-Table2[[#This Row],[200D EMA]])/Table2[[#This Row],[200D EMA]]</f>
        <v>0.17586049659470199</v>
      </c>
      <c r="V171">
        <v>0.34413614829327199</v>
      </c>
      <c r="W171">
        <v>233.8</v>
      </c>
      <c r="X171">
        <v>239.9</v>
      </c>
      <c r="Y171">
        <v>230.46</v>
      </c>
      <c r="Z171">
        <v>243.98</v>
      </c>
      <c r="AA171">
        <v>230.46</v>
      </c>
      <c r="AB171">
        <v>243.98</v>
      </c>
      <c r="AC171" s="2">
        <f>(Table2[[#This Row],[Close Price]]/Table2[[#This Row],[Day Low]])-1</f>
        <v>5.4747647562018997E-3</v>
      </c>
      <c r="AD171" s="2">
        <f>(Table2[[#This Row],[Day High]]/Table2[[#This Row],[Close Price]])-1</f>
        <v>2.0503658329079411E-2</v>
      </c>
      <c r="AE171" s="2">
        <f>(Table2[[#This Row],[Close Price]]/Table2[[#This Row],[Current Week Low]])-1</f>
        <v>2.0046862796146758E-2</v>
      </c>
      <c r="AF171" s="2">
        <f>(Table2[[#This Row],[Current Week High]]/Table2[[#This Row],[Close Price]])-1</f>
        <v>3.7859452101412172E-2</v>
      </c>
      <c r="AG171" s="2">
        <f>(Table2[[#This Row],[Close Price]]/Table2[[#This Row],[Current Month Low]])-1</f>
        <v>2.0046862796146758E-2</v>
      </c>
      <c r="AH171" s="2">
        <f>(Table2[[#This Row],[Current Month High]]/Table2[[#This Row],[Close Price]])-1</f>
        <v>3.7859452101412172E-2</v>
      </c>
      <c r="AI171">
        <v>26.123021949974401</v>
      </c>
      <c r="AJ171">
        <v>112.35772357723501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0.1</v>
      </c>
      <c r="AM171" t="s">
        <v>10358</v>
      </c>
      <c r="AN171">
        <v>-6.99</v>
      </c>
      <c r="AO171" t="s">
        <v>10357</v>
      </c>
      <c r="AP171">
        <v>0.18615682576193601</v>
      </c>
      <c r="AQ171">
        <f>(Table2[[#This Row],[Sharpe Ratio]]-AVERAGE(Table2[Sharpe Ratio]))/_xlfn.STDEV.P(Table2[Sharpe Ratio])</f>
        <v>1.402562531322292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-0.50760126284338902</v>
      </c>
      <c r="AS171">
        <f>_xlfn.RANK.AVG(Table2[[#This Row],[1Y Return vs Nifty Z-Score]],Table2[1Y Return vs Nifty Z-Score])</f>
        <v>322</v>
      </c>
      <c r="AT171">
        <f>_xlfn.RANK.AVG(Table2[[#This Row],[6M Return vs Nifty Z-Score]],Table2[6M Return vs Nifty Z-Score])</f>
        <v>280</v>
      </c>
      <c r="AU171">
        <f>_xlfn.RANK.AVG(Table2[[#This Row],[Sharpe Ratio Z-Score]],Table2[Sharpe Ratio Z-Score])</f>
        <v>62</v>
      </c>
      <c r="AV171">
        <f>(Table2[[#This Row],[Rank 1Y]]+Table2[[#This Row],[Rank 6M]]+Table2[[#This Row],[Rank Sharpe]])/3</f>
        <v>221.33333333333334</v>
      </c>
    </row>
    <row r="172" spans="1:48" x14ac:dyDescent="0.3">
      <c r="A172" t="s">
        <v>938</v>
      </c>
      <c r="B172" t="s">
        <v>939</v>
      </c>
      <c r="C172" t="s">
        <v>10325</v>
      </c>
      <c r="D172" t="s">
        <v>730</v>
      </c>
      <c r="E172">
        <v>15818.663325</v>
      </c>
      <c r="F172">
        <v>4106.7</v>
      </c>
      <c r="G172">
        <v>34.985161622786002</v>
      </c>
      <c r="H172">
        <f>(Table2[[#This Row],[1Y Return vs Nifty]]-AVERAGE(Table2[1Y Return vs Nifty]))/_xlfn.STDEV.P(Table2[1Y Return vs Nifty])</f>
        <v>0.17313355906912428</v>
      </c>
      <c r="I172">
        <v>-11.1338947461284</v>
      </c>
      <c r="J172">
        <f>(Table2[[#This Row],[1M Return vs Nifty]]-AVERAGE(Table2[1M Return vs Nifty]))/_xlfn.STDEV.P(Table2[1M Return vs Nifty])</f>
        <v>-1.3624130628120927</v>
      </c>
      <c r="K172">
        <v>15.2397429943054</v>
      </c>
      <c r="L172">
        <f>(Table2[[#This Row],[6M Return vs Nifty]]-AVERAGE(Table2[6M Return vs Nifty]))/_xlfn.STDEV.P(Table2[6M Return vs Nifty])</f>
        <v>0.20750457464569017</v>
      </c>
      <c r="M172">
        <v>-1.53843165630558</v>
      </c>
      <c r="N172">
        <f>(Table2[[#This Row],[1W Return vs Nifty]]-AVERAGE(Table2[1W Return vs Nifty]))/_xlfn.STDEV.P(Table2[1W Return vs Nifty])</f>
        <v>-0.17155156040203146</v>
      </c>
      <c r="O172">
        <v>3969.86</v>
      </c>
      <c r="P172">
        <v>4125.2178232932201</v>
      </c>
      <c r="Q172">
        <v>3594.29369312574</v>
      </c>
      <c r="R172">
        <v>35.569981440023298</v>
      </c>
      <c r="S172" s="2">
        <f>(Table2[[#This Row],[Close Price]]-Table2[[#This Row],[20D EMA]])/Table2[[#This Row],[20D EMA]]</f>
        <v>3.4469729411112655E-2</v>
      </c>
      <c r="T172" s="2">
        <f>(Table2[[#This Row],[Close Price]]-Table2[[#This Row],[50D EMA]])/Table2[[#This Row],[50D EMA]]</f>
        <v>-4.4889322422342476E-3</v>
      </c>
      <c r="U172" s="2">
        <f>(Table2[[#This Row],[Close Price]]-Table2[[#This Row],[200D EMA]])/Table2[[#This Row],[200D EMA]]</f>
        <v>0.14256105666998264</v>
      </c>
      <c r="V172">
        <v>0.62311111876125602</v>
      </c>
      <c r="W172">
        <v>3824.35</v>
      </c>
      <c r="X172">
        <v>4188.8</v>
      </c>
      <c r="Y172">
        <v>3770.25</v>
      </c>
      <c r="Z172">
        <v>4188.8</v>
      </c>
      <c r="AA172">
        <v>3770.25</v>
      </c>
      <c r="AB172">
        <v>4188.8</v>
      </c>
      <c r="AC172" s="2">
        <f>(Table2[[#This Row],[Close Price]]/Table2[[#This Row],[Day Low]])-1</f>
        <v>7.3829539660334342E-2</v>
      </c>
      <c r="AD172" s="2">
        <f>(Table2[[#This Row],[Day High]]/Table2[[#This Row],[Close Price]])-1</f>
        <v>1.9991720846421757E-2</v>
      </c>
      <c r="AE172" s="2">
        <f>(Table2[[#This Row],[Close Price]]/Table2[[#This Row],[Current Week Low]])-1</f>
        <v>8.9238114183409545E-2</v>
      </c>
      <c r="AF172" s="2">
        <f>(Table2[[#This Row],[Current Week High]]/Table2[[#This Row],[Close Price]])-1</f>
        <v>1.9991720846421757E-2</v>
      </c>
      <c r="AG172" s="2">
        <f>(Table2[[#This Row],[Close Price]]/Table2[[#This Row],[Current Month Low]])-1</f>
        <v>8.9238114183409545E-2</v>
      </c>
      <c r="AH172" s="2">
        <f>(Table2[[#This Row],[Current Month High]]/Table2[[#This Row],[Close Price]])-1</f>
        <v>1.9991720846421757E-2</v>
      </c>
      <c r="AI172">
        <v>33.6352789344242</v>
      </c>
      <c r="AJ172">
        <v>115.56914516679301</v>
      </c>
      <c r="AK172" t="str">
        <f>IF(AND(Table2[[#This Row],[20D EMA]]&gt;Table2[[#This Row],[50D EMA]],Table2[[#This Row],[50D EMA]]&gt;Table2[[#This Row],[200D EMA]]),"Uptrend","Downtrend/NoTrend")</f>
        <v>Downtrend/NoTrend</v>
      </c>
      <c r="AL172">
        <v>-0.16</v>
      </c>
      <c r="AM172" t="s">
        <v>10357</v>
      </c>
      <c r="AN172">
        <v>6.96</v>
      </c>
      <c r="AO172" t="s">
        <v>10358</v>
      </c>
      <c r="AP172">
        <v>0.12720653114265201</v>
      </c>
      <c r="AQ172">
        <f>(Table2[[#This Row],[Sharpe Ratio]]-AVERAGE(Table2[Sharpe Ratio]))/_xlfn.STDEV.P(Table2[Sharpe Ratio])</f>
        <v>0.72809385559125084</v>
      </c>
      <c r="AR1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2">
        <f>_xlfn.RANK.AVG(Table2[[#This Row],[1Y Return vs Nifty Z-Score]],Table2[1Y Return vs Nifty Z-Score])</f>
        <v>245</v>
      </c>
      <c r="AT172">
        <f>_xlfn.RANK.AVG(Table2[[#This Row],[6M Return vs Nifty Z-Score]],Table2[6M Return vs Nifty Z-Score])</f>
        <v>258</v>
      </c>
      <c r="AU172">
        <f>_xlfn.RANK.AVG(Table2[[#This Row],[Sharpe Ratio Z-Score]],Table2[Sharpe Ratio Z-Score])</f>
        <v>168</v>
      </c>
      <c r="AV172">
        <f>(Table2[[#This Row],[Rank 1Y]]+Table2[[#This Row],[Rank 6M]]+Table2[[#This Row],[Rank Sharpe]])/3</f>
        <v>223.66666666666666</v>
      </c>
    </row>
    <row r="173" spans="1:48" x14ac:dyDescent="0.3">
      <c r="A173" t="s">
        <v>898</v>
      </c>
      <c r="B173" t="s">
        <v>899</v>
      </c>
      <c r="C173" t="s">
        <v>10319</v>
      </c>
      <c r="D173" t="s">
        <v>730</v>
      </c>
      <c r="E173">
        <v>17317.280363499998</v>
      </c>
      <c r="F173">
        <v>993.95</v>
      </c>
      <c r="G173">
        <v>9.5347120526822309</v>
      </c>
      <c r="H173">
        <f>(Table2[[#This Row],[1Y Return vs Nifty]]-AVERAGE(Table2[1Y Return vs Nifty]))/_xlfn.STDEV.P(Table2[1Y Return vs Nifty])</f>
        <v>-0.25120442104954799</v>
      </c>
      <c r="I173">
        <v>11.2417939297806</v>
      </c>
      <c r="J173">
        <f>(Table2[[#This Row],[1M Return vs Nifty]]-AVERAGE(Table2[1M Return vs Nifty]))/_xlfn.STDEV.P(Table2[1M Return vs Nifty])</f>
        <v>0.81705619984577949</v>
      </c>
      <c r="K173">
        <v>18.6618884291365</v>
      </c>
      <c r="L173">
        <f>(Table2[[#This Row],[6M Return vs Nifty]]-AVERAGE(Table2[6M Return vs Nifty]))/_xlfn.STDEV.P(Table2[6M Return vs Nifty])</f>
        <v>0.32215764892585047</v>
      </c>
      <c r="M173">
        <v>1.52136140610171</v>
      </c>
      <c r="N173">
        <f>(Table2[[#This Row],[1W Return vs Nifty]]-AVERAGE(Table2[1W Return vs Nifty]))/_xlfn.STDEV.P(Table2[1W Return vs Nifty])</f>
        <v>0.56060420389649201</v>
      </c>
      <c r="O173">
        <v>945.3</v>
      </c>
      <c r="P173">
        <v>902.75680968996403</v>
      </c>
      <c r="Q173">
        <v>773.89962196035196</v>
      </c>
      <c r="R173">
        <v>59.676380338130102</v>
      </c>
      <c r="S173" s="2">
        <f>(Table2[[#This Row],[Close Price]]-Table2[[#This Row],[20D EMA]])/Table2[[#This Row],[20D EMA]]</f>
        <v>5.1465143340738491E-2</v>
      </c>
      <c r="T173" s="2">
        <f>(Table2[[#This Row],[Close Price]]-Table2[[#This Row],[50D EMA]])/Table2[[#This Row],[50D EMA]]</f>
        <v>0.10101634164504915</v>
      </c>
      <c r="U173" s="2">
        <f>(Table2[[#This Row],[Close Price]]-Table2[[#This Row],[200D EMA]])/Table2[[#This Row],[200D EMA]]</f>
        <v>0.28433968927681114</v>
      </c>
      <c r="V173">
        <v>0.78854157970987204</v>
      </c>
      <c r="W173">
        <v>963</v>
      </c>
      <c r="X173">
        <v>999.9</v>
      </c>
      <c r="Y173">
        <v>944.4</v>
      </c>
      <c r="Z173">
        <v>1010.95</v>
      </c>
      <c r="AA173">
        <v>944.4</v>
      </c>
      <c r="AB173">
        <v>1010.95</v>
      </c>
      <c r="AC173" s="2">
        <f>(Table2[[#This Row],[Close Price]]/Table2[[#This Row],[Day Low]])-1</f>
        <v>3.2139148494288783E-2</v>
      </c>
      <c r="AD173" s="2">
        <f>(Table2[[#This Row],[Day High]]/Table2[[#This Row],[Close Price]])-1</f>
        <v>5.9862166104933667E-3</v>
      </c>
      <c r="AE173" s="2">
        <f>(Table2[[#This Row],[Close Price]]/Table2[[#This Row],[Current Week Low]])-1</f>
        <v>5.2467174925878934E-2</v>
      </c>
      <c r="AF173" s="2">
        <f>(Table2[[#This Row],[Current Week High]]/Table2[[#This Row],[Close Price]])-1</f>
        <v>1.7103476029981302E-2</v>
      </c>
      <c r="AG173" s="2">
        <f>(Table2[[#This Row],[Close Price]]/Table2[[#This Row],[Current Month Low]])-1</f>
        <v>5.2467174925878934E-2</v>
      </c>
      <c r="AH173" s="2">
        <f>(Table2[[#This Row],[Current Month High]]/Table2[[#This Row],[Close Price]])-1</f>
        <v>1.7103476029981302E-2</v>
      </c>
      <c r="AI173">
        <v>1.7103476029981299</v>
      </c>
      <c r="AJ173">
        <v>70.342759211653799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0.32</v>
      </c>
      <c r="AM173" t="s">
        <v>10358</v>
      </c>
      <c r="AN173">
        <v>4.8499999999999996</v>
      </c>
      <c r="AO173" t="s">
        <v>10358</v>
      </c>
      <c r="AP173">
        <v>0.182416448887671</v>
      </c>
      <c r="AQ173">
        <f>(Table2[[#This Row],[Sharpe Ratio]]-AVERAGE(Table2[Sharpe Ratio]))/_xlfn.STDEV.P(Table2[Sharpe Ratio])</f>
        <v>1.3597677148856109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2.8083813465041851</v>
      </c>
      <c r="AS173">
        <f>_xlfn.RANK.AVG(Table2[[#This Row],[1Y Return vs Nifty Z-Score]],Table2[1Y Return vs Nifty Z-Score])</f>
        <v>375</v>
      </c>
      <c r="AT173">
        <f>_xlfn.RANK.AVG(Table2[[#This Row],[6M Return vs Nifty Z-Score]],Table2[6M Return vs Nifty Z-Score])</f>
        <v>233</v>
      </c>
      <c r="AU173">
        <f>_xlfn.RANK.AVG(Table2[[#This Row],[Sharpe Ratio Z-Score]],Table2[Sharpe Ratio Z-Score])</f>
        <v>69</v>
      </c>
      <c r="AV173">
        <f>(Table2[[#This Row],[Rank 1Y]]+Table2[[#This Row],[Rank 6M]]+Table2[[#This Row],[Rank Sharpe]])/3</f>
        <v>225.66666666666666</v>
      </c>
    </row>
    <row r="174" spans="1:48" x14ac:dyDescent="0.3">
      <c r="A174" t="s">
        <v>84</v>
      </c>
      <c r="B174" t="s">
        <v>85</v>
      </c>
      <c r="C174" t="s">
        <v>10312</v>
      </c>
      <c r="D174" t="s">
        <v>86</v>
      </c>
      <c r="E174">
        <v>320985.70491179498</v>
      </c>
      <c r="F174">
        <v>503.65</v>
      </c>
      <c r="G174">
        <v>74.215057604622501</v>
      </c>
      <c r="H174">
        <f>(Table2[[#This Row],[1Y Return vs Nifty]]-AVERAGE(Table2[1Y Return vs Nifty]))/_xlfn.STDEV.P(Table2[1Y Return vs Nifty])</f>
        <v>0.82721767555376058</v>
      </c>
      <c r="I174">
        <v>-0.50122579244880405</v>
      </c>
      <c r="J174">
        <f>(Table2[[#This Row],[1M Return vs Nifty]]-AVERAGE(Table2[1M Return vs Nifty]))/_xlfn.STDEV.P(Table2[1M Return vs Nifty])</f>
        <v>-0.32675442900604734</v>
      </c>
      <c r="K174">
        <v>-1.8709986613391301</v>
      </c>
      <c r="L174">
        <f>(Table2[[#This Row],[6M Return vs Nifty]]-AVERAGE(Table2[6M Return vs Nifty]))/_xlfn.STDEV.P(Table2[6M Return vs Nifty])</f>
        <v>-0.36576128193239832</v>
      </c>
      <c r="M174">
        <v>-3.1804837917502802</v>
      </c>
      <c r="N174">
        <f>(Table2[[#This Row],[1W Return vs Nifty]]-AVERAGE(Table2[1W Return vs Nifty]))/_xlfn.STDEV.P(Table2[1W Return vs Nifty])</f>
        <v>-0.56446634637735404</v>
      </c>
      <c r="O174">
        <v>520.79999999999995</v>
      </c>
      <c r="P174">
        <v>509.23294413539901</v>
      </c>
      <c r="Q174">
        <v>443.22901836840902</v>
      </c>
      <c r="R174">
        <v>43.817703333355901</v>
      </c>
      <c r="S174" s="2">
        <f>(Table2[[#This Row],[Close Price]]-Table2[[#This Row],[20D EMA]])/Table2[[#This Row],[20D EMA]]</f>
        <v>-3.2930107526881677E-2</v>
      </c>
      <c r="T174" s="2">
        <f>(Table2[[#This Row],[Close Price]]-Table2[[#This Row],[50D EMA]])/Table2[[#This Row],[50D EMA]]</f>
        <v>-1.0963438637847815E-2</v>
      </c>
      <c r="U174" s="2">
        <f>(Table2[[#This Row],[Close Price]]-Table2[[#This Row],[200D EMA]])/Table2[[#This Row],[200D EMA]]</f>
        <v>0.13632000416852094</v>
      </c>
      <c r="V174">
        <v>0.94478152740184795</v>
      </c>
      <c r="W174">
        <v>500.55</v>
      </c>
      <c r="X174">
        <v>516.85</v>
      </c>
      <c r="Y174">
        <v>500.55</v>
      </c>
      <c r="Z174">
        <v>529</v>
      </c>
      <c r="AA174">
        <v>500.55</v>
      </c>
      <c r="AB174">
        <v>529</v>
      </c>
      <c r="AC174" s="2">
        <f>(Table2[[#This Row],[Close Price]]/Table2[[#This Row],[Day Low]])-1</f>
        <v>6.1931874937568576E-3</v>
      </c>
      <c r="AD174" s="2">
        <f>(Table2[[#This Row],[Day High]]/Table2[[#This Row],[Close Price]])-1</f>
        <v>2.6208676660379293E-2</v>
      </c>
      <c r="AE174" s="2">
        <f>(Table2[[#This Row],[Close Price]]/Table2[[#This Row],[Current Week Low]])-1</f>
        <v>6.1931874937568576E-3</v>
      </c>
      <c r="AF174" s="2">
        <f>(Table2[[#This Row],[Current Week High]]/Table2[[#This Row],[Close Price]])-1</f>
        <v>5.0332572222773875E-2</v>
      </c>
      <c r="AG174" s="2">
        <f>(Table2[[#This Row],[Close Price]]/Table2[[#This Row],[Current Month Low]])-1</f>
        <v>6.1931874937568576E-3</v>
      </c>
      <c r="AH174" s="2">
        <f>(Table2[[#This Row],[Current Month High]]/Table2[[#This Row],[Close Price]])-1</f>
        <v>5.0332572222773875E-2</v>
      </c>
      <c r="AI174">
        <v>7.9221681723419</v>
      </c>
      <c r="AJ174">
        <v>111.484358597522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0.12</v>
      </c>
      <c r="AM174" t="s">
        <v>10358</v>
      </c>
      <c r="AN174">
        <v>-3.52</v>
      </c>
      <c r="AO174" t="s">
        <v>10357</v>
      </c>
      <c r="AP174">
        <v>0.15678083059530401</v>
      </c>
      <c r="AQ174">
        <f>(Table2[[#This Row],[Sharpe Ratio]]-AVERAGE(Table2[Sharpe Ratio]))/_xlfn.STDEV.P(Table2[Sharpe Ratio])</f>
        <v>1.0664626239973438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0.63669824223530469</v>
      </c>
      <c r="AS174">
        <f>_xlfn.RANK.AVG(Table2[[#This Row],[1Y Return vs Nifty Z-Score]],Table2[1Y Return vs Nifty Z-Score])</f>
        <v>122</v>
      </c>
      <c r="AT174">
        <f>_xlfn.RANK.AVG(Table2[[#This Row],[6M Return vs Nifty Z-Score]],Table2[6M Return vs Nifty Z-Score])</f>
        <v>447</v>
      </c>
      <c r="AU174">
        <f>_xlfn.RANK.AVG(Table2[[#This Row],[Sharpe Ratio Z-Score]],Table2[Sharpe Ratio Z-Score])</f>
        <v>109</v>
      </c>
      <c r="AV174">
        <f>(Table2[[#This Row],[Rank 1Y]]+Table2[[#This Row],[Rank 6M]]+Table2[[#This Row],[Rank Sharpe]])/3</f>
        <v>226</v>
      </c>
    </row>
    <row r="175" spans="1:48" x14ac:dyDescent="0.3">
      <c r="A175" t="s">
        <v>630</v>
      </c>
      <c r="B175" t="s">
        <v>631</v>
      </c>
      <c r="C175" t="s">
        <v>10325</v>
      </c>
      <c r="D175" t="s">
        <v>231</v>
      </c>
      <c r="E175">
        <v>29845.981674049999</v>
      </c>
      <c r="F175">
        <v>4888.1499999999996</v>
      </c>
      <c r="G175">
        <v>118.380044969466</v>
      </c>
      <c r="H175">
        <f>(Table2[[#This Row],[1Y Return vs Nifty]]-AVERAGE(Table2[1Y Return vs Nifty]))/_xlfn.STDEV.P(Table2[1Y Return vs Nifty])</f>
        <v>1.5635850815102739</v>
      </c>
      <c r="I175">
        <v>12.958277466172801</v>
      </c>
      <c r="J175">
        <f>(Table2[[#This Row],[1M Return vs Nifty]]-AVERAGE(Table2[1M Return vs Nifty]))/_xlfn.STDEV.P(Table2[1M Return vs Nifty])</f>
        <v>0.98424761735298205</v>
      </c>
      <c r="K175">
        <v>45.000296832969603</v>
      </c>
      <c r="L175">
        <f>(Table2[[#This Row],[6M Return vs Nifty]]-AVERAGE(Table2[6M Return vs Nifty]))/_xlfn.STDEV.P(Table2[6M Return vs Nifty])</f>
        <v>1.2045805478506346</v>
      </c>
      <c r="M175">
        <v>-4.3381544586606298</v>
      </c>
      <c r="N175">
        <f>(Table2[[#This Row],[1W Return vs Nifty]]-AVERAGE(Table2[1W Return vs Nifty]))/_xlfn.STDEV.P(Table2[1W Return vs Nifty])</f>
        <v>-0.84147699208124471</v>
      </c>
      <c r="O175">
        <v>4767.6899999999996</v>
      </c>
      <c r="P175">
        <v>4410.5722793775103</v>
      </c>
      <c r="Q175">
        <v>3346.3652568063399</v>
      </c>
      <c r="R175">
        <v>36.129697132738201</v>
      </c>
      <c r="S175" s="2">
        <f>(Table2[[#This Row],[Close Price]]-Table2[[#This Row],[20D EMA]])/Table2[[#This Row],[20D EMA]]</f>
        <v>2.5265904452680447E-2</v>
      </c>
      <c r="T175" s="2">
        <f>(Table2[[#This Row],[Close Price]]-Table2[[#This Row],[50D EMA]])/Table2[[#This Row],[50D EMA]]</f>
        <v>0.10828021634641313</v>
      </c>
      <c r="U175" s="2">
        <f>(Table2[[#This Row],[Close Price]]-Table2[[#This Row],[200D EMA]])/Table2[[#This Row],[200D EMA]]</f>
        <v>0.46073414731334145</v>
      </c>
      <c r="V175">
        <v>1.2412524320385001</v>
      </c>
      <c r="W175">
        <v>4767</v>
      </c>
      <c r="X175">
        <v>5000.2</v>
      </c>
      <c r="Y175">
        <v>4566</v>
      </c>
      <c r="Z175">
        <v>5050</v>
      </c>
      <c r="AA175">
        <v>4566</v>
      </c>
      <c r="AB175">
        <v>5050</v>
      </c>
      <c r="AC175" s="2">
        <f>(Table2[[#This Row],[Close Price]]/Table2[[#This Row],[Day Low]])-1</f>
        <v>2.541430669183975E-2</v>
      </c>
      <c r="AD175" s="2">
        <f>(Table2[[#This Row],[Day High]]/Table2[[#This Row],[Close Price]])-1</f>
        <v>2.2922782647831985E-2</v>
      </c>
      <c r="AE175" s="2">
        <f>(Table2[[#This Row],[Close Price]]/Table2[[#This Row],[Current Week Low]])-1</f>
        <v>7.055409548839231E-2</v>
      </c>
      <c r="AF175" s="2">
        <f>(Table2[[#This Row],[Current Week High]]/Table2[[#This Row],[Close Price]])-1</f>
        <v>3.311068604686862E-2</v>
      </c>
      <c r="AG175" s="2">
        <f>(Table2[[#This Row],[Close Price]]/Table2[[#This Row],[Current Month Low]])-1</f>
        <v>7.055409548839231E-2</v>
      </c>
      <c r="AH175" s="2">
        <f>(Table2[[#This Row],[Current Month High]]/Table2[[#This Row],[Close Price]])-1</f>
        <v>3.311068604686862E-2</v>
      </c>
      <c r="AI175">
        <v>10.0620889293495</v>
      </c>
      <c r="AJ175">
        <v>157.94986807387801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0.19</v>
      </c>
      <c r="AM175" t="s">
        <v>10358</v>
      </c>
      <c r="AN175">
        <v>-6.65</v>
      </c>
      <c r="AO175" t="s">
        <v>10357</v>
      </c>
      <c r="AQ175">
        <f>(Table2[[#This Row],[Sharpe Ratio]]-AVERAGE(Table2[Sharpe Ratio]))/_xlfn.STDEV.P(Table2[Sharpe Ratio])</f>
        <v>-0.72731567472953296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2.1836205799031125</v>
      </c>
      <c r="AS175">
        <f>_xlfn.RANK.AVG(Table2[[#This Row],[1Y Return vs Nifty Z-Score]],Table2[1Y Return vs Nifty Z-Score])</f>
        <v>55</v>
      </c>
      <c r="AT175">
        <f>_xlfn.RANK.AVG(Table2[[#This Row],[6M Return vs Nifty Z-Score]],Table2[6M Return vs Nifty Z-Score])</f>
        <v>80</v>
      </c>
      <c r="AU175">
        <f>_xlfn.RANK.AVG(Table2[[#This Row],[Sharpe Ratio Z-Score]],Table2[Sharpe Ratio Z-Score])</f>
        <v>548.5</v>
      </c>
      <c r="AV175">
        <f>(Table2[[#This Row],[Rank 1Y]]+Table2[[#This Row],[Rank 6M]]+Table2[[#This Row],[Rank Sharpe]])/3</f>
        <v>227.83333333333334</v>
      </c>
    </row>
    <row r="176" spans="1:48" x14ac:dyDescent="0.3">
      <c r="A176" t="s">
        <v>918</v>
      </c>
      <c r="B176" t="s">
        <v>919</v>
      </c>
      <c r="C176" t="s">
        <v>10327</v>
      </c>
      <c r="D176" t="s">
        <v>573</v>
      </c>
      <c r="E176">
        <v>16132.0667301799</v>
      </c>
      <c r="F176">
        <v>880.45</v>
      </c>
      <c r="G176">
        <v>50.815310806138697</v>
      </c>
      <c r="H176">
        <f>(Table2[[#This Row],[1Y Return vs Nifty]]-AVERAGE(Table2[1Y Return vs Nifty]))/_xlfn.STDEV.P(Table2[1Y Return vs Nifty])</f>
        <v>0.43707127501941045</v>
      </c>
      <c r="I176">
        <v>2.70878796705734</v>
      </c>
      <c r="J176">
        <f>(Table2[[#This Row],[1M Return vs Nifty]]-AVERAGE(Table2[1M Return vs Nifty]))/_xlfn.STDEV.P(Table2[1M Return vs Nifty])</f>
        <v>-1.4088015789236394E-2</v>
      </c>
      <c r="K176">
        <v>10.7858274197461</v>
      </c>
      <c r="L176">
        <f>(Table2[[#This Row],[6M Return vs Nifty]]-AVERAGE(Table2[6M Return vs Nifty]))/_xlfn.STDEV.P(Table2[6M Return vs Nifty])</f>
        <v>5.8283823239280774E-2</v>
      </c>
      <c r="M176">
        <v>0.218483511465521</v>
      </c>
      <c r="N176">
        <f>(Table2[[#This Row],[1W Return vs Nifty]]-AVERAGE(Table2[1W Return vs Nifty]))/_xlfn.STDEV.P(Table2[1W Return vs Nifty])</f>
        <v>0.24884797029534697</v>
      </c>
      <c r="O176">
        <v>865.12</v>
      </c>
      <c r="P176">
        <v>837.22532806460094</v>
      </c>
      <c r="Q176">
        <v>706.78909956682401</v>
      </c>
      <c r="R176">
        <v>45.458843497586997</v>
      </c>
      <c r="S176" s="2">
        <f>(Table2[[#This Row],[Close Price]]-Table2[[#This Row],[20D EMA]])/Table2[[#This Row],[20D EMA]]</f>
        <v>1.7720085074902952E-2</v>
      </c>
      <c r="T176" s="2">
        <f>(Table2[[#This Row],[Close Price]]-Table2[[#This Row],[50D EMA]])/Table2[[#This Row],[50D EMA]]</f>
        <v>5.1628480991277238E-2</v>
      </c>
      <c r="U176" s="2">
        <f>(Table2[[#This Row],[Close Price]]-Table2[[#This Row],[200D EMA]])/Table2[[#This Row],[200D EMA]]</f>
        <v>0.24570398799247062</v>
      </c>
      <c r="V176">
        <v>0.48761648125879498</v>
      </c>
      <c r="W176">
        <v>866.55</v>
      </c>
      <c r="X176">
        <v>887</v>
      </c>
      <c r="Y176">
        <v>855</v>
      </c>
      <c r="Z176">
        <v>893.9</v>
      </c>
      <c r="AA176">
        <v>855</v>
      </c>
      <c r="AB176">
        <v>893.9</v>
      </c>
      <c r="AC176" s="2">
        <f>(Table2[[#This Row],[Close Price]]/Table2[[#This Row],[Day Low]])-1</f>
        <v>1.6040620852807219E-2</v>
      </c>
      <c r="AD176" s="2">
        <f>(Table2[[#This Row],[Day High]]/Table2[[#This Row],[Close Price]])-1</f>
        <v>7.4393775910044369E-3</v>
      </c>
      <c r="AE176" s="2">
        <f>(Table2[[#This Row],[Close Price]]/Table2[[#This Row],[Current Week Low]])-1</f>
        <v>2.9766081871344996E-2</v>
      </c>
      <c r="AF176" s="2">
        <f>(Table2[[#This Row],[Current Week High]]/Table2[[#This Row],[Close Price]])-1</f>
        <v>1.5276279175421514E-2</v>
      </c>
      <c r="AG176" s="2">
        <f>(Table2[[#This Row],[Close Price]]/Table2[[#This Row],[Current Month Low]])-1</f>
        <v>2.9766081871344996E-2</v>
      </c>
      <c r="AH176" s="2">
        <f>(Table2[[#This Row],[Current Month High]]/Table2[[#This Row],[Close Price]])-1</f>
        <v>1.5276279175421514E-2</v>
      </c>
      <c r="AI176">
        <v>5.2416377988528398</v>
      </c>
      <c r="AJ176">
        <v>109.13301662707801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0.16</v>
      </c>
      <c r="AM176" t="s">
        <v>10358</v>
      </c>
      <c r="AN176">
        <v>-1.59</v>
      </c>
      <c r="AO176" t="s">
        <v>10357</v>
      </c>
      <c r="AP176">
        <v>0.120858772161289</v>
      </c>
      <c r="AQ176">
        <f>(Table2[[#This Row],[Sharpe Ratio]]-AVERAGE(Table2[Sharpe Ratio]))/_xlfn.STDEV.P(Table2[Sharpe Ratio])</f>
        <v>0.65546716862268051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1.3855822213874822</v>
      </c>
      <c r="AS176">
        <f>_xlfn.RANK.AVG(Table2[[#This Row],[1Y Return vs Nifty Z-Score]],Table2[1Y Return vs Nifty Z-Score])</f>
        <v>187</v>
      </c>
      <c r="AT176">
        <f>_xlfn.RANK.AVG(Table2[[#This Row],[6M Return vs Nifty Z-Score]],Table2[6M Return vs Nifty Z-Score])</f>
        <v>312</v>
      </c>
      <c r="AU176">
        <f>_xlfn.RANK.AVG(Table2[[#This Row],[Sharpe Ratio Z-Score]],Table2[Sharpe Ratio Z-Score])</f>
        <v>185</v>
      </c>
      <c r="AV176">
        <f>(Table2[[#This Row],[Rank 1Y]]+Table2[[#This Row],[Rank 6M]]+Table2[[#This Row],[Rank Sharpe]])/3</f>
        <v>228</v>
      </c>
    </row>
    <row r="177" spans="1:48" x14ac:dyDescent="0.3">
      <c r="A177" t="s">
        <v>771</v>
      </c>
      <c r="B177" t="s">
        <v>772</v>
      </c>
      <c r="C177" t="s">
        <v>10323</v>
      </c>
      <c r="D177" t="s">
        <v>773</v>
      </c>
      <c r="E177">
        <v>21735.354098165</v>
      </c>
      <c r="F177">
        <v>313.05</v>
      </c>
      <c r="G177">
        <v>54.412119023160102</v>
      </c>
      <c r="H177">
        <f>(Table2[[#This Row],[1Y Return vs Nifty]]-AVERAGE(Table2[1Y Return vs Nifty]))/_xlfn.STDEV.P(Table2[1Y Return vs Nifty])</f>
        <v>0.49704123073594841</v>
      </c>
      <c r="I177">
        <v>7.2546557631875004</v>
      </c>
      <c r="J177">
        <f>(Table2[[#This Row],[1M Return vs Nifty]]-AVERAGE(Table2[1M Return vs Nifty]))/_xlfn.STDEV.P(Table2[1M Return vs Nifty])</f>
        <v>0.42869518866422285</v>
      </c>
      <c r="K177">
        <v>39.610675010035699</v>
      </c>
      <c r="L177">
        <f>(Table2[[#This Row],[6M Return vs Nifty]]-AVERAGE(Table2[6M Return vs Nifty]))/_xlfn.STDEV.P(Table2[6M Return vs Nifty])</f>
        <v>1.0240105741384238</v>
      </c>
      <c r="M177">
        <v>0.141863924357681</v>
      </c>
      <c r="N177">
        <f>(Table2[[#This Row],[1W Return vs Nifty]]-AVERAGE(Table2[1W Return vs Nifty]))/_xlfn.STDEV.P(Table2[1W Return vs Nifty])</f>
        <v>0.230514223138262</v>
      </c>
      <c r="O177">
        <v>303.47000000000003</v>
      </c>
      <c r="P177">
        <v>276.42685391097802</v>
      </c>
      <c r="Q177">
        <v>219.98510946210899</v>
      </c>
      <c r="R177">
        <v>57.506748492023398</v>
      </c>
      <c r="S177" s="2">
        <f>(Table2[[#This Row],[Close Price]]-Table2[[#This Row],[20D EMA]])/Table2[[#This Row],[20D EMA]]</f>
        <v>3.1568194549708314E-2</v>
      </c>
      <c r="T177" s="2">
        <f>(Table2[[#This Row],[Close Price]]-Table2[[#This Row],[50D EMA]])/Table2[[#This Row],[50D EMA]]</f>
        <v>0.13248765657484313</v>
      </c>
      <c r="U177" s="2">
        <f>(Table2[[#This Row],[Close Price]]-Table2[[#This Row],[200D EMA]])/Table2[[#This Row],[200D EMA]]</f>
        <v>0.42305086360366057</v>
      </c>
      <c r="V177">
        <v>0.91420520649930603</v>
      </c>
      <c r="W177">
        <v>305.8</v>
      </c>
      <c r="X177">
        <v>321</v>
      </c>
      <c r="Y177">
        <v>300.60000000000002</v>
      </c>
      <c r="Z177">
        <v>322.75</v>
      </c>
      <c r="AA177">
        <v>300.60000000000002</v>
      </c>
      <c r="AB177">
        <v>322.75</v>
      </c>
      <c r="AC177" s="2">
        <f>(Table2[[#This Row],[Close Price]]/Table2[[#This Row],[Day Low]])-1</f>
        <v>2.3708306082406816E-2</v>
      </c>
      <c r="AD177" s="2">
        <f>(Table2[[#This Row],[Day High]]/Table2[[#This Row],[Close Price]])-1</f>
        <v>2.5395304264494545E-2</v>
      </c>
      <c r="AE177" s="2">
        <f>(Table2[[#This Row],[Close Price]]/Table2[[#This Row],[Current Week Low]])-1</f>
        <v>4.1417165668662603E-2</v>
      </c>
      <c r="AF177" s="2">
        <f>(Table2[[#This Row],[Current Week High]]/Table2[[#This Row],[Close Price]])-1</f>
        <v>3.0985465580578131E-2</v>
      </c>
      <c r="AG177" s="2">
        <f>(Table2[[#This Row],[Close Price]]/Table2[[#This Row],[Current Month Low]])-1</f>
        <v>4.1417165668662603E-2</v>
      </c>
      <c r="AH177" s="2">
        <f>(Table2[[#This Row],[Current Month High]]/Table2[[#This Row],[Close Price]])-1</f>
        <v>3.0985465580578131E-2</v>
      </c>
      <c r="AI177">
        <v>9.8546558057818192</v>
      </c>
      <c r="AJ177">
        <v>111.09238031018199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0.25</v>
      </c>
      <c r="AM177" t="s">
        <v>10358</v>
      </c>
      <c r="AN177">
        <v>-7.2</v>
      </c>
      <c r="AO177" t="s">
        <v>10357</v>
      </c>
      <c r="AP177">
        <v>4.0074378129071997E-2</v>
      </c>
      <c r="AQ177">
        <f>(Table2[[#This Row],[Sharpe Ratio]]-AVERAGE(Table2[Sharpe Ratio]))/_xlfn.STDEV.P(Table2[Sharpe Ratio])</f>
        <v>-0.2688122368413971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1.9114489798354599</v>
      </c>
      <c r="AS177">
        <f>_xlfn.RANK.AVG(Table2[[#This Row],[1Y Return vs Nifty Z-Score]],Table2[1Y Return vs Nifty Z-Score])</f>
        <v>177</v>
      </c>
      <c r="AT177">
        <f>_xlfn.RANK.AVG(Table2[[#This Row],[6M Return vs Nifty Z-Score]],Table2[6M Return vs Nifty Z-Score])</f>
        <v>99</v>
      </c>
      <c r="AU177">
        <f>_xlfn.RANK.AVG(Table2[[#This Row],[Sharpe Ratio Z-Score]],Table2[Sharpe Ratio Z-Score])</f>
        <v>410</v>
      </c>
      <c r="AV177">
        <f>(Table2[[#This Row],[Rank 1Y]]+Table2[[#This Row],[Rank 6M]]+Table2[[#This Row],[Rank Sharpe]])/3</f>
        <v>228.66666666666666</v>
      </c>
    </row>
    <row r="178" spans="1:48" x14ac:dyDescent="0.3">
      <c r="A178" t="s">
        <v>940</v>
      </c>
      <c r="B178" t="s">
        <v>941</v>
      </c>
      <c r="C178" t="s">
        <v>10313</v>
      </c>
      <c r="D178" t="s">
        <v>21</v>
      </c>
      <c r="E178">
        <v>15704.9189304799</v>
      </c>
      <c r="F178">
        <v>2680.65</v>
      </c>
      <c r="G178">
        <v>190.05348348478</v>
      </c>
      <c r="H178">
        <f>(Table2[[#This Row],[1Y Return vs Nifty]]-AVERAGE(Table2[1Y Return vs Nifty]))/_xlfn.STDEV.P(Table2[1Y Return vs Nifty])</f>
        <v>2.7586037409635336</v>
      </c>
      <c r="I178">
        <v>19.091027250205101</v>
      </c>
      <c r="J178">
        <f>(Table2[[#This Row],[1M Return vs Nifty]]-AVERAGE(Table2[1M Return vs Nifty]))/_xlfn.STDEV.P(Table2[1M Return vs Nifty])</f>
        <v>1.5815986014261956</v>
      </c>
      <c r="K178">
        <v>35.248481325735497</v>
      </c>
      <c r="L178">
        <f>(Table2[[#This Row],[6M Return vs Nifty]]-AVERAGE(Table2[6M Return vs Nifty]))/_xlfn.STDEV.P(Table2[6M Return vs Nifty])</f>
        <v>0.87786280630248392</v>
      </c>
      <c r="M178">
        <v>3.9389995578741299</v>
      </c>
      <c r="N178">
        <f>(Table2[[#This Row],[1W Return vs Nifty]]-AVERAGE(Table2[1W Return vs Nifty]))/_xlfn.STDEV.P(Table2[1W Return vs Nifty])</f>
        <v>1.1391033614230439</v>
      </c>
      <c r="O178">
        <v>2555.4699999999998</v>
      </c>
      <c r="P178">
        <v>2450.2857678069399</v>
      </c>
      <c r="Q178">
        <v>1868.30490255059</v>
      </c>
      <c r="R178">
        <v>74.242590016431095</v>
      </c>
      <c r="S178" s="2">
        <f>(Table2[[#This Row],[Close Price]]-Table2[[#This Row],[20D EMA]])/Table2[[#This Row],[20D EMA]]</f>
        <v>4.8985118197435423E-2</v>
      </c>
      <c r="T178" s="2">
        <f>(Table2[[#This Row],[Close Price]]-Table2[[#This Row],[50D EMA]])/Table2[[#This Row],[50D EMA]]</f>
        <v>9.401525129015513E-2</v>
      </c>
      <c r="U178" s="2">
        <f>(Table2[[#This Row],[Close Price]]-Table2[[#This Row],[200D EMA]])/Table2[[#This Row],[200D EMA]]</f>
        <v>0.43480327881193548</v>
      </c>
      <c r="V178">
        <v>0.96736234783103103</v>
      </c>
      <c r="W178">
        <v>2670.05</v>
      </c>
      <c r="X178">
        <v>2738.95</v>
      </c>
      <c r="Y178">
        <v>2670.05</v>
      </c>
      <c r="Z178">
        <v>2925</v>
      </c>
      <c r="AA178">
        <v>2670.05</v>
      </c>
      <c r="AB178">
        <v>2925</v>
      </c>
      <c r="AC178" s="2">
        <f>(Table2[[#This Row],[Close Price]]/Table2[[#This Row],[Day Low]])-1</f>
        <v>3.9699631093050858E-3</v>
      </c>
      <c r="AD178" s="2">
        <f>(Table2[[#This Row],[Day High]]/Table2[[#This Row],[Close Price]])-1</f>
        <v>2.1748456531065052E-2</v>
      </c>
      <c r="AE178" s="2">
        <f>(Table2[[#This Row],[Close Price]]/Table2[[#This Row],[Current Week Low]])-1</f>
        <v>3.9699631093050858E-3</v>
      </c>
      <c r="AF178" s="2">
        <f>(Table2[[#This Row],[Current Week High]]/Table2[[#This Row],[Close Price]])-1</f>
        <v>9.1153265066308498E-2</v>
      </c>
      <c r="AG178" s="2">
        <f>(Table2[[#This Row],[Close Price]]/Table2[[#This Row],[Current Month Low]])-1</f>
        <v>3.9699631093050858E-3</v>
      </c>
      <c r="AH178" s="2">
        <f>(Table2[[#This Row],[Current Month High]]/Table2[[#This Row],[Close Price]])-1</f>
        <v>9.1153265066308498E-2</v>
      </c>
      <c r="AI178">
        <v>9.1153265066308506</v>
      </c>
      <c r="AJ178">
        <v>262.93663688058399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-0.04</v>
      </c>
      <c r="AM178" t="s">
        <v>10357</v>
      </c>
      <c r="AN178">
        <v>10.52</v>
      </c>
      <c r="AO178" t="s">
        <v>10358</v>
      </c>
      <c r="AQ178">
        <f>(Table2[[#This Row],[Sharpe Ratio]]-AVERAGE(Table2[Sharpe Ratio]))/_xlfn.STDEV.P(Table2[Sharpe Ratio])</f>
        <v>-0.72731567472953296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5.6298528353857238</v>
      </c>
      <c r="AS178">
        <f>_xlfn.RANK.AVG(Table2[[#This Row],[1Y Return vs Nifty Z-Score]],Table2[1Y Return vs Nifty Z-Score])</f>
        <v>15</v>
      </c>
      <c r="AT178">
        <f>_xlfn.RANK.AVG(Table2[[#This Row],[6M Return vs Nifty Z-Score]],Table2[6M Return vs Nifty Z-Score])</f>
        <v>123</v>
      </c>
      <c r="AU178">
        <f>_xlfn.RANK.AVG(Table2[[#This Row],[Sharpe Ratio Z-Score]],Table2[Sharpe Ratio Z-Score])</f>
        <v>548.5</v>
      </c>
      <c r="AV178">
        <f>(Table2[[#This Row],[Rank 1Y]]+Table2[[#This Row],[Rank 6M]]+Table2[[#This Row],[Rank Sharpe]])/3</f>
        <v>228.83333333333334</v>
      </c>
    </row>
    <row r="179" spans="1:48" x14ac:dyDescent="0.3">
      <c r="A179" t="s">
        <v>1787</v>
      </c>
      <c r="B179" t="s">
        <v>1788</v>
      </c>
      <c r="C179" t="s">
        <v>10312</v>
      </c>
      <c r="D179" t="s">
        <v>276</v>
      </c>
      <c r="E179">
        <v>4365.7246111000004</v>
      </c>
      <c r="F179">
        <v>2490.9</v>
      </c>
      <c r="G179">
        <v>79.848955626584299</v>
      </c>
      <c r="H179">
        <f>(Table2[[#This Row],[1Y Return vs Nifty]]-AVERAGE(Table2[1Y Return vs Nifty]))/_xlfn.STDEV.P(Table2[1Y Return vs Nifty])</f>
        <v>0.92115224045206179</v>
      </c>
      <c r="I179">
        <v>-1.68941463843216</v>
      </c>
      <c r="J179">
        <f>(Table2[[#This Row],[1M Return vs Nifty]]-AVERAGE(Table2[1M Return vs Nifty]))/_xlfn.STDEV.P(Table2[1M Return vs Nifty])</f>
        <v>-0.44248812129869136</v>
      </c>
      <c r="K179">
        <v>39.8313124059176</v>
      </c>
      <c r="L179">
        <f>(Table2[[#This Row],[6M Return vs Nifty]]-AVERAGE(Table2[6M Return vs Nifty]))/_xlfn.STDEV.P(Table2[6M Return vs Nifty])</f>
        <v>1.0314026491453931</v>
      </c>
      <c r="M179">
        <v>-7.0889712160590301</v>
      </c>
      <c r="N179">
        <f>(Table2[[#This Row],[1W Return vs Nifty]]-AVERAGE(Table2[1W Return vs Nifty]))/_xlfn.STDEV.P(Table2[1W Return vs Nifty])</f>
        <v>-1.4997000497783812</v>
      </c>
      <c r="O179">
        <v>2529.71</v>
      </c>
      <c r="P179">
        <v>2400.4788530753799</v>
      </c>
      <c r="Q179">
        <v>1896.4604532846399</v>
      </c>
      <c r="R179">
        <v>51.0987650951039</v>
      </c>
      <c r="S179" s="2">
        <f>(Table2[[#This Row],[Close Price]]-Table2[[#This Row],[20D EMA]])/Table2[[#This Row],[20D EMA]]</f>
        <v>-1.5341679481047213E-2</v>
      </c>
      <c r="T179" s="2">
        <f>(Table2[[#This Row],[Close Price]]-Table2[[#This Row],[50D EMA]])/Table2[[#This Row],[50D EMA]]</f>
        <v>3.7667962293763554E-2</v>
      </c>
      <c r="U179" s="2">
        <f>(Table2[[#This Row],[Close Price]]-Table2[[#This Row],[200D EMA]])/Table2[[#This Row],[200D EMA]]</f>
        <v>0.31344684550938046</v>
      </c>
      <c r="V179">
        <v>0.57480461175041397</v>
      </c>
      <c r="W179">
        <v>2481.4</v>
      </c>
      <c r="X179">
        <v>2539.1</v>
      </c>
      <c r="Y179">
        <v>2481.4</v>
      </c>
      <c r="Z179">
        <v>2637.2</v>
      </c>
      <c r="AA179">
        <v>2481.4</v>
      </c>
      <c r="AB179">
        <v>2637.2</v>
      </c>
      <c r="AC179" s="2">
        <f>(Table2[[#This Row],[Close Price]]/Table2[[#This Row],[Day Low]])-1</f>
        <v>3.8284839203674981E-3</v>
      </c>
      <c r="AD179" s="2">
        <f>(Table2[[#This Row],[Day High]]/Table2[[#This Row],[Close Price]])-1</f>
        <v>1.9350435585531178E-2</v>
      </c>
      <c r="AE179" s="2">
        <f>(Table2[[#This Row],[Close Price]]/Table2[[#This Row],[Current Week Low]])-1</f>
        <v>3.8284839203674981E-3</v>
      </c>
      <c r="AF179" s="2">
        <f>(Table2[[#This Row],[Current Week High]]/Table2[[#This Row],[Close Price]])-1</f>
        <v>5.8733790999237145E-2</v>
      </c>
      <c r="AG179" s="2">
        <f>(Table2[[#This Row],[Close Price]]/Table2[[#This Row],[Current Month Low]])-1</f>
        <v>3.8284839203674981E-3</v>
      </c>
      <c r="AH179" s="2">
        <f>(Table2[[#This Row],[Current Month High]]/Table2[[#This Row],[Close Price]])-1</f>
        <v>5.8733790999237145E-2</v>
      </c>
      <c r="AI179">
        <v>12.4091693765305</v>
      </c>
      <c r="AJ179">
        <v>124.759756372659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0.3</v>
      </c>
      <c r="AM179" t="s">
        <v>10358</v>
      </c>
      <c r="AN179">
        <v>4.32</v>
      </c>
      <c r="AO179" t="s">
        <v>10358</v>
      </c>
      <c r="AP179">
        <v>1.2964031718878E-2</v>
      </c>
      <c r="AQ179">
        <f>(Table2[[#This Row],[Sharpe Ratio]]-AVERAGE(Table2[Sharpe Ratio]))/_xlfn.STDEV.P(Table2[Sharpe Ratio])</f>
        <v>-0.57899015130277554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-0.56862343278239313</v>
      </c>
      <c r="AS179">
        <f>_xlfn.RANK.AVG(Table2[[#This Row],[1Y Return vs Nifty Z-Score]],Table2[1Y Return vs Nifty Z-Score])</f>
        <v>105</v>
      </c>
      <c r="AT179">
        <f>_xlfn.RANK.AVG(Table2[[#This Row],[6M Return vs Nifty Z-Score]],Table2[6M Return vs Nifty Z-Score])</f>
        <v>97</v>
      </c>
      <c r="AU179">
        <f>_xlfn.RANK.AVG(Table2[[#This Row],[Sharpe Ratio Z-Score]],Table2[Sharpe Ratio Z-Score])</f>
        <v>489</v>
      </c>
      <c r="AV179">
        <f>(Table2[[#This Row],[Rank 1Y]]+Table2[[#This Row],[Rank 6M]]+Table2[[#This Row],[Rank Sharpe]])/3</f>
        <v>230.33333333333334</v>
      </c>
    </row>
    <row r="180" spans="1:48" x14ac:dyDescent="0.3">
      <c r="A180" t="s">
        <v>1314</v>
      </c>
      <c r="B180" t="s">
        <v>1315</v>
      </c>
      <c r="C180" t="s">
        <v>10323</v>
      </c>
      <c r="D180" t="s">
        <v>298</v>
      </c>
      <c r="E180">
        <v>8718.3621174149994</v>
      </c>
      <c r="F180">
        <v>539.45000000000005</v>
      </c>
      <c r="G180">
        <v>21.6508275759005</v>
      </c>
      <c r="H180">
        <f>(Table2[[#This Row],[1Y Return vs Nifty]]-AVERAGE(Table2[1Y Return vs Nifty]))/_xlfn.STDEV.P(Table2[1Y Return vs Nifty])</f>
        <v>-4.9191172763106521E-2</v>
      </c>
      <c r="I180">
        <v>-2.31429806293476</v>
      </c>
      <c r="J180">
        <f>(Table2[[#This Row],[1M Return vs Nifty]]-AVERAGE(Table2[1M Return vs Nifty]))/_xlfn.STDEV.P(Table2[1M Return vs Nifty])</f>
        <v>-0.50335392239978216</v>
      </c>
      <c r="K180">
        <v>23.0570955718729</v>
      </c>
      <c r="L180">
        <f>(Table2[[#This Row],[6M Return vs Nifty]]-AVERAGE(Table2[6M Return vs Nifty]))/_xlfn.STDEV.P(Table2[6M Return vs Nifty])</f>
        <v>0.46941147568722502</v>
      </c>
      <c r="M180">
        <v>-2.64789867454191</v>
      </c>
      <c r="N180">
        <f>(Table2[[#This Row],[1W Return vs Nifty]]-AVERAGE(Table2[1W Return vs Nifty]))/_xlfn.STDEV.P(Table2[1W Return vs Nifty])</f>
        <v>-0.43702790345306952</v>
      </c>
      <c r="O180">
        <v>550.49</v>
      </c>
      <c r="P180">
        <v>532.47640665144002</v>
      </c>
      <c r="Q180">
        <v>452.05535949323001</v>
      </c>
      <c r="R180">
        <v>32.277563077205201</v>
      </c>
      <c r="S180" s="2">
        <f>(Table2[[#This Row],[Close Price]]-Table2[[#This Row],[20D EMA]])/Table2[[#This Row],[20D EMA]]</f>
        <v>-2.0054860215444358E-2</v>
      </c>
      <c r="T180" s="2">
        <f>(Table2[[#This Row],[Close Price]]-Table2[[#This Row],[50D EMA]])/Table2[[#This Row],[50D EMA]]</f>
        <v>1.3096530215140512E-2</v>
      </c>
      <c r="U180" s="2">
        <f>(Table2[[#This Row],[Close Price]]-Table2[[#This Row],[200D EMA]])/Table2[[#This Row],[200D EMA]]</f>
        <v>0.19332729647258801</v>
      </c>
      <c r="V180">
        <v>0.72527089315036997</v>
      </c>
      <c r="W180">
        <v>536.1</v>
      </c>
      <c r="X180">
        <v>550</v>
      </c>
      <c r="Y180">
        <v>532.25</v>
      </c>
      <c r="Z180">
        <v>561</v>
      </c>
      <c r="AA180">
        <v>532.25</v>
      </c>
      <c r="AB180">
        <v>561</v>
      </c>
      <c r="AC180" s="2">
        <f>(Table2[[#This Row],[Close Price]]/Table2[[#This Row],[Day Low]])-1</f>
        <v>6.2488341727289232E-3</v>
      </c>
      <c r="AD180" s="2">
        <f>(Table2[[#This Row],[Day High]]/Table2[[#This Row],[Close Price]])-1</f>
        <v>1.9556956159050731E-2</v>
      </c>
      <c r="AE180" s="2">
        <f>(Table2[[#This Row],[Close Price]]/Table2[[#This Row],[Current Week Low]])-1</f>
        <v>1.3527477689055933E-2</v>
      </c>
      <c r="AF180" s="2">
        <f>(Table2[[#This Row],[Current Week High]]/Table2[[#This Row],[Close Price]])-1</f>
        <v>3.9948095282231755E-2</v>
      </c>
      <c r="AG180" s="2">
        <f>(Table2[[#This Row],[Close Price]]/Table2[[#This Row],[Current Month Low]])-1</f>
        <v>1.3527477689055933E-2</v>
      </c>
      <c r="AH180" s="2">
        <f>(Table2[[#This Row],[Current Month High]]/Table2[[#This Row],[Close Price]])-1</f>
        <v>3.9948095282231755E-2</v>
      </c>
      <c r="AI180">
        <v>11.576605802205901</v>
      </c>
      <c r="AJ180">
        <v>58.057427483152601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-7.0000000000000007E-2</v>
      </c>
      <c r="AM180" t="s">
        <v>10357</v>
      </c>
      <c r="AN180">
        <v>-4.9800000000000004</v>
      </c>
      <c r="AO180" t="s">
        <v>10357</v>
      </c>
      <c r="AP180">
        <v>0.11834274531458699</v>
      </c>
      <c r="AQ180">
        <f>(Table2[[#This Row],[Sharpe Ratio]]-AVERAGE(Table2[Sharpe Ratio]))/_xlfn.STDEV.P(Table2[Sharpe Ratio])</f>
        <v>0.62668052206970937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0.10651899914097629</v>
      </c>
      <c r="AS180">
        <f>_xlfn.RANK.AVG(Table2[[#This Row],[1Y Return vs Nifty Z-Score]],Table2[1Y Return vs Nifty Z-Score])</f>
        <v>318</v>
      </c>
      <c r="AT180">
        <f>_xlfn.RANK.AVG(Table2[[#This Row],[6M Return vs Nifty Z-Score]],Table2[6M Return vs Nifty Z-Score])</f>
        <v>190</v>
      </c>
      <c r="AU180">
        <f>_xlfn.RANK.AVG(Table2[[#This Row],[Sharpe Ratio Z-Score]],Table2[Sharpe Ratio Z-Score])</f>
        <v>190</v>
      </c>
      <c r="AV180">
        <f>(Table2[[#This Row],[Rank 1Y]]+Table2[[#This Row],[Rank 6M]]+Table2[[#This Row],[Rank Sharpe]])/3</f>
        <v>232.66666666666666</v>
      </c>
    </row>
    <row r="181" spans="1:48" x14ac:dyDescent="0.3">
      <c r="A181" t="s">
        <v>1411</v>
      </c>
      <c r="B181" t="s">
        <v>1412</v>
      </c>
      <c r="C181" t="s">
        <v>10324</v>
      </c>
      <c r="D181" t="s">
        <v>204</v>
      </c>
      <c r="E181">
        <v>7812.0238687999999</v>
      </c>
      <c r="F181">
        <v>1913.8</v>
      </c>
      <c r="G181">
        <v>64.074789493160495</v>
      </c>
      <c r="H181">
        <f>(Table2[[#This Row],[1Y Return vs Nifty]]-AVERAGE(Table2[1Y Return vs Nifty]))/_xlfn.STDEV.P(Table2[1Y Return vs Nifty])</f>
        <v>0.65814793568817809</v>
      </c>
      <c r="I181">
        <v>-1.28718128678592</v>
      </c>
      <c r="J181">
        <f>(Table2[[#This Row],[1M Return vs Nifty]]-AVERAGE(Table2[1M Return vs Nifty]))/_xlfn.STDEV.P(Table2[1M Return vs Nifty])</f>
        <v>-0.40330920533206488</v>
      </c>
      <c r="K181">
        <v>25.059070996838301</v>
      </c>
      <c r="L181">
        <f>(Table2[[#This Row],[6M Return vs Nifty]]-AVERAGE(Table2[6M Return vs Nifty]))/_xlfn.STDEV.P(Table2[6M Return vs Nifty])</f>
        <v>0.53648420578495748</v>
      </c>
      <c r="M181">
        <v>-6.9332280391376102</v>
      </c>
      <c r="N181">
        <f>(Table2[[#This Row],[1W Return vs Nifty]]-AVERAGE(Table2[1W Return vs Nifty]))/_xlfn.STDEV.P(Table2[1W Return vs Nifty])</f>
        <v>-1.462433390756849</v>
      </c>
      <c r="O181">
        <v>1964.66</v>
      </c>
      <c r="P181">
        <v>1846.52928206501</v>
      </c>
      <c r="Q181">
        <v>1483.01332380443</v>
      </c>
      <c r="R181">
        <v>37.856481630700898</v>
      </c>
      <c r="S181" s="2">
        <f>(Table2[[#This Row],[Close Price]]-Table2[[#This Row],[20D EMA]])/Table2[[#This Row],[20D EMA]]</f>
        <v>-2.5887430904075068E-2</v>
      </c>
      <c r="T181" s="2">
        <f>(Table2[[#This Row],[Close Price]]-Table2[[#This Row],[50D EMA]])/Table2[[#This Row],[50D EMA]]</f>
        <v>3.643089692017222E-2</v>
      </c>
      <c r="U181" s="2">
        <f>(Table2[[#This Row],[Close Price]]-Table2[[#This Row],[200D EMA]])/Table2[[#This Row],[200D EMA]]</f>
        <v>0.29048065130693274</v>
      </c>
      <c r="V181">
        <v>0.51400844967813897</v>
      </c>
      <c r="W181">
        <v>1893</v>
      </c>
      <c r="X181">
        <v>1954.5</v>
      </c>
      <c r="Y181">
        <v>1892.05</v>
      </c>
      <c r="Z181">
        <v>1986.1</v>
      </c>
      <c r="AA181">
        <v>1892.05</v>
      </c>
      <c r="AB181">
        <v>1986.1</v>
      </c>
      <c r="AC181" s="2">
        <f>(Table2[[#This Row],[Close Price]]/Table2[[#This Row],[Day Low]])-1</f>
        <v>1.0987849973586927E-2</v>
      </c>
      <c r="AD181" s="2">
        <f>(Table2[[#This Row],[Day High]]/Table2[[#This Row],[Close Price]])-1</f>
        <v>2.1266590030306176E-2</v>
      </c>
      <c r="AE181" s="2">
        <f>(Table2[[#This Row],[Close Price]]/Table2[[#This Row],[Current Week Low]])-1</f>
        <v>1.1495467878755772E-2</v>
      </c>
      <c r="AF181" s="2">
        <f>(Table2[[#This Row],[Current Week High]]/Table2[[#This Row],[Close Price]])-1</f>
        <v>3.7778242240568582E-2</v>
      </c>
      <c r="AG181" s="2">
        <f>(Table2[[#This Row],[Close Price]]/Table2[[#This Row],[Current Month Low]])-1</f>
        <v>1.1495467878755772E-2</v>
      </c>
      <c r="AH181" s="2">
        <f>(Table2[[#This Row],[Current Month High]]/Table2[[#This Row],[Close Price]])-1</f>
        <v>3.7778242240568582E-2</v>
      </c>
      <c r="AI181">
        <v>13.491482913575</v>
      </c>
      <c r="AJ181">
        <v>125.15294117646999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0.1</v>
      </c>
      <c r="AM181" t="s">
        <v>10358</v>
      </c>
      <c r="AN181">
        <v>-3.24</v>
      </c>
      <c r="AO181" t="s">
        <v>10357</v>
      </c>
      <c r="AP181">
        <v>5.2577088127549999E-2</v>
      </c>
      <c r="AQ181">
        <f>(Table2[[#This Row],[Sharpe Ratio]]-AVERAGE(Table2[Sharpe Ratio]))/_xlfn.STDEV.P(Table2[Sharpe Ratio])</f>
        <v>-0.12576483885665179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-0.79687529347243014</v>
      </c>
      <c r="AS181">
        <f>_xlfn.RANK.AVG(Table2[[#This Row],[1Y Return vs Nifty Z-Score]],Table2[1Y Return vs Nifty Z-Score])</f>
        <v>143</v>
      </c>
      <c r="AT181">
        <f>_xlfn.RANK.AVG(Table2[[#This Row],[6M Return vs Nifty Z-Score]],Table2[6M Return vs Nifty Z-Score])</f>
        <v>179</v>
      </c>
      <c r="AU181">
        <f>_xlfn.RANK.AVG(Table2[[#This Row],[Sharpe Ratio Z-Score]],Table2[Sharpe Ratio Z-Score])</f>
        <v>376</v>
      </c>
      <c r="AV181">
        <f>(Table2[[#This Row],[Rank 1Y]]+Table2[[#This Row],[Rank 6M]]+Table2[[#This Row],[Rank Sharpe]])/3</f>
        <v>232.66666666666666</v>
      </c>
    </row>
    <row r="182" spans="1:48" x14ac:dyDescent="0.3">
      <c r="A182" t="s">
        <v>987</v>
      </c>
      <c r="B182" t="s">
        <v>988</v>
      </c>
      <c r="C182" t="s">
        <v>10327</v>
      </c>
      <c r="D182" t="s">
        <v>989</v>
      </c>
      <c r="E182">
        <v>14724.393745609999</v>
      </c>
      <c r="F182">
        <v>833</v>
      </c>
      <c r="G182">
        <v>44.255423643320803</v>
      </c>
      <c r="H182">
        <f>(Table2[[#This Row],[1Y Return vs Nifty]]-AVERAGE(Table2[1Y Return vs Nifty]))/_xlfn.STDEV.P(Table2[1Y Return vs Nifty])</f>
        <v>0.32769759732428583</v>
      </c>
      <c r="I182">
        <v>7.42735939562876</v>
      </c>
      <c r="J182">
        <f>(Table2[[#This Row],[1M Return vs Nifty]]-AVERAGE(Table2[1M Return vs Nifty]))/_xlfn.STDEV.P(Table2[1M Return vs Nifty])</f>
        <v>0.44551711821047835</v>
      </c>
      <c r="K182">
        <v>22.509209729257101</v>
      </c>
      <c r="L182">
        <f>(Table2[[#This Row],[6M Return vs Nifty]]-AVERAGE(Table2[6M Return vs Nifty]))/_xlfn.STDEV.P(Table2[6M Return vs Nifty])</f>
        <v>0.45105550648406995</v>
      </c>
      <c r="M182">
        <v>-1.8064056459548301</v>
      </c>
      <c r="N182">
        <f>(Table2[[#This Row],[1W Return vs Nifty]]-AVERAGE(Table2[1W Return vs Nifty]))/_xlfn.STDEV.P(Table2[1W Return vs Nifty])</f>
        <v>-0.23567311934478302</v>
      </c>
      <c r="O182">
        <v>806.27</v>
      </c>
      <c r="P182">
        <v>778.64592133026201</v>
      </c>
      <c r="Q182">
        <v>671.67697712768302</v>
      </c>
      <c r="R182">
        <v>67.266727504429994</v>
      </c>
      <c r="S182" s="2">
        <f>(Table2[[#This Row],[Close Price]]-Table2[[#This Row],[20D EMA]])/Table2[[#This Row],[20D EMA]]</f>
        <v>3.3152665980378804E-2</v>
      </c>
      <c r="T182" s="2">
        <f>(Table2[[#This Row],[Close Price]]-Table2[[#This Row],[50D EMA]])/Table2[[#This Row],[50D EMA]]</f>
        <v>6.9805899165153076E-2</v>
      </c>
      <c r="U182" s="2">
        <f>(Table2[[#This Row],[Close Price]]-Table2[[#This Row],[200D EMA]])/Table2[[#This Row],[200D EMA]]</f>
        <v>0.24017947371396972</v>
      </c>
      <c r="V182">
        <v>0.88364627454266098</v>
      </c>
      <c r="W182">
        <v>807.7</v>
      </c>
      <c r="X182">
        <v>836</v>
      </c>
      <c r="Y182">
        <v>807.7</v>
      </c>
      <c r="Z182">
        <v>838</v>
      </c>
      <c r="AA182">
        <v>807.7</v>
      </c>
      <c r="AB182">
        <v>838</v>
      </c>
      <c r="AC182" s="2">
        <f>(Table2[[#This Row],[Close Price]]/Table2[[#This Row],[Day Low]])-1</f>
        <v>3.1323511204655041E-2</v>
      </c>
      <c r="AD182" s="2">
        <f>(Table2[[#This Row],[Day High]]/Table2[[#This Row],[Close Price]])-1</f>
        <v>3.6014405762305746E-3</v>
      </c>
      <c r="AE182" s="2">
        <f>(Table2[[#This Row],[Close Price]]/Table2[[#This Row],[Current Week Low]])-1</f>
        <v>3.1323511204655041E-2</v>
      </c>
      <c r="AF182" s="2">
        <f>(Table2[[#This Row],[Current Week High]]/Table2[[#This Row],[Close Price]])-1</f>
        <v>6.0024009603840689E-3</v>
      </c>
      <c r="AG182" s="2">
        <f>(Table2[[#This Row],[Close Price]]/Table2[[#This Row],[Current Month Low]])-1</f>
        <v>3.1323511204655041E-2</v>
      </c>
      <c r="AH182" s="2">
        <f>(Table2[[#This Row],[Current Month High]]/Table2[[#This Row],[Close Price]])-1</f>
        <v>6.0024009603840689E-3</v>
      </c>
      <c r="AI182">
        <v>5.0420168067226898</v>
      </c>
      <c r="AJ182">
        <v>84.007068698917607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0.03</v>
      </c>
      <c r="AM182" t="s">
        <v>10358</v>
      </c>
      <c r="AN182">
        <v>7.67</v>
      </c>
      <c r="AO182" t="s">
        <v>10358</v>
      </c>
      <c r="AP182">
        <v>7.9519072589222001E-2</v>
      </c>
      <c r="AQ182">
        <f>(Table2[[#This Row],[Sharpe Ratio]]-AVERAGE(Table2[Sharpe Ratio]))/_xlfn.STDEV.P(Table2[Sharpe Ratio])</f>
        <v>0.18248679412985883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1.1710838968039099</v>
      </c>
      <c r="AS182">
        <f>_xlfn.RANK.AVG(Table2[[#This Row],[1Y Return vs Nifty Z-Score]],Table2[1Y Return vs Nifty Z-Score])</f>
        <v>211</v>
      </c>
      <c r="AT182">
        <f>_xlfn.RANK.AVG(Table2[[#This Row],[6M Return vs Nifty Z-Score]],Table2[6M Return vs Nifty Z-Score])</f>
        <v>194</v>
      </c>
      <c r="AU182">
        <f>_xlfn.RANK.AVG(Table2[[#This Row],[Sharpe Ratio Z-Score]],Table2[Sharpe Ratio Z-Score])</f>
        <v>294</v>
      </c>
      <c r="AV182">
        <f>(Table2[[#This Row],[Rank 1Y]]+Table2[[#This Row],[Rank 6M]]+Table2[[#This Row],[Rank Sharpe]])/3</f>
        <v>233</v>
      </c>
    </row>
    <row r="183" spans="1:48" x14ac:dyDescent="0.3">
      <c r="A183" t="s">
        <v>744</v>
      </c>
      <c r="B183" t="s">
        <v>745</v>
      </c>
      <c r="C183" t="s">
        <v>10314</v>
      </c>
      <c r="D183" t="s">
        <v>405</v>
      </c>
      <c r="E183">
        <v>22953.72184812</v>
      </c>
      <c r="F183">
        <v>6663.75</v>
      </c>
      <c r="G183">
        <v>126.038240368929</v>
      </c>
      <c r="H183">
        <f>(Table2[[#This Row],[1Y Return vs Nifty]]-AVERAGE(Table2[1Y Return vs Nifty]))/_xlfn.STDEV.P(Table2[1Y Return vs Nifty])</f>
        <v>1.6912709661234699</v>
      </c>
      <c r="I183">
        <v>8.0946500466958202</v>
      </c>
      <c r="J183">
        <f>(Table2[[#This Row],[1M Return vs Nifty]]-AVERAGE(Table2[1M Return vs Nifty]))/_xlfn.STDEV.P(Table2[1M Return vs Nifty])</f>
        <v>0.51051352946397621</v>
      </c>
      <c r="K183">
        <v>38.810878093675797</v>
      </c>
      <c r="L183">
        <f>(Table2[[#This Row],[6M Return vs Nifty]]-AVERAGE(Table2[6M Return vs Nifty]))/_xlfn.STDEV.P(Table2[6M Return vs Nifty])</f>
        <v>0.99721475934717407</v>
      </c>
      <c r="M183">
        <v>0.48820332294605701</v>
      </c>
      <c r="N183">
        <f>(Table2[[#This Row],[1W Return vs Nifty]]-AVERAGE(Table2[1W Return vs Nifty]))/_xlfn.STDEV.P(Table2[1W Return vs Nifty])</f>
        <v>0.31338727432449609</v>
      </c>
      <c r="O183">
        <v>6333.37</v>
      </c>
      <c r="P183">
        <v>5886.7066402913297</v>
      </c>
      <c r="Q183">
        <v>4591.8453690734696</v>
      </c>
      <c r="R183">
        <v>57.298739057820001</v>
      </c>
      <c r="S183" s="2">
        <f>(Table2[[#This Row],[Close Price]]-Table2[[#This Row],[20D EMA]])/Table2[[#This Row],[20D EMA]]</f>
        <v>5.2164961150224939E-2</v>
      </c>
      <c r="T183" s="2">
        <f>(Table2[[#This Row],[Close Price]]-Table2[[#This Row],[50D EMA]])/Table2[[#This Row],[50D EMA]]</f>
        <v>0.13199967438333479</v>
      </c>
      <c r="U183" s="2">
        <f>(Table2[[#This Row],[Close Price]]-Table2[[#This Row],[200D EMA]])/Table2[[#This Row],[200D EMA]]</f>
        <v>0.45121393783880703</v>
      </c>
      <c r="V183">
        <v>2.00776242478489</v>
      </c>
      <c r="W183">
        <v>6601.65</v>
      </c>
      <c r="X183">
        <v>6875</v>
      </c>
      <c r="Y183">
        <v>6418.4</v>
      </c>
      <c r="Z183">
        <v>6875</v>
      </c>
      <c r="AA183">
        <v>6418.4</v>
      </c>
      <c r="AB183">
        <v>6875</v>
      </c>
      <c r="AC183" s="2">
        <f>(Table2[[#This Row],[Close Price]]/Table2[[#This Row],[Day Low]])-1</f>
        <v>9.4067392242849213E-3</v>
      </c>
      <c r="AD183" s="2">
        <f>(Table2[[#This Row],[Day High]]/Table2[[#This Row],[Close Price]])-1</f>
        <v>3.170136934909018E-2</v>
      </c>
      <c r="AE183" s="2">
        <f>(Table2[[#This Row],[Close Price]]/Table2[[#This Row],[Current Week Low]])-1</f>
        <v>3.8226037641780009E-2</v>
      </c>
      <c r="AF183" s="2">
        <f>(Table2[[#This Row],[Current Week High]]/Table2[[#This Row],[Close Price]])-1</f>
        <v>3.170136934909018E-2</v>
      </c>
      <c r="AG183" s="2">
        <f>(Table2[[#This Row],[Close Price]]/Table2[[#This Row],[Current Month Low]])-1</f>
        <v>3.8226037641780009E-2</v>
      </c>
      <c r="AH183" s="2">
        <f>(Table2[[#This Row],[Current Month High]]/Table2[[#This Row],[Close Price]])-1</f>
        <v>3.170136934909018E-2</v>
      </c>
      <c r="AI183">
        <v>3.5280435190395898</v>
      </c>
      <c r="AJ183">
        <v>217.32142857142799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0.24</v>
      </c>
      <c r="AM183" t="s">
        <v>10358</v>
      </c>
      <c r="AN183">
        <v>2.3199999999999998</v>
      </c>
      <c r="AO183" t="s">
        <v>10358</v>
      </c>
      <c r="AQ183">
        <f>(Table2[[#This Row],[Sharpe Ratio]]-AVERAGE(Table2[Sharpe Ratio]))/_xlfn.STDEV.P(Table2[Sharpe Ratio])</f>
        <v>-0.72731567472953296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2.7850708545295833</v>
      </c>
      <c r="AS183">
        <f>_xlfn.RANK.AVG(Table2[[#This Row],[1Y Return vs Nifty Z-Score]],Table2[1Y Return vs Nifty Z-Score])</f>
        <v>47</v>
      </c>
      <c r="AT183">
        <f>_xlfn.RANK.AVG(Table2[[#This Row],[6M Return vs Nifty Z-Score]],Table2[6M Return vs Nifty Z-Score])</f>
        <v>105</v>
      </c>
      <c r="AU183">
        <f>_xlfn.RANK.AVG(Table2[[#This Row],[Sharpe Ratio Z-Score]],Table2[Sharpe Ratio Z-Score])</f>
        <v>548.5</v>
      </c>
      <c r="AV183">
        <f>(Table2[[#This Row],[Rank 1Y]]+Table2[[#This Row],[Rank 6M]]+Table2[[#This Row],[Rank Sharpe]])/3</f>
        <v>233.5</v>
      </c>
    </row>
    <row r="184" spans="1:48" x14ac:dyDescent="0.3">
      <c r="A184" t="s">
        <v>286</v>
      </c>
      <c r="B184" t="s">
        <v>287</v>
      </c>
      <c r="C184" t="s">
        <v>10320</v>
      </c>
      <c r="D184" t="s">
        <v>101</v>
      </c>
      <c r="E184">
        <v>98280.620532119996</v>
      </c>
      <c r="F184">
        <v>98.75</v>
      </c>
      <c r="G184">
        <v>63.461596739653999</v>
      </c>
      <c r="H184">
        <f>(Table2[[#This Row],[1Y Return vs Nifty]]-AVERAGE(Table2[1Y Return vs Nifty]))/_xlfn.STDEV.P(Table2[1Y Return vs Nifty])</f>
        <v>0.6479241094359296</v>
      </c>
      <c r="I184">
        <v>-2.7867306187174701</v>
      </c>
      <c r="J184">
        <f>(Table2[[#This Row],[1M Return vs Nifty]]-AVERAGE(Table2[1M Return vs Nifty]))/_xlfn.STDEV.P(Table2[1M Return vs Nifty])</f>
        <v>-0.54937048300360858</v>
      </c>
      <c r="K184">
        <v>-1.6355524114001201</v>
      </c>
      <c r="L184">
        <f>(Table2[[#This Row],[6M Return vs Nifty]]-AVERAGE(Table2[6M Return vs Nifty]))/_xlfn.STDEV.P(Table2[6M Return vs Nifty])</f>
        <v>-0.35787306183851009</v>
      </c>
      <c r="M184">
        <v>3.1540431613687598</v>
      </c>
      <c r="N184">
        <f>(Table2[[#This Row],[1W Return vs Nifty]]-AVERAGE(Table2[1W Return vs Nifty]))/_xlfn.STDEV.P(Table2[1W Return vs Nifty])</f>
        <v>0.95127681933256314</v>
      </c>
      <c r="O184">
        <v>97.79</v>
      </c>
      <c r="P184">
        <v>99.402223934061993</v>
      </c>
      <c r="Q184">
        <v>88.475567471357195</v>
      </c>
      <c r="R184">
        <v>57.316416048746397</v>
      </c>
      <c r="S184" s="2">
        <f>(Table2[[#This Row],[Close Price]]-Table2[[#This Row],[20D EMA]])/Table2[[#This Row],[20D EMA]]</f>
        <v>9.8169546988443983E-3</v>
      </c>
      <c r="T184" s="2">
        <f>(Table2[[#This Row],[Close Price]]-Table2[[#This Row],[50D EMA]])/Table2[[#This Row],[50D EMA]]</f>
        <v>-6.5614621911743451E-3</v>
      </c>
      <c r="U184" s="2">
        <f>(Table2[[#This Row],[Close Price]]-Table2[[#This Row],[200D EMA]])/Table2[[#This Row],[200D EMA]]</f>
        <v>0.11612734252277068</v>
      </c>
      <c r="V184">
        <v>0.45213654946241799</v>
      </c>
      <c r="W184">
        <v>97.92</v>
      </c>
      <c r="X184">
        <v>99.3</v>
      </c>
      <c r="Y184">
        <v>97.26</v>
      </c>
      <c r="Z184">
        <v>100.5</v>
      </c>
      <c r="AA184">
        <v>97.26</v>
      </c>
      <c r="AB184">
        <v>100.5</v>
      </c>
      <c r="AC184" s="2">
        <f>(Table2[[#This Row],[Close Price]]/Table2[[#This Row],[Day Low]])-1</f>
        <v>8.476307189542398E-3</v>
      </c>
      <c r="AD184" s="2">
        <f>(Table2[[#This Row],[Day High]]/Table2[[#This Row],[Close Price]])-1</f>
        <v>5.5696202531645422E-3</v>
      </c>
      <c r="AE184" s="2">
        <f>(Table2[[#This Row],[Close Price]]/Table2[[#This Row],[Current Week Low]])-1</f>
        <v>1.5319761464116732E-2</v>
      </c>
      <c r="AF184" s="2">
        <f>(Table2[[#This Row],[Current Week High]]/Table2[[#This Row],[Close Price]])-1</f>
        <v>1.7721518987341867E-2</v>
      </c>
      <c r="AG184" s="2">
        <f>(Table2[[#This Row],[Close Price]]/Table2[[#This Row],[Current Month Low]])-1</f>
        <v>1.5319761464116732E-2</v>
      </c>
      <c r="AH184" s="2">
        <f>(Table2[[#This Row],[Current Month High]]/Table2[[#This Row],[Close Price]])-1</f>
        <v>1.7721518987341867E-2</v>
      </c>
      <c r="AI184">
        <v>19.898734177215101</v>
      </c>
      <c r="AJ184">
        <v>104.028925619834</v>
      </c>
      <c r="AK184" t="str">
        <f>IF(AND(Table2[[#This Row],[20D EMA]]&gt;Table2[[#This Row],[50D EMA]],Table2[[#This Row],[50D EMA]]&gt;Table2[[#This Row],[200D EMA]]),"Uptrend","Downtrend/NoTrend")</f>
        <v>Downtrend/NoTrend</v>
      </c>
      <c r="AL184">
        <v>-0.09</v>
      </c>
      <c r="AM184" t="s">
        <v>10357</v>
      </c>
      <c r="AN184">
        <v>2.66</v>
      </c>
      <c r="AO184" t="s">
        <v>10358</v>
      </c>
      <c r="AP184">
        <v>0.15017025090320901</v>
      </c>
      <c r="AQ184">
        <f>(Table2[[#This Row],[Sharpe Ratio]]-AVERAGE(Table2[Sharpe Ratio]))/_xlfn.STDEV.P(Table2[Sharpe Ratio])</f>
        <v>0.99082892344441542</v>
      </c>
      <c r="AR1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4">
        <f>_xlfn.RANK.AVG(Table2[[#This Row],[1Y Return vs Nifty Z-Score]],Table2[1Y Return vs Nifty Z-Score])</f>
        <v>145</v>
      </c>
      <c r="AT184">
        <f>_xlfn.RANK.AVG(Table2[[#This Row],[6M Return vs Nifty Z-Score]],Table2[6M Return vs Nifty Z-Score])</f>
        <v>445</v>
      </c>
      <c r="AU184">
        <f>_xlfn.RANK.AVG(Table2[[#This Row],[Sharpe Ratio Z-Score]],Table2[Sharpe Ratio Z-Score])</f>
        <v>116</v>
      </c>
      <c r="AV184">
        <f>(Table2[[#This Row],[Rank 1Y]]+Table2[[#This Row],[Rank 6M]]+Table2[[#This Row],[Rank Sharpe]])/3</f>
        <v>235.33333333333334</v>
      </c>
    </row>
    <row r="185" spans="1:48" x14ac:dyDescent="0.3">
      <c r="A185" t="s">
        <v>994</v>
      </c>
      <c r="B185" t="s">
        <v>995</v>
      </c>
      <c r="C185" t="s">
        <v>10318</v>
      </c>
      <c r="D185" t="s">
        <v>54</v>
      </c>
      <c r="E185">
        <v>14327.4445790399</v>
      </c>
      <c r="F185">
        <v>1968.85</v>
      </c>
      <c r="G185">
        <v>54.602155339228801</v>
      </c>
      <c r="H185">
        <f>(Table2[[#This Row],[1Y Return vs Nifty]]-AVERAGE(Table2[1Y Return vs Nifty]))/_xlfn.STDEV.P(Table2[1Y Return vs Nifty])</f>
        <v>0.50020972590487123</v>
      </c>
      <c r="I185">
        <v>16.028400680965301</v>
      </c>
      <c r="J185">
        <f>(Table2[[#This Row],[1M Return vs Nifty]]-AVERAGE(Table2[1M Return vs Nifty]))/_xlfn.STDEV.P(Table2[1M Return vs Nifty])</f>
        <v>1.2832882089579596</v>
      </c>
      <c r="K185">
        <v>19.520914795434599</v>
      </c>
      <c r="L185">
        <f>(Table2[[#This Row],[6M Return vs Nifty]]-AVERAGE(Table2[6M Return vs Nifty]))/_xlfn.STDEV.P(Table2[6M Return vs Nifty])</f>
        <v>0.35093784417452289</v>
      </c>
      <c r="M185">
        <v>-1.67374653288589</v>
      </c>
      <c r="N185">
        <f>(Table2[[#This Row],[1W Return vs Nifty]]-AVERAGE(Table2[1W Return vs Nifty]))/_xlfn.STDEV.P(Table2[1W Return vs Nifty])</f>
        <v>-0.20393007910017924</v>
      </c>
      <c r="O185">
        <v>1779.58</v>
      </c>
      <c r="P185">
        <v>1637.5158326324499</v>
      </c>
      <c r="Q185">
        <v>1399.58576076298</v>
      </c>
      <c r="R185">
        <v>61.823119182547501</v>
      </c>
      <c r="S185" s="2">
        <f>(Table2[[#This Row],[Close Price]]-Table2[[#This Row],[20D EMA]])/Table2[[#This Row],[20D EMA]]</f>
        <v>0.10635655604131311</v>
      </c>
      <c r="T185" s="2">
        <f>(Table2[[#This Row],[Close Price]]-Table2[[#This Row],[50D EMA]])/Table2[[#This Row],[50D EMA]]</f>
        <v>0.20233951987804683</v>
      </c>
      <c r="U185" s="2">
        <f>(Table2[[#This Row],[Close Price]]-Table2[[#This Row],[200D EMA]])/Table2[[#This Row],[200D EMA]]</f>
        <v>0.40673766138252732</v>
      </c>
      <c r="V185">
        <v>1.7147765703201201</v>
      </c>
      <c r="W185">
        <v>1891.45</v>
      </c>
      <c r="X185">
        <v>1996</v>
      </c>
      <c r="Y185">
        <v>1870</v>
      </c>
      <c r="Z185">
        <v>1996</v>
      </c>
      <c r="AA185">
        <v>1870</v>
      </c>
      <c r="AB185">
        <v>1996</v>
      </c>
      <c r="AC185" s="2">
        <f>(Table2[[#This Row],[Close Price]]/Table2[[#This Row],[Day Low]])-1</f>
        <v>4.0920986544714211E-2</v>
      </c>
      <c r="AD185" s="2">
        <f>(Table2[[#This Row],[Day High]]/Table2[[#This Row],[Close Price]])-1</f>
        <v>1.3789775757421907E-2</v>
      </c>
      <c r="AE185" s="2">
        <f>(Table2[[#This Row],[Close Price]]/Table2[[#This Row],[Current Week Low]])-1</f>
        <v>5.2860962566844805E-2</v>
      </c>
      <c r="AF185" s="2">
        <f>(Table2[[#This Row],[Current Week High]]/Table2[[#This Row],[Close Price]])-1</f>
        <v>1.3789775757421907E-2</v>
      </c>
      <c r="AG185" s="2">
        <f>(Table2[[#This Row],[Close Price]]/Table2[[#This Row],[Current Month Low]])-1</f>
        <v>5.2860962566844805E-2</v>
      </c>
      <c r="AH185" s="2">
        <f>(Table2[[#This Row],[Current Month High]]/Table2[[#This Row],[Close Price]])-1</f>
        <v>1.3789775757421907E-2</v>
      </c>
      <c r="AI185">
        <v>1.37897757574219</v>
      </c>
      <c r="AJ185">
        <v>106.37840670859499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0.22</v>
      </c>
      <c r="AM185" t="s">
        <v>10358</v>
      </c>
      <c r="AN185">
        <v>6.66</v>
      </c>
      <c r="AO185" t="s">
        <v>10358</v>
      </c>
      <c r="AP185">
        <v>7.7315219393717993E-2</v>
      </c>
      <c r="AQ185">
        <f>(Table2[[#This Row],[Sharpe Ratio]]-AVERAGE(Table2[Sharpe Ratio]))/_xlfn.STDEV.P(Table2[Sharpe Ratio])</f>
        <v>0.15727182351983976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2.0877775234570146</v>
      </c>
      <c r="AS185">
        <f>_xlfn.RANK.AVG(Table2[[#This Row],[1Y Return vs Nifty Z-Score]],Table2[1Y Return vs Nifty Z-Score])</f>
        <v>175</v>
      </c>
      <c r="AT185">
        <f>_xlfn.RANK.AVG(Table2[[#This Row],[6M Return vs Nifty Z-Score]],Table2[6M Return vs Nifty Z-Score])</f>
        <v>226</v>
      </c>
      <c r="AU185">
        <f>_xlfn.RANK.AVG(Table2[[#This Row],[Sharpe Ratio Z-Score]],Table2[Sharpe Ratio Z-Score])</f>
        <v>305</v>
      </c>
      <c r="AV185">
        <f>(Table2[[#This Row],[Rank 1Y]]+Table2[[#This Row],[Rank 6M]]+Table2[[#This Row],[Rank Sharpe]])/3</f>
        <v>235.33333333333334</v>
      </c>
    </row>
    <row r="186" spans="1:48" x14ac:dyDescent="0.3">
      <c r="A186" t="s">
        <v>931</v>
      </c>
      <c r="B186" t="s">
        <v>932</v>
      </c>
      <c r="C186" t="s">
        <v>10315</v>
      </c>
      <c r="D186" t="s">
        <v>933</v>
      </c>
      <c r="E186">
        <v>16011.617125229999</v>
      </c>
      <c r="F186">
        <v>494.3</v>
      </c>
      <c r="G186">
        <v>84.348727750383503</v>
      </c>
      <c r="H186">
        <f>(Table2[[#This Row],[1Y Return vs Nifty]]-AVERAGE(Table2[1Y Return vs Nifty]))/_xlfn.STDEV.P(Table2[1Y Return vs Nifty])</f>
        <v>0.99617740685423928</v>
      </c>
      <c r="I186">
        <v>1.99202354868002</v>
      </c>
      <c r="J186">
        <f>(Table2[[#This Row],[1M Return vs Nifty]]-AVERAGE(Table2[1M Return vs Nifty]))/_xlfn.STDEV.P(Table2[1M Return vs Nifty])</f>
        <v>-8.390334264003127E-2</v>
      </c>
      <c r="K186">
        <v>-0.29088417501888297</v>
      </c>
      <c r="L186">
        <f>(Table2[[#This Row],[6M Return vs Nifty]]-AVERAGE(Table2[6M Return vs Nifty]))/_xlfn.STDEV.P(Table2[6M Return vs Nifty])</f>
        <v>-0.31282227421890119</v>
      </c>
      <c r="M186">
        <v>-1.8379080772027601</v>
      </c>
      <c r="N186">
        <f>(Table2[[#This Row],[1W Return vs Nifty]]-AVERAGE(Table2[1W Return vs Nifty]))/_xlfn.STDEV.P(Table2[1W Return vs Nifty])</f>
        <v>-0.24321110840390053</v>
      </c>
      <c r="O186">
        <v>489.6</v>
      </c>
      <c r="P186">
        <v>480.348354241246</v>
      </c>
      <c r="Q186">
        <v>399.67665495566399</v>
      </c>
      <c r="R186">
        <v>60.0294911164399</v>
      </c>
      <c r="S186" s="2">
        <f>(Table2[[#This Row],[Close Price]]-Table2[[#This Row],[20D EMA]])/Table2[[#This Row],[20D EMA]]</f>
        <v>9.5996732026143554E-3</v>
      </c>
      <c r="T186" s="2">
        <f>(Table2[[#This Row],[Close Price]]-Table2[[#This Row],[50D EMA]])/Table2[[#This Row],[50D EMA]]</f>
        <v>2.9044849712854554E-2</v>
      </c>
      <c r="U186" s="2">
        <f>(Table2[[#This Row],[Close Price]]-Table2[[#This Row],[200D EMA]])/Table2[[#This Row],[200D EMA]]</f>
        <v>0.23674974225060144</v>
      </c>
      <c r="V186">
        <v>0.50275163510357901</v>
      </c>
      <c r="W186">
        <v>486.45</v>
      </c>
      <c r="X186">
        <v>499.1</v>
      </c>
      <c r="Y186">
        <v>486.45</v>
      </c>
      <c r="Z186">
        <v>516</v>
      </c>
      <c r="AA186">
        <v>486.45</v>
      </c>
      <c r="AB186">
        <v>516</v>
      </c>
      <c r="AC186" s="2">
        <f>(Table2[[#This Row],[Close Price]]/Table2[[#This Row],[Day Low]])-1</f>
        <v>1.6137321410216954E-2</v>
      </c>
      <c r="AD186" s="2">
        <f>(Table2[[#This Row],[Day High]]/Table2[[#This Row],[Close Price]])-1</f>
        <v>9.7107020028324165E-3</v>
      </c>
      <c r="AE186" s="2">
        <f>(Table2[[#This Row],[Close Price]]/Table2[[#This Row],[Current Week Low]])-1</f>
        <v>1.6137321410216954E-2</v>
      </c>
      <c r="AF186" s="2">
        <f>(Table2[[#This Row],[Current Week High]]/Table2[[#This Row],[Close Price]])-1</f>
        <v>4.3900465304471004E-2</v>
      </c>
      <c r="AG186" s="2">
        <f>(Table2[[#This Row],[Close Price]]/Table2[[#This Row],[Current Month Low]])-1</f>
        <v>1.6137321410216954E-2</v>
      </c>
      <c r="AH186" s="2">
        <f>(Table2[[#This Row],[Current Month High]]/Table2[[#This Row],[Close Price]])-1</f>
        <v>4.3900465304471004E-2</v>
      </c>
      <c r="AI186">
        <v>24.984827028120499</v>
      </c>
      <c r="AJ186">
        <v>144.09876543209799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7.0000000000000007E-2</v>
      </c>
      <c r="AM186" t="s">
        <v>10358</v>
      </c>
      <c r="AN186">
        <v>3.94</v>
      </c>
      <c r="AO186" t="s">
        <v>10358</v>
      </c>
      <c r="AP186">
        <v>0.122261529381572</v>
      </c>
      <c r="AQ186">
        <f>(Table2[[#This Row],[Sharpe Ratio]]-AVERAGE(Table2[Sharpe Ratio]))/_xlfn.STDEV.P(Table2[Sharpe Ratio])</f>
        <v>0.67151655074785377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1.0277572323392601</v>
      </c>
      <c r="AS186">
        <f>_xlfn.RANK.AVG(Table2[[#This Row],[1Y Return vs Nifty Z-Score]],Table2[1Y Return vs Nifty Z-Score])</f>
        <v>99</v>
      </c>
      <c r="AT186">
        <f>_xlfn.RANK.AVG(Table2[[#This Row],[6M Return vs Nifty Z-Score]],Table2[6M Return vs Nifty Z-Score])</f>
        <v>428</v>
      </c>
      <c r="AU186">
        <f>_xlfn.RANK.AVG(Table2[[#This Row],[Sharpe Ratio Z-Score]],Table2[Sharpe Ratio Z-Score])</f>
        <v>180</v>
      </c>
      <c r="AV186">
        <f>(Table2[[#This Row],[Rank 1Y]]+Table2[[#This Row],[Rank 6M]]+Table2[[#This Row],[Rank Sharpe]])/3</f>
        <v>235.66666666666666</v>
      </c>
    </row>
    <row r="187" spans="1:48" x14ac:dyDescent="0.3">
      <c r="A187" t="s">
        <v>175</v>
      </c>
      <c r="B187" t="s">
        <v>176</v>
      </c>
      <c r="C187" t="s">
        <v>10312</v>
      </c>
      <c r="D187" t="s">
        <v>177</v>
      </c>
      <c r="E187">
        <v>153896.314124058</v>
      </c>
      <c r="F187">
        <v>229.97</v>
      </c>
      <c r="G187">
        <v>58.391082910936603</v>
      </c>
      <c r="H187">
        <f>(Table2[[#This Row],[1Y Return vs Nifty]]-AVERAGE(Table2[1Y Return vs Nifty]))/_xlfn.STDEV.P(Table2[1Y Return vs Nifty])</f>
        <v>0.56338290750882503</v>
      </c>
      <c r="I187">
        <v>-0.68748238571012699</v>
      </c>
      <c r="J187">
        <f>(Table2[[#This Row],[1M Return vs Nifty]]-AVERAGE(Table2[1M Return vs Nifty]))/_xlfn.STDEV.P(Table2[1M Return vs Nifty])</f>
        <v>-0.34489646368753102</v>
      </c>
      <c r="K187">
        <v>8.0316932116572097</v>
      </c>
      <c r="L187">
        <f>(Table2[[#This Row],[6M Return vs Nifty]]-AVERAGE(Table2[6M Return vs Nifty]))/_xlfn.STDEV.P(Table2[6M Return vs Nifty])</f>
        <v>-3.3988688245354857E-2</v>
      </c>
      <c r="M187">
        <v>-2.4536905759178298</v>
      </c>
      <c r="N187">
        <f>(Table2[[#This Row],[1W Return vs Nifty]]-AVERAGE(Table2[1W Return vs Nifty]))/_xlfn.STDEV.P(Table2[1W Return vs Nifty])</f>
        <v>-0.39055725135962105</v>
      </c>
      <c r="O187">
        <v>232.63</v>
      </c>
      <c r="P187">
        <v>227.48300717847599</v>
      </c>
      <c r="Q187">
        <v>194.17244889768699</v>
      </c>
      <c r="R187">
        <v>50.568682430994002</v>
      </c>
      <c r="S187" s="2">
        <f>(Table2[[#This Row],[Close Price]]-Table2[[#This Row],[20D EMA]])/Table2[[#This Row],[20D EMA]]</f>
        <v>-1.1434466749774306E-2</v>
      </c>
      <c r="T187" s="2">
        <f>(Table2[[#This Row],[Close Price]]-Table2[[#This Row],[50D EMA]])/Table2[[#This Row],[50D EMA]]</f>
        <v>1.0932653178673677E-2</v>
      </c>
      <c r="U187" s="2">
        <f>(Table2[[#This Row],[Close Price]]-Table2[[#This Row],[200D EMA]])/Table2[[#This Row],[200D EMA]]</f>
        <v>0.18435957987621299</v>
      </c>
      <c r="V187">
        <v>0.54831629450195896</v>
      </c>
      <c r="W187">
        <v>227.97</v>
      </c>
      <c r="X187">
        <v>231.44</v>
      </c>
      <c r="Y187">
        <v>227.97</v>
      </c>
      <c r="Z187">
        <v>240.29</v>
      </c>
      <c r="AA187">
        <v>227.97</v>
      </c>
      <c r="AB187">
        <v>240.29</v>
      </c>
      <c r="AC187" s="2">
        <f>(Table2[[#This Row],[Close Price]]/Table2[[#This Row],[Day Low]])-1</f>
        <v>8.773084177742696E-3</v>
      </c>
      <c r="AD187" s="2">
        <f>(Table2[[#This Row],[Day High]]/Table2[[#This Row],[Close Price]])-1</f>
        <v>6.3921381049703019E-3</v>
      </c>
      <c r="AE187" s="2">
        <f>(Table2[[#This Row],[Close Price]]/Table2[[#This Row],[Current Week Low]])-1</f>
        <v>8.773084177742696E-3</v>
      </c>
      <c r="AF187" s="2">
        <f>(Table2[[#This Row],[Current Week High]]/Table2[[#This Row],[Close Price]])-1</f>
        <v>4.4875418532852152E-2</v>
      </c>
      <c r="AG187" s="2">
        <f>(Table2[[#This Row],[Close Price]]/Table2[[#This Row],[Current Month Low]])-1</f>
        <v>8.773084177742696E-3</v>
      </c>
      <c r="AH187" s="2">
        <f>(Table2[[#This Row],[Current Month High]]/Table2[[#This Row],[Close Price]])-1</f>
        <v>4.4875418532852152E-2</v>
      </c>
      <c r="AI187">
        <v>7.1009262077662303</v>
      </c>
      <c r="AJ187">
        <v>97.9939733103745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-0.02</v>
      </c>
      <c r="AM187" t="s">
        <v>10357</v>
      </c>
      <c r="AN187">
        <v>-3.75</v>
      </c>
      <c r="AO187" t="s">
        <v>10357</v>
      </c>
      <c r="AP187">
        <v>0.111149000729151</v>
      </c>
      <c r="AQ187">
        <f>(Table2[[#This Row],[Sharpe Ratio]]-AVERAGE(Table2[Sharpe Ratio]))/_xlfn.STDEV.P(Table2[Sharpe Ratio])</f>
        <v>0.54437465039558919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0.3383151546119072</v>
      </c>
      <c r="AS187">
        <f>_xlfn.RANK.AVG(Table2[[#This Row],[1Y Return vs Nifty Z-Score]],Table2[1Y Return vs Nifty Z-Score])</f>
        <v>167</v>
      </c>
      <c r="AT187">
        <f>_xlfn.RANK.AVG(Table2[[#This Row],[6M Return vs Nifty Z-Score]],Table2[6M Return vs Nifty Z-Score])</f>
        <v>336</v>
      </c>
      <c r="AU187">
        <f>_xlfn.RANK.AVG(Table2[[#This Row],[Sharpe Ratio Z-Score]],Table2[Sharpe Ratio Z-Score])</f>
        <v>206</v>
      </c>
      <c r="AV187">
        <f>(Table2[[#This Row],[Rank 1Y]]+Table2[[#This Row],[Rank 6M]]+Table2[[#This Row],[Rank Sharpe]])/3</f>
        <v>236.33333333333334</v>
      </c>
    </row>
    <row r="188" spans="1:48" x14ac:dyDescent="0.3">
      <c r="A188" t="s">
        <v>468</v>
      </c>
      <c r="B188" t="s">
        <v>469</v>
      </c>
      <c r="C188" t="s">
        <v>10318</v>
      </c>
      <c r="D188" t="s">
        <v>54</v>
      </c>
      <c r="E188">
        <v>47122.829447609998</v>
      </c>
      <c r="F188">
        <v>2848.95</v>
      </c>
      <c r="G188">
        <v>70.738575776936301</v>
      </c>
      <c r="H188">
        <f>(Table2[[#This Row],[1Y Return vs Nifty]]-AVERAGE(Table2[1Y Return vs Nifty]))/_xlfn.STDEV.P(Table2[1Y Return vs Nifty])</f>
        <v>0.76925393418187815</v>
      </c>
      <c r="I188">
        <v>1.4171647484268299</v>
      </c>
      <c r="J188">
        <f>(Table2[[#This Row],[1M Return vs Nifty]]-AVERAGE(Table2[1M Return vs Nifty]))/_xlfn.STDEV.P(Table2[1M Return vs Nifty])</f>
        <v>-0.139896572777754</v>
      </c>
      <c r="K188">
        <v>20.021654646245601</v>
      </c>
      <c r="L188">
        <f>(Table2[[#This Row],[6M Return vs Nifty]]-AVERAGE(Table2[6M Return vs Nifty]))/_xlfn.STDEV.P(Table2[6M Return vs Nifty])</f>
        <v>0.36771426832228965</v>
      </c>
      <c r="M188">
        <v>-1.61505053050506</v>
      </c>
      <c r="N188">
        <f>(Table2[[#This Row],[1W Return vs Nifty]]-AVERAGE(Table2[1W Return vs Nifty]))/_xlfn.STDEV.P(Table2[1W Return vs Nifty])</f>
        <v>-0.18988513697242818</v>
      </c>
      <c r="O188">
        <v>2828.79</v>
      </c>
      <c r="P188">
        <v>2729.6261398307602</v>
      </c>
      <c r="Q188">
        <v>2294.8389770968402</v>
      </c>
      <c r="R188">
        <v>41.537545911187003</v>
      </c>
      <c r="S188" s="2">
        <f>(Table2[[#This Row],[Close Price]]-Table2[[#This Row],[20D EMA]])/Table2[[#This Row],[20D EMA]]</f>
        <v>7.12672202602521E-3</v>
      </c>
      <c r="T188" s="2">
        <f>(Table2[[#This Row],[Close Price]]-Table2[[#This Row],[50D EMA]])/Table2[[#This Row],[50D EMA]]</f>
        <v>4.3714360156529665E-2</v>
      </c>
      <c r="U188" s="2">
        <f>(Table2[[#This Row],[Close Price]]-Table2[[#This Row],[200D EMA]])/Table2[[#This Row],[200D EMA]]</f>
        <v>0.24145965291392935</v>
      </c>
      <c r="V188">
        <v>0.92625318125772904</v>
      </c>
      <c r="W188">
        <v>2833.05</v>
      </c>
      <c r="X188">
        <v>2879.85</v>
      </c>
      <c r="Y188">
        <v>2716.2</v>
      </c>
      <c r="Z188">
        <v>2879.85</v>
      </c>
      <c r="AA188">
        <v>2716.2</v>
      </c>
      <c r="AB188">
        <v>2879.85</v>
      </c>
      <c r="AC188" s="2">
        <f>(Table2[[#This Row],[Close Price]]/Table2[[#This Row],[Day Low]])-1</f>
        <v>5.6123259384761592E-3</v>
      </c>
      <c r="AD188" s="2">
        <f>(Table2[[#This Row],[Day High]]/Table2[[#This Row],[Close Price]])-1</f>
        <v>1.084610119517726E-2</v>
      </c>
      <c r="AE188" s="2">
        <f>(Table2[[#This Row],[Close Price]]/Table2[[#This Row],[Current Week Low]])-1</f>
        <v>4.8873426110006557E-2</v>
      </c>
      <c r="AF188" s="2">
        <f>(Table2[[#This Row],[Current Week High]]/Table2[[#This Row],[Close Price]])-1</f>
        <v>1.084610119517726E-2</v>
      </c>
      <c r="AG188" s="2">
        <f>(Table2[[#This Row],[Close Price]]/Table2[[#This Row],[Current Month Low]])-1</f>
        <v>4.8873426110006557E-2</v>
      </c>
      <c r="AH188" s="2">
        <f>(Table2[[#This Row],[Current Month High]]/Table2[[#This Row],[Close Price]])-1</f>
        <v>1.084610119517726E-2</v>
      </c>
      <c r="AI188">
        <v>8.3908106495375492</v>
      </c>
      <c r="AJ188">
        <v>105.69293527309399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-0.08</v>
      </c>
      <c r="AM188" t="s">
        <v>10357</v>
      </c>
      <c r="AN188">
        <v>-2.81</v>
      </c>
      <c r="AO188" t="s">
        <v>10357</v>
      </c>
      <c r="AP188">
        <v>6.1121502190325999E-2</v>
      </c>
      <c r="AQ188">
        <f>(Table2[[#This Row],[Sharpe Ratio]]-AVERAGE(Table2[Sharpe Ratio]))/_xlfn.STDEV.P(Table2[Sharpe Ratio])</f>
        <v>-2.8005537142610431E-2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0.77918095561137513</v>
      </c>
      <c r="AS188">
        <f>_xlfn.RANK.AVG(Table2[[#This Row],[1Y Return vs Nifty Z-Score]],Table2[1Y Return vs Nifty Z-Score])</f>
        <v>130</v>
      </c>
      <c r="AT188">
        <f>_xlfn.RANK.AVG(Table2[[#This Row],[6M Return vs Nifty Z-Score]],Table2[6M Return vs Nifty Z-Score])</f>
        <v>222</v>
      </c>
      <c r="AU188">
        <f>_xlfn.RANK.AVG(Table2[[#This Row],[Sharpe Ratio Z-Score]],Table2[Sharpe Ratio Z-Score])</f>
        <v>359</v>
      </c>
      <c r="AV188">
        <f>(Table2[[#This Row],[Rank 1Y]]+Table2[[#This Row],[Rank 6M]]+Table2[[#This Row],[Rank Sharpe]])/3</f>
        <v>237</v>
      </c>
    </row>
    <row r="189" spans="1:48" x14ac:dyDescent="0.3">
      <c r="A189" t="s">
        <v>277</v>
      </c>
      <c r="B189" t="s">
        <v>278</v>
      </c>
      <c r="C189" t="s">
        <v>10325</v>
      </c>
      <c r="D189" t="s">
        <v>163</v>
      </c>
      <c r="E189">
        <v>99865.577021399993</v>
      </c>
      <c r="F189">
        <v>278.7</v>
      </c>
      <c r="G189">
        <v>71.831334898865904</v>
      </c>
      <c r="H189">
        <f>(Table2[[#This Row],[1Y Return vs Nifty]]-AVERAGE(Table2[1Y Return vs Nifty]))/_xlfn.STDEV.P(Table2[1Y Return vs Nifty])</f>
        <v>0.78747362013589617</v>
      </c>
      <c r="I189">
        <v>-4.0485380402686504</v>
      </c>
      <c r="J189">
        <f>(Table2[[#This Row],[1M Return vs Nifty]]-AVERAGE(Table2[1M Return vs Nifty]))/_xlfn.STDEV.P(Table2[1M Return vs Nifty])</f>
        <v>-0.67227487850609302</v>
      </c>
      <c r="K189">
        <v>-7.1173745598889502</v>
      </c>
      <c r="L189">
        <f>(Table2[[#This Row],[6M Return vs Nifty]]-AVERAGE(Table2[6M Return vs Nifty]))/_xlfn.STDEV.P(Table2[6M Return vs Nifty])</f>
        <v>-0.54153204826973345</v>
      </c>
      <c r="M189">
        <v>-4.4935727070735298</v>
      </c>
      <c r="N189">
        <f>(Table2[[#This Row],[1W Return vs Nifty]]-AVERAGE(Table2[1W Return vs Nifty]))/_xlfn.STDEV.P(Table2[1W Return vs Nifty])</f>
        <v>-0.87866590130870736</v>
      </c>
      <c r="O189">
        <v>293.89999999999998</v>
      </c>
      <c r="P189">
        <v>297.06287379557801</v>
      </c>
      <c r="Q189">
        <v>251.924245790253</v>
      </c>
      <c r="R189">
        <v>30.189269829050499</v>
      </c>
      <c r="S189" s="2">
        <f>(Table2[[#This Row],[Close Price]]-Table2[[#This Row],[20D EMA]])/Table2[[#This Row],[20D EMA]]</f>
        <v>-5.1718271520925452E-2</v>
      </c>
      <c r="T189" s="2">
        <f>(Table2[[#This Row],[Close Price]]-Table2[[#This Row],[50D EMA]])/Table2[[#This Row],[50D EMA]]</f>
        <v>-6.1814771940213314E-2</v>
      </c>
      <c r="U189" s="2">
        <f>(Table2[[#This Row],[Close Price]]-Table2[[#This Row],[200D EMA]])/Table2[[#This Row],[200D EMA]]</f>
        <v>0.10628494341922111</v>
      </c>
      <c r="V189">
        <v>0.39791517722998598</v>
      </c>
      <c r="W189">
        <v>276.8</v>
      </c>
      <c r="X189">
        <v>284.8</v>
      </c>
      <c r="Y189">
        <v>276.8</v>
      </c>
      <c r="Z189">
        <v>292</v>
      </c>
      <c r="AA189">
        <v>276.8</v>
      </c>
      <c r="AB189">
        <v>292</v>
      </c>
      <c r="AC189" s="2">
        <f>(Table2[[#This Row],[Close Price]]/Table2[[#This Row],[Day Low]])-1</f>
        <v>6.864161849710948E-3</v>
      </c>
      <c r="AD189" s="2">
        <f>(Table2[[#This Row],[Day High]]/Table2[[#This Row],[Close Price]])-1</f>
        <v>2.1887334050950891E-2</v>
      </c>
      <c r="AE189" s="2">
        <f>(Table2[[#This Row],[Close Price]]/Table2[[#This Row],[Current Week Low]])-1</f>
        <v>6.864161849710948E-3</v>
      </c>
      <c r="AF189" s="2">
        <f>(Table2[[#This Row],[Current Week High]]/Table2[[#This Row],[Close Price]])-1</f>
        <v>4.7721564406171479E-2</v>
      </c>
      <c r="AG189" s="2">
        <f>(Table2[[#This Row],[Close Price]]/Table2[[#This Row],[Current Month Low]])-1</f>
        <v>6.864161849710948E-3</v>
      </c>
      <c r="AH189" s="2">
        <f>(Table2[[#This Row],[Current Month High]]/Table2[[#This Row],[Close Price]])-1</f>
        <v>4.7721564406171479E-2</v>
      </c>
      <c r="AI189">
        <v>20.3265159669896</v>
      </c>
      <c r="AJ189">
        <v>145.55066079295099</v>
      </c>
      <c r="AK189" t="str">
        <f>IF(AND(Table2[[#This Row],[20D EMA]]&gt;Table2[[#This Row],[50D EMA]],Table2[[#This Row],[50D EMA]]&gt;Table2[[#This Row],[200D EMA]]),"Uptrend","Downtrend/NoTrend")</f>
        <v>Downtrend/NoTrend</v>
      </c>
      <c r="AL189">
        <v>-0.12</v>
      </c>
      <c r="AM189" t="s">
        <v>10357</v>
      </c>
      <c r="AN189">
        <v>-5.12</v>
      </c>
      <c r="AO189" t="s">
        <v>10357</v>
      </c>
      <c r="AP189">
        <v>0.17717156302439199</v>
      </c>
      <c r="AQ189">
        <f>(Table2[[#This Row],[Sharpe Ratio]]-AVERAGE(Table2[Sharpe Ratio]))/_xlfn.STDEV.P(Table2[Sharpe Ratio])</f>
        <v>1.2997593426558807</v>
      </c>
      <c r="AR1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9">
        <f>_xlfn.RANK.AVG(Table2[[#This Row],[1Y Return vs Nifty Z-Score]],Table2[1Y Return vs Nifty Z-Score])</f>
        <v>128</v>
      </c>
      <c r="AT189">
        <f>_xlfn.RANK.AVG(Table2[[#This Row],[6M Return vs Nifty Z-Score]],Table2[6M Return vs Nifty Z-Score])</f>
        <v>509</v>
      </c>
      <c r="AU189">
        <f>_xlfn.RANK.AVG(Table2[[#This Row],[Sharpe Ratio Z-Score]],Table2[Sharpe Ratio Z-Score])</f>
        <v>75</v>
      </c>
      <c r="AV189">
        <f>(Table2[[#This Row],[Rank 1Y]]+Table2[[#This Row],[Rank 6M]]+Table2[[#This Row],[Rank Sharpe]])/3</f>
        <v>237.33333333333334</v>
      </c>
    </row>
    <row r="190" spans="1:48" x14ac:dyDescent="0.3">
      <c r="A190" t="s">
        <v>501</v>
      </c>
      <c r="B190" t="s">
        <v>502</v>
      </c>
      <c r="C190" t="s">
        <v>10318</v>
      </c>
      <c r="D190" t="s">
        <v>281</v>
      </c>
      <c r="E190">
        <v>42417.323545380001</v>
      </c>
      <c r="F190">
        <v>543.5</v>
      </c>
      <c r="G190">
        <v>35.240310142811602</v>
      </c>
      <c r="H190">
        <f>(Table2[[#This Row],[1Y Return vs Nifty]]-AVERAGE(Table2[1Y Return vs Nifty]))/_xlfn.STDEV.P(Table2[1Y Return vs Nifty])</f>
        <v>0.17738767675453893</v>
      </c>
      <c r="I190">
        <v>10.835529415313101</v>
      </c>
      <c r="J190">
        <f>(Table2[[#This Row],[1M Return vs Nifty]]-AVERAGE(Table2[1M Return vs Nifty]))/_xlfn.STDEV.P(Table2[1M Return vs Nifty])</f>
        <v>0.77748463471474238</v>
      </c>
      <c r="K190">
        <v>28.556234569869599</v>
      </c>
      <c r="L190">
        <f>(Table2[[#This Row],[6M Return vs Nifty]]-AVERAGE(Table2[6M Return vs Nifty]))/_xlfn.STDEV.P(Table2[6M Return vs Nifty])</f>
        <v>0.65365063326275918</v>
      </c>
      <c r="M190">
        <v>2.90590408900513</v>
      </c>
      <c r="N190">
        <f>(Table2[[#This Row],[1W Return vs Nifty]]-AVERAGE(Table2[1W Return vs Nifty]))/_xlfn.STDEV.P(Table2[1W Return vs Nifty])</f>
        <v>0.89190141437109616</v>
      </c>
      <c r="O190">
        <v>533.42999999999995</v>
      </c>
      <c r="P190">
        <v>509.24855873693599</v>
      </c>
      <c r="Q190">
        <v>446.87968814857902</v>
      </c>
      <c r="R190">
        <v>73.201047490429502</v>
      </c>
      <c r="S190" s="2">
        <f>(Table2[[#This Row],[Close Price]]-Table2[[#This Row],[20D EMA]])/Table2[[#This Row],[20D EMA]]</f>
        <v>1.8877828393603757E-2</v>
      </c>
      <c r="T190" s="2">
        <f>(Table2[[#This Row],[Close Price]]-Table2[[#This Row],[50D EMA]])/Table2[[#This Row],[50D EMA]]</f>
        <v>6.7258788808388897E-2</v>
      </c>
      <c r="U190" s="2">
        <f>(Table2[[#This Row],[Close Price]]-Table2[[#This Row],[200D EMA]])/Table2[[#This Row],[200D EMA]]</f>
        <v>0.21621101700038906</v>
      </c>
      <c r="V190">
        <v>0.95813186836164199</v>
      </c>
      <c r="W190">
        <v>537.4</v>
      </c>
      <c r="X190">
        <v>557</v>
      </c>
      <c r="Y190">
        <v>537.4</v>
      </c>
      <c r="Z190">
        <v>569.1</v>
      </c>
      <c r="AA190">
        <v>537.4</v>
      </c>
      <c r="AB190">
        <v>569.1</v>
      </c>
      <c r="AC190" s="2">
        <f>(Table2[[#This Row],[Close Price]]/Table2[[#This Row],[Day Low]])-1</f>
        <v>1.1350949013769984E-2</v>
      </c>
      <c r="AD190" s="2">
        <f>(Table2[[#This Row],[Day High]]/Table2[[#This Row],[Close Price]])-1</f>
        <v>2.483900643974235E-2</v>
      </c>
      <c r="AE190" s="2">
        <f>(Table2[[#This Row],[Close Price]]/Table2[[#This Row],[Current Week Low]])-1</f>
        <v>1.1350949013769984E-2</v>
      </c>
      <c r="AF190" s="2">
        <f>(Table2[[#This Row],[Current Week High]]/Table2[[#This Row],[Close Price]])-1</f>
        <v>4.7102115915363507E-2</v>
      </c>
      <c r="AG190" s="2">
        <f>(Table2[[#This Row],[Close Price]]/Table2[[#This Row],[Current Month Low]])-1</f>
        <v>1.1350949013769984E-2</v>
      </c>
      <c r="AH190" s="2">
        <f>(Table2[[#This Row],[Current Month High]]/Table2[[#This Row],[Close Price]])-1</f>
        <v>4.7102115915363507E-2</v>
      </c>
      <c r="AI190">
        <v>4.7102115915363498</v>
      </c>
      <c r="AJ190">
        <v>73.199490121096204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-7.0000000000000007E-2</v>
      </c>
      <c r="AM190" t="s">
        <v>10357</v>
      </c>
      <c r="AN190">
        <v>3.88</v>
      </c>
      <c r="AO190" t="s">
        <v>10358</v>
      </c>
      <c r="AP190">
        <v>7.6022244922187995E-2</v>
      </c>
      <c r="AQ190">
        <f>(Table2[[#This Row],[Sharpe Ratio]]-AVERAGE(Table2[Sharpe Ratio]))/_xlfn.STDEV.P(Table2[Sharpe Ratio])</f>
        <v>0.14247850000553103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2.6429028591086676</v>
      </c>
      <c r="AS190">
        <f>_xlfn.RANK.AVG(Table2[[#This Row],[1Y Return vs Nifty Z-Score]],Table2[1Y Return vs Nifty Z-Score])</f>
        <v>243</v>
      </c>
      <c r="AT190">
        <f>_xlfn.RANK.AVG(Table2[[#This Row],[6M Return vs Nifty Z-Score]],Table2[6M Return vs Nifty Z-Score])</f>
        <v>158</v>
      </c>
      <c r="AU190">
        <f>_xlfn.RANK.AVG(Table2[[#This Row],[Sharpe Ratio Z-Score]],Table2[Sharpe Ratio Z-Score])</f>
        <v>311</v>
      </c>
      <c r="AV190">
        <f>(Table2[[#This Row],[Rank 1Y]]+Table2[[#This Row],[Rank 6M]]+Table2[[#This Row],[Rank Sharpe]])/3</f>
        <v>237.33333333333334</v>
      </c>
    </row>
    <row r="191" spans="1:48" x14ac:dyDescent="0.3">
      <c r="A191" t="s">
        <v>763</v>
      </c>
      <c r="B191" t="s">
        <v>764</v>
      </c>
      <c r="C191" t="s">
        <v>10325</v>
      </c>
      <c r="D191" t="s">
        <v>517</v>
      </c>
      <c r="E191">
        <v>22193.028352950001</v>
      </c>
      <c r="F191">
        <v>1430.8</v>
      </c>
      <c r="G191">
        <v>2.28071379317874</v>
      </c>
      <c r="H191">
        <f>(Table2[[#This Row],[1Y Return vs Nifty]]-AVERAGE(Table2[1Y Return vs Nifty]))/_xlfn.STDEV.P(Table2[1Y Return vs Nifty])</f>
        <v>-0.37215108490879567</v>
      </c>
      <c r="I191">
        <v>-6.79122262750976</v>
      </c>
      <c r="J191">
        <f>(Table2[[#This Row],[1M Return vs Nifty]]-AVERAGE(Table2[1M Return vs Nifty]))/_xlfn.STDEV.P(Table2[1M Return vs Nifty])</f>
        <v>-0.93942181827797722</v>
      </c>
      <c r="K191">
        <v>37.238340703490401</v>
      </c>
      <c r="L191">
        <f>(Table2[[#This Row],[6M Return vs Nifty]]-AVERAGE(Table2[6M Return vs Nifty]))/_xlfn.STDEV.P(Table2[6M Return vs Nifty])</f>
        <v>0.94452960915742068</v>
      </c>
      <c r="M191">
        <v>-3.2510681701969899</v>
      </c>
      <c r="N191">
        <f>(Table2[[#This Row],[1W Return vs Nifty]]-AVERAGE(Table2[1W Return vs Nifty]))/_xlfn.STDEV.P(Table2[1W Return vs Nifty])</f>
        <v>-0.58135597207920742</v>
      </c>
      <c r="O191">
        <v>1468.31</v>
      </c>
      <c r="P191">
        <v>1472.00877495023</v>
      </c>
      <c r="Q191">
        <v>1252.0816546353799</v>
      </c>
      <c r="R191">
        <v>42.297106125793</v>
      </c>
      <c r="S191" s="2">
        <f>(Table2[[#This Row],[Close Price]]-Table2[[#This Row],[20D EMA]])/Table2[[#This Row],[20D EMA]]</f>
        <v>-2.5546376446390743E-2</v>
      </c>
      <c r="T191" s="2">
        <f>(Table2[[#This Row],[Close Price]]-Table2[[#This Row],[50D EMA]])/Table2[[#This Row],[50D EMA]]</f>
        <v>-2.7994924793585771E-2</v>
      </c>
      <c r="U191" s="2">
        <f>(Table2[[#This Row],[Close Price]]-Table2[[#This Row],[200D EMA]])/Table2[[#This Row],[200D EMA]]</f>
        <v>0.14273697302646354</v>
      </c>
      <c r="V191">
        <v>1.1529195796971901</v>
      </c>
      <c r="W191">
        <v>1425</v>
      </c>
      <c r="X191">
        <v>1451.95</v>
      </c>
      <c r="Y191">
        <v>1425</v>
      </c>
      <c r="Z191">
        <v>1469.9</v>
      </c>
      <c r="AA191">
        <v>1425</v>
      </c>
      <c r="AB191">
        <v>1469.9</v>
      </c>
      <c r="AC191" s="2">
        <f>(Table2[[#This Row],[Close Price]]/Table2[[#This Row],[Day Low]])-1</f>
        <v>4.0701754385965572E-3</v>
      </c>
      <c r="AD191" s="2">
        <f>(Table2[[#This Row],[Day High]]/Table2[[#This Row],[Close Price]])-1</f>
        <v>1.4781940173329566E-2</v>
      </c>
      <c r="AE191" s="2">
        <f>(Table2[[#This Row],[Close Price]]/Table2[[#This Row],[Current Week Low]])-1</f>
        <v>4.0701754385965572E-3</v>
      </c>
      <c r="AF191" s="2">
        <f>(Table2[[#This Row],[Current Week High]]/Table2[[#This Row],[Close Price]])-1</f>
        <v>2.7327369303886018E-2</v>
      </c>
      <c r="AG191" s="2">
        <f>(Table2[[#This Row],[Close Price]]/Table2[[#This Row],[Current Month Low]])-1</f>
        <v>4.0701754385965572E-3</v>
      </c>
      <c r="AH191" s="2">
        <f>(Table2[[#This Row],[Current Month High]]/Table2[[#This Row],[Close Price]])-1</f>
        <v>2.7327369303886018E-2</v>
      </c>
      <c r="AI191">
        <v>18.814649147330101</v>
      </c>
      <c r="AJ191">
        <v>72.126315789473594</v>
      </c>
      <c r="AK191" t="str">
        <f>IF(AND(Table2[[#This Row],[20D EMA]]&gt;Table2[[#This Row],[50D EMA]],Table2[[#This Row],[50D EMA]]&gt;Table2[[#This Row],[200D EMA]]),"Uptrend","Downtrend/NoTrend")</f>
        <v>Downtrend/NoTrend</v>
      </c>
      <c r="AL191">
        <v>-0.17</v>
      </c>
      <c r="AM191" t="s">
        <v>10357</v>
      </c>
      <c r="AN191">
        <v>-1.18</v>
      </c>
      <c r="AO191" t="s">
        <v>10357</v>
      </c>
      <c r="AP191">
        <v>0.12182032781494199</v>
      </c>
      <c r="AQ191">
        <f>(Table2[[#This Row],[Sharpe Ratio]]-AVERAGE(Table2[Sharpe Ratio]))/_xlfn.STDEV.P(Table2[Sharpe Ratio])</f>
        <v>0.66646862624981307</v>
      </c>
      <c r="AR1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1">
        <f>_xlfn.RANK.AVG(Table2[[#This Row],[1Y Return vs Nifty Z-Score]],Table2[1Y Return vs Nifty Z-Score])</f>
        <v>425</v>
      </c>
      <c r="AT191">
        <f>_xlfn.RANK.AVG(Table2[[#This Row],[6M Return vs Nifty Z-Score]],Table2[6M Return vs Nifty Z-Score])</f>
        <v>112</v>
      </c>
      <c r="AU191">
        <f>_xlfn.RANK.AVG(Table2[[#This Row],[Sharpe Ratio Z-Score]],Table2[Sharpe Ratio Z-Score])</f>
        <v>182</v>
      </c>
      <c r="AV191">
        <f>(Table2[[#This Row],[Rank 1Y]]+Table2[[#This Row],[Rank 6M]]+Table2[[#This Row],[Rank Sharpe]])/3</f>
        <v>239.66666666666666</v>
      </c>
    </row>
    <row r="192" spans="1:48" x14ac:dyDescent="0.3">
      <c r="A192" t="s">
        <v>1630</v>
      </c>
      <c r="B192" t="s">
        <v>1631</v>
      </c>
      <c r="C192" t="s">
        <v>10325</v>
      </c>
      <c r="D192" t="s">
        <v>1401</v>
      </c>
      <c r="E192">
        <v>5475.5271652499996</v>
      </c>
      <c r="F192">
        <v>781.85</v>
      </c>
      <c r="G192">
        <v>28.976482549645599</v>
      </c>
      <c r="H192">
        <f>(Table2[[#This Row],[1Y Return vs Nifty]]-AVERAGE(Table2[1Y Return vs Nifty]))/_xlfn.STDEV.P(Table2[1Y Return vs Nifty])</f>
        <v>7.295023091004775E-2</v>
      </c>
      <c r="I192">
        <v>33.0772696374204</v>
      </c>
      <c r="J192">
        <f>(Table2[[#This Row],[1M Return vs Nifty]]-AVERAGE(Table2[1M Return vs Nifty]))/_xlfn.STDEV.P(Table2[1M Return vs Nifty])</f>
        <v>2.9439068559130295</v>
      </c>
      <c r="K192">
        <v>70.808650518034796</v>
      </c>
      <c r="L192">
        <f>(Table2[[#This Row],[6M Return vs Nifty]]-AVERAGE(Table2[6M Return vs Nifty]))/_xlfn.STDEV.P(Table2[6M Return vs Nifty])</f>
        <v>2.0692448785904154</v>
      </c>
      <c r="M192">
        <v>-1.1910982215224699</v>
      </c>
      <c r="N192">
        <f>(Table2[[#This Row],[1W Return vs Nifty]]-AVERAGE(Table2[1W Return vs Nifty]))/_xlfn.STDEV.P(Table2[1W Return vs Nifty])</f>
        <v>-8.8440653480114567E-2</v>
      </c>
      <c r="O192">
        <v>719.25</v>
      </c>
      <c r="P192">
        <v>635.54157752610001</v>
      </c>
      <c r="Q192">
        <v>518.87309308460499</v>
      </c>
      <c r="R192">
        <v>58.985995389256701</v>
      </c>
      <c r="S192" s="2">
        <f>(Table2[[#This Row],[Close Price]]-Table2[[#This Row],[20D EMA]])/Table2[[#This Row],[20D EMA]]</f>
        <v>8.7035106013208241E-2</v>
      </c>
      <c r="T192" s="2">
        <f>(Table2[[#This Row],[Close Price]]-Table2[[#This Row],[50D EMA]])/Table2[[#This Row],[50D EMA]]</f>
        <v>0.230210622951559</v>
      </c>
      <c r="U192" s="2">
        <f>(Table2[[#This Row],[Close Price]]-Table2[[#This Row],[200D EMA]])/Table2[[#This Row],[200D EMA]]</f>
        <v>0.50682317202467708</v>
      </c>
      <c r="V192">
        <v>0.96663798268919099</v>
      </c>
      <c r="W192">
        <v>762.2</v>
      </c>
      <c r="X192">
        <v>786.85</v>
      </c>
      <c r="Y192">
        <v>754</v>
      </c>
      <c r="Z192">
        <v>786.85</v>
      </c>
      <c r="AA192">
        <v>754</v>
      </c>
      <c r="AB192">
        <v>786.85</v>
      </c>
      <c r="AC192" s="2">
        <f>(Table2[[#This Row],[Close Price]]/Table2[[#This Row],[Day Low]])-1</f>
        <v>2.5780635003936014E-2</v>
      </c>
      <c r="AD192" s="2">
        <f>(Table2[[#This Row],[Day High]]/Table2[[#This Row],[Close Price]])-1</f>
        <v>6.3950885719767925E-3</v>
      </c>
      <c r="AE192" s="2">
        <f>(Table2[[#This Row],[Close Price]]/Table2[[#This Row],[Current Week Low]])-1</f>
        <v>3.693633952254638E-2</v>
      </c>
      <c r="AF192" s="2">
        <f>(Table2[[#This Row],[Current Week High]]/Table2[[#This Row],[Close Price]])-1</f>
        <v>6.3950885719767925E-3</v>
      </c>
      <c r="AG192" s="2">
        <f>(Table2[[#This Row],[Close Price]]/Table2[[#This Row],[Current Month Low]])-1</f>
        <v>3.693633952254638E-2</v>
      </c>
      <c r="AH192" s="2">
        <f>(Table2[[#This Row],[Current Month High]]/Table2[[#This Row],[Close Price]])-1</f>
        <v>6.3950885719767925E-3</v>
      </c>
      <c r="AI192">
        <v>9.9699430837116996</v>
      </c>
      <c r="AJ192">
        <v>108.493333333333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0.55000000000000004</v>
      </c>
      <c r="AM192" t="s">
        <v>10358</v>
      </c>
      <c r="AN192">
        <v>2.14</v>
      </c>
      <c r="AO192" t="s">
        <v>10358</v>
      </c>
      <c r="AP192">
        <v>3.8086082215978E-2</v>
      </c>
      <c r="AQ192">
        <f>(Table2[[#This Row],[Sharpe Ratio]]-AVERAGE(Table2[Sharpe Ratio]))/_xlfn.STDEV.P(Table2[Sharpe Ratio])</f>
        <v>-0.29156094946661376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4.7061003624667634</v>
      </c>
      <c r="AS192">
        <f>_xlfn.RANK.AVG(Table2[[#This Row],[1Y Return vs Nifty Z-Score]],Table2[1Y Return vs Nifty Z-Score])</f>
        <v>278</v>
      </c>
      <c r="AT192">
        <f>_xlfn.RANK.AVG(Table2[[#This Row],[6M Return vs Nifty Z-Score]],Table2[6M Return vs Nifty Z-Score])</f>
        <v>23</v>
      </c>
      <c r="AU192">
        <f>_xlfn.RANK.AVG(Table2[[#This Row],[Sharpe Ratio Z-Score]],Table2[Sharpe Ratio Z-Score])</f>
        <v>419</v>
      </c>
      <c r="AV192">
        <f>(Table2[[#This Row],[Rank 1Y]]+Table2[[#This Row],[Rank 6M]]+Table2[[#This Row],[Rank Sharpe]])/3</f>
        <v>240</v>
      </c>
    </row>
    <row r="193" spans="1:48" x14ac:dyDescent="0.3">
      <c r="A193" t="s">
        <v>1447</v>
      </c>
      <c r="B193" t="s">
        <v>1448</v>
      </c>
      <c r="C193" t="s">
        <v>10316</v>
      </c>
      <c r="D193" t="s">
        <v>118</v>
      </c>
      <c r="E193">
        <v>7415.4942822800003</v>
      </c>
      <c r="F193">
        <v>1237</v>
      </c>
      <c r="G193">
        <v>36.562186232126898</v>
      </c>
      <c r="H193">
        <f>(Table2[[#This Row],[1Y Return vs Nifty]]-AVERAGE(Table2[1Y Return vs Nifty]))/_xlfn.STDEV.P(Table2[1Y Return vs Nifty])</f>
        <v>0.19942745362221864</v>
      </c>
      <c r="I193">
        <v>4.0857041444872202</v>
      </c>
      <c r="J193">
        <f>(Table2[[#This Row],[1M Return vs Nifty]]-AVERAGE(Table2[1M Return vs Nifty]))/_xlfn.STDEV.P(Table2[1M Return vs Nifty])</f>
        <v>0.12002836960701711</v>
      </c>
      <c r="K193">
        <v>16.717774720406801</v>
      </c>
      <c r="L193">
        <f>(Table2[[#This Row],[6M Return vs Nifty]]-AVERAGE(Table2[6M Return vs Nifty]))/_xlfn.STDEV.P(Table2[6M Return vs Nifty])</f>
        <v>0.25702347572930268</v>
      </c>
      <c r="M193">
        <v>1.85172070197825</v>
      </c>
      <c r="N193">
        <f>(Table2[[#This Row],[1W Return vs Nifty]]-AVERAGE(Table2[1W Return vs Nifty]))/_xlfn.STDEV.P(Table2[1W Return vs Nifty])</f>
        <v>0.63965349181641273</v>
      </c>
      <c r="O193">
        <v>1214.6300000000001</v>
      </c>
      <c r="P193">
        <v>1163.70562116271</v>
      </c>
      <c r="Q193">
        <v>984.06791587995599</v>
      </c>
      <c r="R193">
        <v>54.052370207294203</v>
      </c>
      <c r="S193" s="2">
        <f>(Table2[[#This Row],[Close Price]]-Table2[[#This Row],[20D EMA]])/Table2[[#This Row],[20D EMA]]</f>
        <v>1.8417131142817064E-2</v>
      </c>
      <c r="T193" s="2">
        <f>(Table2[[#This Row],[Close Price]]-Table2[[#This Row],[50D EMA]])/Table2[[#This Row],[50D EMA]]</f>
        <v>6.298360814314731E-2</v>
      </c>
      <c r="U193" s="2">
        <f>(Table2[[#This Row],[Close Price]]-Table2[[#This Row],[200D EMA]])/Table2[[#This Row],[200D EMA]]</f>
        <v>0.25702706087503269</v>
      </c>
      <c r="V193">
        <v>0.30993582089494998</v>
      </c>
      <c r="W193">
        <v>1221.05</v>
      </c>
      <c r="X193">
        <v>1248</v>
      </c>
      <c r="Y193">
        <v>1220</v>
      </c>
      <c r="Z193">
        <v>1300</v>
      </c>
      <c r="AA193">
        <v>1220</v>
      </c>
      <c r="AB193">
        <v>1300</v>
      </c>
      <c r="AC193" s="2">
        <f>(Table2[[#This Row],[Close Price]]/Table2[[#This Row],[Day Low]])-1</f>
        <v>1.3062528152000263E-2</v>
      </c>
      <c r="AD193" s="2">
        <f>(Table2[[#This Row],[Day High]]/Table2[[#This Row],[Close Price]])-1</f>
        <v>8.8924818108326864E-3</v>
      </c>
      <c r="AE193" s="2">
        <f>(Table2[[#This Row],[Close Price]]/Table2[[#This Row],[Current Week Low]])-1</f>
        <v>1.3934426229508245E-2</v>
      </c>
      <c r="AF193" s="2">
        <f>(Table2[[#This Row],[Current Week High]]/Table2[[#This Row],[Close Price]])-1</f>
        <v>5.092966855295078E-2</v>
      </c>
      <c r="AG193" s="2">
        <f>(Table2[[#This Row],[Close Price]]/Table2[[#This Row],[Current Month Low]])-1</f>
        <v>1.3934426229508245E-2</v>
      </c>
      <c r="AH193" s="2">
        <f>(Table2[[#This Row],[Current Month High]]/Table2[[#This Row],[Close Price]])-1</f>
        <v>5.092966855295078E-2</v>
      </c>
      <c r="AI193">
        <v>8.8197251414712898</v>
      </c>
      <c r="AJ193">
        <v>89.9424184261036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0.06</v>
      </c>
      <c r="AM193" t="s">
        <v>10358</v>
      </c>
      <c r="AN193">
        <v>0.45</v>
      </c>
      <c r="AO193" t="s">
        <v>10358</v>
      </c>
      <c r="AP193">
        <v>9.4957233942910002E-2</v>
      </c>
      <c r="AQ193">
        <f>(Table2[[#This Row],[Sharpe Ratio]]-AVERAGE(Table2[Sharpe Ratio]))/_xlfn.STDEV.P(Table2[Sharpe Ratio])</f>
        <v>0.35911960506305302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1.5752523958380042</v>
      </c>
      <c r="AS193">
        <f>_xlfn.RANK.AVG(Table2[[#This Row],[1Y Return vs Nifty Z-Score]],Table2[1Y Return vs Nifty Z-Score])</f>
        <v>236</v>
      </c>
      <c r="AT193">
        <f>_xlfn.RANK.AVG(Table2[[#This Row],[6M Return vs Nifty Z-Score]],Table2[6M Return vs Nifty Z-Score])</f>
        <v>243</v>
      </c>
      <c r="AU193">
        <f>_xlfn.RANK.AVG(Table2[[#This Row],[Sharpe Ratio Z-Score]],Table2[Sharpe Ratio Z-Score])</f>
        <v>243</v>
      </c>
      <c r="AV193">
        <f>(Table2[[#This Row],[Rank 1Y]]+Table2[[#This Row],[Rank 6M]]+Table2[[#This Row],[Rank Sharpe]])/3</f>
        <v>240.66666666666666</v>
      </c>
    </row>
    <row r="194" spans="1:48" x14ac:dyDescent="0.3">
      <c r="A194" t="s">
        <v>702</v>
      </c>
      <c r="B194" t="s">
        <v>703</v>
      </c>
      <c r="C194" t="s">
        <v>10318</v>
      </c>
      <c r="D194" t="s">
        <v>54</v>
      </c>
      <c r="E194">
        <v>25725.980171904001</v>
      </c>
      <c r="F194">
        <v>213.03</v>
      </c>
      <c r="G194">
        <v>74.822929364144599</v>
      </c>
      <c r="H194">
        <f>(Table2[[#This Row],[1Y Return vs Nifty]]-AVERAGE(Table2[1Y Return vs Nifty]))/_xlfn.STDEV.P(Table2[1Y Return vs Nifty])</f>
        <v>0.83735278432251858</v>
      </c>
      <c r="I194">
        <v>11.7024281575223</v>
      </c>
      <c r="J194">
        <f>(Table2[[#This Row],[1M Return vs Nifty]]-AVERAGE(Table2[1M Return vs Nifty]))/_xlfn.STDEV.P(Table2[1M Return vs Nifty])</f>
        <v>0.86192356259971703</v>
      </c>
      <c r="K194">
        <v>51.340148465108101</v>
      </c>
      <c r="L194">
        <f>(Table2[[#This Row],[6M Return vs Nifty]]-AVERAGE(Table2[6M Return vs Nifty]))/_xlfn.STDEV.P(Table2[6M Return vs Nifty])</f>
        <v>1.4169863306985651</v>
      </c>
      <c r="M194">
        <v>3.34477913260395</v>
      </c>
      <c r="N194">
        <f>(Table2[[#This Row],[1W Return vs Nifty]]-AVERAGE(Table2[1W Return vs Nifty]))/_xlfn.STDEV.P(Table2[1W Return vs Nifty])</f>
        <v>0.99691665116127293</v>
      </c>
      <c r="O194">
        <v>186.53</v>
      </c>
      <c r="P194">
        <v>174.52826200453799</v>
      </c>
      <c r="Q194">
        <v>147.98802860687101</v>
      </c>
      <c r="R194">
        <v>74.462955137233294</v>
      </c>
      <c r="S194" s="2">
        <f>(Table2[[#This Row],[Close Price]]-Table2[[#This Row],[20D EMA]])/Table2[[#This Row],[20D EMA]]</f>
        <v>0.14206830000536105</v>
      </c>
      <c r="T194" s="2">
        <f>(Table2[[#This Row],[Close Price]]-Table2[[#This Row],[50D EMA]])/Table2[[#This Row],[50D EMA]]</f>
        <v>0.22060460325022263</v>
      </c>
      <c r="U194" s="2">
        <f>(Table2[[#This Row],[Close Price]]-Table2[[#This Row],[200D EMA]])/Table2[[#This Row],[200D EMA]]</f>
        <v>0.43950833054146871</v>
      </c>
      <c r="V194">
        <v>1.6645852578538001</v>
      </c>
      <c r="W194">
        <v>189.1</v>
      </c>
      <c r="X194">
        <v>216.58</v>
      </c>
      <c r="Y194">
        <v>186.53</v>
      </c>
      <c r="Z194">
        <v>216.58</v>
      </c>
      <c r="AA194">
        <v>186.53</v>
      </c>
      <c r="AB194">
        <v>216.58</v>
      </c>
      <c r="AC194" s="2">
        <f>(Table2[[#This Row],[Close Price]]/Table2[[#This Row],[Day Low]])-1</f>
        <v>0.1265468006345849</v>
      </c>
      <c r="AD194" s="2">
        <f>(Table2[[#This Row],[Day High]]/Table2[[#This Row],[Close Price]])-1</f>
        <v>1.6664319579402065E-2</v>
      </c>
      <c r="AE194" s="2">
        <f>(Table2[[#This Row],[Close Price]]/Table2[[#This Row],[Current Week Low]])-1</f>
        <v>0.14206830000536108</v>
      </c>
      <c r="AF194" s="2">
        <f>(Table2[[#This Row],[Current Week High]]/Table2[[#This Row],[Close Price]])-1</f>
        <v>1.6664319579402065E-2</v>
      </c>
      <c r="AG194" s="2">
        <f>(Table2[[#This Row],[Close Price]]/Table2[[#This Row],[Current Month Low]])-1</f>
        <v>0.14206830000536108</v>
      </c>
      <c r="AH194" s="2">
        <f>(Table2[[#This Row],[Current Month High]]/Table2[[#This Row],[Close Price]])-1</f>
        <v>1.6664319579402065E-2</v>
      </c>
      <c r="AI194">
        <v>1.6664319579402</v>
      </c>
      <c r="AJ194">
        <v>143.46285714285699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0.16</v>
      </c>
      <c r="AM194" t="s">
        <v>10358</v>
      </c>
      <c r="AN194">
        <v>16.14</v>
      </c>
      <c r="AO194" t="s">
        <v>10358</v>
      </c>
      <c r="AQ194">
        <f>(Table2[[#This Row],[Sharpe Ratio]]-AVERAGE(Table2[Sharpe Ratio]))/_xlfn.STDEV.P(Table2[Sharpe Ratio])</f>
        <v>-0.72731567472953296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3.3858636540525406</v>
      </c>
      <c r="AS194">
        <f>_xlfn.RANK.AVG(Table2[[#This Row],[1Y Return vs Nifty Z-Score]],Table2[1Y Return vs Nifty Z-Score])</f>
        <v>117</v>
      </c>
      <c r="AT194">
        <f>_xlfn.RANK.AVG(Table2[[#This Row],[6M Return vs Nifty Z-Score]],Table2[6M Return vs Nifty Z-Score])</f>
        <v>57</v>
      </c>
      <c r="AU194">
        <f>_xlfn.RANK.AVG(Table2[[#This Row],[Sharpe Ratio Z-Score]],Table2[Sharpe Ratio Z-Score])</f>
        <v>548.5</v>
      </c>
      <c r="AV194">
        <f>(Table2[[#This Row],[Rank 1Y]]+Table2[[#This Row],[Rank 6M]]+Table2[[#This Row],[Rank Sharpe]])/3</f>
        <v>240.83333333333334</v>
      </c>
    </row>
    <row r="195" spans="1:48" x14ac:dyDescent="0.3">
      <c r="A195" t="s">
        <v>1282</v>
      </c>
      <c r="B195" t="s">
        <v>1283</v>
      </c>
      <c r="C195" t="s">
        <v>10324</v>
      </c>
      <c r="D195" t="s">
        <v>89</v>
      </c>
      <c r="E195">
        <v>9001.4253151199991</v>
      </c>
      <c r="F195">
        <v>1183.5999999999999</v>
      </c>
      <c r="G195">
        <v>163.64698437623599</v>
      </c>
      <c r="H195">
        <f>(Table2[[#This Row],[1Y Return vs Nifty]]-AVERAGE(Table2[1Y Return vs Nifty]))/_xlfn.STDEV.P(Table2[1Y Return vs Nifty])</f>
        <v>2.3183254479274944</v>
      </c>
      <c r="I195">
        <v>22.3653783160517</v>
      </c>
      <c r="J195">
        <f>(Table2[[#This Row],[1M Return vs Nifty]]-AVERAGE(Table2[1M Return vs Nifty]))/_xlfn.STDEV.P(Table2[1M Return vs Nifty])</f>
        <v>1.9005316902140781</v>
      </c>
      <c r="K195">
        <v>29.682481912098599</v>
      </c>
      <c r="L195">
        <f>(Table2[[#This Row],[6M Return vs Nifty]]-AVERAGE(Table2[6M Return vs Nifty]))/_xlfn.STDEV.P(Table2[6M Return vs Nifty])</f>
        <v>0.69138360593894466</v>
      </c>
      <c r="M195">
        <v>11.6796630776238</v>
      </c>
      <c r="N195">
        <f>(Table2[[#This Row],[1W Return vs Nifty]]-AVERAGE(Table2[1W Return vs Nifty]))/_xlfn.STDEV.P(Table2[1W Return vs Nifty])</f>
        <v>2.9913107819540321</v>
      </c>
      <c r="O195">
        <v>1095.5999999999999</v>
      </c>
      <c r="P195">
        <v>1043.6608547047499</v>
      </c>
      <c r="Q195">
        <v>863.49109020581</v>
      </c>
      <c r="R195">
        <v>75.354699046810097</v>
      </c>
      <c r="S195" s="2">
        <f>(Table2[[#This Row],[Close Price]]-Table2[[#This Row],[20D EMA]])/Table2[[#This Row],[20D EMA]]</f>
        <v>8.0321285140562262E-2</v>
      </c>
      <c r="T195" s="2">
        <f>(Table2[[#This Row],[Close Price]]-Table2[[#This Row],[50D EMA]])/Table2[[#This Row],[50D EMA]]</f>
        <v>0.13408488462934501</v>
      </c>
      <c r="U195" s="2">
        <f>(Table2[[#This Row],[Close Price]]-Table2[[#This Row],[200D EMA]])/Table2[[#This Row],[200D EMA]]</f>
        <v>0.370714780297146</v>
      </c>
      <c r="V195">
        <v>1.00756089226071</v>
      </c>
      <c r="W195">
        <v>1173</v>
      </c>
      <c r="X195">
        <v>1230</v>
      </c>
      <c r="Y195">
        <v>1088.0999999999999</v>
      </c>
      <c r="Z195">
        <v>1230</v>
      </c>
      <c r="AA195">
        <v>1088.0999999999999</v>
      </c>
      <c r="AB195">
        <v>1230</v>
      </c>
      <c r="AC195" s="2">
        <f>(Table2[[#This Row],[Close Price]]/Table2[[#This Row],[Day Low]])-1</f>
        <v>9.0366581415173286E-3</v>
      </c>
      <c r="AD195" s="2">
        <f>(Table2[[#This Row],[Day High]]/Table2[[#This Row],[Close Price]])-1</f>
        <v>3.9202433254478031E-2</v>
      </c>
      <c r="AE195" s="2">
        <f>(Table2[[#This Row],[Close Price]]/Table2[[#This Row],[Current Week Low]])-1</f>
        <v>8.776766841282968E-2</v>
      </c>
      <c r="AF195" s="2">
        <f>(Table2[[#This Row],[Current Week High]]/Table2[[#This Row],[Close Price]])-1</f>
        <v>3.9202433254478031E-2</v>
      </c>
      <c r="AG195" s="2">
        <f>(Table2[[#This Row],[Close Price]]/Table2[[#This Row],[Current Month Low]])-1</f>
        <v>8.776766841282968E-2</v>
      </c>
      <c r="AH195" s="2">
        <f>(Table2[[#This Row],[Current Month High]]/Table2[[#This Row],[Close Price]])-1</f>
        <v>3.9202433254478031E-2</v>
      </c>
      <c r="AI195">
        <v>3.9202433254478</v>
      </c>
      <c r="AJ195">
        <v>211.47368421052599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0.12</v>
      </c>
      <c r="AM195" t="s">
        <v>10358</v>
      </c>
      <c r="AN195">
        <v>5.74</v>
      </c>
      <c r="AO195" t="s">
        <v>10358</v>
      </c>
      <c r="AQ195">
        <f>(Table2[[#This Row],[Sharpe Ratio]]-AVERAGE(Table2[Sharpe Ratio]))/_xlfn.STDEV.P(Table2[Sharpe Ratio])</f>
        <v>-0.72731567472953296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7.1742358513050153</v>
      </c>
      <c r="AS195">
        <f>_xlfn.RANK.AVG(Table2[[#This Row],[1Y Return vs Nifty Z-Score]],Table2[1Y Return vs Nifty Z-Score])</f>
        <v>28</v>
      </c>
      <c r="AT195">
        <f>_xlfn.RANK.AVG(Table2[[#This Row],[6M Return vs Nifty Z-Score]],Table2[6M Return vs Nifty Z-Score])</f>
        <v>150</v>
      </c>
      <c r="AU195">
        <f>_xlfn.RANK.AVG(Table2[[#This Row],[Sharpe Ratio Z-Score]],Table2[Sharpe Ratio Z-Score])</f>
        <v>548.5</v>
      </c>
      <c r="AV195">
        <f>(Table2[[#This Row],[Rank 1Y]]+Table2[[#This Row],[Rank 6M]]+Table2[[#This Row],[Rank Sharpe]])/3</f>
        <v>242.16666666666666</v>
      </c>
    </row>
    <row r="196" spans="1:48" x14ac:dyDescent="0.3">
      <c r="A196" t="s">
        <v>1910</v>
      </c>
      <c r="B196" t="s">
        <v>1911</v>
      </c>
      <c r="C196" t="s">
        <v>10313</v>
      </c>
      <c r="D196" t="s">
        <v>298</v>
      </c>
      <c r="E196">
        <v>3752.2600453800001</v>
      </c>
      <c r="F196">
        <v>1371</v>
      </c>
      <c r="G196">
        <v>35.829384896915897</v>
      </c>
      <c r="H196">
        <f>(Table2[[#This Row],[1Y Return vs Nifty]]-AVERAGE(Table2[1Y Return vs Nifty]))/_xlfn.STDEV.P(Table2[1Y Return vs Nifty])</f>
        <v>0.18720938110624327</v>
      </c>
      <c r="I196">
        <v>-0.49514700326865702</v>
      </c>
      <c r="J196">
        <f>(Table2[[#This Row],[1M Return vs Nifty]]-AVERAGE(Table2[1M Return vs Nifty]))/_xlfn.STDEV.P(Table2[1M Return vs Nifty])</f>
        <v>-0.32616233397093131</v>
      </c>
      <c r="K196">
        <v>16.1938300013156</v>
      </c>
      <c r="L196">
        <f>(Table2[[#This Row],[6M Return vs Nifty]]-AVERAGE(Table2[6M Return vs Nifty]))/_xlfn.STDEV.P(Table2[6M Return vs Nifty])</f>
        <v>0.23946961253423191</v>
      </c>
      <c r="M196">
        <v>-4.6384972742631897E-2</v>
      </c>
      <c r="N196">
        <f>(Table2[[#This Row],[1W Return vs Nifty]]-AVERAGE(Table2[1W Return vs Nifty]))/_xlfn.STDEV.P(Table2[1W Return vs Nifty])</f>
        <v>0.18546950530156034</v>
      </c>
      <c r="O196">
        <v>1367.19</v>
      </c>
      <c r="P196">
        <v>1355.9145950096499</v>
      </c>
      <c r="Q196">
        <v>1219.89567937367</v>
      </c>
      <c r="R196">
        <v>63.838724851322198</v>
      </c>
      <c r="S196" s="2">
        <f>(Table2[[#This Row],[Close Price]]-Table2[[#This Row],[20D EMA]])/Table2[[#This Row],[20D EMA]]</f>
        <v>2.7867377613937675E-3</v>
      </c>
      <c r="T196" s="2">
        <f>(Table2[[#This Row],[Close Price]]-Table2[[#This Row],[50D EMA]])/Table2[[#This Row],[50D EMA]]</f>
        <v>1.1125630659829803E-2</v>
      </c>
      <c r="U196" s="2">
        <f>(Table2[[#This Row],[Close Price]]-Table2[[#This Row],[200D EMA]])/Table2[[#This Row],[200D EMA]]</f>
        <v>0.1238665921859084</v>
      </c>
      <c r="V196">
        <v>0.22191720017886199</v>
      </c>
      <c r="W196">
        <v>1368</v>
      </c>
      <c r="X196">
        <v>1373.9</v>
      </c>
      <c r="Y196">
        <v>1368</v>
      </c>
      <c r="Z196">
        <v>1389.8</v>
      </c>
      <c r="AA196">
        <v>1368</v>
      </c>
      <c r="AB196">
        <v>1389.8</v>
      </c>
      <c r="AC196" s="2">
        <f>(Table2[[#This Row],[Close Price]]/Table2[[#This Row],[Day Low]])-1</f>
        <v>2.1929824561404132E-3</v>
      </c>
      <c r="AD196" s="2">
        <f>(Table2[[#This Row],[Day High]]/Table2[[#This Row],[Close Price]])-1</f>
        <v>2.1152443471919025E-3</v>
      </c>
      <c r="AE196" s="2">
        <f>(Table2[[#This Row],[Close Price]]/Table2[[#This Row],[Current Week Low]])-1</f>
        <v>2.1929824561404132E-3</v>
      </c>
      <c r="AF196" s="2">
        <f>(Table2[[#This Row],[Current Week High]]/Table2[[#This Row],[Close Price]])-1</f>
        <v>1.3712618526622977E-2</v>
      </c>
      <c r="AG196" s="2">
        <f>(Table2[[#This Row],[Close Price]]/Table2[[#This Row],[Current Month Low]])-1</f>
        <v>2.1929824561404132E-3</v>
      </c>
      <c r="AH196" s="2">
        <f>(Table2[[#This Row],[Current Month High]]/Table2[[#This Row],[Close Price]])-1</f>
        <v>1.3712618526622977E-2</v>
      </c>
      <c r="AI196">
        <v>3.20933625091175</v>
      </c>
      <c r="AJ196">
        <v>75.769230769230703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-0.17</v>
      </c>
      <c r="AM196" t="s">
        <v>10357</v>
      </c>
      <c r="AN196">
        <v>0.56999999999999995</v>
      </c>
      <c r="AO196" t="s">
        <v>10358</v>
      </c>
      <c r="AP196">
        <v>9.7142672902840996E-2</v>
      </c>
      <c r="AQ196">
        <f>(Table2[[#This Row],[Sharpe Ratio]]-AVERAGE(Table2[Sharpe Ratio]))/_xlfn.STDEV.P(Table2[Sharpe Ratio])</f>
        <v>0.38412389267035357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0.67011005764145781</v>
      </c>
      <c r="AS196">
        <f>_xlfn.RANK.AVG(Table2[[#This Row],[1Y Return vs Nifty Z-Score]],Table2[1Y Return vs Nifty Z-Score])</f>
        <v>241</v>
      </c>
      <c r="AT196">
        <f>_xlfn.RANK.AVG(Table2[[#This Row],[6M Return vs Nifty Z-Score]],Table2[6M Return vs Nifty Z-Score])</f>
        <v>248</v>
      </c>
      <c r="AU196">
        <f>_xlfn.RANK.AVG(Table2[[#This Row],[Sharpe Ratio Z-Score]],Table2[Sharpe Ratio Z-Score])</f>
        <v>238</v>
      </c>
      <c r="AV196">
        <f>(Table2[[#This Row],[Rank 1Y]]+Table2[[#This Row],[Rank 6M]]+Table2[[#This Row],[Rank Sharpe]])/3</f>
        <v>242.33333333333334</v>
      </c>
    </row>
    <row r="197" spans="1:48" x14ac:dyDescent="0.3">
      <c r="A197" t="s">
        <v>58</v>
      </c>
      <c r="B197" t="s">
        <v>59</v>
      </c>
      <c r="C197" t="s">
        <v>10319</v>
      </c>
      <c r="D197" t="s">
        <v>60</v>
      </c>
      <c r="E197">
        <v>402191.80337179999</v>
      </c>
      <c r="F197">
        <v>1080.45</v>
      </c>
      <c r="G197">
        <v>48.380263137449298</v>
      </c>
      <c r="H197">
        <f>(Table2[[#This Row],[1Y Return vs Nifty]]-AVERAGE(Table2[1Y Return vs Nifty]))/_xlfn.STDEV.P(Table2[1Y Return vs Nifty])</f>
        <v>0.39647147318179882</v>
      </c>
      <c r="I197">
        <v>0.72706386330788297</v>
      </c>
      <c r="J197">
        <f>(Table2[[#This Row],[1M Return vs Nifty]]-AVERAGE(Table2[1M Return vs Nifty]))/_xlfn.STDEV.P(Table2[1M Return vs Nifty])</f>
        <v>-0.20711477951250759</v>
      </c>
      <c r="K197">
        <v>-3.02017229109024</v>
      </c>
      <c r="L197">
        <f>(Table2[[#This Row],[6M Return vs Nifty]]-AVERAGE(Table2[6M Return vs Nifty]))/_xlfn.STDEV.P(Table2[6M Return vs Nifty])</f>
        <v>-0.40426236028857238</v>
      </c>
      <c r="M197">
        <v>-0.297670264418266</v>
      </c>
      <c r="N197">
        <f>(Table2[[#This Row],[1W Return vs Nifty]]-AVERAGE(Table2[1W Return vs Nifty]))/_xlfn.STDEV.P(Table2[1W Return vs Nifty])</f>
        <v>0.12534126426325784</v>
      </c>
      <c r="O197">
        <v>1081.53</v>
      </c>
      <c r="P197">
        <v>1054.35973831453</v>
      </c>
      <c r="Q197">
        <v>929.38992075038095</v>
      </c>
      <c r="R197">
        <v>52.473294099001599</v>
      </c>
      <c r="S197" s="2">
        <f>(Table2[[#This Row],[Close Price]]-Table2[[#This Row],[20D EMA]])/Table2[[#This Row],[20D EMA]]</f>
        <v>-9.9858533743856144E-4</v>
      </c>
      <c r="T197" s="2">
        <f>(Table2[[#This Row],[Close Price]]-Table2[[#This Row],[50D EMA]])/Table2[[#This Row],[50D EMA]]</f>
        <v>2.4745123260470122E-2</v>
      </c>
      <c r="U197" s="2">
        <f>(Table2[[#This Row],[Close Price]]-Table2[[#This Row],[200D EMA]])/Table2[[#This Row],[200D EMA]]</f>
        <v>0.16253681676217724</v>
      </c>
      <c r="V197">
        <v>0.91174149357739098</v>
      </c>
      <c r="W197">
        <v>1072.0999999999999</v>
      </c>
      <c r="X197">
        <v>1085</v>
      </c>
      <c r="Y197">
        <v>1072.0999999999999</v>
      </c>
      <c r="Z197">
        <v>1105</v>
      </c>
      <c r="AA197">
        <v>1072.0999999999999</v>
      </c>
      <c r="AB197">
        <v>1105</v>
      </c>
      <c r="AC197" s="2">
        <f>(Table2[[#This Row],[Close Price]]/Table2[[#This Row],[Day Low]])-1</f>
        <v>7.7884525697231588E-3</v>
      </c>
      <c r="AD197" s="2">
        <f>(Table2[[#This Row],[Day High]]/Table2[[#This Row],[Close Price]])-1</f>
        <v>4.21120829284094E-3</v>
      </c>
      <c r="AE197" s="2">
        <f>(Table2[[#This Row],[Close Price]]/Table2[[#This Row],[Current Week Low]])-1</f>
        <v>7.7884525697231588E-3</v>
      </c>
      <c r="AF197" s="2">
        <f>(Table2[[#This Row],[Current Week High]]/Table2[[#This Row],[Close Price]])-1</f>
        <v>2.2722013975658317E-2</v>
      </c>
      <c r="AG197" s="2">
        <f>(Table2[[#This Row],[Close Price]]/Table2[[#This Row],[Current Month Low]])-1</f>
        <v>7.7884525697231588E-3</v>
      </c>
      <c r="AH197" s="2">
        <f>(Table2[[#This Row],[Current Month High]]/Table2[[#This Row],[Close Price]])-1</f>
        <v>2.2722013975658317E-2</v>
      </c>
      <c r="AI197">
        <v>9.12119950020824</v>
      </c>
      <c r="AJ197">
        <v>78.409841479524403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0.08</v>
      </c>
      <c r="AM197" t="s">
        <v>10358</v>
      </c>
      <c r="AN197">
        <v>-0.67</v>
      </c>
      <c r="AO197" t="s">
        <v>10357</v>
      </c>
      <c r="AP197">
        <v>0.18141342364494401</v>
      </c>
      <c r="AQ197">
        <f>(Table2[[#This Row],[Sharpe Ratio]]-AVERAGE(Table2[Sharpe Ratio]))/_xlfn.STDEV.P(Table2[Sharpe Ratio])</f>
        <v>1.348291790777751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1.2587273884217276</v>
      </c>
      <c r="AS197">
        <f>_xlfn.RANK.AVG(Table2[[#This Row],[1Y Return vs Nifty Z-Score]],Table2[1Y Return vs Nifty Z-Score])</f>
        <v>197</v>
      </c>
      <c r="AT197">
        <f>_xlfn.RANK.AVG(Table2[[#This Row],[6M Return vs Nifty Z-Score]],Table2[6M Return vs Nifty Z-Score])</f>
        <v>460</v>
      </c>
      <c r="AU197">
        <f>_xlfn.RANK.AVG(Table2[[#This Row],[Sharpe Ratio Z-Score]],Table2[Sharpe Ratio Z-Score])</f>
        <v>71</v>
      </c>
      <c r="AV197">
        <f>(Table2[[#This Row],[Rank 1Y]]+Table2[[#This Row],[Rank 6M]]+Table2[[#This Row],[Rank Sharpe]])/3</f>
        <v>242.66666666666666</v>
      </c>
    </row>
    <row r="198" spans="1:48" x14ac:dyDescent="0.3">
      <c r="A198" t="s">
        <v>896</v>
      </c>
      <c r="B198" t="s">
        <v>897</v>
      </c>
      <c r="C198" t="s">
        <v>10321</v>
      </c>
      <c r="D198" t="s">
        <v>127</v>
      </c>
      <c r="E198">
        <v>17381.126495789998</v>
      </c>
      <c r="F198">
        <v>1050.1500000000001</v>
      </c>
      <c r="G198">
        <v>223.365798893061</v>
      </c>
      <c r="H198">
        <f>(Table2[[#This Row],[1Y Return vs Nifty]]-AVERAGE(Table2[1Y Return vs Nifty]))/_xlfn.STDEV.P(Table2[1Y Return vs Nifty])</f>
        <v>3.3140234240024937</v>
      </c>
      <c r="I198">
        <v>11.332621758784599</v>
      </c>
      <c r="J198">
        <f>(Table2[[#This Row],[1M Return vs Nifty]]-AVERAGE(Table2[1M Return vs Nifty]))/_xlfn.STDEV.P(Table2[1M Return vs Nifty])</f>
        <v>0.82590314370415074</v>
      </c>
      <c r="K198">
        <v>-29.548590765285901</v>
      </c>
      <c r="L198">
        <f>(Table2[[#This Row],[6M Return vs Nifty]]-AVERAGE(Table2[6M Return vs Nifty]))/_xlfn.STDEV.P(Table2[6M Return vs Nifty])</f>
        <v>-1.2930512185584866</v>
      </c>
      <c r="M198">
        <v>9.32132815565339</v>
      </c>
      <c r="N198">
        <f>(Table2[[#This Row],[1W Return vs Nifty]]-AVERAGE(Table2[1W Return vs Nifty]))/_xlfn.STDEV.P(Table2[1W Return vs Nifty])</f>
        <v>2.4270018656155234</v>
      </c>
      <c r="O198">
        <v>936.13</v>
      </c>
      <c r="P198">
        <v>920.06473318792098</v>
      </c>
      <c r="Q198">
        <v>838.05580214137206</v>
      </c>
      <c r="R198">
        <v>69.450997161725198</v>
      </c>
      <c r="S198" s="2">
        <f>(Table2[[#This Row],[Close Price]]-Table2[[#This Row],[20D EMA]])/Table2[[#This Row],[20D EMA]]</f>
        <v>0.12179932274363614</v>
      </c>
      <c r="T198" s="2">
        <f>(Table2[[#This Row],[Close Price]]-Table2[[#This Row],[50D EMA]])/Table2[[#This Row],[50D EMA]]</f>
        <v>0.14138708084304924</v>
      </c>
      <c r="U198" s="2">
        <f>(Table2[[#This Row],[Close Price]]-Table2[[#This Row],[200D EMA]])/Table2[[#This Row],[200D EMA]]</f>
        <v>0.25307884906553008</v>
      </c>
      <c r="V198">
        <v>1.4429655013104601</v>
      </c>
      <c r="W198">
        <v>1000</v>
      </c>
      <c r="X198">
        <v>1050.25</v>
      </c>
      <c r="Y198">
        <v>895.3</v>
      </c>
      <c r="Z198">
        <v>1050.25</v>
      </c>
      <c r="AA198">
        <v>895.3</v>
      </c>
      <c r="AB198">
        <v>1050.25</v>
      </c>
      <c r="AC198" s="2">
        <f>(Table2[[#This Row],[Close Price]]/Table2[[#This Row],[Day Low]])-1</f>
        <v>5.0150000000000139E-2</v>
      </c>
      <c r="AD198" s="2">
        <f>(Table2[[#This Row],[Day High]]/Table2[[#This Row],[Close Price]])-1</f>
        <v>9.522449173915426E-5</v>
      </c>
      <c r="AE198" s="2">
        <f>(Table2[[#This Row],[Close Price]]/Table2[[#This Row],[Current Week Low]])-1</f>
        <v>0.17295878476488347</v>
      </c>
      <c r="AF198" s="2">
        <f>(Table2[[#This Row],[Current Week High]]/Table2[[#This Row],[Close Price]])-1</f>
        <v>9.522449173915426E-5</v>
      </c>
      <c r="AG198" s="2">
        <f>(Table2[[#This Row],[Close Price]]/Table2[[#This Row],[Current Month Low]])-1</f>
        <v>0.17295878476488347</v>
      </c>
      <c r="AH198" s="2">
        <f>(Table2[[#This Row],[Current Month High]]/Table2[[#This Row],[Close Price]])-1</f>
        <v>9.522449173915426E-5</v>
      </c>
      <c r="AI198">
        <v>25.124982145407699</v>
      </c>
      <c r="AJ198">
        <v>264.635416666666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0.23</v>
      </c>
      <c r="AM198" t="s">
        <v>10358</v>
      </c>
      <c r="AN198">
        <v>14.9</v>
      </c>
      <c r="AO198" t="s">
        <v>10358</v>
      </c>
      <c r="AP198">
        <v>0.22820060583306101</v>
      </c>
      <c r="AQ198">
        <f>(Table2[[#This Row],[Sharpe Ratio]]-AVERAGE(Table2[Sharpe Ratio]))/_xlfn.STDEV.P(Table2[Sharpe Ratio])</f>
        <v>1.8835985100300645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7.1574757247937448</v>
      </c>
      <c r="AS198">
        <f>_xlfn.RANK.AVG(Table2[[#This Row],[1Y Return vs Nifty Z-Score]],Table2[1Y Return vs Nifty Z-Score])</f>
        <v>9</v>
      </c>
      <c r="AT198">
        <f>_xlfn.RANK.AVG(Table2[[#This Row],[6M Return vs Nifty Z-Score]],Table2[6M Return vs Nifty Z-Score])</f>
        <v>699</v>
      </c>
      <c r="AU198">
        <f>_xlfn.RANK.AVG(Table2[[#This Row],[Sharpe Ratio Z-Score]],Table2[Sharpe Ratio Z-Score])</f>
        <v>21</v>
      </c>
      <c r="AV198">
        <f>(Table2[[#This Row],[Rank 1Y]]+Table2[[#This Row],[Rank 6M]]+Table2[[#This Row],[Rank Sharpe]])/3</f>
        <v>243</v>
      </c>
    </row>
    <row r="199" spans="1:48" x14ac:dyDescent="0.3">
      <c r="A199" t="s">
        <v>671</v>
      </c>
      <c r="B199" t="s">
        <v>672</v>
      </c>
      <c r="C199" t="s">
        <v>10318</v>
      </c>
      <c r="D199" t="s">
        <v>54</v>
      </c>
      <c r="E199">
        <v>27539.038061849998</v>
      </c>
      <c r="F199">
        <v>1556.55</v>
      </c>
      <c r="G199">
        <v>43.532988881007697</v>
      </c>
      <c r="H199">
        <f>(Table2[[#This Row],[1Y Return vs Nifty]]-AVERAGE(Table2[1Y Return vs Nifty]))/_xlfn.STDEV.P(Table2[1Y Return vs Nifty])</f>
        <v>0.31565236775130556</v>
      </c>
      <c r="I199">
        <v>12.226784528653701</v>
      </c>
      <c r="J199">
        <f>(Table2[[#This Row],[1M Return vs Nifty]]-AVERAGE(Table2[1M Return vs Nifty]))/_xlfn.STDEV.P(Table2[1M Return vs Nifty])</f>
        <v>0.91299768193129938</v>
      </c>
      <c r="K199">
        <v>44.002557003347803</v>
      </c>
      <c r="L199">
        <f>(Table2[[#This Row],[6M Return vs Nifty]]-AVERAGE(Table2[6M Return vs Nifty]))/_xlfn.STDEV.P(Table2[6M Return vs Nifty])</f>
        <v>1.1711529975093826</v>
      </c>
      <c r="M199">
        <v>-2.66337832050993</v>
      </c>
      <c r="N199">
        <f>(Table2[[#This Row],[1W Return vs Nifty]]-AVERAGE(Table2[1W Return vs Nifty]))/_xlfn.STDEV.P(Table2[1W Return vs Nifty])</f>
        <v>-0.44073191604268874</v>
      </c>
      <c r="O199">
        <v>1489.06</v>
      </c>
      <c r="P199">
        <v>1373.9554642661201</v>
      </c>
      <c r="Q199">
        <v>1099.0236794802299</v>
      </c>
      <c r="R199">
        <v>61.813480629175302</v>
      </c>
      <c r="S199" s="2">
        <f>(Table2[[#This Row],[Close Price]]-Table2[[#This Row],[20D EMA]])/Table2[[#This Row],[20D EMA]]</f>
        <v>4.5323895611996838E-2</v>
      </c>
      <c r="T199" s="2">
        <f>(Table2[[#This Row],[Close Price]]-Table2[[#This Row],[50D EMA]])/Table2[[#This Row],[50D EMA]]</f>
        <v>0.13289698282280954</v>
      </c>
      <c r="U199" s="2">
        <f>(Table2[[#This Row],[Close Price]]-Table2[[#This Row],[200D EMA]])/Table2[[#This Row],[200D EMA]]</f>
        <v>0.41630251382404393</v>
      </c>
      <c r="V199">
        <v>0.99981030550067695</v>
      </c>
      <c r="W199">
        <v>1503.05</v>
      </c>
      <c r="X199">
        <v>1569</v>
      </c>
      <c r="Y199">
        <v>1503.05</v>
      </c>
      <c r="Z199">
        <v>1569</v>
      </c>
      <c r="AA199">
        <v>1503.05</v>
      </c>
      <c r="AB199">
        <v>1569</v>
      </c>
      <c r="AC199" s="2">
        <f>(Table2[[#This Row],[Close Price]]/Table2[[#This Row],[Day Low]])-1</f>
        <v>3.5594291607065731E-2</v>
      </c>
      <c r="AD199" s="2">
        <f>(Table2[[#This Row],[Day High]]/Table2[[#This Row],[Close Price]])-1</f>
        <v>7.9984581285534873E-3</v>
      </c>
      <c r="AE199" s="2">
        <f>(Table2[[#This Row],[Close Price]]/Table2[[#This Row],[Current Week Low]])-1</f>
        <v>3.5594291607065731E-2</v>
      </c>
      <c r="AF199" s="2">
        <f>(Table2[[#This Row],[Current Week High]]/Table2[[#This Row],[Close Price]])-1</f>
        <v>7.9984581285534873E-3</v>
      </c>
      <c r="AG199" s="2">
        <f>(Table2[[#This Row],[Close Price]]/Table2[[#This Row],[Current Month Low]])-1</f>
        <v>3.5594291607065731E-2</v>
      </c>
      <c r="AH199" s="2">
        <f>(Table2[[#This Row],[Current Month High]]/Table2[[#This Row],[Close Price]])-1</f>
        <v>7.9984581285534873E-3</v>
      </c>
      <c r="AI199">
        <v>1.8245478783206399</v>
      </c>
      <c r="AJ199">
        <v>114.933719966859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0.1</v>
      </c>
      <c r="AM199" t="s">
        <v>10358</v>
      </c>
      <c r="AN199">
        <v>6.78</v>
      </c>
      <c r="AO199" t="s">
        <v>10358</v>
      </c>
      <c r="AP199">
        <v>3.3020590162798999E-2</v>
      </c>
      <c r="AQ199">
        <f>(Table2[[#This Row],[Sharpe Ratio]]-AVERAGE(Table2[Sharpe Ratio]))/_xlfn.STDEV.P(Table2[Sharpe Ratio])</f>
        <v>-0.34951682125823891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1.6095543098910601</v>
      </c>
      <c r="AS199">
        <f>_xlfn.RANK.AVG(Table2[[#This Row],[1Y Return vs Nifty Z-Score]],Table2[1Y Return vs Nifty Z-Score])</f>
        <v>215</v>
      </c>
      <c r="AT199">
        <f>_xlfn.RANK.AVG(Table2[[#This Row],[6M Return vs Nifty Z-Score]],Table2[6M Return vs Nifty Z-Score])</f>
        <v>84</v>
      </c>
      <c r="AU199">
        <f>_xlfn.RANK.AVG(Table2[[#This Row],[Sharpe Ratio Z-Score]],Table2[Sharpe Ratio Z-Score])</f>
        <v>432</v>
      </c>
      <c r="AV199">
        <f>(Table2[[#This Row],[Rank 1Y]]+Table2[[#This Row],[Rank 6M]]+Table2[[#This Row],[Rank Sharpe]])/3</f>
        <v>243.66666666666666</v>
      </c>
    </row>
    <row r="200" spans="1:48" x14ac:dyDescent="0.3">
      <c r="A200" t="s">
        <v>1409</v>
      </c>
      <c r="B200" t="s">
        <v>1410</v>
      </c>
      <c r="C200" t="s">
        <v>10317</v>
      </c>
      <c r="D200" t="s">
        <v>46</v>
      </c>
      <c r="E200">
        <v>7813.1255263839903</v>
      </c>
      <c r="F200">
        <v>46.2</v>
      </c>
      <c r="G200">
        <v>36.350155634780897</v>
      </c>
      <c r="H200">
        <f>(Table2[[#This Row],[1Y Return vs Nifty]]-AVERAGE(Table2[1Y Return vs Nifty]))/_xlfn.STDEV.P(Table2[1Y Return vs Nifty])</f>
        <v>0.1958922455248793</v>
      </c>
      <c r="I200">
        <v>-9.1016446572580794</v>
      </c>
      <c r="J200">
        <f>(Table2[[#This Row],[1M Return vs Nifty]]-AVERAGE(Table2[1M Return vs Nifty]))/_xlfn.STDEV.P(Table2[1M Return vs Nifty])</f>
        <v>-1.1644648938471143</v>
      </c>
      <c r="K200">
        <v>6.2084641448349398</v>
      </c>
      <c r="L200">
        <f>(Table2[[#This Row],[6M Return vs Nifty]]-AVERAGE(Table2[6M Return vs Nifty]))/_xlfn.STDEV.P(Table2[6M Return vs Nifty])</f>
        <v>-9.5072830228478442E-2</v>
      </c>
      <c r="M200">
        <v>-3.7442598940023402</v>
      </c>
      <c r="N200">
        <f>(Table2[[#This Row],[1W Return vs Nifty]]-AVERAGE(Table2[1W Return vs Nifty]))/_xlfn.STDEV.P(Table2[1W Return vs Nifty])</f>
        <v>-0.69936825464982111</v>
      </c>
      <c r="O200">
        <v>47.86</v>
      </c>
      <c r="P200">
        <v>47.5845469112286</v>
      </c>
      <c r="Q200">
        <v>39.793054810185403</v>
      </c>
      <c r="R200">
        <v>37.556012653149303</v>
      </c>
      <c r="S200" s="2">
        <f>(Table2[[#This Row],[Close Price]]-Table2[[#This Row],[20D EMA]])/Table2[[#This Row],[20D EMA]]</f>
        <v>-3.4684496447973182E-2</v>
      </c>
      <c r="T200" s="2">
        <f>(Table2[[#This Row],[Close Price]]-Table2[[#This Row],[50D EMA]])/Table2[[#This Row],[50D EMA]]</f>
        <v>-2.9096566030386708E-2</v>
      </c>
      <c r="U200" s="2">
        <f>(Table2[[#This Row],[Close Price]]-Table2[[#This Row],[200D EMA]])/Table2[[#This Row],[200D EMA]]</f>
        <v>0.16100661837539254</v>
      </c>
      <c r="V200">
        <v>0.32419487551801102</v>
      </c>
      <c r="W200">
        <v>45.68</v>
      </c>
      <c r="X200">
        <v>46.92</v>
      </c>
      <c r="Y200">
        <v>45.68</v>
      </c>
      <c r="Z200">
        <v>47.4</v>
      </c>
      <c r="AA200">
        <v>45.68</v>
      </c>
      <c r="AB200">
        <v>47.4</v>
      </c>
      <c r="AC200" s="2">
        <f>(Table2[[#This Row],[Close Price]]/Table2[[#This Row],[Day Low]])-1</f>
        <v>1.1383537653240072E-2</v>
      </c>
      <c r="AD200" s="2">
        <f>(Table2[[#This Row],[Day High]]/Table2[[#This Row],[Close Price]])-1</f>
        <v>1.558441558441559E-2</v>
      </c>
      <c r="AE200" s="2">
        <f>(Table2[[#This Row],[Close Price]]/Table2[[#This Row],[Current Week Low]])-1</f>
        <v>1.1383537653240072E-2</v>
      </c>
      <c r="AF200" s="2">
        <f>(Table2[[#This Row],[Current Week High]]/Table2[[#This Row],[Close Price]])-1</f>
        <v>2.5974025974025983E-2</v>
      </c>
      <c r="AG200" s="2">
        <f>(Table2[[#This Row],[Close Price]]/Table2[[#This Row],[Current Month Low]])-1</f>
        <v>1.1383537653240072E-2</v>
      </c>
      <c r="AH200" s="2">
        <f>(Table2[[#This Row],[Current Month High]]/Table2[[#This Row],[Close Price]])-1</f>
        <v>2.5974025974025983E-2</v>
      </c>
      <c r="AI200">
        <v>24.458874458874401</v>
      </c>
      <c r="AJ200">
        <v>106.10986085578899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-0.08</v>
      </c>
      <c r="AM200" t="s">
        <v>10357</v>
      </c>
      <c r="AN200">
        <v>-2.2000000000000002</v>
      </c>
      <c r="AO200" t="s">
        <v>10357</v>
      </c>
      <c r="AP200">
        <v>0.140309737611124</v>
      </c>
      <c r="AQ200">
        <f>(Table2[[#This Row],[Sharpe Ratio]]-AVERAGE(Table2[Sharpe Ratio]))/_xlfn.STDEV.P(Table2[Sharpe Ratio])</f>
        <v>0.87801172066210154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-0.88500201253843291</v>
      </c>
      <c r="AS200">
        <f>_xlfn.RANK.AVG(Table2[[#This Row],[1Y Return vs Nifty Z-Score]],Table2[1Y Return vs Nifty Z-Score])</f>
        <v>238</v>
      </c>
      <c r="AT200">
        <f>_xlfn.RANK.AVG(Table2[[#This Row],[6M Return vs Nifty Z-Score]],Table2[6M Return vs Nifty Z-Score])</f>
        <v>354</v>
      </c>
      <c r="AU200">
        <f>_xlfn.RANK.AVG(Table2[[#This Row],[Sharpe Ratio Z-Score]],Table2[Sharpe Ratio Z-Score])</f>
        <v>143</v>
      </c>
      <c r="AV200">
        <f>(Table2[[#This Row],[Rank 1Y]]+Table2[[#This Row],[Rank 6M]]+Table2[[#This Row],[Rank Sharpe]])/3</f>
        <v>245</v>
      </c>
    </row>
    <row r="201" spans="1:48" x14ac:dyDescent="0.3">
      <c r="A201" t="s">
        <v>807</v>
      </c>
      <c r="B201" t="s">
        <v>808</v>
      </c>
      <c r="C201" t="s">
        <v>10316</v>
      </c>
      <c r="D201" t="s">
        <v>40</v>
      </c>
      <c r="E201">
        <v>20135.885993740001</v>
      </c>
      <c r="F201">
        <v>553.9</v>
      </c>
      <c r="G201">
        <v>23.8297237941776</v>
      </c>
      <c r="H201">
        <f>(Table2[[#This Row],[1Y Return vs Nifty]]-AVERAGE(Table2[1Y Return vs Nifty]))/_xlfn.STDEV.P(Table2[1Y Return vs Nifty])</f>
        <v>-1.2862210573062655E-2</v>
      </c>
      <c r="I201">
        <v>8.13177725846767</v>
      </c>
      <c r="J201">
        <f>(Table2[[#This Row],[1M Return vs Nifty]]-AVERAGE(Table2[1M Return vs Nifty]))/_xlfn.STDEV.P(Table2[1M Return vs Nifty])</f>
        <v>0.51412984796201011</v>
      </c>
      <c r="K201">
        <v>15.1459463556609</v>
      </c>
      <c r="L201">
        <f>(Table2[[#This Row],[6M Return vs Nifty]]-AVERAGE(Table2[6M Return vs Nifty]))/_xlfn.STDEV.P(Table2[6M Return vs Nifty])</f>
        <v>0.20436208021272986</v>
      </c>
      <c r="M201">
        <v>-1.87138510077357</v>
      </c>
      <c r="N201">
        <f>(Table2[[#This Row],[1W Return vs Nifty]]-AVERAGE(Table2[1W Return vs Nifty]))/_xlfn.STDEV.P(Table2[1W Return vs Nifty])</f>
        <v>-0.25122158338668987</v>
      </c>
      <c r="O201">
        <v>545.44000000000005</v>
      </c>
      <c r="P201">
        <v>520.72193172393997</v>
      </c>
      <c r="Q201">
        <v>455.04672328507797</v>
      </c>
      <c r="R201">
        <v>51.224102149188703</v>
      </c>
      <c r="S201" s="2">
        <f>(Table2[[#This Row],[Close Price]]-Table2[[#This Row],[20D EMA]])/Table2[[#This Row],[20D EMA]]</f>
        <v>1.5510413611029485E-2</v>
      </c>
      <c r="T201" s="2">
        <f>(Table2[[#This Row],[Close Price]]-Table2[[#This Row],[50D EMA]])/Table2[[#This Row],[50D EMA]]</f>
        <v>6.3715519271904442E-2</v>
      </c>
      <c r="U201" s="2">
        <f>(Table2[[#This Row],[Close Price]]-Table2[[#This Row],[200D EMA]])/Table2[[#This Row],[200D EMA]]</f>
        <v>0.21723764100811321</v>
      </c>
      <c r="V201">
        <v>0.38971660948585402</v>
      </c>
      <c r="W201">
        <v>542</v>
      </c>
      <c r="X201">
        <v>558.04999999999995</v>
      </c>
      <c r="Y201">
        <v>539.79999999999995</v>
      </c>
      <c r="Z201">
        <v>558.04999999999995</v>
      </c>
      <c r="AA201">
        <v>539.79999999999995</v>
      </c>
      <c r="AB201">
        <v>558.04999999999995</v>
      </c>
      <c r="AC201" s="2">
        <f>(Table2[[#This Row],[Close Price]]/Table2[[#This Row],[Day Low]])-1</f>
        <v>2.1955719557195552E-2</v>
      </c>
      <c r="AD201" s="2">
        <f>(Table2[[#This Row],[Day High]]/Table2[[#This Row],[Close Price]])-1</f>
        <v>7.4923271348619203E-3</v>
      </c>
      <c r="AE201" s="2">
        <f>(Table2[[#This Row],[Close Price]]/Table2[[#This Row],[Current Week Low]])-1</f>
        <v>2.6120785476102304E-2</v>
      </c>
      <c r="AF201" s="2">
        <f>(Table2[[#This Row],[Current Week High]]/Table2[[#This Row],[Close Price]])-1</f>
        <v>7.4923271348619203E-3</v>
      </c>
      <c r="AG201" s="2">
        <f>(Table2[[#This Row],[Close Price]]/Table2[[#This Row],[Current Month Low]])-1</f>
        <v>2.6120785476102304E-2</v>
      </c>
      <c r="AH201" s="2">
        <f>(Table2[[#This Row],[Current Month High]]/Table2[[#This Row],[Close Price]])-1</f>
        <v>7.4923271348619203E-3</v>
      </c>
      <c r="AI201">
        <v>7.1402780285250103</v>
      </c>
      <c r="AJ201">
        <v>66.336336336336302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0.1</v>
      </c>
      <c r="AM201" t="s">
        <v>10358</v>
      </c>
      <c r="AN201">
        <v>-0.35</v>
      </c>
      <c r="AO201" t="s">
        <v>10357</v>
      </c>
      <c r="AP201">
        <v>0.12810449149188</v>
      </c>
      <c r="AQ201">
        <f>(Table2[[#This Row],[Sharpe Ratio]]-AVERAGE(Table2[Sharpe Ratio]))/_xlfn.STDEV.P(Table2[Sharpe Ratio])</f>
        <v>0.7383676995391768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1.1927758337541645</v>
      </c>
      <c r="AS201">
        <f>_xlfn.RANK.AVG(Table2[[#This Row],[1Y Return vs Nifty Z-Score]],Table2[1Y Return vs Nifty Z-Score])</f>
        <v>308</v>
      </c>
      <c r="AT201">
        <f>_xlfn.RANK.AVG(Table2[[#This Row],[6M Return vs Nifty Z-Score]],Table2[6M Return vs Nifty Z-Score])</f>
        <v>262</v>
      </c>
      <c r="AU201">
        <f>_xlfn.RANK.AVG(Table2[[#This Row],[Sharpe Ratio Z-Score]],Table2[Sharpe Ratio Z-Score])</f>
        <v>166</v>
      </c>
      <c r="AV201">
        <f>(Table2[[#This Row],[Rank 1Y]]+Table2[[#This Row],[Rank 6M]]+Table2[[#This Row],[Rank Sharpe]])/3</f>
        <v>245.33333333333334</v>
      </c>
    </row>
    <row r="202" spans="1:48" x14ac:dyDescent="0.3">
      <c r="A202" t="s">
        <v>1008</v>
      </c>
      <c r="B202" t="s">
        <v>1009</v>
      </c>
      <c r="C202" t="s">
        <v>10325</v>
      </c>
      <c r="D202" t="s">
        <v>163</v>
      </c>
      <c r="E202">
        <v>13925.13765615</v>
      </c>
      <c r="F202">
        <v>620.1</v>
      </c>
      <c r="G202">
        <v>4.4504868244434199</v>
      </c>
      <c r="H202">
        <f>(Table2[[#This Row],[1Y Return vs Nifty]]-AVERAGE(Table2[1Y Return vs Nifty]))/_xlfn.STDEV.P(Table2[1Y Return vs Nifty])</f>
        <v>-0.33597423456017256</v>
      </c>
      <c r="I202">
        <v>4.3273390497488098</v>
      </c>
      <c r="J202">
        <f>(Table2[[#This Row],[1M Return vs Nifty]]-AVERAGE(Table2[1M Return vs Nifty]))/_xlfn.STDEV.P(Table2[1M Return vs Nifty])</f>
        <v>0.14356444290651244</v>
      </c>
      <c r="K202">
        <v>12.6739231184981</v>
      </c>
      <c r="L202">
        <f>(Table2[[#This Row],[6M Return vs Nifty]]-AVERAGE(Table2[6M Return vs Nifty]))/_xlfn.STDEV.P(Table2[6M Return vs Nifty])</f>
        <v>0.12154120972956255</v>
      </c>
      <c r="M202">
        <v>0.47184906213078998</v>
      </c>
      <c r="N202">
        <f>(Table2[[#This Row],[1W Return vs Nifty]]-AVERAGE(Table2[1W Return vs Nifty]))/_xlfn.STDEV.P(Table2[1W Return vs Nifty])</f>
        <v>0.30947398147020133</v>
      </c>
      <c r="O202">
        <v>614.48</v>
      </c>
      <c r="P202">
        <v>611.954337376897</v>
      </c>
      <c r="Q202">
        <v>539.21810764834095</v>
      </c>
      <c r="R202">
        <v>63.215711360164697</v>
      </c>
      <c r="S202" s="2">
        <f>(Table2[[#This Row],[Close Price]]-Table2[[#This Row],[20D EMA]])/Table2[[#This Row],[20D EMA]]</f>
        <v>9.1459445384715603E-3</v>
      </c>
      <c r="T202" s="2">
        <f>(Table2[[#This Row],[Close Price]]-Table2[[#This Row],[50D EMA]])/Table2[[#This Row],[50D EMA]]</f>
        <v>1.3310899401446979E-2</v>
      </c>
      <c r="U202" s="2">
        <f>(Table2[[#This Row],[Close Price]]-Table2[[#This Row],[200D EMA]])/Table2[[#This Row],[200D EMA]]</f>
        <v>0.14999847224048973</v>
      </c>
      <c r="V202">
        <v>0.254054289359187</v>
      </c>
      <c r="W202">
        <v>615.15</v>
      </c>
      <c r="X202">
        <v>636.79999999999995</v>
      </c>
      <c r="Y202">
        <v>613</v>
      </c>
      <c r="Z202">
        <v>636.79999999999995</v>
      </c>
      <c r="AA202">
        <v>613</v>
      </c>
      <c r="AB202">
        <v>636.79999999999995</v>
      </c>
      <c r="AC202" s="2">
        <f>(Table2[[#This Row],[Close Price]]/Table2[[#This Row],[Day Low]])-1</f>
        <v>8.0468178493051656E-3</v>
      </c>
      <c r="AD202" s="2">
        <f>(Table2[[#This Row],[Day High]]/Table2[[#This Row],[Close Price]])-1</f>
        <v>2.6931140138687137E-2</v>
      </c>
      <c r="AE202" s="2">
        <f>(Table2[[#This Row],[Close Price]]/Table2[[#This Row],[Current Week Low]])-1</f>
        <v>1.1582381729200675E-2</v>
      </c>
      <c r="AF202" s="2">
        <f>(Table2[[#This Row],[Current Week High]]/Table2[[#This Row],[Close Price]])-1</f>
        <v>2.6931140138687137E-2</v>
      </c>
      <c r="AG202" s="2">
        <f>(Table2[[#This Row],[Close Price]]/Table2[[#This Row],[Current Month Low]])-1</f>
        <v>1.1582381729200675E-2</v>
      </c>
      <c r="AH202" s="2">
        <f>(Table2[[#This Row],[Current Month High]]/Table2[[#This Row],[Close Price]])-1</f>
        <v>2.6931140138687137E-2</v>
      </c>
      <c r="AI202">
        <v>15.586195774875</v>
      </c>
      <c r="AJ202">
        <v>79.180813407498306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-0.1</v>
      </c>
      <c r="AM202" t="s">
        <v>10357</v>
      </c>
      <c r="AN202">
        <v>2.4500000000000002</v>
      </c>
      <c r="AO202" t="s">
        <v>10358</v>
      </c>
      <c r="AP202">
        <v>0.19335291871948301</v>
      </c>
      <c r="AQ202">
        <f>(Table2[[#This Row],[Sharpe Ratio]]-AVERAGE(Table2[Sharpe Ratio]))/_xlfn.STDEV.P(Table2[Sharpe Ratio])</f>
        <v>1.4848952714529322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1.7235006709990359</v>
      </c>
      <c r="AS202">
        <f>_xlfn.RANK.AVG(Table2[[#This Row],[1Y Return vs Nifty Z-Score]],Table2[1Y Return vs Nifty Z-Score])</f>
        <v>403</v>
      </c>
      <c r="AT202">
        <f>_xlfn.RANK.AVG(Table2[[#This Row],[6M Return vs Nifty Z-Score]],Table2[6M Return vs Nifty Z-Score])</f>
        <v>288</v>
      </c>
      <c r="AU202">
        <f>_xlfn.RANK.AVG(Table2[[#This Row],[Sharpe Ratio Z-Score]],Table2[Sharpe Ratio Z-Score])</f>
        <v>49</v>
      </c>
      <c r="AV202">
        <f>(Table2[[#This Row],[Rank 1Y]]+Table2[[#This Row],[Rank 6M]]+Table2[[#This Row],[Rank Sharpe]])/3</f>
        <v>246.66666666666666</v>
      </c>
    </row>
    <row r="203" spans="1:48" x14ac:dyDescent="0.3">
      <c r="A203" t="s">
        <v>1010</v>
      </c>
      <c r="B203" t="s">
        <v>1011</v>
      </c>
      <c r="C203" t="s">
        <v>10325</v>
      </c>
      <c r="D203" t="s">
        <v>46</v>
      </c>
      <c r="E203">
        <v>13886.159732960001</v>
      </c>
      <c r="F203">
        <v>750.4</v>
      </c>
      <c r="G203">
        <v>19.6783210050672</v>
      </c>
      <c r="H203">
        <f>(Table2[[#This Row],[1Y Return vs Nifty]]-AVERAGE(Table2[1Y Return vs Nifty]))/_xlfn.STDEV.P(Table2[1Y Return vs Nifty])</f>
        <v>-8.2078978997438531E-2</v>
      </c>
      <c r="I203">
        <v>11.222165005250901</v>
      </c>
      <c r="J203">
        <f>(Table2[[#This Row],[1M Return vs Nifty]]-AVERAGE(Table2[1M Return vs Nifty]))/_xlfn.STDEV.P(Table2[1M Return vs Nifty])</f>
        <v>0.81514427488600938</v>
      </c>
      <c r="K203">
        <v>35.512622516962701</v>
      </c>
      <c r="L203">
        <f>(Table2[[#This Row],[6M Return vs Nifty]]-AVERAGE(Table2[6M Return vs Nifty]))/_xlfn.STDEV.P(Table2[6M Return vs Nifty])</f>
        <v>0.88671240086090963</v>
      </c>
      <c r="M203">
        <v>0.56670985022267395</v>
      </c>
      <c r="N203">
        <f>(Table2[[#This Row],[1W Return vs Nifty]]-AVERAGE(Table2[1W Return vs Nifty]))/_xlfn.STDEV.P(Table2[1W Return vs Nifty])</f>
        <v>0.33217253375488803</v>
      </c>
      <c r="O203">
        <v>739.2</v>
      </c>
      <c r="P203">
        <v>706.86833860750596</v>
      </c>
      <c r="Q203">
        <v>602.46022272846506</v>
      </c>
      <c r="R203">
        <v>55.908475676486603</v>
      </c>
      <c r="S203" s="2">
        <f>(Table2[[#This Row],[Close Price]]-Table2[[#This Row],[20D EMA]])/Table2[[#This Row],[20D EMA]]</f>
        <v>1.5151515151515058E-2</v>
      </c>
      <c r="T203" s="2">
        <f>(Table2[[#This Row],[Close Price]]-Table2[[#This Row],[50D EMA]])/Table2[[#This Row],[50D EMA]]</f>
        <v>6.1583832539803852E-2</v>
      </c>
      <c r="U203" s="2">
        <f>(Table2[[#This Row],[Close Price]]-Table2[[#This Row],[200D EMA]])/Table2[[#This Row],[200D EMA]]</f>
        <v>0.24555941071351509</v>
      </c>
      <c r="V203">
        <v>1.06698820772075</v>
      </c>
      <c r="W203">
        <v>747.8</v>
      </c>
      <c r="X203">
        <v>762.75</v>
      </c>
      <c r="Y203">
        <v>747.8</v>
      </c>
      <c r="Z203">
        <v>772.65</v>
      </c>
      <c r="AA203">
        <v>747.8</v>
      </c>
      <c r="AB203">
        <v>772.65</v>
      </c>
      <c r="AC203" s="2">
        <f>(Table2[[#This Row],[Close Price]]/Table2[[#This Row],[Day Low]])-1</f>
        <v>3.4768654720513936E-3</v>
      </c>
      <c r="AD203" s="2">
        <f>(Table2[[#This Row],[Day High]]/Table2[[#This Row],[Close Price]])-1</f>
        <v>1.6457889125799596E-2</v>
      </c>
      <c r="AE203" s="2">
        <f>(Table2[[#This Row],[Close Price]]/Table2[[#This Row],[Current Week Low]])-1</f>
        <v>3.4768654720513936E-3</v>
      </c>
      <c r="AF203" s="2">
        <f>(Table2[[#This Row],[Current Week High]]/Table2[[#This Row],[Close Price]])-1</f>
        <v>2.9650852878464917E-2</v>
      </c>
      <c r="AG203" s="2">
        <f>(Table2[[#This Row],[Close Price]]/Table2[[#This Row],[Current Month Low]])-1</f>
        <v>3.4768654720513936E-3</v>
      </c>
      <c r="AH203" s="2">
        <f>(Table2[[#This Row],[Current Month High]]/Table2[[#This Row],[Close Price]])-1</f>
        <v>2.9650852878464917E-2</v>
      </c>
      <c r="AI203">
        <v>8.33555437100215</v>
      </c>
      <c r="AJ203">
        <v>67.5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0.03</v>
      </c>
      <c r="AM203" t="s">
        <v>10358</v>
      </c>
      <c r="AN203">
        <v>-0.25</v>
      </c>
      <c r="AO203" t="s">
        <v>10357</v>
      </c>
      <c r="AP203">
        <v>8.0300536593312002E-2</v>
      </c>
      <c r="AQ203">
        <f>(Table2[[#This Row],[Sharpe Ratio]]-AVERAGE(Table2[Sharpe Ratio]))/_xlfn.STDEV.P(Table2[Sharpe Ratio])</f>
        <v>0.19142776712030835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2.1433779976246772</v>
      </c>
      <c r="AS203">
        <f>_xlfn.RANK.AVG(Table2[[#This Row],[1Y Return vs Nifty Z-Score]],Table2[1Y Return vs Nifty Z-Score])</f>
        <v>328</v>
      </c>
      <c r="AT203">
        <f>_xlfn.RANK.AVG(Table2[[#This Row],[6M Return vs Nifty Z-Score]],Table2[6M Return vs Nifty Z-Score])</f>
        <v>122</v>
      </c>
      <c r="AU203">
        <f>_xlfn.RANK.AVG(Table2[[#This Row],[Sharpe Ratio Z-Score]],Table2[Sharpe Ratio Z-Score])</f>
        <v>291</v>
      </c>
      <c r="AV203">
        <f>(Table2[[#This Row],[Rank 1Y]]+Table2[[#This Row],[Rank 6M]]+Table2[[#This Row],[Rank Sharpe]])/3</f>
        <v>247</v>
      </c>
    </row>
    <row r="204" spans="1:48" x14ac:dyDescent="0.3">
      <c r="A204" t="s">
        <v>492</v>
      </c>
      <c r="B204" t="s">
        <v>493</v>
      </c>
      <c r="C204" t="s">
        <v>10314</v>
      </c>
      <c r="D204" t="s">
        <v>225</v>
      </c>
      <c r="E204">
        <v>43285.347571514998</v>
      </c>
      <c r="F204">
        <v>687.7</v>
      </c>
      <c r="G204">
        <v>87.906533125483705</v>
      </c>
      <c r="H204">
        <f>(Table2[[#This Row],[1Y Return vs Nifty]]-AVERAGE(Table2[1Y Return vs Nifty]))/_xlfn.STDEV.P(Table2[1Y Return vs Nifty])</f>
        <v>1.0554970641501484</v>
      </c>
      <c r="I204">
        <v>7.3657349230549301</v>
      </c>
      <c r="J204">
        <f>(Table2[[#This Row],[1M Return vs Nifty]]-AVERAGE(Table2[1M Return vs Nifty]))/_xlfn.STDEV.P(Table2[1M Return vs Nifty])</f>
        <v>0.43951468200627919</v>
      </c>
      <c r="K204">
        <v>21.418861199163899</v>
      </c>
      <c r="L204">
        <f>(Table2[[#This Row],[6M Return vs Nifty]]-AVERAGE(Table2[6M Return vs Nifty]))/_xlfn.STDEV.P(Table2[6M Return vs Nifty])</f>
        <v>0.41452526152730951</v>
      </c>
      <c r="M204">
        <v>-2.5077996754296801</v>
      </c>
      <c r="N204">
        <f>(Table2[[#This Row],[1W Return vs Nifty]]-AVERAGE(Table2[1W Return vs Nifty]))/_xlfn.STDEV.P(Table2[1W Return vs Nifty])</f>
        <v>-0.40350462665611758</v>
      </c>
      <c r="O204">
        <v>680.92</v>
      </c>
      <c r="P204">
        <v>659.98265608453005</v>
      </c>
      <c r="Q204">
        <v>557.25019388382395</v>
      </c>
      <c r="R204">
        <v>49.956612933184303</v>
      </c>
      <c r="S204" s="2">
        <f>(Table2[[#This Row],[Close Price]]-Table2[[#This Row],[20D EMA]])/Table2[[#This Row],[20D EMA]]</f>
        <v>9.957116841919883E-3</v>
      </c>
      <c r="T204" s="2">
        <f>(Table2[[#This Row],[Close Price]]-Table2[[#This Row],[50D EMA]])/Table2[[#This Row],[50D EMA]]</f>
        <v>4.1997079256458493E-2</v>
      </c>
      <c r="U204" s="2">
        <f>(Table2[[#This Row],[Close Price]]-Table2[[#This Row],[200D EMA]])/Table2[[#This Row],[200D EMA]]</f>
        <v>0.23409557779960574</v>
      </c>
      <c r="V204">
        <v>0.61640211449867699</v>
      </c>
      <c r="W204">
        <v>684.1</v>
      </c>
      <c r="X204">
        <v>699</v>
      </c>
      <c r="Y204">
        <v>670.6</v>
      </c>
      <c r="Z204">
        <v>699</v>
      </c>
      <c r="AA204">
        <v>670.6</v>
      </c>
      <c r="AB204">
        <v>699</v>
      </c>
      <c r="AC204" s="2">
        <f>(Table2[[#This Row],[Close Price]]/Table2[[#This Row],[Day Low]])-1</f>
        <v>5.2623885396871906E-3</v>
      </c>
      <c r="AD204" s="2">
        <f>(Table2[[#This Row],[Day High]]/Table2[[#This Row],[Close Price]])-1</f>
        <v>1.6431583539334049E-2</v>
      </c>
      <c r="AE204" s="2">
        <f>(Table2[[#This Row],[Close Price]]/Table2[[#This Row],[Current Week Low]])-1</f>
        <v>2.5499552639427492E-2</v>
      </c>
      <c r="AF204" s="2">
        <f>(Table2[[#This Row],[Current Week High]]/Table2[[#This Row],[Close Price]])-1</f>
        <v>1.6431583539334049E-2</v>
      </c>
      <c r="AG204" s="2">
        <f>(Table2[[#This Row],[Close Price]]/Table2[[#This Row],[Current Month Low]])-1</f>
        <v>2.5499552639427492E-2</v>
      </c>
      <c r="AH204" s="2">
        <f>(Table2[[#This Row],[Current Month High]]/Table2[[#This Row],[Close Price]])-1</f>
        <v>1.6431583539334049E-2</v>
      </c>
      <c r="AI204">
        <v>7.5250836120401399</v>
      </c>
      <c r="AJ204">
        <v>120.275464445868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</v>
      </c>
      <c r="AM204" t="s">
        <v>10359</v>
      </c>
      <c r="AN204">
        <v>-3.84</v>
      </c>
      <c r="AO204" t="s">
        <v>10357</v>
      </c>
      <c r="AP204">
        <v>3.2151982138063001E-2</v>
      </c>
      <c r="AQ204">
        <f>(Table2[[#This Row],[Sharpe Ratio]]-AVERAGE(Table2[Sharpe Ratio]))/_xlfn.STDEV.P(Table2[Sharpe Ratio])</f>
        <v>-0.35945483612239876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1.1465775449052207</v>
      </c>
      <c r="AS204">
        <f>_xlfn.RANK.AVG(Table2[[#This Row],[1Y Return vs Nifty Z-Score]],Table2[1Y Return vs Nifty Z-Score])</f>
        <v>96</v>
      </c>
      <c r="AT204">
        <f>_xlfn.RANK.AVG(Table2[[#This Row],[6M Return vs Nifty Z-Score]],Table2[6M Return vs Nifty Z-Score])</f>
        <v>207</v>
      </c>
      <c r="AU204">
        <f>_xlfn.RANK.AVG(Table2[[#This Row],[Sharpe Ratio Z-Score]],Table2[Sharpe Ratio Z-Score])</f>
        <v>440</v>
      </c>
      <c r="AV204">
        <f>(Table2[[#This Row],[Rank 1Y]]+Table2[[#This Row],[Rank 6M]]+Table2[[#This Row],[Rank Sharpe]])/3</f>
        <v>247.66666666666666</v>
      </c>
    </row>
    <row r="205" spans="1:48" x14ac:dyDescent="0.3">
      <c r="A205" t="s">
        <v>824</v>
      </c>
      <c r="B205" t="s">
        <v>825</v>
      </c>
      <c r="C205" t="s">
        <v>10326</v>
      </c>
      <c r="D205" t="s">
        <v>138</v>
      </c>
      <c r="E205">
        <v>19637.753082744999</v>
      </c>
      <c r="F205">
        <v>1751.15</v>
      </c>
      <c r="G205">
        <v>164.772932058327</v>
      </c>
      <c r="H205">
        <f>(Table2[[#This Row],[1Y Return vs Nifty]]-AVERAGE(Table2[1Y Return vs Nifty]))/_xlfn.STDEV.P(Table2[1Y Return vs Nifty])</f>
        <v>2.3370984901805096</v>
      </c>
      <c r="I205">
        <v>3.5060850199006599</v>
      </c>
      <c r="J205">
        <f>(Table2[[#This Row],[1M Return vs Nifty]]-AVERAGE(Table2[1M Return vs Nifty]))/_xlfn.STDEV.P(Table2[1M Return vs Nifty])</f>
        <v>6.3571467458339331E-2</v>
      </c>
      <c r="K205">
        <v>-0.52805718618237996</v>
      </c>
      <c r="L205">
        <f>(Table2[[#This Row],[6M Return vs Nifty]]-AVERAGE(Table2[6M Return vs Nifty]))/_xlfn.STDEV.P(Table2[6M Return vs Nifty])</f>
        <v>-0.32076834646627189</v>
      </c>
      <c r="M205">
        <v>-0.29804956628912099</v>
      </c>
      <c r="N205">
        <f>(Table2[[#This Row],[1W Return vs Nifty]]-AVERAGE(Table2[1W Return vs Nifty]))/_xlfn.STDEV.P(Table2[1W Return vs Nifty])</f>
        <v>0.125250503860351</v>
      </c>
      <c r="O205">
        <v>1731.43</v>
      </c>
      <c r="P205">
        <v>1775.7238338848599</v>
      </c>
      <c r="Q205">
        <v>1531.04580212518</v>
      </c>
      <c r="R205">
        <v>58.919512291503302</v>
      </c>
      <c r="S205" s="2">
        <f>(Table2[[#This Row],[Close Price]]-Table2[[#This Row],[20D EMA]])/Table2[[#This Row],[20D EMA]]</f>
        <v>1.1389429546675307E-2</v>
      </c>
      <c r="T205" s="2">
        <f>(Table2[[#This Row],[Close Price]]-Table2[[#This Row],[50D EMA]])/Table2[[#This Row],[50D EMA]]</f>
        <v>-1.3838770092474424E-2</v>
      </c>
      <c r="U205" s="2">
        <f>(Table2[[#This Row],[Close Price]]-Table2[[#This Row],[200D EMA]])/Table2[[#This Row],[200D EMA]]</f>
        <v>0.14376068800117067</v>
      </c>
      <c r="V205">
        <v>0.71672667715153904</v>
      </c>
      <c r="W205">
        <v>1717</v>
      </c>
      <c r="X205">
        <v>1759.95</v>
      </c>
      <c r="Y205">
        <v>1685.55</v>
      </c>
      <c r="Z205">
        <v>1786.9</v>
      </c>
      <c r="AA205">
        <v>1685.55</v>
      </c>
      <c r="AB205">
        <v>1786.9</v>
      </c>
      <c r="AC205" s="2">
        <f>(Table2[[#This Row],[Close Price]]/Table2[[#This Row],[Day Low]])-1</f>
        <v>1.9889341875364064E-2</v>
      </c>
      <c r="AD205" s="2">
        <f>(Table2[[#This Row],[Day High]]/Table2[[#This Row],[Close Price]])-1</f>
        <v>5.0252691088712442E-3</v>
      </c>
      <c r="AE205" s="2">
        <f>(Table2[[#This Row],[Close Price]]/Table2[[#This Row],[Current Week Low]])-1</f>
        <v>3.8919047195277612E-2</v>
      </c>
      <c r="AF205" s="2">
        <f>(Table2[[#This Row],[Current Week High]]/Table2[[#This Row],[Close Price]])-1</f>
        <v>2.0415155754789804E-2</v>
      </c>
      <c r="AG205" s="2">
        <f>(Table2[[#This Row],[Close Price]]/Table2[[#This Row],[Current Month Low]])-1</f>
        <v>3.8919047195277612E-2</v>
      </c>
      <c r="AH205" s="2">
        <f>(Table2[[#This Row],[Current Month High]]/Table2[[#This Row],[Close Price]])-1</f>
        <v>2.0415155754789804E-2</v>
      </c>
      <c r="AI205">
        <v>23.393393682551199</v>
      </c>
      <c r="AJ205">
        <v>202.17061978602001</v>
      </c>
      <c r="AK205" t="str">
        <f>IF(AND(Table2[[#This Row],[20D EMA]]&gt;Table2[[#This Row],[50D EMA]],Table2[[#This Row],[50D EMA]]&gt;Table2[[#This Row],[200D EMA]]),"Uptrend","Downtrend/NoTrend")</f>
        <v>Downtrend/NoTrend</v>
      </c>
      <c r="AL205">
        <v>-0.11</v>
      </c>
      <c r="AM205" t="s">
        <v>10357</v>
      </c>
      <c r="AN205">
        <v>2.0499999999999998</v>
      </c>
      <c r="AO205" t="s">
        <v>10358</v>
      </c>
      <c r="AP205">
        <v>8.1254302698215E-2</v>
      </c>
      <c r="AQ205">
        <f>(Table2[[#This Row],[Sharpe Ratio]]-AVERAGE(Table2[Sharpe Ratio]))/_xlfn.STDEV.P(Table2[Sharpe Ratio])</f>
        <v>0.20234010209480813</v>
      </c>
      <c r="AR2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5">
        <f>_xlfn.RANK.AVG(Table2[[#This Row],[1Y Return vs Nifty Z-Score]],Table2[1Y Return vs Nifty Z-Score])</f>
        <v>27</v>
      </c>
      <c r="AT205">
        <f>_xlfn.RANK.AVG(Table2[[#This Row],[6M Return vs Nifty Z-Score]],Table2[6M Return vs Nifty Z-Score])</f>
        <v>432</v>
      </c>
      <c r="AU205">
        <f>_xlfn.RANK.AVG(Table2[[#This Row],[Sharpe Ratio Z-Score]],Table2[Sharpe Ratio Z-Score])</f>
        <v>287</v>
      </c>
      <c r="AV205">
        <f>(Table2[[#This Row],[Rank 1Y]]+Table2[[#This Row],[Rank 6M]]+Table2[[#This Row],[Rank Sharpe]])/3</f>
        <v>248.66666666666666</v>
      </c>
    </row>
    <row r="206" spans="1:48" x14ac:dyDescent="0.3">
      <c r="A206" t="s">
        <v>303</v>
      </c>
      <c r="B206" t="s">
        <v>304</v>
      </c>
      <c r="C206" t="s">
        <v>10322</v>
      </c>
      <c r="D206" t="s">
        <v>305</v>
      </c>
      <c r="E206">
        <v>93362.919768930005</v>
      </c>
      <c r="F206">
        <v>659.65</v>
      </c>
      <c r="G206">
        <v>27.708777269357999</v>
      </c>
      <c r="H206">
        <f>(Table2[[#This Row],[1Y Return vs Nifty]]-AVERAGE(Table2[1Y Return vs Nifty]))/_xlfn.STDEV.P(Table2[1Y Return vs Nifty])</f>
        <v>5.1813649548635592E-2</v>
      </c>
      <c r="I206">
        <v>4.8617090187748904</v>
      </c>
      <c r="J206">
        <f>(Table2[[#This Row],[1M Return vs Nifty]]-AVERAGE(Table2[1M Return vs Nifty]))/_xlfn.STDEV.P(Table2[1M Return vs Nifty])</f>
        <v>0.19561392121524962</v>
      </c>
      <c r="K206">
        <v>-0.34744304278313298</v>
      </c>
      <c r="L206">
        <f>(Table2[[#This Row],[6M Return vs Nifty]]-AVERAGE(Table2[6M Return vs Nifty]))/_xlfn.STDEV.P(Table2[6M Return vs Nifty])</f>
        <v>-0.31471718143148619</v>
      </c>
      <c r="M206">
        <v>-1.8280883112889701</v>
      </c>
      <c r="N206">
        <f>(Table2[[#This Row],[1W Return vs Nifty]]-AVERAGE(Table2[1W Return vs Nifty]))/_xlfn.STDEV.P(Table2[1W Return vs Nifty])</f>
        <v>-0.24086140760021707</v>
      </c>
      <c r="O206">
        <v>640.99</v>
      </c>
      <c r="P206">
        <v>624.97164600013605</v>
      </c>
      <c r="Q206">
        <v>556.66438104427698</v>
      </c>
      <c r="R206">
        <v>63.787463096854502</v>
      </c>
      <c r="S206" s="2">
        <f>(Table2[[#This Row],[Close Price]]-Table2[[#This Row],[20D EMA]])/Table2[[#This Row],[20D EMA]]</f>
        <v>2.9111218583753207E-2</v>
      </c>
      <c r="T206" s="2">
        <f>(Table2[[#This Row],[Close Price]]-Table2[[#This Row],[50D EMA]])/Table2[[#This Row],[50D EMA]]</f>
        <v>5.5487883685296627E-2</v>
      </c>
      <c r="U206" s="2">
        <f>(Table2[[#This Row],[Close Price]]-Table2[[#This Row],[200D EMA]])/Table2[[#This Row],[200D EMA]]</f>
        <v>0.18500486552153145</v>
      </c>
      <c r="V206">
        <v>0.89355361124312005</v>
      </c>
      <c r="W206">
        <v>650.20000000000005</v>
      </c>
      <c r="X206">
        <v>662.5</v>
      </c>
      <c r="Y206">
        <v>647.1</v>
      </c>
      <c r="Z206">
        <v>663.45</v>
      </c>
      <c r="AA206">
        <v>647.1</v>
      </c>
      <c r="AB206">
        <v>663.45</v>
      </c>
      <c r="AC206" s="2">
        <f>(Table2[[#This Row],[Close Price]]/Table2[[#This Row],[Day Low]])-1</f>
        <v>1.4533989541679393E-2</v>
      </c>
      <c r="AD206" s="2">
        <f>(Table2[[#This Row],[Day High]]/Table2[[#This Row],[Close Price]])-1</f>
        <v>4.3204729780945694E-3</v>
      </c>
      <c r="AE206" s="2">
        <f>(Table2[[#This Row],[Close Price]]/Table2[[#This Row],[Current Week Low]])-1</f>
        <v>1.9394220367794812E-2</v>
      </c>
      <c r="AF206" s="2">
        <f>(Table2[[#This Row],[Current Week High]]/Table2[[#This Row],[Close Price]])-1</f>
        <v>5.7606306374593519E-3</v>
      </c>
      <c r="AG206" s="2">
        <f>(Table2[[#This Row],[Close Price]]/Table2[[#This Row],[Current Month Low]])-1</f>
        <v>1.9394220367794812E-2</v>
      </c>
      <c r="AH206" s="2">
        <f>(Table2[[#This Row],[Current Month High]]/Table2[[#This Row],[Close Price]])-1</f>
        <v>5.7606306374593519E-3</v>
      </c>
      <c r="AI206">
        <v>1.82672629424696</v>
      </c>
      <c r="AJ206">
        <v>77.516146393971994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-0.02</v>
      </c>
      <c r="AM206" t="s">
        <v>10357</v>
      </c>
      <c r="AN206">
        <v>7.58</v>
      </c>
      <c r="AO206" t="s">
        <v>10358</v>
      </c>
      <c r="AP206">
        <v>0.202883364329392</v>
      </c>
      <c r="AQ206">
        <f>(Table2[[#This Row],[Sharpe Ratio]]-AVERAGE(Table2[Sharpe Ratio]))/_xlfn.STDEV.P(Table2[Sharpe Ratio])</f>
        <v>1.5939360671123199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1.285785048844502</v>
      </c>
      <c r="AS206">
        <f>_xlfn.RANK.AVG(Table2[[#This Row],[1Y Return vs Nifty Z-Score]],Table2[1Y Return vs Nifty Z-Score])</f>
        <v>284</v>
      </c>
      <c r="AT206">
        <f>_xlfn.RANK.AVG(Table2[[#This Row],[6M Return vs Nifty Z-Score]],Table2[6M Return vs Nifty Z-Score])</f>
        <v>430</v>
      </c>
      <c r="AU206">
        <f>_xlfn.RANK.AVG(Table2[[#This Row],[Sharpe Ratio Z-Score]],Table2[Sharpe Ratio Z-Score])</f>
        <v>34</v>
      </c>
      <c r="AV206">
        <f>(Table2[[#This Row],[Rank 1Y]]+Table2[[#This Row],[Rank 6M]]+Table2[[#This Row],[Rank Sharpe]])/3</f>
        <v>249.33333333333334</v>
      </c>
    </row>
    <row r="207" spans="1:48" x14ac:dyDescent="0.3">
      <c r="A207" t="s">
        <v>891</v>
      </c>
      <c r="B207" t="s">
        <v>892</v>
      </c>
      <c r="C207" t="s">
        <v>10314</v>
      </c>
      <c r="D207" t="s">
        <v>538</v>
      </c>
      <c r="E207">
        <v>17542.808528725</v>
      </c>
      <c r="F207">
        <v>1007.4</v>
      </c>
      <c r="G207">
        <v>97.986188343860206</v>
      </c>
      <c r="H207">
        <f>(Table2[[#This Row],[1Y Return vs Nifty]]-AVERAGE(Table2[1Y Return vs Nifty]))/_xlfn.STDEV.P(Table2[1Y Return vs Nifty])</f>
        <v>1.2235561989751322</v>
      </c>
      <c r="I207">
        <v>21.0842555147659</v>
      </c>
      <c r="J207">
        <f>(Table2[[#This Row],[1M Return vs Nifty]]-AVERAGE(Table2[1M Return vs Nifty]))/_xlfn.STDEV.P(Table2[1M Return vs Nifty])</f>
        <v>1.775745910096447</v>
      </c>
      <c r="K207">
        <v>36.922219935700198</v>
      </c>
      <c r="L207">
        <f>(Table2[[#This Row],[6M Return vs Nifty]]-AVERAGE(Table2[6M Return vs Nifty]))/_xlfn.STDEV.P(Table2[6M Return vs Nifty])</f>
        <v>0.933938528631721</v>
      </c>
      <c r="M207">
        <v>-11.7089300774841</v>
      </c>
      <c r="N207">
        <f>(Table2[[#This Row],[1W Return vs Nifty]]-AVERAGE(Table2[1W Return vs Nifty]))/_xlfn.STDEV.P(Table2[1W Return vs Nifty])</f>
        <v>-2.6051766105210885</v>
      </c>
      <c r="O207">
        <v>994.37</v>
      </c>
      <c r="P207">
        <v>901.58554167269006</v>
      </c>
      <c r="Q207">
        <v>706.02616697602798</v>
      </c>
      <c r="R207">
        <v>51.433891517386201</v>
      </c>
      <c r="S207" s="2">
        <f>(Table2[[#This Row],[Close Price]]-Table2[[#This Row],[20D EMA]])/Table2[[#This Row],[20D EMA]]</f>
        <v>1.3103774249021967E-2</v>
      </c>
      <c r="T207" s="2">
        <f>(Table2[[#This Row],[Close Price]]-Table2[[#This Row],[50D EMA]])/Table2[[#This Row],[50D EMA]]</f>
        <v>0.11736485717261491</v>
      </c>
      <c r="U207" s="2">
        <f>(Table2[[#This Row],[Close Price]]-Table2[[#This Row],[200D EMA]])/Table2[[#This Row],[200D EMA]]</f>
        <v>0.42685929661046779</v>
      </c>
      <c r="V207">
        <v>1.6851543325607301</v>
      </c>
      <c r="W207">
        <v>998</v>
      </c>
      <c r="X207">
        <v>1021.9</v>
      </c>
      <c r="Y207">
        <v>998</v>
      </c>
      <c r="Z207">
        <v>1057.25</v>
      </c>
      <c r="AA207">
        <v>998</v>
      </c>
      <c r="AB207">
        <v>1057.25</v>
      </c>
      <c r="AC207" s="2">
        <f>(Table2[[#This Row],[Close Price]]/Table2[[#This Row],[Day Low]])-1</f>
        <v>9.4188376753507885E-3</v>
      </c>
      <c r="AD207" s="2">
        <f>(Table2[[#This Row],[Day High]]/Table2[[#This Row],[Close Price]])-1</f>
        <v>1.4393488187413039E-2</v>
      </c>
      <c r="AE207" s="2">
        <f>(Table2[[#This Row],[Close Price]]/Table2[[#This Row],[Current Week Low]])-1</f>
        <v>9.4188376753507885E-3</v>
      </c>
      <c r="AF207" s="2">
        <f>(Table2[[#This Row],[Current Week High]]/Table2[[#This Row],[Close Price]])-1</f>
        <v>4.9483819733968648E-2</v>
      </c>
      <c r="AG207" s="2">
        <f>(Table2[[#This Row],[Close Price]]/Table2[[#This Row],[Current Month Low]])-1</f>
        <v>9.4188376753507885E-3</v>
      </c>
      <c r="AH207" s="2">
        <f>(Table2[[#This Row],[Current Month High]]/Table2[[#This Row],[Close Price]])-1</f>
        <v>4.9483819733968648E-2</v>
      </c>
      <c r="AI207">
        <v>18.026603136787699</v>
      </c>
      <c r="AJ207">
        <v>136.72893902009099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0.32</v>
      </c>
      <c r="AM207" t="s">
        <v>10358</v>
      </c>
      <c r="AN207">
        <v>-1.32</v>
      </c>
      <c r="AO207" t="s">
        <v>10357</v>
      </c>
      <c r="AQ207">
        <f>(Table2[[#This Row],[Sharpe Ratio]]-AVERAGE(Table2[Sharpe Ratio]))/_xlfn.STDEV.P(Table2[Sharpe Ratio])</f>
        <v>-0.72731567472953296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0.60074835245267888</v>
      </c>
      <c r="AS207">
        <f>_xlfn.RANK.AVG(Table2[[#This Row],[1Y Return vs Nifty Z-Score]],Table2[1Y Return vs Nifty Z-Score])</f>
        <v>82</v>
      </c>
      <c r="AT207">
        <f>_xlfn.RANK.AVG(Table2[[#This Row],[6M Return vs Nifty Z-Score]],Table2[6M Return vs Nifty Z-Score])</f>
        <v>118</v>
      </c>
      <c r="AU207">
        <f>_xlfn.RANK.AVG(Table2[[#This Row],[Sharpe Ratio Z-Score]],Table2[Sharpe Ratio Z-Score])</f>
        <v>548.5</v>
      </c>
      <c r="AV207">
        <f>(Table2[[#This Row],[Rank 1Y]]+Table2[[#This Row],[Rank 6M]]+Table2[[#This Row],[Rank Sharpe]])/3</f>
        <v>249.5</v>
      </c>
    </row>
    <row r="208" spans="1:48" x14ac:dyDescent="0.3">
      <c r="A208" t="s">
        <v>934</v>
      </c>
      <c r="B208" t="s">
        <v>935</v>
      </c>
      <c r="C208" t="s">
        <v>10325</v>
      </c>
      <c r="D208" t="s">
        <v>257</v>
      </c>
      <c r="E208">
        <v>15959.396473999999</v>
      </c>
      <c r="F208">
        <v>880.15</v>
      </c>
      <c r="G208">
        <v>29.2412097344092</v>
      </c>
      <c r="H208">
        <f>(Table2[[#This Row],[1Y Return vs Nifty]]-AVERAGE(Table2[1Y Return vs Nifty]))/_xlfn.STDEV.P(Table2[1Y Return vs Nifty])</f>
        <v>7.7364054664149348E-2</v>
      </c>
      <c r="I208">
        <v>-1.6484836737495601</v>
      </c>
      <c r="J208">
        <f>(Table2[[#This Row],[1M Return vs Nifty]]-AVERAGE(Table2[1M Return vs Nifty]))/_xlfn.STDEV.P(Table2[1M Return vs Nifty])</f>
        <v>-0.43850130414598815</v>
      </c>
      <c r="K208">
        <v>4.3312979063399402</v>
      </c>
      <c r="L208">
        <f>(Table2[[#This Row],[6M Return vs Nifty]]-AVERAGE(Table2[6M Return vs Nifty]))/_xlfn.STDEV.P(Table2[6M Return vs Nifty])</f>
        <v>-0.15796404402313666</v>
      </c>
      <c r="M208">
        <v>0.20943091950256601</v>
      </c>
      <c r="N208">
        <f>(Table2[[#This Row],[1W Return vs Nifty]]-AVERAGE(Table2[1W Return vs Nifty]))/_xlfn.STDEV.P(Table2[1W Return vs Nifty])</f>
        <v>0.24668184100086929</v>
      </c>
      <c r="O208">
        <v>922.23</v>
      </c>
      <c r="P208">
        <v>931.35676889352101</v>
      </c>
      <c r="Q208">
        <v>828.91824838271305</v>
      </c>
      <c r="R208">
        <v>45.693555181153897</v>
      </c>
      <c r="S208" s="2">
        <f>(Table2[[#This Row],[Close Price]]-Table2[[#This Row],[20D EMA]])/Table2[[#This Row],[20D EMA]]</f>
        <v>-4.562853084371582E-2</v>
      </c>
      <c r="T208" s="2">
        <f>(Table2[[#This Row],[Close Price]]-Table2[[#This Row],[50D EMA]])/Table2[[#This Row],[50D EMA]]</f>
        <v>-5.4980830766233828E-2</v>
      </c>
      <c r="U208" s="2">
        <f>(Table2[[#This Row],[Close Price]]-Table2[[#This Row],[200D EMA]])/Table2[[#This Row],[200D EMA]]</f>
        <v>6.180555406669385E-2</v>
      </c>
      <c r="V208">
        <v>0.57058544178193105</v>
      </c>
      <c r="W208">
        <v>875.05</v>
      </c>
      <c r="X208">
        <v>915</v>
      </c>
      <c r="Y208">
        <v>875.05</v>
      </c>
      <c r="Z208">
        <v>947.8</v>
      </c>
      <c r="AA208">
        <v>875.05</v>
      </c>
      <c r="AB208">
        <v>947.8</v>
      </c>
      <c r="AC208" s="2">
        <f>(Table2[[#This Row],[Close Price]]/Table2[[#This Row],[Day Low]])-1</f>
        <v>5.8282383863779152E-3</v>
      </c>
      <c r="AD208" s="2">
        <f>(Table2[[#This Row],[Day High]]/Table2[[#This Row],[Close Price]])-1</f>
        <v>3.9595523490314255E-2</v>
      </c>
      <c r="AE208" s="2">
        <f>(Table2[[#This Row],[Close Price]]/Table2[[#This Row],[Current Week Low]])-1</f>
        <v>5.8282383863779152E-3</v>
      </c>
      <c r="AF208" s="2">
        <f>(Table2[[#This Row],[Current Week High]]/Table2[[#This Row],[Close Price]])-1</f>
        <v>7.6861898540021567E-2</v>
      </c>
      <c r="AG208" s="2">
        <f>(Table2[[#This Row],[Close Price]]/Table2[[#This Row],[Current Month Low]])-1</f>
        <v>5.8282383863779152E-3</v>
      </c>
      <c r="AH208" s="2">
        <f>(Table2[[#This Row],[Current Month High]]/Table2[[#This Row],[Close Price]])-1</f>
        <v>7.6861898540021567E-2</v>
      </c>
      <c r="AI208">
        <v>20.4340169289325</v>
      </c>
      <c r="AJ208">
        <v>67.583777608529999</v>
      </c>
      <c r="AK208" t="str">
        <f>IF(AND(Table2[[#This Row],[20D EMA]]&gt;Table2[[#This Row],[50D EMA]],Table2[[#This Row],[50D EMA]]&gt;Table2[[#This Row],[200D EMA]]),"Uptrend","Downtrend/NoTrend")</f>
        <v>Downtrend/NoTrend</v>
      </c>
      <c r="AL208">
        <v>-0.11</v>
      </c>
      <c r="AM208" t="s">
        <v>10357</v>
      </c>
      <c r="AN208">
        <v>-3.43</v>
      </c>
      <c r="AO208" t="s">
        <v>10357</v>
      </c>
      <c r="AP208">
        <v>0.163703386946535</v>
      </c>
      <c r="AQ208">
        <f>(Table2[[#This Row],[Sharpe Ratio]]-AVERAGE(Table2[Sharpe Ratio]))/_xlfn.STDEV.P(Table2[Sharpe Ratio])</f>
        <v>1.1456657466457065</v>
      </c>
      <c r="AR2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8">
        <f>_xlfn.RANK.AVG(Table2[[#This Row],[1Y Return vs Nifty Z-Score]],Table2[1Y Return vs Nifty Z-Score])</f>
        <v>276</v>
      </c>
      <c r="AT208">
        <f>_xlfn.RANK.AVG(Table2[[#This Row],[6M Return vs Nifty Z-Score]],Table2[6M Return vs Nifty Z-Score])</f>
        <v>380</v>
      </c>
      <c r="AU208">
        <f>_xlfn.RANK.AVG(Table2[[#This Row],[Sharpe Ratio Z-Score]],Table2[Sharpe Ratio Z-Score])</f>
        <v>96</v>
      </c>
      <c r="AV208">
        <f>(Table2[[#This Row],[Rank 1Y]]+Table2[[#This Row],[Rank 6M]]+Table2[[#This Row],[Rank Sharpe]])/3</f>
        <v>250.66666666666666</v>
      </c>
    </row>
    <row r="209" spans="1:48" x14ac:dyDescent="0.3">
      <c r="A209" t="s">
        <v>209</v>
      </c>
      <c r="B209" t="s">
        <v>210</v>
      </c>
      <c r="C209" t="s">
        <v>10314</v>
      </c>
      <c r="D209" t="s">
        <v>51</v>
      </c>
      <c r="E209">
        <v>124908.97690518</v>
      </c>
      <c r="F209">
        <v>1487.3</v>
      </c>
      <c r="G209">
        <v>5.6917746220711596</v>
      </c>
      <c r="H209">
        <f>(Table2[[#This Row],[1Y Return vs Nifty]]-AVERAGE(Table2[1Y Return vs Nifty]))/_xlfn.STDEV.P(Table2[1Y Return vs Nifty])</f>
        <v>-0.31527811462168454</v>
      </c>
      <c r="I209">
        <v>7.3834721264353798</v>
      </c>
      <c r="J209">
        <f>(Table2[[#This Row],[1M Return vs Nifty]]-AVERAGE(Table2[1M Return vs Nifty]))/_xlfn.STDEV.P(Table2[1M Return vs Nifty])</f>
        <v>0.44124234680056201</v>
      </c>
      <c r="K209">
        <v>25.816659155140499</v>
      </c>
      <c r="L209">
        <f>(Table2[[#This Row],[6M Return vs Nifty]]-AVERAGE(Table2[6M Return vs Nifty]))/_xlfn.STDEV.P(Table2[6M Return vs Nifty])</f>
        <v>0.56186588901312184</v>
      </c>
      <c r="M209">
        <v>3.36592721618476</v>
      </c>
      <c r="N209">
        <f>(Table2[[#This Row],[1W Return vs Nifty]]-AVERAGE(Table2[1W Return vs Nifty]))/_xlfn.STDEV.P(Table2[1W Return vs Nifty])</f>
        <v>1.0019770232131577</v>
      </c>
      <c r="O209">
        <v>1422.9</v>
      </c>
      <c r="P209">
        <v>1391.9611036958399</v>
      </c>
      <c r="Q209">
        <v>1267.4757605033701</v>
      </c>
      <c r="R209">
        <v>74.811839014016002</v>
      </c>
      <c r="S209" s="2">
        <f>(Table2[[#This Row],[Close Price]]-Table2[[#This Row],[20D EMA]])/Table2[[#This Row],[20D EMA]]</f>
        <v>4.5259680933305124E-2</v>
      </c>
      <c r="T209" s="2">
        <f>(Table2[[#This Row],[Close Price]]-Table2[[#This Row],[50D EMA]])/Table2[[#This Row],[50D EMA]]</f>
        <v>6.8492500294025954E-2</v>
      </c>
      <c r="U209" s="2">
        <f>(Table2[[#This Row],[Close Price]]-Table2[[#This Row],[200D EMA]])/Table2[[#This Row],[200D EMA]]</f>
        <v>0.17343466940095803</v>
      </c>
      <c r="V209">
        <v>1.14780309295028</v>
      </c>
      <c r="W209">
        <v>1463</v>
      </c>
      <c r="X209">
        <v>1501.95</v>
      </c>
      <c r="Y209">
        <v>1452.55</v>
      </c>
      <c r="Z209">
        <v>1506.45</v>
      </c>
      <c r="AA209">
        <v>1452.55</v>
      </c>
      <c r="AB209">
        <v>1506.45</v>
      </c>
      <c r="AC209" s="2">
        <f>(Table2[[#This Row],[Close Price]]/Table2[[#This Row],[Day Low]])-1</f>
        <v>1.6609706083390297E-2</v>
      </c>
      <c r="AD209" s="2">
        <f>(Table2[[#This Row],[Day High]]/Table2[[#This Row],[Close Price]])-1</f>
        <v>9.8500638741343405E-3</v>
      </c>
      <c r="AE209" s="2">
        <f>(Table2[[#This Row],[Close Price]]/Table2[[#This Row],[Current Week Low]])-1</f>
        <v>2.3923444976076569E-2</v>
      </c>
      <c r="AF209" s="2">
        <f>(Table2[[#This Row],[Current Week High]]/Table2[[#This Row],[Close Price]])-1</f>
        <v>1.287568076380019E-2</v>
      </c>
      <c r="AG209" s="2">
        <f>(Table2[[#This Row],[Close Price]]/Table2[[#This Row],[Current Month Low]])-1</f>
        <v>2.3923444976076569E-2</v>
      </c>
      <c r="AH209" s="2">
        <f>(Table2[[#This Row],[Current Month High]]/Table2[[#This Row],[Close Price]])-1</f>
        <v>1.287568076380019E-2</v>
      </c>
      <c r="AI209">
        <v>1.2875680763800099</v>
      </c>
      <c r="AJ209">
        <v>47.082674050632903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-0.03</v>
      </c>
      <c r="AM209" t="s">
        <v>10357</v>
      </c>
      <c r="AN209">
        <v>10.19</v>
      </c>
      <c r="AO209" t="s">
        <v>10358</v>
      </c>
      <c r="AP209">
        <v>0.11885242779736301</v>
      </c>
      <c r="AQ209">
        <f>(Table2[[#This Row],[Sharpe Ratio]]-AVERAGE(Table2[Sharpe Ratio]))/_xlfn.STDEV.P(Table2[Sharpe Ratio])</f>
        <v>0.63251195805185945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2.3223191024570164</v>
      </c>
      <c r="AS209">
        <f>_xlfn.RANK.AVG(Table2[[#This Row],[1Y Return vs Nifty Z-Score]],Table2[1Y Return vs Nifty Z-Score])</f>
        <v>394</v>
      </c>
      <c r="AT209">
        <f>_xlfn.RANK.AVG(Table2[[#This Row],[6M Return vs Nifty Z-Score]],Table2[6M Return vs Nifty Z-Score])</f>
        <v>174</v>
      </c>
      <c r="AU209">
        <f>_xlfn.RANK.AVG(Table2[[#This Row],[Sharpe Ratio Z-Score]],Table2[Sharpe Ratio Z-Score])</f>
        <v>189</v>
      </c>
      <c r="AV209">
        <f>(Table2[[#This Row],[Rank 1Y]]+Table2[[#This Row],[Rank 6M]]+Table2[[#This Row],[Rank Sharpe]])/3</f>
        <v>252.33333333333334</v>
      </c>
    </row>
    <row r="210" spans="1:48" x14ac:dyDescent="0.3">
      <c r="A210" t="s">
        <v>1795</v>
      </c>
      <c r="B210" t="s">
        <v>1796</v>
      </c>
      <c r="C210" t="s">
        <v>10318</v>
      </c>
      <c r="D210" t="s">
        <v>54</v>
      </c>
      <c r="E210">
        <v>4276.0511640000004</v>
      </c>
      <c r="F210">
        <v>588.5</v>
      </c>
      <c r="G210">
        <v>84.036708991278402</v>
      </c>
      <c r="H210">
        <f>(Table2[[#This Row],[1Y Return vs Nifty]]-AVERAGE(Table2[1Y Return vs Nifty]))/_xlfn.STDEV.P(Table2[1Y Return vs Nifty])</f>
        <v>0.9909750857858789</v>
      </c>
      <c r="I210">
        <v>27.302137346622001</v>
      </c>
      <c r="J210">
        <f>(Table2[[#This Row],[1M Return vs Nifty]]-AVERAGE(Table2[1M Return vs Nifty]))/_xlfn.STDEV.P(Table2[1M Return vs Nifty])</f>
        <v>2.3813890492933085</v>
      </c>
      <c r="K210">
        <v>47.213746437898699</v>
      </c>
      <c r="L210">
        <f>(Table2[[#This Row],[6M Return vs Nifty]]-AVERAGE(Table2[6M Return vs Nifty]))/_xlfn.STDEV.P(Table2[6M Return vs Nifty])</f>
        <v>1.2787383552267704</v>
      </c>
      <c r="M210">
        <v>-4.7115562037644096</v>
      </c>
      <c r="N210">
        <f>(Table2[[#This Row],[1W Return vs Nifty]]-AVERAGE(Table2[1W Return vs Nifty]))/_xlfn.STDEV.P(Table2[1W Return vs Nifty])</f>
        <v>-0.9308255965459441</v>
      </c>
      <c r="O210">
        <v>521.80999999999995</v>
      </c>
      <c r="P210">
        <v>468.634960068721</v>
      </c>
      <c r="Q210">
        <v>381.30095309610198</v>
      </c>
      <c r="R210">
        <v>52.285581760810302</v>
      </c>
      <c r="S210" s="2">
        <f>(Table2[[#This Row],[Close Price]]-Table2[[#This Row],[20D EMA]])/Table2[[#This Row],[20D EMA]]</f>
        <v>0.12780513980184371</v>
      </c>
      <c r="T210" s="2">
        <f>(Table2[[#This Row],[Close Price]]-Table2[[#This Row],[50D EMA]])/Table2[[#This Row],[50D EMA]]</f>
        <v>0.25577485707362058</v>
      </c>
      <c r="U210" s="2">
        <f>(Table2[[#This Row],[Close Price]]-Table2[[#This Row],[200D EMA]])/Table2[[#This Row],[200D EMA]]</f>
        <v>0.54340028584107991</v>
      </c>
      <c r="V210">
        <v>0.71251333203461298</v>
      </c>
      <c r="W210">
        <v>538.9</v>
      </c>
      <c r="X210">
        <v>594.70000000000005</v>
      </c>
      <c r="Y210">
        <v>525</v>
      </c>
      <c r="Z210">
        <v>594.70000000000005</v>
      </c>
      <c r="AA210">
        <v>525</v>
      </c>
      <c r="AB210">
        <v>594.70000000000005</v>
      </c>
      <c r="AC210" s="2">
        <f>(Table2[[#This Row],[Close Price]]/Table2[[#This Row],[Day Low]])-1</f>
        <v>9.2039339395064035E-2</v>
      </c>
      <c r="AD210" s="2">
        <f>(Table2[[#This Row],[Day High]]/Table2[[#This Row],[Close Price]])-1</f>
        <v>1.053525913339004E-2</v>
      </c>
      <c r="AE210" s="2">
        <f>(Table2[[#This Row],[Close Price]]/Table2[[#This Row],[Current Week Low]])-1</f>
        <v>0.12095238095238092</v>
      </c>
      <c r="AF210" s="2">
        <f>(Table2[[#This Row],[Current Week High]]/Table2[[#This Row],[Close Price]])-1</f>
        <v>1.053525913339004E-2</v>
      </c>
      <c r="AG210" s="2">
        <f>(Table2[[#This Row],[Close Price]]/Table2[[#This Row],[Current Month Low]])-1</f>
        <v>0.12095238095238092</v>
      </c>
      <c r="AH210" s="2">
        <f>(Table2[[#This Row],[Current Month High]]/Table2[[#This Row],[Close Price]])-1</f>
        <v>1.053525913339004E-2</v>
      </c>
      <c r="AI210">
        <v>1.053525913339</v>
      </c>
      <c r="AJ210">
        <v>150.53214133673899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0.27</v>
      </c>
      <c r="AM210" t="s">
        <v>10358</v>
      </c>
      <c r="AN210">
        <v>10.15</v>
      </c>
      <c r="AO210" t="s">
        <v>10358</v>
      </c>
      <c r="AP210">
        <v>-3.2402526996199998E-3</v>
      </c>
      <c r="AQ210">
        <f>(Table2[[#This Row],[Sharpe Ratio]]-AVERAGE(Table2[Sharpe Ratio]))/_xlfn.STDEV.P(Table2[Sharpe Ratio])</f>
        <v>-0.7643884147635025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2.9558884789965112</v>
      </c>
      <c r="AS210">
        <f>_xlfn.RANK.AVG(Table2[[#This Row],[1Y Return vs Nifty Z-Score]],Table2[1Y Return vs Nifty Z-Score])</f>
        <v>101</v>
      </c>
      <c r="AT210">
        <f>_xlfn.RANK.AVG(Table2[[#This Row],[6M Return vs Nifty Z-Score]],Table2[6M Return vs Nifty Z-Score])</f>
        <v>74</v>
      </c>
      <c r="AU210">
        <f>_xlfn.RANK.AVG(Table2[[#This Row],[Sharpe Ratio Z-Score]],Table2[Sharpe Ratio Z-Score])</f>
        <v>582</v>
      </c>
      <c r="AV210">
        <f>(Table2[[#This Row],[Rank 1Y]]+Table2[[#This Row],[Rank 6M]]+Table2[[#This Row],[Rank Sharpe]])/3</f>
        <v>252.33333333333334</v>
      </c>
    </row>
    <row r="211" spans="1:48" x14ac:dyDescent="0.3">
      <c r="A211" t="s">
        <v>690</v>
      </c>
      <c r="B211" t="s">
        <v>691</v>
      </c>
      <c r="C211" t="s">
        <v>10312</v>
      </c>
      <c r="D211" t="s">
        <v>276</v>
      </c>
      <c r="E211">
        <v>25989.190639600001</v>
      </c>
      <c r="F211">
        <v>271.95</v>
      </c>
      <c r="G211">
        <v>60.676968813212703</v>
      </c>
      <c r="H211">
        <f>(Table2[[#This Row],[1Y Return vs Nifty]]-AVERAGE(Table2[1Y Return vs Nifty]))/_xlfn.STDEV.P(Table2[1Y Return vs Nifty])</f>
        <v>0.60149571977493987</v>
      </c>
      <c r="I211">
        <v>4.3696071353502699</v>
      </c>
      <c r="J211">
        <f>(Table2[[#This Row],[1M Return vs Nifty]]-AVERAGE(Table2[1M Return vs Nifty]))/_xlfn.STDEV.P(Table2[1M Return vs Nifty])</f>
        <v>0.14768150024915228</v>
      </c>
      <c r="K211">
        <v>15.963672157521399</v>
      </c>
      <c r="L211">
        <f>(Table2[[#This Row],[6M Return vs Nifty]]-AVERAGE(Table2[6M Return vs Nifty]))/_xlfn.STDEV.P(Table2[6M Return vs Nifty])</f>
        <v>0.23175857135751451</v>
      </c>
      <c r="M211">
        <v>-3.5301373339553201</v>
      </c>
      <c r="N211">
        <f>(Table2[[#This Row],[1W Return vs Nifty]]-AVERAGE(Table2[1W Return vs Nifty]))/_xlfn.STDEV.P(Table2[1W Return vs Nifty])</f>
        <v>-0.64813241503345087</v>
      </c>
      <c r="O211">
        <v>263.02</v>
      </c>
      <c r="P211">
        <v>250.545594935255</v>
      </c>
      <c r="Q211">
        <v>208.87800038974001</v>
      </c>
      <c r="R211">
        <v>48.905863944040902</v>
      </c>
      <c r="S211" s="2">
        <f>(Table2[[#This Row],[Close Price]]-Table2[[#This Row],[20D EMA]])/Table2[[#This Row],[20D EMA]]</f>
        <v>3.3951790738346921E-2</v>
      </c>
      <c r="T211" s="2">
        <f>(Table2[[#This Row],[Close Price]]-Table2[[#This Row],[50D EMA]])/Table2[[#This Row],[50D EMA]]</f>
        <v>8.5431176989067534E-2</v>
      </c>
      <c r="U211" s="2">
        <f>(Table2[[#This Row],[Close Price]]-Table2[[#This Row],[200D EMA]])/Table2[[#This Row],[200D EMA]]</f>
        <v>0.30195616337084608</v>
      </c>
      <c r="V211">
        <v>1.1112579967126499</v>
      </c>
      <c r="W211">
        <v>265.45</v>
      </c>
      <c r="X211">
        <v>278.8</v>
      </c>
      <c r="Y211">
        <v>260.55</v>
      </c>
      <c r="Z211">
        <v>278.8</v>
      </c>
      <c r="AA211">
        <v>260.55</v>
      </c>
      <c r="AB211">
        <v>278.8</v>
      </c>
      <c r="AC211" s="2">
        <f>(Table2[[#This Row],[Close Price]]/Table2[[#This Row],[Day Low]])-1</f>
        <v>2.4486720663025041E-2</v>
      </c>
      <c r="AD211" s="2">
        <f>(Table2[[#This Row],[Day High]]/Table2[[#This Row],[Close Price]])-1</f>
        <v>2.5188453759882323E-2</v>
      </c>
      <c r="AE211" s="2">
        <f>(Table2[[#This Row],[Close Price]]/Table2[[#This Row],[Current Week Low]])-1</f>
        <v>4.3753598157743046E-2</v>
      </c>
      <c r="AF211" s="2">
        <f>(Table2[[#This Row],[Current Week High]]/Table2[[#This Row],[Close Price]])-1</f>
        <v>2.5188453759882323E-2</v>
      </c>
      <c r="AG211" s="2">
        <f>(Table2[[#This Row],[Close Price]]/Table2[[#This Row],[Current Month Low]])-1</f>
        <v>4.3753598157743046E-2</v>
      </c>
      <c r="AH211" s="2">
        <f>(Table2[[#This Row],[Current Month High]]/Table2[[#This Row],[Close Price]])-1</f>
        <v>2.5188453759882323E-2</v>
      </c>
      <c r="AI211">
        <v>4.57804743519028</v>
      </c>
      <c r="AJ211">
        <v>105.400302114803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0.32</v>
      </c>
      <c r="AM211" t="s">
        <v>10358</v>
      </c>
      <c r="AN211">
        <v>7.32</v>
      </c>
      <c r="AO211" t="s">
        <v>10358</v>
      </c>
      <c r="AP211">
        <v>6.4154970917117998E-2</v>
      </c>
      <c r="AQ211">
        <f>(Table2[[#This Row],[Sharpe Ratio]]-AVERAGE(Table2[Sharpe Ratio]))/_xlfn.STDEV.P(Table2[Sharpe Ratio])</f>
        <v>6.7013230731761764E-3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0.33950469942133199</v>
      </c>
      <c r="AS211">
        <f>_xlfn.RANK.AVG(Table2[[#This Row],[1Y Return vs Nifty Z-Score]],Table2[1Y Return vs Nifty Z-Score])</f>
        <v>156</v>
      </c>
      <c r="AT211">
        <f>_xlfn.RANK.AVG(Table2[[#This Row],[6M Return vs Nifty Z-Score]],Table2[6M Return vs Nifty Z-Score])</f>
        <v>254</v>
      </c>
      <c r="AU211">
        <f>_xlfn.RANK.AVG(Table2[[#This Row],[Sharpe Ratio Z-Score]],Table2[Sharpe Ratio Z-Score])</f>
        <v>348</v>
      </c>
      <c r="AV211">
        <f>(Table2[[#This Row],[Rank 1Y]]+Table2[[#This Row],[Rank 6M]]+Table2[[#This Row],[Rank Sharpe]])/3</f>
        <v>252.66666666666666</v>
      </c>
    </row>
    <row r="212" spans="1:48" x14ac:dyDescent="0.3">
      <c r="A212" t="s">
        <v>246</v>
      </c>
      <c r="B212" t="s">
        <v>247</v>
      </c>
      <c r="C212" t="s">
        <v>10319</v>
      </c>
      <c r="D212" t="s">
        <v>98</v>
      </c>
      <c r="E212">
        <v>111552.90942276</v>
      </c>
      <c r="F212">
        <v>5683.75</v>
      </c>
      <c r="G212">
        <v>64.104074736925099</v>
      </c>
      <c r="H212">
        <f>(Table2[[#This Row],[1Y Return vs Nifty]]-AVERAGE(Table2[1Y Return vs Nifty]))/_xlfn.STDEV.P(Table2[1Y Return vs Nifty])</f>
        <v>0.65863621158885033</v>
      </c>
      <c r="I212">
        <v>6.5831693038503802</v>
      </c>
      <c r="J212">
        <f>(Table2[[#This Row],[1M Return vs Nifty]]-AVERAGE(Table2[1M Return vs Nifty]))/_xlfn.STDEV.P(Table2[1M Return vs Nifty])</f>
        <v>0.36329009121165179</v>
      </c>
      <c r="K212">
        <v>10.7802283942007</v>
      </c>
      <c r="L212">
        <f>(Table2[[#This Row],[6M Return vs Nifty]]-AVERAGE(Table2[6M Return vs Nifty]))/_xlfn.STDEV.P(Table2[6M Return vs Nifty])</f>
        <v>5.8096237555393844E-2</v>
      </c>
      <c r="M212">
        <v>5.2070324690635497</v>
      </c>
      <c r="N212">
        <f>(Table2[[#This Row],[1W Return vs Nifty]]-AVERAGE(Table2[1W Return vs Nifty]))/_xlfn.STDEV.P(Table2[1W Return vs Nifty])</f>
        <v>1.4425217908109305</v>
      </c>
      <c r="O212">
        <v>5407.65</v>
      </c>
      <c r="P212">
        <v>5358.9598628820804</v>
      </c>
      <c r="Q212">
        <v>4748.1223003431196</v>
      </c>
      <c r="R212">
        <v>75.029566635677199</v>
      </c>
      <c r="S212" s="2">
        <f>(Table2[[#This Row],[Close Price]]-Table2[[#This Row],[20D EMA]])/Table2[[#This Row],[20D EMA]]</f>
        <v>5.1057298456815878E-2</v>
      </c>
      <c r="T212" s="2">
        <f>(Table2[[#This Row],[Close Price]]-Table2[[#This Row],[50D EMA]])/Table2[[#This Row],[50D EMA]]</f>
        <v>6.0606935940596039E-2</v>
      </c>
      <c r="U212" s="2">
        <f>(Table2[[#This Row],[Close Price]]-Table2[[#This Row],[200D EMA]])/Table2[[#This Row],[200D EMA]]</f>
        <v>0.19705214829644718</v>
      </c>
      <c r="V212">
        <v>1.0818820450043101</v>
      </c>
      <c r="W212">
        <v>5605</v>
      </c>
      <c r="X212">
        <v>5689.3</v>
      </c>
      <c r="Y212">
        <v>5517</v>
      </c>
      <c r="Z212">
        <v>5699</v>
      </c>
      <c r="AA212">
        <v>5517</v>
      </c>
      <c r="AB212">
        <v>5699</v>
      </c>
      <c r="AC212" s="2">
        <f>(Table2[[#This Row],[Close Price]]/Table2[[#This Row],[Day Low]])-1</f>
        <v>1.4049955396967073E-2</v>
      </c>
      <c r="AD212" s="2">
        <f>(Table2[[#This Row],[Day High]]/Table2[[#This Row],[Close Price]])-1</f>
        <v>9.7646800087969332E-4</v>
      </c>
      <c r="AE212" s="2">
        <f>(Table2[[#This Row],[Close Price]]/Table2[[#This Row],[Current Week Low]])-1</f>
        <v>3.0224759833242798E-2</v>
      </c>
      <c r="AF212" s="2">
        <f>(Table2[[#This Row],[Current Week High]]/Table2[[#This Row],[Close Price]])-1</f>
        <v>2.6830877501649031E-3</v>
      </c>
      <c r="AG212" s="2">
        <f>(Table2[[#This Row],[Close Price]]/Table2[[#This Row],[Current Month Low]])-1</f>
        <v>3.0224759833242798E-2</v>
      </c>
      <c r="AH212" s="2">
        <f>(Table2[[#This Row],[Current Month High]]/Table2[[#This Row],[Close Price]])-1</f>
        <v>2.6830877501649031E-3</v>
      </c>
      <c r="AI212">
        <v>3.70881900153947</v>
      </c>
      <c r="AJ212">
        <v>94.859180280096595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-0.03</v>
      </c>
      <c r="AM212" t="s">
        <v>10357</v>
      </c>
      <c r="AN212">
        <v>9.5399999999999991</v>
      </c>
      <c r="AO212" t="s">
        <v>10358</v>
      </c>
      <c r="AP212">
        <v>7.7394403856408001E-2</v>
      </c>
      <c r="AQ212">
        <f>(Table2[[#This Row],[Sharpe Ratio]]-AVERAGE(Table2[Sharpe Ratio]))/_xlfn.STDEV.P(Table2[Sharpe Ratio])</f>
        <v>0.1581777976126568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2.6807221287794833</v>
      </c>
      <c r="AS212">
        <f>_xlfn.RANK.AVG(Table2[[#This Row],[1Y Return vs Nifty Z-Score]],Table2[1Y Return vs Nifty Z-Score])</f>
        <v>142</v>
      </c>
      <c r="AT212">
        <f>_xlfn.RANK.AVG(Table2[[#This Row],[6M Return vs Nifty Z-Score]],Table2[6M Return vs Nifty Z-Score])</f>
        <v>313</v>
      </c>
      <c r="AU212">
        <f>_xlfn.RANK.AVG(Table2[[#This Row],[Sharpe Ratio Z-Score]],Table2[Sharpe Ratio Z-Score])</f>
        <v>304</v>
      </c>
      <c r="AV212">
        <f>(Table2[[#This Row],[Rank 1Y]]+Table2[[#This Row],[Rank 6M]]+Table2[[#This Row],[Rank Sharpe]])/3</f>
        <v>253</v>
      </c>
    </row>
    <row r="213" spans="1:48" x14ac:dyDescent="0.3">
      <c r="A213" t="s">
        <v>269</v>
      </c>
      <c r="B213" t="s">
        <v>270</v>
      </c>
      <c r="C213" t="s">
        <v>10325</v>
      </c>
      <c r="D213" t="s">
        <v>231</v>
      </c>
      <c r="E213">
        <v>101028.62620499999</v>
      </c>
      <c r="F213">
        <v>6717.05</v>
      </c>
      <c r="G213">
        <v>-0.318657060689997</v>
      </c>
      <c r="H213">
        <f>(Table2[[#This Row],[1Y Return vs Nifty]]-AVERAGE(Table2[1Y Return vs Nifty]))/_xlfn.STDEV.P(Table2[1Y Return vs Nifty])</f>
        <v>-0.41549066422238462</v>
      </c>
      <c r="I213">
        <v>1.2904867793053501</v>
      </c>
      <c r="J213">
        <f>(Table2[[#This Row],[1M Return vs Nifty]]-AVERAGE(Table2[1M Return vs Nifty]))/_xlfn.STDEV.P(Table2[1M Return vs Nifty])</f>
        <v>-0.15223544394972577</v>
      </c>
      <c r="K213">
        <v>27.700232014948099</v>
      </c>
      <c r="L213">
        <f>(Table2[[#This Row],[6M Return vs Nifty]]-AVERAGE(Table2[6M Return vs Nifty]))/_xlfn.STDEV.P(Table2[6M Return vs Nifty])</f>
        <v>0.62497174559349056</v>
      </c>
      <c r="M213">
        <v>-1.2272588296620599</v>
      </c>
      <c r="N213">
        <f>(Table2[[#This Row],[1W Return vs Nifty]]-AVERAGE(Table2[1W Return vs Nifty]))/_xlfn.STDEV.P(Table2[1W Return vs Nifty])</f>
        <v>-9.7093264016172062E-2</v>
      </c>
      <c r="O213">
        <v>6709.23</v>
      </c>
      <c r="P213">
        <v>6629.0358638340404</v>
      </c>
      <c r="Q213">
        <v>5849.6004809334199</v>
      </c>
      <c r="R213">
        <v>49.314257821545297</v>
      </c>
      <c r="S213" s="2">
        <f>(Table2[[#This Row],[Close Price]]-Table2[[#This Row],[20D EMA]])/Table2[[#This Row],[20D EMA]]</f>
        <v>1.1655584918091374E-3</v>
      </c>
      <c r="T213" s="2">
        <f>(Table2[[#This Row],[Close Price]]-Table2[[#This Row],[50D EMA]])/Table2[[#This Row],[50D EMA]]</f>
        <v>1.3277064413867121E-2</v>
      </c>
      <c r="U213" s="2">
        <f>(Table2[[#This Row],[Close Price]]-Table2[[#This Row],[200D EMA]])/Table2[[#This Row],[200D EMA]]</f>
        <v>0.14829209651052297</v>
      </c>
      <c r="V213">
        <v>0.42709447441265802</v>
      </c>
      <c r="W213">
        <v>6676.75</v>
      </c>
      <c r="X213">
        <v>6752.95</v>
      </c>
      <c r="Y213">
        <v>6676.75</v>
      </c>
      <c r="Z213">
        <v>6840.8</v>
      </c>
      <c r="AA213">
        <v>6676.75</v>
      </c>
      <c r="AB213">
        <v>6840.8</v>
      </c>
      <c r="AC213" s="2">
        <f>(Table2[[#This Row],[Close Price]]/Table2[[#This Row],[Day Low]])-1</f>
        <v>6.0358707454974958E-3</v>
      </c>
      <c r="AD213" s="2">
        <f>(Table2[[#This Row],[Day High]]/Table2[[#This Row],[Close Price]])-1</f>
        <v>5.3446081241019794E-3</v>
      </c>
      <c r="AE213" s="2">
        <f>(Table2[[#This Row],[Close Price]]/Table2[[#This Row],[Current Week Low]])-1</f>
        <v>6.0358707454974958E-3</v>
      </c>
      <c r="AF213" s="2">
        <f>(Table2[[#This Row],[Current Week High]]/Table2[[#This Row],[Close Price]])-1</f>
        <v>1.8423266165950913E-2</v>
      </c>
      <c r="AG213" s="2">
        <f>(Table2[[#This Row],[Close Price]]/Table2[[#This Row],[Current Month Low]])-1</f>
        <v>6.0358707454974958E-3</v>
      </c>
      <c r="AH213" s="2">
        <f>(Table2[[#This Row],[Current Month High]]/Table2[[#This Row],[Close Price]])-1</f>
        <v>1.8423266165950913E-2</v>
      </c>
      <c r="AI213">
        <v>9.1468725109981204</v>
      </c>
      <c r="AJ213">
        <v>76.717968955537998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-0.12</v>
      </c>
      <c r="AM213" t="s">
        <v>10357</v>
      </c>
      <c r="AN213">
        <v>1.51</v>
      </c>
      <c r="AO213" t="s">
        <v>10358</v>
      </c>
      <c r="AP213">
        <v>0.131160775329522</v>
      </c>
      <c r="AQ213">
        <f>(Table2[[#This Row],[Sharpe Ratio]]-AVERAGE(Table2[Sharpe Ratio]))/_xlfn.STDEV.P(Table2[Sharpe Ratio])</f>
        <v>0.77333559454199952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0.73348796794720761</v>
      </c>
      <c r="AS213">
        <f>_xlfn.RANK.AVG(Table2[[#This Row],[1Y Return vs Nifty Z-Score]],Table2[1Y Return vs Nifty Z-Score])</f>
        <v>437</v>
      </c>
      <c r="AT213">
        <f>_xlfn.RANK.AVG(Table2[[#This Row],[6M Return vs Nifty Z-Score]],Table2[6M Return vs Nifty Z-Score])</f>
        <v>163</v>
      </c>
      <c r="AU213">
        <f>_xlfn.RANK.AVG(Table2[[#This Row],[Sharpe Ratio Z-Score]],Table2[Sharpe Ratio Z-Score])</f>
        <v>161</v>
      </c>
      <c r="AV213">
        <f>(Table2[[#This Row],[Rank 1Y]]+Table2[[#This Row],[Rank 6M]]+Table2[[#This Row],[Rank Sharpe]])/3</f>
        <v>253.66666666666666</v>
      </c>
    </row>
    <row r="214" spans="1:48" x14ac:dyDescent="0.3">
      <c r="A214" t="s">
        <v>982</v>
      </c>
      <c r="B214" t="s">
        <v>983</v>
      </c>
      <c r="C214" t="s">
        <v>10323</v>
      </c>
      <c r="D214" t="s">
        <v>72</v>
      </c>
      <c r="E214">
        <v>14967</v>
      </c>
      <c r="F214">
        <v>97.89</v>
      </c>
      <c r="G214">
        <v>57.423612891143897</v>
      </c>
      <c r="H214">
        <f>(Table2[[#This Row],[1Y Return vs Nifty]]-AVERAGE(Table2[1Y Return vs Nifty]))/_xlfn.STDEV.P(Table2[1Y Return vs Nifty])</f>
        <v>0.54725217972370732</v>
      </c>
      <c r="I214">
        <v>-5.8409453552028596</v>
      </c>
      <c r="J214">
        <f>(Table2[[#This Row],[1M Return vs Nifty]]-AVERAGE(Table2[1M Return vs Nifty]))/_xlfn.STDEV.P(Table2[1M Return vs Nifty])</f>
        <v>-0.84686153394468988</v>
      </c>
      <c r="K214">
        <v>13.8435975107605</v>
      </c>
      <c r="L214">
        <f>(Table2[[#This Row],[6M Return vs Nifty]]-AVERAGE(Table2[6M Return vs Nifty]))/_xlfn.STDEV.P(Table2[6M Return vs Nifty])</f>
        <v>0.16072913073803397</v>
      </c>
      <c r="M214">
        <v>-2.8600388028846999</v>
      </c>
      <c r="N214">
        <f>(Table2[[#This Row],[1W Return vs Nifty]]-AVERAGE(Table2[1W Return vs Nifty]))/_xlfn.STDEV.P(Table2[1W Return vs Nifty])</f>
        <v>-0.48778938131687138</v>
      </c>
      <c r="O214">
        <v>100.75</v>
      </c>
      <c r="P214">
        <v>95.9534359953674</v>
      </c>
      <c r="Q214">
        <v>78.295181782197204</v>
      </c>
      <c r="R214">
        <v>39.479061776248003</v>
      </c>
      <c r="S214" s="2">
        <f>(Table2[[#This Row],[Close Price]]-Table2[[#This Row],[20D EMA]])/Table2[[#This Row],[20D EMA]]</f>
        <v>-2.8387096774193543E-2</v>
      </c>
      <c r="T214" s="2">
        <f>(Table2[[#This Row],[Close Price]]-Table2[[#This Row],[50D EMA]])/Table2[[#This Row],[50D EMA]]</f>
        <v>2.0182330987356174E-2</v>
      </c>
      <c r="U214" s="2">
        <f>(Table2[[#This Row],[Close Price]]-Table2[[#This Row],[200D EMA]])/Table2[[#This Row],[200D EMA]]</f>
        <v>0.25026850658974109</v>
      </c>
      <c r="V214">
        <v>0.32024355444081298</v>
      </c>
      <c r="W214">
        <v>97.2</v>
      </c>
      <c r="X214">
        <v>99.8</v>
      </c>
      <c r="Y214">
        <v>97.2</v>
      </c>
      <c r="Z214">
        <v>101.65</v>
      </c>
      <c r="AA214">
        <v>97.2</v>
      </c>
      <c r="AB214">
        <v>101.65</v>
      </c>
      <c r="AC214" s="2">
        <f>(Table2[[#This Row],[Close Price]]/Table2[[#This Row],[Day Low]])-1</f>
        <v>7.0987654320986415E-3</v>
      </c>
      <c r="AD214" s="2">
        <f>(Table2[[#This Row],[Day High]]/Table2[[#This Row],[Close Price]])-1</f>
        <v>1.9511696802533507E-2</v>
      </c>
      <c r="AE214" s="2">
        <f>(Table2[[#This Row],[Close Price]]/Table2[[#This Row],[Current Week Low]])-1</f>
        <v>7.0987654320986415E-3</v>
      </c>
      <c r="AF214" s="2">
        <f>(Table2[[#This Row],[Current Week High]]/Table2[[#This Row],[Close Price]])-1</f>
        <v>3.8410460721217676E-2</v>
      </c>
      <c r="AG214" s="2">
        <f>(Table2[[#This Row],[Close Price]]/Table2[[#This Row],[Current Month Low]])-1</f>
        <v>7.0987654320986415E-3</v>
      </c>
      <c r="AH214" s="2">
        <f>(Table2[[#This Row],[Current Month High]]/Table2[[#This Row],[Close Price]])-1</f>
        <v>3.8410460721217676E-2</v>
      </c>
      <c r="AI214">
        <v>34.640923485545002</v>
      </c>
      <c r="AJ214">
        <v>121.72140430351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0.17</v>
      </c>
      <c r="AM214" t="s">
        <v>10358</v>
      </c>
      <c r="AN214">
        <v>-6.17</v>
      </c>
      <c r="AO214" t="s">
        <v>10357</v>
      </c>
      <c r="AP214">
        <v>7.4933278255434999E-2</v>
      </c>
      <c r="AQ214">
        <f>(Table2[[#This Row],[Sharpe Ratio]]-AVERAGE(Table2[Sharpe Ratio]))/_xlfn.STDEV.P(Table2[Sharpe Ratio])</f>
        <v>0.13001929330633541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-0.49665031149348454</v>
      </c>
      <c r="AS214">
        <f>_xlfn.RANK.AVG(Table2[[#This Row],[1Y Return vs Nifty Z-Score]],Table2[1Y Return vs Nifty Z-Score])</f>
        <v>169</v>
      </c>
      <c r="AT214">
        <f>_xlfn.RANK.AVG(Table2[[#This Row],[6M Return vs Nifty Z-Score]],Table2[6M Return vs Nifty Z-Score])</f>
        <v>275</v>
      </c>
      <c r="AU214">
        <f>_xlfn.RANK.AVG(Table2[[#This Row],[Sharpe Ratio Z-Score]],Table2[Sharpe Ratio Z-Score])</f>
        <v>317</v>
      </c>
      <c r="AV214">
        <f>(Table2[[#This Row],[Rank 1Y]]+Table2[[#This Row],[Rank 6M]]+Table2[[#This Row],[Rank Sharpe]])/3</f>
        <v>253.66666666666666</v>
      </c>
    </row>
    <row r="215" spans="1:48" x14ac:dyDescent="0.3">
      <c r="A215" t="s">
        <v>1000</v>
      </c>
      <c r="B215" t="s">
        <v>1001</v>
      </c>
      <c r="C215" t="s">
        <v>10319</v>
      </c>
      <c r="D215" t="s">
        <v>257</v>
      </c>
      <c r="E215">
        <v>14015.9899579049</v>
      </c>
      <c r="F215">
        <v>6019.55</v>
      </c>
      <c r="G215">
        <v>-5.0111548217760999</v>
      </c>
      <c r="H215">
        <f>(Table2[[#This Row],[1Y Return vs Nifty]]-AVERAGE(Table2[1Y Return vs Nifty]))/_xlfn.STDEV.P(Table2[1Y Return vs Nifty])</f>
        <v>-0.49372916512453391</v>
      </c>
      <c r="I215">
        <v>8.4361675681599895</v>
      </c>
      <c r="J215">
        <f>(Table2[[#This Row],[1M Return vs Nifty]]-AVERAGE(Table2[1M Return vs Nifty]))/_xlfn.STDEV.P(Table2[1M Return vs Nifty])</f>
        <v>0.54377851412975076</v>
      </c>
      <c r="K215">
        <v>29.529556111928201</v>
      </c>
      <c r="L215">
        <f>(Table2[[#This Row],[6M Return vs Nifty]]-AVERAGE(Table2[6M Return vs Nifty]))/_xlfn.STDEV.P(Table2[6M Return vs Nifty])</f>
        <v>0.68626009103866248</v>
      </c>
      <c r="M215">
        <v>-6.4744993145643397</v>
      </c>
      <c r="N215">
        <f>(Table2[[#This Row],[1W Return vs Nifty]]-AVERAGE(Table2[1W Return vs Nifty]))/_xlfn.STDEV.P(Table2[1W Return vs Nifty])</f>
        <v>-1.35266751015792</v>
      </c>
      <c r="O215">
        <v>5767.09</v>
      </c>
      <c r="P215">
        <v>5458.8436237994301</v>
      </c>
      <c r="Q215">
        <v>4849.8109299171902</v>
      </c>
      <c r="R215">
        <v>53.782285332937199</v>
      </c>
      <c r="S215" s="2">
        <f>(Table2[[#This Row],[Close Price]]-Table2[[#This Row],[20D EMA]])/Table2[[#This Row],[20D EMA]]</f>
        <v>4.377597713925048E-2</v>
      </c>
      <c r="T215" s="2">
        <f>(Table2[[#This Row],[Close Price]]-Table2[[#This Row],[50D EMA]])/Table2[[#This Row],[50D EMA]]</f>
        <v>0.1027152296057733</v>
      </c>
      <c r="U215" s="2">
        <f>(Table2[[#This Row],[Close Price]]-Table2[[#This Row],[200D EMA]])/Table2[[#This Row],[200D EMA]]</f>
        <v>0.24119271596074018</v>
      </c>
      <c r="V215">
        <v>1.0628177078579899</v>
      </c>
      <c r="W215">
        <v>5785</v>
      </c>
      <c r="X215">
        <v>6095.3</v>
      </c>
      <c r="Y215">
        <v>5785</v>
      </c>
      <c r="Z215">
        <v>6152.9</v>
      </c>
      <c r="AA215">
        <v>5785</v>
      </c>
      <c r="AB215">
        <v>6152.9</v>
      </c>
      <c r="AC215" s="2">
        <f>(Table2[[#This Row],[Close Price]]/Table2[[#This Row],[Day Low]])-1</f>
        <v>4.054451166810713E-2</v>
      </c>
      <c r="AD215" s="2">
        <f>(Table2[[#This Row],[Day High]]/Table2[[#This Row],[Close Price]])-1</f>
        <v>1.2583997142643577E-2</v>
      </c>
      <c r="AE215" s="2">
        <f>(Table2[[#This Row],[Close Price]]/Table2[[#This Row],[Current Week Low]])-1</f>
        <v>4.054451166810713E-2</v>
      </c>
      <c r="AF215" s="2">
        <f>(Table2[[#This Row],[Current Week High]]/Table2[[#This Row],[Close Price]])-1</f>
        <v>2.2152818732297241E-2</v>
      </c>
      <c r="AG215" s="2">
        <f>(Table2[[#This Row],[Close Price]]/Table2[[#This Row],[Current Month Low]])-1</f>
        <v>4.054451166810713E-2</v>
      </c>
      <c r="AH215" s="2">
        <f>(Table2[[#This Row],[Current Month High]]/Table2[[#This Row],[Close Price]])-1</f>
        <v>2.2152818732297241E-2</v>
      </c>
      <c r="AI215">
        <v>10.965935991893</v>
      </c>
      <c r="AJ215">
        <v>59.161037003741299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0.27</v>
      </c>
      <c r="AM215" t="s">
        <v>10358</v>
      </c>
      <c r="AN215">
        <v>10.96</v>
      </c>
      <c r="AO215" t="s">
        <v>10358</v>
      </c>
      <c r="AP215">
        <v>0.14252204233215299</v>
      </c>
      <c r="AQ215">
        <f>(Table2[[#This Row],[Sharpe Ratio]]-AVERAGE(Table2[Sharpe Ratio]))/_xlfn.STDEV.P(Table2[Sharpe Ratio])</f>
        <v>0.9033233878071516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0.28696531769311107</v>
      </c>
      <c r="AS215">
        <f>_xlfn.RANK.AVG(Table2[[#This Row],[1Y Return vs Nifty Z-Score]],Table2[1Y Return vs Nifty Z-Score])</f>
        <v>474</v>
      </c>
      <c r="AT215">
        <f>_xlfn.RANK.AVG(Table2[[#This Row],[6M Return vs Nifty Z-Score]],Table2[6M Return vs Nifty Z-Score])</f>
        <v>153</v>
      </c>
      <c r="AU215">
        <f>_xlfn.RANK.AVG(Table2[[#This Row],[Sharpe Ratio Z-Score]],Table2[Sharpe Ratio Z-Score])</f>
        <v>134</v>
      </c>
      <c r="AV215">
        <f>(Table2[[#This Row],[Rank 1Y]]+Table2[[#This Row],[Rank 6M]]+Table2[[#This Row],[Rank Sharpe]])/3</f>
        <v>253.66666666666666</v>
      </c>
    </row>
    <row r="216" spans="1:48" x14ac:dyDescent="0.3">
      <c r="A216" t="s">
        <v>52</v>
      </c>
      <c r="B216" t="s">
        <v>53</v>
      </c>
      <c r="C216" t="s">
        <v>10318</v>
      </c>
      <c r="D216" t="s">
        <v>54</v>
      </c>
      <c r="E216">
        <v>435707.23387714999</v>
      </c>
      <c r="F216">
        <v>1832.85</v>
      </c>
      <c r="G216">
        <v>36.2518880157848</v>
      </c>
      <c r="H216">
        <f>(Table2[[#This Row],[1Y Return vs Nifty]]-AVERAGE(Table2[1Y Return vs Nifty]))/_xlfn.STDEV.P(Table2[1Y Return vs Nifty])</f>
        <v>0.19425381934144331</v>
      </c>
      <c r="I216">
        <v>3.43506154804296</v>
      </c>
      <c r="J216">
        <f>(Table2[[#This Row],[1M Return vs Nifty]]-AVERAGE(Table2[1M Return vs Nifty]))/_xlfn.STDEV.P(Table2[1M Return vs Nifty])</f>
        <v>5.6653536301754952E-2</v>
      </c>
      <c r="K216">
        <v>5.6223164576192204</v>
      </c>
      <c r="L216">
        <f>(Table2[[#This Row],[6M Return vs Nifty]]-AVERAGE(Table2[6M Return vs Nifty]))/_xlfn.STDEV.P(Table2[6M Return vs Nifty])</f>
        <v>-0.11471069647386928</v>
      </c>
      <c r="M216">
        <v>0.43071201865986403</v>
      </c>
      <c r="N216">
        <f>(Table2[[#This Row],[1W Return vs Nifty]]-AVERAGE(Table2[1W Return vs Nifty]))/_xlfn.STDEV.P(Table2[1W Return vs Nifty])</f>
        <v>0.29963059569569361</v>
      </c>
      <c r="O216">
        <v>1770.78</v>
      </c>
      <c r="P216">
        <v>1695.0432231649099</v>
      </c>
      <c r="Q216">
        <v>1503.76308247938</v>
      </c>
      <c r="R216">
        <v>72.911063188801094</v>
      </c>
      <c r="S216" s="2">
        <f>(Table2[[#This Row],[Close Price]]-Table2[[#This Row],[20D EMA]])/Table2[[#This Row],[20D EMA]]</f>
        <v>3.5052349811947242E-2</v>
      </c>
      <c r="T216" s="2">
        <f>(Table2[[#This Row],[Close Price]]-Table2[[#This Row],[50D EMA]])/Table2[[#This Row],[50D EMA]]</f>
        <v>8.1299860057717721E-2</v>
      </c>
      <c r="U216" s="2">
        <f>(Table2[[#This Row],[Close Price]]-Table2[[#This Row],[200D EMA]])/Table2[[#This Row],[200D EMA]]</f>
        <v>0.21884226402075699</v>
      </c>
      <c r="V216">
        <v>0.91359785867181897</v>
      </c>
      <c r="W216">
        <v>1801.3</v>
      </c>
      <c r="X216">
        <v>1835</v>
      </c>
      <c r="Y216">
        <v>1801.3</v>
      </c>
      <c r="Z216">
        <v>1839.55</v>
      </c>
      <c r="AA216">
        <v>1801.3</v>
      </c>
      <c r="AB216">
        <v>1839.55</v>
      </c>
      <c r="AC216" s="2">
        <f>(Table2[[#This Row],[Close Price]]/Table2[[#This Row],[Day Low]])-1</f>
        <v>1.7515127963137811E-2</v>
      </c>
      <c r="AD216" s="2">
        <f>(Table2[[#This Row],[Day High]]/Table2[[#This Row],[Close Price]])-1</f>
        <v>1.173036527811977E-3</v>
      </c>
      <c r="AE216" s="2">
        <f>(Table2[[#This Row],[Close Price]]/Table2[[#This Row],[Current Week Low]])-1</f>
        <v>1.7515127963137811E-2</v>
      </c>
      <c r="AF216" s="2">
        <f>(Table2[[#This Row],[Current Week High]]/Table2[[#This Row],[Close Price]])-1</f>
        <v>3.6555091796928174E-3</v>
      </c>
      <c r="AG216" s="2">
        <f>(Table2[[#This Row],[Close Price]]/Table2[[#This Row],[Current Month Low]])-1</f>
        <v>1.7515127963137811E-2</v>
      </c>
      <c r="AH216" s="2">
        <f>(Table2[[#This Row],[Current Month High]]/Table2[[#This Row],[Close Price]])-1</f>
        <v>3.6555091796928174E-3</v>
      </c>
      <c r="AI216">
        <v>0.36555091796928102</v>
      </c>
      <c r="AJ216">
        <v>71.558946038283295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0.04</v>
      </c>
      <c r="AM216" t="s">
        <v>10358</v>
      </c>
      <c r="AN216">
        <v>4.87</v>
      </c>
      <c r="AO216" t="s">
        <v>10358</v>
      </c>
      <c r="AP216">
        <v>0.12984113592299901</v>
      </c>
      <c r="AQ216">
        <f>(Table2[[#This Row],[Sharpe Ratio]]-AVERAGE(Table2[Sharpe Ratio]))/_xlfn.STDEV.P(Table2[Sharpe Ratio])</f>
        <v>0.75823718920393857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1.1940644440689612</v>
      </c>
      <c r="AS216">
        <f>_xlfn.RANK.AVG(Table2[[#This Row],[1Y Return vs Nifty Z-Score]],Table2[1Y Return vs Nifty Z-Score])</f>
        <v>239</v>
      </c>
      <c r="AT216">
        <f>_xlfn.RANK.AVG(Table2[[#This Row],[6M Return vs Nifty Z-Score]],Table2[6M Return vs Nifty Z-Score])</f>
        <v>361</v>
      </c>
      <c r="AU216">
        <f>_xlfn.RANK.AVG(Table2[[#This Row],[Sharpe Ratio Z-Score]],Table2[Sharpe Ratio Z-Score])</f>
        <v>162</v>
      </c>
      <c r="AV216">
        <f>(Table2[[#This Row],[Rank 1Y]]+Table2[[#This Row],[Rank 6M]]+Table2[[#This Row],[Rank Sharpe]])/3</f>
        <v>254</v>
      </c>
    </row>
    <row r="217" spans="1:48" x14ac:dyDescent="0.3">
      <c r="A217" t="s">
        <v>1417</v>
      </c>
      <c r="B217" t="s">
        <v>1418</v>
      </c>
      <c r="C217" t="s">
        <v>10321</v>
      </c>
      <c r="D217" t="s">
        <v>1419</v>
      </c>
      <c r="E217">
        <v>7789.41387708</v>
      </c>
      <c r="F217">
        <v>390.1</v>
      </c>
      <c r="G217">
        <v>31.402414923986601</v>
      </c>
      <c r="H217">
        <f>(Table2[[#This Row],[1Y Return vs Nifty]]-AVERAGE(Table2[1Y Return vs Nifty]))/_xlfn.STDEV.P(Table2[1Y Return vs Nifty])</f>
        <v>0.11339805250144286</v>
      </c>
      <c r="I217">
        <v>-17.419440212086101</v>
      </c>
      <c r="J217">
        <f>(Table2[[#This Row],[1M Return vs Nifty]]-AVERAGE(Table2[1M Return vs Nifty]))/_xlfn.STDEV.P(Table2[1M Return vs Nifty])</f>
        <v>-1.9746468733782316</v>
      </c>
      <c r="K217">
        <v>17.719136176838699</v>
      </c>
      <c r="L217">
        <f>(Table2[[#This Row],[6M Return vs Nifty]]-AVERAGE(Table2[6M Return vs Nifty]))/_xlfn.STDEV.P(Table2[6M Return vs Nifty])</f>
        <v>0.29057236242389822</v>
      </c>
      <c r="M217">
        <v>-5.8132543148599201</v>
      </c>
      <c r="N217">
        <f>(Table2[[#This Row],[1W Return vs Nifty]]-AVERAGE(Table2[1W Return vs Nifty]))/_xlfn.STDEV.P(Table2[1W Return vs Nifty])</f>
        <v>-1.1944429739645235</v>
      </c>
      <c r="O217">
        <v>414.02</v>
      </c>
      <c r="P217">
        <v>442.44065915508702</v>
      </c>
      <c r="Q217">
        <v>388.61855708807798</v>
      </c>
      <c r="R217">
        <v>20.721600600957501</v>
      </c>
      <c r="S217" s="2">
        <f>(Table2[[#This Row],[Close Price]]-Table2[[#This Row],[20D EMA]])/Table2[[#This Row],[20D EMA]]</f>
        <v>-5.777498671561751E-2</v>
      </c>
      <c r="T217" s="2">
        <f>(Table2[[#This Row],[Close Price]]-Table2[[#This Row],[50D EMA]])/Table2[[#This Row],[50D EMA]]</f>
        <v>-0.11829983992664704</v>
      </c>
      <c r="U217" s="2">
        <f>(Table2[[#This Row],[Close Price]]-Table2[[#This Row],[200D EMA]])/Table2[[#This Row],[200D EMA]]</f>
        <v>3.81207455202991E-3</v>
      </c>
      <c r="V217">
        <v>0.58573172694217401</v>
      </c>
      <c r="W217">
        <v>388</v>
      </c>
      <c r="X217">
        <v>400.95</v>
      </c>
      <c r="Y217">
        <v>381.1</v>
      </c>
      <c r="Z217">
        <v>400.95</v>
      </c>
      <c r="AA217">
        <v>381.1</v>
      </c>
      <c r="AB217">
        <v>400.95</v>
      </c>
      <c r="AC217" s="2">
        <f>(Table2[[#This Row],[Close Price]]/Table2[[#This Row],[Day Low]])-1</f>
        <v>5.4123711340205993E-3</v>
      </c>
      <c r="AD217" s="2">
        <f>(Table2[[#This Row],[Day High]]/Table2[[#This Row],[Close Price]])-1</f>
        <v>2.7813381184311536E-2</v>
      </c>
      <c r="AE217" s="2">
        <f>(Table2[[#This Row],[Close Price]]/Table2[[#This Row],[Current Week Low]])-1</f>
        <v>2.3615848858567379E-2</v>
      </c>
      <c r="AF217" s="2">
        <f>(Table2[[#This Row],[Current Week High]]/Table2[[#This Row],[Close Price]])-1</f>
        <v>2.7813381184311536E-2</v>
      </c>
      <c r="AG217" s="2">
        <f>(Table2[[#This Row],[Close Price]]/Table2[[#This Row],[Current Month Low]])-1</f>
        <v>2.3615848858567379E-2</v>
      </c>
      <c r="AH217" s="2">
        <f>(Table2[[#This Row],[Current Month High]]/Table2[[#This Row],[Close Price]])-1</f>
        <v>2.7813381184311536E-2</v>
      </c>
      <c r="AI217">
        <v>50.730581902076302</v>
      </c>
      <c r="AJ217">
        <v>88.408596957256606</v>
      </c>
      <c r="AK217" t="str">
        <f>IF(AND(Table2[[#This Row],[20D EMA]]&gt;Table2[[#This Row],[50D EMA]],Table2[[#This Row],[50D EMA]]&gt;Table2[[#This Row],[200D EMA]]),"Uptrend","Downtrend/NoTrend")</f>
        <v>Downtrend/NoTrend</v>
      </c>
      <c r="AL217">
        <v>-0.21</v>
      </c>
      <c r="AM217" t="s">
        <v>10357</v>
      </c>
      <c r="AN217">
        <v>-4.3600000000000003</v>
      </c>
      <c r="AO217" t="s">
        <v>10357</v>
      </c>
      <c r="AP217">
        <v>8.8470394758861995E-2</v>
      </c>
      <c r="AQ217">
        <f>(Table2[[#This Row],[Sharpe Ratio]]-AVERAGE(Table2[Sharpe Ratio]))/_xlfn.STDEV.P(Table2[Sharpe Ratio])</f>
        <v>0.28490165819101365</v>
      </c>
      <c r="AR2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7">
        <f>_xlfn.RANK.AVG(Table2[[#This Row],[1Y Return vs Nifty Z-Score]],Table2[1Y Return vs Nifty Z-Score])</f>
        <v>270</v>
      </c>
      <c r="AT217">
        <f>_xlfn.RANK.AVG(Table2[[#This Row],[6M Return vs Nifty Z-Score]],Table2[6M Return vs Nifty Z-Score])</f>
        <v>237</v>
      </c>
      <c r="AU217">
        <f>_xlfn.RANK.AVG(Table2[[#This Row],[Sharpe Ratio Z-Score]],Table2[Sharpe Ratio Z-Score])</f>
        <v>259</v>
      </c>
      <c r="AV217">
        <f>(Table2[[#This Row],[Rank 1Y]]+Table2[[#This Row],[Rank 6M]]+Table2[[#This Row],[Rank Sharpe]])/3</f>
        <v>255.33333333333334</v>
      </c>
    </row>
    <row r="218" spans="1:48" x14ac:dyDescent="0.3">
      <c r="A218" t="s">
        <v>711</v>
      </c>
      <c r="B218" t="s">
        <v>712</v>
      </c>
      <c r="C218" t="s">
        <v>10314</v>
      </c>
      <c r="D218" t="s">
        <v>552</v>
      </c>
      <c r="E218">
        <v>25318.895995170002</v>
      </c>
      <c r="F218">
        <v>1052.8499999999999</v>
      </c>
      <c r="G218">
        <v>29.899219675483401</v>
      </c>
      <c r="H218">
        <f>(Table2[[#This Row],[1Y Return vs Nifty]]-AVERAGE(Table2[1Y Return vs Nifty]))/_xlfn.STDEV.P(Table2[1Y Return vs Nifty])</f>
        <v>8.8335122523847467E-2</v>
      </c>
      <c r="I218">
        <v>25.612380065984201</v>
      </c>
      <c r="J218">
        <f>(Table2[[#This Row],[1M Return vs Nifty]]-AVERAGE(Table2[1M Return vs Nifty]))/_xlfn.STDEV.P(Table2[1M Return vs Nifty])</f>
        <v>2.2168008612896237</v>
      </c>
      <c r="K218">
        <v>33.793557515869097</v>
      </c>
      <c r="L218">
        <f>(Table2[[#This Row],[6M Return vs Nifty]]-AVERAGE(Table2[6M Return vs Nifty]))/_xlfn.STDEV.P(Table2[6M Return vs Nifty])</f>
        <v>0.82911809605529385</v>
      </c>
      <c r="M218">
        <v>12.700956569289101</v>
      </c>
      <c r="N218">
        <f>(Table2[[#This Row],[1W Return vs Nifty]]-AVERAGE(Table2[1W Return vs Nifty]))/_xlfn.STDEV.P(Table2[1W Return vs Nifty])</f>
        <v>3.2356887191910775</v>
      </c>
      <c r="O218">
        <v>902.15</v>
      </c>
      <c r="P218">
        <v>845.88162200688498</v>
      </c>
      <c r="Q218">
        <v>766.48811064447796</v>
      </c>
      <c r="R218">
        <v>81.834152664236996</v>
      </c>
      <c r="S218" s="2">
        <f>(Table2[[#This Row],[Close Price]]-Table2[[#This Row],[20D EMA]])/Table2[[#This Row],[20D EMA]]</f>
        <v>0.16704539156459561</v>
      </c>
      <c r="T218" s="2">
        <f>(Table2[[#This Row],[Close Price]]-Table2[[#This Row],[50D EMA]])/Table2[[#This Row],[50D EMA]]</f>
        <v>0.24467770975101091</v>
      </c>
      <c r="U218" s="2">
        <f>(Table2[[#This Row],[Close Price]]-Table2[[#This Row],[200D EMA]])/Table2[[#This Row],[200D EMA]]</f>
        <v>0.37360251956777696</v>
      </c>
      <c r="V218">
        <v>2.0661275170339199</v>
      </c>
      <c r="W218">
        <v>959.75</v>
      </c>
      <c r="X218">
        <v>1088.7</v>
      </c>
      <c r="Y218">
        <v>951</v>
      </c>
      <c r="Z218">
        <v>1088.7</v>
      </c>
      <c r="AA218">
        <v>951</v>
      </c>
      <c r="AB218">
        <v>1088.7</v>
      </c>
      <c r="AC218" s="2">
        <f>(Table2[[#This Row],[Close Price]]/Table2[[#This Row],[Day Low]])-1</f>
        <v>9.7004428236519891E-2</v>
      </c>
      <c r="AD218" s="2">
        <f>(Table2[[#This Row],[Day High]]/Table2[[#This Row],[Close Price]])-1</f>
        <v>3.4050434534834251E-2</v>
      </c>
      <c r="AE218" s="2">
        <f>(Table2[[#This Row],[Close Price]]/Table2[[#This Row],[Current Week Low]])-1</f>
        <v>0.10709779179810708</v>
      </c>
      <c r="AF218" s="2">
        <f>(Table2[[#This Row],[Current Week High]]/Table2[[#This Row],[Close Price]])-1</f>
        <v>3.4050434534834251E-2</v>
      </c>
      <c r="AG218" s="2">
        <f>(Table2[[#This Row],[Close Price]]/Table2[[#This Row],[Current Month Low]])-1</f>
        <v>0.10709779179810708</v>
      </c>
      <c r="AH218" s="2">
        <f>(Table2[[#This Row],[Current Month High]]/Table2[[#This Row],[Close Price]])-1</f>
        <v>3.4050434534834251E-2</v>
      </c>
      <c r="AI218">
        <v>3.4050434534834202</v>
      </c>
      <c r="AJ218">
        <v>74.312913907284695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0.19</v>
      </c>
      <c r="AM218" t="s">
        <v>10358</v>
      </c>
      <c r="AN218">
        <v>28.02</v>
      </c>
      <c r="AO218" t="s">
        <v>10358</v>
      </c>
      <c r="AP218">
        <v>6.0667261096721999E-2</v>
      </c>
      <c r="AQ218">
        <f>(Table2[[#This Row],[Sharpe Ratio]]-AVERAGE(Table2[Sharpe Ratio]))/_xlfn.STDEV.P(Table2[Sharpe Ratio])</f>
        <v>-3.3202650928798177E-2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6.3367401481310441</v>
      </c>
      <c r="AS218">
        <f>_xlfn.RANK.AVG(Table2[[#This Row],[1Y Return vs Nifty Z-Score]],Table2[1Y Return vs Nifty Z-Score])</f>
        <v>273</v>
      </c>
      <c r="AT218">
        <f>_xlfn.RANK.AVG(Table2[[#This Row],[6M Return vs Nifty Z-Score]],Table2[6M Return vs Nifty Z-Score])</f>
        <v>131</v>
      </c>
      <c r="AU218">
        <f>_xlfn.RANK.AVG(Table2[[#This Row],[Sharpe Ratio Z-Score]],Table2[Sharpe Ratio Z-Score])</f>
        <v>364</v>
      </c>
      <c r="AV218">
        <f>(Table2[[#This Row],[Rank 1Y]]+Table2[[#This Row],[Rank 6M]]+Table2[[#This Row],[Rank Sharpe]])/3</f>
        <v>256</v>
      </c>
    </row>
    <row r="219" spans="1:48" x14ac:dyDescent="0.3">
      <c r="A219" t="s">
        <v>1067</v>
      </c>
      <c r="B219" t="s">
        <v>1068</v>
      </c>
      <c r="C219" t="s">
        <v>10323</v>
      </c>
      <c r="D219" t="s">
        <v>410</v>
      </c>
      <c r="E219">
        <v>12439.16256205</v>
      </c>
      <c r="F219">
        <v>268.75</v>
      </c>
      <c r="G219">
        <v>59.828030118329899</v>
      </c>
      <c r="H219">
        <f>(Table2[[#This Row],[1Y Return vs Nifty]]-AVERAGE(Table2[1Y Return vs Nifty]))/_xlfn.STDEV.P(Table2[1Y Return vs Nifty])</f>
        <v>0.58734127703950323</v>
      </c>
      <c r="I219">
        <v>-2.7333755125077199</v>
      </c>
      <c r="J219">
        <f>(Table2[[#This Row],[1M Return vs Nifty]]-AVERAGE(Table2[1M Return vs Nifty]))/_xlfn.STDEV.P(Table2[1M Return vs Nifty])</f>
        <v>-0.54417351160870364</v>
      </c>
      <c r="K219">
        <v>1.1702837277693401</v>
      </c>
      <c r="L219">
        <f>(Table2[[#This Row],[6M Return vs Nifty]]-AVERAGE(Table2[6M Return vs Nifty]))/_xlfn.STDEV.P(Table2[6M Return vs Nifty])</f>
        <v>-0.26386836641911987</v>
      </c>
      <c r="M219">
        <v>-1.5710188391823501</v>
      </c>
      <c r="N219">
        <f>(Table2[[#This Row],[1W Return vs Nifty]]-AVERAGE(Table2[1W Return vs Nifty]))/_xlfn.STDEV.P(Table2[1W Return vs Nifty])</f>
        <v>-0.17934911183732571</v>
      </c>
      <c r="O219">
        <v>271.58999999999997</v>
      </c>
      <c r="P219">
        <v>270.46219039039698</v>
      </c>
      <c r="Q219">
        <v>228.26548500898599</v>
      </c>
      <c r="R219">
        <v>41.327676338637197</v>
      </c>
      <c r="S219" s="2">
        <f>(Table2[[#This Row],[Close Price]]-Table2[[#This Row],[20D EMA]])/Table2[[#This Row],[20D EMA]]</f>
        <v>-1.0456938767995786E-2</v>
      </c>
      <c r="T219" s="2">
        <f>(Table2[[#This Row],[Close Price]]-Table2[[#This Row],[50D EMA]])/Table2[[#This Row],[50D EMA]]</f>
        <v>-6.3306090508456394E-3</v>
      </c>
      <c r="U219" s="2">
        <f>(Table2[[#This Row],[Close Price]]-Table2[[#This Row],[200D EMA]])/Table2[[#This Row],[200D EMA]]</f>
        <v>0.17735714617310752</v>
      </c>
      <c r="V219">
        <v>0.29066975001683798</v>
      </c>
      <c r="W219">
        <v>268</v>
      </c>
      <c r="X219">
        <v>274.5</v>
      </c>
      <c r="Y219">
        <v>262.5</v>
      </c>
      <c r="Z219">
        <v>276.39999999999998</v>
      </c>
      <c r="AA219">
        <v>262.5</v>
      </c>
      <c r="AB219">
        <v>276.39999999999998</v>
      </c>
      <c r="AC219" s="2">
        <f>(Table2[[#This Row],[Close Price]]/Table2[[#This Row],[Day Low]])-1</f>
        <v>2.7985074626866169E-3</v>
      </c>
      <c r="AD219" s="2">
        <f>(Table2[[#This Row],[Day High]]/Table2[[#This Row],[Close Price]])-1</f>
        <v>2.1395348837209394E-2</v>
      </c>
      <c r="AE219" s="2">
        <f>(Table2[[#This Row],[Close Price]]/Table2[[#This Row],[Current Week Low]])-1</f>
        <v>2.3809523809523725E-2</v>
      </c>
      <c r="AF219" s="2">
        <f>(Table2[[#This Row],[Current Week High]]/Table2[[#This Row],[Close Price]])-1</f>
        <v>2.8465116279069669E-2</v>
      </c>
      <c r="AG219" s="2">
        <f>(Table2[[#This Row],[Close Price]]/Table2[[#This Row],[Current Month Low]])-1</f>
        <v>2.3809523809523725E-2</v>
      </c>
      <c r="AH219" s="2">
        <f>(Table2[[#This Row],[Current Month High]]/Table2[[#This Row],[Close Price]])-1</f>
        <v>2.8465116279069669E-2</v>
      </c>
      <c r="AI219">
        <v>42.958139534883699</v>
      </c>
      <c r="AJ219">
        <v>109.14396887159501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-0.05</v>
      </c>
      <c r="AM219" t="s">
        <v>10357</v>
      </c>
      <c r="AN219">
        <v>-1.74</v>
      </c>
      <c r="AO219" t="s">
        <v>10357</v>
      </c>
      <c r="AP219">
        <v>0.111966701302723</v>
      </c>
      <c r="AQ219">
        <f>(Table2[[#This Row],[Sharpe Ratio]]-AVERAGE(Table2[Sharpe Ratio]))/_xlfn.STDEV.P(Table2[Sharpe Ratio])</f>
        <v>0.55373021726024074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0.15368050443459474</v>
      </c>
      <c r="AS219">
        <f>_xlfn.RANK.AVG(Table2[[#This Row],[1Y Return vs Nifty Z-Score]],Table2[1Y Return vs Nifty Z-Score])</f>
        <v>159</v>
      </c>
      <c r="AT219">
        <f>_xlfn.RANK.AVG(Table2[[#This Row],[6M Return vs Nifty Z-Score]],Table2[6M Return vs Nifty Z-Score])</f>
        <v>407</v>
      </c>
      <c r="AU219">
        <f>_xlfn.RANK.AVG(Table2[[#This Row],[Sharpe Ratio Z-Score]],Table2[Sharpe Ratio Z-Score])</f>
        <v>203</v>
      </c>
      <c r="AV219">
        <f>(Table2[[#This Row],[Rank 1Y]]+Table2[[#This Row],[Rank 6M]]+Table2[[#This Row],[Rank Sharpe]])/3</f>
        <v>256.33333333333331</v>
      </c>
    </row>
    <row r="220" spans="1:48" x14ac:dyDescent="0.3">
      <c r="A220" t="s">
        <v>1258</v>
      </c>
      <c r="B220" t="s">
        <v>1259</v>
      </c>
      <c r="C220" t="s">
        <v>10318</v>
      </c>
      <c r="D220" t="s">
        <v>281</v>
      </c>
      <c r="E220">
        <v>9232.9256318999996</v>
      </c>
      <c r="F220">
        <v>901.85</v>
      </c>
      <c r="G220">
        <v>52.1295419952991</v>
      </c>
      <c r="H220">
        <f>(Table2[[#This Row],[1Y Return vs Nifty]]-AVERAGE(Table2[1Y Return vs Nifty]))/_xlfn.STDEV.P(Table2[1Y Return vs Nifty])</f>
        <v>0.45898358767546593</v>
      </c>
      <c r="I220">
        <v>14.926587830826</v>
      </c>
      <c r="J220">
        <f>(Table2[[#This Row],[1M Return vs Nifty]]-AVERAGE(Table2[1M Return vs Nifty]))/_xlfn.STDEV.P(Table2[1M Return vs Nifty])</f>
        <v>1.1759678366171733</v>
      </c>
      <c r="K220">
        <v>33.405331332812899</v>
      </c>
      <c r="L220">
        <f>(Table2[[#This Row],[6M Return vs Nifty]]-AVERAGE(Table2[6M Return vs Nifty]))/_xlfn.STDEV.P(Table2[6M Return vs Nifty])</f>
        <v>0.81611124808489421</v>
      </c>
      <c r="M220">
        <v>-1.60834941163516</v>
      </c>
      <c r="N220">
        <f>(Table2[[#This Row],[1W Return vs Nifty]]-AVERAGE(Table2[1W Return vs Nifty]))/_xlfn.STDEV.P(Table2[1W Return vs Nifty])</f>
        <v>-0.18828167467684831</v>
      </c>
      <c r="O220">
        <v>874.17</v>
      </c>
      <c r="P220">
        <v>832.07187391816001</v>
      </c>
      <c r="Q220">
        <v>716.74991741699603</v>
      </c>
      <c r="R220">
        <v>60.855112782446703</v>
      </c>
      <c r="S220" s="2">
        <f>(Table2[[#This Row],[Close Price]]-Table2[[#This Row],[20D EMA]])/Table2[[#This Row],[20D EMA]]</f>
        <v>3.1664321585046458E-2</v>
      </c>
      <c r="T220" s="2">
        <f>(Table2[[#This Row],[Close Price]]-Table2[[#This Row],[50D EMA]])/Table2[[#This Row],[50D EMA]]</f>
        <v>8.3860695534942659E-2</v>
      </c>
      <c r="U220" s="2">
        <f>(Table2[[#This Row],[Close Price]]-Table2[[#This Row],[200D EMA]])/Table2[[#This Row],[200D EMA]]</f>
        <v>0.25824918578304507</v>
      </c>
      <c r="V220">
        <v>1.1931666768745099</v>
      </c>
      <c r="W220">
        <v>890</v>
      </c>
      <c r="X220">
        <v>908</v>
      </c>
      <c r="Y220">
        <v>890</v>
      </c>
      <c r="Z220">
        <v>927</v>
      </c>
      <c r="AA220">
        <v>890</v>
      </c>
      <c r="AB220">
        <v>927</v>
      </c>
      <c r="AC220" s="2">
        <f>(Table2[[#This Row],[Close Price]]/Table2[[#This Row],[Day Low]])-1</f>
        <v>1.3314606741573032E-2</v>
      </c>
      <c r="AD220" s="2">
        <f>(Table2[[#This Row],[Day High]]/Table2[[#This Row],[Close Price]])-1</f>
        <v>6.8193158507512397E-3</v>
      </c>
      <c r="AE220" s="2">
        <f>(Table2[[#This Row],[Close Price]]/Table2[[#This Row],[Current Week Low]])-1</f>
        <v>1.3314606741573032E-2</v>
      </c>
      <c r="AF220" s="2">
        <f>(Table2[[#This Row],[Current Week High]]/Table2[[#This Row],[Close Price]])-1</f>
        <v>2.7887120918112851E-2</v>
      </c>
      <c r="AG220" s="2">
        <f>(Table2[[#This Row],[Close Price]]/Table2[[#This Row],[Current Month Low]])-1</f>
        <v>1.3314606741573032E-2</v>
      </c>
      <c r="AH220" s="2">
        <f>(Table2[[#This Row],[Current Month High]]/Table2[[#This Row],[Close Price]])-1</f>
        <v>2.7887120918112851E-2</v>
      </c>
      <c r="AI220">
        <v>4.1193103065920003</v>
      </c>
      <c r="AJ220">
        <v>99.083885209713003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-0.02</v>
      </c>
      <c r="AM220" t="s">
        <v>10357</v>
      </c>
      <c r="AN220">
        <v>8.58</v>
      </c>
      <c r="AO220" t="s">
        <v>10358</v>
      </c>
      <c r="AP220">
        <v>2.6257082125478001E-2</v>
      </c>
      <c r="AQ220">
        <f>(Table2[[#This Row],[Sharpe Ratio]]-AVERAGE(Table2[Sharpe Ratio]))/_xlfn.STDEV.P(Table2[Sharpe Ratio])</f>
        <v>-0.42690022262525912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1.8358807750754258</v>
      </c>
      <c r="AS220">
        <f>_xlfn.RANK.AVG(Table2[[#This Row],[1Y Return vs Nifty Z-Score]],Table2[1Y Return vs Nifty Z-Score])</f>
        <v>182</v>
      </c>
      <c r="AT220">
        <f>_xlfn.RANK.AVG(Table2[[#This Row],[6M Return vs Nifty Z-Score]],Table2[6M Return vs Nifty Z-Score])</f>
        <v>132</v>
      </c>
      <c r="AU220">
        <f>_xlfn.RANK.AVG(Table2[[#This Row],[Sharpe Ratio Z-Score]],Table2[Sharpe Ratio Z-Score])</f>
        <v>455</v>
      </c>
      <c r="AV220">
        <f>(Table2[[#This Row],[Rank 1Y]]+Table2[[#This Row],[Rank 6M]]+Table2[[#This Row],[Rank Sharpe]])/3</f>
        <v>256.33333333333331</v>
      </c>
    </row>
    <row r="221" spans="1:48" x14ac:dyDescent="0.3">
      <c r="A221" t="s">
        <v>1110</v>
      </c>
      <c r="B221" t="s">
        <v>1111</v>
      </c>
      <c r="C221" t="s">
        <v>6744</v>
      </c>
      <c r="D221" t="s">
        <v>77</v>
      </c>
      <c r="E221">
        <v>11309.698350495</v>
      </c>
      <c r="F221">
        <v>365.1</v>
      </c>
      <c r="G221">
        <v>12.642837903616901</v>
      </c>
      <c r="H221">
        <f>(Table2[[#This Row],[1Y Return vs Nifty]]-AVERAGE(Table2[1Y Return vs Nifty]))/_xlfn.STDEV.P(Table2[1Y Return vs Nifty])</f>
        <v>-0.19938231700744366</v>
      </c>
      <c r="I221">
        <v>-1.94597393770455</v>
      </c>
      <c r="J221">
        <f>(Table2[[#This Row],[1M Return vs Nifty]]-AVERAGE(Table2[1M Return vs Nifty]))/_xlfn.STDEV.P(Table2[1M Return vs Nifty])</f>
        <v>-0.46747788205699353</v>
      </c>
      <c r="K221">
        <v>44.7690622102687</v>
      </c>
      <c r="L221">
        <f>(Table2[[#This Row],[6M Return vs Nifty]]-AVERAGE(Table2[6M Return vs Nifty]))/_xlfn.STDEV.P(Table2[6M Return vs Nifty])</f>
        <v>1.1968334310557636</v>
      </c>
      <c r="M221">
        <v>-1.4515029298806901</v>
      </c>
      <c r="N221">
        <f>(Table2[[#This Row],[1W Return vs Nifty]]-AVERAGE(Table2[1W Return vs Nifty]))/_xlfn.STDEV.P(Table2[1W Return vs Nifty])</f>
        <v>-0.15075101381701517</v>
      </c>
      <c r="O221">
        <v>362.62</v>
      </c>
      <c r="P221">
        <v>335.842140393009</v>
      </c>
      <c r="Q221">
        <v>271.1809625615</v>
      </c>
      <c r="R221">
        <v>50.268916613529399</v>
      </c>
      <c r="S221" s="2">
        <f>(Table2[[#This Row],[Close Price]]-Table2[[#This Row],[20D EMA]])/Table2[[#This Row],[20D EMA]]</f>
        <v>6.8391153273399648E-3</v>
      </c>
      <c r="T221" s="2">
        <f>(Table2[[#This Row],[Close Price]]-Table2[[#This Row],[50D EMA]])/Table2[[#This Row],[50D EMA]]</f>
        <v>8.7117892867026467E-2</v>
      </c>
      <c r="U221" s="2">
        <f>(Table2[[#This Row],[Close Price]]-Table2[[#This Row],[200D EMA]])/Table2[[#This Row],[200D EMA]]</f>
        <v>0.3463334466821229</v>
      </c>
      <c r="V221">
        <v>0.23072222261707101</v>
      </c>
      <c r="W221">
        <v>363</v>
      </c>
      <c r="X221">
        <v>367.05</v>
      </c>
      <c r="Y221">
        <v>362.85</v>
      </c>
      <c r="Z221">
        <v>367.95</v>
      </c>
      <c r="AA221">
        <v>362.85</v>
      </c>
      <c r="AB221">
        <v>367.95</v>
      </c>
      <c r="AC221" s="2">
        <f>(Table2[[#This Row],[Close Price]]/Table2[[#This Row],[Day Low]])-1</f>
        <v>5.7851239669421961E-3</v>
      </c>
      <c r="AD221" s="2">
        <f>(Table2[[#This Row],[Day High]]/Table2[[#This Row],[Close Price]])-1</f>
        <v>5.3410024650779597E-3</v>
      </c>
      <c r="AE221" s="2">
        <f>(Table2[[#This Row],[Close Price]]/Table2[[#This Row],[Current Week Low]])-1</f>
        <v>6.2009094667216935E-3</v>
      </c>
      <c r="AF221" s="2">
        <f>(Table2[[#This Row],[Current Week High]]/Table2[[#This Row],[Close Price]])-1</f>
        <v>7.8060805258832744E-3</v>
      </c>
      <c r="AG221" s="2">
        <f>(Table2[[#This Row],[Close Price]]/Table2[[#This Row],[Current Month Low]])-1</f>
        <v>6.2009094667216935E-3</v>
      </c>
      <c r="AH221" s="2">
        <f>(Table2[[#This Row],[Current Month High]]/Table2[[#This Row],[Close Price]])-1</f>
        <v>7.8060805258832744E-3</v>
      </c>
      <c r="AI221">
        <v>5.4505614900027304</v>
      </c>
      <c r="AJ221">
        <v>111.59084323384501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0.59</v>
      </c>
      <c r="AM221" t="s">
        <v>10358</v>
      </c>
      <c r="AN221">
        <v>0.05</v>
      </c>
      <c r="AO221" t="s">
        <v>10358</v>
      </c>
      <c r="AP221">
        <v>7.0840024928770007E-2</v>
      </c>
      <c r="AQ221">
        <f>(Table2[[#This Row],[Sharpe Ratio]]-AVERAGE(Table2[Sharpe Ratio]))/_xlfn.STDEV.P(Table2[Sharpe Ratio])</f>
        <v>8.3187107504768529E-2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0.46240932567907977</v>
      </c>
      <c r="AS221">
        <f>_xlfn.RANK.AVG(Table2[[#This Row],[1Y Return vs Nifty Z-Score]],Table2[1Y Return vs Nifty Z-Score])</f>
        <v>359</v>
      </c>
      <c r="AT221">
        <f>_xlfn.RANK.AVG(Table2[[#This Row],[6M Return vs Nifty Z-Score]],Table2[6M Return vs Nifty Z-Score])</f>
        <v>81</v>
      </c>
      <c r="AU221">
        <f>_xlfn.RANK.AVG(Table2[[#This Row],[Sharpe Ratio Z-Score]],Table2[Sharpe Ratio Z-Score])</f>
        <v>330</v>
      </c>
      <c r="AV221">
        <f>(Table2[[#This Row],[Rank 1Y]]+Table2[[#This Row],[Rank 6M]]+Table2[[#This Row],[Rank Sharpe]])/3</f>
        <v>256.66666666666669</v>
      </c>
    </row>
    <row r="222" spans="1:48" x14ac:dyDescent="0.3">
      <c r="A222" t="s">
        <v>378</v>
      </c>
      <c r="B222" t="s">
        <v>379</v>
      </c>
      <c r="C222" t="s">
        <v>10326</v>
      </c>
      <c r="D222" t="s">
        <v>138</v>
      </c>
      <c r="E222">
        <v>63935.817354079998</v>
      </c>
      <c r="F222">
        <v>1783.6</v>
      </c>
      <c r="G222">
        <v>29.178205519875</v>
      </c>
      <c r="H222">
        <f>(Table2[[#This Row],[1Y Return vs Nifty]]-AVERAGE(Table2[1Y Return vs Nifty]))/_xlfn.STDEV.P(Table2[1Y Return vs Nifty])</f>
        <v>7.6313578873505136E-2</v>
      </c>
      <c r="I222">
        <v>-0.176138834536123</v>
      </c>
      <c r="J222">
        <f>(Table2[[#This Row],[1M Return vs Nifty]]-AVERAGE(Table2[1M Return vs Nifty]))/_xlfn.STDEV.P(Table2[1M Return vs Nifty])</f>
        <v>-0.29508983790792065</v>
      </c>
      <c r="K222">
        <v>16.155828218614101</v>
      </c>
      <c r="L222">
        <f>(Table2[[#This Row],[6M Return vs Nifty]]-AVERAGE(Table2[6M Return vs Nifty]))/_xlfn.STDEV.P(Table2[6M Return vs Nifty])</f>
        <v>0.2381964284168922</v>
      </c>
      <c r="M222">
        <v>1.38520131169657</v>
      </c>
      <c r="N222">
        <f>(Table2[[#This Row],[1W Return vs Nifty]]-AVERAGE(Table2[1W Return vs Nifty]))/_xlfn.STDEV.P(Table2[1W Return vs Nifty])</f>
        <v>0.52802343913466754</v>
      </c>
      <c r="O222">
        <v>1752.77</v>
      </c>
      <c r="P222">
        <v>1748.8945756481</v>
      </c>
      <c r="Q222">
        <v>1565.38583961884</v>
      </c>
      <c r="R222">
        <v>54.195120558865703</v>
      </c>
      <c r="S222" s="2">
        <f>(Table2[[#This Row],[Close Price]]-Table2[[#This Row],[20D EMA]])/Table2[[#This Row],[20D EMA]]</f>
        <v>1.7589301505616783E-2</v>
      </c>
      <c r="T222" s="2">
        <f>(Table2[[#This Row],[Close Price]]-Table2[[#This Row],[50D EMA]])/Table2[[#This Row],[50D EMA]]</f>
        <v>1.9844206068875728E-2</v>
      </c>
      <c r="U222" s="2">
        <f>(Table2[[#This Row],[Close Price]]-Table2[[#This Row],[200D EMA]])/Table2[[#This Row],[200D EMA]]</f>
        <v>0.13939960031470161</v>
      </c>
      <c r="V222">
        <v>0.65383711128925104</v>
      </c>
      <c r="W222">
        <v>1743.1</v>
      </c>
      <c r="X222">
        <v>1790.45</v>
      </c>
      <c r="Y222">
        <v>1743.1</v>
      </c>
      <c r="Z222">
        <v>1790.45</v>
      </c>
      <c r="AA222">
        <v>1743.1</v>
      </c>
      <c r="AB222">
        <v>1790.45</v>
      </c>
      <c r="AC222" s="2">
        <f>(Table2[[#This Row],[Close Price]]/Table2[[#This Row],[Day Low]])-1</f>
        <v>2.3234467328323127E-2</v>
      </c>
      <c r="AD222" s="2">
        <f>(Table2[[#This Row],[Day High]]/Table2[[#This Row],[Close Price]])-1</f>
        <v>3.8405472078941738E-3</v>
      </c>
      <c r="AE222" s="2">
        <f>(Table2[[#This Row],[Close Price]]/Table2[[#This Row],[Current Week Low]])-1</f>
        <v>2.3234467328323127E-2</v>
      </c>
      <c r="AF222" s="2">
        <f>(Table2[[#This Row],[Current Week High]]/Table2[[#This Row],[Close Price]])-1</f>
        <v>3.8405472078941738E-3</v>
      </c>
      <c r="AG222" s="2">
        <f>(Table2[[#This Row],[Close Price]]/Table2[[#This Row],[Current Month Low]])-1</f>
        <v>2.3234467328323127E-2</v>
      </c>
      <c r="AH222" s="2">
        <f>(Table2[[#This Row],[Current Month High]]/Table2[[#This Row],[Close Price]])-1</f>
        <v>3.8405472078941738E-3</v>
      </c>
      <c r="AI222">
        <v>9.5004485310607798</v>
      </c>
      <c r="AJ222">
        <v>69.688897345637898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</v>
      </c>
      <c r="AM222" t="s">
        <v>10359</v>
      </c>
      <c r="AN222">
        <v>0.94</v>
      </c>
      <c r="AO222" t="s">
        <v>10358</v>
      </c>
      <c r="AP222">
        <v>9.4865747398634001E-2</v>
      </c>
      <c r="AQ222">
        <f>(Table2[[#This Row],[Sharpe Ratio]]-AVERAGE(Table2[Sharpe Ratio]))/_xlfn.STDEV.P(Table2[Sharpe Ratio])</f>
        <v>0.35807287902438689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0.90551648754153113</v>
      </c>
      <c r="AS222">
        <f>_xlfn.RANK.AVG(Table2[[#This Row],[1Y Return vs Nifty Z-Score]],Table2[1Y Return vs Nifty Z-Score])</f>
        <v>277</v>
      </c>
      <c r="AT222">
        <f>_xlfn.RANK.AVG(Table2[[#This Row],[6M Return vs Nifty Z-Score]],Table2[6M Return vs Nifty Z-Score])</f>
        <v>250</v>
      </c>
      <c r="AU222">
        <f>_xlfn.RANK.AVG(Table2[[#This Row],[Sharpe Ratio Z-Score]],Table2[Sharpe Ratio Z-Score])</f>
        <v>244</v>
      </c>
      <c r="AV222">
        <f>(Table2[[#This Row],[Rank 1Y]]+Table2[[#This Row],[Rank 6M]]+Table2[[#This Row],[Rank Sharpe]])/3</f>
        <v>257</v>
      </c>
    </row>
    <row r="223" spans="1:48" x14ac:dyDescent="0.3">
      <c r="A223" t="s">
        <v>347</v>
      </c>
      <c r="B223" t="s">
        <v>348</v>
      </c>
      <c r="C223" t="s">
        <v>10325</v>
      </c>
      <c r="D223" t="s">
        <v>192</v>
      </c>
      <c r="E223">
        <v>73807.099582259994</v>
      </c>
      <c r="F223">
        <v>250.5</v>
      </c>
      <c r="G223">
        <v>7.2930006462459502</v>
      </c>
      <c r="H223">
        <f>(Table2[[#This Row],[1Y Return vs Nifty]]-AVERAGE(Table2[1Y Return vs Nifty]))/_xlfn.STDEV.P(Table2[1Y Return vs Nifty])</f>
        <v>-0.28858070737391883</v>
      </c>
      <c r="I223">
        <v>0.79655573892253295</v>
      </c>
      <c r="J223">
        <f>(Table2[[#This Row],[1M Return vs Nifty]]-AVERAGE(Table2[1M Return vs Nifty]))/_xlfn.STDEV.P(Table2[1M Return vs Nifty])</f>
        <v>-0.2003460311132845</v>
      </c>
      <c r="K223">
        <v>33.1311302047448</v>
      </c>
      <c r="L223">
        <f>(Table2[[#This Row],[6M Return vs Nifty]]-AVERAGE(Table2[6M Return vs Nifty]))/_xlfn.STDEV.P(Table2[6M Return vs Nifty])</f>
        <v>0.80692461271162363</v>
      </c>
      <c r="M223">
        <v>-5.1106126411082098</v>
      </c>
      <c r="N223">
        <f>(Table2[[#This Row],[1W Return vs Nifty]]-AVERAGE(Table2[1W Return vs Nifty]))/_xlfn.STDEV.P(Table2[1W Return vs Nifty])</f>
        <v>-1.0263129268727311</v>
      </c>
      <c r="O223">
        <v>253.28</v>
      </c>
      <c r="P223">
        <v>244.12453181108299</v>
      </c>
      <c r="Q223">
        <v>209.37327594372701</v>
      </c>
      <c r="R223">
        <v>39.666177420264802</v>
      </c>
      <c r="S223" s="2">
        <f>(Table2[[#This Row],[Close Price]]-Table2[[#This Row],[20D EMA]])/Table2[[#This Row],[20D EMA]]</f>
        <v>-1.0975994946304489E-2</v>
      </c>
      <c r="T223" s="2">
        <f>(Table2[[#This Row],[Close Price]]-Table2[[#This Row],[50D EMA]])/Table2[[#This Row],[50D EMA]]</f>
        <v>2.611563918472028E-2</v>
      </c>
      <c r="U223" s="2">
        <f>(Table2[[#This Row],[Close Price]]-Table2[[#This Row],[200D EMA]])/Table2[[#This Row],[200D EMA]]</f>
        <v>0.19642776219122907</v>
      </c>
      <c r="V223">
        <v>0.56976496987351</v>
      </c>
      <c r="W223">
        <v>247.6</v>
      </c>
      <c r="X223">
        <v>252.1</v>
      </c>
      <c r="Y223">
        <v>247.6</v>
      </c>
      <c r="Z223">
        <v>258.10000000000002</v>
      </c>
      <c r="AA223">
        <v>247.6</v>
      </c>
      <c r="AB223">
        <v>258.10000000000002</v>
      </c>
      <c r="AC223" s="2">
        <f>(Table2[[#This Row],[Close Price]]/Table2[[#This Row],[Day Low]])-1</f>
        <v>1.1712439418416931E-2</v>
      </c>
      <c r="AD223" s="2">
        <f>(Table2[[#This Row],[Day High]]/Table2[[#This Row],[Close Price]])-1</f>
        <v>6.3872255489021423E-3</v>
      </c>
      <c r="AE223" s="2">
        <f>(Table2[[#This Row],[Close Price]]/Table2[[#This Row],[Current Week Low]])-1</f>
        <v>1.1712439418416931E-2</v>
      </c>
      <c r="AF223" s="2">
        <f>(Table2[[#This Row],[Current Week High]]/Table2[[#This Row],[Close Price]])-1</f>
        <v>3.0339321357285565E-2</v>
      </c>
      <c r="AG223" s="2">
        <f>(Table2[[#This Row],[Close Price]]/Table2[[#This Row],[Current Month Low]])-1</f>
        <v>1.1712439418416931E-2</v>
      </c>
      <c r="AH223" s="2">
        <f>(Table2[[#This Row],[Current Month High]]/Table2[[#This Row],[Close Price]])-1</f>
        <v>3.0339321357285565E-2</v>
      </c>
      <c r="AI223">
        <v>5.6487025948103602</v>
      </c>
      <c r="AJ223">
        <v>58.997143763884402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0.04</v>
      </c>
      <c r="AM223" t="s">
        <v>10358</v>
      </c>
      <c r="AN223">
        <v>-2.72</v>
      </c>
      <c r="AO223" t="s">
        <v>10357</v>
      </c>
      <c r="AP223">
        <v>8.8499541379526994E-2</v>
      </c>
      <c r="AQ223">
        <f>(Table2[[#This Row],[Sharpe Ratio]]-AVERAGE(Table2[Sharpe Ratio]))/_xlfn.STDEV.P(Table2[Sharpe Ratio])</f>
        <v>0.28523513375324649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-0.42307991889506436</v>
      </c>
      <c r="AS223">
        <f>_xlfn.RANK.AVG(Table2[[#This Row],[1Y Return vs Nifty Z-Score]],Table2[1Y Return vs Nifty Z-Score])</f>
        <v>385</v>
      </c>
      <c r="AT223">
        <f>_xlfn.RANK.AVG(Table2[[#This Row],[6M Return vs Nifty Z-Score]],Table2[6M Return vs Nifty Z-Score])</f>
        <v>134</v>
      </c>
      <c r="AU223">
        <f>_xlfn.RANK.AVG(Table2[[#This Row],[Sharpe Ratio Z-Score]],Table2[Sharpe Ratio Z-Score])</f>
        <v>257</v>
      </c>
      <c r="AV223">
        <f>(Table2[[#This Row],[Rank 1Y]]+Table2[[#This Row],[Rank 6M]]+Table2[[#This Row],[Rank Sharpe]])/3</f>
        <v>258.66666666666669</v>
      </c>
    </row>
    <row r="224" spans="1:48" x14ac:dyDescent="0.3">
      <c r="A224" t="s">
        <v>1075</v>
      </c>
      <c r="B224" t="s">
        <v>1076</v>
      </c>
      <c r="C224" t="s">
        <v>10324</v>
      </c>
      <c r="D224" t="s">
        <v>474</v>
      </c>
      <c r="E224">
        <v>12188.069284859999</v>
      </c>
      <c r="F224">
        <v>2494.4</v>
      </c>
      <c r="G224">
        <v>2.4981678338086</v>
      </c>
      <c r="H224">
        <f>(Table2[[#This Row],[1Y Return vs Nifty]]-AVERAGE(Table2[1Y Return vs Nifty]))/_xlfn.STDEV.P(Table2[1Y Return vs Nifty])</f>
        <v>-0.36852545118019103</v>
      </c>
      <c r="I224">
        <v>18.550318409506101</v>
      </c>
      <c r="J224">
        <f>(Table2[[#This Row],[1M Return vs Nifty]]-AVERAGE(Table2[1M Return vs Nifty]))/_xlfn.STDEV.P(Table2[1M Return vs Nifty])</f>
        <v>1.5289316951503837</v>
      </c>
      <c r="K224">
        <v>10.3744598333539</v>
      </c>
      <c r="L224">
        <f>(Table2[[#This Row],[6M Return vs Nifty]]-AVERAGE(Table2[6M Return vs Nifty]))/_xlfn.STDEV.P(Table2[6M Return vs Nifty])</f>
        <v>4.4501662504956789E-2</v>
      </c>
      <c r="M224">
        <v>4.4983482560425596</v>
      </c>
      <c r="N224">
        <f>(Table2[[#This Row],[1W Return vs Nifty]]-AVERAGE(Table2[1W Return vs Nifty]))/_xlfn.STDEV.P(Table2[1W Return vs Nifty])</f>
        <v>1.2729458681756716</v>
      </c>
      <c r="O224">
        <v>2368.48</v>
      </c>
      <c r="P224">
        <v>2253.5262911519198</v>
      </c>
      <c r="Q224">
        <v>2033.1759885543599</v>
      </c>
      <c r="R224">
        <v>78.165135133897195</v>
      </c>
      <c r="S224" s="2">
        <f>(Table2[[#This Row],[Close Price]]-Table2[[#This Row],[20D EMA]])/Table2[[#This Row],[20D EMA]]</f>
        <v>5.3164899006958082E-2</v>
      </c>
      <c r="T224" s="2">
        <f>(Table2[[#This Row],[Close Price]]-Table2[[#This Row],[50D EMA]])/Table2[[#This Row],[50D EMA]]</f>
        <v>0.1068874633474786</v>
      </c>
      <c r="U224" s="2">
        <f>(Table2[[#This Row],[Close Price]]-Table2[[#This Row],[200D EMA]])/Table2[[#This Row],[200D EMA]]</f>
        <v>0.22684903522472849</v>
      </c>
      <c r="V224">
        <v>1.0633419929950301</v>
      </c>
      <c r="W224">
        <v>2437</v>
      </c>
      <c r="X224">
        <v>2520</v>
      </c>
      <c r="Y224">
        <v>2437</v>
      </c>
      <c r="Z224">
        <v>2573.9</v>
      </c>
      <c r="AA224">
        <v>2437</v>
      </c>
      <c r="AB224">
        <v>2573.9</v>
      </c>
      <c r="AC224" s="2">
        <f>(Table2[[#This Row],[Close Price]]/Table2[[#This Row],[Day Low]])-1</f>
        <v>2.3553549446040156E-2</v>
      </c>
      <c r="AD224" s="2">
        <f>(Table2[[#This Row],[Day High]]/Table2[[#This Row],[Close Price]])-1</f>
        <v>1.0262989095574104E-2</v>
      </c>
      <c r="AE224" s="2">
        <f>(Table2[[#This Row],[Close Price]]/Table2[[#This Row],[Current Week Low]])-1</f>
        <v>2.3553549446040156E-2</v>
      </c>
      <c r="AF224" s="2">
        <f>(Table2[[#This Row],[Current Week High]]/Table2[[#This Row],[Close Price]])-1</f>
        <v>3.1871391917896119E-2</v>
      </c>
      <c r="AG224" s="2">
        <f>(Table2[[#This Row],[Close Price]]/Table2[[#This Row],[Current Month Low]])-1</f>
        <v>2.3553549446040156E-2</v>
      </c>
      <c r="AH224" s="2">
        <f>(Table2[[#This Row],[Current Month High]]/Table2[[#This Row],[Close Price]])-1</f>
        <v>3.1871391917896119E-2</v>
      </c>
      <c r="AI224">
        <v>3.1871391917896101</v>
      </c>
      <c r="AJ224">
        <v>51.304136843382203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7.0000000000000007E-2</v>
      </c>
      <c r="AM224" t="s">
        <v>10358</v>
      </c>
      <c r="AN224">
        <v>5.85</v>
      </c>
      <c r="AO224" t="s">
        <v>10358</v>
      </c>
      <c r="AP224">
        <v>0.20039074365438</v>
      </c>
      <c r="AQ224">
        <f>(Table2[[#This Row],[Sharpe Ratio]]-AVERAGE(Table2[Sharpe Ratio]))/_xlfn.STDEV.P(Table2[Sharpe Ratio])</f>
        <v>1.5654172178574903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4.0432709925083108</v>
      </c>
      <c r="AS224">
        <f>_xlfn.RANK.AVG(Table2[[#This Row],[1Y Return vs Nifty Z-Score]],Table2[1Y Return vs Nifty Z-Score])</f>
        <v>422</v>
      </c>
      <c r="AT224">
        <f>_xlfn.RANK.AVG(Table2[[#This Row],[6M Return vs Nifty Z-Score]],Table2[6M Return vs Nifty Z-Score])</f>
        <v>319</v>
      </c>
      <c r="AU224">
        <f>_xlfn.RANK.AVG(Table2[[#This Row],[Sharpe Ratio Z-Score]],Table2[Sharpe Ratio Z-Score])</f>
        <v>39</v>
      </c>
      <c r="AV224">
        <f>(Table2[[#This Row],[Rank 1Y]]+Table2[[#This Row],[Rank 6M]]+Table2[[#This Row],[Rank Sharpe]])/3</f>
        <v>260</v>
      </c>
    </row>
    <row r="225" spans="1:48" x14ac:dyDescent="0.3">
      <c r="A225" t="s">
        <v>785</v>
      </c>
      <c r="B225" t="s">
        <v>786</v>
      </c>
      <c r="C225" t="s">
        <v>10316</v>
      </c>
      <c r="D225" t="s">
        <v>118</v>
      </c>
      <c r="E225">
        <v>21057.141338000001</v>
      </c>
      <c r="F225">
        <v>867.9</v>
      </c>
      <c r="G225">
        <v>50.972692164043501</v>
      </c>
      <c r="H225">
        <f>(Table2[[#This Row],[1Y Return vs Nifty]]-AVERAGE(Table2[1Y Return vs Nifty]))/_xlfn.STDEV.P(Table2[1Y Return vs Nifty])</f>
        <v>0.43969531069067447</v>
      </c>
      <c r="I225">
        <v>17.523416615527701</v>
      </c>
      <c r="J225">
        <f>(Table2[[#This Row],[1M Return vs Nifty]]-AVERAGE(Table2[1M Return vs Nifty]))/_xlfn.STDEV.P(Table2[1M Return vs Nifty])</f>
        <v>1.4289079180876547</v>
      </c>
      <c r="K225">
        <v>55.454980360342503</v>
      </c>
      <c r="L225">
        <f>(Table2[[#This Row],[6M Return vs Nifty]]-AVERAGE(Table2[6M Return vs Nifty]))/_xlfn.STDEV.P(Table2[6M Return vs Nifty])</f>
        <v>1.5548466688749778</v>
      </c>
      <c r="M225">
        <v>1.09026900703764</v>
      </c>
      <c r="N225">
        <f>(Table2[[#This Row],[1W Return vs Nifty]]-AVERAGE(Table2[1W Return vs Nifty]))/_xlfn.STDEV.P(Table2[1W Return vs Nifty])</f>
        <v>0.45745121986046733</v>
      </c>
      <c r="O225">
        <v>829.96</v>
      </c>
      <c r="P225">
        <v>771.863219891884</v>
      </c>
      <c r="Q225">
        <v>628.71358806130195</v>
      </c>
      <c r="R225">
        <v>55.741383023720701</v>
      </c>
      <c r="S225" s="2">
        <f>(Table2[[#This Row],[Close Price]]-Table2[[#This Row],[20D EMA]])/Table2[[#This Row],[20D EMA]]</f>
        <v>4.5713046411875201E-2</v>
      </c>
      <c r="T225" s="2">
        <f>(Table2[[#This Row],[Close Price]]-Table2[[#This Row],[50D EMA]])/Table2[[#This Row],[50D EMA]]</f>
        <v>0.12442201886698007</v>
      </c>
      <c r="U225" s="2">
        <f>(Table2[[#This Row],[Close Price]]-Table2[[#This Row],[200D EMA]])/Table2[[#This Row],[200D EMA]]</f>
        <v>0.38043779628853264</v>
      </c>
      <c r="V225">
        <v>0.80078685849831599</v>
      </c>
      <c r="W225">
        <v>856</v>
      </c>
      <c r="X225">
        <v>901.75</v>
      </c>
      <c r="Y225">
        <v>820</v>
      </c>
      <c r="Z225">
        <v>901.75</v>
      </c>
      <c r="AA225">
        <v>820</v>
      </c>
      <c r="AB225">
        <v>901.75</v>
      </c>
      <c r="AC225" s="2">
        <f>(Table2[[#This Row],[Close Price]]/Table2[[#This Row],[Day Low]])-1</f>
        <v>1.3901869158878588E-2</v>
      </c>
      <c r="AD225" s="2">
        <f>(Table2[[#This Row],[Day High]]/Table2[[#This Row],[Close Price]])-1</f>
        <v>3.900218919230336E-2</v>
      </c>
      <c r="AE225" s="2">
        <f>(Table2[[#This Row],[Close Price]]/Table2[[#This Row],[Current Week Low]])-1</f>
        <v>5.8414634146341404E-2</v>
      </c>
      <c r="AF225" s="2">
        <f>(Table2[[#This Row],[Current Week High]]/Table2[[#This Row],[Close Price]])-1</f>
        <v>3.900218919230336E-2</v>
      </c>
      <c r="AG225" s="2">
        <f>(Table2[[#This Row],[Close Price]]/Table2[[#This Row],[Current Month Low]])-1</f>
        <v>5.8414634146341404E-2</v>
      </c>
      <c r="AH225" s="2">
        <f>(Table2[[#This Row],[Current Month High]]/Table2[[#This Row],[Close Price]])-1</f>
        <v>3.900218919230336E-2</v>
      </c>
      <c r="AI225">
        <v>3.9002189192303298</v>
      </c>
      <c r="AJ225">
        <v>92.780986228342897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7.0000000000000007E-2</v>
      </c>
      <c r="AM225" t="s">
        <v>10358</v>
      </c>
      <c r="AN225">
        <v>-0.56999999999999995</v>
      </c>
      <c r="AO225" t="s">
        <v>10357</v>
      </c>
      <c r="AQ225">
        <f>(Table2[[#This Row],[Sharpe Ratio]]-AVERAGE(Table2[Sharpe Ratio]))/_xlfn.STDEV.P(Table2[Sharpe Ratio])</f>
        <v>-0.72731567472953296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3.1535854427842418</v>
      </c>
      <c r="AS225">
        <f>_xlfn.RANK.AVG(Table2[[#This Row],[1Y Return vs Nifty Z-Score]],Table2[1Y Return vs Nifty Z-Score])</f>
        <v>186</v>
      </c>
      <c r="AT225">
        <f>_xlfn.RANK.AVG(Table2[[#This Row],[6M Return vs Nifty Z-Score]],Table2[6M Return vs Nifty Z-Score])</f>
        <v>50</v>
      </c>
      <c r="AU225">
        <f>_xlfn.RANK.AVG(Table2[[#This Row],[Sharpe Ratio Z-Score]],Table2[Sharpe Ratio Z-Score])</f>
        <v>548.5</v>
      </c>
      <c r="AV225">
        <f>(Table2[[#This Row],[Rank 1Y]]+Table2[[#This Row],[Rank 6M]]+Table2[[#This Row],[Rank Sharpe]])/3</f>
        <v>261.5</v>
      </c>
    </row>
    <row r="226" spans="1:48" x14ac:dyDescent="0.3">
      <c r="A226" t="s">
        <v>852</v>
      </c>
      <c r="B226" t="s">
        <v>853</v>
      </c>
      <c r="C226" t="s">
        <v>10322</v>
      </c>
      <c r="D226" t="s">
        <v>305</v>
      </c>
      <c r="E226">
        <v>18673.828466474999</v>
      </c>
      <c r="F226">
        <v>877.95</v>
      </c>
      <c r="G226">
        <v>34.885439414135398</v>
      </c>
      <c r="H226">
        <f>(Table2[[#This Row],[1Y Return vs Nifty]]-AVERAGE(Table2[1Y Return vs Nifty]))/_xlfn.STDEV.P(Table2[1Y Return vs Nifty])</f>
        <v>0.17147088036181068</v>
      </c>
      <c r="I226">
        <v>7.4167375035288199</v>
      </c>
      <c r="J226">
        <f>(Table2[[#This Row],[1M Return vs Nifty]]-AVERAGE(Table2[1M Return vs Nifty]))/_xlfn.STDEV.P(Table2[1M Return vs Nifty])</f>
        <v>0.44448250927940164</v>
      </c>
      <c r="K226">
        <v>-4.4239927808561603</v>
      </c>
      <c r="L226">
        <f>(Table2[[#This Row],[6M Return vs Nifty]]-AVERAGE(Table2[6M Return vs Nifty]))/_xlfn.STDEV.P(Table2[6M Return vs Nifty])</f>
        <v>-0.4512949420283624</v>
      </c>
      <c r="M226">
        <v>6.4927651471539596</v>
      </c>
      <c r="N226">
        <f>(Table2[[#This Row],[1W Return vs Nifty]]-AVERAGE(Table2[1W Return vs Nifty]))/_xlfn.STDEV.P(Table2[1W Return vs Nifty])</f>
        <v>1.7501754694784217</v>
      </c>
      <c r="O226">
        <v>820.53</v>
      </c>
      <c r="P226">
        <v>814.52701098624505</v>
      </c>
      <c r="Q226">
        <v>757.55590713782397</v>
      </c>
      <c r="R226">
        <v>73.273058296409801</v>
      </c>
      <c r="S226" s="2">
        <f>(Table2[[#This Row],[Close Price]]-Table2[[#This Row],[20D EMA]])/Table2[[#This Row],[20D EMA]]</f>
        <v>6.9979159811341535E-2</v>
      </c>
      <c r="T226" s="2">
        <f>(Table2[[#This Row],[Close Price]]-Table2[[#This Row],[50D EMA]])/Table2[[#This Row],[50D EMA]]</f>
        <v>7.7864807622476773E-2</v>
      </c>
      <c r="U226" s="2">
        <f>(Table2[[#This Row],[Close Price]]-Table2[[#This Row],[200D EMA]])/Table2[[#This Row],[200D EMA]]</f>
        <v>0.15892436680620126</v>
      </c>
      <c r="V226">
        <v>1.31019420463826</v>
      </c>
      <c r="W226">
        <v>864.1</v>
      </c>
      <c r="X226">
        <v>899.9</v>
      </c>
      <c r="Y226">
        <v>830</v>
      </c>
      <c r="Z226">
        <v>899.9</v>
      </c>
      <c r="AA226">
        <v>830</v>
      </c>
      <c r="AB226">
        <v>899.9</v>
      </c>
      <c r="AC226" s="2">
        <f>(Table2[[#This Row],[Close Price]]/Table2[[#This Row],[Day Low]])-1</f>
        <v>1.6028237472514695E-2</v>
      </c>
      <c r="AD226" s="2">
        <f>(Table2[[#This Row],[Day High]]/Table2[[#This Row],[Close Price]])-1</f>
        <v>2.5001423771285225E-2</v>
      </c>
      <c r="AE226" s="2">
        <f>(Table2[[#This Row],[Close Price]]/Table2[[#This Row],[Current Week Low]])-1</f>
        <v>5.7771084337349343E-2</v>
      </c>
      <c r="AF226" s="2">
        <f>(Table2[[#This Row],[Current Week High]]/Table2[[#This Row],[Close Price]])-1</f>
        <v>2.5001423771285225E-2</v>
      </c>
      <c r="AG226" s="2">
        <f>(Table2[[#This Row],[Close Price]]/Table2[[#This Row],[Current Month Low]])-1</f>
        <v>5.7771084337349343E-2</v>
      </c>
      <c r="AH226" s="2">
        <f>(Table2[[#This Row],[Current Month High]]/Table2[[#This Row],[Close Price]])-1</f>
        <v>2.5001423771285225E-2</v>
      </c>
      <c r="AI226">
        <v>9.1178313115780991</v>
      </c>
      <c r="AJ226">
        <v>66.783814589665596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-0.03</v>
      </c>
      <c r="AM226" t="s">
        <v>10357</v>
      </c>
      <c r="AN226">
        <v>13.12</v>
      </c>
      <c r="AO226" t="s">
        <v>10358</v>
      </c>
      <c r="AP226">
        <v>0.18672870460128599</v>
      </c>
      <c r="AQ226">
        <f>(Table2[[#This Row],[Sharpe Ratio]]-AVERAGE(Table2[Sharpe Ratio]))/_xlfn.STDEV.P(Table2[Sharpe Ratio])</f>
        <v>1.4091055751857031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3.3239394922769749</v>
      </c>
      <c r="AS226">
        <f>_xlfn.RANK.AVG(Table2[[#This Row],[1Y Return vs Nifty Z-Score]],Table2[1Y Return vs Nifty Z-Score])</f>
        <v>246</v>
      </c>
      <c r="AT226">
        <f>_xlfn.RANK.AVG(Table2[[#This Row],[6M Return vs Nifty Z-Score]],Table2[6M Return vs Nifty Z-Score])</f>
        <v>478</v>
      </c>
      <c r="AU226">
        <f>_xlfn.RANK.AVG(Table2[[#This Row],[Sharpe Ratio Z-Score]],Table2[Sharpe Ratio Z-Score])</f>
        <v>61</v>
      </c>
      <c r="AV226">
        <f>(Table2[[#This Row],[Rank 1Y]]+Table2[[#This Row],[Rank 6M]]+Table2[[#This Row],[Rank Sharpe]])/3</f>
        <v>261.66666666666669</v>
      </c>
    </row>
    <row r="227" spans="1:48" x14ac:dyDescent="0.3">
      <c r="A227" t="s">
        <v>1085</v>
      </c>
      <c r="B227" t="s">
        <v>1086</v>
      </c>
      <c r="C227" t="s">
        <v>10320</v>
      </c>
      <c r="D227" t="s">
        <v>63</v>
      </c>
      <c r="E227">
        <v>12087.065636694</v>
      </c>
      <c r="F227">
        <v>31.05</v>
      </c>
      <c r="G227">
        <v>29.789999445765702</v>
      </c>
      <c r="H227">
        <f>(Table2[[#This Row],[1Y Return vs Nifty]]-AVERAGE(Table2[1Y Return vs Nifty]))/_xlfn.STDEV.P(Table2[1Y Return vs Nifty])</f>
        <v>8.6514082328119524E-2</v>
      </c>
      <c r="I227">
        <v>-13.8578262307361</v>
      </c>
      <c r="J227">
        <f>(Table2[[#This Row],[1M Return vs Nifty]]-AVERAGE(Table2[1M Return vs Nifty]))/_xlfn.STDEV.P(Table2[1M Return vs Nifty])</f>
        <v>-1.62773338569808</v>
      </c>
      <c r="K227">
        <v>20.226227783713401</v>
      </c>
      <c r="L227">
        <f>(Table2[[#This Row],[6M Return vs Nifty]]-AVERAGE(Table2[6M Return vs Nifty]))/_xlfn.STDEV.P(Table2[6M Return vs Nifty])</f>
        <v>0.37456813808688044</v>
      </c>
      <c r="M227">
        <v>-4.0752044663824698</v>
      </c>
      <c r="N227">
        <f>(Table2[[#This Row],[1W Return vs Nifty]]-AVERAGE(Table2[1W Return vs Nifty]))/_xlfn.STDEV.P(Table2[1W Return vs Nifty])</f>
        <v>-0.7785575891536356</v>
      </c>
      <c r="O227">
        <v>31.48</v>
      </c>
      <c r="P227">
        <v>30.585513601974998</v>
      </c>
      <c r="Q227">
        <v>26.731775645816601</v>
      </c>
      <c r="R227">
        <v>35.3695098001308</v>
      </c>
      <c r="S227" s="2">
        <f>(Table2[[#This Row],[Close Price]]-Table2[[#This Row],[20D EMA]])/Table2[[#This Row],[20D EMA]]</f>
        <v>-1.3659466327827182E-2</v>
      </c>
      <c r="T227" s="2">
        <f>(Table2[[#This Row],[Close Price]]-Table2[[#This Row],[50D EMA]])/Table2[[#This Row],[50D EMA]]</f>
        <v>1.5186483512083609E-2</v>
      </c>
      <c r="U227" s="2">
        <f>(Table2[[#This Row],[Close Price]]-Table2[[#This Row],[200D EMA]])/Table2[[#This Row],[200D EMA]]</f>
        <v>0.16153900180062233</v>
      </c>
      <c r="V227">
        <v>1.6774256800580101</v>
      </c>
      <c r="W227">
        <v>29.26</v>
      </c>
      <c r="X227">
        <v>31.05</v>
      </c>
      <c r="Y227">
        <v>29.26</v>
      </c>
      <c r="Z227">
        <v>31.05</v>
      </c>
      <c r="AA227">
        <v>29.26</v>
      </c>
      <c r="AB227">
        <v>31.05</v>
      </c>
      <c r="AC227" s="2">
        <f>(Table2[[#This Row],[Close Price]]/Table2[[#This Row],[Day Low]])-1</f>
        <v>6.1175666438824328E-2</v>
      </c>
      <c r="AD227" s="2">
        <f>(Table2[[#This Row],[Day High]]/Table2[[#This Row],[Close Price]])-1</f>
        <v>0</v>
      </c>
      <c r="AE227" s="2">
        <f>(Table2[[#This Row],[Close Price]]/Table2[[#This Row],[Current Week Low]])-1</f>
        <v>6.1175666438824328E-2</v>
      </c>
      <c r="AF227" s="2">
        <f>(Table2[[#This Row],[Current Week High]]/Table2[[#This Row],[Close Price]])-1</f>
        <v>0</v>
      </c>
      <c r="AG227" s="2">
        <f>(Table2[[#This Row],[Close Price]]/Table2[[#This Row],[Current Month Low]])-1</f>
        <v>6.1175666438824328E-2</v>
      </c>
      <c r="AH227" s="2">
        <f>(Table2[[#This Row],[Current Month High]]/Table2[[#This Row],[Close Price]])-1</f>
        <v>0</v>
      </c>
      <c r="AI227">
        <v>22.7375201288244</v>
      </c>
      <c r="AJ227">
        <v>99.678456591639801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-0.06</v>
      </c>
      <c r="AM227" t="s">
        <v>10357</v>
      </c>
      <c r="AN227">
        <v>-5.31</v>
      </c>
      <c r="AO227" t="s">
        <v>10357</v>
      </c>
      <c r="AP227">
        <v>7.8943435778041998E-2</v>
      </c>
      <c r="AQ227">
        <f>(Table2[[#This Row],[Sharpe Ratio]]-AVERAGE(Table2[Sharpe Ratio]))/_xlfn.STDEV.P(Table2[Sharpe Ratio])</f>
        <v>0.17590075414064374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-1.7693080002960719</v>
      </c>
      <c r="AS227">
        <f>_xlfn.RANK.AVG(Table2[[#This Row],[1Y Return vs Nifty Z-Score]],Table2[1Y Return vs Nifty Z-Score])</f>
        <v>274</v>
      </c>
      <c r="AT227">
        <f>_xlfn.RANK.AVG(Table2[[#This Row],[6M Return vs Nifty Z-Score]],Table2[6M Return vs Nifty Z-Score])</f>
        <v>218</v>
      </c>
      <c r="AU227">
        <f>_xlfn.RANK.AVG(Table2[[#This Row],[Sharpe Ratio Z-Score]],Table2[Sharpe Ratio Z-Score])</f>
        <v>296</v>
      </c>
      <c r="AV227">
        <f>(Table2[[#This Row],[Rank 1Y]]+Table2[[#This Row],[Rank 6M]]+Table2[[#This Row],[Rank Sharpe]])/3</f>
        <v>262.66666666666669</v>
      </c>
    </row>
    <row r="228" spans="1:48" x14ac:dyDescent="0.3">
      <c r="A228" t="s">
        <v>349</v>
      </c>
      <c r="B228" t="s">
        <v>350</v>
      </c>
      <c r="C228" t="s">
        <v>10319</v>
      </c>
      <c r="D228" t="s">
        <v>127</v>
      </c>
      <c r="E228">
        <v>72745.895806839995</v>
      </c>
      <c r="F228">
        <v>1605.7</v>
      </c>
      <c r="G228">
        <v>18.9231620404511</v>
      </c>
      <c r="H228">
        <f>(Table2[[#This Row],[1Y Return vs Nifty]]-AVERAGE(Table2[1Y Return vs Nifty]))/_xlfn.STDEV.P(Table2[1Y Return vs Nifty])</f>
        <v>-9.4669822582776328E-2</v>
      </c>
      <c r="I228">
        <v>-2.44756123929186</v>
      </c>
      <c r="J228">
        <f>(Table2[[#This Row],[1M Return vs Nifty]]-AVERAGE(Table2[1M Return vs Nifty]))/_xlfn.STDEV.P(Table2[1M Return vs Nifty])</f>
        <v>-0.51633421547237779</v>
      </c>
      <c r="K228">
        <v>22.5631426453307</v>
      </c>
      <c r="L228">
        <f>(Table2[[#This Row],[6M Return vs Nifty]]-AVERAGE(Table2[6M Return vs Nifty]))/_xlfn.STDEV.P(Table2[6M Return vs Nifty])</f>
        <v>0.45286243571910323</v>
      </c>
      <c r="M228">
        <v>-2.8023778383399902</v>
      </c>
      <c r="N228">
        <f>(Table2[[#This Row],[1W Return vs Nifty]]-AVERAGE(Table2[1W Return vs Nifty]))/_xlfn.STDEV.P(Table2[1W Return vs Nifty])</f>
        <v>-0.47399210591119156</v>
      </c>
      <c r="O228">
        <v>1598.19</v>
      </c>
      <c r="P228">
        <v>1595.70396371938</v>
      </c>
      <c r="Q228">
        <v>1389.9979026111</v>
      </c>
      <c r="R228">
        <v>36.753990313988098</v>
      </c>
      <c r="S228" s="2">
        <f>(Table2[[#This Row],[Close Price]]-Table2[[#This Row],[20D EMA]])/Table2[[#This Row],[20D EMA]]</f>
        <v>4.6990658182068405E-3</v>
      </c>
      <c r="T228" s="2">
        <f>(Table2[[#This Row],[Close Price]]-Table2[[#This Row],[50D EMA]])/Table2[[#This Row],[50D EMA]]</f>
        <v>6.2643425772538506E-3</v>
      </c>
      <c r="U228" s="2">
        <f>(Table2[[#This Row],[Close Price]]-Table2[[#This Row],[200D EMA]])/Table2[[#This Row],[200D EMA]]</f>
        <v>0.15518159918349902</v>
      </c>
      <c r="V228">
        <v>0.62816474085792595</v>
      </c>
      <c r="W228">
        <v>1554</v>
      </c>
      <c r="X228">
        <v>1614.9</v>
      </c>
      <c r="Y228">
        <v>1545.5</v>
      </c>
      <c r="Z228">
        <v>1614.9</v>
      </c>
      <c r="AA228">
        <v>1545.5</v>
      </c>
      <c r="AB228">
        <v>1614.9</v>
      </c>
      <c r="AC228" s="2">
        <f>(Table2[[#This Row],[Close Price]]/Table2[[#This Row],[Day Low]])-1</f>
        <v>3.3268983268983199E-2</v>
      </c>
      <c r="AD228" s="2">
        <f>(Table2[[#This Row],[Day High]]/Table2[[#This Row],[Close Price]])-1</f>
        <v>5.7295883415333648E-3</v>
      </c>
      <c r="AE228" s="2">
        <f>(Table2[[#This Row],[Close Price]]/Table2[[#This Row],[Current Week Low]])-1</f>
        <v>3.8951795535425493E-2</v>
      </c>
      <c r="AF228" s="2">
        <f>(Table2[[#This Row],[Current Week High]]/Table2[[#This Row],[Close Price]])-1</f>
        <v>5.7295883415333648E-3</v>
      </c>
      <c r="AG228" s="2">
        <f>(Table2[[#This Row],[Close Price]]/Table2[[#This Row],[Current Month Low]])-1</f>
        <v>3.8951795535425493E-2</v>
      </c>
      <c r="AH228" s="2">
        <f>(Table2[[#This Row],[Current Month High]]/Table2[[#This Row],[Close Price]])-1</f>
        <v>5.7295883415333648E-3</v>
      </c>
      <c r="AI228">
        <v>12.3808930684436</v>
      </c>
      <c r="AJ228">
        <v>60.201536466127898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-7.0000000000000007E-2</v>
      </c>
      <c r="AM228" t="s">
        <v>10357</v>
      </c>
      <c r="AN228">
        <v>1.1299999999999999</v>
      </c>
      <c r="AO228" t="s">
        <v>10358</v>
      </c>
      <c r="AP228">
        <v>8.7208920979698998E-2</v>
      </c>
      <c r="AQ228">
        <f>(Table2[[#This Row],[Sharpe Ratio]]-AVERAGE(Table2[Sharpe Ratio]))/_xlfn.STDEV.P(Table2[Sharpe Ratio])</f>
        <v>0.27046874390625325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-0.36166496434098921</v>
      </c>
      <c r="AS228">
        <f>_xlfn.RANK.AVG(Table2[[#This Row],[1Y Return vs Nifty Z-Score]],Table2[1Y Return vs Nifty Z-Score])</f>
        <v>333</v>
      </c>
      <c r="AT228">
        <f>_xlfn.RANK.AVG(Table2[[#This Row],[6M Return vs Nifty Z-Score]],Table2[6M Return vs Nifty Z-Score])</f>
        <v>192</v>
      </c>
      <c r="AU228">
        <f>_xlfn.RANK.AVG(Table2[[#This Row],[Sharpe Ratio Z-Score]],Table2[Sharpe Ratio Z-Score])</f>
        <v>265</v>
      </c>
      <c r="AV228">
        <f>(Table2[[#This Row],[Rank 1Y]]+Table2[[#This Row],[Rank 6M]]+Table2[[#This Row],[Rank Sharpe]])/3</f>
        <v>263.33333333333331</v>
      </c>
    </row>
    <row r="229" spans="1:48" x14ac:dyDescent="0.3">
      <c r="A229" t="s">
        <v>1069</v>
      </c>
      <c r="B229" t="s">
        <v>1070</v>
      </c>
      <c r="C229" t="s">
        <v>10325</v>
      </c>
      <c r="D229" t="s">
        <v>127</v>
      </c>
      <c r="E229">
        <v>12378.71228976</v>
      </c>
      <c r="F229">
        <v>953.2</v>
      </c>
      <c r="G229">
        <v>21.7296175231272</v>
      </c>
      <c r="H229">
        <f>(Table2[[#This Row],[1Y Return vs Nifty]]-AVERAGE(Table2[1Y Return vs Nifty]))/_xlfn.STDEV.P(Table2[1Y Return vs Nifty])</f>
        <v>-4.7877499817261658E-2</v>
      </c>
      <c r="I229">
        <v>-15.2511382569533</v>
      </c>
      <c r="J229">
        <f>(Table2[[#This Row],[1M Return vs Nifty]]-AVERAGE(Table2[1M Return vs Nifty]))/_xlfn.STDEV.P(Table2[1M Return vs Nifty])</f>
        <v>-1.763446783324202</v>
      </c>
      <c r="K229">
        <v>12.2085653075459</v>
      </c>
      <c r="L229">
        <f>(Table2[[#This Row],[6M Return vs Nifty]]-AVERAGE(Table2[6M Return vs Nifty]))/_xlfn.STDEV.P(Table2[6M Return vs Nifty])</f>
        <v>0.10595019973831453</v>
      </c>
      <c r="M229">
        <v>-3.8022060840240002</v>
      </c>
      <c r="N229">
        <f>(Table2[[#This Row],[1W Return vs Nifty]]-AVERAGE(Table2[1W Return vs Nifty]))/_xlfn.STDEV.P(Table2[1W Return vs Nifty])</f>
        <v>-0.71323377959813827</v>
      </c>
      <c r="O229">
        <v>980.11</v>
      </c>
      <c r="P229">
        <v>1011.77126129753</v>
      </c>
      <c r="Q229">
        <v>878.16954141874805</v>
      </c>
      <c r="R229">
        <v>32.038258289702298</v>
      </c>
      <c r="S229" s="2">
        <f>(Table2[[#This Row],[Close Price]]-Table2[[#This Row],[20D EMA]])/Table2[[#This Row],[20D EMA]]</f>
        <v>-2.7456101866117036E-2</v>
      </c>
      <c r="T229" s="2">
        <f>(Table2[[#This Row],[Close Price]]-Table2[[#This Row],[50D EMA]])/Table2[[#This Row],[50D EMA]]</f>
        <v>-5.7889825040509844E-2</v>
      </c>
      <c r="U229" s="2">
        <f>(Table2[[#This Row],[Close Price]]-Table2[[#This Row],[200D EMA]])/Table2[[#This Row],[200D EMA]]</f>
        <v>8.5439604817123038E-2</v>
      </c>
      <c r="V229">
        <v>1.0557178813002901</v>
      </c>
      <c r="W229">
        <v>921</v>
      </c>
      <c r="X229">
        <v>958</v>
      </c>
      <c r="Y229">
        <v>919.75</v>
      </c>
      <c r="Z229">
        <v>958</v>
      </c>
      <c r="AA229">
        <v>919.75</v>
      </c>
      <c r="AB229">
        <v>958</v>
      </c>
      <c r="AC229" s="2">
        <f>(Table2[[#This Row],[Close Price]]/Table2[[#This Row],[Day Low]])-1</f>
        <v>3.4961997828447444E-2</v>
      </c>
      <c r="AD229" s="2">
        <f>(Table2[[#This Row],[Day High]]/Table2[[#This Row],[Close Price]])-1</f>
        <v>5.0356693243809314E-3</v>
      </c>
      <c r="AE229" s="2">
        <f>(Table2[[#This Row],[Close Price]]/Table2[[#This Row],[Current Week Low]])-1</f>
        <v>3.6368578418048525E-2</v>
      </c>
      <c r="AF229" s="2">
        <f>(Table2[[#This Row],[Current Week High]]/Table2[[#This Row],[Close Price]])-1</f>
        <v>5.0356693243809314E-3</v>
      </c>
      <c r="AG229" s="2">
        <f>(Table2[[#This Row],[Close Price]]/Table2[[#This Row],[Current Month Low]])-1</f>
        <v>3.6368578418048525E-2</v>
      </c>
      <c r="AH229" s="2">
        <f>(Table2[[#This Row],[Current Month High]]/Table2[[#This Row],[Close Price]])-1</f>
        <v>5.0356693243809314E-3</v>
      </c>
      <c r="AI229">
        <v>28.404322282836699</v>
      </c>
      <c r="AJ229">
        <v>71.964640086595693</v>
      </c>
      <c r="AK229" t="str">
        <f>IF(AND(Table2[[#This Row],[20D EMA]]&gt;Table2[[#This Row],[50D EMA]],Table2[[#This Row],[50D EMA]]&gt;Table2[[#This Row],[200D EMA]]),"Uptrend","Downtrend/NoTrend")</f>
        <v>Downtrend/NoTrend</v>
      </c>
      <c r="AL229">
        <v>-0.05</v>
      </c>
      <c r="AM229" t="s">
        <v>10357</v>
      </c>
      <c r="AN229">
        <v>-4.12</v>
      </c>
      <c r="AO229" t="s">
        <v>10357</v>
      </c>
      <c r="AP229">
        <v>0.120404215520425</v>
      </c>
      <c r="AQ229">
        <f>(Table2[[#This Row],[Sharpe Ratio]]-AVERAGE(Table2[Sharpe Ratio]))/_xlfn.STDEV.P(Table2[Sharpe Ratio])</f>
        <v>0.65026644456204119</v>
      </c>
      <c r="AR2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9">
        <f>_xlfn.RANK.AVG(Table2[[#This Row],[1Y Return vs Nifty Z-Score]],Table2[1Y Return vs Nifty Z-Score])</f>
        <v>317</v>
      </c>
      <c r="AT229">
        <f>_xlfn.RANK.AVG(Table2[[#This Row],[6M Return vs Nifty Z-Score]],Table2[6M Return vs Nifty Z-Score])</f>
        <v>293</v>
      </c>
      <c r="AU229">
        <f>_xlfn.RANK.AVG(Table2[[#This Row],[Sharpe Ratio Z-Score]],Table2[Sharpe Ratio Z-Score])</f>
        <v>187</v>
      </c>
      <c r="AV229">
        <f>(Table2[[#This Row],[Rank 1Y]]+Table2[[#This Row],[Rank 6M]]+Table2[[#This Row],[Rank Sharpe]])/3</f>
        <v>265.66666666666669</v>
      </c>
    </row>
    <row r="230" spans="1:48" x14ac:dyDescent="0.3">
      <c r="A230" t="s">
        <v>1177</v>
      </c>
      <c r="B230" t="s">
        <v>1178</v>
      </c>
      <c r="C230" t="s">
        <v>10316</v>
      </c>
      <c r="D230" t="s">
        <v>989</v>
      </c>
      <c r="E230">
        <v>10281.63755696</v>
      </c>
      <c r="F230">
        <v>469.45</v>
      </c>
      <c r="G230">
        <v>10.8830622294136</v>
      </c>
      <c r="H230">
        <f>(Table2[[#This Row],[1Y Return vs Nifty]]-AVERAGE(Table2[1Y Return vs Nifty]))/_xlfn.STDEV.P(Table2[1Y Return vs Nifty])</f>
        <v>-0.22872323898198457</v>
      </c>
      <c r="I230">
        <v>20.7186110219623</v>
      </c>
      <c r="J230">
        <f>(Table2[[#This Row],[1M Return vs Nifty]]-AVERAGE(Table2[1M Return vs Nifty]))/_xlfn.STDEV.P(Table2[1M Return vs Nifty])</f>
        <v>1.7401308751954843</v>
      </c>
      <c r="K230">
        <v>20.203130208687</v>
      </c>
      <c r="L230">
        <f>(Table2[[#This Row],[6M Return vs Nifty]]-AVERAGE(Table2[6M Return vs Nifty]))/_xlfn.STDEV.P(Table2[6M Return vs Nifty])</f>
        <v>0.37379429371479739</v>
      </c>
      <c r="M230">
        <v>2.56680794879416</v>
      </c>
      <c r="N230">
        <f>(Table2[[#This Row],[1W Return vs Nifty]]-AVERAGE(Table2[1W Return vs Nifty]))/_xlfn.STDEV.P(Table2[1W Return vs Nifty])</f>
        <v>0.81076155012435702</v>
      </c>
      <c r="O230">
        <v>442.86</v>
      </c>
      <c r="P230">
        <v>417.68950790836999</v>
      </c>
      <c r="Q230">
        <v>370.52682882419202</v>
      </c>
      <c r="R230">
        <v>67.370999688062398</v>
      </c>
      <c r="S230" s="2">
        <f>(Table2[[#This Row],[Close Price]]-Table2[[#This Row],[20D EMA]])/Table2[[#This Row],[20D EMA]]</f>
        <v>6.0041548119044337E-2</v>
      </c>
      <c r="T230" s="2">
        <f>(Table2[[#This Row],[Close Price]]-Table2[[#This Row],[50D EMA]])/Table2[[#This Row],[50D EMA]]</f>
        <v>0.12392097745243072</v>
      </c>
      <c r="U230" s="2">
        <f>(Table2[[#This Row],[Close Price]]-Table2[[#This Row],[200D EMA]])/Table2[[#This Row],[200D EMA]]</f>
        <v>0.26697977981709159</v>
      </c>
      <c r="V230">
        <v>1.25272773048772</v>
      </c>
      <c r="W230">
        <v>450</v>
      </c>
      <c r="X230">
        <v>480</v>
      </c>
      <c r="Y230">
        <v>450</v>
      </c>
      <c r="Z230">
        <v>480</v>
      </c>
      <c r="AA230">
        <v>450</v>
      </c>
      <c r="AB230">
        <v>480</v>
      </c>
      <c r="AC230" s="2">
        <f>(Table2[[#This Row],[Close Price]]/Table2[[#This Row],[Day Low]])-1</f>
        <v>4.3222222222222273E-2</v>
      </c>
      <c r="AD230" s="2">
        <f>(Table2[[#This Row],[Day High]]/Table2[[#This Row],[Close Price]])-1</f>
        <v>2.2473106827138212E-2</v>
      </c>
      <c r="AE230" s="2">
        <f>(Table2[[#This Row],[Close Price]]/Table2[[#This Row],[Current Week Low]])-1</f>
        <v>4.3222222222222273E-2</v>
      </c>
      <c r="AF230" s="2">
        <f>(Table2[[#This Row],[Current Week High]]/Table2[[#This Row],[Close Price]])-1</f>
        <v>2.2473106827138212E-2</v>
      </c>
      <c r="AG230" s="2">
        <f>(Table2[[#This Row],[Close Price]]/Table2[[#This Row],[Current Month Low]])-1</f>
        <v>4.3222222222222273E-2</v>
      </c>
      <c r="AH230" s="2">
        <f>(Table2[[#This Row],[Current Month High]]/Table2[[#This Row],[Close Price]])-1</f>
        <v>2.2473106827138212E-2</v>
      </c>
      <c r="AI230">
        <v>3.0993716050697602</v>
      </c>
      <c r="AJ230">
        <v>75.495327102803699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7.0000000000000007E-2</v>
      </c>
      <c r="AM230" t="s">
        <v>10358</v>
      </c>
      <c r="AN230">
        <v>0.9</v>
      </c>
      <c r="AO230" t="s">
        <v>10358</v>
      </c>
      <c r="AP230">
        <v>0.110087694197292</v>
      </c>
      <c r="AQ230">
        <f>(Table2[[#This Row],[Sharpe Ratio]]-AVERAGE(Table2[Sharpe Ratio]))/_xlfn.STDEV.P(Table2[Sharpe Ratio])</f>
        <v>0.53223191191208241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3.2281953919647366</v>
      </c>
      <c r="AS230">
        <f>_xlfn.RANK.AVG(Table2[[#This Row],[1Y Return vs Nifty Z-Score]],Table2[1Y Return vs Nifty Z-Score])</f>
        <v>368</v>
      </c>
      <c r="AT230">
        <f>_xlfn.RANK.AVG(Table2[[#This Row],[6M Return vs Nifty Z-Score]],Table2[6M Return vs Nifty Z-Score])</f>
        <v>219</v>
      </c>
      <c r="AU230">
        <f>_xlfn.RANK.AVG(Table2[[#This Row],[Sharpe Ratio Z-Score]],Table2[Sharpe Ratio Z-Score])</f>
        <v>210</v>
      </c>
      <c r="AV230">
        <f>(Table2[[#This Row],[Rank 1Y]]+Table2[[#This Row],[Rank 6M]]+Table2[[#This Row],[Rank Sharpe]])/3</f>
        <v>265.66666666666669</v>
      </c>
    </row>
    <row r="231" spans="1:48" x14ac:dyDescent="0.3">
      <c r="A231" t="s">
        <v>1705</v>
      </c>
      <c r="B231" t="s">
        <v>1706</v>
      </c>
      <c r="C231" t="s">
        <v>10321</v>
      </c>
      <c r="D231" t="s">
        <v>141</v>
      </c>
      <c r="E231">
        <v>4831.38</v>
      </c>
      <c r="F231">
        <v>7939.25</v>
      </c>
      <c r="G231">
        <v>42.633352926234203</v>
      </c>
      <c r="H231">
        <f>(Table2[[#This Row],[1Y Return vs Nifty]]-AVERAGE(Table2[1Y Return vs Nifty]))/_xlfn.STDEV.P(Table2[1Y Return vs Nifty])</f>
        <v>0.30065264435391803</v>
      </c>
      <c r="I231">
        <v>12.233362963113599</v>
      </c>
      <c r="J231">
        <f>(Table2[[#This Row],[1M Return vs Nifty]]-AVERAGE(Table2[1M Return vs Nifty]))/_xlfn.STDEV.P(Table2[1M Return vs Nifty])</f>
        <v>0.91363844414020468</v>
      </c>
      <c r="K231">
        <v>6.1824839196030998</v>
      </c>
      <c r="L231">
        <f>(Table2[[#This Row],[6M Return vs Nifty]]-AVERAGE(Table2[6M Return vs Nifty]))/_xlfn.STDEV.P(Table2[6M Return vs Nifty])</f>
        <v>-9.5943252818647656E-2</v>
      </c>
      <c r="M231">
        <v>-2.6787512336430299</v>
      </c>
      <c r="N231">
        <f>(Table2[[#This Row],[1W Return vs Nifty]]-AVERAGE(Table2[1W Return vs Nifty]))/_xlfn.STDEV.P(Table2[1W Return vs Nifty])</f>
        <v>-0.44441038930375448</v>
      </c>
      <c r="O231">
        <v>7765.54</v>
      </c>
      <c r="P231">
        <v>7453.7320660529704</v>
      </c>
      <c r="Q231">
        <v>6648.2167181786999</v>
      </c>
      <c r="R231">
        <v>59.986889230426101</v>
      </c>
      <c r="S231" s="2">
        <f>(Table2[[#This Row],[Close Price]]-Table2[[#This Row],[20D EMA]])/Table2[[#This Row],[20D EMA]]</f>
        <v>2.2369339414902253E-2</v>
      </c>
      <c r="T231" s="2">
        <f>(Table2[[#This Row],[Close Price]]-Table2[[#This Row],[50D EMA]])/Table2[[#This Row],[50D EMA]]</f>
        <v>6.5137561914555039E-2</v>
      </c>
      <c r="U231" s="2">
        <f>(Table2[[#This Row],[Close Price]]-Table2[[#This Row],[200D EMA]])/Table2[[#This Row],[200D EMA]]</f>
        <v>0.19419241829032655</v>
      </c>
      <c r="V231">
        <v>1.14675786585743</v>
      </c>
      <c r="W231">
        <v>7930</v>
      </c>
      <c r="X231">
        <v>8031.2</v>
      </c>
      <c r="Y231">
        <v>7930</v>
      </c>
      <c r="Z231">
        <v>8330</v>
      </c>
      <c r="AA231">
        <v>7930</v>
      </c>
      <c r="AB231">
        <v>8330</v>
      </c>
      <c r="AC231" s="2">
        <f>(Table2[[#This Row],[Close Price]]/Table2[[#This Row],[Day Low]])-1</f>
        <v>1.1664564943254518E-3</v>
      </c>
      <c r="AD231" s="2">
        <f>(Table2[[#This Row],[Day High]]/Table2[[#This Row],[Close Price]])-1</f>
        <v>1.1581698523160266E-2</v>
      </c>
      <c r="AE231" s="2">
        <f>(Table2[[#This Row],[Close Price]]/Table2[[#This Row],[Current Week Low]])-1</f>
        <v>1.1664564943254518E-3</v>
      </c>
      <c r="AF231" s="2">
        <f>(Table2[[#This Row],[Current Week High]]/Table2[[#This Row],[Close Price]])-1</f>
        <v>4.9217495355354801E-2</v>
      </c>
      <c r="AG231" s="2">
        <f>(Table2[[#This Row],[Close Price]]/Table2[[#This Row],[Current Month Low]])-1</f>
        <v>1.1664564943254518E-3</v>
      </c>
      <c r="AH231" s="2">
        <f>(Table2[[#This Row],[Current Month High]]/Table2[[#This Row],[Close Price]])-1</f>
        <v>4.9217495355354801E-2</v>
      </c>
      <c r="AI231">
        <v>9.1664829801303593</v>
      </c>
      <c r="AJ231">
        <v>76.624026696329196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0.28999999999999998</v>
      </c>
      <c r="AM231" t="s">
        <v>10358</v>
      </c>
      <c r="AN231">
        <v>2.5099999999999998</v>
      </c>
      <c r="AO231" t="s">
        <v>10358</v>
      </c>
      <c r="AP231">
        <v>0.104378152516309</v>
      </c>
      <c r="AQ231">
        <f>(Table2[[#This Row],[Sharpe Ratio]]-AVERAGE(Table2[Sharpe Ratio]))/_xlfn.STDEV.P(Table2[Sharpe Ratio])</f>
        <v>0.46690726779496772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1.1408447141666882</v>
      </c>
      <c r="AS231">
        <f>_xlfn.RANK.AVG(Table2[[#This Row],[1Y Return vs Nifty Z-Score]],Table2[1Y Return vs Nifty Z-Score])</f>
        <v>221</v>
      </c>
      <c r="AT231">
        <f>_xlfn.RANK.AVG(Table2[[#This Row],[6M Return vs Nifty Z-Score]],Table2[6M Return vs Nifty Z-Score])</f>
        <v>355</v>
      </c>
      <c r="AU231">
        <f>_xlfn.RANK.AVG(Table2[[#This Row],[Sharpe Ratio Z-Score]],Table2[Sharpe Ratio Z-Score])</f>
        <v>221</v>
      </c>
      <c r="AV231">
        <f>(Table2[[#This Row],[Rank 1Y]]+Table2[[#This Row],[Rank 6M]]+Table2[[#This Row],[Rank Sharpe]])/3</f>
        <v>265.66666666666669</v>
      </c>
    </row>
    <row r="232" spans="1:48" x14ac:dyDescent="0.3">
      <c r="A232" t="s">
        <v>460</v>
      </c>
      <c r="B232" t="s">
        <v>461</v>
      </c>
      <c r="C232" t="s">
        <v>10313</v>
      </c>
      <c r="D232" t="s">
        <v>21</v>
      </c>
      <c r="E232">
        <v>47929.230348869998</v>
      </c>
      <c r="F232">
        <v>1749.7</v>
      </c>
      <c r="G232">
        <v>19.4600624977199</v>
      </c>
      <c r="H232">
        <f>(Table2[[#This Row],[1Y Return vs Nifty]]-AVERAGE(Table2[1Y Return vs Nifty]))/_xlfn.STDEV.P(Table2[1Y Return vs Nifty])</f>
        <v>-8.5718025682895271E-2</v>
      </c>
      <c r="I232">
        <v>-1.4004264011926499</v>
      </c>
      <c r="J232">
        <f>(Table2[[#This Row],[1M Return vs Nifty]]-AVERAGE(Table2[1M Return vs Nifty]))/_xlfn.STDEV.P(Table2[1M Return vs Nifty])</f>
        <v>-0.41433967011777573</v>
      </c>
      <c r="K232">
        <v>0.70253790396635496</v>
      </c>
      <c r="L232">
        <f>(Table2[[#This Row],[6M Return vs Nifty]]-AVERAGE(Table2[6M Return vs Nifty]))/_xlfn.STDEV.P(Table2[6M Return vs Nifty])</f>
        <v>-0.27953938265790373</v>
      </c>
      <c r="M232">
        <v>-5.3350582714282604</v>
      </c>
      <c r="N232">
        <f>(Table2[[#This Row],[1W Return vs Nifty]]-AVERAGE(Table2[1W Return vs Nifty]))/_xlfn.STDEV.P(Table2[1W Return vs Nifty])</f>
        <v>-1.0800188993547899</v>
      </c>
      <c r="O232">
        <v>1799.87</v>
      </c>
      <c r="P232">
        <v>1751.10814303847</v>
      </c>
      <c r="Q232">
        <v>1545.76300353019</v>
      </c>
      <c r="R232">
        <v>34.634446981634397</v>
      </c>
      <c r="S232" s="2">
        <f>(Table2[[#This Row],[Close Price]]-Table2[[#This Row],[20D EMA]])/Table2[[#This Row],[20D EMA]]</f>
        <v>-2.7874235361442685E-2</v>
      </c>
      <c r="T232" s="2">
        <f>(Table2[[#This Row],[Close Price]]-Table2[[#This Row],[50D EMA]])/Table2[[#This Row],[50D EMA]]</f>
        <v>-8.0414396110713572E-4</v>
      </c>
      <c r="U232" s="2">
        <f>(Table2[[#This Row],[Close Price]]-Table2[[#This Row],[200D EMA]])/Table2[[#This Row],[200D EMA]]</f>
        <v>0.13193290045373182</v>
      </c>
      <c r="V232">
        <v>0.56463898191491102</v>
      </c>
      <c r="W232">
        <v>1745</v>
      </c>
      <c r="X232">
        <v>1774.7</v>
      </c>
      <c r="Y232">
        <v>1745</v>
      </c>
      <c r="Z232">
        <v>1824.3</v>
      </c>
      <c r="AA232">
        <v>1745</v>
      </c>
      <c r="AB232">
        <v>1824.3</v>
      </c>
      <c r="AC232" s="2">
        <f>(Table2[[#This Row],[Close Price]]/Table2[[#This Row],[Day Low]])-1</f>
        <v>2.6934097421202896E-3</v>
      </c>
      <c r="AD232" s="2">
        <f>(Table2[[#This Row],[Day High]]/Table2[[#This Row],[Close Price]])-1</f>
        <v>1.4288163685203248E-2</v>
      </c>
      <c r="AE232" s="2">
        <f>(Table2[[#This Row],[Close Price]]/Table2[[#This Row],[Current Week Low]])-1</f>
        <v>2.6934097421202896E-3</v>
      </c>
      <c r="AF232" s="2">
        <f>(Table2[[#This Row],[Current Week High]]/Table2[[#This Row],[Close Price]])-1</f>
        <v>4.2635880436646234E-2</v>
      </c>
      <c r="AG232" s="2">
        <f>(Table2[[#This Row],[Close Price]]/Table2[[#This Row],[Current Month Low]])-1</f>
        <v>2.6934097421202896E-3</v>
      </c>
      <c r="AH232" s="2">
        <f>(Table2[[#This Row],[Current Month High]]/Table2[[#This Row],[Close Price]])-1</f>
        <v>4.2635880436646234E-2</v>
      </c>
      <c r="AI232">
        <v>10.230325198605399</v>
      </c>
      <c r="AJ232">
        <v>68.564547206165699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-0.04</v>
      </c>
      <c r="AM232" t="s">
        <v>10357</v>
      </c>
      <c r="AN232">
        <v>-4.62</v>
      </c>
      <c r="AO232" t="s">
        <v>10357</v>
      </c>
      <c r="AP232">
        <v>0.19020692741633799</v>
      </c>
      <c r="AQ232">
        <f>(Table2[[#This Row],[Sharpe Ratio]]-AVERAGE(Table2[Sharpe Ratio]))/_xlfn.STDEV.P(Table2[Sharpe Ratio])</f>
        <v>1.4489010054056259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-0.4107149724077388</v>
      </c>
      <c r="AS232">
        <f>_xlfn.RANK.AVG(Table2[[#This Row],[1Y Return vs Nifty Z-Score]],Table2[1Y Return vs Nifty Z-Score])</f>
        <v>329</v>
      </c>
      <c r="AT232">
        <f>_xlfn.RANK.AVG(Table2[[#This Row],[6M Return vs Nifty Z-Score]],Table2[6M Return vs Nifty Z-Score])</f>
        <v>415</v>
      </c>
      <c r="AU232">
        <f>_xlfn.RANK.AVG(Table2[[#This Row],[Sharpe Ratio Z-Score]],Table2[Sharpe Ratio Z-Score])</f>
        <v>55</v>
      </c>
      <c r="AV232">
        <f>(Table2[[#This Row],[Rank 1Y]]+Table2[[#This Row],[Rank 6M]]+Table2[[#This Row],[Rank Sharpe]])/3</f>
        <v>266.33333333333331</v>
      </c>
    </row>
    <row r="233" spans="1:48" x14ac:dyDescent="0.3">
      <c r="A233" t="s">
        <v>682</v>
      </c>
      <c r="B233" t="s">
        <v>683</v>
      </c>
      <c r="C233" t="s">
        <v>10316</v>
      </c>
      <c r="D233" t="s">
        <v>252</v>
      </c>
      <c r="E233">
        <v>26893.032251299999</v>
      </c>
      <c r="F233">
        <v>2002.2</v>
      </c>
      <c r="G233">
        <v>31.437737165523</v>
      </c>
      <c r="H233">
        <f>(Table2[[#This Row],[1Y Return vs Nifty]]-AVERAGE(Table2[1Y Return vs Nifty]))/_xlfn.STDEV.P(Table2[1Y Return vs Nifty])</f>
        <v>0.11398698389086814</v>
      </c>
      <c r="I233">
        <v>16.079294577252298</v>
      </c>
      <c r="J233">
        <f>(Table2[[#This Row],[1M Return vs Nifty]]-AVERAGE(Table2[1M Return vs Nifty]))/_xlfn.STDEV.P(Table2[1M Return vs Nifty])</f>
        <v>1.2882454500163691</v>
      </c>
      <c r="K233">
        <v>15.0828928577697</v>
      </c>
      <c r="L233">
        <f>(Table2[[#This Row],[6M Return vs Nifty]]-AVERAGE(Table2[6M Return vs Nifty]))/_xlfn.STDEV.P(Table2[6M Return vs Nifty])</f>
        <v>0.20224958163106144</v>
      </c>
      <c r="M233">
        <v>8.6558616064888696</v>
      </c>
      <c r="N233">
        <f>(Table2[[#This Row],[1W Return vs Nifty]]-AVERAGE(Table2[1W Return vs Nifty]))/_xlfn.STDEV.P(Table2[1W Return vs Nifty])</f>
        <v>2.2677671853671386</v>
      </c>
      <c r="O233">
        <v>1829.28</v>
      </c>
      <c r="P233">
        <v>1763.79380076641</v>
      </c>
      <c r="Q233">
        <v>1638.7823251073401</v>
      </c>
      <c r="R233">
        <v>85.347272961000201</v>
      </c>
      <c r="S233" s="2">
        <f>(Table2[[#This Row],[Close Price]]-Table2[[#This Row],[20D EMA]])/Table2[[#This Row],[20D EMA]]</f>
        <v>9.4528995014431946E-2</v>
      </c>
      <c r="T233" s="2">
        <f>(Table2[[#This Row],[Close Price]]-Table2[[#This Row],[50D EMA]])/Table2[[#This Row],[50D EMA]]</f>
        <v>0.13516670663543379</v>
      </c>
      <c r="U233" s="2">
        <f>(Table2[[#This Row],[Close Price]]-Table2[[#This Row],[200D EMA]])/Table2[[#This Row],[200D EMA]]</f>
        <v>0.22176079722415615</v>
      </c>
      <c r="V233">
        <v>2.2530194586399399</v>
      </c>
      <c r="W233">
        <v>1974.95</v>
      </c>
      <c r="X233">
        <v>2039.65</v>
      </c>
      <c r="Y233">
        <v>1960.8</v>
      </c>
      <c r="Z233">
        <v>2050</v>
      </c>
      <c r="AA233">
        <v>1960.8</v>
      </c>
      <c r="AB233">
        <v>2050</v>
      </c>
      <c r="AC233" s="2">
        <f>(Table2[[#This Row],[Close Price]]/Table2[[#This Row],[Day Low]])-1</f>
        <v>1.3797817666270085E-2</v>
      </c>
      <c r="AD233" s="2">
        <f>(Table2[[#This Row],[Day High]]/Table2[[#This Row],[Close Price]])-1</f>
        <v>1.8704425132354485E-2</v>
      </c>
      <c r="AE233" s="2">
        <f>(Table2[[#This Row],[Close Price]]/Table2[[#This Row],[Current Week Low]])-1</f>
        <v>2.1113831089351276E-2</v>
      </c>
      <c r="AF233" s="2">
        <f>(Table2[[#This Row],[Current Week High]]/Table2[[#This Row],[Close Price]])-1</f>
        <v>2.3873738887224105E-2</v>
      </c>
      <c r="AG233" s="2">
        <f>(Table2[[#This Row],[Close Price]]/Table2[[#This Row],[Current Month Low]])-1</f>
        <v>2.1113831089351276E-2</v>
      </c>
      <c r="AH233" s="2">
        <f>(Table2[[#This Row],[Current Month High]]/Table2[[#This Row],[Close Price]])-1</f>
        <v>2.3873738887224105E-2</v>
      </c>
      <c r="AI233">
        <v>2.3873738887224101</v>
      </c>
      <c r="AJ233">
        <v>75.439211391018603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0.08</v>
      </c>
      <c r="AM233" t="s">
        <v>10358</v>
      </c>
      <c r="AN233">
        <v>17.86</v>
      </c>
      <c r="AO233" t="s">
        <v>10358</v>
      </c>
      <c r="AP233">
        <v>8.6375358649549996E-2</v>
      </c>
      <c r="AQ233">
        <f>(Table2[[#This Row],[Sharpe Ratio]]-AVERAGE(Table2[Sharpe Ratio]))/_xlfn.STDEV.P(Table2[Sharpe Ratio])</f>
        <v>0.26093169774582631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4.1331808986512639</v>
      </c>
      <c r="AS233">
        <f>_xlfn.RANK.AVG(Table2[[#This Row],[1Y Return vs Nifty Z-Score]],Table2[1Y Return vs Nifty Z-Score])</f>
        <v>269</v>
      </c>
      <c r="AT233">
        <f>_xlfn.RANK.AVG(Table2[[#This Row],[6M Return vs Nifty Z-Score]],Table2[6M Return vs Nifty Z-Score])</f>
        <v>263</v>
      </c>
      <c r="AU233">
        <f>_xlfn.RANK.AVG(Table2[[#This Row],[Sharpe Ratio Z-Score]],Table2[Sharpe Ratio Z-Score])</f>
        <v>268</v>
      </c>
      <c r="AV233">
        <f>(Table2[[#This Row],[Rank 1Y]]+Table2[[#This Row],[Rank 6M]]+Table2[[#This Row],[Rank Sharpe]])/3</f>
        <v>266.66666666666669</v>
      </c>
    </row>
    <row r="234" spans="1:48" x14ac:dyDescent="0.3">
      <c r="A234" t="s">
        <v>93</v>
      </c>
      <c r="B234" t="s">
        <v>94</v>
      </c>
      <c r="C234" t="s">
        <v>10320</v>
      </c>
      <c r="D234" t="s">
        <v>95</v>
      </c>
      <c r="E234">
        <v>312081.761146545</v>
      </c>
      <c r="F234">
        <v>332.9</v>
      </c>
      <c r="G234">
        <v>44.7592134430326</v>
      </c>
      <c r="H234">
        <f>(Table2[[#This Row],[1Y Return vs Nifty]]-AVERAGE(Table2[1Y Return vs Nifty]))/_xlfn.STDEV.P(Table2[1Y Return vs Nifty])</f>
        <v>0.33609733680335635</v>
      </c>
      <c r="I234">
        <v>-6.9154471735415601</v>
      </c>
      <c r="J234">
        <f>(Table2[[#This Row],[1M Return vs Nifty]]-AVERAGE(Table2[1M Return vs Nifty]))/_xlfn.STDEV.P(Table2[1M Return vs Nifty])</f>
        <v>-0.95152171757785586</v>
      </c>
      <c r="K234">
        <v>0.51542357010925599</v>
      </c>
      <c r="L234">
        <f>(Table2[[#This Row],[6M Return vs Nifty]]-AVERAGE(Table2[6M Return vs Nifty]))/_xlfn.STDEV.P(Table2[6M Return vs Nifty])</f>
        <v>-0.28580832535105949</v>
      </c>
      <c r="M234">
        <v>-1.0452118320750401</v>
      </c>
      <c r="N234">
        <f>(Table2[[#This Row],[1W Return vs Nifty]]-AVERAGE(Table2[1W Return vs Nifty]))/_xlfn.STDEV.P(Table2[1W Return vs Nifty])</f>
        <v>-5.3532553883797067E-2</v>
      </c>
      <c r="O234">
        <v>337.25</v>
      </c>
      <c r="P234">
        <v>334.72992664345497</v>
      </c>
      <c r="Q234">
        <v>292.742791510431</v>
      </c>
      <c r="R234">
        <v>45.370302999274301</v>
      </c>
      <c r="S234" s="2">
        <f>(Table2[[#This Row],[Close Price]]-Table2[[#This Row],[20D EMA]])/Table2[[#This Row],[20D EMA]]</f>
        <v>-1.2898443291326975E-2</v>
      </c>
      <c r="T234" s="2">
        <f>(Table2[[#This Row],[Close Price]]-Table2[[#This Row],[50D EMA]])/Table2[[#This Row],[50D EMA]]</f>
        <v>-5.4668749275118842E-3</v>
      </c>
      <c r="U234" s="2">
        <f>(Table2[[#This Row],[Close Price]]-Table2[[#This Row],[200D EMA]])/Table2[[#This Row],[200D EMA]]</f>
        <v>0.13717573806813307</v>
      </c>
      <c r="V234">
        <v>0.73824413737941197</v>
      </c>
      <c r="W234">
        <v>331</v>
      </c>
      <c r="X234">
        <v>334.7</v>
      </c>
      <c r="Y234">
        <v>331</v>
      </c>
      <c r="Z234">
        <v>339.9</v>
      </c>
      <c r="AA234">
        <v>331</v>
      </c>
      <c r="AB234">
        <v>339.9</v>
      </c>
      <c r="AC234" s="2">
        <f>(Table2[[#This Row],[Close Price]]/Table2[[#This Row],[Day Low]])-1</f>
        <v>5.7401812688822051E-3</v>
      </c>
      <c r="AD234" s="2">
        <f>(Table2[[#This Row],[Day High]]/Table2[[#This Row],[Close Price]])-1</f>
        <v>5.4070291378793822E-3</v>
      </c>
      <c r="AE234" s="2">
        <f>(Table2[[#This Row],[Close Price]]/Table2[[#This Row],[Current Week Low]])-1</f>
        <v>5.7401812688822051E-3</v>
      </c>
      <c r="AF234" s="2">
        <f>(Table2[[#This Row],[Current Week High]]/Table2[[#This Row],[Close Price]])-1</f>
        <v>2.1027335536196956E-2</v>
      </c>
      <c r="AG234" s="2">
        <f>(Table2[[#This Row],[Close Price]]/Table2[[#This Row],[Current Month Low]])-1</f>
        <v>5.7401812688822051E-3</v>
      </c>
      <c r="AH234" s="2">
        <f>(Table2[[#This Row],[Current Month High]]/Table2[[#This Row],[Close Price]])-1</f>
        <v>2.1027335536196956E-2</v>
      </c>
      <c r="AI234">
        <v>8.8915590267347504</v>
      </c>
      <c r="AJ234">
        <v>76.980329611908502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-0.02</v>
      </c>
      <c r="AM234" t="s">
        <v>10357</v>
      </c>
      <c r="AN234">
        <v>-2.17</v>
      </c>
      <c r="AO234" t="s">
        <v>10357</v>
      </c>
      <c r="AP234">
        <v>0.124133835135014</v>
      </c>
      <c r="AQ234">
        <f>(Table2[[#This Row],[Sharpe Ratio]]-AVERAGE(Table2[Sharpe Ratio]))/_xlfn.STDEV.P(Table2[Sharpe Ratio])</f>
        <v>0.69293818384134709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-0.26182707616800893</v>
      </c>
      <c r="AS234">
        <f>_xlfn.RANK.AVG(Table2[[#This Row],[1Y Return vs Nifty Z-Score]],Table2[1Y Return vs Nifty Z-Score])</f>
        <v>207</v>
      </c>
      <c r="AT234">
        <f>_xlfn.RANK.AVG(Table2[[#This Row],[6M Return vs Nifty Z-Score]],Table2[6M Return vs Nifty Z-Score])</f>
        <v>418</v>
      </c>
      <c r="AU234">
        <f>_xlfn.RANK.AVG(Table2[[#This Row],[Sharpe Ratio Z-Score]],Table2[Sharpe Ratio Z-Score])</f>
        <v>176</v>
      </c>
      <c r="AV234">
        <f>(Table2[[#This Row],[Rank 1Y]]+Table2[[#This Row],[Rank 6M]]+Table2[[#This Row],[Rank Sharpe]])/3</f>
        <v>267</v>
      </c>
    </row>
    <row r="235" spans="1:48" x14ac:dyDescent="0.3">
      <c r="A235" t="s">
        <v>142</v>
      </c>
      <c r="B235" t="s">
        <v>143</v>
      </c>
      <c r="C235" t="s">
        <v>10316</v>
      </c>
      <c r="D235" t="s">
        <v>144</v>
      </c>
      <c r="E235">
        <v>197704.57864373899</v>
      </c>
      <c r="F235">
        <v>1522.5</v>
      </c>
      <c r="G235">
        <v>33.454959281604097</v>
      </c>
      <c r="H235">
        <f>(Table2[[#This Row],[1Y Return vs Nifty]]-AVERAGE(Table2[1Y Return vs Nifty]))/_xlfn.STDEV.P(Table2[1Y Return vs Nifty])</f>
        <v>0.14762033703972871</v>
      </c>
      <c r="I235">
        <v>-3.1806637836152598</v>
      </c>
      <c r="J235">
        <f>(Table2[[#This Row],[1M Return vs Nifty]]-AVERAGE(Table2[1M Return vs Nifty]))/_xlfn.STDEV.P(Table2[1M Return vs Nifty])</f>
        <v>-0.58774093214918732</v>
      </c>
      <c r="K235">
        <v>-6.3056364403378398</v>
      </c>
      <c r="L235">
        <f>(Table2[[#This Row],[6M Return vs Nifty]]-AVERAGE(Table2[6M Return vs Nifty]))/_xlfn.STDEV.P(Table2[6M Return vs Nifty])</f>
        <v>-0.51433616408267679</v>
      </c>
      <c r="M235">
        <v>-5.0523296001612197</v>
      </c>
      <c r="N235">
        <f>(Table2[[#This Row],[1W Return vs Nifty]]-AVERAGE(Table2[1W Return vs Nifty]))/_xlfn.STDEV.P(Table2[1W Return vs Nifty])</f>
        <v>-1.0123667993014065</v>
      </c>
      <c r="O235">
        <v>1528.8</v>
      </c>
      <c r="P235">
        <v>1537.00731969394</v>
      </c>
      <c r="Q235">
        <v>1383.19540513585</v>
      </c>
      <c r="R235">
        <v>47.670668051433303</v>
      </c>
      <c r="S235" s="2">
        <f>(Table2[[#This Row],[Close Price]]-Table2[[#This Row],[20D EMA]])/Table2[[#This Row],[20D EMA]]</f>
        <v>-4.1208791208790915E-3</v>
      </c>
      <c r="T235" s="2">
        <f>(Table2[[#This Row],[Close Price]]-Table2[[#This Row],[50D EMA]])/Table2[[#This Row],[50D EMA]]</f>
        <v>-9.4386796393583633E-3</v>
      </c>
      <c r="U235" s="2">
        <f>(Table2[[#This Row],[Close Price]]-Table2[[#This Row],[200D EMA]])/Table2[[#This Row],[200D EMA]]</f>
        <v>0.10071215848961573</v>
      </c>
      <c r="V235">
        <v>0.89058978481401097</v>
      </c>
      <c r="W235">
        <v>1480.05</v>
      </c>
      <c r="X235">
        <v>1528</v>
      </c>
      <c r="Y235">
        <v>1480.05</v>
      </c>
      <c r="Z235">
        <v>1544</v>
      </c>
      <c r="AA235">
        <v>1480.05</v>
      </c>
      <c r="AB235">
        <v>1544</v>
      </c>
      <c r="AC235" s="2">
        <f>(Table2[[#This Row],[Close Price]]/Table2[[#This Row],[Day Low]])-1</f>
        <v>2.8681463464072188E-2</v>
      </c>
      <c r="AD235" s="2">
        <f>(Table2[[#This Row],[Day High]]/Table2[[#This Row],[Close Price]])-1</f>
        <v>3.6124794745484579E-3</v>
      </c>
      <c r="AE235" s="2">
        <f>(Table2[[#This Row],[Close Price]]/Table2[[#This Row],[Current Week Low]])-1</f>
        <v>2.8681463464072188E-2</v>
      </c>
      <c r="AF235" s="2">
        <f>(Table2[[#This Row],[Current Week High]]/Table2[[#This Row],[Close Price]])-1</f>
        <v>1.4121510673234861E-2</v>
      </c>
      <c r="AG235" s="2">
        <f>(Table2[[#This Row],[Close Price]]/Table2[[#This Row],[Current Month Low]])-1</f>
        <v>2.8681463464072188E-2</v>
      </c>
      <c r="AH235" s="2">
        <f>(Table2[[#This Row],[Current Month High]]/Table2[[#This Row],[Close Price]])-1</f>
        <v>1.4121510673234861E-2</v>
      </c>
      <c r="AI235">
        <v>11.842364532019699</v>
      </c>
      <c r="AJ235">
        <v>83.8435066111211</v>
      </c>
      <c r="AK235" t="str">
        <f>IF(AND(Table2[[#This Row],[20D EMA]]&gt;Table2[[#This Row],[50D EMA]],Table2[[#This Row],[50D EMA]]&gt;Table2[[#This Row],[200D EMA]]),"Uptrend","Downtrend/NoTrend")</f>
        <v>Downtrend/NoTrend</v>
      </c>
      <c r="AL235">
        <v>-0.17</v>
      </c>
      <c r="AM235" t="s">
        <v>10357</v>
      </c>
      <c r="AN235">
        <v>0.93</v>
      </c>
      <c r="AO235" t="s">
        <v>10358</v>
      </c>
      <c r="AP235">
        <v>0.19551707613710201</v>
      </c>
      <c r="AQ235">
        <f>(Table2[[#This Row],[Sharpe Ratio]]-AVERAGE(Table2[Sharpe Ratio]))/_xlfn.STDEV.P(Table2[Sharpe Ratio])</f>
        <v>1.5096560703083379</v>
      </c>
      <c r="AR2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5">
        <f>_xlfn.RANK.AVG(Table2[[#This Row],[1Y Return vs Nifty Z-Score]],Table2[1Y Return vs Nifty Z-Score])</f>
        <v>255</v>
      </c>
      <c r="AT235">
        <f>_xlfn.RANK.AVG(Table2[[#This Row],[6M Return vs Nifty Z-Score]],Table2[6M Return vs Nifty Z-Score])</f>
        <v>502</v>
      </c>
      <c r="AU235">
        <f>_xlfn.RANK.AVG(Table2[[#This Row],[Sharpe Ratio Z-Score]],Table2[Sharpe Ratio Z-Score])</f>
        <v>45</v>
      </c>
      <c r="AV235">
        <f>(Table2[[#This Row],[Rank 1Y]]+Table2[[#This Row],[Rank 6M]]+Table2[[#This Row],[Rank Sharpe]])/3</f>
        <v>267.33333333333331</v>
      </c>
    </row>
    <row r="236" spans="1:48" x14ac:dyDescent="0.3">
      <c r="A236" t="s">
        <v>567</v>
      </c>
      <c r="B236" t="s">
        <v>568</v>
      </c>
      <c r="C236" t="s">
        <v>10316</v>
      </c>
      <c r="D236" t="s">
        <v>185</v>
      </c>
      <c r="E236">
        <v>35408.879999999997</v>
      </c>
      <c r="F236">
        <v>824.3</v>
      </c>
      <c r="G236">
        <v>28.4258778659017</v>
      </c>
      <c r="H236">
        <f>(Table2[[#This Row],[1Y Return vs Nifty]]-AVERAGE(Table2[1Y Return vs Nifty]))/_xlfn.STDEV.P(Table2[1Y Return vs Nifty])</f>
        <v>6.3769942023590431E-2</v>
      </c>
      <c r="I236">
        <v>5.4805446775795703</v>
      </c>
      <c r="J236">
        <f>(Table2[[#This Row],[1M Return vs Nifty]]-AVERAGE(Table2[1M Return vs Nifty]))/_xlfn.STDEV.P(Table2[1M Return vs Nifty])</f>
        <v>0.25589064907540982</v>
      </c>
      <c r="K236">
        <v>67.551391154956704</v>
      </c>
      <c r="L236">
        <f>(Table2[[#This Row],[6M Return vs Nifty]]-AVERAGE(Table2[6M Return vs Nifty]))/_xlfn.STDEV.P(Table2[6M Return vs Nifty])</f>
        <v>1.9601160274598752</v>
      </c>
      <c r="M236">
        <v>-2.1580845735361698</v>
      </c>
      <c r="N236">
        <f>(Table2[[#This Row],[1W Return vs Nifty]]-AVERAGE(Table2[1W Return vs Nifty]))/_xlfn.STDEV.P(Table2[1W Return vs Nifty])</f>
        <v>-0.31982382782714869</v>
      </c>
      <c r="O236">
        <v>810.77</v>
      </c>
      <c r="P236">
        <v>771.61117230942398</v>
      </c>
      <c r="Q236">
        <v>622.30834753836302</v>
      </c>
      <c r="R236">
        <v>48.774544276521603</v>
      </c>
      <c r="S236" s="2">
        <f>(Table2[[#This Row],[Close Price]]-Table2[[#This Row],[20D EMA]])/Table2[[#This Row],[20D EMA]]</f>
        <v>1.6687839954611015E-2</v>
      </c>
      <c r="T236" s="2">
        <f>(Table2[[#This Row],[Close Price]]-Table2[[#This Row],[50D EMA]])/Table2[[#This Row],[50D EMA]]</f>
        <v>6.828416899781127E-2</v>
      </c>
      <c r="U236" s="2">
        <f>(Table2[[#This Row],[Close Price]]-Table2[[#This Row],[200D EMA]])/Table2[[#This Row],[200D EMA]]</f>
        <v>0.32458451386783765</v>
      </c>
      <c r="V236">
        <v>0.41857659712087703</v>
      </c>
      <c r="W236">
        <v>801</v>
      </c>
      <c r="X236">
        <v>837.7</v>
      </c>
      <c r="Y236">
        <v>790</v>
      </c>
      <c r="Z236">
        <v>839.8</v>
      </c>
      <c r="AA236">
        <v>790</v>
      </c>
      <c r="AB236">
        <v>839.8</v>
      </c>
      <c r="AC236" s="2">
        <f>(Table2[[#This Row],[Close Price]]/Table2[[#This Row],[Day Low]])-1</f>
        <v>2.90886392009988E-2</v>
      </c>
      <c r="AD236" s="2">
        <f>(Table2[[#This Row],[Day High]]/Table2[[#This Row],[Close Price]])-1</f>
        <v>1.6256217396579009E-2</v>
      </c>
      <c r="AE236" s="2">
        <f>(Table2[[#This Row],[Close Price]]/Table2[[#This Row],[Current Week Low]])-1</f>
        <v>4.3417721518987262E-2</v>
      </c>
      <c r="AF236" s="2">
        <f>(Table2[[#This Row],[Current Week High]]/Table2[[#This Row],[Close Price]])-1</f>
        <v>1.8803833555744331E-2</v>
      </c>
      <c r="AG236" s="2">
        <f>(Table2[[#This Row],[Close Price]]/Table2[[#This Row],[Current Month Low]])-1</f>
        <v>4.3417721518987262E-2</v>
      </c>
      <c r="AH236" s="2">
        <f>(Table2[[#This Row],[Current Month High]]/Table2[[#This Row],[Close Price]])-1</f>
        <v>1.8803833555744331E-2</v>
      </c>
      <c r="AI236">
        <v>3.7971612277083602</v>
      </c>
      <c r="AJ236">
        <v>97.626468472788204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0.04</v>
      </c>
      <c r="AM236" t="s">
        <v>10358</v>
      </c>
      <c r="AN236">
        <v>2.52</v>
      </c>
      <c r="AO236" t="s">
        <v>10358</v>
      </c>
      <c r="AP236">
        <v>1.1104101326359E-2</v>
      </c>
      <c r="AQ236">
        <f>(Table2[[#This Row],[Sharpe Ratio]]-AVERAGE(Table2[Sharpe Ratio]))/_xlfn.STDEV.P(Table2[Sharpe Ratio])</f>
        <v>-0.60027019403870852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1.3596825966930184</v>
      </c>
      <c r="AS236">
        <f>_xlfn.RANK.AVG(Table2[[#This Row],[1Y Return vs Nifty Z-Score]],Table2[1Y Return vs Nifty Z-Score])</f>
        <v>281</v>
      </c>
      <c r="AT236">
        <f>_xlfn.RANK.AVG(Table2[[#This Row],[6M Return vs Nifty Z-Score]],Table2[6M Return vs Nifty Z-Score])</f>
        <v>32</v>
      </c>
      <c r="AU236">
        <f>_xlfn.RANK.AVG(Table2[[#This Row],[Sharpe Ratio Z-Score]],Table2[Sharpe Ratio Z-Score])</f>
        <v>494</v>
      </c>
      <c r="AV236">
        <f>(Table2[[#This Row],[Rank 1Y]]+Table2[[#This Row],[Rank 6M]]+Table2[[#This Row],[Rank Sharpe]])/3</f>
        <v>269</v>
      </c>
    </row>
    <row r="237" spans="1:48" x14ac:dyDescent="0.3">
      <c r="A237" t="s">
        <v>1467</v>
      </c>
      <c r="B237" t="s">
        <v>1468</v>
      </c>
      <c r="C237" t="s">
        <v>10322</v>
      </c>
      <c r="D237" t="s">
        <v>627</v>
      </c>
      <c r="E237">
        <v>7187.2387730549999</v>
      </c>
      <c r="F237">
        <v>580.25</v>
      </c>
      <c r="G237">
        <v>50.028343201722002</v>
      </c>
      <c r="H237">
        <f>(Table2[[#This Row],[1Y Return vs Nifty]]-AVERAGE(Table2[1Y Return vs Nifty]))/_xlfn.STDEV.P(Table2[1Y Return vs Nifty])</f>
        <v>0.42395008269008971</v>
      </c>
      <c r="I237">
        <v>10.8354495857684</v>
      </c>
      <c r="J237">
        <f>(Table2[[#This Row],[1M Return vs Nifty]]-AVERAGE(Table2[1M Return vs Nifty]))/_xlfn.STDEV.P(Table2[1M Return vs Nifty])</f>
        <v>0.77747685904171404</v>
      </c>
      <c r="K237">
        <v>12.2518136969941</v>
      </c>
      <c r="L237">
        <f>(Table2[[#This Row],[6M Return vs Nifty]]-AVERAGE(Table2[6M Return vs Nifty]))/_xlfn.STDEV.P(Table2[6M Return vs Nifty])</f>
        <v>0.10739916235616029</v>
      </c>
      <c r="M237">
        <v>4.8026157189109897</v>
      </c>
      <c r="N237">
        <f>(Table2[[#This Row],[1W Return vs Nifty]]-AVERAGE(Table2[1W Return vs Nifty]))/_xlfn.STDEV.P(Table2[1W Return vs Nifty])</f>
        <v>1.3457518299789653</v>
      </c>
      <c r="O237">
        <v>520.53</v>
      </c>
      <c r="P237">
        <v>504.09967031139098</v>
      </c>
      <c r="Q237">
        <v>459.45746383434403</v>
      </c>
      <c r="R237">
        <v>75.071195563362096</v>
      </c>
      <c r="S237" s="2">
        <f>(Table2[[#This Row],[Close Price]]-Table2[[#This Row],[20D EMA]])/Table2[[#This Row],[20D EMA]]</f>
        <v>0.11472921829673607</v>
      </c>
      <c r="T237" s="2">
        <f>(Table2[[#This Row],[Close Price]]-Table2[[#This Row],[50D EMA]])/Table2[[#This Row],[50D EMA]]</f>
        <v>0.15106205017267649</v>
      </c>
      <c r="U237" s="2">
        <f>(Table2[[#This Row],[Close Price]]-Table2[[#This Row],[200D EMA]])/Table2[[#This Row],[200D EMA]]</f>
        <v>0.26290254413890063</v>
      </c>
      <c r="V237">
        <v>1.5676019044477001</v>
      </c>
      <c r="W237">
        <v>548</v>
      </c>
      <c r="X237">
        <v>583</v>
      </c>
      <c r="Y237">
        <v>531.5</v>
      </c>
      <c r="Z237">
        <v>583</v>
      </c>
      <c r="AA237">
        <v>531.5</v>
      </c>
      <c r="AB237">
        <v>583</v>
      </c>
      <c r="AC237" s="2">
        <f>(Table2[[#This Row],[Close Price]]/Table2[[#This Row],[Day Low]])-1</f>
        <v>5.885036496350371E-2</v>
      </c>
      <c r="AD237" s="2">
        <f>(Table2[[#This Row],[Day High]]/Table2[[#This Row],[Close Price]])-1</f>
        <v>4.7393364928909332E-3</v>
      </c>
      <c r="AE237" s="2">
        <f>(Table2[[#This Row],[Close Price]]/Table2[[#This Row],[Current Week Low]])-1</f>
        <v>9.1721542803386624E-2</v>
      </c>
      <c r="AF237" s="2">
        <f>(Table2[[#This Row],[Current Week High]]/Table2[[#This Row],[Close Price]])-1</f>
        <v>4.7393364928909332E-3</v>
      </c>
      <c r="AG237" s="2">
        <f>(Table2[[#This Row],[Close Price]]/Table2[[#This Row],[Current Month Low]])-1</f>
        <v>9.1721542803386624E-2</v>
      </c>
      <c r="AH237" s="2">
        <f>(Table2[[#This Row],[Current Month High]]/Table2[[#This Row],[Close Price]])-1</f>
        <v>4.7393364928909332E-3</v>
      </c>
      <c r="AI237">
        <v>0.47393364928909298</v>
      </c>
      <c r="AJ237">
        <v>94.160950309519805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0.12</v>
      </c>
      <c r="AM237" t="s">
        <v>10358</v>
      </c>
      <c r="AN237">
        <v>22.13</v>
      </c>
      <c r="AO237" t="s">
        <v>10358</v>
      </c>
      <c r="AP237">
        <v>7.3033899943735006E-2</v>
      </c>
      <c r="AQ237">
        <f>(Table2[[#This Row],[Sharpe Ratio]]-AVERAGE(Table2[Sharpe Ratio]))/_xlfn.STDEV.P(Table2[Sharpe Ratio])</f>
        <v>0.10828791464439591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2.7628658487113253</v>
      </c>
      <c r="AS237">
        <f>_xlfn.RANK.AVG(Table2[[#This Row],[1Y Return vs Nifty Z-Score]],Table2[1Y Return vs Nifty Z-Score])</f>
        <v>191</v>
      </c>
      <c r="AT237">
        <f>_xlfn.RANK.AVG(Table2[[#This Row],[6M Return vs Nifty Z-Score]],Table2[6M Return vs Nifty Z-Score])</f>
        <v>292</v>
      </c>
      <c r="AU237">
        <f>_xlfn.RANK.AVG(Table2[[#This Row],[Sharpe Ratio Z-Score]],Table2[Sharpe Ratio Z-Score])</f>
        <v>325</v>
      </c>
      <c r="AV237">
        <f>(Table2[[#This Row],[Rank 1Y]]+Table2[[#This Row],[Rank 6M]]+Table2[[#This Row],[Rank Sharpe]])/3</f>
        <v>269.33333333333331</v>
      </c>
    </row>
    <row r="238" spans="1:48" x14ac:dyDescent="0.3">
      <c r="A238" t="s">
        <v>55</v>
      </c>
      <c r="B238" t="s">
        <v>56</v>
      </c>
      <c r="C238" t="s">
        <v>10312</v>
      </c>
      <c r="D238" t="s">
        <v>57</v>
      </c>
      <c r="E238">
        <v>410368.70769971999</v>
      </c>
      <c r="F238">
        <v>314.39999999999998</v>
      </c>
      <c r="G238">
        <v>42.816702337909199</v>
      </c>
      <c r="H238">
        <f>(Table2[[#This Row],[1Y Return vs Nifty]]-AVERAGE(Table2[1Y Return vs Nifty]))/_xlfn.STDEV.P(Table2[1Y Return vs Nifty])</f>
        <v>0.30370964807370721</v>
      </c>
      <c r="I238">
        <v>-0.94283914146631798</v>
      </c>
      <c r="J238">
        <f>(Table2[[#This Row],[1M Return vs Nifty]]-AVERAGE(Table2[1M Return vs Nifty]))/_xlfn.STDEV.P(Table2[1M Return vs Nifty])</f>
        <v>-0.36976909255914459</v>
      </c>
      <c r="K238">
        <v>0.14136994813923001</v>
      </c>
      <c r="L238">
        <f>(Table2[[#This Row],[6M Return vs Nifty]]-AVERAGE(Table2[6M Return vs Nifty]))/_xlfn.STDEV.P(Table2[6M Return vs Nifty])</f>
        <v>-0.29834034613193816</v>
      </c>
      <c r="M238">
        <v>-2.2175151555341999</v>
      </c>
      <c r="N238">
        <f>(Table2[[#This Row],[1W Return vs Nifty]]-AVERAGE(Table2[1W Return vs Nifty]))/_xlfn.STDEV.P(Table2[1W Return vs Nifty])</f>
        <v>-0.334044542201617</v>
      </c>
      <c r="O238">
        <v>325.07</v>
      </c>
      <c r="P238">
        <v>315.00773886953698</v>
      </c>
      <c r="Q238">
        <v>270.079460869402</v>
      </c>
      <c r="R238">
        <v>47.0880023280478</v>
      </c>
      <c r="S238" s="2">
        <f>(Table2[[#This Row],[Close Price]]-Table2[[#This Row],[20D EMA]])/Table2[[#This Row],[20D EMA]]</f>
        <v>-3.2823699510874632E-2</v>
      </c>
      <c r="T238" s="2">
        <f>(Table2[[#This Row],[Close Price]]-Table2[[#This Row],[50D EMA]])/Table2[[#This Row],[50D EMA]]</f>
        <v>-1.9292823462622988E-3</v>
      </c>
      <c r="U238" s="2">
        <f>(Table2[[#This Row],[Close Price]]-Table2[[#This Row],[200D EMA]])/Table2[[#This Row],[200D EMA]]</f>
        <v>0.16410184983311024</v>
      </c>
      <c r="V238">
        <v>0.62040508270155903</v>
      </c>
      <c r="W238">
        <v>308.39999999999998</v>
      </c>
      <c r="X238">
        <v>316.2</v>
      </c>
      <c r="Y238">
        <v>308.39999999999998</v>
      </c>
      <c r="Z238">
        <v>331.95</v>
      </c>
      <c r="AA238">
        <v>308.39999999999998</v>
      </c>
      <c r="AB238">
        <v>331.95</v>
      </c>
      <c r="AC238" s="2">
        <f>(Table2[[#This Row],[Close Price]]/Table2[[#This Row],[Day Low]])-1</f>
        <v>1.9455252918287869E-2</v>
      </c>
      <c r="AD238" s="2">
        <f>(Table2[[#This Row],[Day High]]/Table2[[#This Row],[Close Price]])-1</f>
        <v>5.7251908396946938E-3</v>
      </c>
      <c r="AE238" s="2">
        <f>(Table2[[#This Row],[Close Price]]/Table2[[#This Row],[Current Week Low]])-1</f>
        <v>1.9455252918287869E-2</v>
      </c>
      <c r="AF238" s="2">
        <f>(Table2[[#This Row],[Current Week High]]/Table2[[#This Row],[Close Price]])-1</f>
        <v>5.5820610687022931E-2</v>
      </c>
      <c r="AG238" s="2">
        <f>(Table2[[#This Row],[Close Price]]/Table2[[#This Row],[Current Month Low]])-1</f>
        <v>1.9455252918287869E-2</v>
      </c>
      <c r="AH238" s="2">
        <f>(Table2[[#This Row],[Current Month High]]/Table2[[#This Row],[Close Price]])-1</f>
        <v>5.5820610687022931E-2</v>
      </c>
      <c r="AI238">
        <v>9.7328244274809297</v>
      </c>
      <c r="AJ238">
        <v>74.763757643134994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0.08</v>
      </c>
      <c r="AM238" t="s">
        <v>10358</v>
      </c>
      <c r="AN238">
        <v>-6.23</v>
      </c>
      <c r="AO238" t="s">
        <v>10357</v>
      </c>
      <c r="AP238">
        <v>0.12861495378622301</v>
      </c>
      <c r="AQ238">
        <f>(Table2[[#This Row],[Sharpe Ratio]]-AVERAGE(Table2[Sharpe Ratio]))/_xlfn.STDEV.P(Table2[Sharpe Ratio])</f>
        <v>0.74420805758827013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4.5763724769277536E-2</v>
      </c>
      <c r="AS238">
        <f>_xlfn.RANK.AVG(Table2[[#This Row],[1Y Return vs Nifty Z-Score]],Table2[1Y Return vs Nifty Z-Score])</f>
        <v>219</v>
      </c>
      <c r="AT238">
        <f>_xlfn.RANK.AVG(Table2[[#This Row],[6M Return vs Nifty Z-Score]],Table2[6M Return vs Nifty Z-Score])</f>
        <v>425</v>
      </c>
      <c r="AU238">
        <f>_xlfn.RANK.AVG(Table2[[#This Row],[Sharpe Ratio Z-Score]],Table2[Sharpe Ratio Z-Score])</f>
        <v>165</v>
      </c>
      <c r="AV238">
        <f>(Table2[[#This Row],[Rank 1Y]]+Table2[[#This Row],[Rank 6M]]+Table2[[#This Row],[Rank Sharpe]])/3</f>
        <v>269.66666666666669</v>
      </c>
    </row>
    <row r="239" spans="1:48" x14ac:dyDescent="0.3">
      <c r="A239" t="s">
        <v>1519</v>
      </c>
      <c r="B239" t="s">
        <v>1520</v>
      </c>
      <c r="C239" t="s">
        <v>10326</v>
      </c>
      <c r="D239" t="s">
        <v>138</v>
      </c>
      <c r="E239">
        <v>6726.0026793999996</v>
      </c>
      <c r="F239">
        <v>819.8</v>
      </c>
      <c r="G239">
        <v>65.508472881651699</v>
      </c>
      <c r="H239">
        <f>(Table2[[#This Row],[1Y Return vs Nifty]]-AVERAGE(Table2[1Y Return vs Nifty]))/_xlfn.STDEV.P(Table2[1Y Return vs Nifty])</f>
        <v>0.68205188722845611</v>
      </c>
      <c r="I239">
        <v>-7.3990427391896496</v>
      </c>
      <c r="J239">
        <f>(Table2[[#This Row],[1M Return vs Nifty]]-AVERAGE(Table2[1M Return vs Nifty]))/_xlfn.STDEV.P(Table2[1M Return vs Nifty])</f>
        <v>-0.99862559384971517</v>
      </c>
      <c r="K239">
        <v>-11.5303497928592</v>
      </c>
      <c r="L239">
        <f>(Table2[[#This Row],[6M Return vs Nifty]]-AVERAGE(Table2[6M Return vs Nifty]))/_xlfn.STDEV.P(Table2[6M Return vs Nifty])</f>
        <v>-0.68938116421685192</v>
      </c>
      <c r="M239">
        <v>-8.3696242839927404</v>
      </c>
      <c r="N239">
        <f>(Table2[[#This Row],[1W Return vs Nifty]]-AVERAGE(Table2[1W Return vs Nifty]))/_xlfn.STDEV.P(Table2[1W Return vs Nifty])</f>
        <v>-1.8061382652492566</v>
      </c>
      <c r="O239">
        <v>862.99</v>
      </c>
      <c r="P239">
        <v>884.73042909826597</v>
      </c>
      <c r="Q239">
        <v>760.38583393341298</v>
      </c>
      <c r="R239">
        <v>24.3080742349985</v>
      </c>
      <c r="S239" s="2">
        <f>(Table2[[#This Row],[Close Price]]-Table2[[#This Row],[20D EMA]])/Table2[[#This Row],[20D EMA]]</f>
        <v>-5.0046929860137493E-2</v>
      </c>
      <c r="T239" s="2">
        <f>(Table2[[#This Row],[Close Price]]-Table2[[#This Row],[50D EMA]])/Table2[[#This Row],[50D EMA]]</f>
        <v>-7.3390071102724858E-2</v>
      </c>
      <c r="U239" s="2">
        <f>(Table2[[#This Row],[Close Price]]-Table2[[#This Row],[200D EMA]])/Table2[[#This Row],[200D EMA]]</f>
        <v>7.8136866068693592E-2</v>
      </c>
      <c r="V239">
        <v>0.58080282489716994</v>
      </c>
      <c r="W239">
        <v>808.25</v>
      </c>
      <c r="X239">
        <v>825</v>
      </c>
      <c r="Y239">
        <v>793</v>
      </c>
      <c r="Z239">
        <v>845</v>
      </c>
      <c r="AA239">
        <v>793</v>
      </c>
      <c r="AB239">
        <v>845</v>
      </c>
      <c r="AC239" s="2">
        <f>(Table2[[#This Row],[Close Price]]/Table2[[#This Row],[Day Low]])-1</f>
        <v>1.4290133003402428E-2</v>
      </c>
      <c r="AD239" s="2">
        <f>(Table2[[#This Row],[Day High]]/Table2[[#This Row],[Close Price]])-1</f>
        <v>6.3430104903634543E-3</v>
      </c>
      <c r="AE239" s="2">
        <f>(Table2[[#This Row],[Close Price]]/Table2[[#This Row],[Current Week Low]])-1</f>
        <v>3.3795712484236962E-2</v>
      </c>
      <c r="AF239" s="2">
        <f>(Table2[[#This Row],[Current Week High]]/Table2[[#This Row],[Close Price]])-1</f>
        <v>3.0739204684069321E-2</v>
      </c>
      <c r="AG239" s="2">
        <f>(Table2[[#This Row],[Close Price]]/Table2[[#This Row],[Current Month Low]])-1</f>
        <v>3.3795712484236962E-2</v>
      </c>
      <c r="AH239" s="2">
        <f>(Table2[[#This Row],[Current Month High]]/Table2[[#This Row],[Close Price]])-1</f>
        <v>3.0739204684069321E-2</v>
      </c>
      <c r="AI239">
        <v>35.398877775067</v>
      </c>
      <c r="AJ239">
        <v>126.589275843007</v>
      </c>
      <c r="AK239" t="str">
        <f>IF(AND(Table2[[#This Row],[20D EMA]]&gt;Table2[[#This Row],[50D EMA]],Table2[[#This Row],[50D EMA]]&gt;Table2[[#This Row],[200D EMA]]),"Uptrend","Downtrend/NoTrend")</f>
        <v>Downtrend/NoTrend</v>
      </c>
      <c r="AL239">
        <v>-0.11</v>
      </c>
      <c r="AM239" t="s">
        <v>10357</v>
      </c>
      <c r="AN239">
        <v>-10.23</v>
      </c>
      <c r="AO239" t="s">
        <v>10357</v>
      </c>
      <c r="AP239">
        <v>0.147434816728269</v>
      </c>
      <c r="AQ239">
        <f>(Table2[[#This Row],[Sharpe Ratio]]-AVERAGE(Table2[Sharpe Ratio]))/_xlfn.STDEV.P(Table2[Sharpe Ratio])</f>
        <v>0.95953196933355855</v>
      </c>
      <c r="AR2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9">
        <f>_xlfn.RANK.AVG(Table2[[#This Row],[1Y Return vs Nifty Z-Score]],Table2[1Y Return vs Nifty Z-Score])</f>
        <v>141</v>
      </c>
      <c r="AT239">
        <f>_xlfn.RANK.AVG(Table2[[#This Row],[6M Return vs Nifty Z-Score]],Table2[6M Return vs Nifty Z-Score])</f>
        <v>546</v>
      </c>
      <c r="AU239">
        <f>_xlfn.RANK.AVG(Table2[[#This Row],[Sharpe Ratio Z-Score]],Table2[Sharpe Ratio Z-Score])</f>
        <v>125</v>
      </c>
      <c r="AV239">
        <f>(Table2[[#This Row],[Rank 1Y]]+Table2[[#This Row],[Rank 6M]]+Table2[[#This Row],[Rank Sharpe]])/3</f>
        <v>270.66666666666669</v>
      </c>
    </row>
    <row r="240" spans="1:48" x14ac:dyDescent="0.3">
      <c r="A240" t="s">
        <v>1725</v>
      </c>
      <c r="B240" t="s">
        <v>1726</v>
      </c>
      <c r="C240" t="s">
        <v>10319</v>
      </c>
      <c r="D240" t="s">
        <v>257</v>
      </c>
      <c r="E240">
        <v>4711.0598691199903</v>
      </c>
      <c r="F240">
        <v>1446.55</v>
      </c>
      <c r="G240">
        <v>5.2419736077502499</v>
      </c>
      <c r="H240">
        <f>(Table2[[#This Row],[1Y Return vs Nifty]]-AVERAGE(Table2[1Y Return vs Nifty]))/_xlfn.STDEV.P(Table2[1Y Return vs Nifty])</f>
        <v>-0.32277769349342567</v>
      </c>
      <c r="I240">
        <v>6.3515405455695904</v>
      </c>
      <c r="J240">
        <f>(Table2[[#This Row],[1M Return vs Nifty]]-AVERAGE(Table2[1M Return vs Nifty]))/_xlfn.STDEV.P(Table2[1M Return vs Nifty])</f>
        <v>0.34072865114459727</v>
      </c>
      <c r="K240">
        <v>12.868581963779301</v>
      </c>
      <c r="L240">
        <f>(Table2[[#This Row],[6M Return vs Nifty]]-AVERAGE(Table2[6M Return vs Nifty]))/_xlfn.STDEV.P(Table2[6M Return vs Nifty])</f>
        <v>0.12806291825198751</v>
      </c>
      <c r="M240">
        <v>8.4509704023794505</v>
      </c>
      <c r="N240">
        <f>(Table2[[#This Row],[1W Return vs Nifty]]-AVERAGE(Table2[1W Return vs Nifty]))/_xlfn.STDEV.P(Table2[1W Return vs Nifty])</f>
        <v>2.2187402501845503</v>
      </c>
      <c r="O240">
        <v>1367.82</v>
      </c>
      <c r="P240">
        <v>1354.39912236601</v>
      </c>
      <c r="Q240">
        <v>1257.5412772909301</v>
      </c>
      <c r="R240">
        <v>82.343794833649198</v>
      </c>
      <c r="S240" s="2">
        <f>(Table2[[#This Row],[Close Price]]-Table2[[#This Row],[20D EMA]])/Table2[[#This Row],[20D EMA]]</f>
        <v>5.7558743109473481E-2</v>
      </c>
      <c r="T240" s="2">
        <f>(Table2[[#This Row],[Close Price]]-Table2[[#This Row],[50D EMA]])/Table2[[#This Row],[50D EMA]]</f>
        <v>6.8038199458525087E-2</v>
      </c>
      <c r="U240" s="2">
        <f>(Table2[[#This Row],[Close Price]]-Table2[[#This Row],[200D EMA]])/Table2[[#This Row],[200D EMA]]</f>
        <v>0.15030021369655844</v>
      </c>
      <c r="V240">
        <v>2.1527690558277102</v>
      </c>
      <c r="W240">
        <v>1436</v>
      </c>
      <c r="X240">
        <v>1464</v>
      </c>
      <c r="Y240">
        <v>1402</v>
      </c>
      <c r="Z240">
        <v>1574.8</v>
      </c>
      <c r="AA240">
        <v>1402</v>
      </c>
      <c r="AB240">
        <v>1574.8</v>
      </c>
      <c r="AC240" s="2">
        <f>(Table2[[#This Row],[Close Price]]/Table2[[#This Row],[Day Low]])-1</f>
        <v>7.3467966573816934E-3</v>
      </c>
      <c r="AD240" s="2">
        <f>(Table2[[#This Row],[Day High]]/Table2[[#This Row],[Close Price]])-1</f>
        <v>1.206318481905222E-2</v>
      </c>
      <c r="AE240" s="2">
        <f>(Table2[[#This Row],[Close Price]]/Table2[[#This Row],[Current Week Low]])-1</f>
        <v>3.1776034236804529E-2</v>
      </c>
      <c r="AF240" s="2">
        <f>(Table2[[#This Row],[Current Week High]]/Table2[[#This Row],[Close Price]])-1</f>
        <v>8.8659223670111587E-2</v>
      </c>
      <c r="AG240" s="2">
        <f>(Table2[[#This Row],[Close Price]]/Table2[[#This Row],[Current Month Low]])-1</f>
        <v>3.1776034236804529E-2</v>
      </c>
      <c r="AH240" s="2">
        <f>(Table2[[#This Row],[Current Month High]]/Table2[[#This Row],[Close Price]])-1</f>
        <v>8.8659223670111587E-2</v>
      </c>
      <c r="AI240">
        <v>8.8659223670111498</v>
      </c>
      <c r="AJ240">
        <v>50.072621641249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0.14000000000000001</v>
      </c>
      <c r="AM240" t="s">
        <v>10358</v>
      </c>
      <c r="AN240">
        <v>11.43</v>
      </c>
      <c r="AO240" t="s">
        <v>10358</v>
      </c>
      <c r="AP240">
        <v>0.14401038690422399</v>
      </c>
      <c r="AQ240">
        <f>(Table2[[#This Row],[Sharpe Ratio]]-AVERAGE(Table2[Sharpe Ratio]))/_xlfn.STDEV.P(Table2[Sharpe Ratio])</f>
        <v>0.92035200147294038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3.2851061275606499</v>
      </c>
      <c r="AS240">
        <f>_xlfn.RANK.AVG(Table2[[#This Row],[1Y Return vs Nifty Z-Score]],Table2[1Y Return vs Nifty Z-Score])</f>
        <v>399</v>
      </c>
      <c r="AT240">
        <f>_xlfn.RANK.AVG(Table2[[#This Row],[6M Return vs Nifty Z-Score]],Table2[6M Return vs Nifty Z-Score])</f>
        <v>284</v>
      </c>
      <c r="AU240">
        <f>_xlfn.RANK.AVG(Table2[[#This Row],[Sharpe Ratio Z-Score]],Table2[Sharpe Ratio Z-Score])</f>
        <v>132</v>
      </c>
      <c r="AV240">
        <f>(Table2[[#This Row],[Rank 1Y]]+Table2[[#This Row],[Rank 6M]]+Table2[[#This Row],[Rank Sharpe]])/3</f>
        <v>271.66666666666669</v>
      </c>
    </row>
    <row r="241" spans="1:48" x14ac:dyDescent="0.3">
      <c r="A241" t="s">
        <v>904</v>
      </c>
      <c r="B241" t="s">
        <v>905</v>
      </c>
      <c r="C241" t="s">
        <v>10318</v>
      </c>
      <c r="D241" t="s">
        <v>54</v>
      </c>
      <c r="E241">
        <v>16769.625</v>
      </c>
      <c r="F241">
        <v>6900.2</v>
      </c>
      <c r="G241">
        <v>31.8740557905945</v>
      </c>
      <c r="H241">
        <f>(Table2[[#This Row],[1Y Return vs Nifty]]-AVERAGE(Table2[1Y Return vs Nifty]))/_xlfn.STDEV.P(Table2[1Y Return vs Nifty])</f>
        <v>0.12126176949105988</v>
      </c>
      <c r="I241">
        <v>-2.2951986877407902</v>
      </c>
      <c r="J241">
        <f>(Table2[[#This Row],[1M Return vs Nifty]]-AVERAGE(Table2[1M Return vs Nifty]))/_xlfn.STDEV.P(Table2[1M Return vs Nifty])</f>
        <v>-0.50149357737200917</v>
      </c>
      <c r="K241">
        <v>14.145417550074599</v>
      </c>
      <c r="L241">
        <f>(Table2[[#This Row],[6M Return vs Nifty]]-AVERAGE(Table2[6M Return vs Nifty]))/_xlfn.STDEV.P(Table2[6M Return vs Nifty])</f>
        <v>0.17084109004710063</v>
      </c>
      <c r="M241">
        <v>0.844278808444066</v>
      </c>
      <c r="N241">
        <f>(Table2[[#This Row],[1W Return vs Nifty]]-AVERAGE(Table2[1W Return vs Nifty]))/_xlfn.STDEV.P(Table2[1W Return vs Nifty])</f>
        <v>0.3985900033703797</v>
      </c>
      <c r="O241">
        <v>6751.14</v>
      </c>
      <c r="P241">
        <v>6636.5869017782097</v>
      </c>
      <c r="Q241">
        <v>5846.4494741523604</v>
      </c>
      <c r="R241">
        <v>49.529112506757897</v>
      </c>
      <c r="S241" s="2">
        <f>(Table2[[#This Row],[Close Price]]-Table2[[#This Row],[20D EMA]])/Table2[[#This Row],[20D EMA]]</f>
        <v>2.2079234025660775E-2</v>
      </c>
      <c r="T241" s="2">
        <f>(Table2[[#This Row],[Close Price]]-Table2[[#This Row],[50D EMA]])/Table2[[#This Row],[50D EMA]]</f>
        <v>3.9721185320598679E-2</v>
      </c>
      <c r="U241" s="2">
        <f>(Table2[[#This Row],[Close Price]]-Table2[[#This Row],[200D EMA]])/Table2[[#This Row],[200D EMA]]</f>
        <v>0.18023768622415334</v>
      </c>
      <c r="V241">
        <v>0.36785363322849302</v>
      </c>
      <c r="W241">
        <v>6844.5</v>
      </c>
      <c r="X241">
        <v>7060</v>
      </c>
      <c r="Y241">
        <v>6367.55</v>
      </c>
      <c r="Z241">
        <v>7060</v>
      </c>
      <c r="AA241">
        <v>6367.55</v>
      </c>
      <c r="AB241">
        <v>7060</v>
      </c>
      <c r="AC241" s="2">
        <f>(Table2[[#This Row],[Close Price]]/Table2[[#This Row],[Day Low]])-1</f>
        <v>8.1379209584337975E-3</v>
      </c>
      <c r="AD241" s="2">
        <f>(Table2[[#This Row],[Day High]]/Table2[[#This Row],[Close Price]])-1</f>
        <v>2.3158749021767511E-2</v>
      </c>
      <c r="AE241" s="2">
        <f>(Table2[[#This Row],[Close Price]]/Table2[[#This Row],[Current Week Low]])-1</f>
        <v>8.3650697678070873E-2</v>
      </c>
      <c r="AF241" s="2">
        <f>(Table2[[#This Row],[Current Week High]]/Table2[[#This Row],[Close Price]])-1</f>
        <v>2.3158749021767511E-2</v>
      </c>
      <c r="AG241" s="2">
        <f>(Table2[[#This Row],[Close Price]]/Table2[[#This Row],[Current Month Low]])-1</f>
        <v>8.3650697678070873E-2</v>
      </c>
      <c r="AH241" s="2">
        <f>(Table2[[#This Row],[Current Month High]]/Table2[[#This Row],[Close Price]])-1</f>
        <v>2.3158749021767511E-2</v>
      </c>
      <c r="AI241">
        <v>9.7388481493290104</v>
      </c>
      <c r="AJ241">
        <v>62.357647058823503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-0.08</v>
      </c>
      <c r="AM241" t="s">
        <v>10357</v>
      </c>
      <c r="AN241">
        <v>4.1500000000000004</v>
      </c>
      <c r="AO241" t="s">
        <v>10358</v>
      </c>
      <c r="AP241">
        <v>8.2673226914608003E-2</v>
      </c>
      <c r="AQ241">
        <f>(Table2[[#This Row],[Sharpe Ratio]]-AVERAGE(Table2[Sharpe Ratio]))/_xlfn.STDEV.P(Table2[Sharpe Ratio])</f>
        <v>0.21857445585629434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0.40777374139282541</v>
      </c>
      <c r="AS241">
        <f>_xlfn.RANK.AVG(Table2[[#This Row],[1Y Return vs Nifty Z-Score]],Table2[1Y Return vs Nifty Z-Score])</f>
        <v>267</v>
      </c>
      <c r="AT241">
        <f>_xlfn.RANK.AVG(Table2[[#This Row],[6M Return vs Nifty Z-Score]],Table2[6M Return vs Nifty Z-Score])</f>
        <v>271</v>
      </c>
      <c r="AU241">
        <f>_xlfn.RANK.AVG(Table2[[#This Row],[Sharpe Ratio Z-Score]],Table2[Sharpe Ratio Z-Score])</f>
        <v>280</v>
      </c>
      <c r="AV241">
        <f>(Table2[[#This Row],[Rank 1Y]]+Table2[[#This Row],[Rank 6M]]+Table2[[#This Row],[Rank Sharpe]])/3</f>
        <v>272.66666666666669</v>
      </c>
    </row>
    <row r="242" spans="1:48" x14ac:dyDescent="0.3">
      <c r="A242" t="s">
        <v>223</v>
      </c>
      <c r="B242" t="s">
        <v>224</v>
      </c>
      <c r="C242" t="s">
        <v>10314</v>
      </c>
      <c r="D242" t="s">
        <v>225</v>
      </c>
      <c r="E242">
        <v>118318.91281875</v>
      </c>
      <c r="F242">
        <v>11067.7</v>
      </c>
      <c r="G242">
        <v>24.117653500752599</v>
      </c>
      <c r="H242">
        <f>(Table2[[#This Row],[1Y Return vs Nifty]]-AVERAGE(Table2[1Y Return vs Nifty]))/_xlfn.STDEV.P(Table2[1Y Return vs Nifty])</f>
        <v>-8.0615287710515994E-3</v>
      </c>
      <c r="I242">
        <v>14.2383627698074</v>
      </c>
      <c r="J242">
        <f>(Table2[[#This Row],[1M Return vs Nifty]]-AVERAGE(Table2[1M Return vs Nifty]))/_xlfn.STDEV.P(Table2[1M Return vs Nifty])</f>
        <v>1.1089323416205064</v>
      </c>
      <c r="K242">
        <v>12.513593970081301</v>
      </c>
      <c r="L242">
        <f>(Table2[[#This Row],[6M Return vs Nifty]]-AVERAGE(Table2[6M Return vs Nifty]))/_xlfn.STDEV.P(Table2[6M Return vs Nifty])</f>
        <v>0.11616965842855437</v>
      </c>
      <c r="M242">
        <v>9.3890457914336896</v>
      </c>
      <c r="N242">
        <f>(Table2[[#This Row],[1W Return vs Nifty]]-AVERAGE(Table2[1W Return vs Nifty]))/_xlfn.STDEV.P(Table2[1W Return vs Nifty])</f>
        <v>2.4432055291868786</v>
      </c>
      <c r="O242">
        <v>10030.57</v>
      </c>
      <c r="P242">
        <v>9580.0603973712605</v>
      </c>
      <c r="Q242">
        <v>8592.8382997506505</v>
      </c>
      <c r="R242">
        <v>89.503692025840493</v>
      </c>
      <c r="S242" s="2">
        <f>(Table2[[#This Row],[Close Price]]-Table2[[#This Row],[20D EMA]])/Table2[[#This Row],[20D EMA]]</f>
        <v>0.10339691562892249</v>
      </c>
      <c r="T242" s="2">
        <f>(Table2[[#This Row],[Close Price]]-Table2[[#This Row],[50D EMA]])/Table2[[#This Row],[50D EMA]]</f>
        <v>0.15528499204837415</v>
      </c>
      <c r="U242" s="2">
        <f>(Table2[[#This Row],[Close Price]]-Table2[[#This Row],[200D EMA]])/Table2[[#This Row],[200D EMA]]</f>
        <v>0.28801446203417636</v>
      </c>
      <c r="V242">
        <v>1.5873021140422601</v>
      </c>
      <c r="W242">
        <v>10602.05</v>
      </c>
      <c r="X242">
        <v>11185</v>
      </c>
      <c r="Y242">
        <v>10100.049999999999</v>
      </c>
      <c r="Z242">
        <v>11185</v>
      </c>
      <c r="AA242">
        <v>10100.049999999999</v>
      </c>
      <c r="AB242">
        <v>11185</v>
      </c>
      <c r="AC242" s="2">
        <f>(Table2[[#This Row],[Close Price]]/Table2[[#This Row],[Day Low]])-1</f>
        <v>4.3920751175480444E-2</v>
      </c>
      <c r="AD242" s="2">
        <f>(Table2[[#This Row],[Day High]]/Table2[[#This Row],[Close Price]])-1</f>
        <v>1.0598407979977686E-2</v>
      </c>
      <c r="AE242" s="2">
        <f>(Table2[[#This Row],[Close Price]]/Table2[[#This Row],[Current Week Low]])-1</f>
        <v>9.580645640368135E-2</v>
      </c>
      <c r="AF242" s="2">
        <f>(Table2[[#This Row],[Current Week High]]/Table2[[#This Row],[Close Price]])-1</f>
        <v>1.0598407979977686E-2</v>
      </c>
      <c r="AG242" s="2">
        <f>(Table2[[#This Row],[Close Price]]/Table2[[#This Row],[Current Month Low]])-1</f>
        <v>9.580645640368135E-2</v>
      </c>
      <c r="AH242" s="2">
        <f>(Table2[[#This Row],[Current Month High]]/Table2[[#This Row],[Close Price]])-1</f>
        <v>1.0598407979977686E-2</v>
      </c>
      <c r="AI242">
        <v>1.05984079799776</v>
      </c>
      <c r="AJ242">
        <v>66.986526652484201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0.25</v>
      </c>
      <c r="AM242" t="s">
        <v>10358</v>
      </c>
      <c r="AN242">
        <v>15.2</v>
      </c>
      <c r="AO242" t="s">
        <v>10358</v>
      </c>
      <c r="AP242">
        <v>0.10313110999351401</v>
      </c>
      <c r="AQ242">
        <f>(Table2[[#This Row],[Sharpe Ratio]]-AVERAGE(Table2[Sharpe Ratio]))/_xlfn.STDEV.P(Table2[Sharpe Ratio])</f>
        <v>0.45263946600768545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4.1128854664725729</v>
      </c>
      <c r="AS242">
        <f>_xlfn.RANK.AVG(Table2[[#This Row],[1Y Return vs Nifty Z-Score]],Table2[1Y Return vs Nifty Z-Score])</f>
        <v>306</v>
      </c>
      <c r="AT242">
        <f>_xlfn.RANK.AVG(Table2[[#This Row],[6M Return vs Nifty Z-Score]],Table2[6M Return vs Nifty Z-Score])</f>
        <v>291</v>
      </c>
      <c r="AU242">
        <f>_xlfn.RANK.AVG(Table2[[#This Row],[Sharpe Ratio Z-Score]],Table2[Sharpe Ratio Z-Score])</f>
        <v>226</v>
      </c>
      <c r="AV242">
        <f>(Table2[[#This Row],[Rank 1Y]]+Table2[[#This Row],[Rank 6M]]+Table2[[#This Row],[Rank Sharpe]])/3</f>
        <v>274.33333333333331</v>
      </c>
    </row>
    <row r="243" spans="1:48" x14ac:dyDescent="0.3">
      <c r="A243" t="s">
        <v>553</v>
      </c>
      <c r="B243" t="s">
        <v>554</v>
      </c>
      <c r="C243" t="s">
        <v>10314</v>
      </c>
      <c r="D243" t="s">
        <v>225</v>
      </c>
      <c r="E243">
        <v>36498.434628479998</v>
      </c>
      <c r="F243">
        <v>7275.85</v>
      </c>
      <c r="G243">
        <v>166.714696768143</v>
      </c>
      <c r="H243">
        <f>(Table2[[#This Row],[1Y Return vs Nifty]]-AVERAGE(Table2[1Y Return vs Nifty]))/_xlfn.STDEV.P(Table2[1Y Return vs Nifty])</f>
        <v>2.3694737341839374</v>
      </c>
      <c r="I243">
        <v>14.917192945167001</v>
      </c>
      <c r="J243">
        <f>(Table2[[#This Row],[1M Return vs Nifty]]-AVERAGE(Table2[1M Return vs Nifty]))/_xlfn.STDEV.P(Table2[1M Return vs Nifty])</f>
        <v>1.1750527423460406</v>
      </c>
      <c r="K243">
        <v>-26.140680069953401</v>
      </c>
      <c r="L243">
        <f>(Table2[[#This Row],[6M Return vs Nifty]]-AVERAGE(Table2[6M Return vs Nifty]))/_xlfn.STDEV.P(Table2[6M Return vs Nifty])</f>
        <v>-1.1788750546482014</v>
      </c>
      <c r="M243">
        <v>-5.5356965800648004</v>
      </c>
      <c r="N243">
        <f>(Table2[[#This Row],[1W Return vs Nifty]]-AVERAGE(Table2[1W Return vs Nifty]))/_xlfn.STDEV.P(Table2[1W Return vs Nifty])</f>
        <v>-1.1280281899215763</v>
      </c>
      <c r="O243">
        <v>6702.76</v>
      </c>
      <c r="P243">
        <v>6524.5964118169804</v>
      </c>
      <c r="Q243">
        <v>5820.8216704306697</v>
      </c>
      <c r="R243">
        <v>73.562454083218697</v>
      </c>
      <c r="S243" s="2">
        <f>(Table2[[#This Row],[Close Price]]-Table2[[#This Row],[20D EMA]])/Table2[[#This Row],[20D EMA]]</f>
        <v>8.5500599752937612E-2</v>
      </c>
      <c r="T243" s="2">
        <f>(Table2[[#This Row],[Close Price]]-Table2[[#This Row],[50D EMA]])/Table2[[#This Row],[50D EMA]]</f>
        <v>0.11514177134732684</v>
      </c>
      <c r="U243" s="2">
        <f>(Table2[[#This Row],[Close Price]]-Table2[[#This Row],[200D EMA]])/Table2[[#This Row],[200D EMA]]</f>
        <v>0.24996957679716658</v>
      </c>
      <c r="V243">
        <v>4.09920738898332</v>
      </c>
      <c r="W243">
        <v>7080</v>
      </c>
      <c r="X243">
        <v>7350</v>
      </c>
      <c r="Y243">
        <v>7080</v>
      </c>
      <c r="Z243">
        <v>7450</v>
      </c>
      <c r="AA243">
        <v>7080</v>
      </c>
      <c r="AB243">
        <v>7450</v>
      </c>
      <c r="AC243" s="2">
        <f>(Table2[[#This Row],[Close Price]]/Table2[[#This Row],[Day Low]])-1</f>
        <v>2.7662429378531028E-2</v>
      </c>
      <c r="AD243" s="2">
        <f>(Table2[[#This Row],[Day High]]/Table2[[#This Row],[Close Price]])-1</f>
        <v>1.0191249132403657E-2</v>
      </c>
      <c r="AE243" s="2">
        <f>(Table2[[#This Row],[Close Price]]/Table2[[#This Row],[Current Week Low]])-1</f>
        <v>2.7662429378531028E-2</v>
      </c>
      <c r="AF243" s="2">
        <f>(Table2[[#This Row],[Current Week High]]/Table2[[#This Row],[Close Price]])-1</f>
        <v>2.3935347760055459E-2</v>
      </c>
      <c r="AG243" s="2">
        <f>(Table2[[#This Row],[Close Price]]/Table2[[#This Row],[Current Month Low]])-1</f>
        <v>2.7662429378531028E-2</v>
      </c>
      <c r="AH243" s="2">
        <f>(Table2[[#This Row],[Current Month High]]/Table2[[#This Row],[Close Price]])-1</f>
        <v>2.3935347760055459E-2</v>
      </c>
      <c r="AI243">
        <v>34.099108695204002</v>
      </c>
      <c r="AJ243">
        <v>198.44131339855201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0.02</v>
      </c>
      <c r="AM243" t="s">
        <v>10358</v>
      </c>
      <c r="AN243">
        <v>18.57</v>
      </c>
      <c r="AO243" t="s">
        <v>10358</v>
      </c>
      <c r="AP243">
        <v>0.154997268589354</v>
      </c>
      <c r="AQ243">
        <f>(Table2[[#This Row],[Sharpe Ratio]]-AVERAGE(Table2[Sharpe Ratio]))/_xlfn.STDEV.P(Table2[Sharpe Ratio])</f>
        <v>1.0460563357505028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2.2836795677107031</v>
      </c>
      <c r="AS243">
        <f>_xlfn.RANK.AVG(Table2[[#This Row],[1Y Return vs Nifty Z-Score]],Table2[1Y Return vs Nifty Z-Score])</f>
        <v>24</v>
      </c>
      <c r="AT243">
        <f>_xlfn.RANK.AVG(Table2[[#This Row],[6M Return vs Nifty Z-Score]],Table2[6M Return vs Nifty Z-Score])</f>
        <v>686</v>
      </c>
      <c r="AU243">
        <f>_xlfn.RANK.AVG(Table2[[#This Row],[Sharpe Ratio Z-Score]],Table2[Sharpe Ratio Z-Score])</f>
        <v>114</v>
      </c>
      <c r="AV243">
        <f>(Table2[[#This Row],[Rank 1Y]]+Table2[[#This Row],[Rank 6M]]+Table2[[#This Row],[Rank Sharpe]])/3</f>
        <v>274.66666666666669</v>
      </c>
    </row>
    <row r="244" spans="1:48" x14ac:dyDescent="0.3">
      <c r="A244" t="s">
        <v>429</v>
      </c>
      <c r="B244" t="s">
        <v>430</v>
      </c>
      <c r="C244" t="s">
        <v>10314</v>
      </c>
      <c r="D244" t="s">
        <v>51</v>
      </c>
      <c r="E244">
        <v>54744.533697500003</v>
      </c>
      <c r="F244">
        <v>4927.25</v>
      </c>
      <c r="G244">
        <v>61.734420166606498</v>
      </c>
      <c r="H244">
        <f>(Table2[[#This Row],[1Y Return vs Nifty]]-AVERAGE(Table2[1Y Return vs Nifty]))/_xlfn.STDEV.P(Table2[1Y Return vs Nifty])</f>
        <v>0.6191267156493695</v>
      </c>
      <c r="I244">
        <v>14.8298054387942</v>
      </c>
      <c r="J244">
        <f>(Table2[[#This Row],[1M Return vs Nifty]]-AVERAGE(Table2[1M Return vs Nifty]))/_xlfn.STDEV.P(Table2[1M Return vs Nifty])</f>
        <v>1.1665408977794463</v>
      </c>
      <c r="K244">
        <v>5.2220754404873198</v>
      </c>
      <c r="L244">
        <f>(Table2[[#This Row],[6M Return vs Nifty]]-AVERAGE(Table2[6M Return vs Nifty]))/_xlfn.STDEV.P(Table2[6M Return vs Nifty])</f>
        <v>-0.12812008071573322</v>
      </c>
      <c r="M244">
        <v>5.4288638573703896</v>
      </c>
      <c r="N244">
        <f>(Table2[[#This Row],[1W Return vs Nifty]]-AVERAGE(Table2[1W Return vs Nifty]))/_xlfn.STDEV.P(Table2[1W Return vs Nifty])</f>
        <v>1.4956022202186032</v>
      </c>
      <c r="O244">
        <v>4517.91</v>
      </c>
      <c r="P244">
        <v>4418.8062600288504</v>
      </c>
      <c r="Q244">
        <v>4075.6633741538899</v>
      </c>
      <c r="R244">
        <v>77.1041742221514</v>
      </c>
      <c r="S244" s="2">
        <f>(Table2[[#This Row],[Close Price]]-Table2[[#This Row],[20D EMA]])/Table2[[#This Row],[20D EMA]]</f>
        <v>9.0603841156641052E-2</v>
      </c>
      <c r="T244" s="2">
        <f>(Table2[[#This Row],[Close Price]]-Table2[[#This Row],[50D EMA]])/Table2[[#This Row],[50D EMA]]</f>
        <v>0.11506359637678028</v>
      </c>
      <c r="U244" s="2">
        <f>(Table2[[#This Row],[Close Price]]-Table2[[#This Row],[200D EMA]])/Table2[[#This Row],[200D EMA]]</f>
        <v>0.2089442987972234</v>
      </c>
      <c r="V244">
        <v>1.1826752308317099</v>
      </c>
      <c r="W244">
        <v>4780</v>
      </c>
      <c r="X244">
        <v>5000.95</v>
      </c>
      <c r="Y244">
        <v>4780</v>
      </c>
      <c r="Z244">
        <v>5133.75</v>
      </c>
      <c r="AA244">
        <v>4780</v>
      </c>
      <c r="AB244">
        <v>5133.75</v>
      </c>
      <c r="AC244" s="2">
        <f>(Table2[[#This Row],[Close Price]]/Table2[[#This Row],[Day Low]])-1</f>
        <v>3.0805439330543916E-2</v>
      </c>
      <c r="AD244" s="2">
        <f>(Table2[[#This Row],[Day High]]/Table2[[#This Row],[Close Price]])-1</f>
        <v>1.4957633568420503E-2</v>
      </c>
      <c r="AE244" s="2">
        <f>(Table2[[#This Row],[Close Price]]/Table2[[#This Row],[Current Week Low]])-1</f>
        <v>3.0805439330543916E-2</v>
      </c>
      <c r="AF244" s="2">
        <f>(Table2[[#This Row],[Current Week High]]/Table2[[#This Row],[Close Price]])-1</f>
        <v>4.1909787406768428E-2</v>
      </c>
      <c r="AG244" s="2">
        <f>(Table2[[#This Row],[Close Price]]/Table2[[#This Row],[Current Month Low]])-1</f>
        <v>3.0805439330543916E-2</v>
      </c>
      <c r="AH244" s="2">
        <f>(Table2[[#This Row],[Current Month High]]/Table2[[#This Row],[Close Price]])-1</f>
        <v>4.1909787406768428E-2</v>
      </c>
      <c r="AI244">
        <v>4.8455020548987697</v>
      </c>
      <c r="AJ244">
        <v>91.695683467232001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0.02</v>
      </c>
      <c r="AM244" t="s">
        <v>10358</v>
      </c>
      <c r="AN244">
        <v>20.350000000000001</v>
      </c>
      <c r="AO244" t="s">
        <v>10358</v>
      </c>
      <c r="AP244">
        <v>7.5776094234809993E-2</v>
      </c>
      <c r="AQ244">
        <f>(Table2[[#This Row],[Sharpe Ratio]]-AVERAGE(Table2[Sharpe Ratio]))/_xlfn.STDEV.P(Table2[Sharpe Ratio])</f>
        <v>0.13966221334880893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3.2928119662804947</v>
      </c>
      <c r="AS244">
        <f>_xlfn.RANK.AVG(Table2[[#This Row],[1Y Return vs Nifty Z-Score]],Table2[1Y Return vs Nifty Z-Score])</f>
        <v>150</v>
      </c>
      <c r="AT244">
        <f>_xlfn.RANK.AVG(Table2[[#This Row],[6M Return vs Nifty Z-Score]],Table2[6M Return vs Nifty Z-Score])</f>
        <v>368</v>
      </c>
      <c r="AU244">
        <f>_xlfn.RANK.AVG(Table2[[#This Row],[Sharpe Ratio Z-Score]],Table2[Sharpe Ratio Z-Score])</f>
        <v>312</v>
      </c>
      <c r="AV244">
        <f>(Table2[[#This Row],[Rank 1Y]]+Table2[[#This Row],[Rank 6M]]+Table2[[#This Row],[Rank Sharpe]])/3</f>
        <v>276.66666666666669</v>
      </c>
    </row>
    <row r="245" spans="1:48" x14ac:dyDescent="0.3">
      <c r="A245" t="s">
        <v>244</v>
      </c>
      <c r="B245" t="s">
        <v>245</v>
      </c>
      <c r="C245" t="s">
        <v>10318</v>
      </c>
      <c r="D245" t="s">
        <v>54</v>
      </c>
      <c r="E245">
        <v>111847.93915845</v>
      </c>
      <c r="F245">
        <v>1127.9000000000001</v>
      </c>
      <c r="G245">
        <v>50.1042621371436</v>
      </c>
      <c r="H245">
        <f>(Table2[[#This Row],[1Y Return vs Nifty]]-AVERAGE(Table2[1Y Return vs Nifty]))/_xlfn.STDEV.P(Table2[1Y Return vs Nifty])</f>
        <v>0.42521588695892287</v>
      </c>
      <c r="I245">
        <v>-11.2662832580138</v>
      </c>
      <c r="J245">
        <f>(Table2[[#This Row],[1M Return vs Nifty]]-AVERAGE(Table2[1M Return vs Nifty]))/_xlfn.STDEV.P(Table2[1M Return vs Nifty])</f>
        <v>-1.3753081605479629</v>
      </c>
      <c r="K245">
        <v>6.7307496818944799</v>
      </c>
      <c r="L245">
        <f>(Table2[[#This Row],[6M Return vs Nifty]]-AVERAGE(Table2[6M Return vs Nifty]))/_xlfn.STDEV.P(Table2[6M Return vs Nifty])</f>
        <v>-7.7574555062713504E-2</v>
      </c>
      <c r="M245">
        <v>-3.5500754317110799</v>
      </c>
      <c r="N245">
        <f>(Table2[[#This Row],[1W Return vs Nifty]]-AVERAGE(Table2[1W Return vs Nifty]))/_xlfn.STDEV.P(Table2[1W Return vs Nifty])</f>
        <v>-0.65290325832359875</v>
      </c>
      <c r="O245">
        <v>1158.8699999999999</v>
      </c>
      <c r="P245">
        <v>1152.3028730987901</v>
      </c>
      <c r="Q245">
        <v>972.19640537943303</v>
      </c>
      <c r="R245">
        <v>30.689277871159</v>
      </c>
      <c r="S245" s="2">
        <f>(Table2[[#This Row],[Close Price]]-Table2[[#This Row],[20D EMA]])/Table2[[#This Row],[20D EMA]]</f>
        <v>-2.6724309025170902E-2</v>
      </c>
      <c r="T245" s="2">
        <f>(Table2[[#This Row],[Close Price]]-Table2[[#This Row],[50D EMA]])/Table2[[#This Row],[50D EMA]]</f>
        <v>-2.1177481778870712E-2</v>
      </c>
      <c r="U245" s="2">
        <f>(Table2[[#This Row],[Close Price]]-Table2[[#This Row],[200D EMA]])/Table2[[#This Row],[200D EMA]]</f>
        <v>0.16015652162363056</v>
      </c>
      <c r="V245">
        <v>2.2807613813665699</v>
      </c>
      <c r="W245">
        <v>1107</v>
      </c>
      <c r="X245">
        <v>1133.3499999999999</v>
      </c>
      <c r="Y245">
        <v>1107</v>
      </c>
      <c r="Z245">
        <v>1139.95</v>
      </c>
      <c r="AA245">
        <v>1107</v>
      </c>
      <c r="AB245">
        <v>1139.95</v>
      </c>
      <c r="AC245" s="2">
        <f>(Table2[[#This Row],[Close Price]]/Table2[[#This Row],[Day Low]])-1</f>
        <v>1.8879855465221418E-2</v>
      </c>
      <c r="AD245" s="2">
        <f>(Table2[[#This Row],[Day High]]/Table2[[#This Row],[Close Price]])-1</f>
        <v>4.8319886514760491E-3</v>
      </c>
      <c r="AE245" s="2">
        <f>(Table2[[#This Row],[Close Price]]/Table2[[#This Row],[Current Week Low]])-1</f>
        <v>1.8879855465221418E-2</v>
      </c>
      <c r="AF245" s="2">
        <f>(Table2[[#This Row],[Current Week High]]/Table2[[#This Row],[Close Price]])-1</f>
        <v>1.0683571238584877E-2</v>
      </c>
      <c r="AG245" s="2">
        <f>(Table2[[#This Row],[Close Price]]/Table2[[#This Row],[Current Month Low]])-1</f>
        <v>1.8879855465221418E-2</v>
      </c>
      <c r="AH245" s="2">
        <f>(Table2[[#This Row],[Current Month High]]/Table2[[#This Row],[Close Price]])-1</f>
        <v>1.0683571238584877E-2</v>
      </c>
      <c r="AI245">
        <v>17.412891213759998</v>
      </c>
      <c r="AJ245">
        <v>98.661382650814602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-0.13</v>
      </c>
      <c r="AM245" t="s">
        <v>10357</v>
      </c>
      <c r="AN245">
        <v>-4.8099999999999996</v>
      </c>
      <c r="AO245" t="s">
        <v>10357</v>
      </c>
      <c r="AP245">
        <v>7.7971548735935994E-2</v>
      </c>
      <c r="AQ245">
        <f>(Table2[[#This Row],[Sharpe Ratio]]-AVERAGE(Table2[Sharpe Ratio]))/_xlfn.STDEV.P(Table2[Sharpe Ratio])</f>
        <v>0.16478109188139925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-1.5157889950939532</v>
      </c>
      <c r="AS245">
        <f>_xlfn.RANK.AVG(Table2[[#This Row],[1Y Return vs Nifty Z-Score]],Table2[1Y Return vs Nifty Z-Score])</f>
        <v>189</v>
      </c>
      <c r="AT245">
        <f>_xlfn.RANK.AVG(Table2[[#This Row],[6M Return vs Nifty Z-Score]],Table2[6M Return vs Nifty Z-Score])</f>
        <v>345</v>
      </c>
      <c r="AU245">
        <f>_xlfn.RANK.AVG(Table2[[#This Row],[Sharpe Ratio Z-Score]],Table2[Sharpe Ratio Z-Score])</f>
        <v>300</v>
      </c>
      <c r="AV245">
        <f>(Table2[[#This Row],[Rank 1Y]]+Table2[[#This Row],[Rank 6M]]+Table2[[#This Row],[Rank Sharpe]])/3</f>
        <v>278</v>
      </c>
    </row>
    <row r="246" spans="1:48" x14ac:dyDescent="0.3">
      <c r="A246" t="s">
        <v>452</v>
      </c>
      <c r="B246" t="s">
        <v>453</v>
      </c>
      <c r="C246" t="s">
        <v>10325</v>
      </c>
      <c r="D246" t="s">
        <v>257</v>
      </c>
      <c r="E246">
        <v>49381.218821729999</v>
      </c>
      <c r="F246">
        <v>4326.95</v>
      </c>
      <c r="G246">
        <v>27.264840161323701</v>
      </c>
      <c r="H246">
        <f>(Table2[[#This Row],[1Y Return vs Nifty]]-AVERAGE(Table2[1Y Return vs Nifty]))/_xlfn.STDEV.P(Table2[1Y Return vs Nifty])</f>
        <v>4.441184019339791E-2</v>
      </c>
      <c r="I246">
        <v>-12.2198133193905</v>
      </c>
      <c r="J246">
        <f>(Table2[[#This Row],[1M Return vs Nifty]]-AVERAGE(Table2[1M Return vs Nifty]))/_xlfn.STDEV.P(Table2[1M Return vs Nifty])</f>
        <v>-1.4681852777572444</v>
      </c>
      <c r="K246">
        <v>4.5639149525205598</v>
      </c>
      <c r="L246">
        <f>(Table2[[#This Row],[6M Return vs Nifty]]-AVERAGE(Table2[6M Return vs Nifty]))/_xlfn.STDEV.P(Table2[6M Return vs Nifty])</f>
        <v>-0.1501706115164044</v>
      </c>
      <c r="M246">
        <v>-2.5274340672823499</v>
      </c>
      <c r="N246">
        <f>(Table2[[#This Row],[1W Return vs Nifty]]-AVERAGE(Table2[1W Return vs Nifty]))/_xlfn.STDEV.P(Table2[1W Return vs Nifty])</f>
        <v>-0.4082027983560424</v>
      </c>
      <c r="O246">
        <v>4473.6899999999996</v>
      </c>
      <c r="P246">
        <v>4674.7365463242404</v>
      </c>
      <c r="Q246">
        <v>4213.8140177204596</v>
      </c>
      <c r="R246">
        <v>40.472403404527199</v>
      </c>
      <c r="S246" s="2">
        <f>(Table2[[#This Row],[Close Price]]-Table2[[#This Row],[20D EMA]])/Table2[[#This Row],[20D EMA]]</f>
        <v>-3.2800663434435509E-2</v>
      </c>
      <c r="T246" s="2">
        <f>(Table2[[#This Row],[Close Price]]-Table2[[#This Row],[50D EMA]])/Table2[[#This Row],[50D EMA]]</f>
        <v>-7.4397036683854667E-2</v>
      </c>
      <c r="U246" s="2">
        <f>(Table2[[#This Row],[Close Price]]-Table2[[#This Row],[200D EMA]])/Table2[[#This Row],[200D EMA]]</f>
        <v>2.684883143958576E-2</v>
      </c>
      <c r="V246">
        <v>0.72438530512956001</v>
      </c>
      <c r="W246">
        <v>4290</v>
      </c>
      <c r="X246">
        <v>4372.45</v>
      </c>
      <c r="Y246">
        <v>4290</v>
      </c>
      <c r="Z246">
        <v>4447.8500000000004</v>
      </c>
      <c r="AA246">
        <v>4290</v>
      </c>
      <c r="AB246">
        <v>4447.8500000000004</v>
      </c>
      <c r="AC246" s="2">
        <f>(Table2[[#This Row],[Close Price]]/Table2[[#This Row],[Day Low]])-1</f>
        <v>8.613053613053534E-3</v>
      </c>
      <c r="AD246" s="2">
        <f>(Table2[[#This Row],[Day High]]/Table2[[#This Row],[Close Price]])-1</f>
        <v>1.05154901258393E-2</v>
      </c>
      <c r="AE246" s="2">
        <f>(Table2[[#This Row],[Close Price]]/Table2[[#This Row],[Current Week Low]])-1</f>
        <v>8.613053613053534E-3</v>
      </c>
      <c r="AF246" s="2">
        <f>(Table2[[#This Row],[Current Week High]]/Table2[[#This Row],[Close Price]])-1</f>
        <v>2.7941159477230082E-2</v>
      </c>
      <c r="AG246" s="2">
        <f>(Table2[[#This Row],[Close Price]]/Table2[[#This Row],[Current Month Low]])-1</f>
        <v>8.613053613053534E-3</v>
      </c>
      <c r="AH246" s="2">
        <f>(Table2[[#This Row],[Current Month High]]/Table2[[#This Row],[Close Price]])-1</f>
        <v>2.7941159477230082E-2</v>
      </c>
      <c r="AI246">
        <v>34.966893539329</v>
      </c>
      <c r="AJ246">
        <v>73.060693930606902</v>
      </c>
      <c r="AK246" t="str">
        <f>IF(AND(Table2[[#This Row],[20D EMA]]&gt;Table2[[#This Row],[50D EMA]],Table2[[#This Row],[50D EMA]]&gt;Table2[[#This Row],[200D EMA]]),"Uptrend","Downtrend/NoTrend")</f>
        <v>Downtrend/NoTrend</v>
      </c>
      <c r="AL246">
        <v>-0.22</v>
      </c>
      <c r="AM246" t="s">
        <v>10357</v>
      </c>
      <c r="AN246">
        <v>0.3</v>
      </c>
      <c r="AO246" t="s">
        <v>10358</v>
      </c>
      <c r="AP246">
        <v>0.124497115303271</v>
      </c>
      <c r="AQ246">
        <f>(Table2[[#This Row],[Sharpe Ratio]]-AVERAGE(Table2[Sharpe Ratio]))/_xlfn.STDEV.P(Table2[Sharpe Ratio])</f>
        <v>0.69709458535869406</v>
      </c>
      <c r="AR2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6">
        <f>_xlfn.RANK.AVG(Table2[[#This Row],[1Y Return vs Nifty Z-Score]],Table2[1Y Return vs Nifty Z-Score])</f>
        <v>286</v>
      </c>
      <c r="AT246">
        <f>_xlfn.RANK.AVG(Table2[[#This Row],[6M Return vs Nifty Z-Score]],Table2[6M Return vs Nifty Z-Score])</f>
        <v>376</v>
      </c>
      <c r="AU246">
        <f>_xlfn.RANK.AVG(Table2[[#This Row],[Sharpe Ratio Z-Score]],Table2[Sharpe Ratio Z-Score])</f>
        <v>174</v>
      </c>
      <c r="AV246">
        <f>(Table2[[#This Row],[Rank 1Y]]+Table2[[#This Row],[Rank 6M]]+Table2[[#This Row],[Rank Sharpe]])/3</f>
        <v>278.66666666666669</v>
      </c>
    </row>
    <row r="247" spans="1:48" x14ac:dyDescent="0.3">
      <c r="A247" t="s">
        <v>1073</v>
      </c>
      <c r="B247" t="s">
        <v>1074</v>
      </c>
      <c r="C247" t="s">
        <v>10320</v>
      </c>
      <c r="D247" t="s">
        <v>101</v>
      </c>
      <c r="E247">
        <v>12274.544759156999</v>
      </c>
      <c r="F247">
        <v>17.95</v>
      </c>
      <c r="G247">
        <v>78.480920901052997</v>
      </c>
      <c r="H247">
        <f>(Table2[[#This Row],[1Y Return vs Nifty]]-AVERAGE(Table2[1Y Return vs Nifty]))/_xlfn.STDEV.P(Table2[1Y Return vs Nifty])</f>
        <v>0.89834285586476281</v>
      </c>
      <c r="I247">
        <v>-7.7975935824276501</v>
      </c>
      <c r="J247">
        <f>(Table2[[#This Row],[1M Return vs Nifty]]-AVERAGE(Table2[1M Return vs Nifty]))/_xlfn.STDEV.P(Table2[1M Return vs Nifty])</f>
        <v>-1.0374458207944532</v>
      </c>
      <c r="K247">
        <v>-13.568008283249901</v>
      </c>
      <c r="L247">
        <f>(Table2[[#This Row],[6M Return vs Nifty]]-AVERAGE(Table2[6M Return vs Nifty]))/_xlfn.STDEV.P(Table2[6M Return vs Nifty])</f>
        <v>-0.75764939381297236</v>
      </c>
      <c r="M247">
        <v>-2.1142313787279301</v>
      </c>
      <c r="N247">
        <f>(Table2[[#This Row],[1W Return vs Nifty]]-AVERAGE(Table2[1W Return vs Nifty]))/_xlfn.STDEV.P(Table2[1W Return vs Nifty])</f>
        <v>-0.30933051383273813</v>
      </c>
      <c r="O247">
        <v>18.18</v>
      </c>
      <c r="P247">
        <v>18.438344756164302</v>
      </c>
      <c r="Q247">
        <v>16.8345744311091</v>
      </c>
      <c r="R247">
        <v>40.737526119519302</v>
      </c>
      <c r="S247" s="2">
        <f>(Table2[[#This Row],[Close Price]]-Table2[[#This Row],[20D EMA]])/Table2[[#This Row],[20D EMA]]</f>
        <v>-1.2651265126512675E-2</v>
      </c>
      <c r="T247" s="2">
        <f>(Table2[[#This Row],[Close Price]]-Table2[[#This Row],[50D EMA]])/Table2[[#This Row],[50D EMA]]</f>
        <v>-2.6485281765926367E-2</v>
      </c>
      <c r="U247" s="2">
        <f>(Table2[[#This Row],[Close Price]]-Table2[[#This Row],[200D EMA]])/Table2[[#This Row],[200D EMA]]</f>
        <v>6.6258019972852508E-2</v>
      </c>
      <c r="V247">
        <v>0.76563583016190795</v>
      </c>
      <c r="W247">
        <v>17.84</v>
      </c>
      <c r="X247">
        <v>18.45</v>
      </c>
      <c r="Y247">
        <v>17.600000000000001</v>
      </c>
      <c r="Z247">
        <v>18.48</v>
      </c>
      <c r="AA247">
        <v>17.600000000000001</v>
      </c>
      <c r="AB247">
        <v>18.48</v>
      </c>
      <c r="AC247" s="2">
        <f>(Table2[[#This Row],[Close Price]]/Table2[[#This Row],[Day Low]])-1</f>
        <v>6.1659192825112008E-3</v>
      </c>
      <c r="AD247" s="2">
        <f>(Table2[[#This Row],[Day High]]/Table2[[#This Row],[Close Price]])-1</f>
        <v>2.7855153203342642E-2</v>
      </c>
      <c r="AE247" s="2">
        <f>(Table2[[#This Row],[Close Price]]/Table2[[#This Row],[Current Week Low]])-1</f>
        <v>1.9886363636363535E-2</v>
      </c>
      <c r="AF247" s="2">
        <f>(Table2[[#This Row],[Current Week High]]/Table2[[#This Row],[Close Price]])-1</f>
        <v>2.9526462395543129E-2</v>
      </c>
      <c r="AG247" s="2">
        <f>(Table2[[#This Row],[Close Price]]/Table2[[#This Row],[Current Month Low]])-1</f>
        <v>1.9886363636363535E-2</v>
      </c>
      <c r="AH247" s="2">
        <f>(Table2[[#This Row],[Current Month High]]/Table2[[#This Row],[Close Price]])-1</f>
        <v>2.9526462395543129E-2</v>
      </c>
      <c r="AI247">
        <v>33.704735376044503</v>
      </c>
      <c r="AJ247">
        <v>117.575757575757</v>
      </c>
      <c r="AK247" t="str">
        <f>IF(AND(Table2[[#This Row],[20D EMA]]&gt;Table2[[#This Row],[50D EMA]],Table2[[#This Row],[50D EMA]]&gt;Table2[[#This Row],[200D EMA]]),"Uptrend","Downtrend/NoTrend")</f>
        <v>Downtrend/NoTrend</v>
      </c>
      <c r="AL247">
        <v>-0.14000000000000001</v>
      </c>
      <c r="AM247" t="s">
        <v>10357</v>
      </c>
      <c r="AN247">
        <v>-0.17</v>
      </c>
      <c r="AO247" t="s">
        <v>10357</v>
      </c>
      <c r="AP247">
        <v>0.13252455949247999</v>
      </c>
      <c r="AQ247">
        <f>(Table2[[#This Row],[Sharpe Ratio]]-AVERAGE(Table2[Sharpe Ratio]))/_xlfn.STDEV.P(Table2[Sharpe Ratio])</f>
        <v>0.78893907378351535</v>
      </c>
      <c r="AR2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7">
        <f>_xlfn.RANK.AVG(Table2[[#This Row],[1Y Return vs Nifty Z-Score]],Table2[1Y Return vs Nifty Z-Score])</f>
        <v>108</v>
      </c>
      <c r="AT247">
        <f>_xlfn.RANK.AVG(Table2[[#This Row],[6M Return vs Nifty Z-Score]],Table2[6M Return vs Nifty Z-Score])</f>
        <v>570</v>
      </c>
      <c r="AU247">
        <f>_xlfn.RANK.AVG(Table2[[#This Row],[Sharpe Ratio Z-Score]],Table2[Sharpe Ratio Z-Score])</f>
        <v>158</v>
      </c>
      <c r="AV247">
        <f>(Table2[[#This Row],[Rank 1Y]]+Table2[[#This Row],[Rank 6M]]+Table2[[#This Row],[Rank Sharpe]])/3</f>
        <v>278.66666666666669</v>
      </c>
    </row>
    <row r="248" spans="1:48" x14ac:dyDescent="0.3">
      <c r="A248" t="s">
        <v>294</v>
      </c>
      <c r="B248" t="s">
        <v>295</v>
      </c>
      <c r="C248" t="s">
        <v>10319</v>
      </c>
      <c r="D248" t="s">
        <v>204</v>
      </c>
      <c r="E248">
        <v>95345.8596464</v>
      </c>
      <c r="F248">
        <v>32451.85</v>
      </c>
      <c r="G248">
        <v>41.167290307985098</v>
      </c>
      <c r="H248">
        <f>(Table2[[#This Row],[1Y Return vs Nifty]]-AVERAGE(Table2[1Y Return vs Nifty]))/_xlfn.STDEV.P(Table2[1Y Return vs Nifty])</f>
        <v>0.27620883056423573</v>
      </c>
      <c r="I248">
        <v>-6.0615528532976803</v>
      </c>
      <c r="J248">
        <f>(Table2[[#This Row],[1M Return vs Nifty]]-AVERAGE(Table2[1M Return vs Nifty]))/_xlfn.STDEV.P(Table2[1M Return vs Nifty])</f>
        <v>-0.86834946525145607</v>
      </c>
      <c r="K248">
        <v>-1.75954296644497</v>
      </c>
      <c r="L248">
        <f>(Table2[[#This Row],[6M Return vs Nifty]]-AVERAGE(Table2[6M Return vs Nifty]))/_xlfn.STDEV.P(Table2[6M Return vs Nifty])</f>
        <v>-0.36202715130908142</v>
      </c>
      <c r="M248">
        <v>-0.89417673391918195</v>
      </c>
      <c r="N248">
        <f>(Table2[[#This Row],[1W Return vs Nifty]]-AVERAGE(Table2[1W Return vs Nifty]))/_xlfn.STDEV.P(Table2[1W Return vs Nifty])</f>
        <v>-1.7392456997896839E-2</v>
      </c>
      <c r="O248">
        <v>32455.43</v>
      </c>
      <c r="P248">
        <v>32674.211070192301</v>
      </c>
      <c r="Q248">
        <v>29102.8105987407</v>
      </c>
      <c r="R248">
        <v>50.453495225724801</v>
      </c>
      <c r="S248" s="2">
        <f>(Table2[[#This Row],[Close Price]]-Table2[[#This Row],[20D EMA]])/Table2[[#This Row],[20D EMA]]</f>
        <v>-1.1030511689420681E-4</v>
      </c>
      <c r="T248" s="2">
        <f>(Table2[[#This Row],[Close Price]]-Table2[[#This Row],[50D EMA]])/Table2[[#This Row],[50D EMA]]</f>
        <v>-6.8053998217314539E-3</v>
      </c>
      <c r="U248" s="2">
        <f>(Table2[[#This Row],[Close Price]]-Table2[[#This Row],[200D EMA]])/Table2[[#This Row],[200D EMA]]</f>
        <v>0.11507615011603774</v>
      </c>
      <c r="V248">
        <v>0.87822176719072698</v>
      </c>
      <c r="W248">
        <v>31965</v>
      </c>
      <c r="X248">
        <v>32520.35</v>
      </c>
      <c r="Y248">
        <v>31922.35</v>
      </c>
      <c r="Z248">
        <v>32784.6</v>
      </c>
      <c r="AA248">
        <v>31922.35</v>
      </c>
      <c r="AB248">
        <v>32784.6</v>
      </c>
      <c r="AC248" s="2">
        <f>(Table2[[#This Row],[Close Price]]/Table2[[#This Row],[Day Low]])-1</f>
        <v>1.5230721101204381E-2</v>
      </c>
      <c r="AD248" s="2">
        <f>(Table2[[#This Row],[Day High]]/Table2[[#This Row],[Close Price]])-1</f>
        <v>2.11081956806769E-3</v>
      </c>
      <c r="AE248" s="2">
        <f>(Table2[[#This Row],[Close Price]]/Table2[[#This Row],[Current Week Low]])-1</f>
        <v>1.6587124694767086E-2</v>
      </c>
      <c r="AF248" s="2">
        <f>(Table2[[#This Row],[Current Week High]]/Table2[[#This Row],[Close Price]])-1</f>
        <v>1.0253652719336426E-2</v>
      </c>
      <c r="AG248" s="2">
        <f>(Table2[[#This Row],[Close Price]]/Table2[[#This Row],[Current Month Low]])-1</f>
        <v>1.6587124694767086E-2</v>
      </c>
      <c r="AH248" s="2">
        <f>(Table2[[#This Row],[Current Month High]]/Table2[[#This Row],[Close Price]])-1</f>
        <v>1.0253652719336426E-2</v>
      </c>
      <c r="AI248">
        <v>13.0228322884519</v>
      </c>
      <c r="AJ248">
        <v>74.472311827956901</v>
      </c>
      <c r="AK248" t="str">
        <f>IF(AND(Table2[[#This Row],[20D EMA]]&gt;Table2[[#This Row],[50D EMA]],Table2[[#This Row],[50D EMA]]&gt;Table2[[#This Row],[200D EMA]]),"Uptrend","Downtrend/NoTrend")</f>
        <v>Downtrend/NoTrend</v>
      </c>
      <c r="AL248">
        <v>0</v>
      </c>
      <c r="AM248" t="s">
        <v>10359</v>
      </c>
      <c r="AN248">
        <v>2.68</v>
      </c>
      <c r="AO248" t="s">
        <v>10358</v>
      </c>
      <c r="AP248">
        <v>0.12569582159444301</v>
      </c>
      <c r="AQ248">
        <f>(Table2[[#This Row],[Sharpe Ratio]]-AVERAGE(Table2[Sharpe Ratio]))/_xlfn.STDEV.P(Table2[Sharpe Ratio])</f>
        <v>0.71080935726982175</v>
      </c>
      <c r="AR2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8">
        <f>_xlfn.RANK.AVG(Table2[[#This Row],[1Y Return vs Nifty Z-Score]],Table2[1Y Return vs Nifty Z-Score])</f>
        <v>223</v>
      </c>
      <c r="AT248">
        <f>_xlfn.RANK.AVG(Table2[[#This Row],[6M Return vs Nifty Z-Score]],Table2[6M Return vs Nifty Z-Score])</f>
        <v>446</v>
      </c>
      <c r="AU248">
        <f>_xlfn.RANK.AVG(Table2[[#This Row],[Sharpe Ratio Z-Score]],Table2[Sharpe Ratio Z-Score])</f>
        <v>170</v>
      </c>
      <c r="AV248">
        <f>(Table2[[#This Row],[Rank 1Y]]+Table2[[#This Row],[Rank 6M]]+Table2[[#This Row],[Rank Sharpe]])/3</f>
        <v>279.66666666666669</v>
      </c>
    </row>
    <row r="249" spans="1:48" x14ac:dyDescent="0.3">
      <c r="A249" t="s">
        <v>610</v>
      </c>
      <c r="B249" t="s">
        <v>611</v>
      </c>
      <c r="C249" t="s">
        <v>10321</v>
      </c>
      <c r="D249" t="s">
        <v>612</v>
      </c>
      <c r="E249">
        <v>31007.625201300001</v>
      </c>
      <c r="F249">
        <v>312.75</v>
      </c>
      <c r="G249">
        <v>53.274834942190999</v>
      </c>
      <c r="H249">
        <f>(Table2[[#This Row],[1Y Return vs Nifty]]-AVERAGE(Table2[1Y Return vs Nifty]))/_xlfn.STDEV.P(Table2[1Y Return vs Nifty])</f>
        <v>0.47807917553098095</v>
      </c>
      <c r="I249">
        <v>3.95593794924473</v>
      </c>
      <c r="J249">
        <f>(Table2[[#This Row],[1M Return vs Nifty]]-AVERAGE(Table2[1M Return vs Nifty]))/_xlfn.STDEV.P(Table2[1M Return vs Nifty])</f>
        <v>0.10738869455792824</v>
      </c>
      <c r="K249">
        <v>-2.3428404719745699</v>
      </c>
      <c r="L249">
        <f>(Table2[[#This Row],[6M Return vs Nifty]]-AVERAGE(Table2[6M Return vs Nifty]))/_xlfn.STDEV.P(Table2[6M Return vs Nifty])</f>
        <v>-0.38156952713806724</v>
      </c>
      <c r="M249">
        <v>-3.3619545116969598</v>
      </c>
      <c r="N249">
        <f>(Table2[[#This Row],[1W Return vs Nifty]]-AVERAGE(Table2[1W Return vs Nifty]))/_xlfn.STDEV.P(Table2[1W Return vs Nifty])</f>
        <v>-0.60788916319877428</v>
      </c>
      <c r="O249">
        <v>318.97000000000003</v>
      </c>
      <c r="P249">
        <v>321.06241093231898</v>
      </c>
      <c r="Q249">
        <v>289.14251782952402</v>
      </c>
      <c r="R249">
        <v>48.915472187435498</v>
      </c>
      <c r="S249" s="2">
        <f>(Table2[[#This Row],[Close Price]]-Table2[[#This Row],[20D EMA]])/Table2[[#This Row],[20D EMA]]</f>
        <v>-1.9500266482741408E-2</v>
      </c>
      <c r="T249" s="2">
        <f>(Table2[[#This Row],[Close Price]]-Table2[[#This Row],[50D EMA]])/Table2[[#This Row],[50D EMA]]</f>
        <v>-2.5890327392051094E-2</v>
      </c>
      <c r="U249" s="2">
        <f>(Table2[[#This Row],[Close Price]]-Table2[[#This Row],[200D EMA]])/Table2[[#This Row],[200D EMA]]</f>
        <v>8.164652624486983E-2</v>
      </c>
      <c r="V249">
        <v>1.02941994904087</v>
      </c>
      <c r="W249">
        <v>311.3</v>
      </c>
      <c r="X249">
        <v>317.35000000000002</v>
      </c>
      <c r="Y249">
        <v>311.3</v>
      </c>
      <c r="Z249">
        <v>331</v>
      </c>
      <c r="AA249">
        <v>311.3</v>
      </c>
      <c r="AB249">
        <v>331</v>
      </c>
      <c r="AC249" s="2">
        <f>(Table2[[#This Row],[Close Price]]/Table2[[#This Row],[Day Low]])-1</f>
        <v>4.6578862833279722E-3</v>
      </c>
      <c r="AD249" s="2">
        <f>(Table2[[#This Row],[Day High]]/Table2[[#This Row],[Close Price]])-1</f>
        <v>1.4708233413269545E-2</v>
      </c>
      <c r="AE249" s="2">
        <f>(Table2[[#This Row],[Close Price]]/Table2[[#This Row],[Current Week Low]])-1</f>
        <v>4.6578862833279722E-3</v>
      </c>
      <c r="AF249" s="2">
        <f>(Table2[[#This Row],[Current Week High]]/Table2[[#This Row],[Close Price]])-1</f>
        <v>5.8353317346123035E-2</v>
      </c>
      <c r="AG249" s="2">
        <f>(Table2[[#This Row],[Close Price]]/Table2[[#This Row],[Current Month Low]])-1</f>
        <v>4.6578862833279722E-3</v>
      </c>
      <c r="AH249" s="2">
        <f>(Table2[[#This Row],[Current Month High]]/Table2[[#This Row],[Close Price]])-1</f>
        <v>5.8353317346123035E-2</v>
      </c>
      <c r="AI249">
        <v>32.949640287769697</v>
      </c>
      <c r="AJ249">
        <v>130.55657943236201</v>
      </c>
      <c r="AK249" t="str">
        <f>IF(AND(Table2[[#This Row],[20D EMA]]&gt;Table2[[#This Row],[50D EMA]],Table2[[#This Row],[50D EMA]]&gt;Table2[[#This Row],[200D EMA]]),"Uptrend","Downtrend/NoTrend")</f>
        <v>Downtrend/NoTrend</v>
      </c>
      <c r="AL249">
        <v>0</v>
      </c>
      <c r="AM249" t="s">
        <v>10359</v>
      </c>
      <c r="AN249">
        <v>-3.37</v>
      </c>
      <c r="AO249" t="s">
        <v>10357</v>
      </c>
      <c r="AP249">
        <v>0.11041588700441</v>
      </c>
      <c r="AQ249">
        <f>(Table2[[#This Row],[Sharpe Ratio]]-AVERAGE(Table2[Sharpe Ratio]))/_xlfn.STDEV.P(Table2[Sharpe Ratio])</f>
        <v>0.53598686800570172</v>
      </c>
      <c r="AR2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9">
        <f>_xlfn.RANK.AVG(Table2[[#This Row],[1Y Return vs Nifty Z-Score]],Table2[1Y Return vs Nifty Z-Score])</f>
        <v>178</v>
      </c>
      <c r="AT249">
        <f>_xlfn.RANK.AVG(Table2[[#This Row],[6M Return vs Nifty Z-Score]],Table2[6M Return vs Nifty Z-Score])</f>
        <v>454</v>
      </c>
      <c r="AU249">
        <f>_xlfn.RANK.AVG(Table2[[#This Row],[Sharpe Ratio Z-Score]],Table2[Sharpe Ratio Z-Score])</f>
        <v>208</v>
      </c>
      <c r="AV249">
        <f>(Table2[[#This Row],[Rank 1Y]]+Table2[[#This Row],[Rank 6M]]+Table2[[#This Row],[Rank Sharpe]])/3</f>
        <v>280</v>
      </c>
    </row>
    <row r="250" spans="1:48" x14ac:dyDescent="0.3">
      <c r="A250" t="s">
        <v>1402</v>
      </c>
      <c r="B250" t="s">
        <v>1403</v>
      </c>
      <c r="C250" t="s">
        <v>10319</v>
      </c>
      <c r="D250" t="s">
        <v>204</v>
      </c>
      <c r="E250">
        <v>7851.8962928399997</v>
      </c>
      <c r="F250">
        <v>1417.4</v>
      </c>
      <c r="G250">
        <v>20.087985026110399</v>
      </c>
      <c r="H250">
        <f>(Table2[[#This Row],[1Y Return vs Nifty]]-AVERAGE(Table2[1Y Return vs Nifty]))/_xlfn.STDEV.P(Table2[1Y Return vs Nifty])</f>
        <v>-7.5248608369291883E-2</v>
      </c>
      <c r="I250">
        <v>0.20045463372400801</v>
      </c>
      <c r="J250">
        <f>(Table2[[#This Row],[1M Return vs Nifty]]-AVERAGE(Table2[1M Return vs Nifty]))/_xlfn.STDEV.P(Table2[1M Return vs Nifty])</f>
        <v>-0.25840833502866523</v>
      </c>
      <c r="K250">
        <v>25.359668827306098</v>
      </c>
      <c r="L250">
        <f>(Table2[[#This Row],[6M Return vs Nifty]]-AVERAGE(Table2[6M Return vs Nifty]))/_xlfn.STDEV.P(Table2[6M Return vs Nifty])</f>
        <v>0.54655521709683652</v>
      </c>
      <c r="M250">
        <v>-5.6903479349808901</v>
      </c>
      <c r="N250">
        <f>(Table2[[#This Row],[1W Return vs Nifty]]-AVERAGE(Table2[1W Return vs Nifty]))/_xlfn.STDEV.P(Table2[1W Return vs Nifty])</f>
        <v>-1.1650335947476496</v>
      </c>
      <c r="O250">
        <v>1459.27</v>
      </c>
      <c r="P250">
        <v>1388.98572602331</v>
      </c>
      <c r="Q250">
        <v>1159.00017041254</v>
      </c>
      <c r="R250">
        <v>37.918676475966997</v>
      </c>
      <c r="S250" s="2">
        <f>(Table2[[#This Row],[Close Price]]-Table2[[#This Row],[20D EMA]])/Table2[[#This Row],[20D EMA]]</f>
        <v>-2.8692428405983739E-2</v>
      </c>
      <c r="T250" s="2">
        <f>(Table2[[#This Row],[Close Price]]-Table2[[#This Row],[50D EMA]])/Table2[[#This Row],[50D EMA]]</f>
        <v>2.0456850955582272E-2</v>
      </c>
      <c r="U250" s="2">
        <f>(Table2[[#This Row],[Close Price]]-Table2[[#This Row],[200D EMA]])/Table2[[#This Row],[200D EMA]]</f>
        <v>0.22295063985666544</v>
      </c>
      <c r="V250">
        <v>0.55004960333517405</v>
      </c>
      <c r="W250">
        <v>1392.5</v>
      </c>
      <c r="X250">
        <v>1445</v>
      </c>
      <c r="Y250">
        <v>1392.5</v>
      </c>
      <c r="Z250">
        <v>1518</v>
      </c>
      <c r="AA250">
        <v>1392.5</v>
      </c>
      <c r="AB250">
        <v>1518</v>
      </c>
      <c r="AC250" s="2">
        <f>(Table2[[#This Row],[Close Price]]/Table2[[#This Row],[Day Low]])-1</f>
        <v>1.788150807899469E-2</v>
      </c>
      <c r="AD250" s="2">
        <f>(Table2[[#This Row],[Day High]]/Table2[[#This Row],[Close Price]])-1</f>
        <v>1.9472273176238009E-2</v>
      </c>
      <c r="AE250" s="2">
        <f>(Table2[[#This Row],[Close Price]]/Table2[[#This Row],[Current Week Low]])-1</f>
        <v>1.788150807899469E-2</v>
      </c>
      <c r="AF250" s="2">
        <f>(Table2[[#This Row],[Current Week High]]/Table2[[#This Row],[Close Price]])-1</f>
        <v>7.0975024693100019E-2</v>
      </c>
      <c r="AG250" s="2">
        <f>(Table2[[#This Row],[Close Price]]/Table2[[#This Row],[Current Month Low]])-1</f>
        <v>1.788150807899469E-2</v>
      </c>
      <c r="AH250" s="2">
        <f>(Table2[[#This Row],[Current Month High]]/Table2[[#This Row],[Close Price]])-1</f>
        <v>7.0975024693100019E-2</v>
      </c>
      <c r="AI250">
        <v>9.3551573303231201</v>
      </c>
      <c r="AJ250">
        <v>72.748324192565505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0.15</v>
      </c>
      <c r="AM250" t="s">
        <v>10358</v>
      </c>
      <c r="AN250">
        <v>-5.03</v>
      </c>
      <c r="AO250" t="s">
        <v>10357</v>
      </c>
      <c r="AP250">
        <v>6.5768655703982007E-2</v>
      </c>
      <c r="AQ250">
        <f>(Table2[[#This Row],[Sharpe Ratio]]-AVERAGE(Table2[Sharpe Ratio]))/_xlfn.STDEV.P(Table2[Sharpe Ratio])</f>
        <v>2.5163993162825929E-2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-0.92697132788594416</v>
      </c>
      <c r="AS250">
        <f>_xlfn.RANK.AVG(Table2[[#This Row],[1Y Return vs Nifty Z-Score]],Table2[1Y Return vs Nifty Z-Score])</f>
        <v>324</v>
      </c>
      <c r="AT250">
        <f>_xlfn.RANK.AVG(Table2[[#This Row],[6M Return vs Nifty Z-Score]],Table2[6M Return vs Nifty Z-Score])</f>
        <v>175</v>
      </c>
      <c r="AU250">
        <f>_xlfn.RANK.AVG(Table2[[#This Row],[Sharpe Ratio Z-Score]],Table2[Sharpe Ratio Z-Score])</f>
        <v>344</v>
      </c>
      <c r="AV250">
        <f>(Table2[[#This Row],[Rank 1Y]]+Table2[[#This Row],[Rank 6M]]+Table2[[#This Row],[Rank Sharpe]])/3</f>
        <v>281</v>
      </c>
    </row>
    <row r="251" spans="1:48" x14ac:dyDescent="0.3">
      <c r="A251" t="s">
        <v>1593</v>
      </c>
      <c r="B251" t="s">
        <v>1594</v>
      </c>
      <c r="C251" t="s">
        <v>6744</v>
      </c>
      <c r="D251" t="s">
        <v>77</v>
      </c>
      <c r="E251">
        <v>5994.4599176000002</v>
      </c>
      <c r="F251">
        <v>308.2</v>
      </c>
      <c r="G251">
        <v>28.211367993184702</v>
      </c>
      <c r="H251">
        <f>(Table2[[#This Row],[1Y Return vs Nifty]]-AVERAGE(Table2[1Y Return vs Nifty]))/_xlfn.STDEV.P(Table2[1Y Return vs Nifty])</f>
        <v>6.019339671135477E-2</v>
      </c>
      <c r="I251">
        <v>-11.970816842863099</v>
      </c>
      <c r="J251">
        <f>(Table2[[#This Row],[1M Return vs Nifty]]-AVERAGE(Table2[1M Return vs Nifty]))/_xlfn.STDEV.P(Table2[1M Return vs Nifty])</f>
        <v>-1.443932162022493</v>
      </c>
      <c r="K251">
        <v>21.446585744240799</v>
      </c>
      <c r="L251">
        <f>(Table2[[#This Row],[6M Return vs Nifty]]-AVERAGE(Table2[6M Return vs Nifty]))/_xlfn.STDEV.P(Table2[6M Return vs Nifty])</f>
        <v>0.41545412454222763</v>
      </c>
      <c r="M251">
        <v>1.6915707743864701</v>
      </c>
      <c r="N251">
        <f>(Table2[[#This Row],[1W Return vs Nifty]]-AVERAGE(Table2[1W Return vs Nifty]))/_xlfn.STDEV.P(Table2[1W Return vs Nifty])</f>
        <v>0.60133237328100997</v>
      </c>
      <c r="O251">
        <v>314.27999999999997</v>
      </c>
      <c r="P251">
        <v>306.20096250199401</v>
      </c>
      <c r="Q251">
        <v>255.25448163456099</v>
      </c>
      <c r="R251">
        <v>36.515686645678798</v>
      </c>
      <c r="S251" s="2">
        <f>(Table2[[#This Row],[Close Price]]-Table2[[#This Row],[20D EMA]])/Table2[[#This Row],[20D EMA]]</f>
        <v>-1.9345806287386993E-2</v>
      </c>
      <c r="T251" s="2">
        <f>(Table2[[#This Row],[Close Price]]-Table2[[#This Row],[50D EMA]])/Table2[[#This Row],[50D EMA]]</f>
        <v>6.528514742970338E-3</v>
      </c>
      <c r="U251" s="2">
        <f>(Table2[[#This Row],[Close Price]]-Table2[[#This Row],[200D EMA]])/Table2[[#This Row],[200D EMA]]</f>
        <v>0.20742248295267648</v>
      </c>
      <c r="V251">
        <v>0.81163289658139803</v>
      </c>
      <c r="W251">
        <v>303.05</v>
      </c>
      <c r="X251">
        <v>316.60000000000002</v>
      </c>
      <c r="Y251">
        <v>290.64999999999998</v>
      </c>
      <c r="Z251">
        <v>316.60000000000002</v>
      </c>
      <c r="AA251">
        <v>290.64999999999998</v>
      </c>
      <c r="AB251">
        <v>316.60000000000002</v>
      </c>
      <c r="AC251" s="2">
        <f>(Table2[[#This Row],[Close Price]]/Table2[[#This Row],[Day Low]])-1</f>
        <v>1.6993895396799186E-2</v>
      </c>
      <c r="AD251" s="2">
        <f>(Table2[[#This Row],[Day High]]/Table2[[#This Row],[Close Price]])-1</f>
        <v>2.7255029201817216E-2</v>
      </c>
      <c r="AE251" s="2">
        <f>(Table2[[#This Row],[Close Price]]/Table2[[#This Row],[Current Week Low]])-1</f>
        <v>6.0381902632031803E-2</v>
      </c>
      <c r="AF251" s="2">
        <f>(Table2[[#This Row],[Current Week High]]/Table2[[#This Row],[Close Price]])-1</f>
        <v>2.7255029201817216E-2</v>
      </c>
      <c r="AG251" s="2">
        <f>(Table2[[#This Row],[Close Price]]/Table2[[#This Row],[Current Month Low]])-1</f>
        <v>6.0381902632031803E-2</v>
      </c>
      <c r="AH251" s="2">
        <f>(Table2[[#This Row],[Current Month High]]/Table2[[#This Row],[Close Price]])-1</f>
        <v>2.7255029201817216E-2</v>
      </c>
      <c r="AI251">
        <v>19.922128487994801</v>
      </c>
      <c r="AJ251">
        <v>91.488039763901796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0.24</v>
      </c>
      <c r="AM251" t="s">
        <v>10358</v>
      </c>
      <c r="AN251">
        <v>-8.4</v>
      </c>
      <c r="AO251" t="s">
        <v>10357</v>
      </c>
      <c r="AP251">
        <v>6.2009982253288E-2</v>
      </c>
      <c r="AQ251">
        <f>(Table2[[#This Row],[Sharpe Ratio]]-AVERAGE(Table2[Sharpe Ratio]))/_xlfn.STDEV.P(Table2[Sharpe Ratio])</f>
        <v>-1.7840160101672223E-2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-0.38479242758957277</v>
      </c>
      <c r="AS251">
        <f>_xlfn.RANK.AVG(Table2[[#This Row],[1Y Return vs Nifty Z-Score]],Table2[1Y Return vs Nifty Z-Score])</f>
        <v>282</v>
      </c>
      <c r="AT251">
        <f>_xlfn.RANK.AVG(Table2[[#This Row],[6M Return vs Nifty Z-Score]],Table2[6M Return vs Nifty Z-Score])</f>
        <v>206</v>
      </c>
      <c r="AU251">
        <f>_xlfn.RANK.AVG(Table2[[#This Row],[Sharpe Ratio Z-Score]],Table2[Sharpe Ratio Z-Score])</f>
        <v>355</v>
      </c>
      <c r="AV251">
        <f>(Table2[[#This Row],[Rank 1Y]]+Table2[[#This Row],[Rank 6M]]+Table2[[#This Row],[Rank Sharpe]])/3</f>
        <v>281</v>
      </c>
    </row>
    <row r="252" spans="1:48" x14ac:dyDescent="0.3">
      <c r="A252" t="s">
        <v>545</v>
      </c>
      <c r="B252" t="s">
        <v>546</v>
      </c>
      <c r="C252" t="s">
        <v>10317</v>
      </c>
      <c r="D252" t="s">
        <v>46</v>
      </c>
      <c r="E252">
        <v>38057.777999999998</v>
      </c>
      <c r="F252">
        <v>63.21</v>
      </c>
      <c r="G252">
        <v>72.915351823138394</v>
      </c>
      <c r="H252">
        <f>(Table2[[#This Row],[1Y Return vs Nifty]]-AVERAGE(Table2[1Y Return vs Nifty]))/_xlfn.STDEV.P(Table2[1Y Return vs Nifty])</f>
        <v>0.8055475465234514</v>
      </c>
      <c r="I252">
        <v>1.5331351502486099</v>
      </c>
      <c r="J252">
        <f>(Table2[[#This Row],[1M Return vs Nifty]]-AVERAGE(Table2[1M Return vs Nifty]))/_xlfn.STDEV.P(Table2[1M Return vs Nifty])</f>
        <v>-0.12860065559685482</v>
      </c>
      <c r="K252">
        <v>-11.5722251599909</v>
      </c>
      <c r="L252">
        <f>(Table2[[#This Row],[6M Return vs Nifty]]-AVERAGE(Table2[6M Return vs Nifty]))/_xlfn.STDEV.P(Table2[6M Return vs Nifty])</f>
        <v>-0.69078412609257855</v>
      </c>
      <c r="M252">
        <v>-3.76336748536426</v>
      </c>
      <c r="N252">
        <f>(Table2[[#This Row],[1W Return vs Nifty]]-AVERAGE(Table2[1W Return vs Nifty]))/_xlfn.STDEV.P(Table2[1W Return vs Nifty])</f>
        <v>-0.70394037206827287</v>
      </c>
      <c r="O252">
        <v>64.290000000000006</v>
      </c>
      <c r="P252">
        <v>65.080504514585598</v>
      </c>
      <c r="Q252">
        <v>58.667850955402201</v>
      </c>
      <c r="R252">
        <v>36.942249811183302</v>
      </c>
      <c r="S252" s="2">
        <f>(Table2[[#This Row],[Close Price]]-Table2[[#This Row],[20D EMA]])/Table2[[#This Row],[20D EMA]]</f>
        <v>-1.6798880074661772E-2</v>
      </c>
      <c r="T252" s="2">
        <f>(Table2[[#This Row],[Close Price]]-Table2[[#This Row],[50D EMA]])/Table2[[#This Row],[50D EMA]]</f>
        <v>-2.8741395423054643E-2</v>
      </c>
      <c r="U252" s="2">
        <f>(Table2[[#This Row],[Close Price]]-Table2[[#This Row],[200D EMA]])/Table2[[#This Row],[200D EMA]]</f>
        <v>7.7421432192064182E-2</v>
      </c>
      <c r="V252">
        <v>0.26932694213726499</v>
      </c>
      <c r="W252">
        <v>62.81</v>
      </c>
      <c r="X252">
        <v>64.22</v>
      </c>
      <c r="Y252">
        <v>62.8</v>
      </c>
      <c r="Z252">
        <v>64.22</v>
      </c>
      <c r="AA252">
        <v>62.8</v>
      </c>
      <c r="AB252">
        <v>64.22</v>
      </c>
      <c r="AC252" s="2">
        <f>(Table2[[#This Row],[Close Price]]/Table2[[#This Row],[Day Low]])-1</f>
        <v>6.3684126731411439E-3</v>
      </c>
      <c r="AD252" s="2">
        <f>(Table2[[#This Row],[Day High]]/Table2[[#This Row],[Close Price]])-1</f>
        <v>1.5978484417022543E-2</v>
      </c>
      <c r="AE252" s="2">
        <f>(Table2[[#This Row],[Close Price]]/Table2[[#This Row],[Current Week Low]])-1</f>
        <v>6.5286624203821919E-3</v>
      </c>
      <c r="AF252" s="2">
        <f>(Table2[[#This Row],[Current Week High]]/Table2[[#This Row],[Close Price]])-1</f>
        <v>1.5978484417022543E-2</v>
      </c>
      <c r="AG252" s="2">
        <f>(Table2[[#This Row],[Close Price]]/Table2[[#This Row],[Current Month Low]])-1</f>
        <v>6.5286624203821919E-3</v>
      </c>
      <c r="AH252" s="2">
        <f>(Table2[[#This Row],[Current Month High]]/Table2[[#This Row],[Close Price]])-1</f>
        <v>1.5978484417022543E-2</v>
      </c>
      <c r="AI252">
        <v>23.635500711912599</v>
      </c>
      <c r="AJ252">
        <v>119.860869565217</v>
      </c>
      <c r="AK252" t="str">
        <f>IF(AND(Table2[[#This Row],[20D EMA]]&gt;Table2[[#This Row],[50D EMA]],Table2[[#This Row],[50D EMA]]&gt;Table2[[#This Row],[200D EMA]]),"Uptrend","Downtrend/NoTrend")</f>
        <v>Downtrend/NoTrend</v>
      </c>
      <c r="AL252">
        <v>-0.09</v>
      </c>
      <c r="AM252" t="s">
        <v>10357</v>
      </c>
      <c r="AN252">
        <v>-2.4700000000000002</v>
      </c>
      <c r="AO252" t="s">
        <v>10357</v>
      </c>
      <c r="AP252">
        <v>0.12498473356721999</v>
      </c>
      <c r="AQ252">
        <f>(Table2[[#This Row],[Sharpe Ratio]]-AVERAGE(Table2[Sharpe Ratio]))/_xlfn.STDEV.P(Table2[Sharpe Ratio])</f>
        <v>0.7026735777432439</v>
      </c>
      <c r="AR2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2">
        <f>_xlfn.RANK.AVG(Table2[[#This Row],[1Y Return vs Nifty Z-Score]],Table2[1Y Return vs Nifty Z-Score])</f>
        <v>125</v>
      </c>
      <c r="AT252">
        <f>_xlfn.RANK.AVG(Table2[[#This Row],[6M Return vs Nifty Z-Score]],Table2[6M Return vs Nifty Z-Score])</f>
        <v>547</v>
      </c>
      <c r="AU252">
        <f>_xlfn.RANK.AVG(Table2[[#This Row],[Sharpe Ratio Z-Score]],Table2[Sharpe Ratio Z-Score])</f>
        <v>172</v>
      </c>
      <c r="AV252">
        <f>(Table2[[#This Row],[Rank 1Y]]+Table2[[#This Row],[Rank 6M]]+Table2[[#This Row],[Rank Sharpe]])/3</f>
        <v>281.33333333333331</v>
      </c>
    </row>
    <row r="253" spans="1:48" x14ac:dyDescent="0.3">
      <c r="A253" t="s">
        <v>757</v>
      </c>
      <c r="B253" t="s">
        <v>758</v>
      </c>
      <c r="C253" t="s">
        <v>10325</v>
      </c>
      <c r="D253" t="s">
        <v>127</v>
      </c>
      <c r="E253">
        <v>22300.083266235</v>
      </c>
      <c r="F253">
        <v>827.2</v>
      </c>
      <c r="G253">
        <v>43.371638854342798</v>
      </c>
      <c r="H253">
        <f>(Table2[[#This Row],[1Y Return vs Nifty]]-AVERAGE(Table2[1Y Return vs Nifty]))/_xlfn.STDEV.P(Table2[1Y Return vs Nifty])</f>
        <v>0.31296216205499822</v>
      </c>
      <c r="I253">
        <v>12.7657983409394</v>
      </c>
      <c r="J253">
        <f>(Table2[[#This Row],[1M Return vs Nifty]]-AVERAGE(Table2[1M Return vs Nifty]))/_xlfn.STDEV.P(Table2[1M Return vs Nifty])</f>
        <v>0.9654994865926031</v>
      </c>
      <c r="K253">
        <v>12.1403823946368</v>
      </c>
      <c r="L253">
        <f>(Table2[[#This Row],[6M Return vs Nifty]]-AVERAGE(Table2[6M Return vs Nifty]))/_xlfn.STDEV.P(Table2[6M Return vs Nifty])</f>
        <v>0.10366584896267587</v>
      </c>
      <c r="M253">
        <v>-2.2336739132176699</v>
      </c>
      <c r="N253">
        <f>(Table2[[#This Row],[1W Return vs Nifty]]-AVERAGE(Table2[1W Return vs Nifty]))/_xlfn.STDEV.P(Table2[1W Return vs Nifty])</f>
        <v>-0.33791105452469156</v>
      </c>
      <c r="O253">
        <v>776.02</v>
      </c>
      <c r="P253">
        <v>733.29929866950204</v>
      </c>
      <c r="Q253">
        <v>631.96312889016394</v>
      </c>
      <c r="R253">
        <v>61.404930886406</v>
      </c>
      <c r="S253" s="2">
        <f>(Table2[[#This Row],[Close Price]]-Table2[[#This Row],[20D EMA]])/Table2[[#This Row],[20D EMA]]</f>
        <v>6.5951908455967712E-2</v>
      </c>
      <c r="T253" s="2">
        <f>(Table2[[#This Row],[Close Price]]-Table2[[#This Row],[50D EMA]])/Table2[[#This Row],[50D EMA]]</f>
        <v>0.12805235393088663</v>
      </c>
      <c r="U253" s="2">
        <f>(Table2[[#This Row],[Close Price]]-Table2[[#This Row],[200D EMA]])/Table2[[#This Row],[200D EMA]]</f>
        <v>0.30893712336146201</v>
      </c>
      <c r="V253">
        <v>2.18621838525186</v>
      </c>
      <c r="W253">
        <v>789</v>
      </c>
      <c r="X253">
        <v>830</v>
      </c>
      <c r="Y253">
        <v>781.1</v>
      </c>
      <c r="Z253">
        <v>830</v>
      </c>
      <c r="AA253">
        <v>781.1</v>
      </c>
      <c r="AB253">
        <v>830</v>
      </c>
      <c r="AC253" s="2">
        <f>(Table2[[#This Row],[Close Price]]/Table2[[#This Row],[Day Low]])-1</f>
        <v>4.8415716096324557E-2</v>
      </c>
      <c r="AD253" s="2">
        <f>(Table2[[#This Row],[Day High]]/Table2[[#This Row],[Close Price]])-1</f>
        <v>3.3849129593810368E-3</v>
      </c>
      <c r="AE253" s="2">
        <f>(Table2[[#This Row],[Close Price]]/Table2[[#This Row],[Current Week Low]])-1</f>
        <v>5.9019331711688716E-2</v>
      </c>
      <c r="AF253" s="2">
        <f>(Table2[[#This Row],[Current Week High]]/Table2[[#This Row],[Close Price]])-1</f>
        <v>3.3849129593810368E-3</v>
      </c>
      <c r="AG253" s="2">
        <f>(Table2[[#This Row],[Close Price]]/Table2[[#This Row],[Current Month Low]])-1</f>
        <v>5.9019331711688716E-2</v>
      </c>
      <c r="AH253" s="2">
        <f>(Table2[[#This Row],[Current Month High]]/Table2[[#This Row],[Close Price]])-1</f>
        <v>3.3849129593810368E-3</v>
      </c>
      <c r="AI253">
        <v>2.0913926499032698</v>
      </c>
      <c r="AJ253">
        <v>96.858638743455501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0.37</v>
      </c>
      <c r="AM253" t="s">
        <v>10358</v>
      </c>
      <c r="AN253">
        <v>15.43</v>
      </c>
      <c r="AO253" t="s">
        <v>10358</v>
      </c>
      <c r="AP253">
        <v>6.9341434642375993E-2</v>
      </c>
      <c r="AQ253">
        <f>(Table2[[#This Row],[Sharpe Ratio]]-AVERAGE(Table2[Sharpe Ratio]))/_xlfn.STDEV.P(Table2[Sharpe Ratio])</f>
        <v>6.6041269431264968E-2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1.1102577125168507</v>
      </c>
      <c r="AS253">
        <f>_xlfn.RANK.AVG(Table2[[#This Row],[1Y Return vs Nifty Z-Score]],Table2[1Y Return vs Nifty Z-Score])</f>
        <v>216</v>
      </c>
      <c r="AT253">
        <f>_xlfn.RANK.AVG(Table2[[#This Row],[6M Return vs Nifty Z-Score]],Table2[6M Return vs Nifty Z-Score])</f>
        <v>295</v>
      </c>
      <c r="AU253">
        <f>_xlfn.RANK.AVG(Table2[[#This Row],[Sharpe Ratio Z-Score]],Table2[Sharpe Ratio Z-Score])</f>
        <v>335</v>
      </c>
      <c r="AV253">
        <f>(Table2[[#This Row],[Rank 1Y]]+Table2[[#This Row],[Rank 6M]]+Table2[[#This Row],[Rank Sharpe]])/3</f>
        <v>282</v>
      </c>
    </row>
    <row r="254" spans="1:48" x14ac:dyDescent="0.3">
      <c r="A254" t="s">
        <v>1089</v>
      </c>
      <c r="B254" t="s">
        <v>1090</v>
      </c>
      <c r="C254" t="s">
        <v>10316</v>
      </c>
      <c r="D254" t="s">
        <v>989</v>
      </c>
      <c r="E254">
        <v>11940.529065324999</v>
      </c>
      <c r="F254">
        <v>587.1</v>
      </c>
      <c r="G254">
        <v>15.1816505793216</v>
      </c>
      <c r="H254">
        <f>(Table2[[#This Row],[1Y Return vs Nifty]]-AVERAGE(Table2[1Y Return vs Nifty]))/_xlfn.STDEV.P(Table2[1Y Return vs Nifty])</f>
        <v>-0.1570524304669042</v>
      </c>
      <c r="I254">
        <v>21.083440905800099</v>
      </c>
      <c r="J254">
        <f>(Table2[[#This Row],[1M Return vs Nifty]]-AVERAGE(Table2[1M Return vs Nifty]))/_xlfn.STDEV.P(Table2[1M Return vs Nifty])</f>
        <v>1.7756665643731593</v>
      </c>
      <c r="K254">
        <v>41.891748407430399</v>
      </c>
      <c r="L254">
        <f>(Table2[[#This Row],[6M Return vs Nifty]]-AVERAGE(Table2[6M Return vs Nifty]))/_xlfn.STDEV.P(Table2[6M Return vs Nifty])</f>
        <v>1.1004339999250898</v>
      </c>
      <c r="M254">
        <v>2.24172002898545</v>
      </c>
      <c r="N254">
        <f>(Table2[[#This Row],[1W Return vs Nifty]]-AVERAGE(Table2[1W Return vs Nifty]))/_xlfn.STDEV.P(Table2[1W Return vs Nifty])</f>
        <v>0.7329736116797535</v>
      </c>
      <c r="O254">
        <v>552.59</v>
      </c>
      <c r="P254">
        <v>502.85580160861298</v>
      </c>
      <c r="Q254">
        <v>433.873942263841</v>
      </c>
      <c r="R254">
        <v>70.487035127624594</v>
      </c>
      <c r="S254" s="2">
        <f>(Table2[[#This Row],[Close Price]]-Table2[[#This Row],[20D EMA]])/Table2[[#This Row],[20D EMA]]</f>
        <v>6.2451365388443494E-2</v>
      </c>
      <c r="T254" s="2">
        <f>(Table2[[#This Row],[Close Price]]-Table2[[#This Row],[50D EMA]])/Table2[[#This Row],[50D EMA]]</f>
        <v>0.16753152319590162</v>
      </c>
      <c r="U254" s="2">
        <f>(Table2[[#This Row],[Close Price]]-Table2[[#This Row],[200D EMA]])/Table2[[#This Row],[200D EMA]]</f>
        <v>0.3531580092979667</v>
      </c>
      <c r="V254">
        <v>1.1849179359822399</v>
      </c>
      <c r="W254">
        <v>579.25</v>
      </c>
      <c r="X254">
        <v>605.35</v>
      </c>
      <c r="Y254">
        <v>579.25</v>
      </c>
      <c r="Z254">
        <v>605.35</v>
      </c>
      <c r="AA254">
        <v>579.25</v>
      </c>
      <c r="AB254">
        <v>605.35</v>
      </c>
      <c r="AC254" s="2">
        <f>(Table2[[#This Row],[Close Price]]/Table2[[#This Row],[Day Low]])-1</f>
        <v>1.3552006905481306E-2</v>
      </c>
      <c r="AD254" s="2">
        <f>(Table2[[#This Row],[Day High]]/Table2[[#This Row],[Close Price]])-1</f>
        <v>3.1084994038494296E-2</v>
      </c>
      <c r="AE254" s="2">
        <f>(Table2[[#This Row],[Close Price]]/Table2[[#This Row],[Current Week Low]])-1</f>
        <v>1.3552006905481306E-2</v>
      </c>
      <c r="AF254" s="2">
        <f>(Table2[[#This Row],[Current Week High]]/Table2[[#This Row],[Close Price]])-1</f>
        <v>3.1084994038494296E-2</v>
      </c>
      <c r="AG254" s="2">
        <f>(Table2[[#This Row],[Close Price]]/Table2[[#This Row],[Current Month Low]])-1</f>
        <v>1.3552006905481306E-2</v>
      </c>
      <c r="AH254" s="2">
        <f>(Table2[[#This Row],[Current Month High]]/Table2[[#This Row],[Close Price]])-1</f>
        <v>3.1084994038494296E-2</v>
      </c>
      <c r="AI254">
        <v>6.4554590359393504</v>
      </c>
      <c r="AJ254">
        <v>70.917030567685501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0.23</v>
      </c>
      <c r="AM254" t="s">
        <v>10358</v>
      </c>
      <c r="AN254">
        <v>10.36</v>
      </c>
      <c r="AO254" t="s">
        <v>10358</v>
      </c>
      <c r="AP254">
        <v>4.3147584363610998E-2</v>
      </c>
      <c r="AQ254">
        <f>(Table2[[#This Row],[Sharpe Ratio]]-AVERAGE(Table2[Sharpe Ratio]))/_xlfn.STDEV.P(Table2[Sharpe Ratio])</f>
        <v>-0.23365072742665285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3.2183710180844454</v>
      </c>
      <c r="AS254">
        <f>_xlfn.RANK.AVG(Table2[[#This Row],[1Y Return vs Nifty Z-Score]],Table2[1Y Return vs Nifty Z-Score])</f>
        <v>351</v>
      </c>
      <c r="AT254">
        <f>_xlfn.RANK.AVG(Table2[[#This Row],[6M Return vs Nifty Z-Score]],Table2[6M Return vs Nifty Z-Score])</f>
        <v>93</v>
      </c>
      <c r="AU254">
        <f>_xlfn.RANK.AVG(Table2[[#This Row],[Sharpe Ratio Z-Score]],Table2[Sharpe Ratio Z-Score])</f>
        <v>403</v>
      </c>
      <c r="AV254">
        <f>(Table2[[#This Row],[Rank 1Y]]+Table2[[#This Row],[Rank 6M]]+Table2[[#This Row],[Rank Sharpe]])/3</f>
        <v>282.33333333333331</v>
      </c>
    </row>
    <row r="255" spans="1:48" x14ac:dyDescent="0.3">
      <c r="A255" t="s">
        <v>139</v>
      </c>
      <c r="B255" t="s">
        <v>140</v>
      </c>
      <c r="C255" t="s">
        <v>10321</v>
      </c>
      <c r="D255" t="s">
        <v>141</v>
      </c>
      <c r="E255">
        <v>208667.378815</v>
      </c>
      <c r="F255">
        <v>485.9</v>
      </c>
      <c r="G255">
        <v>21.1673973910335</v>
      </c>
      <c r="H255">
        <f>(Table2[[#This Row],[1Y Return vs Nifty]]-AVERAGE(Table2[1Y Return vs Nifty]))/_xlfn.STDEV.P(Table2[1Y Return vs Nifty])</f>
        <v>-5.7251454276397794E-2</v>
      </c>
      <c r="I255">
        <v>-23.395619101567</v>
      </c>
      <c r="J255">
        <f>(Table2[[#This Row],[1M Return vs Nifty]]-AVERAGE(Table2[1M Return vs Nifty]))/_xlfn.STDEV.P(Table2[1M Return vs Nifty])</f>
        <v>-2.5567473122260358</v>
      </c>
      <c r="K255">
        <v>43.171332006844501</v>
      </c>
      <c r="L255">
        <f>(Table2[[#This Row],[6M Return vs Nifty]]-AVERAGE(Table2[6M Return vs Nifty]))/_xlfn.STDEV.P(Table2[6M Return vs Nifty])</f>
        <v>1.1433042391551593</v>
      </c>
      <c r="M255">
        <v>-4.8783572449460797</v>
      </c>
      <c r="N255">
        <f>(Table2[[#This Row],[1W Return vs Nifty]]-AVERAGE(Table2[1W Return vs Nifty]))/_xlfn.STDEV.P(Table2[1W Return vs Nifty])</f>
        <v>-0.9707382119749346</v>
      </c>
      <c r="O255">
        <v>532.47</v>
      </c>
      <c r="P255">
        <v>571.02740605061501</v>
      </c>
      <c r="Q255">
        <v>489.30299488754298</v>
      </c>
      <c r="R255">
        <v>28.937359985427399</v>
      </c>
      <c r="S255" s="2">
        <f>(Table2[[#This Row],[Close Price]]-Table2[[#This Row],[20D EMA]])/Table2[[#This Row],[20D EMA]]</f>
        <v>-8.746032640336554E-2</v>
      </c>
      <c r="T255" s="2">
        <f>(Table2[[#This Row],[Close Price]]-Table2[[#This Row],[50D EMA]])/Table2[[#This Row],[50D EMA]]</f>
        <v>-0.14907761895244215</v>
      </c>
      <c r="U255" s="2">
        <f>(Table2[[#This Row],[Close Price]]-Table2[[#This Row],[200D EMA]])/Table2[[#This Row],[200D EMA]]</f>
        <v>-6.9547804184708012E-3</v>
      </c>
      <c r="V255">
        <v>1.8940592194677299</v>
      </c>
      <c r="W255">
        <v>481.05</v>
      </c>
      <c r="X255">
        <v>489</v>
      </c>
      <c r="Y255">
        <v>481.05</v>
      </c>
      <c r="Z255">
        <v>502.45</v>
      </c>
      <c r="AA255">
        <v>481.05</v>
      </c>
      <c r="AB255">
        <v>502.45</v>
      </c>
      <c r="AC255" s="2">
        <f>(Table2[[#This Row],[Close Price]]/Table2[[#This Row],[Day Low]])-1</f>
        <v>1.008211204656484E-2</v>
      </c>
      <c r="AD255" s="2">
        <f>(Table2[[#This Row],[Day High]]/Table2[[#This Row],[Close Price]])-1</f>
        <v>6.3799135624613701E-3</v>
      </c>
      <c r="AE255" s="2">
        <f>(Table2[[#This Row],[Close Price]]/Table2[[#This Row],[Current Week Low]])-1</f>
        <v>1.008211204656484E-2</v>
      </c>
      <c r="AF255" s="2">
        <f>(Table2[[#This Row],[Current Week High]]/Table2[[#This Row],[Close Price]])-1</f>
        <v>3.4060506277011848E-2</v>
      </c>
      <c r="AG255" s="2">
        <f>(Table2[[#This Row],[Close Price]]/Table2[[#This Row],[Current Month Low]])-1</f>
        <v>1.008211204656484E-2</v>
      </c>
      <c r="AH255" s="2">
        <f>(Table2[[#This Row],[Current Month High]]/Table2[[#This Row],[Close Price]])-1</f>
        <v>3.4060506277011848E-2</v>
      </c>
      <c r="AI255">
        <v>66.227618851615503</v>
      </c>
      <c r="AJ255">
        <v>70.730850316233301</v>
      </c>
      <c r="AK255" t="str">
        <f>IF(AND(Table2[[#This Row],[20D EMA]]&gt;Table2[[#This Row],[50D EMA]],Table2[[#This Row],[50D EMA]]&gt;Table2[[#This Row],[200D EMA]]),"Uptrend","Downtrend/NoTrend")</f>
        <v>Downtrend/NoTrend</v>
      </c>
      <c r="AL255">
        <v>-0.21</v>
      </c>
      <c r="AM255" t="s">
        <v>10357</v>
      </c>
      <c r="AN255">
        <v>-1.98</v>
      </c>
      <c r="AO255" t="s">
        <v>10357</v>
      </c>
      <c r="AP255">
        <v>3.2297288611113001E-2</v>
      </c>
      <c r="AQ255">
        <f>(Table2[[#This Row],[Sharpe Ratio]]-AVERAGE(Table2[Sharpe Ratio]))/_xlfn.STDEV.P(Table2[Sharpe Ratio])</f>
        <v>-0.35779233952104805</v>
      </c>
      <c r="AR2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5">
        <f>_xlfn.RANK.AVG(Table2[[#This Row],[1Y Return vs Nifty Z-Score]],Table2[1Y Return vs Nifty Z-Score])</f>
        <v>320</v>
      </c>
      <c r="AT255">
        <f>_xlfn.RANK.AVG(Table2[[#This Row],[6M Return vs Nifty Z-Score]],Table2[6M Return vs Nifty Z-Score])</f>
        <v>90</v>
      </c>
      <c r="AU255">
        <f>_xlfn.RANK.AVG(Table2[[#This Row],[Sharpe Ratio Z-Score]],Table2[Sharpe Ratio Z-Score])</f>
        <v>438</v>
      </c>
      <c r="AV255">
        <f>(Table2[[#This Row],[Rank 1Y]]+Table2[[#This Row],[Rank 6M]]+Table2[[#This Row],[Rank Sharpe]])/3</f>
        <v>282.66666666666669</v>
      </c>
    </row>
    <row r="256" spans="1:48" x14ac:dyDescent="0.3">
      <c r="A256" t="s">
        <v>1026</v>
      </c>
      <c r="B256" t="s">
        <v>1027</v>
      </c>
      <c r="C256" t="s">
        <v>10325</v>
      </c>
      <c r="D256" t="s">
        <v>257</v>
      </c>
      <c r="E256">
        <v>13518.36464</v>
      </c>
      <c r="F256">
        <v>4284.6499999999996</v>
      </c>
      <c r="G256">
        <v>6.0586145013918298</v>
      </c>
      <c r="H256">
        <f>(Table2[[#This Row],[1Y Return vs Nifty]]-AVERAGE(Table2[1Y Return vs Nifty]))/_xlfn.STDEV.P(Table2[1Y Return vs Nifty])</f>
        <v>-0.30916175534130591</v>
      </c>
      <c r="I256">
        <v>-1.01216779113245</v>
      </c>
      <c r="J256">
        <f>(Table2[[#This Row],[1M Return vs Nifty]]-AVERAGE(Table2[1M Return vs Nifty]))/_xlfn.STDEV.P(Table2[1M Return vs Nifty])</f>
        <v>-0.37652194218792917</v>
      </c>
      <c r="K256">
        <v>1.32093376820824</v>
      </c>
      <c r="L256">
        <f>(Table2[[#This Row],[6M Return vs Nifty]]-AVERAGE(Table2[6M Return vs Nifty]))/_xlfn.STDEV.P(Table2[6M Return vs Nifty])</f>
        <v>-0.25882109691942284</v>
      </c>
      <c r="M256">
        <v>-0.12535320450741699</v>
      </c>
      <c r="N256">
        <f>(Table2[[#This Row],[1W Return vs Nifty]]-AVERAGE(Table2[1W Return vs Nifty]))/_xlfn.STDEV.P(Table2[1W Return vs Nifty])</f>
        <v>0.16657376794160905</v>
      </c>
      <c r="O256">
        <v>4202.3999999999996</v>
      </c>
      <c r="P256">
        <v>4241.0301029808797</v>
      </c>
      <c r="Q256">
        <v>3872.7661901510701</v>
      </c>
      <c r="R256">
        <v>67.446528339749506</v>
      </c>
      <c r="S256" s="2">
        <f>(Table2[[#This Row],[Close Price]]-Table2[[#This Row],[20D EMA]])/Table2[[#This Row],[20D EMA]]</f>
        <v>1.9572149248048735E-2</v>
      </c>
      <c r="T256" s="2">
        <f>(Table2[[#This Row],[Close Price]]-Table2[[#This Row],[50D EMA]])/Table2[[#This Row],[50D EMA]]</f>
        <v>1.0285212780843246E-2</v>
      </c>
      <c r="U256" s="2">
        <f>(Table2[[#This Row],[Close Price]]-Table2[[#This Row],[200D EMA]])/Table2[[#This Row],[200D EMA]]</f>
        <v>0.10635390561309942</v>
      </c>
      <c r="V256">
        <v>0.52655426328280097</v>
      </c>
      <c r="W256">
        <v>4250.95</v>
      </c>
      <c r="X256">
        <v>4358.8999999999996</v>
      </c>
      <c r="Y256">
        <v>4170.55</v>
      </c>
      <c r="Z256">
        <v>4385</v>
      </c>
      <c r="AA256">
        <v>4170.55</v>
      </c>
      <c r="AB256">
        <v>4385</v>
      </c>
      <c r="AC256" s="2">
        <f>(Table2[[#This Row],[Close Price]]/Table2[[#This Row],[Day Low]])-1</f>
        <v>7.9276397040661806E-3</v>
      </c>
      <c r="AD256" s="2">
        <f>(Table2[[#This Row],[Day High]]/Table2[[#This Row],[Close Price]])-1</f>
        <v>1.7329303443688548E-2</v>
      </c>
      <c r="AE256" s="2">
        <f>(Table2[[#This Row],[Close Price]]/Table2[[#This Row],[Current Week Low]])-1</f>
        <v>2.7358501876251218E-2</v>
      </c>
      <c r="AF256" s="2">
        <f>(Table2[[#This Row],[Current Week High]]/Table2[[#This Row],[Close Price]])-1</f>
        <v>2.3420816169348768E-2</v>
      </c>
      <c r="AG256" s="2">
        <f>(Table2[[#This Row],[Close Price]]/Table2[[#This Row],[Current Month Low]])-1</f>
        <v>2.7358501876251218E-2</v>
      </c>
      <c r="AH256" s="2">
        <f>(Table2[[#This Row],[Current Month High]]/Table2[[#This Row],[Close Price]])-1</f>
        <v>2.3420816169348768E-2</v>
      </c>
      <c r="AI256">
        <v>16.695646085444501</v>
      </c>
      <c r="AJ256">
        <v>55.240942028985401</v>
      </c>
      <c r="AK256" t="str">
        <f>IF(AND(Table2[[#This Row],[20D EMA]]&gt;Table2[[#This Row],[50D EMA]],Table2[[#This Row],[50D EMA]]&gt;Table2[[#This Row],[200D EMA]]),"Uptrend","Downtrend/NoTrend")</f>
        <v>Downtrend/NoTrend</v>
      </c>
      <c r="AL256">
        <v>-0.1</v>
      </c>
      <c r="AM256" t="s">
        <v>10357</v>
      </c>
      <c r="AN256">
        <v>6.01</v>
      </c>
      <c r="AO256" t="s">
        <v>10358</v>
      </c>
      <c r="AP256">
        <v>0.188499326079198</v>
      </c>
      <c r="AQ256">
        <f>(Table2[[#This Row],[Sharpe Ratio]]-AVERAGE(Table2[Sharpe Ratio]))/_xlfn.STDEV.P(Table2[Sharpe Ratio])</f>
        <v>1.4293638068220484</v>
      </c>
      <c r="AR2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6">
        <f>_xlfn.RANK.AVG(Table2[[#This Row],[1Y Return vs Nifty Z-Score]],Table2[1Y Return vs Nifty Z-Score])</f>
        <v>391</v>
      </c>
      <c r="AT256">
        <f>_xlfn.RANK.AVG(Table2[[#This Row],[6M Return vs Nifty Z-Score]],Table2[6M Return vs Nifty Z-Score])</f>
        <v>404</v>
      </c>
      <c r="AU256">
        <f>_xlfn.RANK.AVG(Table2[[#This Row],[Sharpe Ratio Z-Score]],Table2[Sharpe Ratio Z-Score])</f>
        <v>57</v>
      </c>
      <c r="AV256">
        <f>(Table2[[#This Row],[Rank 1Y]]+Table2[[#This Row],[Rank 6M]]+Table2[[#This Row],[Rank Sharpe]])/3</f>
        <v>284</v>
      </c>
    </row>
    <row r="257" spans="1:48" x14ac:dyDescent="0.3">
      <c r="A257" t="s">
        <v>1048</v>
      </c>
      <c r="B257" t="s">
        <v>1049</v>
      </c>
      <c r="C257" t="s">
        <v>10318</v>
      </c>
      <c r="D257" t="s">
        <v>54</v>
      </c>
      <c r="E257">
        <v>12981.3001550399</v>
      </c>
      <c r="F257">
        <v>1075.1500000000001</v>
      </c>
      <c r="G257">
        <v>43.017998278520203</v>
      </c>
      <c r="H257">
        <f>(Table2[[#This Row],[1Y Return vs Nifty]]-AVERAGE(Table2[1Y Return vs Nifty]))/_xlfn.STDEV.P(Table2[1Y Return vs Nifty])</f>
        <v>0.30706587612813424</v>
      </c>
      <c r="I257">
        <v>18.6141824920171</v>
      </c>
      <c r="J257">
        <f>(Table2[[#This Row],[1M Return vs Nifty]]-AVERAGE(Table2[1M Return vs Nifty]))/_xlfn.STDEV.P(Table2[1M Return vs Nifty])</f>
        <v>1.5351522770880663</v>
      </c>
      <c r="K257">
        <v>20.7041684347512</v>
      </c>
      <c r="L257">
        <f>(Table2[[#This Row],[6M Return vs Nifty]]-AVERAGE(Table2[6M Return vs Nifty]))/_xlfn.STDEV.P(Table2[6M Return vs Nifty])</f>
        <v>0.39058071441026199</v>
      </c>
      <c r="M257">
        <v>1.3858592618002401</v>
      </c>
      <c r="N257">
        <f>(Table2[[#This Row],[1W Return vs Nifty]]-AVERAGE(Table2[1W Return vs Nifty]))/_xlfn.STDEV.P(Table2[1W Return vs Nifty])</f>
        <v>0.52818087525900581</v>
      </c>
      <c r="O257">
        <v>1007.83</v>
      </c>
      <c r="P257">
        <v>947.06948327549105</v>
      </c>
      <c r="Q257">
        <v>821.92411673738104</v>
      </c>
      <c r="R257">
        <v>66.642984815829294</v>
      </c>
      <c r="S257" s="2">
        <f>(Table2[[#This Row],[Close Price]]-Table2[[#This Row],[20D EMA]])/Table2[[#This Row],[20D EMA]]</f>
        <v>6.6796979649345667E-2</v>
      </c>
      <c r="T257" s="2">
        <f>(Table2[[#This Row],[Close Price]]-Table2[[#This Row],[50D EMA]])/Table2[[#This Row],[50D EMA]]</f>
        <v>0.13523877496457351</v>
      </c>
      <c r="U257" s="2">
        <f>(Table2[[#This Row],[Close Price]]-Table2[[#This Row],[200D EMA]])/Table2[[#This Row],[200D EMA]]</f>
        <v>0.30808912660671944</v>
      </c>
      <c r="V257">
        <v>1.0340678590025301</v>
      </c>
      <c r="W257">
        <v>1035.5</v>
      </c>
      <c r="X257">
        <v>1090</v>
      </c>
      <c r="Y257">
        <v>1031.9000000000001</v>
      </c>
      <c r="Z257">
        <v>1090</v>
      </c>
      <c r="AA257">
        <v>1031.9000000000001</v>
      </c>
      <c r="AB257">
        <v>1090</v>
      </c>
      <c r="AC257" s="2">
        <f>(Table2[[#This Row],[Close Price]]/Table2[[#This Row],[Day Low]])-1</f>
        <v>3.8290680830516788E-2</v>
      </c>
      <c r="AD257" s="2">
        <f>(Table2[[#This Row],[Day High]]/Table2[[#This Row],[Close Price]])-1</f>
        <v>1.38120262288981E-2</v>
      </c>
      <c r="AE257" s="2">
        <f>(Table2[[#This Row],[Close Price]]/Table2[[#This Row],[Current Week Low]])-1</f>
        <v>4.1912976063572138E-2</v>
      </c>
      <c r="AF257" s="2">
        <f>(Table2[[#This Row],[Current Week High]]/Table2[[#This Row],[Close Price]])-1</f>
        <v>1.38120262288981E-2</v>
      </c>
      <c r="AG257" s="2">
        <f>(Table2[[#This Row],[Close Price]]/Table2[[#This Row],[Current Month Low]])-1</f>
        <v>4.1912976063572138E-2</v>
      </c>
      <c r="AH257" s="2">
        <f>(Table2[[#This Row],[Current Month High]]/Table2[[#This Row],[Close Price]])-1</f>
        <v>1.38120262288981E-2</v>
      </c>
      <c r="AI257">
        <v>1.84625401106821</v>
      </c>
      <c r="AJ257">
        <v>75.965630114566295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0.08</v>
      </c>
      <c r="AM257" t="s">
        <v>10358</v>
      </c>
      <c r="AN257">
        <v>8.14</v>
      </c>
      <c r="AO257" t="s">
        <v>10358</v>
      </c>
      <c r="AP257">
        <v>3.4817100554353997E-2</v>
      </c>
      <c r="AQ257">
        <f>(Table2[[#This Row],[Sharpe Ratio]]-AVERAGE(Table2[Sharpe Ratio]))/_xlfn.STDEV.P(Table2[Sharpe Ratio])</f>
        <v>-0.32896238650003196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2.4320173563854364</v>
      </c>
      <c r="AS257">
        <f>_xlfn.RANK.AVG(Table2[[#This Row],[1Y Return vs Nifty Z-Score]],Table2[1Y Return vs Nifty Z-Score])</f>
        <v>218</v>
      </c>
      <c r="AT257">
        <f>_xlfn.RANK.AVG(Table2[[#This Row],[6M Return vs Nifty Z-Score]],Table2[6M Return vs Nifty Z-Score])</f>
        <v>215</v>
      </c>
      <c r="AU257">
        <f>_xlfn.RANK.AVG(Table2[[#This Row],[Sharpe Ratio Z-Score]],Table2[Sharpe Ratio Z-Score])</f>
        <v>428</v>
      </c>
      <c r="AV257">
        <f>(Table2[[#This Row],[Rank 1Y]]+Table2[[#This Row],[Rank 6M]]+Table2[[#This Row],[Rank Sharpe]])/3</f>
        <v>287</v>
      </c>
    </row>
    <row r="258" spans="1:48" x14ac:dyDescent="0.3">
      <c r="A258" t="s">
        <v>188</v>
      </c>
      <c r="B258" t="s">
        <v>189</v>
      </c>
      <c r="C258" t="s">
        <v>10320</v>
      </c>
      <c r="D258" t="s">
        <v>95</v>
      </c>
      <c r="E258">
        <v>138422.10917603999</v>
      </c>
      <c r="F258">
        <v>420.9</v>
      </c>
      <c r="G258">
        <v>33.3820594609738</v>
      </c>
      <c r="H258">
        <f>(Table2[[#This Row],[1Y Return vs Nifty]]-AVERAGE(Table2[1Y Return vs Nifty]))/_xlfn.STDEV.P(Table2[1Y Return vs Nifty])</f>
        <v>0.1464048707843266</v>
      </c>
      <c r="I258">
        <v>-4.9305480490392304</v>
      </c>
      <c r="J258">
        <f>(Table2[[#This Row],[1M Return vs Nifty]]-AVERAGE(Table2[1M Return vs Nifty]))/_xlfn.STDEV.P(Table2[1M Return vs Nifty])</f>
        <v>-0.75818569588092344</v>
      </c>
      <c r="K258">
        <v>-5.0251099022126704</v>
      </c>
      <c r="L258">
        <f>(Table2[[#This Row],[6M Return vs Nifty]]-AVERAGE(Table2[6M Return vs Nifty]))/_xlfn.STDEV.P(Table2[6M Return vs Nifty])</f>
        <v>-0.47143433331912604</v>
      </c>
      <c r="M258">
        <v>0.193807474162556</v>
      </c>
      <c r="N258">
        <f>(Table2[[#This Row],[1W Return vs Nifty]]-AVERAGE(Table2[1W Return vs Nifty]))/_xlfn.STDEV.P(Table2[1W Return vs Nifty])</f>
        <v>0.24294341969897515</v>
      </c>
      <c r="O258">
        <v>427.4</v>
      </c>
      <c r="P258">
        <v>429.16902929676098</v>
      </c>
      <c r="Q258">
        <v>390.115059302014</v>
      </c>
      <c r="R258">
        <v>61.629825636222698</v>
      </c>
      <c r="S258" s="2">
        <f>(Table2[[#This Row],[Close Price]]-Table2[[#This Row],[20D EMA]])/Table2[[#This Row],[20D EMA]]</f>
        <v>-1.5208235844642022E-2</v>
      </c>
      <c r="T258" s="2">
        <f>(Table2[[#This Row],[Close Price]]-Table2[[#This Row],[50D EMA]])/Table2[[#This Row],[50D EMA]]</f>
        <v>-1.9267535009016581E-2</v>
      </c>
      <c r="U258" s="2">
        <f>(Table2[[#This Row],[Close Price]]-Table2[[#This Row],[200D EMA]])/Table2[[#This Row],[200D EMA]]</f>
        <v>7.8912464320310446E-2</v>
      </c>
      <c r="V258">
        <v>0.75786945433381103</v>
      </c>
      <c r="W258">
        <v>419.65</v>
      </c>
      <c r="X258">
        <v>429.7</v>
      </c>
      <c r="Y258">
        <v>419.65</v>
      </c>
      <c r="Z258">
        <v>436.75</v>
      </c>
      <c r="AA258">
        <v>419.65</v>
      </c>
      <c r="AB258">
        <v>436.75</v>
      </c>
      <c r="AC258" s="2">
        <f>(Table2[[#This Row],[Close Price]]/Table2[[#This Row],[Day Low]])-1</f>
        <v>2.9786727034433191E-3</v>
      </c>
      <c r="AD258" s="2">
        <f>(Table2[[#This Row],[Day High]]/Table2[[#This Row],[Close Price]])-1</f>
        <v>2.0907578997386489E-2</v>
      </c>
      <c r="AE258" s="2">
        <f>(Table2[[#This Row],[Close Price]]/Table2[[#This Row],[Current Week Low]])-1</f>
        <v>2.9786727034433191E-3</v>
      </c>
      <c r="AF258" s="2">
        <f>(Table2[[#This Row],[Current Week High]]/Table2[[#This Row],[Close Price]])-1</f>
        <v>3.7657400807792785E-2</v>
      </c>
      <c r="AG258" s="2">
        <f>(Table2[[#This Row],[Close Price]]/Table2[[#This Row],[Current Month Low]])-1</f>
        <v>2.9786727034433191E-3</v>
      </c>
      <c r="AH258" s="2">
        <f>(Table2[[#This Row],[Current Month High]]/Table2[[#This Row],[Close Price]])-1</f>
        <v>3.7657400807792785E-2</v>
      </c>
      <c r="AI258">
        <v>11.903064861012099</v>
      </c>
      <c r="AJ258">
        <v>82.365684575389906</v>
      </c>
      <c r="AK258" t="str">
        <f>IF(AND(Table2[[#This Row],[20D EMA]]&gt;Table2[[#This Row],[50D EMA]],Table2[[#This Row],[50D EMA]]&gt;Table2[[#This Row],[200D EMA]]),"Uptrend","Downtrend/NoTrend")</f>
        <v>Downtrend/NoTrend</v>
      </c>
      <c r="AL258">
        <v>-0.11</v>
      </c>
      <c r="AM258" t="s">
        <v>10357</v>
      </c>
      <c r="AN258">
        <v>0.5</v>
      </c>
      <c r="AO258" t="s">
        <v>10358</v>
      </c>
      <c r="AP258">
        <v>0.14869818311376701</v>
      </c>
      <c r="AQ258">
        <f>(Table2[[#This Row],[Sharpe Ratio]]-AVERAGE(Table2[Sharpe Ratio]))/_xlfn.STDEV.P(Table2[Sharpe Ratio])</f>
        <v>0.97398653751668707</v>
      </c>
      <c r="AR2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8">
        <f>_xlfn.RANK.AVG(Table2[[#This Row],[1Y Return vs Nifty Z-Score]],Table2[1Y Return vs Nifty Z-Score])</f>
        <v>256</v>
      </c>
      <c r="AT258">
        <f>_xlfn.RANK.AVG(Table2[[#This Row],[6M Return vs Nifty Z-Score]],Table2[6M Return vs Nifty Z-Score])</f>
        <v>487</v>
      </c>
      <c r="AU258">
        <f>_xlfn.RANK.AVG(Table2[[#This Row],[Sharpe Ratio Z-Score]],Table2[Sharpe Ratio Z-Score])</f>
        <v>123</v>
      </c>
      <c r="AV258">
        <f>(Table2[[#This Row],[Rank 1Y]]+Table2[[#This Row],[Rank 6M]]+Table2[[#This Row],[Rank Sharpe]])/3</f>
        <v>288.66666666666669</v>
      </c>
    </row>
    <row r="259" spans="1:48" x14ac:dyDescent="0.3">
      <c r="A259" t="s">
        <v>1370</v>
      </c>
      <c r="B259" t="s">
        <v>1371</v>
      </c>
      <c r="C259" t="s">
        <v>10331</v>
      </c>
      <c r="D259" t="s">
        <v>1372</v>
      </c>
      <c r="E259">
        <v>8150.9034872499997</v>
      </c>
      <c r="F259">
        <v>662.55</v>
      </c>
      <c r="G259">
        <v>-14.849988389092401</v>
      </c>
      <c r="H259">
        <f>(Table2[[#This Row],[1Y Return vs Nifty]]-AVERAGE(Table2[1Y Return vs Nifty]))/_xlfn.STDEV.P(Table2[1Y Return vs Nifty])</f>
        <v>-0.6577730556333713</v>
      </c>
      <c r="I259">
        <v>-6.07097393770455</v>
      </c>
      <c r="J259">
        <f>(Table2[[#This Row],[1M Return vs Nifty]]-AVERAGE(Table2[1M Return vs Nifty]))/_xlfn.STDEV.P(Table2[1M Return vs Nifty])</f>
        <v>-0.86926711137100465</v>
      </c>
      <c r="K259">
        <v>24.283146097597601</v>
      </c>
      <c r="L259">
        <f>(Table2[[#This Row],[6M Return vs Nifty]]-AVERAGE(Table2[6M Return vs Nifty]))/_xlfn.STDEV.P(Table2[6M Return vs Nifty])</f>
        <v>0.51048818171099508</v>
      </c>
      <c r="M259">
        <v>-8.3510296730151694</v>
      </c>
      <c r="N259">
        <f>(Table2[[#This Row],[1W Return vs Nifty]]-AVERAGE(Table2[1W Return vs Nifty]))/_xlfn.STDEV.P(Table2[1W Return vs Nifty])</f>
        <v>-1.8016888951989152</v>
      </c>
      <c r="O259">
        <v>675.25</v>
      </c>
      <c r="P259">
        <v>652.03353032785401</v>
      </c>
      <c r="Q259">
        <v>569.90849736132498</v>
      </c>
      <c r="R259">
        <v>40.641038408104698</v>
      </c>
      <c r="S259" s="2">
        <f>(Table2[[#This Row],[Close Price]]-Table2[[#This Row],[20D EMA]])/Table2[[#This Row],[20D EMA]]</f>
        <v>-1.8807848944835313E-2</v>
      </c>
      <c r="T259" s="2">
        <f>(Table2[[#This Row],[Close Price]]-Table2[[#This Row],[50D EMA]])/Table2[[#This Row],[50D EMA]]</f>
        <v>1.612872526180989E-2</v>
      </c>
      <c r="U259" s="2">
        <f>(Table2[[#This Row],[Close Price]]-Table2[[#This Row],[200D EMA]])/Table2[[#This Row],[200D EMA]]</f>
        <v>0.16255504711301011</v>
      </c>
      <c r="V259">
        <v>0.743533679061266</v>
      </c>
      <c r="W259">
        <v>645</v>
      </c>
      <c r="X259">
        <v>677.7</v>
      </c>
      <c r="Y259">
        <v>645</v>
      </c>
      <c r="Z259">
        <v>678.2</v>
      </c>
      <c r="AA259">
        <v>645</v>
      </c>
      <c r="AB259">
        <v>678.2</v>
      </c>
      <c r="AC259" s="2">
        <f>(Table2[[#This Row],[Close Price]]/Table2[[#This Row],[Day Low]])-1</f>
        <v>2.7209302325581275E-2</v>
      </c>
      <c r="AD259" s="2">
        <f>(Table2[[#This Row],[Day High]]/Table2[[#This Row],[Close Price]])-1</f>
        <v>2.2866198777450997E-2</v>
      </c>
      <c r="AE259" s="2">
        <f>(Table2[[#This Row],[Close Price]]/Table2[[#This Row],[Current Week Low]])-1</f>
        <v>2.7209302325581275E-2</v>
      </c>
      <c r="AF259" s="2">
        <f>(Table2[[#This Row],[Current Week High]]/Table2[[#This Row],[Close Price]])-1</f>
        <v>2.3620858803109268E-2</v>
      </c>
      <c r="AG259" s="2">
        <f>(Table2[[#This Row],[Close Price]]/Table2[[#This Row],[Current Month Low]])-1</f>
        <v>2.7209302325581275E-2</v>
      </c>
      <c r="AH259" s="2">
        <f>(Table2[[#This Row],[Current Month High]]/Table2[[#This Row],[Close Price]])-1</f>
        <v>2.3620858803109268E-2</v>
      </c>
      <c r="AI259">
        <v>15.9761527431891</v>
      </c>
      <c r="AJ259">
        <v>62.808698857353399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0.19</v>
      </c>
      <c r="AM259" t="s">
        <v>10358</v>
      </c>
      <c r="AN259">
        <v>-4.6500000000000004</v>
      </c>
      <c r="AO259" t="s">
        <v>10357</v>
      </c>
      <c r="AP259">
        <v>0.13662055668640399</v>
      </c>
      <c r="AQ259">
        <f>(Table2[[#This Row],[Sharpe Ratio]]-AVERAGE(Table2[Sharpe Ratio]))/_xlfn.STDEV.P(Table2[Sharpe Ratio])</f>
        <v>0.83580265302473367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-1.9824382274675623</v>
      </c>
      <c r="AS259">
        <f>_xlfn.RANK.AVG(Table2[[#This Row],[1Y Return vs Nifty Z-Score]],Table2[1Y Return vs Nifty Z-Score])</f>
        <v>541</v>
      </c>
      <c r="AT259">
        <f>_xlfn.RANK.AVG(Table2[[#This Row],[6M Return vs Nifty Z-Score]],Table2[6M Return vs Nifty Z-Score])</f>
        <v>181</v>
      </c>
      <c r="AU259">
        <f>_xlfn.RANK.AVG(Table2[[#This Row],[Sharpe Ratio Z-Score]],Table2[Sharpe Ratio Z-Score])</f>
        <v>148</v>
      </c>
      <c r="AV259">
        <f>(Table2[[#This Row],[Rank 1Y]]+Table2[[#This Row],[Rank 6M]]+Table2[[#This Row],[Rank Sharpe]])/3</f>
        <v>290</v>
      </c>
    </row>
    <row r="260" spans="1:48" x14ac:dyDescent="0.3">
      <c r="A260" t="s">
        <v>1103</v>
      </c>
      <c r="B260" t="s">
        <v>1104</v>
      </c>
      <c r="C260" t="s">
        <v>10323</v>
      </c>
      <c r="D260" t="s">
        <v>1105</v>
      </c>
      <c r="E260">
        <v>11467.214186089999</v>
      </c>
      <c r="F260">
        <v>818.45</v>
      </c>
      <c r="G260">
        <v>62.416762431661802</v>
      </c>
      <c r="H260">
        <f>(Table2[[#This Row],[1Y Return vs Nifty]]-AVERAGE(Table2[1Y Return vs Nifty]))/_xlfn.STDEV.P(Table2[1Y Return vs Nifty])</f>
        <v>0.63050347886550107</v>
      </c>
      <c r="I260">
        <v>23.052149326314598</v>
      </c>
      <c r="J260">
        <f>(Table2[[#This Row],[1M Return vs Nifty]]-AVERAGE(Table2[1M Return vs Nifty]))/_xlfn.STDEV.P(Table2[1M Return vs Nifty])</f>
        <v>1.9674255556513471</v>
      </c>
      <c r="K260">
        <v>49.394891118796203</v>
      </c>
      <c r="L260">
        <f>(Table2[[#This Row],[6M Return vs Nifty]]-AVERAGE(Table2[6M Return vs Nifty]))/_xlfn.STDEV.P(Table2[6M Return vs Nifty])</f>
        <v>1.3518138418993759</v>
      </c>
      <c r="M260">
        <v>2.4095759722105798</v>
      </c>
      <c r="N260">
        <f>(Table2[[#This Row],[1W Return vs Nifty]]-AVERAGE(Table2[1W Return vs Nifty]))/_xlfn.STDEV.P(Table2[1W Return vs Nifty])</f>
        <v>0.77313864699340151</v>
      </c>
      <c r="O260">
        <v>752.35</v>
      </c>
      <c r="P260">
        <v>700.44014859448203</v>
      </c>
      <c r="Q260">
        <v>595.85929995337301</v>
      </c>
      <c r="R260">
        <v>63.328554333394301</v>
      </c>
      <c r="S260" s="2">
        <f>(Table2[[#This Row],[Close Price]]-Table2[[#This Row],[20D EMA]])/Table2[[#This Row],[20D EMA]]</f>
        <v>8.7858044792982024E-2</v>
      </c>
      <c r="T260" s="2">
        <f>(Table2[[#This Row],[Close Price]]-Table2[[#This Row],[50D EMA]])/Table2[[#This Row],[50D EMA]]</f>
        <v>0.16847956480267312</v>
      </c>
      <c r="U260" s="2">
        <f>(Table2[[#This Row],[Close Price]]-Table2[[#This Row],[200D EMA]])/Table2[[#This Row],[200D EMA]]</f>
        <v>0.37356251729904211</v>
      </c>
      <c r="V260">
        <v>2.1161689572017002</v>
      </c>
      <c r="W260">
        <v>815.05</v>
      </c>
      <c r="X260">
        <v>836</v>
      </c>
      <c r="Y260">
        <v>768.55</v>
      </c>
      <c r="Z260">
        <v>840</v>
      </c>
      <c r="AA260">
        <v>768.55</v>
      </c>
      <c r="AB260">
        <v>840</v>
      </c>
      <c r="AC260" s="2">
        <f>(Table2[[#This Row],[Close Price]]/Table2[[#This Row],[Day Low]])-1</f>
        <v>4.1715232194345919E-3</v>
      </c>
      <c r="AD260" s="2">
        <f>(Table2[[#This Row],[Day High]]/Table2[[#This Row],[Close Price]])-1</f>
        <v>2.144297147046248E-2</v>
      </c>
      <c r="AE260" s="2">
        <f>(Table2[[#This Row],[Close Price]]/Table2[[#This Row],[Current Week Low]])-1</f>
        <v>6.4927460802810533E-2</v>
      </c>
      <c r="AF260" s="2">
        <f>(Table2[[#This Row],[Current Week High]]/Table2[[#This Row],[Close Price]])-1</f>
        <v>2.6330258415297125E-2</v>
      </c>
      <c r="AG260" s="2">
        <f>(Table2[[#This Row],[Close Price]]/Table2[[#This Row],[Current Month Low]])-1</f>
        <v>6.4927460802810533E-2</v>
      </c>
      <c r="AH260" s="2">
        <f>(Table2[[#This Row],[Current Month High]]/Table2[[#This Row],[Close Price]])-1</f>
        <v>2.6330258415297125E-2</v>
      </c>
      <c r="AI260">
        <v>2.6330258415297099</v>
      </c>
      <c r="AJ260">
        <v>104.43362058199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0.08</v>
      </c>
      <c r="AM260" t="s">
        <v>10358</v>
      </c>
      <c r="AN260">
        <v>15.67</v>
      </c>
      <c r="AO260" t="s">
        <v>10358</v>
      </c>
      <c r="AP260">
        <v>-4.4906762421415003E-2</v>
      </c>
      <c r="AQ260">
        <f>(Table2[[#This Row],[Sharpe Ratio]]-AVERAGE(Table2[Sharpe Ratio]))/_xlfn.STDEV.P(Table2[Sharpe Ratio])</f>
        <v>-1.241107925936235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3.4817735974733903</v>
      </c>
      <c r="AS260">
        <f>_xlfn.RANK.AVG(Table2[[#This Row],[1Y Return vs Nifty Z-Score]],Table2[1Y Return vs Nifty Z-Score])</f>
        <v>149</v>
      </c>
      <c r="AT260">
        <f>_xlfn.RANK.AVG(Table2[[#This Row],[6M Return vs Nifty Z-Score]],Table2[6M Return vs Nifty Z-Score])</f>
        <v>65</v>
      </c>
      <c r="AU260">
        <f>_xlfn.RANK.AVG(Table2[[#This Row],[Sharpe Ratio Z-Score]],Table2[Sharpe Ratio Z-Score])</f>
        <v>659</v>
      </c>
      <c r="AV260">
        <f>(Table2[[#This Row],[Rank 1Y]]+Table2[[#This Row],[Rank 6M]]+Table2[[#This Row],[Rank Sharpe]])/3</f>
        <v>291</v>
      </c>
    </row>
    <row r="261" spans="1:48" x14ac:dyDescent="0.3">
      <c r="A261" t="s">
        <v>748</v>
      </c>
      <c r="B261" t="s">
        <v>749</v>
      </c>
      <c r="C261" t="s">
        <v>10313</v>
      </c>
      <c r="D261" t="s">
        <v>750</v>
      </c>
      <c r="E261">
        <v>22653.01838025</v>
      </c>
      <c r="F261">
        <v>1608.3</v>
      </c>
      <c r="G261">
        <v>19.724736694501399</v>
      </c>
      <c r="H261">
        <f>(Table2[[#This Row],[1Y Return vs Nifty]]-AVERAGE(Table2[1Y Return vs Nifty]))/_xlfn.STDEV.P(Table2[1Y Return vs Nifty])</f>
        <v>-8.1305085402904168E-2</v>
      </c>
      <c r="I261">
        <v>9.1453095214580902</v>
      </c>
      <c r="J261">
        <f>(Table2[[#This Row],[1M Return vs Nifty]]-AVERAGE(Table2[1M Return vs Nifty]))/_xlfn.STDEV.P(Table2[1M Return vs Nifty])</f>
        <v>0.61285138658790261</v>
      </c>
      <c r="K261">
        <v>31.446944117176301</v>
      </c>
      <c r="L261">
        <f>(Table2[[#This Row],[6M Return vs Nifty]]-AVERAGE(Table2[6M Return vs Nifty]))/_xlfn.STDEV.P(Table2[6M Return vs Nifty])</f>
        <v>0.75049886568339019</v>
      </c>
      <c r="M261">
        <v>-3.3008494109236302</v>
      </c>
      <c r="N261">
        <f>(Table2[[#This Row],[1W Return vs Nifty]]-AVERAGE(Table2[1W Return vs Nifty]))/_xlfn.STDEV.P(Table2[1W Return vs Nifty])</f>
        <v>-0.59326776533076375</v>
      </c>
      <c r="O261">
        <v>1591.62</v>
      </c>
      <c r="P261">
        <v>1489.24510488792</v>
      </c>
      <c r="Q261">
        <v>1274.8354216080199</v>
      </c>
      <c r="R261">
        <v>51.243341003068899</v>
      </c>
      <c r="S261" s="2">
        <f>(Table2[[#This Row],[Close Price]]-Table2[[#This Row],[20D EMA]])/Table2[[#This Row],[20D EMA]]</f>
        <v>1.0479888415576623E-2</v>
      </c>
      <c r="T261" s="2">
        <f>(Table2[[#This Row],[Close Price]]-Table2[[#This Row],[50D EMA]])/Table2[[#This Row],[50D EMA]]</f>
        <v>7.9943116630918853E-2</v>
      </c>
      <c r="U261" s="2">
        <f>(Table2[[#This Row],[Close Price]]-Table2[[#This Row],[200D EMA]])/Table2[[#This Row],[200D EMA]]</f>
        <v>0.26157461013388128</v>
      </c>
      <c r="V261">
        <v>0.45771229481418702</v>
      </c>
      <c r="W261">
        <v>1590</v>
      </c>
      <c r="X261">
        <v>1625</v>
      </c>
      <c r="Y261">
        <v>1590</v>
      </c>
      <c r="Z261">
        <v>1654.45</v>
      </c>
      <c r="AA261">
        <v>1590</v>
      </c>
      <c r="AB261">
        <v>1654.45</v>
      </c>
      <c r="AC261" s="2">
        <f>(Table2[[#This Row],[Close Price]]/Table2[[#This Row],[Day Low]])-1</f>
        <v>1.1509433962264115E-2</v>
      </c>
      <c r="AD261" s="2">
        <f>(Table2[[#This Row],[Day High]]/Table2[[#This Row],[Close Price]])-1</f>
        <v>1.0383634893987415E-2</v>
      </c>
      <c r="AE261" s="2">
        <f>(Table2[[#This Row],[Close Price]]/Table2[[#This Row],[Current Week Low]])-1</f>
        <v>1.1509433962264115E-2</v>
      </c>
      <c r="AF261" s="2">
        <f>(Table2[[#This Row],[Current Week High]]/Table2[[#This Row],[Close Price]])-1</f>
        <v>2.8694895230989337E-2</v>
      </c>
      <c r="AG261" s="2">
        <f>(Table2[[#This Row],[Close Price]]/Table2[[#This Row],[Current Month Low]])-1</f>
        <v>1.1509433962264115E-2</v>
      </c>
      <c r="AH261" s="2">
        <f>(Table2[[#This Row],[Current Month High]]/Table2[[#This Row],[Close Price]])-1</f>
        <v>2.8694895230989337E-2</v>
      </c>
      <c r="AI261">
        <v>6.6343343903500598</v>
      </c>
      <c r="AJ261">
        <v>62.758690482214199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0.04</v>
      </c>
      <c r="AM261" t="s">
        <v>10358</v>
      </c>
      <c r="AN261">
        <v>2.08</v>
      </c>
      <c r="AO261" t="s">
        <v>10358</v>
      </c>
      <c r="AP261">
        <v>4.3089580820966998E-2</v>
      </c>
      <c r="AQ261">
        <f>(Table2[[#This Row],[Sharpe Ratio]]-AVERAGE(Table2[Sharpe Ratio]))/_xlfn.STDEV.P(Table2[Sharpe Ratio])</f>
        <v>-0.23431436401825032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0.45446303751937467</v>
      </c>
      <c r="AS261">
        <f>_xlfn.RANK.AVG(Table2[[#This Row],[1Y Return vs Nifty Z-Score]],Table2[1Y Return vs Nifty Z-Score])</f>
        <v>327</v>
      </c>
      <c r="AT261">
        <f>_xlfn.RANK.AVG(Table2[[#This Row],[6M Return vs Nifty Z-Score]],Table2[6M Return vs Nifty Z-Score])</f>
        <v>142</v>
      </c>
      <c r="AU261">
        <f>_xlfn.RANK.AVG(Table2[[#This Row],[Sharpe Ratio Z-Score]],Table2[Sharpe Ratio Z-Score])</f>
        <v>405</v>
      </c>
      <c r="AV261">
        <f>(Table2[[#This Row],[Rank 1Y]]+Table2[[#This Row],[Rank 6M]]+Table2[[#This Row],[Rank Sharpe]])/3</f>
        <v>291.33333333333331</v>
      </c>
    </row>
    <row r="262" spans="1:48" x14ac:dyDescent="0.3">
      <c r="A262" t="s">
        <v>1463</v>
      </c>
      <c r="B262" t="s">
        <v>1464</v>
      </c>
      <c r="C262" t="s">
        <v>10322</v>
      </c>
      <c r="D262" t="s">
        <v>80</v>
      </c>
      <c r="E262">
        <v>7248.9165115899996</v>
      </c>
      <c r="F262">
        <v>3666.2</v>
      </c>
      <c r="G262">
        <v>35.472102635769303</v>
      </c>
      <c r="H262">
        <f>(Table2[[#This Row],[1Y Return vs Nifty]]-AVERAGE(Table2[1Y Return vs Nifty]))/_xlfn.STDEV.P(Table2[1Y Return vs Nifty])</f>
        <v>0.1812523769830128</v>
      </c>
      <c r="I262">
        <v>4.8657907681777903</v>
      </c>
      <c r="J262">
        <f>(Table2[[#This Row],[1M Return vs Nifty]]-AVERAGE(Table2[1M Return vs Nifty]))/_xlfn.STDEV.P(Table2[1M Return vs Nifty])</f>
        <v>0.19601149768721182</v>
      </c>
      <c r="K262">
        <v>77.615579197043999</v>
      </c>
      <c r="L262">
        <f>(Table2[[#This Row],[6M Return vs Nifty]]-AVERAGE(Table2[6M Return vs Nifty]))/_xlfn.STDEV.P(Table2[6M Return vs Nifty])</f>
        <v>2.2972992714606919</v>
      </c>
      <c r="M262">
        <v>0.10760095451745</v>
      </c>
      <c r="N262">
        <f>(Table2[[#This Row],[1W Return vs Nifty]]-AVERAGE(Table2[1W Return vs Nifty]))/_xlfn.STDEV.P(Table2[1W Return vs Nifty])</f>
        <v>0.22231568475384744</v>
      </c>
      <c r="O262">
        <v>3595.39</v>
      </c>
      <c r="P262">
        <v>3353.79276198855</v>
      </c>
      <c r="Q262">
        <v>2662.2123299086202</v>
      </c>
      <c r="R262">
        <v>58.473676828256899</v>
      </c>
      <c r="S262" s="2">
        <f>(Table2[[#This Row],[Close Price]]-Table2[[#This Row],[20D EMA]])/Table2[[#This Row],[20D EMA]]</f>
        <v>1.9694664556557131E-2</v>
      </c>
      <c r="T262" s="2">
        <f>(Table2[[#This Row],[Close Price]]-Table2[[#This Row],[50D EMA]])/Table2[[#This Row],[50D EMA]]</f>
        <v>9.3150430030213185E-2</v>
      </c>
      <c r="U262" s="2">
        <f>(Table2[[#This Row],[Close Price]]-Table2[[#This Row],[200D EMA]])/Table2[[#This Row],[200D EMA]]</f>
        <v>0.37712531747076738</v>
      </c>
      <c r="V262">
        <v>0.27360255801577699</v>
      </c>
      <c r="W262">
        <v>3549.95</v>
      </c>
      <c r="X262">
        <v>3699.15</v>
      </c>
      <c r="Y262">
        <v>3536</v>
      </c>
      <c r="Z262">
        <v>3705.2</v>
      </c>
      <c r="AA262">
        <v>3536</v>
      </c>
      <c r="AB262">
        <v>3705.2</v>
      </c>
      <c r="AC262" s="2">
        <f>(Table2[[#This Row],[Close Price]]/Table2[[#This Row],[Day Low]])-1</f>
        <v>3.2746940097747812E-2</v>
      </c>
      <c r="AD262" s="2">
        <f>(Table2[[#This Row],[Day High]]/Table2[[#This Row],[Close Price]])-1</f>
        <v>8.9875075009546723E-3</v>
      </c>
      <c r="AE262" s="2">
        <f>(Table2[[#This Row],[Close Price]]/Table2[[#This Row],[Current Week Low]])-1</f>
        <v>3.6821266968325661E-2</v>
      </c>
      <c r="AF262" s="2">
        <f>(Table2[[#This Row],[Current Week High]]/Table2[[#This Row],[Close Price]])-1</f>
        <v>1.0637717527685275E-2</v>
      </c>
      <c r="AG262" s="2">
        <f>(Table2[[#This Row],[Close Price]]/Table2[[#This Row],[Current Month Low]])-1</f>
        <v>3.6821266968325661E-2</v>
      </c>
      <c r="AH262" s="2">
        <f>(Table2[[#This Row],[Current Month High]]/Table2[[#This Row],[Close Price]])-1</f>
        <v>1.0637717527685275E-2</v>
      </c>
      <c r="AI262">
        <v>4.1964431836779301</v>
      </c>
      <c r="AJ262">
        <v>129.85579937304001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0.23</v>
      </c>
      <c r="AM262" t="s">
        <v>10358</v>
      </c>
      <c r="AN262">
        <v>-0.76</v>
      </c>
      <c r="AO262" t="s">
        <v>10357</v>
      </c>
      <c r="AP262">
        <v>-2.3952582960108999E-2</v>
      </c>
      <c r="AQ262">
        <f>(Table2[[#This Row],[Sharpe Ratio]]-AVERAGE(Table2[Sharpe Ratio]))/_xlfn.STDEV.P(Table2[Sharpe Ratio])</f>
        <v>-1.0013646343450437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1.8955141965397202</v>
      </c>
      <c r="AS262">
        <f>_xlfn.RANK.AVG(Table2[[#This Row],[1Y Return vs Nifty Z-Score]],Table2[1Y Return vs Nifty Z-Score])</f>
        <v>242</v>
      </c>
      <c r="AT262">
        <f>_xlfn.RANK.AVG(Table2[[#This Row],[6M Return vs Nifty Z-Score]],Table2[6M Return vs Nifty Z-Score])</f>
        <v>20</v>
      </c>
      <c r="AU262">
        <f>_xlfn.RANK.AVG(Table2[[#This Row],[Sharpe Ratio Z-Score]],Table2[Sharpe Ratio Z-Score])</f>
        <v>617</v>
      </c>
      <c r="AV262">
        <f>(Table2[[#This Row],[Rank 1Y]]+Table2[[#This Row],[Rank 6M]]+Table2[[#This Row],[Rank Sharpe]])/3</f>
        <v>293</v>
      </c>
    </row>
    <row r="263" spans="1:48" x14ac:dyDescent="0.3">
      <c r="A263" t="s">
        <v>392</v>
      </c>
      <c r="B263" t="s">
        <v>393</v>
      </c>
      <c r="C263" t="s">
        <v>10321</v>
      </c>
      <c r="D263" t="s">
        <v>127</v>
      </c>
      <c r="E263">
        <v>60880.636263779998</v>
      </c>
      <c r="F263">
        <v>727.15</v>
      </c>
      <c r="G263">
        <v>23.6969888325727</v>
      </c>
      <c r="H263">
        <f>(Table2[[#This Row],[1Y Return vs Nifty]]-AVERAGE(Table2[1Y Return vs Nifty]))/_xlfn.STDEV.P(Table2[1Y Return vs Nifty])</f>
        <v>-1.5075314327611502E-2</v>
      </c>
      <c r="I263">
        <v>0.21310897951885999</v>
      </c>
      <c r="J263">
        <f>(Table2[[#This Row],[1M Return vs Nifty]]-AVERAGE(Table2[1M Return vs Nifty]))/_xlfn.STDEV.P(Table2[1M Return vs Nifty])</f>
        <v>-0.25717575809669274</v>
      </c>
      <c r="K263">
        <v>-5.8302095463710897</v>
      </c>
      <c r="L263">
        <f>(Table2[[#This Row],[6M Return vs Nifty]]-AVERAGE(Table2[6M Return vs Nifty]))/_xlfn.STDEV.P(Table2[6M Return vs Nifty])</f>
        <v>-0.49840780684982711</v>
      </c>
      <c r="M263">
        <v>-2.1762097940099601</v>
      </c>
      <c r="N263">
        <f>(Table2[[#This Row],[1W Return vs Nifty]]-AVERAGE(Table2[1W Return vs Nifty]))/_xlfn.STDEV.P(Table2[1W Return vs Nifty])</f>
        <v>-0.32416088081681288</v>
      </c>
      <c r="O263">
        <v>732.38</v>
      </c>
      <c r="P263">
        <v>738.57276746679304</v>
      </c>
      <c r="Q263">
        <v>664.800997650054</v>
      </c>
      <c r="R263">
        <v>51.333812086767701</v>
      </c>
      <c r="S263" s="2">
        <f>(Table2[[#This Row],[Close Price]]-Table2[[#This Row],[20D EMA]])/Table2[[#This Row],[20D EMA]]</f>
        <v>-7.1411016139162975E-3</v>
      </c>
      <c r="T263" s="2">
        <f>(Table2[[#This Row],[Close Price]]-Table2[[#This Row],[50D EMA]])/Table2[[#This Row],[50D EMA]]</f>
        <v>-1.5466001415096367E-2</v>
      </c>
      <c r="U263" s="2">
        <f>(Table2[[#This Row],[Close Price]]-Table2[[#This Row],[200D EMA]])/Table2[[#This Row],[200D EMA]]</f>
        <v>9.3785963875412229E-2</v>
      </c>
      <c r="V263">
        <v>1.2460756005387099</v>
      </c>
      <c r="W263">
        <v>710</v>
      </c>
      <c r="X263">
        <v>733.45</v>
      </c>
      <c r="Y263">
        <v>710</v>
      </c>
      <c r="Z263">
        <v>795</v>
      </c>
      <c r="AA263">
        <v>710</v>
      </c>
      <c r="AB263">
        <v>795</v>
      </c>
      <c r="AC263" s="2">
        <f>(Table2[[#This Row],[Close Price]]/Table2[[#This Row],[Day Low]])-1</f>
        <v>2.415492957746479E-2</v>
      </c>
      <c r="AD263" s="2">
        <f>(Table2[[#This Row],[Day High]]/Table2[[#This Row],[Close Price]])-1</f>
        <v>8.663962043594875E-3</v>
      </c>
      <c r="AE263" s="2">
        <f>(Table2[[#This Row],[Close Price]]/Table2[[#This Row],[Current Week Low]])-1</f>
        <v>2.415492957746479E-2</v>
      </c>
      <c r="AF263" s="2">
        <f>(Table2[[#This Row],[Current Week High]]/Table2[[#This Row],[Close Price]])-1</f>
        <v>9.3309495977446311E-2</v>
      </c>
      <c r="AG263" s="2">
        <f>(Table2[[#This Row],[Close Price]]/Table2[[#This Row],[Current Month Low]])-1</f>
        <v>2.415492957746479E-2</v>
      </c>
      <c r="AH263" s="2">
        <f>(Table2[[#This Row],[Current Month High]]/Table2[[#This Row],[Close Price]])-1</f>
        <v>9.3309495977446311E-2</v>
      </c>
      <c r="AI263">
        <v>16.619679570927602</v>
      </c>
      <c r="AJ263">
        <v>70.232939248507506</v>
      </c>
      <c r="AK263" t="str">
        <f>IF(AND(Table2[[#This Row],[20D EMA]]&gt;Table2[[#This Row],[50D EMA]],Table2[[#This Row],[50D EMA]]&gt;Table2[[#This Row],[200D EMA]]),"Uptrend","Downtrend/NoTrend")</f>
        <v>Downtrend/NoTrend</v>
      </c>
      <c r="AL263">
        <v>-0.03</v>
      </c>
      <c r="AM263" t="s">
        <v>10357</v>
      </c>
      <c r="AN263">
        <v>0.55000000000000004</v>
      </c>
      <c r="AO263" t="s">
        <v>10358</v>
      </c>
      <c r="AP263">
        <v>0.17809229660650799</v>
      </c>
      <c r="AQ263">
        <f>(Table2[[#This Row],[Sharpe Ratio]]-AVERAGE(Table2[Sharpe Ratio]))/_xlfn.STDEV.P(Table2[Sharpe Ratio])</f>
        <v>1.3102937422520404</v>
      </c>
      <c r="AR2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3">
        <f>_xlfn.RANK.AVG(Table2[[#This Row],[1Y Return vs Nifty Z-Score]],Table2[1Y Return vs Nifty Z-Score])</f>
        <v>310</v>
      </c>
      <c r="AT263">
        <f>_xlfn.RANK.AVG(Table2[[#This Row],[6M Return vs Nifty Z-Score]],Table2[6M Return vs Nifty Z-Score])</f>
        <v>497</v>
      </c>
      <c r="AU263">
        <f>_xlfn.RANK.AVG(Table2[[#This Row],[Sharpe Ratio Z-Score]],Table2[Sharpe Ratio Z-Score])</f>
        <v>74</v>
      </c>
      <c r="AV263">
        <f>(Table2[[#This Row],[Rank 1Y]]+Table2[[#This Row],[Rank 6M]]+Table2[[#This Row],[Rank Sharpe]])/3</f>
        <v>293.66666666666669</v>
      </c>
    </row>
    <row r="264" spans="1:48" x14ac:dyDescent="0.3">
      <c r="A264" t="s">
        <v>114</v>
      </c>
      <c r="B264" t="s">
        <v>115</v>
      </c>
      <c r="C264" t="s">
        <v>10312</v>
      </c>
      <c r="D264" t="s">
        <v>18</v>
      </c>
      <c r="E264">
        <v>252388.89361935799</v>
      </c>
      <c r="F264">
        <v>177.03</v>
      </c>
      <c r="G264">
        <v>67.557252932390796</v>
      </c>
      <c r="H264">
        <f>(Table2[[#This Row],[1Y Return vs Nifty]]-AVERAGE(Table2[1Y Return vs Nifty]))/_xlfn.STDEV.P(Table2[1Y Return vs Nifty])</f>
        <v>0.71621140908850611</v>
      </c>
      <c r="I264">
        <v>0.18205575033903701</v>
      </c>
      <c r="J264">
        <f>(Table2[[#This Row],[1M Return vs Nifty]]-AVERAGE(Table2[1M Return vs Nifty]))/_xlfn.STDEV.P(Table2[1M Return vs Nifty])</f>
        <v>-0.26020044973787393</v>
      </c>
      <c r="K264">
        <v>-11.4503880398353</v>
      </c>
      <c r="L264">
        <f>(Table2[[#This Row],[6M Return vs Nifty]]-AVERAGE(Table2[6M Return vs Nifty]))/_xlfn.STDEV.P(Table2[6M Return vs Nifty])</f>
        <v>-0.68670218373995318</v>
      </c>
      <c r="M264">
        <v>0.99607587580456702</v>
      </c>
      <c r="N264">
        <f>(Table2[[#This Row],[1W Return vs Nifty]]-AVERAGE(Table2[1W Return vs Nifty]))/_xlfn.STDEV.P(Table2[1W Return vs Nifty])</f>
        <v>0.43491242635939176</v>
      </c>
      <c r="O264">
        <v>173.91</v>
      </c>
      <c r="P264">
        <v>171.76773462369101</v>
      </c>
      <c r="Q264">
        <v>155.11825615930599</v>
      </c>
      <c r="R264">
        <v>74.579651896929505</v>
      </c>
      <c r="S264" s="2">
        <f>(Table2[[#This Row],[Close Price]]-Table2[[#This Row],[20D EMA]])/Table2[[#This Row],[20D EMA]]</f>
        <v>1.7940313955494249E-2</v>
      </c>
      <c r="T264" s="2">
        <f>(Table2[[#This Row],[Close Price]]-Table2[[#This Row],[50D EMA]])/Table2[[#This Row],[50D EMA]]</f>
        <v>3.0635936299896874E-2</v>
      </c>
      <c r="U264" s="2">
        <f>(Table2[[#This Row],[Close Price]]-Table2[[#This Row],[200D EMA]])/Table2[[#This Row],[200D EMA]]</f>
        <v>0.14125831725564733</v>
      </c>
      <c r="V264">
        <v>0.65910151925869198</v>
      </c>
      <c r="W264">
        <v>176.11</v>
      </c>
      <c r="X264">
        <v>179.7</v>
      </c>
      <c r="Y264">
        <v>175.6</v>
      </c>
      <c r="Z264">
        <v>181.2</v>
      </c>
      <c r="AA264">
        <v>175.6</v>
      </c>
      <c r="AB264">
        <v>181.2</v>
      </c>
      <c r="AC264" s="2">
        <f>(Table2[[#This Row],[Close Price]]/Table2[[#This Row],[Day Low]])-1</f>
        <v>5.2240077224461334E-3</v>
      </c>
      <c r="AD264" s="2">
        <f>(Table2[[#This Row],[Day High]]/Table2[[#This Row],[Close Price]])-1</f>
        <v>1.5082189459413531E-2</v>
      </c>
      <c r="AE264" s="2">
        <f>(Table2[[#This Row],[Close Price]]/Table2[[#This Row],[Current Week Low]])-1</f>
        <v>8.1435079726652759E-3</v>
      </c>
      <c r="AF264" s="2">
        <f>(Table2[[#This Row],[Current Week High]]/Table2[[#This Row],[Close Price]])-1</f>
        <v>2.3555329605151609E-2</v>
      </c>
      <c r="AG264" s="2">
        <f>(Table2[[#This Row],[Close Price]]/Table2[[#This Row],[Current Month Low]])-1</f>
        <v>8.1435079726652759E-3</v>
      </c>
      <c r="AH264" s="2">
        <f>(Table2[[#This Row],[Current Month High]]/Table2[[#This Row],[Close Price]])-1</f>
        <v>2.3555329605151609E-2</v>
      </c>
      <c r="AI264">
        <v>11.1675987120827</v>
      </c>
      <c r="AJ264">
        <v>107.052631578947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-0.01</v>
      </c>
      <c r="AM264" t="s">
        <v>10357</v>
      </c>
      <c r="AN264">
        <v>4.09</v>
      </c>
      <c r="AO264" t="s">
        <v>10358</v>
      </c>
      <c r="AP264">
        <v>0.11189925714747299</v>
      </c>
      <c r="AQ264">
        <f>(Table2[[#This Row],[Sharpe Ratio]]-AVERAGE(Table2[Sharpe Ratio]))/_xlfn.STDEV.P(Table2[Sharpe Ratio])</f>
        <v>0.55295856768035234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0.75717976965042322</v>
      </c>
      <c r="AS264">
        <f>_xlfn.RANK.AVG(Table2[[#This Row],[1Y Return vs Nifty Z-Score]],Table2[1Y Return vs Nifty Z-Score])</f>
        <v>135</v>
      </c>
      <c r="AT264">
        <f>_xlfn.RANK.AVG(Table2[[#This Row],[6M Return vs Nifty Z-Score]],Table2[6M Return vs Nifty Z-Score])</f>
        <v>543</v>
      </c>
      <c r="AU264">
        <f>_xlfn.RANK.AVG(Table2[[#This Row],[Sharpe Ratio Z-Score]],Table2[Sharpe Ratio Z-Score])</f>
        <v>204</v>
      </c>
      <c r="AV264">
        <f>(Table2[[#This Row],[Rank 1Y]]+Table2[[#This Row],[Rank 6M]]+Table2[[#This Row],[Rank Sharpe]])/3</f>
        <v>294</v>
      </c>
    </row>
    <row r="265" spans="1:48" x14ac:dyDescent="0.3">
      <c r="A265" t="s">
        <v>1538</v>
      </c>
      <c r="B265" t="s">
        <v>1539</v>
      </c>
      <c r="C265" t="s">
        <v>10325</v>
      </c>
      <c r="D265" t="s">
        <v>627</v>
      </c>
      <c r="E265">
        <v>6572.2917703000003</v>
      </c>
      <c r="F265">
        <v>368.35</v>
      </c>
      <c r="G265">
        <v>22.988756455792199</v>
      </c>
      <c r="H265">
        <f>(Table2[[#This Row],[1Y Return vs Nifty]]-AVERAGE(Table2[1Y Return vs Nifty]))/_xlfn.STDEV.P(Table2[1Y Return vs Nifty])</f>
        <v>-2.6883746056484054E-2</v>
      </c>
      <c r="I265">
        <v>0.52712931784943295</v>
      </c>
      <c r="J265">
        <f>(Table2[[#This Row],[1M Return vs Nifty]]-AVERAGE(Table2[1M Return vs Nifty]))/_xlfn.STDEV.P(Table2[1M Return vs Nifty])</f>
        <v>-0.22658909392050708</v>
      </c>
      <c r="K265">
        <v>6.8568873735566704</v>
      </c>
      <c r="L265">
        <f>(Table2[[#This Row],[6M Return vs Nifty]]-AVERAGE(Table2[6M Return vs Nifty]))/_xlfn.STDEV.P(Table2[6M Return vs Nifty])</f>
        <v>-7.3348529486922373E-2</v>
      </c>
      <c r="M265">
        <v>-6.9905064940008597</v>
      </c>
      <c r="N265">
        <f>(Table2[[#This Row],[1W Return vs Nifty]]-AVERAGE(Table2[1W Return vs Nifty]))/_xlfn.STDEV.P(Table2[1W Return vs Nifty])</f>
        <v>-1.4761391381858098</v>
      </c>
      <c r="O265">
        <v>371.33</v>
      </c>
      <c r="P265">
        <v>365.63612278111401</v>
      </c>
      <c r="Q265">
        <v>327.95115557813801</v>
      </c>
      <c r="R265">
        <v>44.033787437586703</v>
      </c>
      <c r="S265" s="2">
        <f>(Table2[[#This Row],[Close Price]]-Table2[[#This Row],[20D EMA]])/Table2[[#This Row],[20D EMA]]</f>
        <v>-8.0252066894674866E-3</v>
      </c>
      <c r="T265" s="2">
        <f>(Table2[[#This Row],[Close Price]]-Table2[[#This Row],[50D EMA]])/Table2[[#This Row],[50D EMA]]</f>
        <v>7.4223443740832435E-3</v>
      </c>
      <c r="U265" s="2">
        <f>(Table2[[#This Row],[Close Price]]-Table2[[#This Row],[200D EMA]])/Table2[[#This Row],[200D EMA]]</f>
        <v>0.12318555289321594</v>
      </c>
      <c r="V265">
        <v>0.78428724753494305</v>
      </c>
      <c r="W265">
        <v>362.3</v>
      </c>
      <c r="X265">
        <v>373.7</v>
      </c>
      <c r="Y265">
        <v>362.3</v>
      </c>
      <c r="Z265">
        <v>373.7</v>
      </c>
      <c r="AA265">
        <v>362.3</v>
      </c>
      <c r="AB265">
        <v>373.7</v>
      </c>
      <c r="AC265" s="2">
        <f>(Table2[[#This Row],[Close Price]]/Table2[[#This Row],[Day Low]])-1</f>
        <v>1.669886834115375E-2</v>
      </c>
      <c r="AD265" s="2">
        <f>(Table2[[#This Row],[Day High]]/Table2[[#This Row],[Close Price]])-1</f>
        <v>1.4524229672865374E-2</v>
      </c>
      <c r="AE265" s="2">
        <f>(Table2[[#This Row],[Close Price]]/Table2[[#This Row],[Current Week Low]])-1</f>
        <v>1.669886834115375E-2</v>
      </c>
      <c r="AF265" s="2">
        <f>(Table2[[#This Row],[Current Week High]]/Table2[[#This Row],[Close Price]])-1</f>
        <v>1.4524229672865374E-2</v>
      </c>
      <c r="AG265" s="2">
        <f>(Table2[[#This Row],[Close Price]]/Table2[[#This Row],[Current Month Low]])-1</f>
        <v>1.669886834115375E-2</v>
      </c>
      <c r="AH265" s="2">
        <f>(Table2[[#This Row],[Current Month High]]/Table2[[#This Row],[Close Price]])-1</f>
        <v>1.4524229672865374E-2</v>
      </c>
      <c r="AI265">
        <v>18.990090946111</v>
      </c>
      <c r="AJ265">
        <v>81.408520068948505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-0.1</v>
      </c>
      <c r="AM265" t="s">
        <v>10357</v>
      </c>
      <c r="AN265">
        <v>-1.54</v>
      </c>
      <c r="AO265" t="s">
        <v>10357</v>
      </c>
      <c r="AP265">
        <v>0.100887698086085</v>
      </c>
      <c r="AQ265">
        <f>(Table2[[#This Row],[Sharpe Ratio]]-AVERAGE(Table2[Sharpe Ratio]))/_xlfn.STDEV.P(Table2[Sharpe Ratio])</f>
        <v>0.42697189185737888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-1.3759886157923444</v>
      </c>
      <c r="AS265">
        <f>_xlfn.RANK.AVG(Table2[[#This Row],[1Y Return vs Nifty Z-Score]],Table2[1Y Return vs Nifty Z-Score])</f>
        <v>312</v>
      </c>
      <c r="AT265">
        <f>_xlfn.RANK.AVG(Table2[[#This Row],[6M Return vs Nifty Z-Score]],Table2[6M Return vs Nifty Z-Score])</f>
        <v>343</v>
      </c>
      <c r="AU265">
        <f>_xlfn.RANK.AVG(Table2[[#This Row],[Sharpe Ratio Z-Score]],Table2[Sharpe Ratio Z-Score])</f>
        <v>232</v>
      </c>
      <c r="AV265">
        <f>(Table2[[#This Row],[Rank 1Y]]+Table2[[#This Row],[Rank 6M]]+Table2[[#This Row],[Rank Sharpe]])/3</f>
        <v>295.66666666666669</v>
      </c>
    </row>
    <row r="266" spans="1:48" x14ac:dyDescent="0.3">
      <c r="A266" t="s">
        <v>510</v>
      </c>
      <c r="B266" t="s">
        <v>511</v>
      </c>
      <c r="C266" t="s">
        <v>10325</v>
      </c>
      <c r="D266" t="s">
        <v>512</v>
      </c>
      <c r="E266">
        <v>41091.471577844997</v>
      </c>
      <c r="F266">
        <v>3778</v>
      </c>
      <c r="G266">
        <v>-4.6201138660203496</v>
      </c>
      <c r="H266">
        <f>(Table2[[#This Row],[1Y Return vs Nifty]]-AVERAGE(Table2[1Y Return vs Nifty]))/_xlfn.STDEV.P(Table2[1Y Return vs Nifty])</f>
        <v>-0.48720929879164254</v>
      </c>
      <c r="I266">
        <v>-3.17994725368243</v>
      </c>
      <c r="J266">
        <f>(Table2[[#This Row],[1M Return vs Nifty]]-AVERAGE(Table2[1M Return vs Nifty]))/_xlfn.STDEV.P(Table2[1M Return vs Nifty])</f>
        <v>-0.58767113966203766</v>
      </c>
      <c r="K266">
        <v>16.9684576661354</v>
      </c>
      <c r="L266">
        <f>(Table2[[#This Row],[6M Return vs Nifty]]-AVERAGE(Table2[6M Return vs Nifty]))/_xlfn.STDEV.P(Table2[6M Return vs Nifty])</f>
        <v>0.26542217500866544</v>
      </c>
      <c r="M266">
        <v>-2.5607421608185499</v>
      </c>
      <c r="N266">
        <f>(Table2[[#This Row],[1W Return vs Nifty]]-AVERAGE(Table2[1W Return vs Nifty]))/_xlfn.STDEV.P(Table2[1W Return vs Nifty])</f>
        <v>-0.41617285129195464</v>
      </c>
      <c r="O266">
        <v>3826.66</v>
      </c>
      <c r="P266">
        <v>3862.0042643096999</v>
      </c>
      <c r="Q266">
        <v>3473.7995782125799</v>
      </c>
      <c r="R266">
        <v>42.124835687251696</v>
      </c>
      <c r="S266" s="2">
        <f>(Table2[[#This Row],[Close Price]]-Table2[[#This Row],[20D EMA]])/Table2[[#This Row],[20D EMA]]</f>
        <v>-1.2716050027961683E-2</v>
      </c>
      <c r="T266" s="2">
        <f>(Table2[[#This Row],[Close Price]]-Table2[[#This Row],[50D EMA]])/Table2[[#This Row],[50D EMA]]</f>
        <v>-2.1751468553780833E-2</v>
      </c>
      <c r="U266" s="2">
        <f>(Table2[[#This Row],[Close Price]]-Table2[[#This Row],[200D EMA]])/Table2[[#This Row],[200D EMA]]</f>
        <v>8.7569940331429341E-2</v>
      </c>
      <c r="V266">
        <v>0.55554128036198602</v>
      </c>
      <c r="W266">
        <v>3738.1</v>
      </c>
      <c r="X266">
        <v>3812.9</v>
      </c>
      <c r="Y266">
        <v>3738.1</v>
      </c>
      <c r="Z266">
        <v>3860</v>
      </c>
      <c r="AA266">
        <v>3738.1</v>
      </c>
      <c r="AB266">
        <v>3860</v>
      </c>
      <c r="AC266" s="2">
        <f>(Table2[[#This Row],[Close Price]]/Table2[[#This Row],[Day Low]])-1</f>
        <v>1.0673871753029696E-2</v>
      </c>
      <c r="AD266" s="2">
        <f>(Table2[[#This Row],[Day High]]/Table2[[#This Row],[Close Price]])-1</f>
        <v>9.237691900476408E-3</v>
      </c>
      <c r="AE266" s="2">
        <f>(Table2[[#This Row],[Close Price]]/Table2[[#This Row],[Current Week Low]])-1</f>
        <v>1.0673871753029696E-2</v>
      </c>
      <c r="AF266" s="2">
        <f>(Table2[[#This Row],[Current Week High]]/Table2[[#This Row],[Close Price]])-1</f>
        <v>2.1704605611434724E-2</v>
      </c>
      <c r="AG266" s="2">
        <f>(Table2[[#This Row],[Close Price]]/Table2[[#This Row],[Current Month Low]])-1</f>
        <v>1.0673871753029696E-2</v>
      </c>
      <c r="AH266" s="2">
        <f>(Table2[[#This Row],[Current Month High]]/Table2[[#This Row],[Close Price]])-1</f>
        <v>2.1704605611434724E-2</v>
      </c>
      <c r="AI266">
        <v>16.716516675489601</v>
      </c>
      <c r="AJ266">
        <v>42.652167346322301</v>
      </c>
      <c r="AK266" t="str">
        <f>IF(AND(Table2[[#This Row],[20D EMA]]&gt;Table2[[#This Row],[50D EMA]],Table2[[#This Row],[50D EMA]]&gt;Table2[[#This Row],[200D EMA]]),"Uptrend","Downtrend/NoTrend")</f>
        <v>Downtrend/NoTrend</v>
      </c>
      <c r="AL266">
        <v>-0.13</v>
      </c>
      <c r="AM266" t="s">
        <v>10357</v>
      </c>
      <c r="AN266">
        <v>1.32</v>
      </c>
      <c r="AO266" t="s">
        <v>10358</v>
      </c>
      <c r="AP266">
        <v>0.12405664572899899</v>
      </c>
      <c r="AQ266">
        <f>(Table2[[#This Row],[Sharpe Ratio]]-AVERAGE(Table2[Sharpe Ratio]))/_xlfn.STDEV.P(Table2[Sharpe Ratio])</f>
        <v>0.69205503581313732</v>
      </c>
      <c r="AR2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6">
        <f>_xlfn.RANK.AVG(Table2[[#This Row],[1Y Return vs Nifty Z-Score]],Table2[1Y Return vs Nifty Z-Score])</f>
        <v>472</v>
      </c>
      <c r="AT266">
        <f>_xlfn.RANK.AVG(Table2[[#This Row],[6M Return vs Nifty Z-Score]],Table2[6M Return vs Nifty Z-Score])</f>
        <v>240</v>
      </c>
      <c r="AU266">
        <f>_xlfn.RANK.AVG(Table2[[#This Row],[Sharpe Ratio Z-Score]],Table2[Sharpe Ratio Z-Score])</f>
        <v>177</v>
      </c>
      <c r="AV266">
        <f>(Table2[[#This Row],[Rank 1Y]]+Table2[[#This Row],[Rank 6M]]+Table2[[#This Row],[Rank Sharpe]])/3</f>
        <v>296.33333333333331</v>
      </c>
    </row>
    <row r="267" spans="1:48" x14ac:dyDescent="0.3">
      <c r="A267" t="s">
        <v>638</v>
      </c>
      <c r="B267" t="s">
        <v>639</v>
      </c>
      <c r="C267" t="s">
        <v>10315</v>
      </c>
      <c r="D267" t="s">
        <v>640</v>
      </c>
      <c r="E267">
        <v>29076.43874388</v>
      </c>
      <c r="F267">
        <v>297.5</v>
      </c>
      <c r="G267">
        <v>103.570066593813</v>
      </c>
      <c r="H267">
        <f>(Table2[[#This Row],[1Y Return vs Nifty]]-AVERAGE(Table2[1Y Return vs Nifty]))/_xlfn.STDEV.P(Table2[1Y Return vs Nifty])</f>
        <v>1.316656779037062</v>
      </c>
      <c r="I267">
        <v>-0.36970275126388902</v>
      </c>
      <c r="J267">
        <f>(Table2[[#This Row],[1M Return vs Nifty]]-AVERAGE(Table2[1M Return vs Nifty]))/_xlfn.STDEV.P(Table2[1M Return vs Nifty])</f>
        <v>-0.31394363110187229</v>
      </c>
      <c r="K267">
        <v>-10.9475677093108</v>
      </c>
      <c r="L267">
        <f>(Table2[[#This Row],[6M Return vs Nifty]]-AVERAGE(Table2[6M Return vs Nifty]))/_xlfn.STDEV.P(Table2[6M Return vs Nifty])</f>
        <v>-0.6698560567114431</v>
      </c>
      <c r="M267">
        <v>-1.3787471692775699</v>
      </c>
      <c r="N267">
        <f>(Table2[[#This Row],[1W Return vs Nifty]]-AVERAGE(Table2[1W Return vs Nifty]))/_xlfn.STDEV.P(Table2[1W Return vs Nifty])</f>
        <v>-0.13334181377471266</v>
      </c>
      <c r="O267">
        <v>298.22000000000003</v>
      </c>
      <c r="P267">
        <v>298.69580083241198</v>
      </c>
      <c r="Q267">
        <v>278.654951643993</v>
      </c>
      <c r="R267">
        <v>57.472602182054104</v>
      </c>
      <c r="S267" s="2">
        <f>(Table2[[#This Row],[Close Price]]-Table2[[#This Row],[20D EMA]])/Table2[[#This Row],[20D EMA]]</f>
        <v>-2.4143249949702475E-3</v>
      </c>
      <c r="T267" s="2">
        <f>(Table2[[#This Row],[Close Price]]-Table2[[#This Row],[50D EMA]])/Table2[[#This Row],[50D EMA]]</f>
        <v>-4.0034069078959001E-3</v>
      </c>
      <c r="U267" s="2">
        <f>(Table2[[#This Row],[Close Price]]-Table2[[#This Row],[200D EMA]])/Table2[[#This Row],[200D EMA]]</f>
        <v>6.7628614689335426E-2</v>
      </c>
      <c r="V267">
        <v>0.52531755464456598</v>
      </c>
      <c r="W267">
        <v>295.10000000000002</v>
      </c>
      <c r="X267">
        <v>299.89999999999998</v>
      </c>
      <c r="Y267">
        <v>295.10000000000002</v>
      </c>
      <c r="Z267">
        <v>306.5</v>
      </c>
      <c r="AA267">
        <v>295.10000000000002</v>
      </c>
      <c r="AB267">
        <v>306.5</v>
      </c>
      <c r="AC267" s="2">
        <f>(Table2[[#This Row],[Close Price]]/Table2[[#This Row],[Day Low]])-1</f>
        <v>8.1328363266688353E-3</v>
      </c>
      <c r="AD267" s="2">
        <f>(Table2[[#This Row],[Day High]]/Table2[[#This Row],[Close Price]])-1</f>
        <v>8.0672268907562295E-3</v>
      </c>
      <c r="AE267" s="2">
        <f>(Table2[[#This Row],[Close Price]]/Table2[[#This Row],[Current Week Low]])-1</f>
        <v>8.1328363266688353E-3</v>
      </c>
      <c r="AF267" s="2">
        <f>(Table2[[#This Row],[Current Week High]]/Table2[[#This Row],[Close Price]])-1</f>
        <v>3.0252100840336027E-2</v>
      </c>
      <c r="AG267" s="2">
        <f>(Table2[[#This Row],[Close Price]]/Table2[[#This Row],[Current Month Low]])-1</f>
        <v>8.1328363266688353E-3</v>
      </c>
      <c r="AH267" s="2">
        <f>(Table2[[#This Row],[Current Month High]]/Table2[[#This Row],[Close Price]])-1</f>
        <v>3.0252100840336027E-2</v>
      </c>
      <c r="AI267">
        <v>29.176470588235201</v>
      </c>
      <c r="AJ267">
        <v>145.86776859504101</v>
      </c>
      <c r="AK267" t="str">
        <f>IF(AND(Table2[[#This Row],[20D EMA]]&gt;Table2[[#This Row],[50D EMA]],Table2[[#This Row],[50D EMA]]&gt;Table2[[#This Row],[200D EMA]]),"Uptrend","Downtrend/NoTrend")</f>
        <v>Downtrend/NoTrend</v>
      </c>
      <c r="AL267">
        <v>-0.11</v>
      </c>
      <c r="AM267" t="s">
        <v>10357</v>
      </c>
      <c r="AN267">
        <v>3.88</v>
      </c>
      <c r="AO267" t="s">
        <v>10358</v>
      </c>
      <c r="AP267">
        <v>8.3861060787453007E-2</v>
      </c>
      <c r="AQ267">
        <f>(Table2[[#This Row],[Sharpe Ratio]]-AVERAGE(Table2[Sharpe Ratio]))/_xlfn.STDEV.P(Table2[Sharpe Ratio])</f>
        <v>0.23216483304406443</v>
      </c>
      <c r="AR2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7">
        <f>_xlfn.RANK.AVG(Table2[[#This Row],[1Y Return vs Nifty Z-Score]],Table2[1Y Return vs Nifty Z-Score])</f>
        <v>71</v>
      </c>
      <c r="AT267">
        <f>_xlfn.RANK.AVG(Table2[[#This Row],[6M Return vs Nifty Z-Score]],Table2[6M Return vs Nifty Z-Score])</f>
        <v>539</v>
      </c>
      <c r="AU267">
        <f>_xlfn.RANK.AVG(Table2[[#This Row],[Sharpe Ratio Z-Score]],Table2[Sharpe Ratio Z-Score])</f>
        <v>279</v>
      </c>
      <c r="AV267">
        <f>(Table2[[#This Row],[Rank 1Y]]+Table2[[#This Row],[Rank 6M]]+Table2[[#This Row],[Rank Sharpe]])/3</f>
        <v>296.33333333333331</v>
      </c>
    </row>
    <row r="268" spans="1:48" x14ac:dyDescent="0.3">
      <c r="A268" t="s">
        <v>793</v>
      </c>
      <c r="B268" t="s">
        <v>794</v>
      </c>
      <c r="C268" t="s">
        <v>10328</v>
      </c>
      <c r="D268" t="s">
        <v>627</v>
      </c>
      <c r="E268">
        <v>20749.278568770002</v>
      </c>
      <c r="F268">
        <v>649.75</v>
      </c>
      <c r="G268">
        <v>85.830888023419007</v>
      </c>
      <c r="H268">
        <f>(Table2[[#This Row],[1Y Return vs Nifty]]-AVERAGE(Table2[1Y Return vs Nifty]))/_xlfn.STDEV.P(Table2[1Y Return vs Nifty])</f>
        <v>1.0208896185084817</v>
      </c>
      <c r="I268">
        <v>-6.8674323611085004</v>
      </c>
      <c r="J268">
        <f>(Table2[[#This Row],[1M Return vs Nifty]]-AVERAGE(Table2[1M Return vs Nifty]))/_xlfn.STDEV.P(Table2[1M Return vs Nifty])</f>
        <v>-0.94684490921830777</v>
      </c>
      <c r="K268">
        <v>-23.226964402482398</v>
      </c>
      <c r="L268">
        <f>(Table2[[#This Row],[6M Return vs Nifty]]-AVERAGE(Table2[6M Return vs Nifty]))/_xlfn.STDEV.P(Table2[6M Return vs Nifty])</f>
        <v>-1.0812560418927402</v>
      </c>
      <c r="M268">
        <v>-5.2308019687796996</v>
      </c>
      <c r="N268">
        <f>(Table2[[#This Row],[1W Return vs Nifty]]-AVERAGE(Table2[1W Return vs Nifty]))/_xlfn.STDEV.P(Table2[1W Return vs Nifty])</f>
        <v>-1.0550721623069776</v>
      </c>
      <c r="O268">
        <v>678.45</v>
      </c>
      <c r="P268">
        <v>674.24913007623297</v>
      </c>
      <c r="Q268">
        <v>592.778617405462</v>
      </c>
      <c r="R268">
        <v>33.464567858687403</v>
      </c>
      <c r="S268" s="2">
        <f>(Table2[[#This Row],[Close Price]]-Table2[[#This Row],[20D EMA]])/Table2[[#This Row],[20D EMA]]</f>
        <v>-4.2302306728572547E-2</v>
      </c>
      <c r="T268" s="2">
        <f>(Table2[[#This Row],[Close Price]]-Table2[[#This Row],[50D EMA]])/Table2[[#This Row],[50D EMA]]</f>
        <v>-3.6335427045286681E-2</v>
      </c>
      <c r="U268" s="2">
        <f>(Table2[[#This Row],[Close Price]]-Table2[[#This Row],[200D EMA]])/Table2[[#This Row],[200D EMA]]</f>
        <v>9.610903787976792E-2</v>
      </c>
      <c r="V268">
        <v>0.85760737770171502</v>
      </c>
      <c r="W268">
        <v>647.04999999999995</v>
      </c>
      <c r="X268">
        <v>666</v>
      </c>
      <c r="Y268">
        <v>647.04999999999995</v>
      </c>
      <c r="Z268">
        <v>687.2</v>
      </c>
      <c r="AA268">
        <v>647.04999999999995</v>
      </c>
      <c r="AB268">
        <v>687.2</v>
      </c>
      <c r="AC268" s="2">
        <f>(Table2[[#This Row],[Close Price]]/Table2[[#This Row],[Day Low]])-1</f>
        <v>4.1727841743297578E-3</v>
      </c>
      <c r="AD268" s="2">
        <f>(Table2[[#This Row],[Day High]]/Table2[[#This Row],[Close Price]])-1</f>
        <v>2.5009619084263246E-2</v>
      </c>
      <c r="AE268" s="2">
        <f>(Table2[[#This Row],[Close Price]]/Table2[[#This Row],[Current Week Low]])-1</f>
        <v>4.1727841743297578E-3</v>
      </c>
      <c r="AF268" s="2">
        <f>(Table2[[#This Row],[Current Week High]]/Table2[[#This Row],[Close Price]])-1</f>
        <v>5.7637552904963529E-2</v>
      </c>
      <c r="AG268" s="2">
        <f>(Table2[[#This Row],[Close Price]]/Table2[[#This Row],[Current Month Low]])-1</f>
        <v>4.1727841743297578E-3</v>
      </c>
      <c r="AH268" s="2">
        <f>(Table2[[#This Row],[Current Month High]]/Table2[[#This Row],[Close Price]])-1</f>
        <v>5.7637552904963529E-2</v>
      </c>
      <c r="AI268">
        <v>20.392458637937601</v>
      </c>
      <c r="AJ268">
        <v>137.960080571323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-0.05</v>
      </c>
      <c r="AM268" t="s">
        <v>10357</v>
      </c>
      <c r="AN268">
        <v>-4.62</v>
      </c>
      <c r="AO268" t="s">
        <v>10357</v>
      </c>
      <c r="AP268">
        <v>0.146452144347025</v>
      </c>
      <c r="AQ268">
        <f>(Table2[[#This Row],[Sharpe Ratio]]-AVERAGE(Table2[Sharpe Ratio]))/_xlfn.STDEV.P(Table2[Sharpe Ratio])</f>
        <v>0.94828890865107129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-1.1139945862584726</v>
      </c>
      <c r="AS268">
        <f>_xlfn.RANK.AVG(Table2[[#This Row],[1Y Return vs Nifty Z-Score]],Table2[1Y Return vs Nifty Z-Score])</f>
        <v>98</v>
      </c>
      <c r="AT268">
        <f>_xlfn.RANK.AVG(Table2[[#This Row],[6M Return vs Nifty Z-Score]],Table2[6M Return vs Nifty Z-Score])</f>
        <v>663</v>
      </c>
      <c r="AU268">
        <f>_xlfn.RANK.AVG(Table2[[#This Row],[Sharpe Ratio Z-Score]],Table2[Sharpe Ratio Z-Score])</f>
        <v>128</v>
      </c>
      <c r="AV268">
        <f>(Table2[[#This Row],[Rank 1Y]]+Table2[[#This Row],[Rank 6M]]+Table2[[#This Row],[Rank Sharpe]])/3</f>
        <v>296.33333333333331</v>
      </c>
    </row>
    <row r="269" spans="1:48" x14ac:dyDescent="0.3">
      <c r="A269" t="s">
        <v>1127</v>
      </c>
      <c r="B269" t="s">
        <v>1128</v>
      </c>
      <c r="C269" t="s">
        <v>10323</v>
      </c>
      <c r="D269" t="s">
        <v>83</v>
      </c>
      <c r="E269">
        <v>11016.145229169901</v>
      </c>
      <c r="F269">
        <v>231.34</v>
      </c>
      <c r="G269">
        <v>49.125884743280999</v>
      </c>
      <c r="H269">
        <f>(Table2[[#This Row],[1Y Return vs Nifty]]-AVERAGE(Table2[1Y Return vs Nifty]))/_xlfn.STDEV.P(Table2[1Y Return vs Nifty])</f>
        <v>0.40890329939688974</v>
      </c>
      <c r="I269">
        <v>1.8814948477664899</v>
      </c>
      <c r="J269">
        <f>(Table2[[#This Row],[1M Return vs Nifty]]-AVERAGE(Table2[1M Return vs Nifty]))/_xlfn.STDEV.P(Table2[1M Return vs Nifty])</f>
        <v>-9.4669219381152747E-2</v>
      </c>
      <c r="K269">
        <v>-0.89627040775030398</v>
      </c>
      <c r="L269">
        <f>(Table2[[#This Row],[6M Return vs Nifty]]-AVERAGE(Table2[6M Return vs Nifty]))/_xlfn.STDEV.P(Table2[6M Return vs Nifty])</f>
        <v>-0.33310469471543619</v>
      </c>
      <c r="M269">
        <v>-1.9088800780399899</v>
      </c>
      <c r="N269">
        <f>(Table2[[#This Row],[1W Return vs Nifty]]-AVERAGE(Table2[1W Return vs Nifty]))/_xlfn.STDEV.P(Table2[1W Return vs Nifty])</f>
        <v>-0.2601934854656669</v>
      </c>
      <c r="O269">
        <v>228.59</v>
      </c>
      <c r="P269">
        <v>223.39376406735599</v>
      </c>
      <c r="Q269">
        <v>195.219088324334</v>
      </c>
      <c r="R269">
        <v>46.972671640695602</v>
      </c>
      <c r="S269" s="2">
        <f>(Table2[[#This Row],[Close Price]]-Table2[[#This Row],[20D EMA]])/Table2[[#This Row],[20D EMA]]</f>
        <v>1.2030272540356097E-2</v>
      </c>
      <c r="T269" s="2">
        <f>(Table2[[#This Row],[Close Price]]-Table2[[#This Row],[50D EMA]])/Table2[[#This Row],[50D EMA]]</f>
        <v>3.5570536025563038E-2</v>
      </c>
      <c r="U269" s="2">
        <f>(Table2[[#This Row],[Close Price]]-Table2[[#This Row],[200D EMA]])/Table2[[#This Row],[200D EMA]]</f>
        <v>0.18502756049989988</v>
      </c>
      <c r="V269">
        <v>0.42295073473216499</v>
      </c>
      <c r="W269">
        <v>226.8</v>
      </c>
      <c r="X269">
        <v>236.9</v>
      </c>
      <c r="Y269">
        <v>225.6</v>
      </c>
      <c r="Z269">
        <v>236.9</v>
      </c>
      <c r="AA269">
        <v>225.6</v>
      </c>
      <c r="AB269">
        <v>236.9</v>
      </c>
      <c r="AC269" s="2">
        <f>(Table2[[#This Row],[Close Price]]/Table2[[#This Row],[Day Low]])-1</f>
        <v>2.0017636684303231E-2</v>
      </c>
      <c r="AD269" s="2">
        <f>(Table2[[#This Row],[Day High]]/Table2[[#This Row],[Close Price]])-1</f>
        <v>2.4033889513270568E-2</v>
      </c>
      <c r="AE269" s="2">
        <f>(Table2[[#This Row],[Close Price]]/Table2[[#This Row],[Current Week Low]])-1</f>
        <v>2.5443262411347645E-2</v>
      </c>
      <c r="AF269" s="2">
        <f>(Table2[[#This Row],[Current Week High]]/Table2[[#This Row],[Close Price]])-1</f>
        <v>2.4033889513270568E-2</v>
      </c>
      <c r="AG269" s="2">
        <f>(Table2[[#This Row],[Close Price]]/Table2[[#This Row],[Current Month Low]])-1</f>
        <v>2.5443262411347645E-2</v>
      </c>
      <c r="AH269" s="2">
        <f>(Table2[[#This Row],[Current Month High]]/Table2[[#This Row],[Close Price]])-1</f>
        <v>2.4033889513270568E-2</v>
      </c>
      <c r="AI269">
        <v>8.36431226765799</v>
      </c>
      <c r="AJ269">
        <v>99.002150537634407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0.11</v>
      </c>
      <c r="AM269" t="s">
        <v>10358</v>
      </c>
      <c r="AN269">
        <v>-0.81</v>
      </c>
      <c r="AO269" t="s">
        <v>10357</v>
      </c>
      <c r="AP269">
        <v>8.8162249124501005E-2</v>
      </c>
      <c r="AQ269">
        <f>(Table2[[#This Row],[Sharpe Ratio]]-AVERAGE(Table2[Sharpe Ratio]))/_xlfn.STDEV.P(Table2[Sharpe Ratio])</f>
        <v>0.28137606804287263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2.3119678775064822E-3</v>
      </c>
      <c r="AS269">
        <f>_xlfn.RANK.AVG(Table2[[#This Row],[1Y Return vs Nifty Z-Score]],Table2[1Y Return vs Nifty Z-Score])</f>
        <v>193</v>
      </c>
      <c r="AT269">
        <f>_xlfn.RANK.AVG(Table2[[#This Row],[6M Return vs Nifty Z-Score]],Table2[6M Return vs Nifty Z-Score])</f>
        <v>434</v>
      </c>
      <c r="AU269">
        <f>_xlfn.RANK.AVG(Table2[[#This Row],[Sharpe Ratio Z-Score]],Table2[Sharpe Ratio Z-Score])</f>
        <v>262</v>
      </c>
      <c r="AV269">
        <f>(Table2[[#This Row],[Rank 1Y]]+Table2[[#This Row],[Rank 6M]]+Table2[[#This Row],[Rank Sharpe]])/3</f>
        <v>296.33333333333331</v>
      </c>
    </row>
    <row r="270" spans="1:48" x14ac:dyDescent="0.3">
      <c r="A270" t="s">
        <v>579</v>
      </c>
      <c r="B270" t="s">
        <v>580</v>
      </c>
      <c r="C270" t="s">
        <v>10319</v>
      </c>
      <c r="D270" t="s">
        <v>204</v>
      </c>
      <c r="E270">
        <v>34711.371000959902</v>
      </c>
      <c r="F270">
        <v>2541.5500000000002</v>
      </c>
      <c r="G270">
        <v>26.9280556991949</v>
      </c>
      <c r="H270">
        <f>(Table2[[#This Row],[1Y Return vs Nifty]]-AVERAGE(Table2[1Y Return vs Nifty]))/_xlfn.STDEV.P(Table2[1Y Return vs Nifty])</f>
        <v>3.8796597994966833E-2</v>
      </c>
      <c r="I270">
        <v>-1.3900169691753199</v>
      </c>
      <c r="J270">
        <f>(Table2[[#This Row],[1M Return vs Nifty]]-AVERAGE(Table2[1M Return vs Nifty]))/_xlfn.STDEV.P(Table2[1M Return vs Nifty])</f>
        <v>-0.4133257555316327</v>
      </c>
      <c r="K270">
        <v>26.000278032021299</v>
      </c>
      <c r="L270">
        <f>(Table2[[#This Row],[6M Return vs Nifty]]-AVERAGE(Table2[6M Return vs Nifty]))/_xlfn.STDEV.P(Table2[6M Return vs Nifty])</f>
        <v>0.56801772245537674</v>
      </c>
      <c r="M270">
        <v>-1.7812265091025801</v>
      </c>
      <c r="N270">
        <f>(Table2[[#This Row],[1W Return vs Nifty]]-AVERAGE(Table2[1W Return vs Nifty]))/_xlfn.STDEV.P(Table2[1W Return vs Nifty])</f>
        <v>-0.22964818569389994</v>
      </c>
      <c r="O270">
        <v>2522.5</v>
      </c>
      <c r="P270">
        <v>2507.5031401569699</v>
      </c>
      <c r="Q270">
        <v>2176.4658857228501</v>
      </c>
      <c r="R270">
        <v>36.171338233089699</v>
      </c>
      <c r="S270" s="2">
        <f>(Table2[[#This Row],[Close Price]]-Table2[[#This Row],[20D EMA]])/Table2[[#This Row],[20D EMA]]</f>
        <v>7.5520317145689525E-3</v>
      </c>
      <c r="T270" s="2">
        <f>(Table2[[#This Row],[Close Price]]-Table2[[#This Row],[50D EMA]])/Table2[[#This Row],[50D EMA]]</f>
        <v>1.3577992903689403E-2</v>
      </c>
      <c r="U270" s="2">
        <f>(Table2[[#This Row],[Close Price]]-Table2[[#This Row],[200D EMA]])/Table2[[#This Row],[200D EMA]]</f>
        <v>0.16774171222807749</v>
      </c>
      <c r="V270">
        <v>0.89091218123947702</v>
      </c>
      <c r="W270">
        <v>2487.4499999999998</v>
      </c>
      <c r="X270">
        <v>2560</v>
      </c>
      <c r="Y270">
        <v>2424.25</v>
      </c>
      <c r="Z270">
        <v>2560</v>
      </c>
      <c r="AA270">
        <v>2424.25</v>
      </c>
      <c r="AB270">
        <v>2560</v>
      </c>
      <c r="AC270" s="2">
        <f>(Table2[[#This Row],[Close Price]]/Table2[[#This Row],[Day Low]])-1</f>
        <v>2.1749180888058106E-2</v>
      </c>
      <c r="AD270" s="2">
        <f>(Table2[[#This Row],[Day High]]/Table2[[#This Row],[Close Price]])-1</f>
        <v>7.2593496094901511E-3</v>
      </c>
      <c r="AE270" s="2">
        <f>(Table2[[#This Row],[Close Price]]/Table2[[#This Row],[Current Week Low]])-1</f>
        <v>4.8386098793441246E-2</v>
      </c>
      <c r="AF270" s="2">
        <f>(Table2[[#This Row],[Current Week High]]/Table2[[#This Row],[Close Price]])-1</f>
        <v>7.2593496094901511E-3</v>
      </c>
      <c r="AG270" s="2">
        <f>(Table2[[#This Row],[Close Price]]/Table2[[#This Row],[Current Month Low]])-1</f>
        <v>4.8386098793441246E-2</v>
      </c>
      <c r="AH270" s="2">
        <f>(Table2[[#This Row],[Current Month High]]/Table2[[#This Row],[Close Price]])-1</f>
        <v>7.2593496094901511E-3</v>
      </c>
      <c r="AI270">
        <v>20.4501190218567</v>
      </c>
      <c r="AJ270">
        <v>65.030356157267605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-0.06</v>
      </c>
      <c r="AM270" t="s">
        <v>10357</v>
      </c>
      <c r="AN270">
        <v>2.0299999999999998</v>
      </c>
      <c r="AO270" t="s">
        <v>10358</v>
      </c>
      <c r="AP270">
        <v>3.2870220758974E-2</v>
      </c>
      <c r="AQ270">
        <f>(Table2[[#This Row],[Sharpe Ratio]]-AVERAGE(Table2[Sharpe Ratio]))/_xlfn.STDEV.P(Table2[Sharpe Ratio])</f>
        <v>-0.35123724442700011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-0.38739686520218924</v>
      </c>
      <c r="AS270">
        <f>_xlfn.RANK.AVG(Table2[[#This Row],[1Y Return vs Nifty Z-Score]],Table2[1Y Return vs Nifty Z-Score])</f>
        <v>287</v>
      </c>
      <c r="AT270">
        <f>_xlfn.RANK.AVG(Table2[[#This Row],[6M Return vs Nifty Z-Score]],Table2[6M Return vs Nifty Z-Score])</f>
        <v>172</v>
      </c>
      <c r="AU270">
        <f>_xlfn.RANK.AVG(Table2[[#This Row],[Sharpe Ratio Z-Score]],Table2[Sharpe Ratio Z-Score])</f>
        <v>433</v>
      </c>
      <c r="AV270">
        <f>(Table2[[#This Row],[Rank 1Y]]+Table2[[#This Row],[Rank 6M]]+Table2[[#This Row],[Rank Sharpe]])/3</f>
        <v>297.33333333333331</v>
      </c>
    </row>
    <row r="271" spans="1:48" x14ac:dyDescent="0.3">
      <c r="A271" t="s">
        <v>879</v>
      </c>
      <c r="B271" t="s">
        <v>880</v>
      </c>
      <c r="C271" t="s">
        <v>10313</v>
      </c>
      <c r="D271" t="s">
        <v>21</v>
      </c>
      <c r="E271">
        <v>17906.186139379999</v>
      </c>
      <c r="F271">
        <v>790.5</v>
      </c>
      <c r="G271">
        <v>18.275991623108499</v>
      </c>
      <c r="H271">
        <f>(Table2[[#This Row],[1Y Return vs Nifty]]-AVERAGE(Table2[1Y Return vs Nifty]))/_xlfn.STDEV.P(Table2[1Y Return vs Nifty])</f>
        <v>-0.10546016194127267</v>
      </c>
      <c r="I271">
        <v>6.2648103760209404</v>
      </c>
      <c r="J271">
        <f>(Table2[[#This Row],[1M Return vs Nifty]]-AVERAGE(Table2[1M Return vs Nifty]))/_xlfn.STDEV.P(Table2[1M Return vs Nifty])</f>
        <v>0.33228083345217896</v>
      </c>
      <c r="K271">
        <v>29.403984700163701</v>
      </c>
      <c r="L271">
        <f>(Table2[[#This Row],[6M Return vs Nifty]]-AVERAGE(Table2[6M Return vs Nifty]))/_xlfn.STDEV.P(Table2[6M Return vs Nifty])</f>
        <v>0.68205303769313153</v>
      </c>
      <c r="M271">
        <v>1.8256170805138101</v>
      </c>
      <c r="N271">
        <f>(Table2[[#This Row],[1W Return vs Nifty]]-AVERAGE(Table2[1W Return vs Nifty]))/_xlfn.STDEV.P(Table2[1W Return vs Nifty])</f>
        <v>0.63340734492528283</v>
      </c>
      <c r="O271">
        <v>777.36</v>
      </c>
      <c r="P271">
        <v>753.74100921405898</v>
      </c>
      <c r="Q271">
        <v>640.53836521986898</v>
      </c>
      <c r="R271">
        <v>59.399810101143601</v>
      </c>
      <c r="S271" s="2">
        <f>(Table2[[#This Row],[Close Price]]-Table2[[#This Row],[20D EMA]])/Table2[[#This Row],[20D EMA]]</f>
        <v>1.6903365236183989E-2</v>
      </c>
      <c r="T271" s="2">
        <f>(Table2[[#This Row],[Close Price]]-Table2[[#This Row],[50D EMA]])/Table2[[#This Row],[50D EMA]]</f>
        <v>4.8768728696704941E-2</v>
      </c>
      <c r="U271" s="2">
        <f>(Table2[[#This Row],[Close Price]]-Table2[[#This Row],[200D EMA]])/Table2[[#This Row],[200D EMA]]</f>
        <v>0.23411811520244491</v>
      </c>
      <c r="V271">
        <v>0.45321633631520197</v>
      </c>
      <c r="W271">
        <v>781</v>
      </c>
      <c r="X271">
        <v>796.15</v>
      </c>
      <c r="Y271">
        <v>770.2</v>
      </c>
      <c r="Z271">
        <v>803</v>
      </c>
      <c r="AA271">
        <v>770.2</v>
      </c>
      <c r="AB271">
        <v>803</v>
      </c>
      <c r="AC271" s="2">
        <f>(Table2[[#This Row],[Close Price]]/Table2[[#This Row],[Day Low]])-1</f>
        <v>1.2163892445582691E-2</v>
      </c>
      <c r="AD271" s="2">
        <f>(Table2[[#This Row],[Day High]]/Table2[[#This Row],[Close Price]])-1</f>
        <v>7.1473750790638224E-3</v>
      </c>
      <c r="AE271" s="2">
        <f>(Table2[[#This Row],[Close Price]]/Table2[[#This Row],[Current Week Low]])-1</f>
        <v>2.635679044404049E-2</v>
      </c>
      <c r="AF271" s="2">
        <f>(Table2[[#This Row],[Current Week High]]/Table2[[#This Row],[Close Price]])-1</f>
        <v>1.5812776723592714E-2</v>
      </c>
      <c r="AG271" s="2">
        <f>(Table2[[#This Row],[Close Price]]/Table2[[#This Row],[Current Month Low]])-1</f>
        <v>2.635679044404049E-2</v>
      </c>
      <c r="AH271" s="2">
        <f>(Table2[[#This Row],[Current Month High]]/Table2[[#This Row],[Close Price]])-1</f>
        <v>1.5812776723592714E-2</v>
      </c>
      <c r="AI271">
        <v>6.19860847564832</v>
      </c>
      <c r="AJ271">
        <v>73.241288625904005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-7.0000000000000007E-2</v>
      </c>
      <c r="AM271" t="s">
        <v>10357</v>
      </c>
      <c r="AN271">
        <v>1.02</v>
      </c>
      <c r="AO271" t="s">
        <v>10358</v>
      </c>
      <c r="AP271">
        <v>4.4453536726098003E-2</v>
      </c>
      <c r="AQ271">
        <f>(Table2[[#This Row],[Sharpe Ratio]]-AVERAGE(Table2[Sharpe Ratio]))/_xlfn.STDEV.P(Table2[Sharpe Ratio])</f>
        <v>-0.21870891982105869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1.3235721343082618</v>
      </c>
      <c r="AS271">
        <f>_xlfn.RANK.AVG(Table2[[#This Row],[1Y Return vs Nifty Z-Score]],Table2[1Y Return vs Nifty Z-Score])</f>
        <v>338</v>
      </c>
      <c r="AT271">
        <f>_xlfn.RANK.AVG(Table2[[#This Row],[6M Return vs Nifty Z-Score]],Table2[6M Return vs Nifty Z-Score])</f>
        <v>155</v>
      </c>
      <c r="AU271">
        <f>_xlfn.RANK.AVG(Table2[[#This Row],[Sharpe Ratio Z-Score]],Table2[Sharpe Ratio Z-Score])</f>
        <v>400</v>
      </c>
      <c r="AV271">
        <f>(Table2[[#This Row],[Rank 1Y]]+Table2[[#This Row],[Rank 6M]]+Table2[[#This Row],[Rank Sharpe]])/3</f>
        <v>297.66666666666669</v>
      </c>
    </row>
    <row r="272" spans="1:48" x14ac:dyDescent="0.3">
      <c r="A272" t="s">
        <v>1360</v>
      </c>
      <c r="B272" t="s">
        <v>1361</v>
      </c>
      <c r="C272" t="s">
        <v>627</v>
      </c>
      <c r="D272" t="s">
        <v>627</v>
      </c>
      <c r="E272">
        <v>8290.5546723999996</v>
      </c>
      <c r="F272">
        <v>417.05</v>
      </c>
      <c r="G272">
        <v>41.017438433593298</v>
      </c>
      <c r="H272">
        <f>(Table2[[#This Row],[1Y Return vs Nifty]]-AVERAGE(Table2[1Y Return vs Nifty]))/_xlfn.STDEV.P(Table2[1Y Return vs Nifty])</f>
        <v>0.27371033475097867</v>
      </c>
      <c r="I272">
        <v>12.149082578705601</v>
      </c>
      <c r="J272">
        <f>(Table2[[#This Row],[1M Return vs Nifty]]-AVERAGE(Table2[1M Return vs Nifty]))/_xlfn.STDEV.P(Table2[1M Return vs Nifty])</f>
        <v>0.90542924397109503</v>
      </c>
      <c r="K272">
        <v>15.2283475255759</v>
      </c>
      <c r="L272">
        <f>(Table2[[#This Row],[6M Return vs Nifty]]-AVERAGE(Table2[6M Return vs Nifty]))/_xlfn.STDEV.P(Table2[6M Return vs Nifty])</f>
        <v>0.20712278914078361</v>
      </c>
      <c r="M272">
        <v>-1.7287195067805401</v>
      </c>
      <c r="N272">
        <f>(Table2[[#This Row],[1W Return vs Nifty]]-AVERAGE(Table2[1W Return vs Nifty]))/_xlfn.STDEV.P(Table2[1W Return vs Nifty])</f>
        <v>-0.21708416465325078</v>
      </c>
      <c r="O272">
        <v>404.4</v>
      </c>
      <c r="P272">
        <v>394.67573744915802</v>
      </c>
      <c r="Q272">
        <v>345.16895759310302</v>
      </c>
      <c r="R272">
        <v>63.1960576752656</v>
      </c>
      <c r="S272" s="2">
        <f>(Table2[[#This Row],[Close Price]]-Table2[[#This Row],[20D EMA]])/Table2[[#This Row],[20D EMA]]</f>
        <v>3.1280909990108886E-2</v>
      </c>
      <c r="T272" s="2">
        <f>(Table2[[#This Row],[Close Price]]-Table2[[#This Row],[50D EMA]])/Table2[[#This Row],[50D EMA]]</f>
        <v>5.6690240690876609E-2</v>
      </c>
      <c r="U272" s="2">
        <f>(Table2[[#This Row],[Close Price]]-Table2[[#This Row],[200D EMA]])/Table2[[#This Row],[200D EMA]]</f>
        <v>0.20824886139278154</v>
      </c>
      <c r="V272">
        <v>0.987477153584712</v>
      </c>
      <c r="W272">
        <v>411.05</v>
      </c>
      <c r="X272">
        <v>427.4</v>
      </c>
      <c r="Y272">
        <v>406.15</v>
      </c>
      <c r="Z272">
        <v>427.9</v>
      </c>
      <c r="AA272">
        <v>406.15</v>
      </c>
      <c r="AB272">
        <v>427.9</v>
      </c>
      <c r="AC272" s="2">
        <f>(Table2[[#This Row],[Close Price]]/Table2[[#This Row],[Day Low]])-1</f>
        <v>1.45967643838949E-2</v>
      </c>
      <c r="AD272" s="2">
        <f>(Table2[[#This Row],[Day High]]/Table2[[#This Row],[Close Price]])-1</f>
        <v>2.481716820525115E-2</v>
      </c>
      <c r="AE272" s="2">
        <f>(Table2[[#This Row],[Close Price]]/Table2[[#This Row],[Current Week Low]])-1</f>
        <v>2.6837375353933268E-2</v>
      </c>
      <c r="AF272" s="2">
        <f>(Table2[[#This Row],[Current Week High]]/Table2[[#This Row],[Close Price]])-1</f>
        <v>2.6016065219997442E-2</v>
      </c>
      <c r="AG272" s="2">
        <f>(Table2[[#This Row],[Close Price]]/Table2[[#This Row],[Current Month Low]])-1</f>
        <v>2.6837375353933268E-2</v>
      </c>
      <c r="AH272" s="2">
        <f>(Table2[[#This Row],[Current Month High]]/Table2[[#This Row],[Close Price]])-1</f>
        <v>2.6016065219997442E-2</v>
      </c>
      <c r="AI272">
        <v>8.0565879390960191</v>
      </c>
      <c r="AJ272">
        <v>93.796468401487004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0.02</v>
      </c>
      <c r="AM272" t="s">
        <v>10358</v>
      </c>
      <c r="AN272">
        <v>7.4</v>
      </c>
      <c r="AO272" t="s">
        <v>10358</v>
      </c>
      <c r="AP272">
        <v>4.0500802317397999E-2</v>
      </c>
      <c r="AQ272">
        <f>(Table2[[#This Row],[Sharpe Ratio]]-AVERAGE(Table2[Sharpe Ratio]))/_xlfn.STDEV.P(Table2[Sharpe Ratio])</f>
        <v>-0.26393338492967416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0.90524481827993231</v>
      </c>
      <c r="AS272">
        <f>_xlfn.RANK.AVG(Table2[[#This Row],[1Y Return vs Nifty Z-Score]],Table2[1Y Return vs Nifty Z-Score])</f>
        <v>224</v>
      </c>
      <c r="AT272">
        <f>_xlfn.RANK.AVG(Table2[[#This Row],[6M Return vs Nifty Z-Score]],Table2[6M Return vs Nifty Z-Score])</f>
        <v>260</v>
      </c>
      <c r="AU272">
        <f>_xlfn.RANK.AVG(Table2[[#This Row],[Sharpe Ratio Z-Score]],Table2[Sharpe Ratio Z-Score])</f>
        <v>409</v>
      </c>
      <c r="AV272">
        <f>(Table2[[#This Row],[Rank 1Y]]+Table2[[#This Row],[Rank 6M]]+Table2[[#This Row],[Rank Sharpe]])/3</f>
        <v>297.66666666666669</v>
      </c>
    </row>
    <row r="273" spans="1:48" x14ac:dyDescent="0.3">
      <c r="A273" t="s">
        <v>1153</v>
      </c>
      <c r="B273" t="s">
        <v>1154</v>
      </c>
      <c r="C273" t="s">
        <v>10322</v>
      </c>
      <c r="D273" t="s">
        <v>135</v>
      </c>
      <c r="E273">
        <v>10662.35055716</v>
      </c>
      <c r="F273">
        <v>1283.05</v>
      </c>
      <c r="G273">
        <v>39.655662776572697</v>
      </c>
      <c r="H273">
        <f>(Table2[[#This Row],[1Y Return vs Nifty]]-AVERAGE(Table2[1Y Return vs Nifty]))/_xlfn.STDEV.P(Table2[1Y Return vs Nifty])</f>
        <v>0.2510053082608496</v>
      </c>
      <c r="I273">
        <v>4.4468546469509702</v>
      </c>
      <c r="J273">
        <f>(Table2[[#This Row],[1M Return vs Nifty]]-AVERAGE(Table2[1M Return vs Nifty]))/_xlfn.STDEV.P(Table2[1M Return vs Nifty])</f>
        <v>0.15520567434672086</v>
      </c>
      <c r="K273">
        <v>27.132440382995199</v>
      </c>
      <c r="L273">
        <f>(Table2[[#This Row],[6M Return vs Nifty]]-AVERAGE(Table2[6M Return vs Nifty]))/_xlfn.STDEV.P(Table2[6M Return vs Nifty])</f>
        <v>0.60594886728698671</v>
      </c>
      <c r="M273">
        <v>-5.0653979233697903</v>
      </c>
      <c r="N273">
        <f>(Table2[[#This Row],[1W Return vs Nifty]]-AVERAGE(Table2[1W Return vs Nifty]))/_xlfn.STDEV.P(Table2[1W Return vs Nifty])</f>
        <v>-1.0154938238980777</v>
      </c>
      <c r="O273">
        <v>1262.8900000000001</v>
      </c>
      <c r="P273">
        <v>1196.90235535943</v>
      </c>
      <c r="Q273">
        <v>999.87660792203906</v>
      </c>
      <c r="R273">
        <v>45.282698012857701</v>
      </c>
      <c r="S273" s="2">
        <f>(Table2[[#This Row],[Close Price]]-Table2[[#This Row],[20D EMA]])/Table2[[#This Row],[20D EMA]]</f>
        <v>1.5963385568022435E-2</v>
      </c>
      <c r="T273" s="2">
        <f>(Table2[[#This Row],[Close Price]]-Table2[[#This Row],[50D EMA]])/Table2[[#This Row],[50D EMA]]</f>
        <v>7.1975499300191301E-2</v>
      </c>
      <c r="U273" s="2">
        <f>(Table2[[#This Row],[Close Price]]-Table2[[#This Row],[200D EMA]])/Table2[[#This Row],[200D EMA]]</f>
        <v>0.28320833774325088</v>
      </c>
      <c r="V273">
        <v>0.75193897662679898</v>
      </c>
      <c r="W273">
        <v>1242.2</v>
      </c>
      <c r="X273">
        <v>1300</v>
      </c>
      <c r="Y273">
        <v>1237.0999999999999</v>
      </c>
      <c r="Z273">
        <v>1300</v>
      </c>
      <c r="AA273">
        <v>1237.0999999999999</v>
      </c>
      <c r="AB273">
        <v>1300</v>
      </c>
      <c r="AC273" s="2">
        <f>(Table2[[#This Row],[Close Price]]/Table2[[#This Row],[Day Low]])-1</f>
        <v>3.2885203670906415E-2</v>
      </c>
      <c r="AD273" s="2">
        <f>(Table2[[#This Row],[Day High]]/Table2[[#This Row],[Close Price]])-1</f>
        <v>1.3210708857799736E-2</v>
      </c>
      <c r="AE273" s="2">
        <f>(Table2[[#This Row],[Close Price]]/Table2[[#This Row],[Current Week Low]])-1</f>
        <v>3.7143319052623136E-2</v>
      </c>
      <c r="AF273" s="2">
        <f>(Table2[[#This Row],[Current Week High]]/Table2[[#This Row],[Close Price]])-1</f>
        <v>1.3210708857799736E-2</v>
      </c>
      <c r="AG273" s="2">
        <f>(Table2[[#This Row],[Close Price]]/Table2[[#This Row],[Current Month Low]])-1</f>
        <v>3.7143319052623136E-2</v>
      </c>
      <c r="AH273" s="2">
        <f>(Table2[[#This Row],[Current Month High]]/Table2[[#This Row],[Close Price]])-1</f>
        <v>1.3210708857799736E-2</v>
      </c>
      <c r="AI273">
        <v>7.8640738864424797</v>
      </c>
      <c r="AJ273">
        <v>85.130942933410296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</v>
      </c>
      <c r="AM273" t="s">
        <v>10359</v>
      </c>
      <c r="AN273">
        <v>-0.72</v>
      </c>
      <c r="AO273" t="s">
        <v>10357</v>
      </c>
      <c r="AP273">
        <v>8.4569980018660007E-3</v>
      </c>
      <c r="AQ273">
        <f>(Table2[[#This Row],[Sharpe Ratio]]-AVERAGE(Table2[Sharpe Ratio]))/_xlfn.STDEV.P(Table2[Sharpe Ratio])</f>
        <v>-0.63055652738656576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-0.63389050139008629</v>
      </c>
      <c r="AS273">
        <f>_xlfn.RANK.AVG(Table2[[#This Row],[1Y Return vs Nifty Z-Score]],Table2[1Y Return vs Nifty Z-Score])</f>
        <v>227</v>
      </c>
      <c r="AT273">
        <f>_xlfn.RANK.AVG(Table2[[#This Row],[6M Return vs Nifty Z-Score]],Table2[6M Return vs Nifty Z-Score])</f>
        <v>167</v>
      </c>
      <c r="AU273">
        <f>_xlfn.RANK.AVG(Table2[[#This Row],[Sharpe Ratio Z-Score]],Table2[Sharpe Ratio Z-Score])</f>
        <v>501</v>
      </c>
      <c r="AV273">
        <f>(Table2[[#This Row],[Rank 1Y]]+Table2[[#This Row],[Rank 6M]]+Table2[[#This Row],[Rank Sharpe]])/3</f>
        <v>298.33333333333331</v>
      </c>
    </row>
    <row r="274" spans="1:48" x14ac:dyDescent="0.3">
      <c r="A274" t="s">
        <v>972</v>
      </c>
      <c r="B274" t="s">
        <v>973</v>
      </c>
      <c r="C274" t="s">
        <v>10325</v>
      </c>
      <c r="D274" t="s">
        <v>974</v>
      </c>
      <c r="E274">
        <v>15137.015492864901</v>
      </c>
      <c r="F274">
        <v>1279.1500000000001</v>
      </c>
      <c r="G274">
        <v>48.576856037888803</v>
      </c>
      <c r="H274">
        <f>(Table2[[#This Row],[1Y Return vs Nifty]]-AVERAGE(Table2[1Y Return vs Nifty]))/_xlfn.STDEV.P(Table2[1Y Return vs Nifty])</f>
        <v>0.39974928696062356</v>
      </c>
      <c r="I274">
        <v>-3.1574025091331301</v>
      </c>
      <c r="J274">
        <f>(Table2[[#This Row],[1M Return vs Nifty]]-AVERAGE(Table2[1M Return vs Nifty]))/_xlfn.STDEV.P(Table2[1M Return vs Nifty])</f>
        <v>-0.58547520377414819</v>
      </c>
      <c r="K274">
        <v>-20.569819267048199</v>
      </c>
      <c r="L274">
        <f>(Table2[[#This Row],[6M Return vs Nifty]]-AVERAGE(Table2[6M Return vs Nifty]))/_xlfn.STDEV.P(Table2[6M Return vs Nifty])</f>
        <v>-0.99223298183067143</v>
      </c>
      <c r="M274">
        <v>-0.61501713484440101</v>
      </c>
      <c r="N274">
        <f>(Table2[[#This Row],[1W Return vs Nifty]]-AVERAGE(Table2[1W Return vs Nifty]))/_xlfn.STDEV.P(Table2[1W Return vs Nifty])</f>
        <v>4.9405625569511585E-2</v>
      </c>
      <c r="O274">
        <v>1301.6099999999999</v>
      </c>
      <c r="P274">
        <v>1345.15355878069</v>
      </c>
      <c r="Q274">
        <v>1223.1725090411501</v>
      </c>
      <c r="R274">
        <v>41.158229868867899</v>
      </c>
      <c r="S274" s="2">
        <f>(Table2[[#This Row],[Close Price]]-Table2[[#This Row],[20D EMA]])/Table2[[#This Row],[20D EMA]]</f>
        <v>-1.7255552738531365E-2</v>
      </c>
      <c r="T274" s="2">
        <f>(Table2[[#This Row],[Close Price]]-Table2[[#This Row],[50D EMA]])/Table2[[#This Row],[50D EMA]]</f>
        <v>-4.9067675842539946E-2</v>
      </c>
      <c r="U274" s="2">
        <f>(Table2[[#This Row],[Close Price]]-Table2[[#This Row],[200D EMA]])/Table2[[#This Row],[200D EMA]]</f>
        <v>4.5764183338890603E-2</v>
      </c>
      <c r="V274">
        <v>0.51658518606607395</v>
      </c>
      <c r="W274">
        <v>1276.95</v>
      </c>
      <c r="X274">
        <v>1303.8</v>
      </c>
      <c r="Y274">
        <v>1265</v>
      </c>
      <c r="Z274">
        <v>1309.75</v>
      </c>
      <c r="AA274">
        <v>1265</v>
      </c>
      <c r="AB274">
        <v>1309.75</v>
      </c>
      <c r="AC274" s="2">
        <f>(Table2[[#This Row],[Close Price]]/Table2[[#This Row],[Day Low]])-1</f>
        <v>1.7228552410040177E-3</v>
      </c>
      <c r="AD274" s="2">
        <f>(Table2[[#This Row],[Day High]]/Table2[[#This Row],[Close Price]])-1</f>
        <v>1.9270609389047344E-2</v>
      </c>
      <c r="AE274" s="2">
        <f>(Table2[[#This Row],[Close Price]]/Table2[[#This Row],[Current Week Low]])-1</f>
        <v>1.1185770750988144E-2</v>
      </c>
      <c r="AF274" s="2">
        <f>(Table2[[#This Row],[Current Week High]]/Table2[[#This Row],[Close Price]])-1</f>
        <v>2.3922135793300159E-2</v>
      </c>
      <c r="AG274" s="2">
        <f>(Table2[[#This Row],[Close Price]]/Table2[[#This Row],[Current Month Low]])-1</f>
        <v>1.1185770750988144E-2</v>
      </c>
      <c r="AH274" s="2">
        <f>(Table2[[#This Row],[Current Month High]]/Table2[[#This Row],[Close Price]])-1</f>
        <v>2.3922135793300159E-2</v>
      </c>
      <c r="AI274">
        <v>32.509869835437499</v>
      </c>
      <c r="AJ274">
        <v>98.517886241949199</v>
      </c>
      <c r="AK274" t="str">
        <f>IF(AND(Table2[[#This Row],[20D EMA]]&gt;Table2[[#This Row],[50D EMA]],Table2[[#This Row],[50D EMA]]&gt;Table2[[#This Row],[200D EMA]]),"Uptrend","Downtrend/NoTrend")</f>
        <v>Downtrend/NoTrend</v>
      </c>
      <c r="AL274">
        <v>-0.17</v>
      </c>
      <c r="AM274" t="s">
        <v>10357</v>
      </c>
      <c r="AN274">
        <v>-2.42</v>
      </c>
      <c r="AO274" t="s">
        <v>10357</v>
      </c>
      <c r="AP274">
        <v>0.18336677389747799</v>
      </c>
      <c r="AQ274">
        <f>(Table2[[#This Row],[Sharpe Ratio]]-AVERAGE(Table2[Sharpe Ratio]))/_xlfn.STDEV.P(Table2[Sharpe Ratio])</f>
        <v>1.3706406792196846</v>
      </c>
      <c r="AR2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4">
        <f>_xlfn.RANK.AVG(Table2[[#This Row],[1Y Return vs Nifty Z-Score]],Table2[1Y Return vs Nifty Z-Score])</f>
        <v>195</v>
      </c>
      <c r="AT274">
        <f>_xlfn.RANK.AVG(Table2[[#This Row],[6M Return vs Nifty Z-Score]],Table2[6M Return vs Nifty Z-Score])</f>
        <v>640</v>
      </c>
      <c r="AU274">
        <f>_xlfn.RANK.AVG(Table2[[#This Row],[Sharpe Ratio Z-Score]],Table2[Sharpe Ratio Z-Score])</f>
        <v>66</v>
      </c>
      <c r="AV274">
        <f>(Table2[[#This Row],[Rank 1Y]]+Table2[[#This Row],[Rank 6M]]+Table2[[#This Row],[Rank Sharpe]])/3</f>
        <v>300.33333333333331</v>
      </c>
    </row>
    <row r="275" spans="1:48" x14ac:dyDescent="0.3">
      <c r="A275" t="s">
        <v>818</v>
      </c>
      <c r="B275" t="s">
        <v>819</v>
      </c>
      <c r="C275" t="s">
        <v>10324</v>
      </c>
      <c r="D275" t="s">
        <v>231</v>
      </c>
      <c r="E275">
        <v>19709.734701214998</v>
      </c>
      <c r="F275">
        <v>466.7</v>
      </c>
      <c r="G275">
        <v>19.979469552537399</v>
      </c>
      <c r="H275">
        <f>(Table2[[#This Row],[1Y Return vs Nifty]]-AVERAGE(Table2[1Y Return vs Nifty]))/_xlfn.STDEV.P(Table2[1Y Return vs Nifty])</f>
        <v>-7.7057898092868282E-2</v>
      </c>
      <c r="I275">
        <v>1.2206927289620999</v>
      </c>
      <c r="J275">
        <f>(Table2[[#This Row],[1M Return vs Nifty]]-AVERAGE(Table2[1M Return vs Nifty]))/_xlfn.STDEV.P(Table2[1M Return vs Nifty])</f>
        <v>-0.15903362520987552</v>
      </c>
      <c r="K275">
        <v>21.643115493704499</v>
      </c>
      <c r="L275">
        <f>(Table2[[#This Row],[6M Return vs Nifty]]-AVERAGE(Table2[6M Return vs Nifty]))/_xlfn.STDEV.P(Table2[6M Return vs Nifty])</f>
        <v>0.42203851447907292</v>
      </c>
      <c r="M275">
        <v>-2.6411387592356301</v>
      </c>
      <c r="N275">
        <f>(Table2[[#This Row],[1W Return vs Nifty]]-AVERAGE(Table2[1W Return vs Nifty]))/_xlfn.STDEV.P(Table2[1W Return vs Nifty])</f>
        <v>-0.4354103721832363</v>
      </c>
      <c r="O275">
        <v>469.58</v>
      </c>
      <c r="P275">
        <v>455.95103902894999</v>
      </c>
      <c r="Q275">
        <v>381.76202951618097</v>
      </c>
      <c r="R275">
        <v>31.880918671751399</v>
      </c>
      <c r="S275" s="2">
        <f>(Table2[[#This Row],[Close Price]]-Table2[[#This Row],[20D EMA]])/Table2[[#This Row],[20D EMA]]</f>
        <v>-6.1331402529920262E-3</v>
      </c>
      <c r="T275" s="2">
        <f>(Table2[[#This Row],[Close Price]]-Table2[[#This Row],[50D EMA]])/Table2[[#This Row],[50D EMA]]</f>
        <v>2.3574814072015976E-2</v>
      </c>
      <c r="U275" s="2">
        <f>(Table2[[#This Row],[Close Price]]-Table2[[#This Row],[200D EMA]])/Table2[[#This Row],[200D EMA]]</f>
        <v>0.22248930987574531</v>
      </c>
      <c r="V275">
        <v>1.00586089125388</v>
      </c>
      <c r="W275">
        <v>461.05</v>
      </c>
      <c r="X275">
        <v>471</v>
      </c>
      <c r="Y275">
        <v>449.4</v>
      </c>
      <c r="Z275">
        <v>471</v>
      </c>
      <c r="AA275">
        <v>449.4</v>
      </c>
      <c r="AB275">
        <v>471</v>
      </c>
      <c r="AC275" s="2">
        <f>(Table2[[#This Row],[Close Price]]/Table2[[#This Row],[Day Low]])-1</f>
        <v>1.2254636156598941E-2</v>
      </c>
      <c r="AD275" s="2">
        <f>(Table2[[#This Row],[Day High]]/Table2[[#This Row],[Close Price]])-1</f>
        <v>9.2136275980287952E-3</v>
      </c>
      <c r="AE275" s="2">
        <f>(Table2[[#This Row],[Close Price]]/Table2[[#This Row],[Current Week Low]])-1</f>
        <v>3.8495772140632045E-2</v>
      </c>
      <c r="AF275" s="2">
        <f>(Table2[[#This Row],[Current Week High]]/Table2[[#This Row],[Close Price]])-1</f>
        <v>9.2136275980287952E-3</v>
      </c>
      <c r="AG275" s="2">
        <f>(Table2[[#This Row],[Close Price]]/Table2[[#This Row],[Current Month Low]])-1</f>
        <v>3.8495772140632045E-2</v>
      </c>
      <c r="AH275" s="2">
        <f>(Table2[[#This Row],[Current Month High]]/Table2[[#This Row],[Close Price]])-1</f>
        <v>9.2136275980287952E-3</v>
      </c>
      <c r="AI275">
        <v>23.730447825155299</v>
      </c>
      <c r="AJ275">
        <v>66.085409252668995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0.12</v>
      </c>
      <c r="AM275" t="s">
        <v>10358</v>
      </c>
      <c r="AN275">
        <v>-3.48</v>
      </c>
      <c r="AO275" t="s">
        <v>10357</v>
      </c>
      <c r="AP275">
        <v>5.5663166504015003E-2</v>
      </c>
      <c r="AQ275">
        <f>(Table2[[#This Row],[Sharpe Ratio]]-AVERAGE(Table2[Sharpe Ratio]))/_xlfn.STDEV.P(Table2[Sharpe Ratio])</f>
        <v>-9.0456055258212278E-2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-0.33991943626511945</v>
      </c>
      <c r="AS275">
        <f>_xlfn.RANK.AVG(Table2[[#This Row],[1Y Return vs Nifty Z-Score]],Table2[1Y Return vs Nifty Z-Score])</f>
        <v>325</v>
      </c>
      <c r="AT275">
        <f>_xlfn.RANK.AVG(Table2[[#This Row],[6M Return vs Nifty Z-Score]],Table2[6M Return vs Nifty Z-Score])</f>
        <v>204</v>
      </c>
      <c r="AU275">
        <f>_xlfn.RANK.AVG(Table2[[#This Row],[Sharpe Ratio Z-Score]],Table2[Sharpe Ratio Z-Score])</f>
        <v>373</v>
      </c>
      <c r="AV275">
        <f>(Table2[[#This Row],[Rank 1Y]]+Table2[[#This Row],[Rank 6M]]+Table2[[#This Row],[Rank Sharpe]])/3</f>
        <v>300.66666666666669</v>
      </c>
    </row>
    <row r="276" spans="1:48" x14ac:dyDescent="0.3">
      <c r="A276" t="s">
        <v>250</v>
      </c>
      <c r="B276" t="s">
        <v>251</v>
      </c>
      <c r="C276" t="s">
        <v>10316</v>
      </c>
      <c r="D276" t="s">
        <v>252</v>
      </c>
      <c r="E276">
        <v>108000.691407705</v>
      </c>
      <c r="F276">
        <v>1499.35</v>
      </c>
      <c r="G276">
        <v>15.8510872950636</v>
      </c>
      <c r="H276">
        <f>(Table2[[#This Row],[1Y Return vs Nifty]]-AVERAGE(Table2[1Y Return vs Nifty]))/_xlfn.STDEV.P(Table2[1Y Return vs Nifty])</f>
        <v>-0.14589084281035736</v>
      </c>
      <c r="I276">
        <v>4.6606218453194099</v>
      </c>
      <c r="J276">
        <f>(Table2[[#This Row],[1M Return vs Nifty]]-AVERAGE(Table2[1M Return vs Nifty]))/_xlfn.STDEV.P(Table2[1M Return vs Nifty])</f>
        <v>0.17602733686431377</v>
      </c>
      <c r="K276">
        <v>16.145174165861</v>
      </c>
      <c r="L276">
        <f>(Table2[[#This Row],[6M Return vs Nifty]]-AVERAGE(Table2[6M Return vs Nifty]))/_xlfn.STDEV.P(Table2[6M Return vs Nifty])</f>
        <v>0.23783948277418129</v>
      </c>
      <c r="M276">
        <v>1.4124438392040299</v>
      </c>
      <c r="N276">
        <f>(Table2[[#This Row],[1W Return vs Nifty]]-AVERAGE(Table2[1W Return vs Nifty]))/_xlfn.STDEV.P(Table2[1W Return vs Nifty])</f>
        <v>0.53454210662029011</v>
      </c>
      <c r="O276">
        <v>1441.96</v>
      </c>
      <c r="P276">
        <v>1383.69906398228</v>
      </c>
      <c r="Q276">
        <v>1218.77369076577</v>
      </c>
      <c r="R276">
        <v>69.715464216017295</v>
      </c>
      <c r="S276" s="2">
        <f>(Table2[[#This Row],[Close Price]]-Table2[[#This Row],[20D EMA]])/Table2[[#This Row],[20D EMA]]</f>
        <v>3.9799994451995807E-2</v>
      </c>
      <c r="T276" s="2">
        <f>(Table2[[#This Row],[Close Price]]-Table2[[#This Row],[50D EMA]])/Table2[[#This Row],[50D EMA]]</f>
        <v>8.3580988835012304E-2</v>
      </c>
      <c r="U276" s="2">
        <f>(Table2[[#This Row],[Close Price]]-Table2[[#This Row],[200D EMA]])/Table2[[#This Row],[200D EMA]]</f>
        <v>0.23021198386547095</v>
      </c>
      <c r="V276">
        <v>0.77708082875217299</v>
      </c>
      <c r="W276">
        <v>1465.3</v>
      </c>
      <c r="X276">
        <v>1507</v>
      </c>
      <c r="Y276">
        <v>1465.3</v>
      </c>
      <c r="Z276">
        <v>1507</v>
      </c>
      <c r="AA276">
        <v>1465.3</v>
      </c>
      <c r="AB276">
        <v>1507</v>
      </c>
      <c r="AC276" s="2">
        <f>(Table2[[#This Row],[Close Price]]/Table2[[#This Row],[Day Low]])-1</f>
        <v>2.323756227393714E-2</v>
      </c>
      <c r="AD276" s="2">
        <f>(Table2[[#This Row],[Day High]]/Table2[[#This Row],[Close Price]])-1</f>
        <v>5.102210958081832E-3</v>
      </c>
      <c r="AE276" s="2">
        <f>(Table2[[#This Row],[Close Price]]/Table2[[#This Row],[Current Week Low]])-1</f>
        <v>2.323756227393714E-2</v>
      </c>
      <c r="AF276" s="2">
        <f>(Table2[[#This Row],[Current Week High]]/Table2[[#This Row],[Close Price]])-1</f>
        <v>5.102210958081832E-3</v>
      </c>
      <c r="AG276" s="2">
        <f>(Table2[[#This Row],[Close Price]]/Table2[[#This Row],[Current Month Low]])-1</f>
        <v>2.323756227393714E-2</v>
      </c>
      <c r="AH276" s="2">
        <f>(Table2[[#This Row],[Current Month High]]/Table2[[#This Row],[Close Price]])-1</f>
        <v>5.102210958081832E-3</v>
      </c>
      <c r="AI276">
        <v>0.51022109580818298</v>
      </c>
      <c r="AJ276">
        <v>52.784429612268703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0.1</v>
      </c>
      <c r="AM276" t="s">
        <v>10358</v>
      </c>
      <c r="AN276">
        <v>6.88</v>
      </c>
      <c r="AO276" t="s">
        <v>10358</v>
      </c>
      <c r="AP276">
        <v>7.7185240242610004E-2</v>
      </c>
      <c r="AQ276">
        <f>(Table2[[#This Row],[Sharpe Ratio]]-AVERAGE(Table2[Sharpe Ratio]))/_xlfn.STDEV.P(Table2[Sharpe Ratio])</f>
        <v>0.15578469158120187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0.95830277502962968</v>
      </c>
      <c r="AS276">
        <f>_xlfn.RANK.AVG(Table2[[#This Row],[1Y Return vs Nifty Z-Score]],Table2[1Y Return vs Nifty Z-Score])</f>
        <v>348</v>
      </c>
      <c r="AT276">
        <f>_xlfn.RANK.AVG(Table2[[#This Row],[6M Return vs Nifty Z-Score]],Table2[6M Return vs Nifty Z-Score])</f>
        <v>251</v>
      </c>
      <c r="AU276">
        <f>_xlfn.RANK.AVG(Table2[[#This Row],[Sharpe Ratio Z-Score]],Table2[Sharpe Ratio Z-Score])</f>
        <v>306</v>
      </c>
      <c r="AV276">
        <f>(Table2[[#This Row],[Rank 1Y]]+Table2[[#This Row],[Rank 6M]]+Table2[[#This Row],[Rank Sharpe]])/3</f>
        <v>301.66666666666669</v>
      </c>
    </row>
    <row r="277" spans="1:48" x14ac:dyDescent="0.3">
      <c r="A277" t="s">
        <v>769</v>
      </c>
      <c r="B277" t="s">
        <v>770</v>
      </c>
      <c r="C277" t="s">
        <v>10314</v>
      </c>
      <c r="D277" t="s">
        <v>405</v>
      </c>
      <c r="E277">
        <v>21746.14798428</v>
      </c>
      <c r="F277">
        <v>4436.3500000000004</v>
      </c>
      <c r="G277">
        <v>57.097918144932699</v>
      </c>
      <c r="H277">
        <f>(Table2[[#This Row],[1Y Return vs Nifty]]-AVERAGE(Table2[1Y Return vs Nifty]))/_xlfn.STDEV.P(Table2[1Y Return vs Nifty])</f>
        <v>0.54182183750669322</v>
      </c>
      <c r="I277">
        <v>-0.230546706894245</v>
      </c>
      <c r="J277">
        <f>(Table2[[#This Row],[1M Return vs Nifty]]-AVERAGE(Table2[1M Return vs Nifty]))/_xlfn.STDEV.P(Table2[1M Return vs Nifty])</f>
        <v>-0.30038935235722608</v>
      </c>
      <c r="K277">
        <v>33.281903730546901</v>
      </c>
      <c r="L277">
        <f>(Table2[[#This Row],[6M Return vs Nifty]]-AVERAGE(Table2[6M Return vs Nifty]))/_xlfn.STDEV.P(Table2[6M Return vs Nifty])</f>
        <v>0.8119760193752108</v>
      </c>
      <c r="M277">
        <v>-1.4231807987297</v>
      </c>
      <c r="N277">
        <f>(Table2[[#This Row],[1W Return vs Nifty]]-AVERAGE(Table2[1W Return vs Nifty]))/_xlfn.STDEV.P(Table2[1W Return vs Nifty])</f>
        <v>-0.14397401577940869</v>
      </c>
      <c r="O277">
        <v>4332.87</v>
      </c>
      <c r="P277">
        <v>4132.6315277437398</v>
      </c>
      <c r="Q277">
        <v>3437.2493775380399</v>
      </c>
      <c r="R277">
        <v>56.215294812792798</v>
      </c>
      <c r="S277" s="2">
        <f>(Table2[[#This Row],[Close Price]]-Table2[[#This Row],[20D EMA]])/Table2[[#This Row],[20D EMA]]</f>
        <v>2.3882553596115387E-2</v>
      </c>
      <c r="T277" s="2">
        <f>(Table2[[#This Row],[Close Price]]-Table2[[#This Row],[50D EMA]])/Table2[[#This Row],[50D EMA]]</f>
        <v>7.3492754003664923E-2</v>
      </c>
      <c r="U277" s="2">
        <f>(Table2[[#This Row],[Close Price]]-Table2[[#This Row],[200D EMA]])/Table2[[#This Row],[200D EMA]]</f>
        <v>0.29066864597923792</v>
      </c>
      <c r="V277">
        <v>0.56733808746760295</v>
      </c>
      <c r="W277">
        <v>4312.8999999999996</v>
      </c>
      <c r="X277">
        <v>4509</v>
      </c>
      <c r="Y277">
        <v>4273.8500000000004</v>
      </c>
      <c r="Z277">
        <v>4509</v>
      </c>
      <c r="AA277">
        <v>4273.8500000000004</v>
      </c>
      <c r="AB277">
        <v>4509</v>
      </c>
      <c r="AC277" s="2">
        <f>(Table2[[#This Row],[Close Price]]/Table2[[#This Row],[Day Low]])-1</f>
        <v>2.8623432029493134E-2</v>
      </c>
      <c r="AD277" s="2">
        <f>(Table2[[#This Row],[Day High]]/Table2[[#This Row],[Close Price]])-1</f>
        <v>1.6376074926459649E-2</v>
      </c>
      <c r="AE277" s="2">
        <f>(Table2[[#This Row],[Close Price]]/Table2[[#This Row],[Current Week Low]])-1</f>
        <v>3.8021924026346188E-2</v>
      </c>
      <c r="AF277" s="2">
        <f>(Table2[[#This Row],[Current Week High]]/Table2[[#This Row],[Close Price]])-1</f>
        <v>1.6376074926459649E-2</v>
      </c>
      <c r="AG277" s="2">
        <f>(Table2[[#This Row],[Close Price]]/Table2[[#This Row],[Current Month Low]])-1</f>
        <v>3.8021924026346188E-2</v>
      </c>
      <c r="AH277" s="2">
        <f>(Table2[[#This Row],[Current Month High]]/Table2[[#This Row],[Close Price]])-1</f>
        <v>1.6376074926459649E-2</v>
      </c>
      <c r="AI277">
        <v>10.6765697025708</v>
      </c>
      <c r="AJ277">
        <v>98.9394618834081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0.17</v>
      </c>
      <c r="AM277" t="s">
        <v>10358</v>
      </c>
      <c r="AN277">
        <v>-2.4300000000000002</v>
      </c>
      <c r="AO277" t="s">
        <v>10357</v>
      </c>
      <c r="AP277">
        <v>-1.4258612733446E-2</v>
      </c>
      <c r="AQ277">
        <f>(Table2[[#This Row],[Sharpe Ratio]]-AVERAGE(Table2[Sharpe Ratio]))/_xlfn.STDEV.P(Table2[Sharpe Ratio])</f>
        <v>-0.89045290262971633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1.8981586115552923E-2</v>
      </c>
      <c r="AS277">
        <f>_xlfn.RANK.AVG(Table2[[#This Row],[1Y Return vs Nifty Z-Score]],Table2[1Y Return vs Nifty Z-Score])</f>
        <v>170</v>
      </c>
      <c r="AT277">
        <f>_xlfn.RANK.AVG(Table2[[#This Row],[6M Return vs Nifty Z-Score]],Table2[6M Return vs Nifty Z-Score])</f>
        <v>133</v>
      </c>
      <c r="AU277">
        <f>_xlfn.RANK.AVG(Table2[[#This Row],[Sharpe Ratio Z-Score]],Table2[Sharpe Ratio Z-Score])</f>
        <v>603</v>
      </c>
      <c r="AV277">
        <f>(Table2[[#This Row],[Rank 1Y]]+Table2[[#This Row],[Rank 6M]]+Table2[[#This Row],[Rank Sharpe]])/3</f>
        <v>302</v>
      </c>
    </row>
    <row r="278" spans="1:48" x14ac:dyDescent="0.3">
      <c r="A278" t="s">
        <v>1646</v>
      </c>
      <c r="B278" t="s">
        <v>1647</v>
      </c>
      <c r="C278" t="s">
        <v>10324</v>
      </c>
      <c r="D278" t="s">
        <v>338</v>
      </c>
      <c r="E278">
        <v>5368.2962281199998</v>
      </c>
      <c r="F278">
        <v>2118.3000000000002</v>
      </c>
      <c r="G278">
        <v>32.946970894257198</v>
      </c>
      <c r="H278">
        <f>(Table2[[#This Row],[1Y Return vs Nifty]]-AVERAGE(Table2[1Y Return vs Nifty]))/_xlfn.STDEV.P(Table2[1Y Return vs Nifty])</f>
        <v>0.13915059407441235</v>
      </c>
      <c r="I278">
        <v>11.471780631486</v>
      </c>
      <c r="J278">
        <f>(Table2[[#This Row],[1M Return vs Nifty]]-AVERAGE(Table2[1M Return vs Nifty]))/_xlfn.STDEV.P(Table2[1M Return vs Nifty])</f>
        <v>0.83945769793806657</v>
      </c>
      <c r="K278">
        <v>78.3717579292435</v>
      </c>
      <c r="L278">
        <f>(Table2[[#This Row],[6M Return vs Nifty]]-AVERAGE(Table2[6M Return vs Nifty]))/_xlfn.STDEV.P(Table2[6M Return vs Nifty])</f>
        <v>2.3226337343007337</v>
      </c>
      <c r="M278">
        <v>11.661301302256501</v>
      </c>
      <c r="N278">
        <f>(Table2[[#This Row],[1W Return vs Nifty]]-AVERAGE(Table2[1W Return vs Nifty]))/_xlfn.STDEV.P(Table2[1W Return vs Nifty])</f>
        <v>2.9869171254538287</v>
      </c>
      <c r="O278">
        <v>1965.25</v>
      </c>
      <c r="P278">
        <v>1909.66533012424</v>
      </c>
      <c r="Q278">
        <v>1553.69546612354</v>
      </c>
      <c r="R278">
        <v>61.756817924590401</v>
      </c>
      <c r="S278" s="2">
        <f>(Table2[[#This Row],[Close Price]]-Table2[[#This Row],[20D EMA]])/Table2[[#This Row],[20D EMA]]</f>
        <v>7.787813255311038E-2</v>
      </c>
      <c r="T278" s="2">
        <f>(Table2[[#This Row],[Close Price]]-Table2[[#This Row],[50D EMA]])/Table2[[#This Row],[50D EMA]]</f>
        <v>0.10925195456220947</v>
      </c>
      <c r="U278" s="2">
        <f>(Table2[[#This Row],[Close Price]]-Table2[[#This Row],[200D EMA]])/Table2[[#This Row],[200D EMA]]</f>
        <v>0.36339459449228156</v>
      </c>
      <c r="V278">
        <v>0.88686132361647096</v>
      </c>
      <c r="W278">
        <v>2104.0500000000002</v>
      </c>
      <c r="X278">
        <v>2185.4499999999998</v>
      </c>
      <c r="Y278">
        <v>1930</v>
      </c>
      <c r="Z278">
        <v>2222</v>
      </c>
      <c r="AA278">
        <v>1930</v>
      </c>
      <c r="AB278">
        <v>2222</v>
      </c>
      <c r="AC278" s="2">
        <f>(Table2[[#This Row],[Close Price]]/Table2[[#This Row],[Day Low]])-1</f>
        <v>6.7726527411420268E-3</v>
      </c>
      <c r="AD278" s="2">
        <f>(Table2[[#This Row],[Day High]]/Table2[[#This Row],[Close Price]])-1</f>
        <v>3.169994807156673E-2</v>
      </c>
      <c r="AE278" s="2">
        <f>(Table2[[#This Row],[Close Price]]/Table2[[#This Row],[Current Week Low]])-1</f>
        <v>9.7564766839378425E-2</v>
      </c>
      <c r="AF278" s="2">
        <f>(Table2[[#This Row],[Current Week High]]/Table2[[#This Row],[Close Price]])-1</f>
        <v>4.8954350186470208E-2</v>
      </c>
      <c r="AG278" s="2">
        <f>(Table2[[#This Row],[Close Price]]/Table2[[#This Row],[Current Month Low]])-1</f>
        <v>9.7564766839378425E-2</v>
      </c>
      <c r="AH278" s="2">
        <f>(Table2[[#This Row],[Current Month High]]/Table2[[#This Row],[Close Price]])-1</f>
        <v>4.8954350186470208E-2</v>
      </c>
      <c r="AI278">
        <v>7.1165557286503303</v>
      </c>
      <c r="AJ278">
        <v>122.66253219109601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0.03</v>
      </c>
      <c r="AM278" t="s">
        <v>10358</v>
      </c>
      <c r="AN278">
        <v>11.73</v>
      </c>
      <c r="AO278" t="s">
        <v>10358</v>
      </c>
      <c r="AP278">
        <v>-3.1315174314502002E-2</v>
      </c>
      <c r="AQ278">
        <f>(Table2[[#This Row],[Sharpe Ratio]]-AVERAGE(Table2[Sharpe Ratio]))/_xlfn.STDEV.P(Table2[Sharpe Ratio])</f>
        <v>-1.0856023344755841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5.2025568172914571</v>
      </c>
      <c r="AS278">
        <f>_xlfn.RANK.AVG(Table2[[#This Row],[1Y Return vs Nifty Z-Score]],Table2[1Y Return vs Nifty Z-Score])</f>
        <v>258</v>
      </c>
      <c r="AT278">
        <f>_xlfn.RANK.AVG(Table2[[#This Row],[6M Return vs Nifty Z-Score]],Table2[6M Return vs Nifty Z-Score])</f>
        <v>18</v>
      </c>
      <c r="AU278">
        <f>_xlfn.RANK.AVG(Table2[[#This Row],[Sharpe Ratio Z-Score]],Table2[Sharpe Ratio Z-Score])</f>
        <v>637</v>
      </c>
      <c r="AV278">
        <f>(Table2[[#This Row],[Rank 1Y]]+Table2[[#This Row],[Rank 6M]]+Table2[[#This Row],[Rank Sharpe]])/3</f>
        <v>304.33333333333331</v>
      </c>
    </row>
    <row r="279" spans="1:48" x14ac:dyDescent="0.3">
      <c r="A279" t="s">
        <v>426</v>
      </c>
      <c r="B279" t="s">
        <v>427</v>
      </c>
      <c r="C279" t="s">
        <v>10312</v>
      </c>
      <c r="D279" t="s">
        <v>428</v>
      </c>
      <c r="E279">
        <v>54900.003220799998</v>
      </c>
      <c r="F279">
        <v>364.1</v>
      </c>
      <c r="G279">
        <v>37.2221777965581</v>
      </c>
      <c r="H279">
        <f>(Table2[[#This Row],[1Y Return vs Nifty]]-AVERAGE(Table2[1Y Return vs Nifty]))/_xlfn.STDEV.P(Table2[1Y Return vs Nifty])</f>
        <v>0.21043156129327056</v>
      </c>
      <c r="I279">
        <v>-0.56608094981383095</v>
      </c>
      <c r="J279">
        <f>(Table2[[#This Row],[1M Return vs Nifty]]-AVERAGE(Table2[1M Return vs Nifty]))/_xlfn.STDEV.P(Table2[1M Return vs Nifty])</f>
        <v>-0.33307154505325537</v>
      </c>
      <c r="K279">
        <v>12.568260750746299</v>
      </c>
      <c r="L279">
        <f>(Table2[[#This Row],[6M Return vs Nifty]]-AVERAGE(Table2[6M Return vs Nifty]))/_xlfn.STDEV.P(Table2[6M Return vs Nifty])</f>
        <v>0.11800117452966673</v>
      </c>
      <c r="M279">
        <v>-3.2868794366218799</v>
      </c>
      <c r="N279">
        <f>(Table2[[#This Row],[1W Return vs Nifty]]-AVERAGE(Table2[1W Return vs Nifty]))/_xlfn.STDEV.P(Table2[1W Return vs Nifty])</f>
        <v>-0.5899249911615585</v>
      </c>
      <c r="O279">
        <v>366.12</v>
      </c>
      <c r="P279">
        <v>353.81526796054902</v>
      </c>
      <c r="Q279">
        <v>302.61616730262602</v>
      </c>
      <c r="R279">
        <v>43.235344660791696</v>
      </c>
      <c r="S279" s="2">
        <f>(Table2[[#This Row],[Close Price]]-Table2[[#This Row],[20D EMA]])/Table2[[#This Row],[20D EMA]]</f>
        <v>-5.5173167267562051E-3</v>
      </c>
      <c r="T279" s="2">
        <f>(Table2[[#This Row],[Close Price]]-Table2[[#This Row],[50D EMA]])/Table2[[#This Row],[50D EMA]]</f>
        <v>2.9068084310589347E-2</v>
      </c>
      <c r="U279" s="2">
        <f>(Table2[[#This Row],[Close Price]]-Table2[[#This Row],[200D EMA]])/Table2[[#This Row],[200D EMA]]</f>
        <v>0.20317431565342695</v>
      </c>
      <c r="V279">
        <v>0.57351275965641502</v>
      </c>
      <c r="W279">
        <v>354.85</v>
      </c>
      <c r="X279">
        <v>365</v>
      </c>
      <c r="Y279">
        <v>354.85</v>
      </c>
      <c r="Z279">
        <v>372.25</v>
      </c>
      <c r="AA279">
        <v>354.85</v>
      </c>
      <c r="AB279">
        <v>372.25</v>
      </c>
      <c r="AC279" s="2">
        <f>(Table2[[#This Row],[Close Price]]/Table2[[#This Row],[Day Low]])-1</f>
        <v>2.6067352402423527E-2</v>
      </c>
      <c r="AD279" s="2">
        <f>(Table2[[#This Row],[Day High]]/Table2[[#This Row],[Close Price]])-1</f>
        <v>2.4718483932983926E-3</v>
      </c>
      <c r="AE279" s="2">
        <f>(Table2[[#This Row],[Close Price]]/Table2[[#This Row],[Current Week Low]])-1</f>
        <v>2.6067352402423527E-2</v>
      </c>
      <c r="AF279" s="2">
        <f>(Table2[[#This Row],[Current Week High]]/Table2[[#This Row],[Close Price]])-1</f>
        <v>2.2383960450425677E-2</v>
      </c>
      <c r="AG279" s="2">
        <f>(Table2[[#This Row],[Close Price]]/Table2[[#This Row],[Current Month Low]])-1</f>
        <v>2.6067352402423527E-2</v>
      </c>
      <c r="AH279" s="2">
        <f>(Table2[[#This Row],[Current Month High]]/Table2[[#This Row],[Close Price]])-1</f>
        <v>2.2383960450425677E-2</v>
      </c>
      <c r="AI279">
        <v>5.5204614117000599</v>
      </c>
      <c r="AJ279">
        <v>89.932185706833593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7.0000000000000007E-2</v>
      </c>
      <c r="AM279" t="s">
        <v>10358</v>
      </c>
      <c r="AN279">
        <v>-3.02</v>
      </c>
      <c r="AO279" t="s">
        <v>10357</v>
      </c>
      <c r="AP279">
        <v>4.6027291654384003E-2</v>
      </c>
      <c r="AQ279">
        <f>(Table2[[#This Row],[Sharpe Ratio]]-AVERAGE(Table2[Sharpe Ratio]))/_xlfn.STDEV.P(Table2[Sharpe Ratio])</f>
        <v>-0.20070309967611519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-0.79526690006799172</v>
      </c>
      <c r="AS279">
        <f>_xlfn.RANK.AVG(Table2[[#This Row],[1Y Return vs Nifty Z-Score]],Table2[1Y Return vs Nifty Z-Score])</f>
        <v>233</v>
      </c>
      <c r="AT279">
        <f>_xlfn.RANK.AVG(Table2[[#This Row],[6M Return vs Nifty Z-Score]],Table2[6M Return vs Nifty Z-Score])</f>
        <v>289</v>
      </c>
      <c r="AU279">
        <f>_xlfn.RANK.AVG(Table2[[#This Row],[Sharpe Ratio Z-Score]],Table2[Sharpe Ratio Z-Score])</f>
        <v>392</v>
      </c>
      <c r="AV279">
        <f>(Table2[[#This Row],[Rank 1Y]]+Table2[[#This Row],[Rank 6M]]+Table2[[#This Row],[Rank Sharpe]])/3</f>
        <v>304.66666666666669</v>
      </c>
    </row>
    <row r="280" spans="1:48" x14ac:dyDescent="0.3">
      <c r="A280" t="s">
        <v>936</v>
      </c>
      <c r="B280" t="s">
        <v>937</v>
      </c>
      <c r="C280" t="s">
        <v>10317</v>
      </c>
      <c r="D280" t="s">
        <v>273</v>
      </c>
      <c r="E280">
        <v>15844.3639978149</v>
      </c>
      <c r="F280">
        <v>689.6</v>
      </c>
      <c r="G280">
        <v>54.468332726922803</v>
      </c>
      <c r="H280">
        <f>(Table2[[#This Row],[1Y Return vs Nifty]]-AVERAGE(Table2[1Y Return vs Nifty]))/_xlfn.STDEV.P(Table2[1Y Return vs Nifty])</f>
        <v>0.49797848763759761</v>
      </c>
      <c r="I280">
        <v>4.2148308661634903</v>
      </c>
      <c r="J280">
        <f>(Table2[[#This Row],[1M Return vs Nifty]]-AVERAGE(Table2[1M Return vs Nifty]))/_xlfn.STDEV.P(Table2[1M Return vs Nifty])</f>
        <v>0.13260575772487249</v>
      </c>
      <c r="K280">
        <v>4.45491025756374</v>
      </c>
      <c r="L280">
        <f>(Table2[[#This Row],[6M Return vs Nifty]]-AVERAGE(Table2[6M Return vs Nifty]))/_xlfn.STDEV.P(Table2[6M Return vs Nifty])</f>
        <v>-0.15382262561860088</v>
      </c>
      <c r="M280">
        <v>1.0053755048867801</v>
      </c>
      <c r="N280">
        <f>(Table2[[#This Row],[1W Return vs Nifty]]-AVERAGE(Table2[1W Return vs Nifty]))/_xlfn.STDEV.P(Table2[1W Return vs Nifty])</f>
        <v>0.43713766738043763</v>
      </c>
      <c r="O280">
        <v>675.65</v>
      </c>
      <c r="P280">
        <v>678.87903086705603</v>
      </c>
      <c r="Q280">
        <v>596.60203984351404</v>
      </c>
      <c r="R280">
        <v>54.370486103751098</v>
      </c>
      <c r="S280" s="2">
        <f>(Table2[[#This Row],[Close Price]]-Table2[[#This Row],[20D EMA]])/Table2[[#This Row],[20D EMA]]</f>
        <v>2.0646784577814024E-2</v>
      </c>
      <c r="T280" s="2">
        <f>(Table2[[#This Row],[Close Price]]-Table2[[#This Row],[50D EMA]])/Table2[[#This Row],[50D EMA]]</f>
        <v>1.5792164208181979E-2</v>
      </c>
      <c r="U280" s="2">
        <f>(Table2[[#This Row],[Close Price]]-Table2[[#This Row],[200D EMA]])/Table2[[#This Row],[200D EMA]]</f>
        <v>0.15587938683695907</v>
      </c>
      <c r="V280">
        <v>0.64684942141234403</v>
      </c>
      <c r="W280">
        <v>675.45</v>
      </c>
      <c r="X280">
        <v>708.5</v>
      </c>
      <c r="Y280">
        <v>668.35</v>
      </c>
      <c r="Z280">
        <v>708.5</v>
      </c>
      <c r="AA280">
        <v>668.35</v>
      </c>
      <c r="AB280">
        <v>708.5</v>
      </c>
      <c r="AC280" s="2">
        <f>(Table2[[#This Row],[Close Price]]/Table2[[#This Row],[Day Low]])-1</f>
        <v>2.0948996964986311E-2</v>
      </c>
      <c r="AD280" s="2">
        <f>(Table2[[#This Row],[Day High]]/Table2[[#This Row],[Close Price]])-1</f>
        <v>2.7407192575406025E-2</v>
      </c>
      <c r="AE280" s="2">
        <f>(Table2[[#This Row],[Close Price]]/Table2[[#This Row],[Current Week Low]])-1</f>
        <v>3.1794718336201067E-2</v>
      </c>
      <c r="AF280" s="2">
        <f>(Table2[[#This Row],[Current Week High]]/Table2[[#This Row],[Close Price]])-1</f>
        <v>2.7407192575406025E-2</v>
      </c>
      <c r="AG280" s="2">
        <f>(Table2[[#This Row],[Close Price]]/Table2[[#This Row],[Current Month Low]])-1</f>
        <v>3.1794718336201067E-2</v>
      </c>
      <c r="AH280" s="2">
        <f>(Table2[[#This Row],[Current Month High]]/Table2[[#This Row],[Close Price]])-1</f>
        <v>2.7407192575406025E-2</v>
      </c>
      <c r="AI280">
        <v>20.0696055684454</v>
      </c>
      <c r="AJ280">
        <v>172.569169960474</v>
      </c>
      <c r="AK280" t="str">
        <f>IF(AND(Table2[[#This Row],[20D EMA]]&gt;Table2[[#This Row],[50D EMA]],Table2[[#This Row],[50D EMA]]&gt;Table2[[#This Row],[200D EMA]]),"Uptrend","Downtrend/NoTrend")</f>
        <v>Downtrend/NoTrend</v>
      </c>
      <c r="AL280">
        <v>-0.12</v>
      </c>
      <c r="AM280" t="s">
        <v>10357</v>
      </c>
      <c r="AN280">
        <v>1.57</v>
      </c>
      <c r="AO280" t="s">
        <v>10358</v>
      </c>
      <c r="AP280">
        <v>6.0921669765273002E-2</v>
      </c>
      <c r="AQ280">
        <f>(Table2[[#This Row],[Sharpe Ratio]]-AVERAGE(Table2[Sharpe Ratio]))/_xlfn.STDEV.P(Table2[Sharpe Ratio])</f>
        <v>-3.0291882138238791E-2</v>
      </c>
      <c r="AR2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0">
        <f>_xlfn.RANK.AVG(Table2[[#This Row],[1Y Return vs Nifty Z-Score]],Table2[1Y Return vs Nifty Z-Score])</f>
        <v>176</v>
      </c>
      <c r="AT280">
        <f>_xlfn.RANK.AVG(Table2[[#This Row],[6M Return vs Nifty Z-Score]],Table2[6M Return vs Nifty Z-Score])</f>
        <v>378</v>
      </c>
      <c r="AU280">
        <f>_xlfn.RANK.AVG(Table2[[#This Row],[Sharpe Ratio Z-Score]],Table2[Sharpe Ratio Z-Score])</f>
        <v>362</v>
      </c>
      <c r="AV280">
        <f>(Table2[[#This Row],[Rank 1Y]]+Table2[[#This Row],[Rank 6M]]+Table2[[#This Row],[Rank Sharpe]])/3</f>
        <v>305.33333333333331</v>
      </c>
    </row>
    <row r="281" spans="1:48" x14ac:dyDescent="0.3">
      <c r="A281" t="s">
        <v>688</v>
      </c>
      <c r="B281" t="s">
        <v>689</v>
      </c>
      <c r="C281" t="s">
        <v>10325</v>
      </c>
      <c r="D281" t="s">
        <v>443</v>
      </c>
      <c r="E281">
        <v>26054.948700000001</v>
      </c>
      <c r="F281">
        <v>3722.95</v>
      </c>
      <c r="G281">
        <v>7.3507543091178196</v>
      </c>
      <c r="H281">
        <f>(Table2[[#This Row],[1Y Return vs Nifty]]-AVERAGE(Table2[1Y Return vs Nifty]))/_xlfn.STDEV.P(Table2[1Y Return vs Nifty])</f>
        <v>-0.28761777457463772</v>
      </c>
      <c r="I281">
        <v>4.1417686538940703</v>
      </c>
      <c r="J281">
        <f>(Table2[[#This Row],[1M Return vs Nifty]]-AVERAGE(Table2[1M Return vs Nifty]))/_xlfn.STDEV.P(Table2[1M Return vs Nifty])</f>
        <v>0.12548924621948898</v>
      </c>
      <c r="K281">
        <v>8.6034961958592806</v>
      </c>
      <c r="L281">
        <f>(Table2[[#This Row],[6M Return vs Nifty]]-AVERAGE(Table2[6M Return vs Nifty]))/_xlfn.STDEV.P(Table2[6M Return vs Nifty])</f>
        <v>-1.4831416507553034E-2</v>
      </c>
      <c r="M281">
        <v>3.3585847214012698</v>
      </c>
      <c r="N281">
        <f>(Table2[[#This Row],[1W Return vs Nifty]]-AVERAGE(Table2[1W Return vs Nifty]))/_xlfn.STDEV.P(Table2[1W Return vs Nifty])</f>
        <v>1.0002200907113779</v>
      </c>
      <c r="O281">
        <v>3617.09</v>
      </c>
      <c r="P281">
        <v>3555.7738627655899</v>
      </c>
      <c r="Q281">
        <v>3256.2149152822699</v>
      </c>
      <c r="R281">
        <v>77.497054606956993</v>
      </c>
      <c r="S281" s="2">
        <f>(Table2[[#This Row],[Close Price]]-Table2[[#This Row],[20D EMA]])/Table2[[#This Row],[20D EMA]]</f>
        <v>2.9266620404800454E-2</v>
      </c>
      <c r="T281" s="2">
        <f>(Table2[[#This Row],[Close Price]]-Table2[[#This Row],[50D EMA]])/Table2[[#This Row],[50D EMA]]</f>
        <v>4.7015401903085195E-2</v>
      </c>
      <c r="U281" s="2">
        <f>(Table2[[#This Row],[Close Price]]-Table2[[#This Row],[200D EMA]])/Table2[[#This Row],[200D EMA]]</f>
        <v>0.14333669516935749</v>
      </c>
      <c r="V281">
        <v>0.93374337517373096</v>
      </c>
      <c r="W281">
        <v>3690.1</v>
      </c>
      <c r="X281">
        <v>3789.3</v>
      </c>
      <c r="Y281">
        <v>3671</v>
      </c>
      <c r="Z281">
        <v>3789.3</v>
      </c>
      <c r="AA281">
        <v>3671</v>
      </c>
      <c r="AB281">
        <v>3789.3</v>
      </c>
      <c r="AC281" s="2">
        <f>(Table2[[#This Row],[Close Price]]/Table2[[#This Row],[Day Low]])-1</f>
        <v>8.9021977724179635E-3</v>
      </c>
      <c r="AD281" s="2">
        <f>(Table2[[#This Row],[Day High]]/Table2[[#This Row],[Close Price]])-1</f>
        <v>1.7821888556118326E-2</v>
      </c>
      <c r="AE281" s="2">
        <f>(Table2[[#This Row],[Close Price]]/Table2[[#This Row],[Current Week Low]])-1</f>
        <v>1.415145736856438E-2</v>
      </c>
      <c r="AF281" s="2">
        <f>(Table2[[#This Row],[Current Week High]]/Table2[[#This Row],[Close Price]])-1</f>
        <v>1.7821888556118326E-2</v>
      </c>
      <c r="AG281" s="2">
        <f>(Table2[[#This Row],[Close Price]]/Table2[[#This Row],[Current Month Low]])-1</f>
        <v>1.415145736856438E-2</v>
      </c>
      <c r="AH281" s="2">
        <f>(Table2[[#This Row],[Current Month High]]/Table2[[#This Row],[Close Price]])-1</f>
        <v>1.7821888556118326E-2</v>
      </c>
      <c r="AI281">
        <v>5.7978216199519199</v>
      </c>
      <c r="AJ281">
        <v>48.315837698942197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0.18</v>
      </c>
      <c r="AM281" t="s">
        <v>10358</v>
      </c>
      <c r="AN281">
        <v>6.36</v>
      </c>
      <c r="AO281" t="s">
        <v>10358</v>
      </c>
      <c r="AP281">
        <v>0.111989308077193</v>
      </c>
      <c r="AQ281">
        <f>(Table2[[#This Row],[Sharpe Ratio]]-AVERAGE(Table2[Sharpe Ratio]))/_xlfn.STDEV.P(Table2[Sharpe Ratio])</f>
        <v>0.55398886840588479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1.3772490142545608</v>
      </c>
      <c r="AS281">
        <f>_xlfn.RANK.AVG(Table2[[#This Row],[1Y Return vs Nifty Z-Score]],Table2[1Y Return vs Nifty Z-Score])</f>
        <v>384</v>
      </c>
      <c r="AT281">
        <f>_xlfn.RANK.AVG(Table2[[#This Row],[6M Return vs Nifty Z-Score]],Table2[6M Return vs Nifty Z-Score])</f>
        <v>331</v>
      </c>
      <c r="AU281">
        <f>_xlfn.RANK.AVG(Table2[[#This Row],[Sharpe Ratio Z-Score]],Table2[Sharpe Ratio Z-Score])</f>
        <v>202</v>
      </c>
      <c r="AV281">
        <f>(Table2[[#This Row],[Rank 1Y]]+Table2[[#This Row],[Rank 6M]]+Table2[[#This Row],[Rank Sharpe]])/3</f>
        <v>305.66666666666669</v>
      </c>
    </row>
    <row r="282" spans="1:48" x14ac:dyDescent="0.3">
      <c r="A282" t="s">
        <v>651</v>
      </c>
      <c r="B282" t="s">
        <v>652</v>
      </c>
      <c r="C282" t="s">
        <v>10325</v>
      </c>
      <c r="D282" t="s">
        <v>257</v>
      </c>
      <c r="E282">
        <v>28478.940973409899</v>
      </c>
      <c r="F282">
        <v>3830.95</v>
      </c>
      <c r="G282">
        <v>-7.2684799177691897</v>
      </c>
      <c r="H282">
        <f>(Table2[[#This Row],[1Y Return vs Nifty]]-AVERAGE(Table2[1Y Return vs Nifty]))/_xlfn.STDEV.P(Table2[1Y Return vs Nifty])</f>
        <v>-0.53136578011109548</v>
      </c>
      <c r="I282">
        <v>-9.2215474219600804</v>
      </c>
      <c r="J282">
        <f>(Table2[[#This Row],[1M Return vs Nifty]]-AVERAGE(Table2[1M Return vs Nifty]))/_xlfn.STDEV.P(Table2[1M Return vs Nifty])</f>
        <v>-1.1761438367373533</v>
      </c>
      <c r="K282">
        <v>29.431468057921698</v>
      </c>
      <c r="L282">
        <f>(Table2[[#This Row],[6M Return vs Nifty]]-AVERAGE(Table2[6M Return vs Nifty]))/_xlfn.STDEV.P(Table2[6M Return vs Nifty])</f>
        <v>0.68297382014335239</v>
      </c>
      <c r="M282">
        <v>9.7029301487846595E-2</v>
      </c>
      <c r="N282">
        <f>(Table2[[#This Row],[1W Return vs Nifty]]-AVERAGE(Table2[1W Return vs Nifty]))/_xlfn.STDEV.P(Table2[1W Return vs Nifty])</f>
        <v>0.21978607031721015</v>
      </c>
      <c r="O282">
        <v>3836.09</v>
      </c>
      <c r="P282">
        <v>3914.9301436716</v>
      </c>
      <c r="Q282">
        <v>3596.5977619197402</v>
      </c>
      <c r="R282">
        <v>48.575461916347599</v>
      </c>
      <c r="S282" s="2">
        <f>(Table2[[#This Row],[Close Price]]-Table2[[#This Row],[20D EMA]])/Table2[[#This Row],[20D EMA]]</f>
        <v>-1.3399059980345423E-3</v>
      </c>
      <c r="T282" s="2">
        <f>(Table2[[#This Row],[Close Price]]-Table2[[#This Row],[50D EMA]])/Table2[[#This Row],[50D EMA]]</f>
        <v>-2.1451249598246933E-2</v>
      </c>
      <c r="U282" s="2">
        <f>(Table2[[#This Row],[Close Price]]-Table2[[#This Row],[200D EMA]])/Table2[[#This Row],[200D EMA]]</f>
        <v>6.5159423875960631E-2</v>
      </c>
      <c r="V282">
        <v>0.89163711063095596</v>
      </c>
      <c r="W282">
        <v>3800.05</v>
      </c>
      <c r="X282">
        <v>3935.4</v>
      </c>
      <c r="Y282">
        <v>3765.15</v>
      </c>
      <c r="Z282">
        <v>3935.4</v>
      </c>
      <c r="AA282">
        <v>3765.15</v>
      </c>
      <c r="AB282">
        <v>3935.4</v>
      </c>
      <c r="AC282" s="2">
        <f>(Table2[[#This Row],[Close Price]]/Table2[[#This Row],[Day Low]])-1</f>
        <v>8.1314719543164049E-3</v>
      </c>
      <c r="AD282" s="2">
        <f>(Table2[[#This Row],[Day High]]/Table2[[#This Row],[Close Price]])-1</f>
        <v>2.7264777666114126E-2</v>
      </c>
      <c r="AE282" s="2">
        <f>(Table2[[#This Row],[Close Price]]/Table2[[#This Row],[Current Week Low]])-1</f>
        <v>1.747606337064922E-2</v>
      </c>
      <c r="AF282" s="2">
        <f>(Table2[[#This Row],[Current Week High]]/Table2[[#This Row],[Close Price]])-1</f>
        <v>2.7264777666114126E-2</v>
      </c>
      <c r="AG282" s="2">
        <f>(Table2[[#This Row],[Close Price]]/Table2[[#This Row],[Current Month Low]])-1</f>
        <v>1.747606337064922E-2</v>
      </c>
      <c r="AH282" s="2">
        <f>(Table2[[#This Row],[Current Month High]]/Table2[[#This Row],[Close Price]])-1</f>
        <v>2.7264777666114126E-2</v>
      </c>
      <c r="AI282">
        <v>25.7625393179237</v>
      </c>
      <c r="AJ282">
        <v>51.750841750841701</v>
      </c>
      <c r="AK282" t="str">
        <f>IF(AND(Table2[[#This Row],[20D EMA]]&gt;Table2[[#This Row],[50D EMA]],Table2[[#This Row],[50D EMA]]&gt;Table2[[#This Row],[200D EMA]]),"Uptrend","Downtrend/NoTrend")</f>
        <v>Downtrend/NoTrend</v>
      </c>
      <c r="AL282">
        <v>-0.17</v>
      </c>
      <c r="AM282" t="s">
        <v>10357</v>
      </c>
      <c r="AN282">
        <v>5.66</v>
      </c>
      <c r="AO282" t="s">
        <v>10358</v>
      </c>
      <c r="AP282">
        <v>8.5449019952331007E-2</v>
      </c>
      <c r="AQ282">
        <f>(Table2[[#This Row],[Sharpe Ratio]]-AVERAGE(Table2[Sharpe Ratio]))/_xlfn.STDEV.P(Table2[Sharpe Ratio])</f>
        <v>0.25033316828254309</v>
      </c>
      <c r="AR2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2">
        <f>_xlfn.RANK.AVG(Table2[[#This Row],[1Y Return vs Nifty Z-Score]],Table2[1Y Return vs Nifty Z-Score])</f>
        <v>493</v>
      </c>
      <c r="AT282">
        <f>_xlfn.RANK.AVG(Table2[[#This Row],[6M Return vs Nifty Z-Score]],Table2[6M Return vs Nifty Z-Score])</f>
        <v>154</v>
      </c>
      <c r="AU282">
        <f>_xlfn.RANK.AVG(Table2[[#This Row],[Sharpe Ratio Z-Score]],Table2[Sharpe Ratio Z-Score])</f>
        <v>272</v>
      </c>
      <c r="AV282">
        <f>(Table2[[#This Row],[Rank 1Y]]+Table2[[#This Row],[Rank 6M]]+Table2[[#This Row],[Rank Sharpe]])/3</f>
        <v>306.33333333333331</v>
      </c>
    </row>
    <row r="283" spans="1:48" x14ac:dyDescent="0.3">
      <c r="A283" t="s">
        <v>1605</v>
      </c>
      <c r="B283" t="s">
        <v>1606</v>
      </c>
      <c r="C283" t="s">
        <v>10329</v>
      </c>
      <c r="D283" t="s">
        <v>1607</v>
      </c>
      <c r="E283">
        <v>5859.59991188</v>
      </c>
      <c r="F283">
        <v>330.65</v>
      </c>
      <c r="G283">
        <v>17.6612348964677</v>
      </c>
      <c r="H283">
        <f>(Table2[[#This Row],[1Y Return vs Nifty]]-AVERAGE(Table2[1Y Return vs Nifty]))/_xlfn.STDEV.P(Table2[1Y Return vs Nifty])</f>
        <v>-0.11571006447947997</v>
      </c>
      <c r="I283">
        <v>-1.0822067002443301</v>
      </c>
      <c r="J283">
        <f>(Table2[[#This Row],[1M Return vs Nifty]]-AVERAGE(Table2[1M Return vs Nifty]))/_xlfn.STDEV.P(Table2[1M Return vs Nifty])</f>
        <v>-0.38334397353679134</v>
      </c>
      <c r="K283">
        <v>0.32600605422337903</v>
      </c>
      <c r="L283">
        <f>(Table2[[#This Row],[6M Return vs Nifty]]-AVERAGE(Table2[6M Return vs Nifty]))/_xlfn.STDEV.P(Table2[6M Return vs Nifty])</f>
        <v>-0.2921544321815247</v>
      </c>
      <c r="M283">
        <v>1.2050876795997101</v>
      </c>
      <c r="N283">
        <f>(Table2[[#This Row],[1W Return vs Nifty]]-AVERAGE(Table2[1W Return vs Nifty]))/_xlfn.STDEV.P(Table2[1W Return vs Nifty])</f>
        <v>0.48492535005516951</v>
      </c>
      <c r="O283">
        <v>334.26</v>
      </c>
      <c r="P283">
        <v>333.251591881119</v>
      </c>
      <c r="Q283">
        <v>296.72500136334202</v>
      </c>
      <c r="R283">
        <v>45.290954334229198</v>
      </c>
      <c r="S283" s="2">
        <f>(Table2[[#This Row],[Close Price]]-Table2[[#This Row],[20D EMA]])/Table2[[#This Row],[20D EMA]]</f>
        <v>-1.0799976066535074E-2</v>
      </c>
      <c r="T283" s="2">
        <f>(Table2[[#This Row],[Close Price]]-Table2[[#This Row],[50D EMA]])/Table2[[#This Row],[50D EMA]]</f>
        <v>-7.806690033898135E-3</v>
      </c>
      <c r="U283" s="2">
        <f>(Table2[[#This Row],[Close Price]]-Table2[[#This Row],[200D EMA]])/Table2[[#This Row],[200D EMA]]</f>
        <v>0.11433144656090688</v>
      </c>
      <c r="V283">
        <v>0.59713314396013295</v>
      </c>
      <c r="W283">
        <v>325.25</v>
      </c>
      <c r="X283">
        <v>335</v>
      </c>
      <c r="Y283">
        <v>325</v>
      </c>
      <c r="Z283">
        <v>341.8</v>
      </c>
      <c r="AA283">
        <v>325</v>
      </c>
      <c r="AB283">
        <v>341.8</v>
      </c>
      <c r="AC283" s="2">
        <f>(Table2[[#This Row],[Close Price]]/Table2[[#This Row],[Day Low]])-1</f>
        <v>1.6602613374327335E-2</v>
      </c>
      <c r="AD283" s="2">
        <f>(Table2[[#This Row],[Day High]]/Table2[[#This Row],[Close Price]])-1</f>
        <v>1.3155905035536097E-2</v>
      </c>
      <c r="AE283" s="2">
        <f>(Table2[[#This Row],[Close Price]]/Table2[[#This Row],[Current Week Low]])-1</f>
        <v>1.7384615384615332E-2</v>
      </c>
      <c r="AF283" s="2">
        <f>(Table2[[#This Row],[Current Week High]]/Table2[[#This Row],[Close Price]])-1</f>
        <v>3.372145773476487E-2</v>
      </c>
      <c r="AG283" s="2">
        <f>(Table2[[#This Row],[Close Price]]/Table2[[#This Row],[Current Month Low]])-1</f>
        <v>1.7384615384615332E-2</v>
      </c>
      <c r="AH283" s="2">
        <f>(Table2[[#This Row],[Current Month High]]/Table2[[#This Row],[Close Price]])-1</f>
        <v>3.372145773476487E-2</v>
      </c>
      <c r="AI283">
        <v>22.153334341448598</v>
      </c>
      <c r="AJ283">
        <v>62.4815724815724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0.03</v>
      </c>
      <c r="AM283" t="s">
        <v>10358</v>
      </c>
      <c r="AN283">
        <v>-4.3499999999999996</v>
      </c>
      <c r="AO283" t="s">
        <v>10357</v>
      </c>
      <c r="AP283">
        <v>0.132889898571624</v>
      </c>
      <c r="AQ283">
        <f>(Table2[[#This Row],[Sharpe Ratio]]-AVERAGE(Table2[Sharpe Ratio]))/_xlfn.STDEV.P(Table2[Sharpe Ratio])</f>
        <v>0.79311903194139122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0.48683591179876473</v>
      </c>
      <c r="AS283">
        <f>_xlfn.RANK.AVG(Table2[[#This Row],[1Y Return vs Nifty Z-Score]],Table2[1Y Return vs Nifty Z-Score])</f>
        <v>341</v>
      </c>
      <c r="AT283">
        <f>_xlfn.RANK.AVG(Table2[[#This Row],[6M Return vs Nifty Z-Score]],Table2[6M Return vs Nifty Z-Score])</f>
        <v>422</v>
      </c>
      <c r="AU283">
        <f>_xlfn.RANK.AVG(Table2[[#This Row],[Sharpe Ratio Z-Score]],Table2[Sharpe Ratio Z-Score])</f>
        <v>157</v>
      </c>
      <c r="AV283">
        <f>(Table2[[#This Row],[Rank 1Y]]+Table2[[#This Row],[Rank 6M]]+Table2[[#This Row],[Rank Sharpe]])/3</f>
        <v>306.66666666666669</v>
      </c>
    </row>
    <row r="284" spans="1:48" x14ac:dyDescent="0.3">
      <c r="A284" t="s">
        <v>942</v>
      </c>
      <c r="B284" t="s">
        <v>943</v>
      </c>
      <c r="C284" t="s">
        <v>10318</v>
      </c>
      <c r="D284" t="s">
        <v>54</v>
      </c>
      <c r="E284">
        <v>15686.50210353</v>
      </c>
      <c r="F284">
        <v>7266.55</v>
      </c>
      <c r="G284">
        <v>34.391996065374201</v>
      </c>
      <c r="H284">
        <f>(Table2[[#This Row],[1Y Return vs Nifty]]-AVERAGE(Table2[1Y Return vs Nifty]))/_xlfn.STDEV.P(Table2[1Y Return vs Nifty])</f>
        <v>0.16324364833042515</v>
      </c>
      <c r="I284">
        <v>9.0557613763250195</v>
      </c>
      <c r="J284">
        <f>(Table2[[#This Row],[1M Return vs Nifty]]-AVERAGE(Table2[1M Return vs Nifty]))/_xlfn.STDEV.P(Table2[1M Return vs Nifty])</f>
        <v>0.60412908835286849</v>
      </c>
      <c r="K284">
        <v>21.969642614803899</v>
      </c>
      <c r="L284">
        <f>(Table2[[#This Row],[6M Return vs Nifty]]-AVERAGE(Table2[6M Return vs Nifty]))/_xlfn.STDEV.P(Table2[6M Return vs Nifty])</f>
        <v>0.4329782419052815</v>
      </c>
      <c r="M284">
        <v>4.2247872631418</v>
      </c>
      <c r="N284">
        <f>(Table2[[#This Row],[1W Return vs Nifty]]-AVERAGE(Table2[1W Return vs Nifty]))/_xlfn.STDEV.P(Table2[1W Return vs Nifty])</f>
        <v>1.2074874356103198</v>
      </c>
      <c r="O284">
        <v>6822.94</v>
      </c>
      <c r="P284">
        <v>6586.5154930393701</v>
      </c>
      <c r="Q284">
        <v>5767.4149411855096</v>
      </c>
      <c r="R284">
        <v>59.708827853370401</v>
      </c>
      <c r="S284" s="2">
        <f>(Table2[[#This Row],[Close Price]]-Table2[[#This Row],[20D EMA]])/Table2[[#This Row],[20D EMA]]</f>
        <v>6.5017426505289591E-2</v>
      </c>
      <c r="T284" s="2">
        <f>(Table2[[#This Row],[Close Price]]-Table2[[#This Row],[50D EMA]])/Table2[[#This Row],[50D EMA]]</f>
        <v>0.10324647496529699</v>
      </c>
      <c r="U284" s="2">
        <f>(Table2[[#This Row],[Close Price]]-Table2[[#This Row],[200D EMA]])/Table2[[#This Row],[200D EMA]]</f>
        <v>0.25993188874084006</v>
      </c>
      <c r="V284">
        <v>0.76980476407156995</v>
      </c>
      <c r="W284">
        <v>7140.05</v>
      </c>
      <c r="X284">
        <v>7299</v>
      </c>
      <c r="Y284">
        <v>6700</v>
      </c>
      <c r="Z284">
        <v>7299</v>
      </c>
      <c r="AA284">
        <v>6700</v>
      </c>
      <c r="AB284">
        <v>7299</v>
      </c>
      <c r="AC284" s="2">
        <f>(Table2[[#This Row],[Close Price]]/Table2[[#This Row],[Day Low]])-1</f>
        <v>1.7716962766367139E-2</v>
      </c>
      <c r="AD284" s="2">
        <f>(Table2[[#This Row],[Day High]]/Table2[[#This Row],[Close Price]])-1</f>
        <v>4.4656680267802784E-3</v>
      </c>
      <c r="AE284" s="2">
        <f>(Table2[[#This Row],[Close Price]]/Table2[[#This Row],[Current Week Low]])-1</f>
        <v>8.4559701492537442E-2</v>
      </c>
      <c r="AF284" s="2">
        <f>(Table2[[#This Row],[Current Week High]]/Table2[[#This Row],[Close Price]])-1</f>
        <v>4.4656680267802784E-3</v>
      </c>
      <c r="AG284" s="2">
        <f>(Table2[[#This Row],[Close Price]]/Table2[[#This Row],[Current Month Low]])-1</f>
        <v>8.4559701492537442E-2</v>
      </c>
      <c r="AH284" s="2">
        <f>(Table2[[#This Row],[Current Month High]]/Table2[[#This Row],[Close Price]])-1</f>
        <v>4.4656680267802784E-3</v>
      </c>
      <c r="AI284">
        <v>3.7576291362475902</v>
      </c>
      <c r="AJ284">
        <v>64.841123131857699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-0.09</v>
      </c>
      <c r="AM284" t="s">
        <v>10357</v>
      </c>
      <c r="AN284">
        <v>7.93</v>
      </c>
      <c r="AO284" t="s">
        <v>10358</v>
      </c>
      <c r="AP284">
        <v>1.9169123156704E-2</v>
      </c>
      <c r="AQ284">
        <f>(Table2[[#This Row],[Sharpe Ratio]]-AVERAGE(Table2[Sharpe Ratio]))/_xlfn.STDEV.P(Table2[Sharpe Ratio])</f>
        <v>-0.50799576812133052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1.8998426460775644</v>
      </c>
      <c r="AS284">
        <f>_xlfn.RANK.AVG(Table2[[#This Row],[1Y Return vs Nifty Z-Score]],Table2[1Y Return vs Nifty Z-Score])</f>
        <v>251</v>
      </c>
      <c r="AT284">
        <f>_xlfn.RANK.AVG(Table2[[#This Row],[6M Return vs Nifty Z-Score]],Table2[6M Return vs Nifty Z-Score])</f>
        <v>199</v>
      </c>
      <c r="AU284">
        <f>_xlfn.RANK.AVG(Table2[[#This Row],[Sharpe Ratio Z-Score]],Table2[Sharpe Ratio Z-Score])</f>
        <v>473</v>
      </c>
      <c r="AV284">
        <f>(Table2[[#This Row],[Rank 1Y]]+Table2[[#This Row],[Rank 6M]]+Table2[[#This Row],[Rank Sharpe]])/3</f>
        <v>307.66666666666669</v>
      </c>
    </row>
    <row r="285" spans="1:48" x14ac:dyDescent="0.3">
      <c r="A285" t="s">
        <v>641</v>
      </c>
      <c r="B285" t="s">
        <v>642</v>
      </c>
      <c r="C285" t="s">
        <v>10316</v>
      </c>
      <c r="D285" t="s">
        <v>185</v>
      </c>
      <c r="E285">
        <v>29029.5181209599</v>
      </c>
      <c r="F285">
        <v>9001.9500000000007</v>
      </c>
      <c r="G285">
        <v>32.317763253337503</v>
      </c>
      <c r="H285">
        <f>(Table2[[#This Row],[1Y Return vs Nifty]]-AVERAGE(Table2[1Y Return vs Nifty]))/_xlfn.STDEV.P(Table2[1Y Return vs Nifty])</f>
        <v>0.12865974994658466</v>
      </c>
      <c r="I285">
        <v>10.7110612381748</v>
      </c>
      <c r="J285">
        <f>(Table2[[#This Row],[1M Return vs Nifty]]-AVERAGE(Table2[1M Return vs Nifty]))/_xlfn.STDEV.P(Table2[1M Return vs Nifty])</f>
        <v>0.76536100490467751</v>
      </c>
      <c r="K285">
        <v>24.159987251337402</v>
      </c>
      <c r="L285">
        <f>(Table2[[#This Row],[6M Return vs Nifty]]-AVERAGE(Table2[6M Return vs Nifty]))/_xlfn.STDEV.P(Table2[6M Return vs Nifty])</f>
        <v>0.50636195720726462</v>
      </c>
      <c r="M285">
        <v>0.25582866370587098</v>
      </c>
      <c r="N285">
        <f>(Table2[[#This Row],[1W Return vs Nifty]]-AVERAGE(Table2[1W Return vs Nifty]))/_xlfn.STDEV.P(Table2[1W Return vs Nifty])</f>
        <v>0.25778402182684057</v>
      </c>
      <c r="O285">
        <v>8501.67</v>
      </c>
      <c r="P285">
        <v>8034.4904518419999</v>
      </c>
      <c r="Q285">
        <v>7073.4256513033597</v>
      </c>
      <c r="R285">
        <v>73.469101786162099</v>
      </c>
      <c r="S285" s="2">
        <f>(Table2[[#This Row],[Close Price]]-Table2[[#This Row],[20D EMA]])/Table2[[#This Row],[20D EMA]]</f>
        <v>5.8844909294291668E-2</v>
      </c>
      <c r="T285" s="2">
        <f>(Table2[[#This Row],[Close Price]]-Table2[[#This Row],[50D EMA]])/Table2[[#This Row],[50D EMA]]</f>
        <v>0.1204133048582066</v>
      </c>
      <c r="U285" s="2">
        <f>(Table2[[#This Row],[Close Price]]-Table2[[#This Row],[200D EMA]])/Table2[[#This Row],[200D EMA]]</f>
        <v>0.27264361622876299</v>
      </c>
      <c r="V285">
        <v>2.2811923655108899</v>
      </c>
      <c r="W285">
        <v>8910</v>
      </c>
      <c r="X285">
        <v>9179.9500000000007</v>
      </c>
      <c r="Y285">
        <v>8878.4</v>
      </c>
      <c r="Z285">
        <v>9179.9500000000007</v>
      </c>
      <c r="AA285">
        <v>8878.4</v>
      </c>
      <c r="AB285">
        <v>9179.9500000000007</v>
      </c>
      <c r="AC285" s="2">
        <f>(Table2[[#This Row],[Close Price]]/Table2[[#This Row],[Day Low]])-1</f>
        <v>1.0319865319865507E-2</v>
      </c>
      <c r="AD285" s="2">
        <f>(Table2[[#This Row],[Day High]]/Table2[[#This Row],[Close Price]])-1</f>
        <v>1.9773493520848229E-2</v>
      </c>
      <c r="AE285" s="2">
        <f>(Table2[[#This Row],[Close Price]]/Table2[[#This Row],[Current Week Low]])-1</f>
        <v>1.3915795638854034E-2</v>
      </c>
      <c r="AF285" s="2">
        <f>(Table2[[#This Row],[Current Week High]]/Table2[[#This Row],[Close Price]])-1</f>
        <v>1.9773493520848229E-2</v>
      </c>
      <c r="AG285" s="2">
        <f>(Table2[[#This Row],[Close Price]]/Table2[[#This Row],[Current Month Low]])-1</f>
        <v>1.3915795638854034E-2</v>
      </c>
      <c r="AH285" s="2">
        <f>(Table2[[#This Row],[Current Month High]]/Table2[[#This Row],[Close Price]])-1</f>
        <v>1.9773493520848229E-2</v>
      </c>
      <c r="AI285">
        <v>2.6310965957375698</v>
      </c>
      <c r="AJ285">
        <v>63.078804347826001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0.05</v>
      </c>
      <c r="AM285" t="s">
        <v>10358</v>
      </c>
      <c r="AN285">
        <v>13.5</v>
      </c>
      <c r="AO285" t="s">
        <v>10358</v>
      </c>
      <c r="AP285">
        <v>1.5894010564521999E-2</v>
      </c>
      <c r="AQ285">
        <f>(Table2[[#This Row],[Sharpe Ratio]]-AVERAGE(Table2[Sharpe Ratio]))/_xlfn.STDEV.P(Table2[Sharpe Ratio])</f>
        <v>-0.54546735104021304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1.1126993828451544</v>
      </c>
      <c r="AS285">
        <f>_xlfn.RANK.AVG(Table2[[#This Row],[1Y Return vs Nifty Z-Score]],Table2[1Y Return vs Nifty Z-Score])</f>
        <v>263</v>
      </c>
      <c r="AT285">
        <f>_xlfn.RANK.AVG(Table2[[#This Row],[6M Return vs Nifty Z-Score]],Table2[6M Return vs Nifty Z-Score])</f>
        <v>183</v>
      </c>
      <c r="AU285">
        <f>_xlfn.RANK.AVG(Table2[[#This Row],[Sharpe Ratio Z-Score]],Table2[Sharpe Ratio Z-Score])</f>
        <v>481</v>
      </c>
      <c r="AV285">
        <f>(Table2[[#This Row],[Rank 1Y]]+Table2[[#This Row],[Rank 6M]]+Table2[[#This Row],[Rank Sharpe]])/3</f>
        <v>309</v>
      </c>
    </row>
    <row r="286" spans="1:48" x14ac:dyDescent="0.3">
      <c r="A286" t="s">
        <v>724</v>
      </c>
      <c r="B286" t="s">
        <v>725</v>
      </c>
      <c r="C286" t="s">
        <v>10317</v>
      </c>
      <c r="D286" t="s">
        <v>46</v>
      </c>
      <c r="E286">
        <v>23806.383062000001</v>
      </c>
      <c r="F286">
        <v>932.1</v>
      </c>
      <c r="G286">
        <v>8.51535220031111</v>
      </c>
      <c r="H286">
        <f>(Table2[[#This Row],[1Y Return vs Nifty]]-AVERAGE(Table2[1Y Return vs Nifty]))/_xlfn.STDEV.P(Table2[1Y Return vs Nifty])</f>
        <v>-0.26820031338448508</v>
      </c>
      <c r="I286">
        <v>5.5912487029304003</v>
      </c>
      <c r="J286">
        <f>(Table2[[#This Row],[1M Return vs Nifty]]-AVERAGE(Table2[1M Return vs Nifty]))/_xlfn.STDEV.P(Table2[1M Return vs Nifty])</f>
        <v>0.26667360302151133</v>
      </c>
      <c r="K286">
        <v>15.2013629074583</v>
      </c>
      <c r="L286">
        <f>(Table2[[#This Row],[6M Return vs Nifty]]-AVERAGE(Table2[6M Return vs Nifty]))/_xlfn.STDEV.P(Table2[6M Return vs Nifty])</f>
        <v>0.20621871610111409</v>
      </c>
      <c r="M286">
        <v>7.0153827119100498</v>
      </c>
      <c r="N286">
        <f>(Table2[[#This Row],[1W Return vs Nifty]]-AVERAGE(Table2[1W Return vs Nifty]))/_xlfn.STDEV.P(Table2[1W Return vs Nifty])</f>
        <v>1.8752288488264972</v>
      </c>
      <c r="O286">
        <v>880.81</v>
      </c>
      <c r="P286">
        <v>861.56525260267699</v>
      </c>
      <c r="Q286">
        <v>761.06374750684495</v>
      </c>
      <c r="R286">
        <v>70.917859026496004</v>
      </c>
      <c r="S286" s="2">
        <f>(Table2[[#This Row],[Close Price]]-Table2[[#This Row],[20D EMA]])/Table2[[#This Row],[20D EMA]]</f>
        <v>5.8230492387688695E-2</v>
      </c>
      <c r="T286" s="2">
        <f>(Table2[[#This Row],[Close Price]]-Table2[[#This Row],[50D EMA]])/Table2[[#This Row],[50D EMA]]</f>
        <v>8.1868143108425856E-2</v>
      </c>
      <c r="U286" s="2">
        <f>(Table2[[#This Row],[Close Price]]-Table2[[#This Row],[200D EMA]])/Table2[[#This Row],[200D EMA]]</f>
        <v>0.22473314890303167</v>
      </c>
      <c r="V286">
        <v>2.32967962388275</v>
      </c>
      <c r="W286">
        <v>926</v>
      </c>
      <c r="X286">
        <v>942.2</v>
      </c>
      <c r="Y286">
        <v>920.8</v>
      </c>
      <c r="Z286">
        <v>959.9</v>
      </c>
      <c r="AA286">
        <v>920.8</v>
      </c>
      <c r="AB286">
        <v>959.9</v>
      </c>
      <c r="AC286" s="2">
        <f>(Table2[[#This Row],[Close Price]]/Table2[[#This Row],[Day Low]])-1</f>
        <v>6.5874730021597827E-3</v>
      </c>
      <c r="AD286" s="2">
        <f>(Table2[[#This Row],[Day High]]/Table2[[#This Row],[Close Price]])-1</f>
        <v>1.0835747237420978E-2</v>
      </c>
      <c r="AE286" s="2">
        <f>(Table2[[#This Row],[Close Price]]/Table2[[#This Row],[Current Week Low]])-1</f>
        <v>1.2271937445699432E-2</v>
      </c>
      <c r="AF286" s="2">
        <f>(Table2[[#This Row],[Current Week High]]/Table2[[#This Row],[Close Price]])-1</f>
        <v>2.9825126059435547E-2</v>
      </c>
      <c r="AG286" s="2">
        <f>(Table2[[#This Row],[Close Price]]/Table2[[#This Row],[Current Month Low]])-1</f>
        <v>1.2271937445699432E-2</v>
      </c>
      <c r="AH286" s="2">
        <f>(Table2[[#This Row],[Current Month High]]/Table2[[#This Row],[Close Price]])-1</f>
        <v>2.9825126059435547E-2</v>
      </c>
      <c r="AI286">
        <v>3.9588027035725801</v>
      </c>
      <c r="AJ286">
        <v>69.457322061630705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-0.04</v>
      </c>
      <c r="AM286" t="s">
        <v>10357</v>
      </c>
      <c r="AN286">
        <v>12.93</v>
      </c>
      <c r="AO286" t="s">
        <v>10358</v>
      </c>
      <c r="AP286">
        <v>8.0770044300839006E-2</v>
      </c>
      <c r="AQ286">
        <f>(Table2[[#This Row],[Sharpe Ratio]]-AVERAGE(Table2[Sharpe Ratio]))/_xlfn.STDEV.P(Table2[Sharpe Ratio])</f>
        <v>0.19679955098986116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2.2767204055544985</v>
      </c>
      <c r="AS286">
        <f>_xlfn.RANK.AVG(Table2[[#This Row],[1Y Return vs Nifty Z-Score]],Table2[1Y Return vs Nifty Z-Score])</f>
        <v>379</v>
      </c>
      <c r="AT286">
        <f>_xlfn.RANK.AVG(Table2[[#This Row],[6M Return vs Nifty Z-Score]],Table2[6M Return vs Nifty Z-Score])</f>
        <v>261</v>
      </c>
      <c r="AU286">
        <f>_xlfn.RANK.AVG(Table2[[#This Row],[Sharpe Ratio Z-Score]],Table2[Sharpe Ratio Z-Score])</f>
        <v>290</v>
      </c>
      <c r="AV286">
        <f>(Table2[[#This Row],[Rank 1Y]]+Table2[[#This Row],[Rank 6M]]+Table2[[#This Row],[Rank Sharpe]])/3</f>
        <v>310</v>
      </c>
    </row>
    <row r="287" spans="1:48" x14ac:dyDescent="0.3">
      <c r="A287" t="s">
        <v>1709</v>
      </c>
      <c r="B287" t="s">
        <v>1710</v>
      </c>
      <c r="C287" t="s">
        <v>10317</v>
      </c>
      <c r="D287" t="s">
        <v>46</v>
      </c>
      <c r="E287">
        <v>4822.0480658349998</v>
      </c>
      <c r="F287">
        <v>701.1</v>
      </c>
      <c r="G287">
        <v>1.6346277080295899</v>
      </c>
      <c r="H287">
        <f>(Table2[[#This Row],[1Y Return vs Nifty]]-AVERAGE(Table2[1Y Return vs Nifty]))/_xlfn.STDEV.P(Table2[1Y Return vs Nifty])</f>
        <v>-0.3829233450843888</v>
      </c>
      <c r="I287">
        <v>-5.2215972064026097</v>
      </c>
      <c r="J287">
        <f>(Table2[[#This Row],[1M Return vs Nifty]]-AVERAGE(Table2[1M Return vs Nifty]))/_xlfn.STDEV.P(Table2[1M Return vs Nifty])</f>
        <v>-0.78653488779111125</v>
      </c>
      <c r="K287">
        <v>5.7234008736039499</v>
      </c>
      <c r="L287">
        <f>(Table2[[#This Row],[6M Return vs Nifty]]-AVERAGE(Table2[6M Return vs Nifty]))/_xlfn.STDEV.P(Table2[6M Return vs Nifty])</f>
        <v>-0.111324037643855</v>
      </c>
      <c r="M287">
        <v>-3.7122111353618101</v>
      </c>
      <c r="N287">
        <f>(Table2[[#This Row],[1W Return vs Nifty]]-AVERAGE(Table2[1W Return vs Nifty]))/_xlfn.STDEV.P(Table2[1W Return vs Nifty])</f>
        <v>-0.69169953885803637</v>
      </c>
      <c r="O287">
        <v>703.64</v>
      </c>
      <c r="P287">
        <v>674.46422281844502</v>
      </c>
      <c r="Q287">
        <v>613.43564205695395</v>
      </c>
      <c r="R287">
        <v>43.757768074789603</v>
      </c>
      <c r="S287" s="2">
        <f>(Table2[[#This Row],[Close Price]]-Table2[[#This Row],[20D EMA]])/Table2[[#This Row],[20D EMA]]</f>
        <v>-3.60980046614741E-3</v>
      </c>
      <c r="T287" s="2">
        <f>(Table2[[#This Row],[Close Price]]-Table2[[#This Row],[50D EMA]])/Table2[[#This Row],[50D EMA]]</f>
        <v>3.9491756983416636E-2</v>
      </c>
      <c r="U287" s="2">
        <f>(Table2[[#This Row],[Close Price]]-Table2[[#This Row],[200D EMA]])/Table2[[#This Row],[200D EMA]]</f>
        <v>0.14290718036710839</v>
      </c>
      <c r="V287">
        <v>0.38934032868526802</v>
      </c>
      <c r="W287">
        <v>689.9</v>
      </c>
      <c r="X287">
        <v>713.95</v>
      </c>
      <c r="Y287">
        <v>689.5</v>
      </c>
      <c r="Z287">
        <v>718.6</v>
      </c>
      <c r="AA287">
        <v>689.5</v>
      </c>
      <c r="AB287">
        <v>718.6</v>
      </c>
      <c r="AC287" s="2">
        <f>(Table2[[#This Row],[Close Price]]/Table2[[#This Row],[Day Low]])-1</f>
        <v>1.6234236845919847E-2</v>
      </c>
      <c r="AD287" s="2">
        <f>(Table2[[#This Row],[Day High]]/Table2[[#This Row],[Close Price]])-1</f>
        <v>1.8328341178148744E-2</v>
      </c>
      <c r="AE287" s="2">
        <f>(Table2[[#This Row],[Close Price]]/Table2[[#This Row],[Current Week Low]])-1</f>
        <v>1.6823785351704146E-2</v>
      </c>
      <c r="AF287" s="2">
        <f>(Table2[[#This Row],[Current Week High]]/Table2[[#This Row],[Close Price]])-1</f>
        <v>2.4960775923548617E-2</v>
      </c>
      <c r="AG287" s="2">
        <f>(Table2[[#This Row],[Close Price]]/Table2[[#This Row],[Current Month Low]])-1</f>
        <v>1.6823785351704146E-2</v>
      </c>
      <c r="AH287" s="2">
        <f>(Table2[[#This Row],[Current Month High]]/Table2[[#This Row],[Close Price]])-1</f>
        <v>2.4960775923548617E-2</v>
      </c>
      <c r="AI287">
        <v>43.9238339751818</v>
      </c>
      <c r="AJ287">
        <v>64.288224956063203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0.33</v>
      </c>
      <c r="AM287" t="s">
        <v>10358</v>
      </c>
      <c r="AN287">
        <v>-0.42</v>
      </c>
      <c r="AO287" t="s">
        <v>10357</v>
      </c>
      <c r="AP287">
        <v>0.14022007597515199</v>
      </c>
      <c r="AQ287">
        <f>(Table2[[#This Row],[Sharpe Ratio]]-AVERAGE(Table2[Sharpe Ratio]))/_xlfn.STDEV.P(Table2[Sharpe Ratio])</f>
        <v>0.8769858739675519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-1.0954959354098395</v>
      </c>
      <c r="AS287">
        <f>_xlfn.RANK.AVG(Table2[[#This Row],[1Y Return vs Nifty Z-Score]],Table2[1Y Return vs Nifty Z-Score])</f>
        <v>430</v>
      </c>
      <c r="AT287">
        <f>_xlfn.RANK.AVG(Table2[[#This Row],[6M Return vs Nifty Z-Score]],Table2[6M Return vs Nifty Z-Score])</f>
        <v>358</v>
      </c>
      <c r="AU287">
        <f>_xlfn.RANK.AVG(Table2[[#This Row],[Sharpe Ratio Z-Score]],Table2[Sharpe Ratio Z-Score])</f>
        <v>144</v>
      </c>
      <c r="AV287">
        <f>(Table2[[#This Row],[Rank 1Y]]+Table2[[#This Row],[Rank 6M]]+Table2[[#This Row],[Rank Sharpe]])/3</f>
        <v>310.66666666666669</v>
      </c>
    </row>
    <row r="288" spans="1:48" x14ac:dyDescent="0.3">
      <c r="A288" t="s">
        <v>1575</v>
      </c>
      <c r="B288" t="s">
        <v>1576</v>
      </c>
      <c r="C288" t="s">
        <v>10318</v>
      </c>
      <c r="D288" t="s">
        <v>195</v>
      </c>
      <c r="E288">
        <v>6163.0216740400001</v>
      </c>
      <c r="F288">
        <v>679</v>
      </c>
      <c r="G288">
        <v>40.2720429052141</v>
      </c>
      <c r="H288">
        <f>(Table2[[#This Row],[1Y Return vs Nifty]]-AVERAGE(Table2[1Y Return vs Nifty]))/_xlfn.STDEV.P(Table2[1Y Return vs Nifty])</f>
        <v>0.26128227794865516</v>
      </c>
      <c r="I288">
        <v>3.1770406994801101</v>
      </c>
      <c r="J288">
        <f>(Table2[[#This Row],[1M Return vs Nifty]]-AVERAGE(Table2[1M Return vs Nifty]))/_xlfn.STDEV.P(Table2[1M Return vs Nifty])</f>
        <v>3.1521415600902922E-2</v>
      </c>
      <c r="K288">
        <v>28.5515732585915</v>
      </c>
      <c r="L288">
        <f>(Table2[[#This Row],[6M Return vs Nifty]]-AVERAGE(Table2[6M Return vs Nifty]))/_xlfn.STDEV.P(Table2[6M Return vs Nifty])</f>
        <v>0.65349446407638523</v>
      </c>
      <c r="M288">
        <v>2.4845255561571502</v>
      </c>
      <c r="N288">
        <f>(Table2[[#This Row],[1W Return vs Nifty]]-AVERAGE(Table2[1W Return vs Nifty]))/_xlfn.STDEV.P(Table2[1W Return vs Nifty])</f>
        <v>0.79107279116558449</v>
      </c>
      <c r="O288">
        <v>649.67999999999995</v>
      </c>
      <c r="P288">
        <v>623.64781215347602</v>
      </c>
      <c r="Q288">
        <v>541.48979379568505</v>
      </c>
      <c r="R288">
        <v>64.964039476832596</v>
      </c>
      <c r="S288" s="2">
        <f>(Table2[[#This Row],[Close Price]]-Table2[[#This Row],[20D EMA]])/Table2[[#This Row],[20D EMA]]</f>
        <v>4.5129910109592497E-2</v>
      </c>
      <c r="T288" s="2">
        <f>(Table2[[#This Row],[Close Price]]-Table2[[#This Row],[50D EMA]])/Table2[[#This Row],[50D EMA]]</f>
        <v>8.8755523178043527E-2</v>
      </c>
      <c r="U288" s="2">
        <f>(Table2[[#This Row],[Close Price]]-Table2[[#This Row],[200D EMA]])/Table2[[#This Row],[200D EMA]]</f>
        <v>0.25394791883409035</v>
      </c>
      <c r="V288">
        <v>1.84225144933216</v>
      </c>
      <c r="W288">
        <v>663.1</v>
      </c>
      <c r="X288">
        <v>688</v>
      </c>
      <c r="Y288">
        <v>663.1</v>
      </c>
      <c r="Z288">
        <v>696.25</v>
      </c>
      <c r="AA288">
        <v>663.1</v>
      </c>
      <c r="AB288">
        <v>696.25</v>
      </c>
      <c r="AC288" s="2">
        <f>(Table2[[#This Row],[Close Price]]/Table2[[#This Row],[Day Low]])-1</f>
        <v>2.3978283818428592E-2</v>
      </c>
      <c r="AD288" s="2">
        <f>(Table2[[#This Row],[Day High]]/Table2[[#This Row],[Close Price]])-1</f>
        <v>1.3254786450662692E-2</v>
      </c>
      <c r="AE288" s="2">
        <f>(Table2[[#This Row],[Close Price]]/Table2[[#This Row],[Current Week Low]])-1</f>
        <v>2.3978283818428592E-2</v>
      </c>
      <c r="AF288" s="2">
        <f>(Table2[[#This Row],[Current Week High]]/Table2[[#This Row],[Close Price]])-1</f>
        <v>2.540500736377016E-2</v>
      </c>
      <c r="AG288" s="2">
        <f>(Table2[[#This Row],[Close Price]]/Table2[[#This Row],[Current Month Low]])-1</f>
        <v>2.3978283818428592E-2</v>
      </c>
      <c r="AH288" s="2">
        <f>(Table2[[#This Row],[Current Month High]]/Table2[[#This Row],[Close Price]])-1</f>
        <v>2.540500736377016E-2</v>
      </c>
      <c r="AI288">
        <v>6.2886597938144302</v>
      </c>
      <c r="AJ288">
        <v>82.969549986526502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-0.04</v>
      </c>
      <c r="AM288" t="s">
        <v>10357</v>
      </c>
      <c r="AN288">
        <v>13.86</v>
      </c>
      <c r="AO288" t="s">
        <v>10358</v>
      </c>
      <c r="AQ288">
        <f>(Table2[[#This Row],[Sharpe Ratio]]-AVERAGE(Table2[Sharpe Ratio]))/_xlfn.STDEV.P(Table2[Sharpe Ratio])</f>
        <v>-0.72731567472953296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1.0100552740619948</v>
      </c>
      <c r="AS288">
        <f>_xlfn.RANK.AVG(Table2[[#This Row],[1Y Return vs Nifty Z-Score]],Table2[1Y Return vs Nifty Z-Score])</f>
        <v>226</v>
      </c>
      <c r="AT288">
        <f>_xlfn.RANK.AVG(Table2[[#This Row],[6M Return vs Nifty Z-Score]],Table2[6M Return vs Nifty Z-Score])</f>
        <v>159</v>
      </c>
      <c r="AU288">
        <f>_xlfn.RANK.AVG(Table2[[#This Row],[Sharpe Ratio Z-Score]],Table2[Sharpe Ratio Z-Score])</f>
        <v>548.5</v>
      </c>
      <c r="AV288">
        <f>(Table2[[#This Row],[Rank 1Y]]+Table2[[#This Row],[Rank 6M]]+Table2[[#This Row],[Rank Sharpe]])/3</f>
        <v>311.16666666666669</v>
      </c>
    </row>
    <row r="289" spans="1:48" x14ac:dyDescent="0.3">
      <c r="A289" t="s">
        <v>323</v>
      </c>
      <c r="B289" t="s">
        <v>324</v>
      </c>
      <c r="C289" t="s">
        <v>10326</v>
      </c>
      <c r="D289" t="s">
        <v>138</v>
      </c>
      <c r="E289">
        <v>80250.020668650002</v>
      </c>
      <c r="F289">
        <v>2901.95</v>
      </c>
      <c r="G289">
        <v>46.788948070959499</v>
      </c>
      <c r="H289">
        <f>(Table2[[#This Row],[1Y Return vs Nifty]]-AVERAGE(Table2[1Y Return vs Nifty]))/_xlfn.STDEV.P(Table2[1Y Return vs Nifty])</f>
        <v>0.36993931235742172</v>
      </c>
      <c r="I289">
        <v>-2.6104428776447999</v>
      </c>
      <c r="J289">
        <f>(Table2[[#This Row],[1M Return vs Nifty]]-AVERAGE(Table2[1M Return vs Nifty]))/_xlfn.STDEV.P(Table2[1M Return vs Nifty])</f>
        <v>-0.53219944891316096</v>
      </c>
      <c r="K289">
        <v>3.9822257032513599</v>
      </c>
      <c r="L289">
        <f>(Table2[[#This Row],[6M Return vs Nifty]]-AVERAGE(Table2[6M Return vs Nifty]))/_xlfn.STDEV.P(Table2[6M Return vs Nifty])</f>
        <v>-0.16965910549612442</v>
      </c>
      <c r="M289">
        <v>-0.68605192817272398</v>
      </c>
      <c r="N289">
        <f>(Table2[[#This Row],[1W Return vs Nifty]]-AVERAGE(Table2[1W Return vs Nifty]))/_xlfn.STDEV.P(Table2[1W Return vs Nifty])</f>
        <v>3.240822334644481E-2</v>
      </c>
      <c r="O289">
        <v>2931.56</v>
      </c>
      <c r="P289">
        <v>2970.9096289303802</v>
      </c>
      <c r="Q289">
        <v>2596.8603635592699</v>
      </c>
      <c r="R289">
        <v>42.515165526764903</v>
      </c>
      <c r="S289" s="2">
        <f>(Table2[[#This Row],[Close Price]]-Table2[[#This Row],[20D EMA]])/Table2[[#This Row],[20D EMA]]</f>
        <v>-1.0100424347446454E-2</v>
      </c>
      <c r="T289" s="2">
        <f>(Table2[[#This Row],[Close Price]]-Table2[[#This Row],[50D EMA]])/Table2[[#This Row],[50D EMA]]</f>
        <v>-2.3211621201419046E-2</v>
      </c>
      <c r="U289" s="2">
        <f>(Table2[[#This Row],[Close Price]]-Table2[[#This Row],[200D EMA]])/Table2[[#This Row],[200D EMA]]</f>
        <v>0.11748403600052354</v>
      </c>
      <c r="V289">
        <v>0.53593845330469703</v>
      </c>
      <c r="W289">
        <v>2856.85</v>
      </c>
      <c r="X289">
        <v>2913.6</v>
      </c>
      <c r="Y289">
        <v>2856.85</v>
      </c>
      <c r="Z289">
        <v>2947.7</v>
      </c>
      <c r="AA289">
        <v>2856.85</v>
      </c>
      <c r="AB289">
        <v>2947.7</v>
      </c>
      <c r="AC289" s="2">
        <f>(Table2[[#This Row],[Close Price]]/Table2[[#This Row],[Day Low]])-1</f>
        <v>1.5786618128358132E-2</v>
      </c>
      <c r="AD289" s="2">
        <f>(Table2[[#This Row],[Day High]]/Table2[[#This Row],[Close Price]])-1</f>
        <v>4.0145419459329812E-3</v>
      </c>
      <c r="AE289" s="2">
        <f>(Table2[[#This Row],[Close Price]]/Table2[[#This Row],[Current Week Low]])-1</f>
        <v>1.5786618128358132E-2</v>
      </c>
      <c r="AF289" s="2">
        <f>(Table2[[#This Row],[Current Week High]]/Table2[[#This Row],[Close Price]])-1</f>
        <v>1.5765261289822252E-2</v>
      </c>
      <c r="AG289" s="2">
        <f>(Table2[[#This Row],[Close Price]]/Table2[[#This Row],[Current Month Low]])-1</f>
        <v>1.5786618128358132E-2</v>
      </c>
      <c r="AH289" s="2">
        <f>(Table2[[#This Row],[Current Month High]]/Table2[[#This Row],[Close Price]])-1</f>
        <v>1.5765261289822252E-2</v>
      </c>
      <c r="AI289">
        <v>17.255638450007702</v>
      </c>
      <c r="AJ289">
        <v>89.422323759791098</v>
      </c>
      <c r="AK289" t="str">
        <f>IF(AND(Table2[[#This Row],[20D EMA]]&gt;Table2[[#This Row],[50D EMA]],Table2[[#This Row],[50D EMA]]&gt;Table2[[#This Row],[200D EMA]]),"Uptrend","Downtrend/NoTrend")</f>
        <v>Downtrend/NoTrend</v>
      </c>
      <c r="AL289">
        <v>0.04</v>
      </c>
      <c r="AM289" t="s">
        <v>10358</v>
      </c>
      <c r="AN289">
        <v>-0.82</v>
      </c>
      <c r="AO289" t="s">
        <v>10357</v>
      </c>
      <c r="AP289">
        <v>6.2150449610822001E-2</v>
      </c>
      <c r="AQ289">
        <f>(Table2[[#This Row],[Sharpe Ratio]]-AVERAGE(Table2[Sharpe Ratio]))/_xlfn.STDEV.P(Table2[Sharpe Ratio])</f>
        <v>-1.6233029327665807E-2</v>
      </c>
      <c r="AR2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9">
        <f>_xlfn.RANK.AVG(Table2[[#This Row],[1Y Return vs Nifty Z-Score]],Table2[1Y Return vs Nifty Z-Score])</f>
        <v>200</v>
      </c>
      <c r="AT289">
        <f>_xlfn.RANK.AVG(Table2[[#This Row],[6M Return vs Nifty Z-Score]],Table2[6M Return vs Nifty Z-Score])</f>
        <v>381</v>
      </c>
      <c r="AU289">
        <f>_xlfn.RANK.AVG(Table2[[#This Row],[Sharpe Ratio Z-Score]],Table2[Sharpe Ratio Z-Score])</f>
        <v>354</v>
      </c>
      <c r="AV289">
        <f>(Table2[[#This Row],[Rank 1Y]]+Table2[[#This Row],[Rank 6M]]+Table2[[#This Row],[Rank Sharpe]])/3</f>
        <v>311.66666666666669</v>
      </c>
    </row>
    <row r="290" spans="1:48" x14ac:dyDescent="0.3">
      <c r="A290" t="s">
        <v>284</v>
      </c>
      <c r="B290" t="s">
        <v>285</v>
      </c>
      <c r="C290" t="s">
        <v>10323</v>
      </c>
      <c r="D290" t="s">
        <v>46</v>
      </c>
      <c r="E290">
        <v>98599.717439775995</v>
      </c>
      <c r="F290">
        <v>93.42</v>
      </c>
      <c r="G290">
        <v>18.432926229739</v>
      </c>
      <c r="H290">
        <f>(Table2[[#This Row],[1Y Return vs Nifty]]-AVERAGE(Table2[1Y Return vs Nifty]))/_xlfn.STDEV.P(Table2[1Y Return vs Nifty])</f>
        <v>-0.1028435750002494</v>
      </c>
      <c r="I290">
        <v>-2.2532749867667601</v>
      </c>
      <c r="J290">
        <f>(Table2[[#This Row],[1M Return vs Nifty]]-AVERAGE(Table2[1M Return vs Nifty]))/_xlfn.STDEV.P(Table2[1M Return vs Nifty])</f>
        <v>-0.49741006428004625</v>
      </c>
      <c r="K290">
        <v>-4.6530389391771001</v>
      </c>
      <c r="L290">
        <f>(Table2[[#This Row],[6M Return vs Nifty]]-AVERAGE(Table2[6M Return vs Nifty]))/_xlfn.STDEV.P(Table2[6M Return vs Nifty])</f>
        <v>-0.45896873810268157</v>
      </c>
      <c r="M290">
        <v>-2.4717562521171099</v>
      </c>
      <c r="N290">
        <f>(Table2[[#This Row],[1W Return vs Nifty]]-AVERAGE(Table2[1W Return vs Nifty]))/_xlfn.STDEV.P(Table2[1W Return vs Nifty])</f>
        <v>-0.39488005643025131</v>
      </c>
      <c r="O290">
        <v>95.05</v>
      </c>
      <c r="P290">
        <v>94.619358575263902</v>
      </c>
      <c r="Q290">
        <v>83.870025116524303</v>
      </c>
      <c r="R290">
        <v>36.1771770092965</v>
      </c>
      <c r="S290" s="2">
        <f>(Table2[[#This Row],[Close Price]]-Table2[[#This Row],[20D EMA]])/Table2[[#This Row],[20D EMA]]</f>
        <v>-1.7148869016307161E-2</v>
      </c>
      <c r="T290" s="2">
        <f>(Table2[[#This Row],[Close Price]]-Table2[[#This Row],[50D EMA]])/Table2[[#This Row],[50D EMA]]</f>
        <v>-1.2675615152367413E-2</v>
      </c>
      <c r="U290" s="2">
        <f>(Table2[[#This Row],[Close Price]]-Table2[[#This Row],[200D EMA]])/Table2[[#This Row],[200D EMA]]</f>
        <v>0.11386636489267173</v>
      </c>
      <c r="V290">
        <v>0.81423133140966297</v>
      </c>
      <c r="W290">
        <v>93.07</v>
      </c>
      <c r="X290">
        <v>94.8</v>
      </c>
      <c r="Y290">
        <v>92.54</v>
      </c>
      <c r="Z290">
        <v>95.25</v>
      </c>
      <c r="AA290">
        <v>92.54</v>
      </c>
      <c r="AB290">
        <v>95.25</v>
      </c>
      <c r="AC290" s="2">
        <f>(Table2[[#This Row],[Close Price]]/Table2[[#This Row],[Day Low]])-1</f>
        <v>3.7606102933276375E-3</v>
      </c>
      <c r="AD290" s="2">
        <f>(Table2[[#This Row],[Day High]]/Table2[[#This Row],[Close Price]])-1</f>
        <v>1.4771997430957029E-2</v>
      </c>
      <c r="AE290" s="2">
        <f>(Table2[[#This Row],[Close Price]]/Table2[[#This Row],[Current Week Low]])-1</f>
        <v>9.5094013399610322E-3</v>
      </c>
      <c r="AF290" s="2">
        <f>(Table2[[#This Row],[Current Week High]]/Table2[[#This Row],[Close Price]])-1</f>
        <v>1.9588953114964669E-2</v>
      </c>
      <c r="AG290" s="2">
        <f>(Table2[[#This Row],[Close Price]]/Table2[[#This Row],[Current Month Low]])-1</f>
        <v>9.5094013399610322E-3</v>
      </c>
      <c r="AH290" s="2">
        <f>(Table2[[#This Row],[Current Month High]]/Table2[[#This Row],[Close Price]])-1</f>
        <v>1.9588953114964669E-2</v>
      </c>
      <c r="AI290">
        <v>11.0575893812888</v>
      </c>
      <c r="AJ290">
        <v>79.653846153846104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-0.04</v>
      </c>
      <c r="AM290" t="s">
        <v>10357</v>
      </c>
      <c r="AN290">
        <v>-2.98</v>
      </c>
      <c r="AO290" t="s">
        <v>10357</v>
      </c>
      <c r="AP290">
        <v>0.14896911751766301</v>
      </c>
      <c r="AQ290">
        <f>(Table2[[#This Row],[Sharpe Ratio]]-AVERAGE(Table2[Sharpe Ratio]))/_xlfn.STDEV.P(Table2[Sharpe Ratio])</f>
        <v>0.97708638239084544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-0.47701605142238312</v>
      </c>
      <c r="AS290">
        <f>_xlfn.RANK.AVG(Table2[[#This Row],[1Y Return vs Nifty Z-Score]],Table2[1Y Return vs Nifty Z-Score])</f>
        <v>336</v>
      </c>
      <c r="AT290">
        <f>_xlfn.RANK.AVG(Table2[[#This Row],[6M Return vs Nifty Z-Score]],Table2[6M Return vs Nifty Z-Score])</f>
        <v>482</v>
      </c>
      <c r="AU290">
        <f>_xlfn.RANK.AVG(Table2[[#This Row],[Sharpe Ratio Z-Score]],Table2[Sharpe Ratio Z-Score])</f>
        <v>120</v>
      </c>
      <c r="AV290">
        <f>(Table2[[#This Row],[Rank 1Y]]+Table2[[#This Row],[Rank 6M]]+Table2[[#This Row],[Rank Sharpe]])/3</f>
        <v>312.66666666666669</v>
      </c>
    </row>
    <row r="291" spans="1:48" x14ac:dyDescent="0.3">
      <c r="A291" t="s">
        <v>1030</v>
      </c>
      <c r="B291" t="s">
        <v>1031</v>
      </c>
      <c r="C291" t="s">
        <v>10323</v>
      </c>
      <c r="D291" t="s">
        <v>773</v>
      </c>
      <c r="E291">
        <v>13402.138226405001</v>
      </c>
      <c r="F291">
        <v>2870.05</v>
      </c>
      <c r="G291">
        <v>43.663383205671998</v>
      </c>
      <c r="H291">
        <f>(Table2[[#This Row],[1Y Return vs Nifty]]-AVERAGE(Table2[1Y Return vs Nifty]))/_xlfn.STDEV.P(Table2[1Y Return vs Nifty])</f>
        <v>0.31782644582385894</v>
      </c>
      <c r="I291">
        <v>20.1188545194623</v>
      </c>
      <c r="J291">
        <f>(Table2[[#This Row],[1M Return vs Nifty]]-AVERAGE(Table2[1M Return vs Nifty]))/_xlfn.STDEV.P(Table2[1M Return vs Nifty])</f>
        <v>1.6817125229735348</v>
      </c>
      <c r="K291">
        <v>2.3451049861972901</v>
      </c>
      <c r="L291">
        <f>(Table2[[#This Row],[6M Return vs Nifty]]-AVERAGE(Table2[6M Return vs Nifty]))/_xlfn.STDEV.P(Table2[6M Return vs Nifty])</f>
        <v>-0.22450800854610645</v>
      </c>
      <c r="M291">
        <v>1.23473929045008</v>
      </c>
      <c r="N291">
        <f>(Table2[[#This Row],[1W Return vs Nifty]]-AVERAGE(Table2[1W Return vs Nifty]))/_xlfn.STDEV.P(Table2[1W Return vs Nifty])</f>
        <v>0.49202046967994401</v>
      </c>
      <c r="O291">
        <v>2722.46</v>
      </c>
      <c r="P291">
        <v>2584.5236826650098</v>
      </c>
      <c r="Q291">
        <v>2380.8321553798701</v>
      </c>
      <c r="R291">
        <v>66.816811310687598</v>
      </c>
      <c r="S291" s="2">
        <f>(Table2[[#This Row],[Close Price]]-Table2[[#This Row],[20D EMA]])/Table2[[#This Row],[20D EMA]]</f>
        <v>5.4211999441681473E-2</v>
      </c>
      <c r="T291" s="2">
        <f>(Table2[[#This Row],[Close Price]]-Table2[[#This Row],[50D EMA]])/Table2[[#This Row],[50D EMA]]</f>
        <v>0.11047541148494036</v>
      </c>
      <c r="U291" s="2">
        <f>(Table2[[#This Row],[Close Price]]-Table2[[#This Row],[200D EMA]])/Table2[[#This Row],[200D EMA]]</f>
        <v>0.20548187049417338</v>
      </c>
      <c r="V291">
        <v>1.4119377219835001</v>
      </c>
      <c r="W291">
        <v>2848</v>
      </c>
      <c r="X291">
        <v>2902.55</v>
      </c>
      <c r="Y291">
        <v>2825.15</v>
      </c>
      <c r="Z291">
        <v>2995</v>
      </c>
      <c r="AA291">
        <v>2825.15</v>
      </c>
      <c r="AB291">
        <v>2995</v>
      </c>
      <c r="AC291" s="2">
        <f>(Table2[[#This Row],[Close Price]]/Table2[[#This Row],[Day Low]])-1</f>
        <v>7.7422752808988804E-3</v>
      </c>
      <c r="AD291" s="2">
        <f>(Table2[[#This Row],[Day High]]/Table2[[#This Row],[Close Price]])-1</f>
        <v>1.1323844532325156E-2</v>
      </c>
      <c r="AE291" s="2">
        <f>(Table2[[#This Row],[Close Price]]/Table2[[#This Row],[Current Week Low]])-1</f>
        <v>1.5892961435675979E-2</v>
      </c>
      <c r="AF291" s="2">
        <f>(Table2[[#This Row],[Current Week High]]/Table2[[#This Row],[Close Price]])-1</f>
        <v>4.3535826901970331E-2</v>
      </c>
      <c r="AG291" s="2">
        <f>(Table2[[#This Row],[Close Price]]/Table2[[#This Row],[Current Month Low]])-1</f>
        <v>1.5892961435675979E-2</v>
      </c>
      <c r="AH291" s="2">
        <f>(Table2[[#This Row],[Current Month High]]/Table2[[#This Row],[Close Price]])-1</f>
        <v>4.3535826901970331E-2</v>
      </c>
      <c r="AI291">
        <v>4.3535826901970296</v>
      </c>
      <c r="AJ291">
        <v>78.374766935984994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-0.02</v>
      </c>
      <c r="AM291" t="s">
        <v>10357</v>
      </c>
      <c r="AN291">
        <v>6.35</v>
      </c>
      <c r="AO291" t="s">
        <v>10358</v>
      </c>
      <c r="AP291">
        <v>7.0355308025178004E-2</v>
      </c>
      <c r="AQ291">
        <f>(Table2[[#This Row],[Sharpe Ratio]]-AVERAGE(Table2[Sharpe Ratio]))/_xlfn.STDEV.P(Table2[Sharpe Ratio])</f>
        <v>7.7641310487441939E-2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2.3446927404186733</v>
      </c>
      <c r="AS291">
        <f>_xlfn.RANK.AVG(Table2[[#This Row],[1Y Return vs Nifty Z-Score]],Table2[1Y Return vs Nifty Z-Score])</f>
        <v>214</v>
      </c>
      <c r="AT291">
        <f>_xlfn.RANK.AVG(Table2[[#This Row],[6M Return vs Nifty Z-Score]],Table2[6M Return vs Nifty Z-Score])</f>
        <v>392</v>
      </c>
      <c r="AU291">
        <f>_xlfn.RANK.AVG(Table2[[#This Row],[Sharpe Ratio Z-Score]],Table2[Sharpe Ratio Z-Score])</f>
        <v>332</v>
      </c>
      <c r="AV291">
        <f>(Table2[[#This Row],[Rank 1Y]]+Table2[[#This Row],[Rank 6M]]+Table2[[#This Row],[Rank Sharpe]])/3</f>
        <v>312.66666666666669</v>
      </c>
    </row>
    <row r="292" spans="1:48" x14ac:dyDescent="0.3">
      <c r="A292" t="s">
        <v>314</v>
      </c>
      <c r="B292" t="s">
        <v>315</v>
      </c>
      <c r="C292" t="s">
        <v>10318</v>
      </c>
      <c r="D292" t="s">
        <v>281</v>
      </c>
      <c r="E292">
        <v>85719.010218590003</v>
      </c>
      <c r="F292">
        <v>881.15</v>
      </c>
      <c r="G292">
        <v>24.276604875236298</v>
      </c>
      <c r="H292">
        <f>(Table2[[#This Row],[1Y Return vs Nifty]]-AVERAGE(Table2[1Y Return vs Nifty]))/_xlfn.STDEV.P(Table2[1Y Return vs Nifty])</f>
        <v>-5.4113160508515229E-3</v>
      </c>
      <c r="I292">
        <v>-5.7526604653444098</v>
      </c>
      <c r="J292">
        <f>(Table2[[#This Row],[1M Return vs Nifty]]-AVERAGE(Table2[1M Return vs Nifty]))/_xlfn.STDEV.P(Table2[1M Return vs Nifty])</f>
        <v>-0.83826228113104162</v>
      </c>
      <c r="K292">
        <v>5.4292907095486003</v>
      </c>
      <c r="L292">
        <f>(Table2[[#This Row],[6M Return vs Nifty]]-AVERAGE(Table2[6M Return vs Nifty]))/_xlfn.STDEV.P(Table2[6M Return vs Nifty])</f>
        <v>-0.12117769089388189</v>
      </c>
      <c r="M292">
        <v>0.78791628933662605</v>
      </c>
      <c r="N292">
        <f>(Table2[[#This Row],[1W Return vs Nifty]]-AVERAGE(Table2[1W Return vs Nifty]))/_xlfn.STDEV.P(Table2[1W Return vs Nifty])</f>
        <v>0.38510342358761762</v>
      </c>
      <c r="O292">
        <v>875.37</v>
      </c>
      <c r="P292">
        <v>879.28225152482503</v>
      </c>
      <c r="Q292">
        <v>798.64892296284199</v>
      </c>
      <c r="R292">
        <v>59.079222861972298</v>
      </c>
      <c r="S292" s="2">
        <f>(Table2[[#This Row],[Close Price]]-Table2[[#This Row],[20D EMA]])/Table2[[#This Row],[20D EMA]]</f>
        <v>6.6029221929012564E-3</v>
      </c>
      <c r="T292" s="2">
        <f>(Table2[[#This Row],[Close Price]]-Table2[[#This Row],[50D EMA]])/Table2[[#This Row],[50D EMA]]</f>
        <v>2.1241739747799473E-3</v>
      </c>
      <c r="U292" s="2">
        <f>(Table2[[#This Row],[Close Price]]-Table2[[#This Row],[200D EMA]])/Table2[[#This Row],[200D EMA]]</f>
        <v>0.10330080547920108</v>
      </c>
      <c r="V292">
        <v>0.81152555248350799</v>
      </c>
      <c r="W292">
        <v>860.25</v>
      </c>
      <c r="X292">
        <v>885</v>
      </c>
      <c r="Y292">
        <v>860.25</v>
      </c>
      <c r="Z292">
        <v>892</v>
      </c>
      <c r="AA292">
        <v>860.25</v>
      </c>
      <c r="AB292">
        <v>892</v>
      </c>
      <c r="AC292" s="2">
        <f>(Table2[[#This Row],[Close Price]]/Table2[[#This Row],[Day Low]])-1</f>
        <v>2.4295263004940448E-2</v>
      </c>
      <c r="AD292" s="2">
        <f>(Table2[[#This Row],[Day High]]/Table2[[#This Row],[Close Price]])-1</f>
        <v>4.3692901322136546E-3</v>
      </c>
      <c r="AE292" s="2">
        <f>(Table2[[#This Row],[Close Price]]/Table2[[#This Row],[Current Week Low]])-1</f>
        <v>2.4295263004940448E-2</v>
      </c>
      <c r="AF292" s="2">
        <f>(Table2[[#This Row],[Current Week High]]/Table2[[#This Row],[Close Price]])-1</f>
        <v>1.2313454008965552E-2</v>
      </c>
      <c r="AG292" s="2">
        <f>(Table2[[#This Row],[Close Price]]/Table2[[#This Row],[Current Month Low]])-1</f>
        <v>2.4295263004940448E-2</v>
      </c>
      <c r="AH292" s="2">
        <f>(Table2[[#This Row],[Current Month High]]/Table2[[#This Row],[Close Price]])-1</f>
        <v>1.2313454008965552E-2</v>
      </c>
      <c r="AI292">
        <v>11.2069454689893</v>
      </c>
      <c r="AJ292">
        <v>65.925995668957697</v>
      </c>
      <c r="AK292" t="str">
        <f>IF(AND(Table2[[#This Row],[20D EMA]]&gt;Table2[[#This Row],[50D EMA]],Table2[[#This Row],[50D EMA]]&gt;Table2[[#This Row],[200D EMA]]),"Uptrend","Downtrend/NoTrend")</f>
        <v>Downtrend/NoTrend</v>
      </c>
      <c r="AL292">
        <v>-0.19</v>
      </c>
      <c r="AM292" t="s">
        <v>10357</v>
      </c>
      <c r="AN292">
        <v>0.75</v>
      </c>
      <c r="AO292" t="s">
        <v>10358</v>
      </c>
      <c r="AP292">
        <v>8.5078559388465994E-2</v>
      </c>
      <c r="AQ292">
        <f>(Table2[[#This Row],[Sharpe Ratio]]-AVERAGE(Table2[Sharpe Ratio]))/_xlfn.STDEV.P(Table2[Sharpe Ratio])</f>
        <v>0.24609461362332896</v>
      </c>
      <c r="AR2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2">
        <f>_xlfn.RANK.AVG(Table2[[#This Row],[1Y Return vs Nifty Z-Score]],Table2[1Y Return vs Nifty Z-Score])</f>
        <v>303</v>
      </c>
      <c r="AT292">
        <f>_xlfn.RANK.AVG(Table2[[#This Row],[6M Return vs Nifty Z-Score]],Table2[6M Return vs Nifty Z-Score])</f>
        <v>364</v>
      </c>
      <c r="AU292">
        <f>_xlfn.RANK.AVG(Table2[[#This Row],[Sharpe Ratio Z-Score]],Table2[Sharpe Ratio Z-Score])</f>
        <v>274</v>
      </c>
      <c r="AV292">
        <f>(Table2[[#This Row],[Rank 1Y]]+Table2[[#This Row],[Rank 6M]]+Table2[[#This Row],[Rank Sharpe]])/3</f>
        <v>313.66666666666669</v>
      </c>
    </row>
    <row r="293" spans="1:48" x14ac:dyDescent="0.3">
      <c r="A293" t="s">
        <v>563</v>
      </c>
      <c r="B293" t="s">
        <v>564</v>
      </c>
      <c r="C293" t="s">
        <v>10312</v>
      </c>
      <c r="D293" t="s">
        <v>18</v>
      </c>
      <c r="E293">
        <v>35682.911099719997</v>
      </c>
      <c r="F293">
        <v>201.68</v>
      </c>
      <c r="G293">
        <v>76.972598736758897</v>
      </c>
      <c r="H293">
        <f>(Table2[[#This Row],[1Y Return vs Nifty]]-AVERAGE(Table2[1Y Return vs Nifty]))/_xlfn.STDEV.P(Table2[1Y Return vs Nifty])</f>
        <v>0.87319444428948645</v>
      </c>
      <c r="I293">
        <v>-5.5883580436648304</v>
      </c>
      <c r="J293">
        <f>(Table2[[#This Row],[1M Return vs Nifty]]-AVERAGE(Table2[1M Return vs Nifty]))/_xlfn.STDEV.P(Table2[1M Return vs Nifty])</f>
        <v>-0.82225865849320801</v>
      </c>
      <c r="K293">
        <v>-24.453860838116402</v>
      </c>
      <c r="L293">
        <f>(Table2[[#This Row],[6M Return vs Nifty]]-AVERAGE(Table2[6M Return vs Nifty]))/_xlfn.STDEV.P(Table2[6M Return vs Nifty])</f>
        <v>-1.1223610886675135</v>
      </c>
      <c r="M293">
        <v>-3.5841767339191799</v>
      </c>
      <c r="N293">
        <f>(Table2[[#This Row],[1W Return vs Nifty]]-AVERAGE(Table2[1W Return vs Nifty]))/_xlfn.STDEV.P(Table2[1W Return vs Nifty])</f>
        <v>-0.66106311242892946</v>
      </c>
      <c r="O293">
        <v>208.51</v>
      </c>
      <c r="P293">
        <v>212.203157500055</v>
      </c>
      <c r="Q293">
        <v>191.795997716735</v>
      </c>
      <c r="R293">
        <v>34.477590338722003</v>
      </c>
      <c r="S293" s="2">
        <f>(Table2[[#This Row],[Close Price]]-Table2[[#This Row],[20D EMA]])/Table2[[#This Row],[20D EMA]]</f>
        <v>-3.275622272313071E-2</v>
      </c>
      <c r="T293" s="2">
        <f>(Table2[[#This Row],[Close Price]]-Table2[[#This Row],[50D EMA]])/Table2[[#This Row],[50D EMA]]</f>
        <v>-4.959001375864195E-2</v>
      </c>
      <c r="U293" s="2">
        <f>(Table2[[#This Row],[Close Price]]-Table2[[#This Row],[200D EMA]])/Table2[[#This Row],[200D EMA]]</f>
        <v>5.1533933976363598E-2</v>
      </c>
      <c r="V293">
        <v>0.34993873140003601</v>
      </c>
      <c r="W293">
        <v>201.2</v>
      </c>
      <c r="X293">
        <v>205.25</v>
      </c>
      <c r="Y293">
        <v>201.2</v>
      </c>
      <c r="Z293">
        <v>210.35</v>
      </c>
      <c r="AA293">
        <v>201.2</v>
      </c>
      <c r="AB293">
        <v>210.35</v>
      </c>
      <c r="AC293" s="2">
        <f>(Table2[[#This Row],[Close Price]]/Table2[[#This Row],[Day Low]])-1</f>
        <v>2.3856858846920126E-3</v>
      </c>
      <c r="AD293" s="2">
        <f>(Table2[[#This Row],[Day High]]/Table2[[#This Row],[Close Price]])-1</f>
        <v>1.7701309004363397E-2</v>
      </c>
      <c r="AE293" s="2">
        <f>(Table2[[#This Row],[Close Price]]/Table2[[#This Row],[Current Week Low]])-1</f>
        <v>2.3856858846920126E-3</v>
      </c>
      <c r="AF293" s="2">
        <f>(Table2[[#This Row],[Current Week High]]/Table2[[#This Row],[Close Price]])-1</f>
        <v>4.2988893296310948E-2</v>
      </c>
      <c r="AG293" s="2">
        <f>(Table2[[#This Row],[Close Price]]/Table2[[#This Row],[Current Month Low]])-1</f>
        <v>2.3856858846920126E-3</v>
      </c>
      <c r="AH293" s="2">
        <f>(Table2[[#This Row],[Current Month High]]/Table2[[#This Row],[Close Price]])-1</f>
        <v>4.2988893296310948E-2</v>
      </c>
      <c r="AI293">
        <v>43.420269734232399</v>
      </c>
      <c r="AJ293">
        <v>136.15925058548001</v>
      </c>
      <c r="AK293" t="str">
        <f>IF(AND(Table2[[#This Row],[20D EMA]]&gt;Table2[[#This Row],[50D EMA]],Table2[[#This Row],[50D EMA]]&gt;Table2[[#This Row],[200D EMA]]),"Uptrend","Downtrend/NoTrend")</f>
        <v>Downtrend/NoTrend</v>
      </c>
      <c r="AL293">
        <v>-0.11</v>
      </c>
      <c r="AM293" t="s">
        <v>10357</v>
      </c>
      <c r="AN293">
        <v>-4.66</v>
      </c>
      <c r="AO293" t="s">
        <v>10357</v>
      </c>
      <c r="AP293">
        <v>0.134692541006012</v>
      </c>
      <c r="AQ293">
        <f>(Table2[[#This Row],[Sharpe Ratio]]-AVERAGE(Table2[Sharpe Ratio]))/_xlfn.STDEV.P(Table2[Sharpe Ratio])</f>
        <v>0.81374362531094702</v>
      </c>
      <c r="AR2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3">
        <f>_xlfn.RANK.AVG(Table2[[#This Row],[1Y Return vs Nifty Z-Score]],Table2[1Y Return vs Nifty Z-Score])</f>
        <v>111</v>
      </c>
      <c r="AT293">
        <f>_xlfn.RANK.AVG(Table2[[#This Row],[6M Return vs Nifty Z-Score]],Table2[6M Return vs Nifty Z-Score])</f>
        <v>677</v>
      </c>
      <c r="AU293">
        <f>_xlfn.RANK.AVG(Table2[[#This Row],[Sharpe Ratio Z-Score]],Table2[Sharpe Ratio Z-Score])</f>
        <v>154</v>
      </c>
      <c r="AV293">
        <f>(Table2[[#This Row],[Rank 1Y]]+Table2[[#This Row],[Rank 6M]]+Table2[[#This Row],[Rank Sharpe]])/3</f>
        <v>314</v>
      </c>
    </row>
    <row r="294" spans="1:48" x14ac:dyDescent="0.3">
      <c r="A294" t="s">
        <v>1715</v>
      </c>
      <c r="B294" t="s">
        <v>1716</v>
      </c>
      <c r="C294" t="s">
        <v>10328</v>
      </c>
      <c r="D294" t="s">
        <v>121</v>
      </c>
      <c r="E294">
        <v>4788.96270723</v>
      </c>
      <c r="F294">
        <v>276.7</v>
      </c>
      <c r="G294">
        <v>37.653217021952798</v>
      </c>
      <c r="H294">
        <f>(Table2[[#This Row],[1Y Return vs Nifty]]-AVERAGE(Table2[1Y Return vs Nifty]))/_xlfn.STDEV.P(Table2[1Y Return vs Nifty])</f>
        <v>0.21761832291616781</v>
      </c>
      <c r="I294">
        <v>-0.659742053646584</v>
      </c>
      <c r="J294">
        <f>(Table2[[#This Row],[1M Return vs Nifty]]-AVERAGE(Table2[1M Return vs Nifty]))/_xlfn.STDEV.P(Table2[1M Return vs Nifty])</f>
        <v>-0.34219445965341572</v>
      </c>
      <c r="K294">
        <v>0.84268340016901699</v>
      </c>
      <c r="L294">
        <f>(Table2[[#This Row],[6M Return vs Nifty]]-AVERAGE(Table2[6M Return vs Nifty]))/_xlfn.STDEV.P(Table2[6M Return vs Nifty])</f>
        <v>-0.27484404977619448</v>
      </c>
      <c r="M294">
        <v>-1.3297829828096299</v>
      </c>
      <c r="N294">
        <f>(Table2[[#This Row],[1W Return vs Nifty]]-AVERAGE(Table2[1W Return vs Nifty]))/_xlfn.STDEV.P(Table2[1W Return vs Nifty])</f>
        <v>-0.12162552753067317</v>
      </c>
      <c r="O294">
        <v>276.17</v>
      </c>
      <c r="P294">
        <v>275.77768008720898</v>
      </c>
      <c r="Q294">
        <v>247.292824013265</v>
      </c>
      <c r="R294">
        <v>60.068917089281001</v>
      </c>
      <c r="S294" s="2">
        <f>(Table2[[#This Row],[Close Price]]-Table2[[#This Row],[20D EMA]])/Table2[[#This Row],[20D EMA]]</f>
        <v>1.9191077959227023E-3</v>
      </c>
      <c r="T294" s="2">
        <f>(Table2[[#This Row],[Close Price]]-Table2[[#This Row],[50D EMA]])/Table2[[#This Row],[50D EMA]]</f>
        <v>3.3444327782413213E-3</v>
      </c>
      <c r="U294" s="2">
        <f>(Table2[[#This Row],[Close Price]]-Table2[[#This Row],[200D EMA]])/Table2[[#This Row],[200D EMA]]</f>
        <v>0.11891641459502099</v>
      </c>
      <c r="V294">
        <v>0.45690193090186498</v>
      </c>
      <c r="W294">
        <v>275</v>
      </c>
      <c r="X294">
        <v>279.89999999999998</v>
      </c>
      <c r="Y294">
        <v>275</v>
      </c>
      <c r="Z294">
        <v>286</v>
      </c>
      <c r="AA294">
        <v>275</v>
      </c>
      <c r="AB294">
        <v>286</v>
      </c>
      <c r="AC294" s="2">
        <f>(Table2[[#This Row],[Close Price]]/Table2[[#This Row],[Day Low]])-1</f>
        <v>6.1818181818180662E-3</v>
      </c>
      <c r="AD294" s="2">
        <f>(Table2[[#This Row],[Day High]]/Table2[[#This Row],[Close Price]])-1</f>
        <v>1.1564871702204549E-2</v>
      </c>
      <c r="AE294" s="2">
        <f>(Table2[[#This Row],[Close Price]]/Table2[[#This Row],[Current Week Low]])-1</f>
        <v>6.1818181818180662E-3</v>
      </c>
      <c r="AF294" s="2">
        <f>(Table2[[#This Row],[Current Week High]]/Table2[[#This Row],[Close Price]])-1</f>
        <v>3.3610408384532109E-2</v>
      </c>
      <c r="AG294" s="2">
        <f>(Table2[[#This Row],[Close Price]]/Table2[[#This Row],[Current Month Low]])-1</f>
        <v>6.1818181818180662E-3</v>
      </c>
      <c r="AH294" s="2">
        <f>(Table2[[#This Row],[Current Month High]]/Table2[[#This Row],[Close Price]])-1</f>
        <v>3.3610408384532109E-2</v>
      </c>
      <c r="AI294">
        <v>15.811348030357699</v>
      </c>
      <c r="AJ294">
        <v>113.83307573415701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</v>
      </c>
      <c r="AM294">
        <v>0</v>
      </c>
      <c r="AN294">
        <v>3.13</v>
      </c>
      <c r="AO294" t="s">
        <v>10358</v>
      </c>
      <c r="AP294">
        <v>7.7821472972562006E-2</v>
      </c>
      <c r="AQ294">
        <f>(Table2[[#This Row],[Sharpe Ratio]]-AVERAGE(Table2[Sharpe Ratio]))/_xlfn.STDEV.P(Table2[Sharpe Ratio])</f>
        <v>0.16306402834446712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-0.35798168569964844</v>
      </c>
      <c r="AS294">
        <f>_xlfn.RANK.AVG(Table2[[#This Row],[1Y Return vs Nifty Z-Score]],Table2[1Y Return vs Nifty Z-Score])</f>
        <v>231</v>
      </c>
      <c r="AT294">
        <f>_xlfn.RANK.AVG(Table2[[#This Row],[6M Return vs Nifty Z-Score]],Table2[6M Return vs Nifty Z-Score])</f>
        <v>410</v>
      </c>
      <c r="AU294">
        <f>_xlfn.RANK.AVG(Table2[[#This Row],[Sharpe Ratio Z-Score]],Table2[Sharpe Ratio Z-Score])</f>
        <v>302</v>
      </c>
      <c r="AV294">
        <f>(Table2[[#This Row],[Rank 1Y]]+Table2[[#This Row],[Rank 6M]]+Table2[[#This Row],[Rank Sharpe]])/3</f>
        <v>314.33333333333331</v>
      </c>
    </row>
    <row r="295" spans="1:48" x14ac:dyDescent="0.3">
      <c r="A295" t="s">
        <v>464</v>
      </c>
      <c r="B295" t="s">
        <v>465</v>
      </c>
      <c r="C295" t="s">
        <v>10314</v>
      </c>
      <c r="D295" t="s">
        <v>24</v>
      </c>
      <c r="E295">
        <v>47711.465017695999</v>
      </c>
      <c r="F295">
        <v>187.87</v>
      </c>
      <c r="G295">
        <v>2.2981722360283099</v>
      </c>
      <c r="H295">
        <f>(Table2[[#This Row],[1Y Return vs Nifty]]-AVERAGE(Table2[1Y Return vs Nifty]))/_xlfn.STDEV.P(Table2[1Y Return vs Nifty])</f>
        <v>-0.37185999848399998</v>
      </c>
      <c r="I295">
        <v>-1.13789312962375</v>
      </c>
      <c r="J295">
        <f>(Table2[[#This Row],[1M Return vs Nifty]]-AVERAGE(Table2[1M Return vs Nifty]))/_xlfn.STDEV.P(Table2[1M Return vs Nifty])</f>
        <v>-0.38876802385039283</v>
      </c>
      <c r="K295">
        <v>9.8451180080723795</v>
      </c>
      <c r="L295">
        <f>(Table2[[#This Row],[6M Return vs Nifty]]-AVERAGE(Table2[6M Return vs Nifty]))/_xlfn.STDEV.P(Table2[6M Return vs Nifty])</f>
        <v>2.6766978585366693E-2</v>
      </c>
      <c r="M295">
        <v>-1.7220990097637201</v>
      </c>
      <c r="N295">
        <f>(Table2[[#This Row],[1W Return vs Nifty]]-AVERAGE(Table2[1W Return vs Nifty]))/_xlfn.STDEV.P(Table2[1W Return vs Nifty])</f>
        <v>-0.21549999377812226</v>
      </c>
      <c r="O295">
        <v>196.49</v>
      </c>
      <c r="P295">
        <v>191.76402318177799</v>
      </c>
      <c r="Q295">
        <v>169.074543659895</v>
      </c>
      <c r="R295">
        <v>30.292898133095498</v>
      </c>
      <c r="S295" s="2">
        <f>(Table2[[#This Row],[Close Price]]-Table2[[#This Row],[20D EMA]])/Table2[[#This Row],[20D EMA]]</f>
        <v>-4.3869917044124407E-2</v>
      </c>
      <c r="T295" s="2">
        <f>(Table2[[#This Row],[Close Price]]-Table2[[#This Row],[50D EMA]])/Table2[[#This Row],[50D EMA]]</f>
        <v>-2.0306328148355222E-2</v>
      </c>
      <c r="U295" s="2">
        <f>(Table2[[#This Row],[Close Price]]-Table2[[#This Row],[200D EMA]])/Table2[[#This Row],[200D EMA]]</f>
        <v>0.11116668383806702</v>
      </c>
      <c r="V295">
        <v>0.59944089741163997</v>
      </c>
      <c r="W295">
        <v>186.75</v>
      </c>
      <c r="X295">
        <v>191.75</v>
      </c>
      <c r="Y295">
        <v>186.75</v>
      </c>
      <c r="Z295">
        <v>197.5</v>
      </c>
      <c r="AA295">
        <v>186.75</v>
      </c>
      <c r="AB295">
        <v>197.5</v>
      </c>
      <c r="AC295" s="2">
        <f>(Table2[[#This Row],[Close Price]]/Table2[[#This Row],[Day Low]])-1</f>
        <v>5.9973226238285715E-3</v>
      </c>
      <c r="AD295" s="2">
        <f>(Table2[[#This Row],[Day High]]/Table2[[#This Row],[Close Price]])-1</f>
        <v>2.0652578910949071E-2</v>
      </c>
      <c r="AE295" s="2">
        <f>(Table2[[#This Row],[Close Price]]/Table2[[#This Row],[Current Week Low]])-1</f>
        <v>5.9973226238285715E-3</v>
      </c>
      <c r="AF295" s="2">
        <f>(Table2[[#This Row],[Current Week High]]/Table2[[#This Row],[Close Price]])-1</f>
        <v>5.1258849204236956E-2</v>
      </c>
      <c r="AG295" s="2">
        <f>(Table2[[#This Row],[Close Price]]/Table2[[#This Row],[Current Month Low]])-1</f>
        <v>5.9973226238285715E-3</v>
      </c>
      <c r="AH295" s="2">
        <f>(Table2[[#This Row],[Current Month High]]/Table2[[#This Row],[Close Price]])-1</f>
        <v>5.1258849204236956E-2</v>
      </c>
      <c r="AI295">
        <v>9.9643370415712909</v>
      </c>
      <c r="AJ295">
        <v>36.881602914389802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0.05</v>
      </c>
      <c r="AM295" t="s">
        <v>10358</v>
      </c>
      <c r="AN295">
        <v>-7.31</v>
      </c>
      <c r="AO295" t="s">
        <v>10357</v>
      </c>
      <c r="AP295">
        <v>0.11543816092772299</v>
      </c>
      <c r="AQ295">
        <f>(Table2[[#This Row],[Sharpe Ratio]]-AVERAGE(Table2[Sharpe Ratio]))/_xlfn.STDEV.P(Table2[Sharpe Ratio])</f>
        <v>0.59344826771696568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-0.35591276981018272</v>
      </c>
      <c r="AS295">
        <f>_xlfn.RANK.AVG(Table2[[#This Row],[1Y Return vs Nifty Z-Score]],Table2[1Y Return vs Nifty Z-Score])</f>
        <v>424</v>
      </c>
      <c r="AT295">
        <f>_xlfn.RANK.AVG(Table2[[#This Row],[6M Return vs Nifty Z-Score]],Table2[6M Return vs Nifty Z-Score])</f>
        <v>325</v>
      </c>
      <c r="AU295">
        <f>_xlfn.RANK.AVG(Table2[[#This Row],[Sharpe Ratio Z-Score]],Table2[Sharpe Ratio Z-Score])</f>
        <v>197</v>
      </c>
      <c r="AV295">
        <f>(Table2[[#This Row],[Rank 1Y]]+Table2[[#This Row],[Rank 6M]]+Table2[[#This Row],[Rank Sharpe]])/3</f>
        <v>315.33333333333331</v>
      </c>
    </row>
    <row r="296" spans="1:48" x14ac:dyDescent="0.3">
      <c r="A296" t="s">
        <v>398</v>
      </c>
      <c r="B296" t="s">
        <v>399</v>
      </c>
      <c r="C296" t="s">
        <v>10319</v>
      </c>
      <c r="D296" t="s">
        <v>204</v>
      </c>
      <c r="E296">
        <v>60457.478037649998</v>
      </c>
      <c r="F296">
        <v>3829.1</v>
      </c>
      <c r="G296">
        <v>-11.1007643624139</v>
      </c>
      <c r="H296">
        <f>(Table2[[#This Row],[1Y Return vs Nifty]]-AVERAGE(Table2[1Y Return vs Nifty]))/_xlfn.STDEV.P(Table2[1Y Return vs Nifty])</f>
        <v>-0.59526185534549891</v>
      </c>
      <c r="I296">
        <v>-4.0071068597460604</v>
      </c>
      <c r="J296">
        <f>(Table2[[#This Row],[1M Return vs Nifty]]-AVERAGE(Table2[1M Return vs Nifty]))/_xlfn.STDEV.P(Table2[1M Return vs Nifty])</f>
        <v>-0.6682393386050649</v>
      </c>
      <c r="K296">
        <v>20.921828753206999</v>
      </c>
      <c r="L296">
        <f>(Table2[[#This Row],[6M Return vs Nifty]]-AVERAGE(Table2[6M Return vs Nifty]))/_xlfn.STDEV.P(Table2[6M Return vs Nifty])</f>
        <v>0.39787304757815023</v>
      </c>
      <c r="M296">
        <v>-3.3468384059432799</v>
      </c>
      <c r="N296">
        <f>(Table2[[#This Row],[1W Return vs Nifty]]-AVERAGE(Table2[1W Return vs Nifty]))/_xlfn.STDEV.P(Table2[1W Return vs Nifty])</f>
        <v>-0.60427213951920711</v>
      </c>
      <c r="O296">
        <v>3959.96</v>
      </c>
      <c r="P296">
        <v>4043.3306409894899</v>
      </c>
      <c r="Q296">
        <v>3698.1380286747099</v>
      </c>
      <c r="R296">
        <v>38.160518406748601</v>
      </c>
      <c r="S296" s="2">
        <f>(Table2[[#This Row],[Close Price]]-Table2[[#This Row],[20D EMA]])/Table2[[#This Row],[20D EMA]]</f>
        <v>-3.3045788341296407E-2</v>
      </c>
      <c r="T296" s="2">
        <f>(Table2[[#This Row],[Close Price]]-Table2[[#This Row],[50D EMA]])/Table2[[#This Row],[50D EMA]]</f>
        <v>-5.2983705764182355E-2</v>
      </c>
      <c r="U296" s="2">
        <f>(Table2[[#This Row],[Close Price]]-Table2[[#This Row],[200D EMA]])/Table2[[#This Row],[200D EMA]]</f>
        <v>3.5412948437790595E-2</v>
      </c>
      <c r="V296">
        <v>0.50687228067527101</v>
      </c>
      <c r="W296">
        <v>3784.05</v>
      </c>
      <c r="X296">
        <v>3876.45</v>
      </c>
      <c r="Y296">
        <v>3784.05</v>
      </c>
      <c r="Z296">
        <v>3975.65</v>
      </c>
      <c r="AA296">
        <v>3784.05</v>
      </c>
      <c r="AB296">
        <v>3975.65</v>
      </c>
      <c r="AC296" s="2">
        <f>(Table2[[#This Row],[Close Price]]/Table2[[#This Row],[Day Low]])-1</f>
        <v>1.1905233810335369E-2</v>
      </c>
      <c r="AD296" s="2">
        <f>(Table2[[#This Row],[Day High]]/Table2[[#This Row],[Close Price]])-1</f>
        <v>1.2365830090621754E-2</v>
      </c>
      <c r="AE296" s="2">
        <f>(Table2[[#This Row],[Close Price]]/Table2[[#This Row],[Current Week Low]])-1</f>
        <v>1.1905233810335369E-2</v>
      </c>
      <c r="AF296" s="2">
        <f>(Table2[[#This Row],[Current Week High]]/Table2[[#This Row],[Close Price]])-1</f>
        <v>3.8272701156929934E-2</v>
      </c>
      <c r="AG296" s="2">
        <f>(Table2[[#This Row],[Close Price]]/Table2[[#This Row],[Current Month Low]])-1</f>
        <v>1.1905233810335369E-2</v>
      </c>
      <c r="AH296" s="2">
        <f>(Table2[[#This Row],[Current Month High]]/Table2[[#This Row],[Close Price]])-1</f>
        <v>3.8272701156929934E-2</v>
      </c>
      <c r="AI296">
        <v>29.299313154527098</v>
      </c>
      <c r="AJ296">
        <v>46.585253809049803</v>
      </c>
      <c r="AK296" t="str">
        <f>IF(AND(Table2[[#This Row],[20D EMA]]&gt;Table2[[#This Row],[50D EMA]],Table2[[#This Row],[50D EMA]]&gt;Table2[[#This Row],[200D EMA]]),"Uptrend","Downtrend/NoTrend")</f>
        <v>Downtrend/NoTrend</v>
      </c>
      <c r="AL296">
        <v>-0.21</v>
      </c>
      <c r="AM296" t="s">
        <v>10357</v>
      </c>
      <c r="AN296">
        <v>-3.61</v>
      </c>
      <c r="AO296" t="s">
        <v>10357</v>
      </c>
      <c r="AP296">
        <v>0.106553004271443</v>
      </c>
      <c r="AQ296">
        <f>(Table2[[#This Row],[Sharpe Ratio]]-AVERAGE(Table2[Sharpe Ratio]))/_xlfn.STDEV.P(Table2[Sharpe Ratio])</f>
        <v>0.49179042389571287</v>
      </c>
      <c r="AR2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6">
        <f>_xlfn.RANK.AVG(Table2[[#This Row],[1Y Return vs Nifty Z-Score]],Table2[1Y Return vs Nifty Z-Score])</f>
        <v>520</v>
      </c>
      <c r="AT296">
        <f>_xlfn.RANK.AVG(Table2[[#This Row],[6M Return vs Nifty Z-Score]],Table2[6M Return vs Nifty Z-Score])</f>
        <v>214</v>
      </c>
      <c r="AU296">
        <f>_xlfn.RANK.AVG(Table2[[#This Row],[Sharpe Ratio Z-Score]],Table2[Sharpe Ratio Z-Score])</f>
        <v>216</v>
      </c>
      <c r="AV296">
        <f>(Table2[[#This Row],[Rank 1Y]]+Table2[[#This Row],[Rank 6M]]+Table2[[#This Row],[Rank Sharpe]])/3</f>
        <v>316.66666666666669</v>
      </c>
    </row>
    <row r="297" spans="1:48" x14ac:dyDescent="0.3">
      <c r="A297" t="s">
        <v>948</v>
      </c>
      <c r="B297" t="s">
        <v>949</v>
      </c>
      <c r="C297" t="s">
        <v>10316</v>
      </c>
      <c r="D297" t="s">
        <v>950</v>
      </c>
      <c r="E297">
        <v>15646.17478944</v>
      </c>
      <c r="F297">
        <v>806.95</v>
      </c>
      <c r="G297">
        <v>35.214383732352303</v>
      </c>
      <c r="H297">
        <f>(Table2[[#This Row],[1Y Return vs Nifty]]-AVERAGE(Table2[1Y Return vs Nifty]))/_xlfn.STDEV.P(Table2[1Y Return vs Nifty])</f>
        <v>0.17695540302924687</v>
      </c>
      <c r="I297">
        <v>3.00912446367116</v>
      </c>
      <c r="J297">
        <f>(Table2[[#This Row],[1M Return vs Nifty]]-AVERAGE(Table2[1M Return vs Nifty]))/_xlfn.STDEV.P(Table2[1M Return vs Nifty])</f>
        <v>1.5165795000905874E-2</v>
      </c>
      <c r="K297">
        <v>42.776321014837798</v>
      </c>
      <c r="L297">
        <f>(Table2[[#This Row],[6M Return vs Nifty]]-AVERAGE(Table2[6M Return vs Nifty]))/_xlfn.STDEV.P(Table2[6M Return vs Nifty])</f>
        <v>1.1300700778752022</v>
      </c>
      <c r="M297">
        <v>3.2532523776120099</v>
      </c>
      <c r="N297">
        <f>(Table2[[#This Row],[1W Return vs Nifty]]-AVERAGE(Table2[1W Return vs Nifty]))/_xlfn.STDEV.P(Table2[1W Return vs Nifty])</f>
        <v>0.97501587555713254</v>
      </c>
      <c r="O297">
        <v>804.52</v>
      </c>
      <c r="P297">
        <v>774.36599554113798</v>
      </c>
      <c r="Q297">
        <v>636.19281251884297</v>
      </c>
      <c r="R297">
        <v>57.989035660181898</v>
      </c>
      <c r="S297" s="2">
        <f>(Table2[[#This Row],[Close Price]]-Table2[[#This Row],[20D EMA]])/Table2[[#This Row],[20D EMA]]</f>
        <v>3.0204345448218363E-3</v>
      </c>
      <c r="T297" s="2">
        <f>(Table2[[#This Row],[Close Price]]-Table2[[#This Row],[50D EMA]])/Table2[[#This Row],[50D EMA]]</f>
        <v>4.2078299727110177E-2</v>
      </c>
      <c r="U297" s="2">
        <f>(Table2[[#This Row],[Close Price]]-Table2[[#This Row],[200D EMA]])/Table2[[#This Row],[200D EMA]]</f>
        <v>0.26840477308300231</v>
      </c>
      <c r="V297">
        <v>0.53826742644896597</v>
      </c>
      <c r="W297">
        <v>805.05</v>
      </c>
      <c r="X297">
        <v>829.2</v>
      </c>
      <c r="Y297">
        <v>795</v>
      </c>
      <c r="Z297">
        <v>845</v>
      </c>
      <c r="AA297">
        <v>795</v>
      </c>
      <c r="AB297">
        <v>845</v>
      </c>
      <c r="AC297" s="2">
        <f>(Table2[[#This Row],[Close Price]]/Table2[[#This Row],[Day Low]])-1</f>
        <v>2.3601018570276189E-3</v>
      </c>
      <c r="AD297" s="2">
        <f>(Table2[[#This Row],[Day High]]/Table2[[#This Row],[Close Price]])-1</f>
        <v>2.7572959910775241E-2</v>
      </c>
      <c r="AE297" s="2">
        <f>(Table2[[#This Row],[Close Price]]/Table2[[#This Row],[Current Week Low]])-1</f>
        <v>1.5031446540880511E-2</v>
      </c>
      <c r="AF297" s="2">
        <f>(Table2[[#This Row],[Current Week High]]/Table2[[#This Row],[Close Price]])-1</f>
        <v>4.7152859532808566E-2</v>
      </c>
      <c r="AG297" s="2">
        <f>(Table2[[#This Row],[Close Price]]/Table2[[#This Row],[Current Month Low]])-1</f>
        <v>1.5031446540880511E-2</v>
      </c>
      <c r="AH297" s="2">
        <f>(Table2[[#This Row],[Current Month High]]/Table2[[#This Row],[Close Price]])-1</f>
        <v>4.7152859532808566E-2</v>
      </c>
      <c r="AI297">
        <v>8.64365821922053</v>
      </c>
      <c r="AJ297">
        <v>80.788618796908196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0.23</v>
      </c>
      <c r="AM297" t="s">
        <v>10358</v>
      </c>
      <c r="AN297">
        <v>-3.12</v>
      </c>
      <c r="AO297" t="s">
        <v>10357</v>
      </c>
      <c r="AP297">
        <v>-2.1830108612737001E-2</v>
      </c>
      <c r="AQ297">
        <f>(Table2[[#This Row],[Sharpe Ratio]]-AVERAGE(Table2[Sharpe Ratio]))/_xlfn.STDEV.P(Table2[Sharpe Ratio])</f>
        <v>-0.97708074447493587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1.3201264069875516</v>
      </c>
      <c r="AS297">
        <f>_xlfn.RANK.AVG(Table2[[#This Row],[1Y Return vs Nifty Z-Score]],Table2[1Y Return vs Nifty Z-Score])</f>
        <v>244</v>
      </c>
      <c r="AT297">
        <f>_xlfn.RANK.AVG(Table2[[#This Row],[6M Return vs Nifty Z-Score]],Table2[6M Return vs Nifty Z-Score])</f>
        <v>92</v>
      </c>
      <c r="AU297">
        <f>_xlfn.RANK.AVG(Table2[[#This Row],[Sharpe Ratio Z-Score]],Table2[Sharpe Ratio Z-Score])</f>
        <v>615</v>
      </c>
      <c r="AV297">
        <f>(Table2[[#This Row],[Rank 1Y]]+Table2[[#This Row],[Rank 6M]]+Table2[[#This Row],[Rank Sharpe]])/3</f>
        <v>317</v>
      </c>
    </row>
    <row r="298" spans="1:48" x14ac:dyDescent="0.3">
      <c r="A298" t="s">
        <v>345</v>
      </c>
      <c r="B298" t="s">
        <v>346</v>
      </c>
      <c r="C298" t="s">
        <v>10314</v>
      </c>
      <c r="D298" t="s">
        <v>37</v>
      </c>
      <c r="E298">
        <v>74070.767999999996</v>
      </c>
      <c r="F298">
        <v>397.85</v>
      </c>
      <c r="G298">
        <v>46.9673547940099</v>
      </c>
      <c r="H298">
        <f>(Table2[[#This Row],[1Y Return vs Nifty]]-AVERAGE(Table2[1Y Return vs Nifty]))/_xlfn.STDEV.P(Table2[1Y Return vs Nifty])</f>
        <v>0.37291390611814368</v>
      </c>
      <c r="I298">
        <v>3.9031537138581198</v>
      </c>
      <c r="J298">
        <f>(Table2[[#This Row],[1M Return vs Nifty]]-AVERAGE(Table2[1M Return vs Nifty]))/_xlfn.STDEV.P(Table2[1M Return vs Nifty])</f>
        <v>0.10224732795043358</v>
      </c>
      <c r="K298">
        <v>-12.8292153956967</v>
      </c>
      <c r="L298">
        <f>(Table2[[#This Row],[6M Return vs Nifty]]-AVERAGE(Table2[6M Return vs Nifty]))/_xlfn.STDEV.P(Table2[6M Return vs Nifty])</f>
        <v>-0.73289741368023076</v>
      </c>
      <c r="M298">
        <v>1.1162574194816699</v>
      </c>
      <c r="N298">
        <f>(Table2[[#This Row],[1W Return vs Nifty]]-AVERAGE(Table2[1W Return vs Nifty]))/_xlfn.STDEV.P(Table2[1W Return vs Nifty])</f>
        <v>0.46366979921788765</v>
      </c>
      <c r="O298">
        <v>405.59</v>
      </c>
      <c r="P298">
        <v>396.62570168811902</v>
      </c>
      <c r="Q298">
        <v>348.67882725216703</v>
      </c>
      <c r="R298">
        <v>65.635166236804295</v>
      </c>
      <c r="S298" s="2">
        <f>(Table2[[#This Row],[Close Price]]-Table2[[#This Row],[20D EMA]])/Table2[[#This Row],[20D EMA]]</f>
        <v>-1.9083310732513011E-2</v>
      </c>
      <c r="T298" s="2">
        <f>(Table2[[#This Row],[Close Price]]-Table2[[#This Row],[50D EMA]])/Table2[[#This Row],[50D EMA]]</f>
        <v>3.0867851142024824E-3</v>
      </c>
      <c r="U298" s="2">
        <f>(Table2[[#This Row],[Close Price]]-Table2[[#This Row],[200D EMA]])/Table2[[#This Row],[200D EMA]]</f>
        <v>0.14102138961329033</v>
      </c>
      <c r="V298">
        <v>0.78601740260751096</v>
      </c>
      <c r="W298">
        <v>397.35</v>
      </c>
      <c r="X298">
        <v>407</v>
      </c>
      <c r="Y298">
        <v>397.35</v>
      </c>
      <c r="Z298">
        <v>429.2</v>
      </c>
      <c r="AA298">
        <v>397.35</v>
      </c>
      <c r="AB298">
        <v>429.2</v>
      </c>
      <c r="AC298" s="2">
        <f>(Table2[[#This Row],[Close Price]]/Table2[[#This Row],[Day Low]])-1</f>
        <v>1.2583364791745044E-3</v>
      </c>
      <c r="AD298" s="2">
        <f>(Table2[[#This Row],[Day High]]/Table2[[#This Row],[Close Price]])-1</f>
        <v>2.2998617569435664E-2</v>
      </c>
      <c r="AE298" s="2">
        <f>(Table2[[#This Row],[Close Price]]/Table2[[#This Row],[Current Week Low]])-1</f>
        <v>1.2583364791745044E-3</v>
      </c>
      <c r="AF298" s="2">
        <f>(Table2[[#This Row],[Current Week High]]/Table2[[#This Row],[Close Price]])-1</f>
        <v>7.8798542164132179E-2</v>
      </c>
      <c r="AG298" s="2">
        <f>(Table2[[#This Row],[Close Price]]/Table2[[#This Row],[Current Month Low]])-1</f>
        <v>1.2583364791745044E-3</v>
      </c>
      <c r="AH298" s="2">
        <f>(Table2[[#This Row],[Current Month High]]/Table2[[#This Row],[Close Price]])-1</f>
        <v>7.8798542164132179E-2</v>
      </c>
      <c r="AI298">
        <v>17.582003267563099</v>
      </c>
      <c r="AJ298">
        <v>96.469135802469097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-0.05</v>
      </c>
      <c r="AM298" t="s">
        <v>10357</v>
      </c>
      <c r="AN298">
        <v>-0.44</v>
      </c>
      <c r="AO298" t="s">
        <v>10357</v>
      </c>
      <c r="AP298">
        <v>0.115804721829563</v>
      </c>
      <c r="AQ298">
        <f>(Table2[[#This Row],[Sharpe Ratio]]-AVERAGE(Table2[Sharpe Ratio]))/_xlfn.STDEV.P(Table2[Sharpe Ratio])</f>
        <v>0.59764220512873789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0.80357582473497202</v>
      </c>
      <c r="AS298">
        <f>_xlfn.RANK.AVG(Table2[[#This Row],[1Y Return vs Nifty Z-Score]],Table2[1Y Return vs Nifty Z-Score])</f>
        <v>199</v>
      </c>
      <c r="AT298">
        <f>_xlfn.RANK.AVG(Table2[[#This Row],[6M Return vs Nifty Z-Score]],Table2[6M Return vs Nifty Z-Score])</f>
        <v>565</v>
      </c>
      <c r="AU298">
        <f>_xlfn.RANK.AVG(Table2[[#This Row],[Sharpe Ratio Z-Score]],Table2[Sharpe Ratio Z-Score])</f>
        <v>193</v>
      </c>
      <c r="AV298">
        <f>(Table2[[#This Row],[Rank 1Y]]+Table2[[#This Row],[Rank 6M]]+Table2[[#This Row],[Rank Sharpe]])/3</f>
        <v>319</v>
      </c>
    </row>
    <row r="299" spans="1:48" x14ac:dyDescent="0.3">
      <c r="A299" t="s">
        <v>615</v>
      </c>
      <c r="B299" t="s">
        <v>616</v>
      </c>
      <c r="C299" t="s">
        <v>10318</v>
      </c>
      <c r="D299" t="s">
        <v>54</v>
      </c>
      <c r="E299">
        <v>30602.31604048</v>
      </c>
      <c r="F299">
        <v>1924.65</v>
      </c>
      <c r="G299">
        <v>9.3856868343175002</v>
      </c>
      <c r="H299">
        <f>(Table2[[#This Row],[1Y Return vs Nifty]]-AVERAGE(Table2[1Y Return vs Nifty]))/_xlfn.STDEV.P(Table2[1Y Return vs Nifty])</f>
        <v>-0.25368913394129655</v>
      </c>
      <c r="I299">
        <v>1.8339187586368699</v>
      </c>
      <c r="J299">
        <f>(Table2[[#This Row],[1M Return vs Nifty]]-AVERAGE(Table2[1M Return vs Nifty]))/_xlfn.STDEV.P(Table2[1M Return vs Nifty])</f>
        <v>-9.9303294577556309E-2</v>
      </c>
      <c r="K299">
        <v>10.322525788557099</v>
      </c>
      <c r="L299">
        <f>(Table2[[#This Row],[6M Return vs Nifty]]-AVERAGE(Table2[6M Return vs Nifty]))/_xlfn.STDEV.P(Table2[6M Return vs Nifty])</f>
        <v>4.2761702000896393E-2</v>
      </c>
      <c r="M299">
        <v>-3.4262474575618702</v>
      </c>
      <c r="N299">
        <f>(Table2[[#This Row],[1W Return vs Nifty]]-AVERAGE(Table2[1W Return vs Nifty]))/_xlfn.STDEV.P(Table2[1W Return vs Nifty])</f>
        <v>-0.62327335747552481</v>
      </c>
      <c r="O299">
        <v>1930.33</v>
      </c>
      <c r="P299">
        <v>1885.29945955927</v>
      </c>
      <c r="Q299">
        <v>1709.7996937196499</v>
      </c>
      <c r="R299">
        <v>61.851158097089602</v>
      </c>
      <c r="S299" s="2">
        <f>(Table2[[#This Row],[Close Price]]-Table2[[#This Row],[20D EMA]])/Table2[[#This Row],[20D EMA]]</f>
        <v>-2.9425020592333106E-3</v>
      </c>
      <c r="T299" s="2">
        <f>(Table2[[#This Row],[Close Price]]-Table2[[#This Row],[50D EMA]])/Table2[[#This Row],[50D EMA]]</f>
        <v>2.0872302403316435E-2</v>
      </c>
      <c r="U299" s="2">
        <f>(Table2[[#This Row],[Close Price]]-Table2[[#This Row],[200D EMA]])/Table2[[#This Row],[200D EMA]]</f>
        <v>0.12565817333429613</v>
      </c>
      <c r="V299">
        <v>0.79520630459299002</v>
      </c>
      <c r="W299">
        <v>1917</v>
      </c>
      <c r="X299">
        <v>1965</v>
      </c>
      <c r="Y299">
        <v>1905</v>
      </c>
      <c r="Z299">
        <v>1991.35</v>
      </c>
      <c r="AA299">
        <v>1905</v>
      </c>
      <c r="AB299">
        <v>1991.35</v>
      </c>
      <c r="AC299" s="2">
        <f>(Table2[[#This Row],[Close Price]]/Table2[[#This Row],[Day Low]])-1</f>
        <v>3.9906103286384553E-3</v>
      </c>
      <c r="AD299" s="2">
        <f>(Table2[[#This Row],[Day High]]/Table2[[#This Row],[Close Price]])-1</f>
        <v>2.0964850752084763E-2</v>
      </c>
      <c r="AE299" s="2">
        <f>(Table2[[#This Row],[Close Price]]/Table2[[#This Row],[Current Week Low]])-1</f>
        <v>1.0314960629921321E-2</v>
      </c>
      <c r="AF299" s="2">
        <f>(Table2[[#This Row],[Current Week High]]/Table2[[#This Row],[Close Price]])-1</f>
        <v>3.4655651676928079E-2</v>
      </c>
      <c r="AG299" s="2">
        <f>(Table2[[#This Row],[Close Price]]/Table2[[#This Row],[Current Month Low]])-1</f>
        <v>1.0314960629921321E-2</v>
      </c>
      <c r="AH299" s="2">
        <f>(Table2[[#This Row],[Current Month High]]/Table2[[#This Row],[Close Price]])-1</f>
        <v>3.4655651676928079E-2</v>
      </c>
      <c r="AI299">
        <v>5.4737224949990804</v>
      </c>
      <c r="AJ299">
        <v>54.658684559443898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-0.11</v>
      </c>
      <c r="AM299" t="s">
        <v>10357</v>
      </c>
      <c r="AN299">
        <v>-0.99</v>
      </c>
      <c r="AO299" t="s">
        <v>10357</v>
      </c>
      <c r="AP299">
        <v>8.8185869887492996E-2</v>
      </c>
      <c r="AQ299">
        <f>(Table2[[#This Row],[Sharpe Ratio]]-AVERAGE(Table2[Sharpe Ratio]))/_xlfn.STDEV.P(Table2[Sharpe Ratio])</f>
        <v>0.28164632054691613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-0.65185776344656521</v>
      </c>
      <c r="AS299">
        <f>_xlfn.RANK.AVG(Table2[[#This Row],[1Y Return vs Nifty Z-Score]],Table2[1Y Return vs Nifty Z-Score])</f>
        <v>376</v>
      </c>
      <c r="AT299">
        <f>_xlfn.RANK.AVG(Table2[[#This Row],[6M Return vs Nifty Z-Score]],Table2[6M Return vs Nifty Z-Score])</f>
        <v>321</v>
      </c>
      <c r="AU299">
        <f>_xlfn.RANK.AVG(Table2[[#This Row],[Sharpe Ratio Z-Score]],Table2[Sharpe Ratio Z-Score])</f>
        <v>261</v>
      </c>
      <c r="AV299">
        <f>(Table2[[#This Row],[Rank 1Y]]+Table2[[#This Row],[Rank 6M]]+Table2[[#This Row],[Rank Sharpe]])/3</f>
        <v>319.33333333333331</v>
      </c>
    </row>
    <row r="300" spans="1:48" x14ac:dyDescent="0.3">
      <c r="A300" t="s">
        <v>81</v>
      </c>
      <c r="B300" t="s">
        <v>82</v>
      </c>
      <c r="C300" t="s">
        <v>10323</v>
      </c>
      <c r="D300" t="s">
        <v>83</v>
      </c>
      <c r="E300">
        <v>322832.76533025003</v>
      </c>
      <c r="F300">
        <v>1472.1</v>
      </c>
      <c r="G300">
        <v>54.737770202529802</v>
      </c>
      <c r="H300">
        <f>(Table2[[#This Row],[1Y Return vs Nifty]]-AVERAGE(Table2[1Y Return vs Nifty]))/_xlfn.STDEV.P(Table2[1Y Return vs Nifty])</f>
        <v>0.5024708465585046</v>
      </c>
      <c r="I300">
        <v>-6.81641693905478</v>
      </c>
      <c r="J300">
        <f>(Table2[[#This Row],[1M Return vs Nifty]]-AVERAGE(Table2[1M Return vs Nifty]))/_xlfn.STDEV.P(Table2[1M Return vs Nifty])</f>
        <v>-0.94187583113101248</v>
      </c>
      <c r="K300">
        <v>-2.82061588356822</v>
      </c>
      <c r="L300">
        <f>(Table2[[#This Row],[6M Return vs Nifty]]-AVERAGE(Table2[6M Return vs Nifty]))/_xlfn.STDEV.P(Table2[6M Return vs Nifty])</f>
        <v>-0.39757656739916719</v>
      </c>
      <c r="M300">
        <v>-0.64834424489520603</v>
      </c>
      <c r="N300">
        <f>(Table2[[#This Row],[1W Return vs Nifty]]-AVERAGE(Table2[1W Return vs Nifty]))/_xlfn.STDEV.P(Table2[1W Return vs Nifty])</f>
        <v>4.1431022309279676E-2</v>
      </c>
      <c r="O300">
        <v>1489.82</v>
      </c>
      <c r="P300">
        <v>1480.0225987768299</v>
      </c>
      <c r="Q300">
        <v>1300.17919397725</v>
      </c>
      <c r="R300">
        <v>53.162006278600202</v>
      </c>
      <c r="S300" s="2">
        <f>(Table2[[#This Row],[Close Price]]-Table2[[#This Row],[20D EMA]])/Table2[[#This Row],[20D EMA]]</f>
        <v>-1.189405431528643E-2</v>
      </c>
      <c r="T300" s="2">
        <f>(Table2[[#This Row],[Close Price]]-Table2[[#This Row],[50D EMA]])/Table2[[#This Row],[50D EMA]]</f>
        <v>-5.3530255439191675E-3</v>
      </c>
      <c r="U300" s="2">
        <f>(Table2[[#This Row],[Close Price]]-Table2[[#This Row],[200D EMA]])/Table2[[#This Row],[200D EMA]]</f>
        <v>0.13222854727958228</v>
      </c>
      <c r="V300">
        <v>0.31806651127993302</v>
      </c>
      <c r="W300">
        <v>1461.05</v>
      </c>
      <c r="X300">
        <v>1475.15</v>
      </c>
      <c r="Y300">
        <v>1461.05</v>
      </c>
      <c r="Z300">
        <v>1499.5</v>
      </c>
      <c r="AA300">
        <v>1461.05</v>
      </c>
      <c r="AB300">
        <v>1499.5</v>
      </c>
      <c r="AC300" s="2">
        <f>(Table2[[#This Row],[Close Price]]/Table2[[#This Row],[Day Low]])-1</f>
        <v>7.5630539680366926E-3</v>
      </c>
      <c r="AD300" s="2">
        <f>(Table2[[#This Row],[Day High]]/Table2[[#This Row],[Close Price]])-1</f>
        <v>2.0718701175193033E-3</v>
      </c>
      <c r="AE300" s="2">
        <f>(Table2[[#This Row],[Close Price]]/Table2[[#This Row],[Current Week Low]])-1</f>
        <v>7.5630539680366926E-3</v>
      </c>
      <c r="AF300" s="2">
        <f>(Table2[[#This Row],[Current Week High]]/Table2[[#This Row],[Close Price]])-1</f>
        <v>1.861286597377898E-2</v>
      </c>
      <c r="AG300" s="2">
        <f>(Table2[[#This Row],[Close Price]]/Table2[[#This Row],[Current Month Low]])-1</f>
        <v>7.5630539680366926E-3</v>
      </c>
      <c r="AH300" s="2">
        <f>(Table2[[#This Row],[Current Month High]]/Table2[[#This Row],[Close Price]])-1</f>
        <v>1.861286597377898E-2</v>
      </c>
      <c r="AI300">
        <v>10.1419740506759</v>
      </c>
      <c r="AJ300">
        <v>95.109343936381705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-0.01</v>
      </c>
      <c r="AM300" t="s">
        <v>10357</v>
      </c>
      <c r="AN300">
        <v>-1.63</v>
      </c>
      <c r="AO300" t="s">
        <v>10357</v>
      </c>
      <c r="AP300">
        <v>7.1361327419431006E-2</v>
      </c>
      <c r="AQ300">
        <f>(Table2[[#This Row],[Sharpe Ratio]]-AVERAGE(Table2[Sharpe Ratio]))/_xlfn.STDEV.P(Table2[Sharpe Ratio])</f>
        <v>8.9151491615181447E-2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-0.70639903804721393</v>
      </c>
      <c r="AS300">
        <f>_xlfn.RANK.AVG(Table2[[#This Row],[1Y Return vs Nifty Z-Score]],Table2[1Y Return vs Nifty Z-Score])</f>
        <v>173</v>
      </c>
      <c r="AT300">
        <f>_xlfn.RANK.AVG(Table2[[#This Row],[6M Return vs Nifty Z-Score]],Table2[6M Return vs Nifty Z-Score])</f>
        <v>458</v>
      </c>
      <c r="AU300">
        <f>_xlfn.RANK.AVG(Table2[[#This Row],[Sharpe Ratio Z-Score]],Table2[Sharpe Ratio Z-Score])</f>
        <v>328</v>
      </c>
      <c r="AV300">
        <f>(Table2[[#This Row],[Rank 1Y]]+Table2[[#This Row],[Rank 6M]]+Table2[[#This Row],[Rank Sharpe]])/3</f>
        <v>319.66666666666669</v>
      </c>
    </row>
    <row r="301" spans="1:48" x14ac:dyDescent="0.3">
      <c r="A301" t="s">
        <v>1473</v>
      </c>
      <c r="B301" t="s">
        <v>1474</v>
      </c>
      <c r="C301" t="s">
        <v>627</v>
      </c>
      <c r="D301" t="s">
        <v>474</v>
      </c>
      <c r="E301">
        <v>7129.6948482899998</v>
      </c>
      <c r="F301">
        <v>2417.6999999999998</v>
      </c>
      <c r="G301">
        <v>34.817237544420799</v>
      </c>
      <c r="H301">
        <f>(Table2[[#This Row],[1Y Return vs Nifty]]-AVERAGE(Table2[1Y Return vs Nifty]))/_xlfn.STDEV.P(Table2[1Y Return vs Nifty])</f>
        <v>0.17033374352832206</v>
      </c>
      <c r="I301">
        <v>11.5907832655411</v>
      </c>
      <c r="J301">
        <f>(Table2[[#This Row],[1M Return vs Nifty]]-AVERAGE(Table2[1M Return vs Nifty]))/_xlfn.STDEV.P(Table2[1M Return vs Nifty])</f>
        <v>0.85104896499826921</v>
      </c>
      <c r="K301">
        <v>96.650384218032798</v>
      </c>
      <c r="L301">
        <f>(Table2[[#This Row],[6M Return vs Nifty]]-AVERAGE(Table2[6M Return vs Nifty]))/_xlfn.STDEV.P(Table2[6M Return vs Nifty])</f>
        <v>2.9350275490981703</v>
      </c>
      <c r="M301">
        <v>-0.93812129681897605</v>
      </c>
      <c r="N301">
        <f>(Table2[[#This Row],[1W Return vs Nifty]]-AVERAGE(Table2[1W Return vs Nifty]))/_xlfn.STDEV.P(Table2[1W Return vs Nifty])</f>
        <v>-2.7907633802484465E-2</v>
      </c>
      <c r="O301">
        <v>2277.12</v>
      </c>
      <c r="P301">
        <v>2059.9496238731699</v>
      </c>
      <c r="Q301">
        <v>1638.04367184445</v>
      </c>
      <c r="R301">
        <v>65.268660125200796</v>
      </c>
      <c r="S301" s="2">
        <f>(Table2[[#This Row],[Close Price]]-Table2[[#This Row],[20D EMA]])/Table2[[#This Row],[20D EMA]]</f>
        <v>6.1735876897133189E-2</v>
      </c>
      <c r="T301" s="2">
        <f>(Table2[[#This Row],[Close Price]]-Table2[[#This Row],[50D EMA]])/Table2[[#This Row],[50D EMA]]</f>
        <v>0.17366947811771169</v>
      </c>
      <c r="U301" s="2">
        <f>(Table2[[#This Row],[Close Price]]-Table2[[#This Row],[200D EMA]])/Table2[[#This Row],[200D EMA]]</f>
        <v>0.47596797421014458</v>
      </c>
      <c r="V301">
        <v>0.74363943354115303</v>
      </c>
      <c r="W301">
        <v>2292.6999999999998</v>
      </c>
      <c r="X301">
        <v>2445</v>
      </c>
      <c r="Y301">
        <v>2292.6999999999998</v>
      </c>
      <c r="Z301">
        <v>2445</v>
      </c>
      <c r="AA301">
        <v>2292.6999999999998</v>
      </c>
      <c r="AB301">
        <v>2445</v>
      </c>
      <c r="AC301" s="2">
        <f>(Table2[[#This Row],[Close Price]]/Table2[[#This Row],[Day Low]])-1</f>
        <v>5.4520870589261472E-2</v>
      </c>
      <c r="AD301" s="2">
        <f>(Table2[[#This Row],[Day High]]/Table2[[#This Row],[Close Price]])-1</f>
        <v>1.1291723538900733E-2</v>
      </c>
      <c r="AE301" s="2">
        <f>(Table2[[#This Row],[Close Price]]/Table2[[#This Row],[Current Week Low]])-1</f>
        <v>5.4520870589261472E-2</v>
      </c>
      <c r="AF301" s="2">
        <f>(Table2[[#This Row],[Current Week High]]/Table2[[#This Row],[Close Price]])-1</f>
        <v>1.1291723538900733E-2</v>
      </c>
      <c r="AG301" s="2">
        <f>(Table2[[#This Row],[Close Price]]/Table2[[#This Row],[Current Month Low]])-1</f>
        <v>5.4520870589261472E-2</v>
      </c>
      <c r="AH301" s="2">
        <f>(Table2[[#This Row],[Current Month High]]/Table2[[#This Row],[Close Price]])-1</f>
        <v>1.1291723538900733E-2</v>
      </c>
      <c r="AI301">
        <v>3.1145303387516998</v>
      </c>
      <c r="AJ301">
        <v>125.584324702589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0.53</v>
      </c>
      <c r="AM301" t="s">
        <v>10358</v>
      </c>
      <c r="AN301">
        <v>9.9</v>
      </c>
      <c r="AO301" t="s">
        <v>10358</v>
      </c>
      <c r="AP301">
        <v>-7.9216965315999005E-2</v>
      </c>
      <c r="AQ301">
        <f>(Table2[[#This Row],[Sharpe Ratio]]-AVERAGE(Table2[Sharpe Ratio]))/_xlfn.STDEV.P(Table2[Sharpe Ratio])</f>
        <v>-1.6336616402106907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2.2948409836115862</v>
      </c>
      <c r="AS301">
        <f>_xlfn.RANK.AVG(Table2[[#This Row],[1Y Return vs Nifty Z-Score]],Table2[1Y Return vs Nifty Z-Score])</f>
        <v>248</v>
      </c>
      <c r="AT301">
        <f>_xlfn.RANK.AVG(Table2[[#This Row],[6M Return vs Nifty Z-Score]],Table2[6M Return vs Nifty Z-Score])</f>
        <v>11</v>
      </c>
      <c r="AU301">
        <f>_xlfn.RANK.AVG(Table2[[#This Row],[Sharpe Ratio Z-Score]],Table2[Sharpe Ratio Z-Score])</f>
        <v>700</v>
      </c>
      <c r="AV301">
        <f>(Table2[[#This Row],[Rank 1Y]]+Table2[[#This Row],[Rank 6M]]+Table2[[#This Row],[Rank Sharpe]])/3</f>
        <v>319.66666666666669</v>
      </c>
    </row>
    <row r="302" spans="1:48" x14ac:dyDescent="0.3">
      <c r="A302" t="s">
        <v>288</v>
      </c>
      <c r="B302" t="s">
        <v>289</v>
      </c>
      <c r="C302" t="s">
        <v>10322</v>
      </c>
      <c r="D302" t="s">
        <v>135</v>
      </c>
      <c r="E302">
        <v>97742.826916880003</v>
      </c>
      <c r="F302">
        <v>7435.4</v>
      </c>
      <c r="G302">
        <v>38.505902210657197</v>
      </c>
      <c r="H302">
        <f>(Table2[[#This Row],[1Y Return vs Nifty]]-AVERAGE(Table2[1Y Return vs Nifty]))/_xlfn.STDEV.P(Table2[1Y Return vs Nifty])</f>
        <v>0.23183523133090031</v>
      </c>
      <c r="I302">
        <v>3.4323105310836901</v>
      </c>
      <c r="J302">
        <f>(Table2[[#This Row],[1M Return vs Nifty]]-AVERAGE(Table2[1M Return vs Nifty]))/_xlfn.STDEV.P(Table2[1M Return vs Nifty])</f>
        <v>5.638557776020469E-2</v>
      </c>
      <c r="K302">
        <v>31.6978723172471</v>
      </c>
      <c r="L302">
        <f>(Table2[[#This Row],[6M Return vs Nifty]]-AVERAGE(Table2[6M Return vs Nifty]))/_xlfn.STDEV.P(Table2[6M Return vs Nifty])</f>
        <v>0.75890578178604384</v>
      </c>
      <c r="M302">
        <v>-1.2313654661631901</v>
      </c>
      <c r="N302">
        <f>(Table2[[#This Row],[1W Return vs Nifty]]-AVERAGE(Table2[1W Return vs Nifty]))/_xlfn.STDEV.P(Table2[1W Return vs Nifty])</f>
        <v>-9.8075911379852165E-2</v>
      </c>
      <c r="O302">
        <v>7386.46</v>
      </c>
      <c r="P302">
        <v>7068.7957502691697</v>
      </c>
      <c r="Q302">
        <v>6029.1516661293999</v>
      </c>
      <c r="R302">
        <v>61.0347720635393</v>
      </c>
      <c r="S302" s="2">
        <f>(Table2[[#This Row],[Close Price]]-Table2[[#This Row],[20D EMA]])/Table2[[#This Row],[20D EMA]]</f>
        <v>6.6256366378481171E-3</v>
      </c>
      <c r="T302" s="2">
        <f>(Table2[[#This Row],[Close Price]]-Table2[[#This Row],[50D EMA]])/Table2[[#This Row],[50D EMA]]</f>
        <v>5.1862334502573527E-2</v>
      </c>
      <c r="U302" s="2">
        <f>(Table2[[#This Row],[Close Price]]-Table2[[#This Row],[200D EMA]])/Table2[[#This Row],[200D EMA]]</f>
        <v>0.23324149262501206</v>
      </c>
      <c r="V302">
        <v>0.67354876390963303</v>
      </c>
      <c r="W302">
        <v>7264.05</v>
      </c>
      <c r="X302">
        <v>7455.7</v>
      </c>
      <c r="Y302">
        <v>7264.05</v>
      </c>
      <c r="Z302">
        <v>7746.5</v>
      </c>
      <c r="AA302">
        <v>7264.05</v>
      </c>
      <c r="AB302">
        <v>7746.5</v>
      </c>
      <c r="AC302" s="2">
        <f>(Table2[[#This Row],[Close Price]]/Table2[[#This Row],[Day Low]])-1</f>
        <v>2.3588769350431082E-2</v>
      </c>
      <c r="AD302" s="2">
        <f>(Table2[[#This Row],[Day High]]/Table2[[#This Row],[Close Price]])-1</f>
        <v>2.7301826398042905E-3</v>
      </c>
      <c r="AE302" s="2">
        <f>(Table2[[#This Row],[Close Price]]/Table2[[#This Row],[Current Week Low]])-1</f>
        <v>2.3588769350431082E-2</v>
      </c>
      <c r="AF302" s="2">
        <f>(Table2[[#This Row],[Current Week High]]/Table2[[#This Row],[Close Price]])-1</f>
        <v>4.1840385184388262E-2</v>
      </c>
      <c r="AG302" s="2">
        <f>(Table2[[#This Row],[Close Price]]/Table2[[#This Row],[Current Month Low]])-1</f>
        <v>2.3588769350431082E-2</v>
      </c>
      <c r="AH302" s="2">
        <f>(Table2[[#This Row],[Current Month High]]/Table2[[#This Row],[Close Price]])-1</f>
        <v>4.1840385184388262E-2</v>
      </c>
      <c r="AI302">
        <v>4.18403851843882</v>
      </c>
      <c r="AJ302">
        <v>87.193011165518996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-0.03</v>
      </c>
      <c r="AM302" t="s">
        <v>10357</v>
      </c>
      <c r="AN302">
        <v>0.56999999999999995</v>
      </c>
      <c r="AO302" t="s">
        <v>10358</v>
      </c>
      <c r="AP302">
        <v>-1.1233325484676E-2</v>
      </c>
      <c r="AQ302">
        <f>(Table2[[#This Row],[Sharpe Ratio]]-AVERAGE(Table2[Sharpe Ratio]))/_xlfn.STDEV.P(Table2[Sharpe Ratio])</f>
        <v>-0.855839649251396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9.3211030245900717E-2</v>
      </c>
      <c r="AS302">
        <f>_xlfn.RANK.AVG(Table2[[#This Row],[1Y Return vs Nifty Z-Score]],Table2[1Y Return vs Nifty Z-Score])</f>
        <v>229</v>
      </c>
      <c r="AT302">
        <f>_xlfn.RANK.AVG(Table2[[#This Row],[6M Return vs Nifty Z-Score]],Table2[6M Return vs Nifty Z-Score])</f>
        <v>139</v>
      </c>
      <c r="AU302">
        <f>_xlfn.RANK.AVG(Table2[[#This Row],[Sharpe Ratio Z-Score]],Table2[Sharpe Ratio Z-Score])</f>
        <v>595</v>
      </c>
      <c r="AV302">
        <f>(Table2[[#This Row],[Rank 1Y]]+Table2[[#This Row],[Rank 6M]]+Table2[[#This Row],[Rank Sharpe]])/3</f>
        <v>321</v>
      </c>
    </row>
    <row r="303" spans="1:48" x14ac:dyDescent="0.3">
      <c r="A303" t="s">
        <v>1976</v>
      </c>
      <c r="B303" t="s">
        <v>1977</v>
      </c>
      <c r="C303" t="s">
        <v>10327</v>
      </c>
      <c r="D303" t="s">
        <v>276</v>
      </c>
      <c r="E303">
        <v>3434.0975447999999</v>
      </c>
      <c r="F303">
        <v>330</v>
      </c>
      <c r="G303">
        <v>11.3696619701623</v>
      </c>
      <c r="H303">
        <f>(Table2[[#This Row],[1Y Return vs Nifty]]-AVERAGE(Table2[1Y Return vs Nifty]))/_xlfn.STDEV.P(Table2[1Y Return vs Nifty])</f>
        <v>-0.22061011113538948</v>
      </c>
      <c r="I303">
        <v>-0.33503168846443399</v>
      </c>
      <c r="J303">
        <f>(Table2[[#This Row],[1M Return vs Nifty]]-AVERAGE(Table2[1M Return vs Nifty]))/_xlfn.STDEV.P(Table2[1M Return vs Nifty])</f>
        <v>-0.31056654998631089</v>
      </c>
      <c r="K303">
        <v>20.5984362204379</v>
      </c>
      <c r="L303">
        <f>(Table2[[#This Row],[6M Return vs Nifty]]-AVERAGE(Table2[6M Return vs Nifty]))/_xlfn.STDEV.P(Table2[6M Return vs Nifty])</f>
        <v>0.38703833912191693</v>
      </c>
      <c r="M303">
        <v>-4.2441190970315699</v>
      </c>
      <c r="N303">
        <f>(Table2[[#This Row],[1W Return vs Nifty]]-AVERAGE(Table2[1W Return vs Nifty]))/_xlfn.STDEV.P(Table2[1W Return vs Nifty])</f>
        <v>-0.81897595012828139</v>
      </c>
      <c r="O303">
        <v>332.8</v>
      </c>
      <c r="P303">
        <v>320.50287777939798</v>
      </c>
      <c r="Q303">
        <v>274.05373986520101</v>
      </c>
      <c r="R303">
        <v>49.892936826029697</v>
      </c>
      <c r="S303" s="2">
        <f>(Table2[[#This Row],[Close Price]]-Table2[[#This Row],[20D EMA]])/Table2[[#This Row],[20D EMA]]</f>
        <v>-8.4134615384615728E-3</v>
      </c>
      <c r="T303" s="2">
        <f>(Table2[[#This Row],[Close Price]]-Table2[[#This Row],[50D EMA]])/Table2[[#This Row],[50D EMA]]</f>
        <v>2.9631940550433649E-2</v>
      </c>
      <c r="U303" s="2">
        <f>(Table2[[#This Row],[Close Price]]-Table2[[#This Row],[200D EMA]])/Table2[[#This Row],[200D EMA]]</f>
        <v>0.20414339232267845</v>
      </c>
      <c r="V303">
        <v>0.75343304781971199</v>
      </c>
      <c r="W303">
        <v>324</v>
      </c>
      <c r="X303">
        <v>336.05</v>
      </c>
      <c r="Y303">
        <v>324</v>
      </c>
      <c r="Z303">
        <v>341.45</v>
      </c>
      <c r="AA303">
        <v>324</v>
      </c>
      <c r="AB303">
        <v>341.45</v>
      </c>
      <c r="AC303" s="2">
        <f>(Table2[[#This Row],[Close Price]]/Table2[[#This Row],[Day Low]])-1</f>
        <v>1.8518518518518601E-2</v>
      </c>
      <c r="AD303" s="2">
        <f>(Table2[[#This Row],[Day High]]/Table2[[#This Row],[Close Price]])-1</f>
        <v>1.8333333333333313E-2</v>
      </c>
      <c r="AE303" s="2">
        <f>(Table2[[#This Row],[Close Price]]/Table2[[#This Row],[Current Week Low]])-1</f>
        <v>1.8518518518518601E-2</v>
      </c>
      <c r="AF303" s="2">
        <f>(Table2[[#This Row],[Current Week High]]/Table2[[#This Row],[Close Price]])-1</f>
        <v>3.4696969696969671E-2</v>
      </c>
      <c r="AG303" s="2">
        <f>(Table2[[#This Row],[Close Price]]/Table2[[#This Row],[Current Month Low]])-1</f>
        <v>1.8518518518518601E-2</v>
      </c>
      <c r="AH303" s="2">
        <f>(Table2[[#This Row],[Current Month High]]/Table2[[#This Row],[Close Price]])-1</f>
        <v>3.4696969696969671E-2</v>
      </c>
      <c r="AI303">
        <v>9.9545454545454604</v>
      </c>
      <c r="AJ303">
        <v>74.927113702623899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0.05</v>
      </c>
      <c r="AM303" t="s">
        <v>10358</v>
      </c>
      <c r="AN303">
        <v>1.01</v>
      </c>
      <c r="AO303" t="s">
        <v>10358</v>
      </c>
      <c r="AP303">
        <v>4.9874077838146999E-2</v>
      </c>
      <c r="AQ303">
        <f>(Table2[[#This Row],[Sharpe Ratio]]-AVERAGE(Table2[Sharpe Ratio]))/_xlfn.STDEV.P(Table2[Sharpe Ratio])</f>
        <v>-0.15669082119745326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-1.1198050933255181</v>
      </c>
      <c r="AS303">
        <f>_xlfn.RANK.AVG(Table2[[#This Row],[1Y Return vs Nifty Z-Score]],Table2[1Y Return vs Nifty Z-Score])</f>
        <v>367</v>
      </c>
      <c r="AT303">
        <f>_xlfn.RANK.AVG(Table2[[#This Row],[6M Return vs Nifty Z-Score]],Table2[6M Return vs Nifty Z-Score])</f>
        <v>216</v>
      </c>
      <c r="AU303">
        <f>_xlfn.RANK.AVG(Table2[[#This Row],[Sharpe Ratio Z-Score]],Table2[Sharpe Ratio Z-Score])</f>
        <v>381</v>
      </c>
      <c r="AV303">
        <f>(Table2[[#This Row],[Rank 1Y]]+Table2[[#This Row],[Rank 6M]]+Table2[[#This Row],[Rank Sharpe]])/3</f>
        <v>321.33333333333331</v>
      </c>
    </row>
    <row r="304" spans="1:48" x14ac:dyDescent="0.3">
      <c r="A304" t="s">
        <v>351</v>
      </c>
      <c r="B304" t="s">
        <v>352</v>
      </c>
      <c r="C304" t="s">
        <v>10318</v>
      </c>
      <c r="D304" t="s">
        <v>54</v>
      </c>
      <c r="E304">
        <v>72619.596225000001</v>
      </c>
      <c r="F304">
        <v>6207.8</v>
      </c>
      <c r="G304">
        <v>41.012900121793599</v>
      </c>
      <c r="H304">
        <f>(Table2[[#This Row],[1Y Return vs Nifty]]-AVERAGE(Table2[1Y Return vs Nifty]))/_xlfn.STDEV.P(Table2[1Y Return vs Nifty])</f>
        <v>0.27363466700857086</v>
      </c>
      <c r="I304">
        <v>15.658900636347701</v>
      </c>
      <c r="J304">
        <f>(Table2[[#This Row],[1M Return vs Nifty]]-AVERAGE(Table2[1M Return vs Nifty]))/_xlfn.STDEV.P(Table2[1M Return vs Nifty])</f>
        <v>1.2472976300104692</v>
      </c>
      <c r="K304">
        <v>8.6640884849353501</v>
      </c>
      <c r="L304">
        <f>(Table2[[#This Row],[6M Return vs Nifty]]-AVERAGE(Table2[6M Return vs Nifty]))/_xlfn.STDEV.P(Table2[6M Return vs Nifty])</f>
        <v>-1.2801376477829279E-2</v>
      </c>
      <c r="M304">
        <v>3.0162947362026702</v>
      </c>
      <c r="N304">
        <f>(Table2[[#This Row],[1W Return vs Nifty]]-AVERAGE(Table2[1W Return vs Nifty]))/_xlfn.STDEV.P(Table2[1W Return vs Nifty])</f>
        <v>0.91831599438414335</v>
      </c>
      <c r="O304">
        <v>5843.38</v>
      </c>
      <c r="P304">
        <v>5557.5337300748097</v>
      </c>
      <c r="Q304">
        <v>5007.3660568142795</v>
      </c>
      <c r="R304">
        <v>73.439549573835905</v>
      </c>
      <c r="S304" s="2">
        <f>(Table2[[#This Row],[Close Price]]-Table2[[#This Row],[20D EMA]])/Table2[[#This Row],[20D EMA]]</f>
        <v>6.2364590356950952E-2</v>
      </c>
      <c r="T304" s="2">
        <f>(Table2[[#This Row],[Close Price]]-Table2[[#This Row],[50D EMA]])/Table2[[#This Row],[50D EMA]]</f>
        <v>0.11700626600001532</v>
      </c>
      <c r="U304" s="2">
        <f>(Table2[[#This Row],[Close Price]]-Table2[[#This Row],[200D EMA]])/Table2[[#This Row],[200D EMA]]</f>
        <v>0.23973361035830579</v>
      </c>
      <c r="V304">
        <v>1.0409374547517101</v>
      </c>
      <c r="W304">
        <v>6059</v>
      </c>
      <c r="X304">
        <v>6239.25</v>
      </c>
      <c r="Y304">
        <v>6040.05</v>
      </c>
      <c r="Z304">
        <v>6239.25</v>
      </c>
      <c r="AA304">
        <v>6040.05</v>
      </c>
      <c r="AB304">
        <v>6239.25</v>
      </c>
      <c r="AC304" s="2">
        <f>(Table2[[#This Row],[Close Price]]/Table2[[#This Row],[Day Low]])-1</f>
        <v>2.4558508004621338E-2</v>
      </c>
      <c r="AD304" s="2">
        <f>(Table2[[#This Row],[Day High]]/Table2[[#This Row],[Close Price]])-1</f>
        <v>5.0662070298657103E-3</v>
      </c>
      <c r="AE304" s="2">
        <f>(Table2[[#This Row],[Close Price]]/Table2[[#This Row],[Current Week Low]])-1</f>
        <v>2.7772948899429606E-2</v>
      </c>
      <c r="AF304" s="2">
        <f>(Table2[[#This Row],[Current Week High]]/Table2[[#This Row],[Close Price]])-1</f>
        <v>5.0662070298657103E-3</v>
      </c>
      <c r="AG304" s="2">
        <f>(Table2[[#This Row],[Close Price]]/Table2[[#This Row],[Current Month Low]])-1</f>
        <v>2.7772948899429606E-2</v>
      </c>
      <c r="AH304" s="2">
        <f>(Table2[[#This Row],[Current Month High]]/Table2[[#This Row],[Close Price]])-1</f>
        <v>5.0662070298657103E-3</v>
      </c>
      <c r="AI304">
        <v>0.50662070298657103</v>
      </c>
      <c r="AJ304">
        <v>80.092834348709005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0.04</v>
      </c>
      <c r="AM304" t="s">
        <v>10358</v>
      </c>
      <c r="AN304">
        <v>8.14</v>
      </c>
      <c r="AO304" t="s">
        <v>10358</v>
      </c>
      <c r="AP304">
        <v>4.0074162927773001E-2</v>
      </c>
      <c r="AQ304">
        <f>(Table2[[#This Row],[Sharpe Ratio]]-AVERAGE(Table2[Sharpe Ratio]))/_xlfn.STDEV.P(Table2[Sharpe Ratio])</f>
        <v>-0.26881469902646482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2.1576322158988894</v>
      </c>
      <c r="AS304">
        <f>_xlfn.RANK.AVG(Table2[[#This Row],[1Y Return vs Nifty Z-Score]],Table2[1Y Return vs Nifty Z-Score])</f>
        <v>225</v>
      </c>
      <c r="AT304">
        <f>_xlfn.RANK.AVG(Table2[[#This Row],[6M Return vs Nifty Z-Score]],Table2[6M Return vs Nifty Z-Score])</f>
        <v>330</v>
      </c>
      <c r="AU304">
        <f>_xlfn.RANK.AVG(Table2[[#This Row],[Sharpe Ratio Z-Score]],Table2[Sharpe Ratio Z-Score])</f>
        <v>411</v>
      </c>
      <c r="AV304">
        <f>(Table2[[#This Row],[Rank 1Y]]+Table2[[#This Row],[Rank 6M]]+Table2[[#This Row],[Rank Sharpe]])/3</f>
        <v>322</v>
      </c>
    </row>
    <row r="305" spans="1:48" x14ac:dyDescent="0.3">
      <c r="A305" t="s">
        <v>1980</v>
      </c>
      <c r="B305" t="s">
        <v>1981</v>
      </c>
      <c r="C305" t="s">
        <v>10312</v>
      </c>
      <c r="D305" t="s">
        <v>57</v>
      </c>
      <c r="E305">
        <v>3409.2319904199999</v>
      </c>
      <c r="F305">
        <v>255.4</v>
      </c>
      <c r="G305">
        <v>25.3800129602404</v>
      </c>
      <c r="H305">
        <f>(Table2[[#This Row],[1Y Return vs Nifty]]-AVERAGE(Table2[1Y Return vs Nifty]))/_xlfn.STDEV.P(Table2[1Y Return vs Nifty])</f>
        <v>1.298592116680693E-2</v>
      </c>
      <c r="I305">
        <v>-7.2024308311203402</v>
      </c>
      <c r="J305">
        <f>(Table2[[#This Row],[1M Return vs Nifty]]-AVERAGE(Table2[1M Return vs Nifty]))/_xlfn.STDEV.P(Table2[1M Return vs Nifty])</f>
        <v>-0.97947491578495749</v>
      </c>
      <c r="K305">
        <v>19.387301609216699</v>
      </c>
      <c r="L305">
        <f>(Table2[[#This Row],[6M Return vs Nifty]]-AVERAGE(Table2[6M Return vs Nifty]))/_xlfn.STDEV.P(Table2[6M Return vs Nifty])</f>
        <v>0.34646136506047676</v>
      </c>
      <c r="M305">
        <v>-2.6522346395405298</v>
      </c>
      <c r="N305">
        <f>(Table2[[#This Row],[1W Return vs Nifty]]-AVERAGE(Table2[1W Return vs Nifty]))/_xlfn.STDEV.P(Table2[1W Return vs Nifty])</f>
        <v>-0.43806542517522107</v>
      </c>
      <c r="O305">
        <v>259.35000000000002</v>
      </c>
      <c r="P305">
        <v>246.24824606781601</v>
      </c>
      <c r="Q305">
        <v>209.14173860234601</v>
      </c>
      <c r="R305">
        <v>45.814273830927398</v>
      </c>
      <c r="S305" s="2">
        <f>(Table2[[#This Row],[Close Price]]-Table2[[#This Row],[20D EMA]])/Table2[[#This Row],[20D EMA]]</f>
        <v>-1.5230383651436348E-2</v>
      </c>
      <c r="T305" s="2">
        <f>(Table2[[#This Row],[Close Price]]-Table2[[#This Row],[50D EMA]])/Table2[[#This Row],[50D EMA]]</f>
        <v>3.7164747681750508E-2</v>
      </c>
      <c r="U305" s="2">
        <f>(Table2[[#This Row],[Close Price]]-Table2[[#This Row],[200D EMA]])/Table2[[#This Row],[200D EMA]]</f>
        <v>0.22118139452597579</v>
      </c>
      <c r="V305">
        <v>0.47256870244287402</v>
      </c>
      <c r="W305">
        <v>253</v>
      </c>
      <c r="X305">
        <v>264.05</v>
      </c>
      <c r="Y305">
        <v>253</v>
      </c>
      <c r="Z305">
        <v>264.8</v>
      </c>
      <c r="AA305">
        <v>253</v>
      </c>
      <c r="AB305">
        <v>264.8</v>
      </c>
      <c r="AC305" s="2">
        <f>(Table2[[#This Row],[Close Price]]/Table2[[#This Row],[Day Low]])-1</f>
        <v>9.4861660079050836E-3</v>
      </c>
      <c r="AD305" s="2">
        <f>(Table2[[#This Row],[Day High]]/Table2[[#This Row],[Close Price]])-1</f>
        <v>3.3868441660140913E-2</v>
      </c>
      <c r="AE305" s="2">
        <f>(Table2[[#This Row],[Close Price]]/Table2[[#This Row],[Current Week Low]])-1</f>
        <v>9.4861660079050836E-3</v>
      </c>
      <c r="AF305" s="2">
        <f>(Table2[[#This Row],[Current Week High]]/Table2[[#This Row],[Close Price]])-1</f>
        <v>3.6805011746280369E-2</v>
      </c>
      <c r="AG305" s="2">
        <f>(Table2[[#This Row],[Close Price]]/Table2[[#This Row],[Current Month Low]])-1</f>
        <v>9.4861660079050836E-3</v>
      </c>
      <c r="AH305" s="2">
        <f>(Table2[[#This Row],[Current Month High]]/Table2[[#This Row],[Close Price]])-1</f>
        <v>3.6805011746280369E-2</v>
      </c>
      <c r="AI305">
        <v>14.9373531714956</v>
      </c>
      <c r="AJ305">
        <v>65.093729799612106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0.27</v>
      </c>
      <c r="AM305" t="s">
        <v>10358</v>
      </c>
      <c r="AN305">
        <v>0.85</v>
      </c>
      <c r="AO305" t="s">
        <v>10358</v>
      </c>
      <c r="AP305">
        <v>3.1065492084749E-2</v>
      </c>
      <c r="AQ305">
        <f>(Table2[[#This Row],[Sharpe Ratio]]-AVERAGE(Table2[Sharpe Ratio]))/_xlfn.STDEV.P(Table2[Sharpe Ratio])</f>
        <v>-0.37188570711611091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-1.4299787618490059</v>
      </c>
      <c r="AS305">
        <f>_xlfn.RANK.AVG(Table2[[#This Row],[1Y Return vs Nifty Z-Score]],Table2[1Y Return vs Nifty Z-Score])</f>
        <v>295</v>
      </c>
      <c r="AT305">
        <f>_xlfn.RANK.AVG(Table2[[#This Row],[6M Return vs Nifty Z-Score]],Table2[6M Return vs Nifty Z-Score])</f>
        <v>228</v>
      </c>
      <c r="AU305">
        <f>_xlfn.RANK.AVG(Table2[[#This Row],[Sharpe Ratio Z-Score]],Table2[Sharpe Ratio Z-Score])</f>
        <v>443</v>
      </c>
      <c r="AV305">
        <f>(Table2[[#This Row],[Rank 1Y]]+Table2[[#This Row],[Rank 6M]]+Table2[[#This Row],[Rank Sharpe]])/3</f>
        <v>322</v>
      </c>
    </row>
    <row r="306" spans="1:48" x14ac:dyDescent="0.3">
      <c r="A306" t="s">
        <v>1268</v>
      </c>
      <c r="B306" t="s">
        <v>1269</v>
      </c>
      <c r="C306" t="s">
        <v>10319</v>
      </c>
      <c r="D306" t="s">
        <v>204</v>
      </c>
      <c r="E306">
        <v>9102.0738419999998</v>
      </c>
      <c r="F306">
        <v>455.7</v>
      </c>
      <c r="G306">
        <v>17.9190659707956</v>
      </c>
      <c r="H306">
        <f>(Table2[[#This Row],[1Y Return vs Nifty]]-AVERAGE(Table2[1Y Return vs Nifty]))/_xlfn.STDEV.P(Table2[1Y Return vs Nifty])</f>
        <v>-0.11141122028850554</v>
      </c>
      <c r="I306">
        <v>14.627607046838801</v>
      </c>
      <c r="J306">
        <f>(Table2[[#This Row],[1M Return vs Nifty]]-AVERAGE(Table2[1M Return vs Nifty]))/_xlfn.STDEV.P(Table2[1M Return vs Nifty])</f>
        <v>1.1468460769134361</v>
      </c>
      <c r="K306">
        <v>45.625854176401297</v>
      </c>
      <c r="L306">
        <f>(Table2[[#This Row],[6M Return vs Nifty]]-AVERAGE(Table2[6M Return vs Nifty]))/_xlfn.STDEV.P(Table2[6M Return vs Nifty])</f>
        <v>1.2255387665847002</v>
      </c>
      <c r="M306">
        <v>-0.86195451169695902</v>
      </c>
      <c r="N306">
        <f>(Table2[[#This Row],[1W Return vs Nifty]]-AVERAGE(Table2[1W Return vs Nifty]))/_xlfn.STDEV.P(Table2[1W Return vs Nifty])</f>
        <v>-9.6822343595241115E-3</v>
      </c>
      <c r="O306">
        <v>434.36</v>
      </c>
      <c r="P306">
        <v>404.15762426132397</v>
      </c>
      <c r="Q306">
        <v>324.43374999999997</v>
      </c>
      <c r="R306">
        <v>71.806207611530297</v>
      </c>
      <c r="S306" s="2">
        <f>(Table2[[#This Row],[Close Price]]-Table2[[#This Row],[20D EMA]])/Table2[[#This Row],[20D EMA]]</f>
        <v>4.9129754121005557E-2</v>
      </c>
      <c r="T306" s="2">
        <f>(Table2[[#This Row],[Close Price]]-Table2[[#This Row],[50D EMA]])/Table2[[#This Row],[50D EMA]]</f>
        <v>0.12753038083317034</v>
      </c>
      <c r="U306" s="2">
        <f>(Table2[[#This Row],[Close Price]]-Table2[[#This Row],[200D EMA]])/Table2[[#This Row],[200D EMA]]</f>
        <v>0.40460109344357675</v>
      </c>
      <c r="V306">
        <v>0.83155294867123097</v>
      </c>
      <c r="W306">
        <v>442</v>
      </c>
      <c r="X306">
        <v>457.8</v>
      </c>
      <c r="Y306">
        <v>442</v>
      </c>
      <c r="Z306">
        <v>467.35</v>
      </c>
      <c r="AA306">
        <v>442</v>
      </c>
      <c r="AB306">
        <v>467.35</v>
      </c>
      <c r="AC306" s="2">
        <f>(Table2[[#This Row],[Close Price]]/Table2[[#This Row],[Day Low]])-1</f>
        <v>3.0995475113122062E-2</v>
      </c>
      <c r="AD306" s="2">
        <f>(Table2[[#This Row],[Day High]]/Table2[[#This Row],[Close Price]])-1</f>
        <v>4.6082949308756671E-3</v>
      </c>
      <c r="AE306" s="2">
        <f>(Table2[[#This Row],[Close Price]]/Table2[[#This Row],[Current Week Low]])-1</f>
        <v>3.0995475113122062E-2</v>
      </c>
      <c r="AF306" s="2">
        <f>(Table2[[#This Row],[Current Week High]]/Table2[[#This Row],[Close Price]])-1</f>
        <v>2.556506473557163E-2</v>
      </c>
      <c r="AG306" s="2">
        <f>(Table2[[#This Row],[Close Price]]/Table2[[#This Row],[Current Month Low]])-1</f>
        <v>3.0995475113122062E-2</v>
      </c>
      <c r="AH306" s="2">
        <f>(Table2[[#This Row],[Current Month High]]/Table2[[#This Row],[Close Price]])-1</f>
        <v>2.556506473557163E-2</v>
      </c>
      <c r="AI306">
        <v>4.1913539609392103</v>
      </c>
      <c r="AJ306">
        <v>89.7959183673469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0.28999999999999998</v>
      </c>
      <c r="AM306" t="s">
        <v>10358</v>
      </c>
      <c r="AN306">
        <v>6.17</v>
      </c>
      <c r="AO306" t="s">
        <v>10358</v>
      </c>
      <c r="AQ306">
        <f>(Table2[[#This Row],[Sharpe Ratio]]-AVERAGE(Table2[Sharpe Ratio]))/_xlfn.STDEV.P(Table2[Sharpe Ratio])</f>
        <v>-0.72731567472953296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1.5239757141205736</v>
      </c>
      <c r="AS306">
        <f>_xlfn.RANK.AVG(Table2[[#This Row],[1Y Return vs Nifty Z-Score]],Table2[1Y Return vs Nifty Z-Score])</f>
        <v>340</v>
      </c>
      <c r="AT306">
        <f>_xlfn.RANK.AVG(Table2[[#This Row],[6M Return vs Nifty Z-Score]],Table2[6M Return vs Nifty Z-Score])</f>
        <v>78</v>
      </c>
      <c r="AU306">
        <f>_xlfn.RANK.AVG(Table2[[#This Row],[Sharpe Ratio Z-Score]],Table2[Sharpe Ratio Z-Score])</f>
        <v>548.5</v>
      </c>
      <c r="AV306">
        <f>(Table2[[#This Row],[Rank 1Y]]+Table2[[#This Row],[Rank 6M]]+Table2[[#This Row],[Rank Sharpe]])/3</f>
        <v>322.16666666666669</v>
      </c>
    </row>
    <row r="307" spans="1:48" x14ac:dyDescent="0.3">
      <c r="A307" t="s">
        <v>173</v>
      </c>
      <c r="B307" t="s">
        <v>174</v>
      </c>
      <c r="C307" t="s">
        <v>10312</v>
      </c>
      <c r="D307" t="s">
        <v>18</v>
      </c>
      <c r="E307">
        <v>155513.72921736</v>
      </c>
      <c r="F307">
        <v>357.25</v>
      </c>
      <c r="G307">
        <v>78.248164260864996</v>
      </c>
      <c r="H307">
        <f>(Table2[[#This Row],[1Y Return vs Nifty]]-AVERAGE(Table2[1Y Return vs Nifty]))/_xlfn.STDEV.P(Table2[1Y Return vs Nifty])</f>
        <v>0.89446208030971697</v>
      </c>
      <c r="I307">
        <v>2.5219860858110099</v>
      </c>
      <c r="J307">
        <f>(Table2[[#This Row],[1M Return vs Nifty]]-AVERAGE(Table2[1M Return vs Nifty]))/_xlfn.STDEV.P(Table2[1M Return vs Nifty])</f>
        <v>-3.22831634014474E-2</v>
      </c>
      <c r="K307">
        <v>-0.90389706840380901</v>
      </c>
      <c r="L307">
        <f>(Table2[[#This Row],[6M Return vs Nifty]]-AVERAGE(Table2[6M Return vs Nifty]))/_xlfn.STDEV.P(Table2[6M Return vs Nifty])</f>
        <v>-0.33336021281280165</v>
      </c>
      <c r="M307">
        <v>1.2496341543329601</v>
      </c>
      <c r="N307">
        <f>(Table2[[#This Row],[1W Return vs Nifty]]-AVERAGE(Table2[1W Return vs Nifty]))/_xlfn.STDEV.P(Table2[1W Return vs Nifty])</f>
        <v>0.49558455399148654</v>
      </c>
      <c r="O307">
        <v>347.05</v>
      </c>
      <c r="P307">
        <v>333.624815988629</v>
      </c>
      <c r="Q307">
        <v>290.952215185623</v>
      </c>
      <c r="R307">
        <v>72.333160508436606</v>
      </c>
      <c r="S307" s="2">
        <f>(Table2[[#This Row],[Close Price]]-Table2[[#This Row],[20D EMA]])/Table2[[#This Row],[20D EMA]]</f>
        <v>2.9390577726552337E-2</v>
      </c>
      <c r="T307" s="2">
        <f>(Table2[[#This Row],[Close Price]]-Table2[[#This Row],[50D EMA]])/Table2[[#This Row],[50D EMA]]</f>
        <v>7.081362920010191E-2</v>
      </c>
      <c r="U307" s="2">
        <f>(Table2[[#This Row],[Close Price]]-Table2[[#This Row],[200D EMA]])/Table2[[#This Row],[200D EMA]]</f>
        <v>0.227864856681294</v>
      </c>
      <c r="V307">
        <v>0.75699546994816502</v>
      </c>
      <c r="W307">
        <v>354.65</v>
      </c>
      <c r="X307">
        <v>363.95</v>
      </c>
      <c r="Y307">
        <v>353.5</v>
      </c>
      <c r="Z307">
        <v>367.2</v>
      </c>
      <c r="AA307">
        <v>353.5</v>
      </c>
      <c r="AB307">
        <v>367.2</v>
      </c>
      <c r="AC307" s="2">
        <f>(Table2[[#This Row],[Close Price]]/Table2[[#This Row],[Day Low]])-1</f>
        <v>7.3311715776118724E-3</v>
      </c>
      <c r="AD307" s="2">
        <f>(Table2[[#This Row],[Day High]]/Table2[[#This Row],[Close Price]])-1</f>
        <v>1.8754373687893677E-2</v>
      </c>
      <c r="AE307" s="2">
        <f>(Table2[[#This Row],[Close Price]]/Table2[[#This Row],[Current Week Low]])-1</f>
        <v>1.0608203677510586E-2</v>
      </c>
      <c r="AF307" s="2">
        <f>(Table2[[#This Row],[Current Week High]]/Table2[[#This Row],[Close Price]])-1</f>
        <v>2.7851644506647899E-2</v>
      </c>
      <c r="AG307" s="2">
        <f>(Table2[[#This Row],[Close Price]]/Table2[[#This Row],[Current Month Low]])-1</f>
        <v>1.0608203677510586E-2</v>
      </c>
      <c r="AH307" s="2">
        <f>(Table2[[#This Row],[Current Month High]]/Table2[[#This Row],[Close Price]])-1</f>
        <v>2.7851644506647899E-2</v>
      </c>
      <c r="AI307">
        <v>2.7851644506647899</v>
      </c>
      <c r="AJ307">
        <v>115.56795896817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0.08</v>
      </c>
      <c r="AM307" t="s">
        <v>10358</v>
      </c>
      <c r="AN307">
        <v>3.91</v>
      </c>
      <c r="AO307" t="s">
        <v>10358</v>
      </c>
      <c r="AP307">
        <v>3.5254303306604E-2</v>
      </c>
      <c r="AQ307">
        <f>(Table2[[#This Row],[Sharpe Ratio]]-AVERAGE(Table2[Sharpe Ratio]))/_xlfn.STDEV.P(Table2[Sharpe Ratio])</f>
        <v>-0.32396021368239919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0.70044304440455529</v>
      </c>
      <c r="AS307">
        <f>_xlfn.RANK.AVG(Table2[[#This Row],[1Y Return vs Nifty Z-Score]],Table2[1Y Return vs Nifty Z-Score])</f>
        <v>110</v>
      </c>
      <c r="AT307">
        <f>_xlfn.RANK.AVG(Table2[[#This Row],[6M Return vs Nifty Z-Score]],Table2[6M Return vs Nifty Z-Score])</f>
        <v>435</v>
      </c>
      <c r="AU307">
        <f>_xlfn.RANK.AVG(Table2[[#This Row],[Sharpe Ratio Z-Score]],Table2[Sharpe Ratio Z-Score])</f>
        <v>426</v>
      </c>
      <c r="AV307">
        <f>(Table2[[#This Row],[Rank 1Y]]+Table2[[#This Row],[Rank 6M]]+Table2[[#This Row],[Rank Sharpe]])/3</f>
        <v>323.66666666666669</v>
      </c>
    </row>
    <row r="308" spans="1:48" x14ac:dyDescent="0.3">
      <c r="A308" t="s">
        <v>363</v>
      </c>
      <c r="B308" t="s">
        <v>364</v>
      </c>
      <c r="C308" t="s">
        <v>10325</v>
      </c>
      <c r="D308" t="s">
        <v>365</v>
      </c>
      <c r="E308">
        <v>67368.065370149998</v>
      </c>
      <c r="F308">
        <v>5231.25</v>
      </c>
      <c r="G308">
        <v>-8.1901383814345508</v>
      </c>
      <c r="H308">
        <f>(Table2[[#This Row],[1Y Return vs Nifty]]-AVERAGE(Table2[1Y Return vs Nifty]))/_xlfn.STDEV.P(Table2[1Y Return vs Nifty])</f>
        <v>-0.54673268707883915</v>
      </c>
      <c r="I308">
        <v>3.4024568862265099</v>
      </c>
      <c r="J308">
        <f>(Table2[[#This Row],[1M Return vs Nifty]]-AVERAGE(Table2[1M Return vs Nifty]))/_xlfn.STDEV.P(Table2[1M Return vs Nifty])</f>
        <v>5.3477729770051809E-2</v>
      </c>
      <c r="K308">
        <v>16.777175353783399</v>
      </c>
      <c r="L308">
        <f>(Table2[[#This Row],[6M Return vs Nifty]]-AVERAGE(Table2[6M Return vs Nifty]))/_xlfn.STDEV.P(Table2[6M Return vs Nifty])</f>
        <v>0.25901359139227181</v>
      </c>
      <c r="M308">
        <v>-3.6962292021948202</v>
      </c>
      <c r="N308">
        <f>(Table2[[#This Row],[1W Return vs Nifty]]-AVERAGE(Table2[1W Return vs Nifty]))/_xlfn.STDEV.P(Table2[1W Return vs Nifty])</f>
        <v>-0.68787533759534059</v>
      </c>
      <c r="O308">
        <v>5333.27</v>
      </c>
      <c r="P308">
        <v>5396.49177588762</v>
      </c>
      <c r="Q308">
        <v>4874.8609579342601</v>
      </c>
      <c r="R308">
        <v>43.7419994935915</v>
      </c>
      <c r="S308" s="2">
        <f>(Table2[[#This Row],[Close Price]]-Table2[[#This Row],[20D EMA]])/Table2[[#This Row],[20D EMA]]</f>
        <v>-1.9128977156603815E-2</v>
      </c>
      <c r="T308" s="2">
        <f>(Table2[[#This Row],[Close Price]]-Table2[[#This Row],[50D EMA]])/Table2[[#This Row],[50D EMA]]</f>
        <v>-3.0620221942326751E-2</v>
      </c>
      <c r="U308" s="2">
        <f>(Table2[[#This Row],[Close Price]]-Table2[[#This Row],[200D EMA]])/Table2[[#This Row],[200D EMA]]</f>
        <v>7.3107529659012266E-2</v>
      </c>
      <c r="V308">
        <v>0.76701595543138601</v>
      </c>
      <c r="W308">
        <v>5154.45</v>
      </c>
      <c r="X308">
        <v>5267.2</v>
      </c>
      <c r="Y308">
        <v>5154.45</v>
      </c>
      <c r="Z308">
        <v>5376.35</v>
      </c>
      <c r="AA308">
        <v>5154.45</v>
      </c>
      <c r="AB308">
        <v>5376.35</v>
      </c>
      <c r="AC308" s="2">
        <f>(Table2[[#This Row],[Close Price]]/Table2[[#This Row],[Day Low]])-1</f>
        <v>1.4899746820708382E-2</v>
      </c>
      <c r="AD308" s="2">
        <f>(Table2[[#This Row],[Day High]]/Table2[[#This Row],[Close Price]])-1</f>
        <v>6.8721624850656138E-3</v>
      </c>
      <c r="AE308" s="2">
        <f>(Table2[[#This Row],[Close Price]]/Table2[[#This Row],[Current Week Low]])-1</f>
        <v>1.4899746820708382E-2</v>
      </c>
      <c r="AF308" s="2">
        <f>(Table2[[#This Row],[Current Week High]]/Table2[[#This Row],[Close Price]])-1</f>
        <v>2.7737156511350225E-2</v>
      </c>
      <c r="AG308" s="2">
        <f>(Table2[[#This Row],[Close Price]]/Table2[[#This Row],[Current Month Low]])-1</f>
        <v>1.4899746820708382E-2</v>
      </c>
      <c r="AH308" s="2">
        <f>(Table2[[#This Row],[Current Month High]]/Table2[[#This Row],[Close Price]])-1</f>
        <v>2.7737156511350225E-2</v>
      </c>
      <c r="AI308">
        <v>23.4886499402628</v>
      </c>
      <c r="AJ308">
        <v>45.272146625937197</v>
      </c>
      <c r="AK308" t="str">
        <f>IF(AND(Table2[[#This Row],[20D EMA]]&gt;Table2[[#This Row],[50D EMA]],Table2[[#This Row],[50D EMA]]&gt;Table2[[#This Row],[200D EMA]]),"Uptrend","Downtrend/NoTrend")</f>
        <v>Downtrend/NoTrend</v>
      </c>
      <c r="AL308">
        <v>-0.2</v>
      </c>
      <c r="AM308" t="s">
        <v>10357</v>
      </c>
      <c r="AN308">
        <v>-0.69</v>
      </c>
      <c r="AO308" t="s">
        <v>10357</v>
      </c>
      <c r="AP308">
        <v>0.101145408056588</v>
      </c>
      <c r="AQ308">
        <f>(Table2[[#This Row],[Sharpe Ratio]]-AVERAGE(Table2[Sharpe Ratio]))/_xlfn.STDEV.P(Table2[Sharpe Ratio])</f>
        <v>0.42992043187147727</v>
      </c>
      <c r="AR3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8">
        <f>_xlfn.RANK.AVG(Table2[[#This Row],[1Y Return vs Nifty Z-Score]],Table2[1Y Return vs Nifty Z-Score])</f>
        <v>498</v>
      </c>
      <c r="AT308">
        <f>_xlfn.RANK.AVG(Table2[[#This Row],[6M Return vs Nifty Z-Score]],Table2[6M Return vs Nifty Z-Score])</f>
        <v>242</v>
      </c>
      <c r="AU308">
        <f>_xlfn.RANK.AVG(Table2[[#This Row],[Sharpe Ratio Z-Score]],Table2[Sharpe Ratio Z-Score])</f>
        <v>231</v>
      </c>
      <c r="AV308">
        <f>(Table2[[#This Row],[Rank 1Y]]+Table2[[#This Row],[Rank 6M]]+Table2[[#This Row],[Rank Sharpe]])/3</f>
        <v>323.66666666666669</v>
      </c>
    </row>
    <row r="309" spans="1:48" x14ac:dyDescent="0.3">
      <c r="A309" t="s">
        <v>881</v>
      </c>
      <c r="B309" t="s">
        <v>882</v>
      </c>
      <c r="C309" t="s">
        <v>10312</v>
      </c>
      <c r="D309" t="s">
        <v>177</v>
      </c>
      <c r="E309">
        <v>17844.205595700001</v>
      </c>
      <c r="F309">
        <v>1838.3</v>
      </c>
      <c r="G309">
        <v>49.1222097248476</v>
      </c>
      <c r="H309">
        <f>(Table2[[#This Row],[1Y Return vs Nifty]]-AVERAGE(Table2[1Y Return vs Nifty]))/_xlfn.STDEV.P(Table2[1Y Return vs Nifty])</f>
        <v>0.40884202543413978</v>
      </c>
      <c r="I309">
        <v>-1.2036242635135801</v>
      </c>
      <c r="J309">
        <f>(Table2[[#This Row],[1M Return vs Nifty]]-AVERAGE(Table2[1M Return vs Nifty]))/_xlfn.STDEV.P(Table2[1M Return vs Nifty])</f>
        <v>-0.3951704630328246</v>
      </c>
      <c r="K309">
        <v>6.7762902791915103</v>
      </c>
      <c r="L309">
        <f>(Table2[[#This Row],[6M Return vs Nifty]]-AVERAGE(Table2[6M Return vs Nifty]))/_xlfn.STDEV.P(Table2[6M Return vs Nifty])</f>
        <v>-7.6048795978509942E-2</v>
      </c>
      <c r="M309">
        <v>1.9138651145758301</v>
      </c>
      <c r="N309">
        <f>(Table2[[#This Row],[1W Return vs Nifty]]-AVERAGE(Table2[1W Return vs Nifty]))/_xlfn.STDEV.P(Table2[1W Return vs Nifty])</f>
        <v>0.65452357909821979</v>
      </c>
      <c r="O309">
        <v>1799.59</v>
      </c>
      <c r="P309">
        <v>1730.0948870243799</v>
      </c>
      <c r="Q309">
        <v>1469.91488924481</v>
      </c>
      <c r="R309">
        <v>53.858066444022498</v>
      </c>
      <c r="S309" s="2">
        <f>(Table2[[#This Row],[Close Price]]-Table2[[#This Row],[20D EMA]])/Table2[[#This Row],[20D EMA]]</f>
        <v>2.1510455159230734E-2</v>
      </c>
      <c r="T309" s="2">
        <f>(Table2[[#This Row],[Close Price]]-Table2[[#This Row],[50D EMA]])/Table2[[#This Row],[50D EMA]]</f>
        <v>6.2542877727200213E-2</v>
      </c>
      <c r="U309" s="2">
        <f>(Table2[[#This Row],[Close Price]]-Table2[[#This Row],[200D EMA]])/Table2[[#This Row],[200D EMA]]</f>
        <v>0.25061662647995436</v>
      </c>
      <c r="V309">
        <v>0.442754948585519</v>
      </c>
      <c r="W309">
        <v>1815.4</v>
      </c>
      <c r="X309">
        <v>1870.7</v>
      </c>
      <c r="Y309">
        <v>1793.25</v>
      </c>
      <c r="Z309">
        <v>1870.7</v>
      </c>
      <c r="AA309">
        <v>1793.25</v>
      </c>
      <c r="AB309">
        <v>1870.7</v>
      </c>
      <c r="AC309" s="2">
        <f>(Table2[[#This Row],[Close Price]]/Table2[[#This Row],[Day Low]])-1</f>
        <v>1.2614299878814572E-2</v>
      </c>
      <c r="AD309" s="2">
        <f>(Table2[[#This Row],[Day High]]/Table2[[#This Row],[Close Price]])-1</f>
        <v>1.7624979600718182E-2</v>
      </c>
      <c r="AE309" s="2">
        <f>(Table2[[#This Row],[Close Price]]/Table2[[#This Row],[Current Week Low]])-1</f>
        <v>2.5121985222361642E-2</v>
      </c>
      <c r="AF309" s="2">
        <f>(Table2[[#This Row],[Current Week High]]/Table2[[#This Row],[Close Price]])-1</f>
        <v>1.7624979600718182E-2</v>
      </c>
      <c r="AG309" s="2">
        <f>(Table2[[#This Row],[Close Price]]/Table2[[#This Row],[Current Month Low]])-1</f>
        <v>2.5121985222361642E-2</v>
      </c>
      <c r="AH309" s="2">
        <f>(Table2[[#This Row],[Current Month High]]/Table2[[#This Row],[Close Price]])-1</f>
        <v>1.7624979600718182E-2</v>
      </c>
      <c r="AI309">
        <v>4.01729859108959</v>
      </c>
      <c r="AJ309">
        <v>87.821200510855604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0.19</v>
      </c>
      <c r="AM309" t="s">
        <v>10358</v>
      </c>
      <c r="AN309">
        <v>-0.14000000000000001</v>
      </c>
      <c r="AO309" t="s">
        <v>10357</v>
      </c>
      <c r="AP309">
        <v>3.2621981574888E-2</v>
      </c>
      <c r="AQ309">
        <f>(Table2[[#This Row],[Sharpe Ratio]]-AVERAGE(Table2[Sharpe Ratio]))/_xlfn.STDEV.P(Table2[Sharpe Ratio])</f>
        <v>-0.35407742622484084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0.23806891929618418</v>
      </c>
      <c r="AS309">
        <f>_xlfn.RANK.AVG(Table2[[#This Row],[1Y Return vs Nifty Z-Score]],Table2[1Y Return vs Nifty Z-Score])</f>
        <v>194</v>
      </c>
      <c r="AT309">
        <f>_xlfn.RANK.AVG(Table2[[#This Row],[6M Return vs Nifty Z-Score]],Table2[6M Return vs Nifty Z-Score])</f>
        <v>344</v>
      </c>
      <c r="AU309">
        <f>_xlfn.RANK.AVG(Table2[[#This Row],[Sharpe Ratio Z-Score]],Table2[Sharpe Ratio Z-Score])</f>
        <v>435</v>
      </c>
      <c r="AV309">
        <f>(Table2[[#This Row],[Rank 1Y]]+Table2[[#This Row],[Rank 6M]]+Table2[[#This Row],[Rank Sharpe]])/3</f>
        <v>324.33333333333331</v>
      </c>
    </row>
    <row r="310" spans="1:48" x14ac:dyDescent="0.3">
      <c r="A310" t="s">
        <v>190</v>
      </c>
      <c r="B310" t="s">
        <v>191</v>
      </c>
      <c r="C310" t="s">
        <v>10319</v>
      </c>
      <c r="D310" t="s">
        <v>192</v>
      </c>
      <c r="E310">
        <v>134617.25044845001</v>
      </c>
      <c r="F310">
        <v>4833.55</v>
      </c>
      <c r="G310">
        <v>11.7160004854956</v>
      </c>
      <c r="H310">
        <f>(Table2[[#This Row],[1Y Return vs Nifty]]-AVERAGE(Table2[1Y Return vs Nifty]))/_xlfn.STDEV.P(Table2[1Y Return vs Nifty])</f>
        <v>-0.21483557321891711</v>
      </c>
      <c r="I310">
        <v>2.6948862773491999</v>
      </c>
      <c r="J310">
        <f>(Table2[[#This Row],[1M Return vs Nifty]]-AVERAGE(Table2[1M Return vs Nifty]))/_xlfn.STDEV.P(Table2[1M Return vs Nifty])</f>
        <v>-1.5442088321114242E-2</v>
      </c>
      <c r="K310">
        <v>16.378766750697402</v>
      </c>
      <c r="L310">
        <f>(Table2[[#This Row],[6M Return vs Nifty]]-AVERAGE(Table2[6M Return vs Nifty]))/_xlfn.STDEV.P(Table2[6M Return vs Nifty])</f>
        <v>0.24566559901925678</v>
      </c>
      <c r="M310">
        <v>-0.66939321458119305</v>
      </c>
      <c r="N310">
        <f>(Table2[[#This Row],[1W Return vs Nifty]]-AVERAGE(Table2[1W Return vs Nifty]))/_xlfn.STDEV.P(Table2[1W Return vs Nifty])</f>
        <v>3.6394366504845767E-2</v>
      </c>
      <c r="O310">
        <v>4866.66</v>
      </c>
      <c r="P310">
        <v>4815.6149203950399</v>
      </c>
      <c r="Q310">
        <v>4377.4671867019397</v>
      </c>
      <c r="R310">
        <v>54.695083250398</v>
      </c>
      <c r="S310" s="2">
        <f>(Table2[[#This Row],[Close Price]]-Table2[[#This Row],[20D EMA]])/Table2[[#This Row],[20D EMA]]</f>
        <v>-6.8034339773067514E-3</v>
      </c>
      <c r="T310" s="2">
        <f>(Table2[[#This Row],[Close Price]]-Table2[[#This Row],[50D EMA]])/Table2[[#This Row],[50D EMA]]</f>
        <v>3.7243591735298042E-3</v>
      </c>
      <c r="U310" s="2">
        <f>(Table2[[#This Row],[Close Price]]-Table2[[#This Row],[200D EMA]])/Table2[[#This Row],[200D EMA]]</f>
        <v>0.10418874519118469</v>
      </c>
      <c r="V310">
        <v>0.62899027945699504</v>
      </c>
      <c r="W310">
        <v>4821.2</v>
      </c>
      <c r="X310">
        <v>4877.45</v>
      </c>
      <c r="Y310">
        <v>4821.2</v>
      </c>
      <c r="Z310">
        <v>5011</v>
      </c>
      <c r="AA310">
        <v>4821.2</v>
      </c>
      <c r="AB310">
        <v>5011</v>
      </c>
      <c r="AC310" s="2">
        <f>(Table2[[#This Row],[Close Price]]/Table2[[#This Row],[Day Low]])-1</f>
        <v>2.5616029204347246E-3</v>
      </c>
      <c r="AD310" s="2">
        <f>(Table2[[#This Row],[Day High]]/Table2[[#This Row],[Close Price]])-1</f>
        <v>9.0823514807956141E-3</v>
      </c>
      <c r="AE310" s="2">
        <f>(Table2[[#This Row],[Close Price]]/Table2[[#This Row],[Current Week Low]])-1</f>
        <v>2.5616029204347246E-3</v>
      </c>
      <c r="AF310" s="2">
        <f>(Table2[[#This Row],[Current Week High]]/Table2[[#This Row],[Close Price]])-1</f>
        <v>3.6712147386496419E-2</v>
      </c>
      <c r="AG310" s="2">
        <f>(Table2[[#This Row],[Close Price]]/Table2[[#This Row],[Current Month Low]])-1</f>
        <v>2.5616029204347246E-3</v>
      </c>
      <c r="AH310" s="2">
        <f>(Table2[[#This Row],[Current Month High]]/Table2[[#This Row],[Close Price]])-1</f>
        <v>3.6712147386496419E-2</v>
      </c>
      <c r="AI310">
        <v>4.6622047977159502</v>
      </c>
      <c r="AJ310">
        <v>47.589312977099198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-0.03</v>
      </c>
      <c r="AM310" t="s">
        <v>10357</v>
      </c>
      <c r="AN310">
        <v>0.42</v>
      </c>
      <c r="AO310" t="s">
        <v>10358</v>
      </c>
      <c r="AP310">
        <v>6.0207191016466002E-2</v>
      </c>
      <c r="AQ310">
        <f>(Table2[[#This Row],[Sharpe Ratio]]-AVERAGE(Table2[Sharpe Ratio]))/_xlfn.STDEV.P(Table2[Sharpe Ratio])</f>
        <v>-3.8466455966207243E-2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1.3315848017863931E-2</v>
      </c>
      <c r="AS310">
        <f>_xlfn.RANK.AVG(Table2[[#This Row],[1Y Return vs Nifty Z-Score]],Table2[1Y Return vs Nifty Z-Score])</f>
        <v>364</v>
      </c>
      <c r="AT310">
        <f>_xlfn.RANK.AVG(Table2[[#This Row],[6M Return vs Nifty Z-Score]],Table2[6M Return vs Nifty Z-Score])</f>
        <v>245</v>
      </c>
      <c r="AU310">
        <f>_xlfn.RANK.AVG(Table2[[#This Row],[Sharpe Ratio Z-Score]],Table2[Sharpe Ratio Z-Score])</f>
        <v>365</v>
      </c>
      <c r="AV310">
        <f>(Table2[[#This Row],[Rank 1Y]]+Table2[[#This Row],[Rank 6M]]+Table2[[#This Row],[Rank Sharpe]])/3</f>
        <v>324.66666666666669</v>
      </c>
    </row>
    <row r="311" spans="1:48" x14ac:dyDescent="0.3">
      <c r="A311" t="s">
        <v>341</v>
      </c>
      <c r="B311" t="s">
        <v>342</v>
      </c>
      <c r="C311" t="s">
        <v>10314</v>
      </c>
      <c r="D311" t="s">
        <v>34</v>
      </c>
      <c r="E311">
        <v>74870.992883885003</v>
      </c>
      <c r="F311">
        <v>536.04999999999995</v>
      </c>
      <c r="G311">
        <v>10.7083886992773</v>
      </c>
      <c r="H311">
        <f>(Table2[[#This Row],[1Y Return vs Nifty]]-AVERAGE(Table2[1Y Return vs Nifty]))/_xlfn.STDEV.P(Table2[1Y Return vs Nifty])</f>
        <v>-0.23163558883081803</v>
      </c>
      <c r="I311">
        <v>-6.6579704730012299</v>
      </c>
      <c r="J311">
        <f>(Table2[[#This Row],[1M Return vs Nifty]]-AVERAGE(Table2[1M Return vs Nifty]))/_xlfn.STDEV.P(Table2[1M Return vs Nifty])</f>
        <v>-0.92644259877145252</v>
      </c>
      <c r="K311">
        <v>-10.584487206893201</v>
      </c>
      <c r="L311">
        <f>(Table2[[#This Row],[6M Return vs Nifty]]-AVERAGE(Table2[6M Return vs Nifty]))/_xlfn.STDEV.P(Table2[6M Return vs Nifty])</f>
        <v>-0.65769167135550122</v>
      </c>
      <c r="M311">
        <v>-0.74753094029001199</v>
      </c>
      <c r="N311">
        <f>(Table2[[#This Row],[1W Return vs Nifty]]-AVERAGE(Table2[1W Return vs Nifty]))/_xlfn.STDEV.P(Table2[1W Return vs Nifty])</f>
        <v>1.7697354935743252E-2</v>
      </c>
      <c r="O311">
        <v>556.61</v>
      </c>
      <c r="P311">
        <v>556.86467825556497</v>
      </c>
      <c r="Q311">
        <v>509.065749792433</v>
      </c>
      <c r="R311">
        <v>47.0167758841758</v>
      </c>
      <c r="S311" s="2">
        <f>(Table2[[#This Row],[Close Price]]-Table2[[#This Row],[20D EMA]])/Table2[[#This Row],[20D EMA]]</f>
        <v>-3.6937891881209571E-2</v>
      </c>
      <c r="T311" s="2">
        <f>(Table2[[#This Row],[Close Price]]-Table2[[#This Row],[50D EMA]])/Table2[[#This Row],[50D EMA]]</f>
        <v>-3.7378341755790835E-2</v>
      </c>
      <c r="U311" s="2">
        <f>(Table2[[#This Row],[Close Price]]-Table2[[#This Row],[200D EMA]])/Table2[[#This Row],[200D EMA]]</f>
        <v>5.3007396821667031E-2</v>
      </c>
      <c r="V311">
        <v>0.75793807070589003</v>
      </c>
      <c r="W311">
        <v>534.15</v>
      </c>
      <c r="X311">
        <v>552.04999999999995</v>
      </c>
      <c r="Y311">
        <v>534.15</v>
      </c>
      <c r="Z311">
        <v>567.9</v>
      </c>
      <c r="AA311">
        <v>534.15</v>
      </c>
      <c r="AB311">
        <v>567.9</v>
      </c>
      <c r="AC311" s="2">
        <f>(Table2[[#This Row],[Close Price]]/Table2[[#This Row],[Day Low]])-1</f>
        <v>3.5570532621922446E-3</v>
      </c>
      <c r="AD311" s="2">
        <f>(Table2[[#This Row],[Day High]]/Table2[[#This Row],[Close Price]])-1</f>
        <v>2.9847961943848533E-2</v>
      </c>
      <c r="AE311" s="2">
        <f>(Table2[[#This Row],[Close Price]]/Table2[[#This Row],[Current Week Low]])-1</f>
        <v>3.5570532621922446E-3</v>
      </c>
      <c r="AF311" s="2">
        <f>(Table2[[#This Row],[Current Week High]]/Table2[[#This Row],[Close Price]])-1</f>
        <v>5.9416099244473441E-2</v>
      </c>
      <c r="AG311" s="2">
        <f>(Table2[[#This Row],[Close Price]]/Table2[[#This Row],[Current Month Low]])-1</f>
        <v>3.5570532621922446E-3</v>
      </c>
      <c r="AH311" s="2">
        <f>(Table2[[#This Row],[Current Month High]]/Table2[[#This Row],[Close Price]])-1</f>
        <v>5.9416099244473441E-2</v>
      </c>
      <c r="AI311">
        <v>18.030034511705999</v>
      </c>
      <c r="AJ311">
        <v>41.755916964167596</v>
      </c>
      <c r="AK311" t="str">
        <f>IF(AND(Table2[[#This Row],[20D EMA]]&gt;Table2[[#This Row],[50D EMA]],Table2[[#This Row],[50D EMA]]&gt;Table2[[#This Row],[200D EMA]]),"Uptrend","Downtrend/NoTrend")</f>
        <v>Downtrend/NoTrend</v>
      </c>
      <c r="AL311">
        <v>-0.04</v>
      </c>
      <c r="AM311" t="s">
        <v>10357</v>
      </c>
      <c r="AN311">
        <v>-2.54</v>
      </c>
      <c r="AO311" t="s">
        <v>10357</v>
      </c>
      <c r="AP311">
        <v>0.18113582437861001</v>
      </c>
      <c r="AQ311">
        <f>(Table2[[#This Row],[Sharpe Ratio]]-AVERAGE(Table2[Sharpe Ratio]))/_xlfn.STDEV.P(Table2[Sharpe Ratio])</f>
        <v>1.3451156911372422</v>
      </c>
      <c r="AR3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1">
        <f>_xlfn.RANK.AVG(Table2[[#This Row],[1Y Return vs Nifty Z-Score]],Table2[1Y Return vs Nifty Z-Score])</f>
        <v>370</v>
      </c>
      <c r="AT311">
        <f>_xlfn.RANK.AVG(Table2[[#This Row],[6M Return vs Nifty Z-Score]],Table2[6M Return vs Nifty Z-Score])</f>
        <v>533</v>
      </c>
      <c r="AU311">
        <f>_xlfn.RANK.AVG(Table2[[#This Row],[Sharpe Ratio Z-Score]],Table2[Sharpe Ratio Z-Score])</f>
        <v>72</v>
      </c>
      <c r="AV311">
        <f>(Table2[[#This Row],[Rank 1Y]]+Table2[[#This Row],[Rank 6M]]+Table2[[#This Row],[Rank Sharpe]])/3</f>
        <v>325</v>
      </c>
    </row>
    <row r="312" spans="1:48" x14ac:dyDescent="0.3">
      <c r="A312" t="s">
        <v>1221</v>
      </c>
      <c r="B312" t="s">
        <v>1222</v>
      </c>
      <c r="C312" t="s">
        <v>10316</v>
      </c>
      <c r="D312" t="s">
        <v>222</v>
      </c>
      <c r="E312">
        <v>9714.8238196000002</v>
      </c>
      <c r="F312">
        <v>832</v>
      </c>
      <c r="G312">
        <v>6.1740754618063596</v>
      </c>
      <c r="H312">
        <f>(Table2[[#This Row],[1Y Return vs Nifty]]-AVERAGE(Table2[1Y Return vs Nifty]))/_xlfn.STDEV.P(Table2[1Y Return vs Nifty])</f>
        <v>-0.30723666279667688</v>
      </c>
      <c r="I312">
        <v>12.2832125137041</v>
      </c>
      <c r="J312">
        <f>(Table2[[#This Row],[1M Return vs Nifty]]-AVERAGE(Table2[1M Return vs Nifty]))/_xlfn.STDEV.P(Table2[1M Return vs Nifty])</f>
        <v>0.91849396232527314</v>
      </c>
      <c r="K312">
        <v>20.388211508571299</v>
      </c>
      <c r="L312">
        <f>(Table2[[#This Row],[6M Return vs Nifty]]-AVERAGE(Table2[6M Return vs Nifty]))/_xlfn.STDEV.P(Table2[6M Return vs Nifty])</f>
        <v>0.37999512311483441</v>
      </c>
      <c r="M312">
        <v>8.1990413961708902E-3</v>
      </c>
      <c r="N312">
        <f>(Table2[[#This Row],[1W Return vs Nifty]]-AVERAGE(Table2[1W Return vs Nifty]))/_xlfn.STDEV.P(Table2[1W Return vs Nifty])</f>
        <v>0.1985305194862369</v>
      </c>
      <c r="O312">
        <v>707.75</v>
      </c>
      <c r="P312">
        <v>663.65522029010299</v>
      </c>
      <c r="Q312">
        <v>623.16077892868998</v>
      </c>
      <c r="R312">
        <v>81.001081582265201</v>
      </c>
      <c r="S312" s="2">
        <f>(Table2[[#This Row],[Close Price]]-Table2[[#This Row],[20D EMA]])/Table2[[#This Row],[20D EMA]]</f>
        <v>0.17555634051571883</v>
      </c>
      <c r="T312" s="2">
        <f>(Table2[[#This Row],[Close Price]]-Table2[[#This Row],[50D EMA]])/Table2[[#This Row],[50D EMA]]</f>
        <v>0.25366300838605416</v>
      </c>
      <c r="U312" s="2">
        <f>(Table2[[#This Row],[Close Price]]-Table2[[#This Row],[200D EMA]])/Table2[[#This Row],[200D EMA]]</f>
        <v>0.3351289556931632</v>
      </c>
      <c r="V312">
        <v>2.1016086592945999</v>
      </c>
      <c r="W312">
        <v>720</v>
      </c>
      <c r="X312">
        <v>855</v>
      </c>
      <c r="Y312">
        <v>713.65</v>
      </c>
      <c r="Z312">
        <v>855</v>
      </c>
      <c r="AA312">
        <v>713.65</v>
      </c>
      <c r="AB312">
        <v>855</v>
      </c>
      <c r="AC312" s="2">
        <f>(Table2[[#This Row],[Close Price]]/Table2[[#This Row],[Day Low]])-1</f>
        <v>0.15555555555555545</v>
      </c>
      <c r="AD312" s="2">
        <f>(Table2[[#This Row],[Day High]]/Table2[[#This Row],[Close Price]])-1</f>
        <v>2.7644230769230838E-2</v>
      </c>
      <c r="AE312" s="2">
        <f>(Table2[[#This Row],[Close Price]]/Table2[[#This Row],[Current Week Low]])-1</f>
        <v>0.16583759545995935</v>
      </c>
      <c r="AF312" s="2">
        <f>(Table2[[#This Row],[Current Week High]]/Table2[[#This Row],[Close Price]])-1</f>
        <v>2.7644230769230838E-2</v>
      </c>
      <c r="AG312" s="2">
        <f>(Table2[[#This Row],[Close Price]]/Table2[[#This Row],[Current Month Low]])-1</f>
        <v>0.16583759545995935</v>
      </c>
      <c r="AH312" s="2">
        <f>(Table2[[#This Row],[Current Month High]]/Table2[[#This Row],[Close Price]])-1</f>
        <v>2.7644230769230838E-2</v>
      </c>
      <c r="AI312">
        <v>2.7644230769230802</v>
      </c>
      <c r="AJ312">
        <v>50.833937635967999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0.23</v>
      </c>
      <c r="AM312" t="s">
        <v>10358</v>
      </c>
      <c r="AN312">
        <v>17.73</v>
      </c>
      <c r="AO312" t="s">
        <v>10358</v>
      </c>
      <c r="AP312">
        <v>5.8085522152518998E-2</v>
      </c>
      <c r="AQ312">
        <f>(Table2[[#This Row],[Sharpe Ratio]]-AVERAGE(Table2[Sharpe Ratio]))/_xlfn.STDEV.P(Table2[Sharpe Ratio])</f>
        <v>-6.2741130049651192E-2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1.1270418120800163</v>
      </c>
      <c r="AS312">
        <f>_xlfn.RANK.AVG(Table2[[#This Row],[1Y Return vs Nifty Z-Score]],Table2[1Y Return vs Nifty Z-Score])</f>
        <v>389</v>
      </c>
      <c r="AT312">
        <f>_xlfn.RANK.AVG(Table2[[#This Row],[6M Return vs Nifty Z-Score]],Table2[6M Return vs Nifty Z-Score])</f>
        <v>217</v>
      </c>
      <c r="AU312">
        <f>_xlfn.RANK.AVG(Table2[[#This Row],[Sharpe Ratio Z-Score]],Table2[Sharpe Ratio Z-Score])</f>
        <v>370</v>
      </c>
      <c r="AV312">
        <f>(Table2[[#This Row],[Rank 1Y]]+Table2[[#This Row],[Rank 6M]]+Table2[[#This Row],[Rank Sharpe]])/3</f>
        <v>325.33333333333331</v>
      </c>
    </row>
    <row r="313" spans="1:48" x14ac:dyDescent="0.3">
      <c r="A313" t="s">
        <v>157</v>
      </c>
      <c r="B313" t="s">
        <v>158</v>
      </c>
      <c r="C313" t="s">
        <v>6744</v>
      </c>
      <c r="D313" t="s">
        <v>77</v>
      </c>
      <c r="E313">
        <v>180601.56616364</v>
      </c>
      <c r="F313">
        <v>2757.65</v>
      </c>
      <c r="G313">
        <v>21.348860437467501</v>
      </c>
      <c r="H313">
        <f>(Table2[[#This Row],[1Y Return vs Nifty]]-AVERAGE(Table2[1Y Return vs Nifty]))/_xlfn.STDEV.P(Table2[1Y Return vs Nifty])</f>
        <v>-5.4225902119533841E-2</v>
      </c>
      <c r="I313">
        <v>-0.58860106269519796</v>
      </c>
      <c r="J313">
        <f>(Table2[[#This Row],[1M Return vs Nifty]]-AVERAGE(Table2[1M Return vs Nifty]))/_xlfn.STDEV.P(Table2[1M Return vs Nifty])</f>
        <v>-0.33526508173172054</v>
      </c>
      <c r="K313">
        <v>10.9656502796204</v>
      </c>
      <c r="L313">
        <f>(Table2[[#This Row],[6M Return vs Nifty]]-AVERAGE(Table2[6M Return vs Nifty]))/_xlfn.STDEV.P(Table2[6M Return vs Nifty])</f>
        <v>6.4308477685755663E-2</v>
      </c>
      <c r="M313">
        <v>-0.30447458891863599</v>
      </c>
      <c r="N313">
        <f>(Table2[[#This Row],[1W Return vs Nifty]]-AVERAGE(Table2[1W Return vs Nifty]))/_xlfn.STDEV.P(Table2[1W Return vs Nifty])</f>
        <v>0.12371310663838105</v>
      </c>
      <c r="O313">
        <v>2690.69</v>
      </c>
      <c r="P313">
        <v>2654.6480198333802</v>
      </c>
      <c r="Q313">
        <v>2376.9722445388002</v>
      </c>
      <c r="R313">
        <v>51.929750930132897</v>
      </c>
      <c r="S313" s="2">
        <f>(Table2[[#This Row],[Close Price]]-Table2[[#This Row],[20D EMA]])/Table2[[#This Row],[20D EMA]]</f>
        <v>2.4885809959527123E-2</v>
      </c>
      <c r="T313" s="2">
        <f>(Table2[[#This Row],[Close Price]]-Table2[[#This Row],[50D EMA]])/Table2[[#This Row],[50D EMA]]</f>
        <v>3.8800616653157975E-2</v>
      </c>
      <c r="U313" s="2">
        <f>(Table2[[#This Row],[Close Price]]-Table2[[#This Row],[200D EMA]])/Table2[[#This Row],[200D EMA]]</f>
        <v>0.16015237718312617</v>
      </c>
      <c r="V313">
        <v>0.985611680844521</v>
      </c>
      <c r="W313">
        <v>2687.25</v>
      </c>
      <c r="X313">
        <v>2763.95</v>
      </c>
      <c r="Y313">
        <v>2675.55</v>
      </c>
      <c r="Z313">
        <v>2763.95</v>
      </c>
      <c r="AA313">
        <v>2675.55</v>
      </c>
      <c r="AB313">
        <v>2763.95</v>
      </c>
      <c r="AC313" s="2">
        <f>(Table2[[#This Row],[Close Price]]/Table2[[#This Row],[Day Low]])-1</f>
        <v>2.6197785840543331E-2</v>
      </c>
      <c r="AD313" s="2">
        <f>(Table2[[#This Row],[Day High]]/Table2[[#This Row],[Close Price]])-1</f>
        <v>2.2845538773954566E-3</v>
      </c>
      <c r="AE313" s="2">
        <f>(Table2[[#This Row],[Close Price]]/Table2[[#This Row],[Current Week Low]])-1</f>
        <v>3.0685279662125531E-2</v>
      </c>
      <c r="AF313" s="2">
        <f>(Table2[[#This Row],[Current Week High]]/Table2[[#This Row],[Close Price]])-1</f>
        <v>2.2845538773954566E-3</v>
      </c>
      <c r="AG313" s="2">
        <f>(Table2[[#This Row],[Close Price]]/Table2[[#This Row],[Current Month Low]])-1</f>
        <v>3.0685279662125531E-2</v>
      </c>
      <c r="AH313" s="2">
        <f>(Table2[[#This Row],[Current Month High]]/Table2[[#This Row],[Close Price]])-1</f>
        <v>2.2845538773954566E-3</v>
      </c>
      <c r="AI313">
        <v>4.3551574710351204</v>
      </c>
      <c r="AJ313">
        <v>52.540771268485898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0.08</v>
      </c>
      <c r="AM313" t="s">
        <v>10358</v>
      </c>
      <c r="AN313">
        <v>6.13</v>
      </c>
      <c r="AO313" t="s">
        <v>10358</v>
      </c>
      <c r="AP313">
        <v>6.2306949539905003E-2</v>
      </c>
      <c r="AQ313">
        <f>(Table2[[#This Row],[Sharpe Ratio]]-AVERAGE(Table2[Sharpe Ratio]))/_xlfn.STDEV.P(Table2[Sharpe Ratio])</f>
        <v>-1.4442464910603756E-2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-0.21591186443772142</v>
      </c>
      <c r="AS313">
        <f>_xlfn.RANK.AVG(Table2[[#This Row],[1Y Return vs Nifty Z-Score]],Table2[1Y Return vs Nifty Z-Score])</f>
        <v>319</v>
      </c>
      <c r="AT313">
        <f>_xlfn.RANK.AVG(Table2[[#This Row],[6M Return vs Nifty Z-Score]],Table2[6M Return vs Nifty Z-Score])</f>
        <v>309</v>
      </c>
      <c r="AU313">
        <f>_xlfn.RANK.AVG(Table2[[#This Row],[Sharpe Ratio Z-Score]],Table2[Sharpe Ratio Z-Score])</f>
        <v>353</v>
      </c>
      <c r="AV313">
        <f>(Table2[[#This Row],[Rank 1Y]]+Table2[[#This Row],[Rank 6M]]+Table2[[#This Row],[Rank Sharpe]])/3</f>
        <v>327</v>
      </c>
    </row>
    <row r="314" spans="1:48" x14ac:dyDescent="0.3">
      <c r="A314" t="s">
        <v>1844</v>
      </c>
      <c r="B314" t="s">
        <v>1845</v>
      </c>
      <c r="C314" t="s">
        <v>10318</v>
      </c>
      <c r="D314" t="s">
        <v>54</v>
      </c>
      <c r="E314">
        <v>4027.0814186900002</v>
      </c>
      <c r="F314">
        <v>177.08</v>
      </c>
      <c r="G314">
        <v>64.074430775549601</v>
      </c>
      <c r="H314">
        <f>(Table2[[#This Row],[1Y Return vs Nifty]]-AVERAGE(Table2[1Y Return vs Nifty]))/_xlfn.STDEV.P(Table2[1Y Return vs Nifty])</f>
        <v>0.65814195475231996</v>
      </c>
      <c r="I314">
        <v>22.7483119883311</v>
      </c>
      <c r="J314">
        <f>(Table2[[#This Row],[1M Return vs Nifty]]-AVERAGE(Table2[1M Return vs Nifty]))/_xlfn.STDEV.P(Table2[1M Return vs Nifty])</f>
        <v>1.9378307508355386</v>
      </c>
      <c r="K314">
        <v>23.435685248734899</v>
      </c>
      <c r="L314">
        <f>(Table2[[#This Row],[6M Return vs Nifty]]-AVERAGE(Table2[6M Return vs Nifty]))/_xlfn.STDEV.P(Table2[6M Return vs Nifty])</f>
        <v>0.4820954691555222</v>
      </c>
      <c r="M314">
        <v>-0.136415539889331</v>
      </c>
      <c r="N314">
        <f>(Table2[[#This Row],[1W Return vs Nifty]]-AVERAGE(Table2[1W Return vs Nifty]))/_xlfn.STDEV.P(Table2[1W Return vs Nifty])</f>
        <v>0.16392674167176724</v>
      </c>
      <c r="O314">
        <v>158.56</v>
      </c>
      <c r="P314">
        <v>146.24497420839</v>
      </c>
      <c r="Q314">
        <v>127.153547372785</v>
      </c>
      <c r="R314">
        <v>56.777106114528898</v>
      </c>
      <c r="S314" s="2">
        <f>(Table2[[#This Row],[Close Price]]-Table2[[#This Row],[20D EMA]])/Table2[[#This Row],[20D EMA]]</f>
        <v>0.11680121089808281</v>
      </c>
      <c r="T314" s="2">
        <f>(Table2[[#This Row],[Close Price]]-Table2[[#This Row],[50D EMA]])/Table2[[#This Row],[50D EMA]]</f>
        <v>0.21084502875067701</v>
      </c>
      <c r="U314" s="2">
        <f>(Table2[[#This Row],[Close Price]]-Table2[[#This Row],[200D EMA]])/Table2[[#This Row],[200D EMA]]</f>
        <v>0.39264695054745208</v>
      </c>
      <c r="V314">
        <v>1.2861380662355799</v>
      </c>
      <c r="W314">
        <v>165.61</v>
      </c>
      <c r="X314">
        <v>179.8</v>
      </c>
      <c r="Y314">
        <v>160.75</v>
      </c>
      <c r="Z314">
        <v>179.8</v>
      </c>
      <c r="AA314">
        <v>160.75</v>
      </c>
      <c r="AB314">
        <v>179.8</v>
      </c>
      <c r="AC314" s="2">
        <f>(Table2[[#This Row],[Close Price]]/Table2[[#This Row],[Day Low]])-1</f>
        <v>6.9259102711188847E-2</v>
      </c>
      <c r="AD314" s="2">
        <f>(Table2[[#This Row],[Day High]]/Table2[[#This Row],[Close Price]])-1</f>
        <v>1.5360289134854321E-2</v>
      </c>
      <c r="AE314" s="2">
        <f>(Table2[[#This Row],[Close Price]]/Table2[[#This Row],[Current Week Low]])-1</f>
        <v>0.10158631415241071</v>
      </c>
      <c r="AF314" s="2">
        <f>(Table2[[#This Row],[Current Week High]]/Table2[[#This Row],[Close Price]])-1</f>
        <v>1.5360289134854321E-2</v>
      </c>
      <c r="AG314" s="2">
        <f>(Table2[[#This Row],[Close Price]]/Table2[[#This Row],[Current Month Low]])-1</f>
        <v>0.10158631415241071</v>
      </c>
      <c r="AH314" s="2">
        <f>(Table2[[#This Row],[Current Month High]]/Table2[[#This Row],[Close Price]])-1</f>
        <v>1.5360289134854321E-2</v>
      </c>
      <c r="AI314">
        <v>1.5360289134854299</v>
      </c>
      <c r="AJ314">
        <v>104.953703703703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0.24</v>
      </c>
      <c r="AM314" t="s">
        <v>10358</v>
      </c>
      <c r="AN314">
        <v>12.44</v>
      </c>
      <c r="AO314" t="s">
        <v>10358</v>
      </c>
      <c r="AP314">
        <v>-3.8323104427089E-2</v>
      </c>
      <c r="AQ314">
        <f>(Table2[[#This Row],[Sharpe Ratio]]-AVERAGE(Table2[Sharpe Ratio]))/_xlfn.STDEV.P(Table2[Sharpe Ratio])</f>
        <v>-1.1657822449099258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2.076212671505222</v>
      </c>
      <c r="AS314">
        <f>_xlfn.RANK.AVG(Table2[[#This Row],[1Y Return vs Nifty Z-Score]],Table2[1Y Return vs Nifty Z-Score])</f>
        <v>144</v>
      </c>
      <c r="AT314">
        <f>_xlfn.RANK.AVG(Table2[[#This Row],[6M Return vs Nifty Z-Score]],Table2[6M Return vs Nifty Z-Score])</f>
        <v>188</v>
      </c>
      <c r="AU314">
        <f>_xlfn.RANK.AVG(Table2[[#This Row],[Sharpe Ratio Z-Score]],Table2[Sharpe Ratio Z-Score])</f>
        <v>650</v>
      </c>
      <c r="AV314">
        <f>(Table2[[#This Row],[Rank 1Y]]+Table2[[#This Row],[Rank 6M]]+Table2[[#This Row],[Rank Sharpe]])/3</f>
        <v>327.33333333333331</v>
      </c>
    </row>
    <row r="315" spans="1:48" x14ac:dyDescent="0.3">
      <c r="A315" t="s">
        <v>1654</v>
      </c>
      <c r="B315" t="s">
        <v>1655</v>
      </c>
      <c r="C315" t="s">
        <v>10316</v>
      </c>
      <c r="D315" t="s">
        <v>989</v>
      </c>
      <c r="E315">
        <v>5312.7904584300004</v>
      </c>
      <c r="F315">
        <v>40.15</v>
      </c>
      <c r="G315">
        <v>12.589044989909301</v>
      </c>
      <c r="H315">
        <f>(Table2[[#This Row],[1Y Return vs Nifty]]-AVERAGE(Table2[1Y Return vs Nifty]))/_xlfn.STDEV.P(Table2[1Y Return vs Nifty])</f>
        <v>-0.2002792118259224</v>
      </c>
      <c r="I315">
        <v>-0.99475442550943605</v>
      </c>
      <c r="J315">
        <f>(Table2[[#This Row],[1M Return vs Nifty]]-AVERAGE(Table2[1M Return vs Nifty]))/_xlfn.STDEV.P(Table2[1M Return vs Nifty])</f>
        <v>-0.3748258203083088</v>
      </c>
      <c r="K315">
        <v>1.92138447887008</v>
      </c>
      <c r="L315">
        <f>(Table2[[#This Row],[6M Return vs Nifty]]-AVERAGE(Table2[6M Return vs Nifty]))/_xlfn.STDEV.P(Table2[6M Return vs Nifty])</f>
        <v>-0.23870403256839104</v>
      </c>
      <c r="M315">
        <v>0.68815015622029196</v>
      </c>
      <c r="N315">
        <f>(Table2[[#This Row],[1W Return vs Nifty]]-AVERAGE(Table2[1W Return vs Nifty]))/_xlfn.STDEV.P(Table2[1W Return vs Nifty])</f>
        <v>0.36123110675014158</v>
      </c>
      <c r="O315">
        <v>41.07</v>
      </c>
      <c r="P315">
        <v>40.314519001275997</v>
      </c>
      <c r="Q315">
        <v>34.536750210294997</v>
      </c>
      <c r="R315">
        <v>54.223935572384903</v>
      </c>
      <c r="S315" s="2">
        <f>(Table2[[#This Row],[Close Price]]-Table2[[#This Row],[20D EMA]])/Table2[[#This Row],[20D EMA]]</f>
        <v>-2.2400779157535956E-2</v>
      </c>
      <c r="T315" s="2">
        <f>(Table2[[#This Row],[Close Price]]-Table2[[#This Row],[50D EMA]])/Table2[[#This Row],[50D EMA]]</f>
        <v>-4.0808871183801321E-3</v>
      </c>
      <c r="U315" s="2">
        <f>(Table2[[#This Row],[Close Price]]-Table2[[#This Row],[200D EMA]])/Table2[[#This Row],[200D EMA]]</f>
        <v>0.16252976193549787</v>
      </c>
      <c r="V315">
        <v>0.68992357071142896</v>
      </c>
      <c r="W315">
        <v>40.04</v>
      </c>
      <c r="X315">
        <v>41.98</v>
      </c>
      <c r="Y315">
        <v>40.04</v>
      </c>
      <c r="Z315">
        <v>42.95</v>
      </c>
      <c r="AA315">
        <v>40.04</v>
      </c>
      <c r="AB315">
        <v>42.95</v>
      </c>
      <c r="AC315" s="2">
        <f>(Table2[[#This Row],[Close Price]]/Table2[[#This Row],[Day Low]])-1</f>
        <v>2.7472527472527375E-3</v>
      </c>
      <c r="AD315" s="2">
        <f>(Table2[[#This Row],[Day High]]/Table2[[#This Row],[Close Price]])-1</f>
        <v>4.5579078455790789E-2</v>
      </c>
      <c r="AE315" s="2">
        <f>(Table2[[#This Row],[Close Price]]/Table2[[#This Row],[Current Week Low]])-1</f>
        <v>2.7472527472527375E-3</v>
      </c>
      <c r="AF315" s="2">
        <f>(Table2[[#This Row],[Current Week High]]/Table2[[#This Row],[Close Price]])-1</f>
        <v>6.9738480697384864E-2</v>
      </c>
      <c r="AG315" s="2">
        <f>(Table2[[#This Row],[Close Price]]/Table2[[#This Row],[Current Month Low]])-1</f>
        <v>2.7472527472527375E-3</v>
      </c>
      <c r="AH315" s="2">
        <f>(Table2[[#This Row],[Current Month High]]/Table2[[#This Row],[Close Price]])-1</f>
        <v>6.9738480697384864E-2</v>
      </c>
      <c r="AI315">
        <v>14.819427148194199</v>
      </c>
      <c r="AJ315">
        <v>78.4444444444444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-0.13</v>
      </c>
      <c r="AM315" t="s">
        <v>10357</v>
      </c>
      <c r="AN315">
        <v>-2.17</v>
      </c>
      <c r="AO315" t="s">
        <v>10357</v>
      </c>
      <c r="AP315">
        <v>9.7803703547320001E-2</v>
      </c>
      <c r="AQ315">
        <f>(Table2[[#This Row],[Sharpe Ratio]]-AVERAGE(Table2[Sharpe Ratio]))/_xlfn.STDEV.P(Table2[Sharpe Ratio])</f>
        <v>0.3916869500948969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-6.0891007857583723E-2</v>
      </c>
      <c r="AS315">
        <f>_xlfn.RANK.AVG(Table2[[#This Row],[1Y Return vs Nifty Z-Score]],Table2[1Y Return vs Nifty Z-Score])</f>
        <v>360</v>
      </c>
      <c r="AT315">
        <f>_xlfn.RANK.AVG(Table2[[#This Row],[6M Return vs Nifty Z-Score]],Table2[6M Return vs Nifty Z-Score])</f>
        <v>397</v>
      </c>
      <c r="AU315">
        <f>_xlfn.RANK.AVG(Table2[[#This Row],[Sharpe Ratio Z-Score]],Table2[Sharpe Ratio Z-Score])</f>
        <v>236</v>
      </c>
      <c r="AV315">
        <f>(Table2[[#This Row],[Rank 1Y]]+Table2[[#This Row],[Rank 6M]]+Table2[[#This Row],[Rank Sharpe]])/3</f>
        <v>331</v>
      </c>
    </row>
    <row r="316" spans="1:48" x14ac:dyDescent="0.3">
      <c r="A316" t="s">
        <v>236</v>
      </c>
      <c r="B316" t="s">
        <v>237</v>
      </c>
      <c r="C316" t="s">
        <v>10314</v>
      </c>
      <c r="D316" t="s">
        <v>34</v>
      </c>
      <c r="E316">
        <v>114548.61827136</v>
      </c>
      <c r="F316">
        <v>59.73</v>
      </c>
      <c r="G316">
        <v>59.092454285969502</v>
      </c>
      <c r="H316">
        <f>(Table2[[#This Row],[1Y Return vs Nifty]]-AVERAGE(Table2[1Y Return vs Nifty]))/_xlfn.STDEV.P(Table2[1Y Return vs Nifty])</f>
        <v>0.57507694504536122</v>
      </c>
      <c r="I316">
        <v>-5.5794400731627203</v>
      </c>
      <c r="J316">
        <f>(Table2[[#This Row],[1M Return vs Nifty]]-AVERAGE(Table2[1M Return vs Nifty]))/_xlfn.STDEV.P(Table2[1M Return vs Nifty])</f>
        <v>-0.8213900174034896</v>
      </c>
      <c r="K316">
        <v>-17.8817568682142</v>
      </c>
      <c r="L316">
        <f>(Table2[[#This Row],[6M Return vs Nifty]]-AVERAGE(Table2[6M Return vs Nifty]))/_xlfn.STDEV.P(Table2[6M Return vs Nifty])</f>
        <v>-0.90217409223867151</v>
      </c>
      <c r="M316">
        <v>-2.27495872058801</v>
      </c>
      <c r="N316">
        <f>(Table2[[#This Row],[1W Return vs Nifty]]-AVERAGE(Table2[1W Return vs Nifty]))/_xlfn.STDEV.P(Table2[1W Return vs Nifty])</f>
        <v>-0.34778979765458401</v>
      </c>
      <c r="O316">
        <v>61.51</v>
      </c>
      <c r="P316">
        <v>62.877663109994103</v>
      </c>
      <c r="Q316">
        <v>57.7416371888729</v>
      </c>
      <c r="R316">
        <v>34.643292698049699</v>
      </c>
      <c r="S316" s="2">
        <f>(Table2[[#This Row],[Close Price]]-Table2[[#This Row],[20D EMA]])/Table2[[#This Row],[20D EMA]]</f>
        <v>-2.8938384002601222E-2</v>
      </c>
      <c r="T316" s="2">
        <f>(Table2[[#This Row],[Close Price]]-Table2[[#This Row],[50D EMA]])/Table2[[#This Row],[50D EMA]]</f>
        <v>-5.0060116014295705E-2</v>
      </c>
      <c r="U316" s="2">
        <f>(Table2[[#This Row],[Close Price]]-Table2[[#This Row],[200D EMA]])/Table2[[#This Row],[200D EMA]]</f>
        <v>3.4435511494472555E-2</v>
      </c>
      <c r="V316">
        <v>0.32011046778027802</v>
      </c>
      <c r="W316">
        <v>59.4</v>
      </c>
      <c r="X316">
        <v>60.34</v>
      </c>
      <c r="Y316">
        <v>59.4</v>
      </c>
      <c r="Z316">
        <v>61.1</v>
      </c>
      <c r="AA316">
        <v>59.4</v>
      </c>
      <c r="AB316">
        <v>61.1</v>
      </c>
      <c r="AC316" s="2">
        <f>(Table2[[#This Row],[Close Price]]/Table2[[#This Row],[Day Low]])-1</f>
        <v>5.5555555555555358E-3</v>
      </c>
      <c r="AD316" s="2">
        <f>(Table2[[#This Row],[Day High]]/Table2[[#This Row],[Close Price]])-1</f>
        <v>1.0212623472292126E-2</v>
      </c>
      <c r="AE316" s="2">
        <f>(Table2[[#This Row],[Close Price]]/Table2[[#This Row],[Current Week Low]])-1</f>
        <v>5.5555555555555358E-3</v>
      </c>
      <c r="AF316" s="2">
        <f>(Table2[[#This Row],[Current Week High]]/Table2[[#This Row],[Close Price]])-1</f>
        <v>2.2936547798426243E-2</v>
      </c>
      <c r="AG316" s="2">
        <f>(Table2[[#This Row],[Close Price]]/Table2[[#This Row],[Current Month Low]])-1</f>
        <v>5.5555555555555358E-3</v>
      </c>
      <c r="AH316" s="2">
        <f>(Table2[[#This Row],[Current Month High]]/Table2[[#This Row],[Close Price]])-1</f>
        <v>2.2936547798426243E-2</v>
      </c>
      <c r="AI316">
        <v>40.2142976728612</v>
      </c>
      <c r="AJ316">
        <v>96.157635467980199</v>
      </c>
      <c r="AK316" t="str">
        <f>IF(AND(Table2[[#This Row],[20D EMA]]&gt;Table2[[#This Row],[50D EMA]],Table2[[#This Row],[50D EMA]]&gt;Table2[[#This Row],[200D EMA]]),"Uptrend","Downtrend/NoTrend")</f>
        <v>Downtrend/NoTrend</v>
      </c>
      <c r="AL316">
        <v>-0.14000000000000001</v>
      </c>
      <c r="AM316" t="s">
        <v>10357</v>
      </c>
      <c r="AN316">
        <v>-3.52</v>
      </c>
      <c r="AO316" t="s">
        <v>10357</v>
      </c>
      <c r="AP316">
        <v>0.109288156445321</v>
      </c>
      <c r="AQ316">
        <f>(Table2[[#This Row],[Sharpe Ratio]]-AVERAGE(Table2[Sharpe Ratio]))/_xlfn.STDEV.P(Table2[Sharpe Ratio])</f>
        <v>0.5230841515446143</v>
      </c>
      <c r="AR3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6">
        <f>_xlfn.RANK.AVG(Table2[[#This Row],[1Y Return vs Nifty Z-Score]],Table2[1Y Return vs Nifty Z-Score])</f>
        <v>163</v>
      </c>
      <c r="AT316">
        <f>_xlfn.RANK.AVG(Table2[[#This Row],[6M Return vs Nifty Z-Score]],Table2[6M Return vs Nifty Z-Score])</f>
        <v>618</v>
      </c>
      <c r="AU316">
        <f>_xlfn.RANK.AVG(Table2[[#This Row],[Sharpe Ratio Z-Score]],Table2[Sharpe Ratio Z-Score])</f>
        <v>213</v>
      </c>
      <c r="AV316">
        <f>(Table2[[#This Row],[Rank 1Y]]+Table2[[#This Row],[Rank 6M]]+Table2[[#This Row],[Rank Sharpe]])/3</f>
        <v>331.33333333333331</v>
      </c>
    </row>
    <row r="317" spans="1:48" x14ac:dyDescent="0.3">
      <c r="A317" t="s">
        <v>41</v>
      </c>
      <c r="B317" t="s">
        <v>42</v>
      </c>
      <c r="C317" t="s">
        <v>10316</v>
      </c>
      <c r="D317" t="s">
        <v>43</v>
      </c>
      <c r="E317">
        <v>637842.26094585401</v>
      </c>
      <c r="F317">
        <v>506.35</v>
      </c>
      <c r="G317">
        <v>-13.296387108856001</v>
      </c>
      <c r="H317">
        <f>(Table2[[#This Row],[1Y Return vs Nifty]]-AVERAGE(Table2[1Y Return vs Nifty]))/_xlfn.STDEV.P(Table2[1Y Return vs Nifty])</f>
        <v>-0.63186970067104054</v>
      </c>
      <c r="I317">
        <v>3.3890136553475401</v>
      </c>
      <c r="J317">
        <f>(Table2[[#This Row],[1M Return vs Nifty]]-AVERAGE(Table2[1M Return vs Nifty]))/_xlfn.STDEV.P(Table2[1M Return vs Nifty])</f>
        <v>5.2168312709602933E-2</v>
      </c>
      <c r="K317">
        <v>11.305614053762</v>
      </c>
      <c r="L317">
        <f>(Table2[[#This Row],[6M Return vs Nifty]]-AVERAGE(Table2[6M Return vs Nifty]))/_xlfn.STDEV.P(Table2[6M Return vs Nifty])</f>
        <v>7.5698376973055884E-2</v>
      </c>
      <c r="M317">
        <v>1.21438441715995</v>
      </c>
      <c r="N317">
        <f>(Table2[[#This Row],[1W Return vs Nifty]]-AVERAGE(Table2[1W Return vs Nifty]))/_xlfn.STDEV.P(Table2[1W Return vs Nifty])</f>
        <v>0.48714989918482371</v>
      </c>
      <c r="O317">
        <v>499.71</v>
      </c>
      <c r="P317">
        <v>482.24274652975902</v>
      </c>
      <c r="Q317">
        <v>449.986884490639</v>
      </c>
      <c r="R317">
        <v>65.620289191094699</v>
      </c>
      <c r="S317" s="2">
        <f>(Table2[[#This Row],[Close Price]]-Table2[[#This Row],[20D EMA]])/Table2[[#This Row],[20D EMA]]</f>
        <v>1.3287706869984678E-2</v>
      </c>
      <c r="T317" s="2">
        <f>(Table2[[#This Row],[Close Price]]-Table2[[#This Row],[50D EMA]])/Table2[[#This Row],[50D EMA]]</f>
        <v>4.9989872618547218E-2</v>
      </c>
      <c r="U317" s="2">
        <f>(Table2[[#This Row],[Close Price]]-Table2[[#This Row],[200D EMA]])/Table2[[#This Row],[200D EMA]]</f>
        <v>0.12525501842828385</v>
      </c>
      <c r="V317">
        <v>0.66375105247557098</v>
      </c>
      <c r="W317">
        <v>499.95</v>
      </c>
      <c r="X317">
        <v>510.05</v>
      </c>
      <c r="Y317">
        <v>499.95</v>
      </c>
      <c r="Z317">
        <v>515.95000000000005</v>
      </c>
      <c r="AA317">
        <v>499.95</v>
      </c>
      <c r="AB317">
        <v>515.95000000000005</v>
      </c>
      <c r="AC317" s="2">
        <f>(Table2[[#This Row],[Close Price]]/Table2[[#This Row],[Day Low]])-1</f>
        <v>1.2801280128012849E-2</v>
      </c>
      <c r="AD317" s="2">
        <f>(Table2[[#This Row],[Day High]]/Table2[[#This Row],[Close Price]])-1</f>
        <v>7.3071985780586157E-3</v>
      </c>
      <c r="AE317" s="2">
        <f>(Table2[[#This Row],[Close Price]]/Table2[[#This Row],[Current Week Low]])-1</f>
        <v>1.2801280128012849E-2</v>
      </c>
      <c r="AF317" s="2">
        <f>(Table2[[#This Row],[Current Week High]]/Table2[[#This Row],[Close Price]])-1</f>
        <v>1.8959217932260408E-2</v>
      </c>
      <c r="AG317" s="2">
        <f>(Table2[[#This Row],[Close Price]]/Table2[[#This Row],[Current Month Low]])-1</f>
        <v>1.2801280128012849E-2</v>
      </c>
      <c r="AH317" s="2">
        <f>(Table2[[#This Row],[Current Month High]]/Table2[[#This Row],[Close Price]])-1</f>
        <v>1.8959217932260408E-2</v>
      </c>
      <c r="AI317">
        <v>1.8959217932260399</v>
      </c>
      <c r="AJ317">
        <v>26.793539501690201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0.05</v>
      </c>
      <c r="AM317" t="s">
        <v>10358</v>
      </c>
      <c r="AN317">
        <v>0.98</v>
      </c>
      <c r="AO317" t="s">
        <v>10358</v>
      </c>
      <c r="AP317">
        <v>0.13147280172206199</v>
      </c>
      <c r="AQ317">
        <f>(Table2[[#This Row],[Sharpe Ratio]]-AVERAGE(Table2[Sharpe Ratio]))/_xlfn.STDEV.P(Table2[Sharpe Ratio])</f>
        <v>0.77690558565279444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0.76005247384923647</v>
      </c>
      <c r="AS317">
        <f>_xlfn.RANK.AVG(Table2[[#This Row],[1Y Return vs Nifty Z-Score]],Table2[1Y Return vs Nifty Z-Score])</f>
        <v>532</v>
      </c>
      <c r="AT317">
        <f>_xlfn.RANK.AVG(Table2[[#This Row],[6M Return vs Nifty Z-Score]],Table2[6M Return vs Nifty Z-Score])</f>
        <v>305</v>
      </c>
      <c r="AU317">
        <f>_xlfn.RANK.AVG(Table2[[#This Row],[Sharpe Ratio Z-Score]],Table2[Sharpe Ratio Z-Score])</f>
        <v>160</v>
      </c>
      <c r="AV317">
        <f>(Table2[[#This Row],[Rank 1Y]]+Table2[[#This Row],[Rank 6M]]+Table2[[#This Row],[Rank Sharpe]])/3</f>
        <v>332.33333333333331</v>
      </c>
    </row>
    <row r="318" spans="1:48" x14ac:dyDescent="0.3">
      <c r="A318" t="s">
        <v>355</v>
      </c>
      <c r="B318" t="s">
        <v>356</v>
      </c>
      <c r="C318" t="s">
        <v>10316</v>
      </c>
      <c r="D318" t="s">
        <v>357</v>
      </c>
      <c r="E318">
        <v>71293.076324084905</v>
      </c>
      <c r="F318">
        <v>1927.95</v>
      </c>
      <c r="G318">
        <v>24.876181445808001</v>
      </c>
      <c r="H318">
        <f>(Table2[[#This Row],[1Y Return vs Nifty]]-AVERAGE(Table2[1Y Return vs Nifty]))/_xlfn.STDEV.P(Table2[1Y Return vs Nifty])</f>
        <v>4.5854861738818106E-3</v>
      </c>
      <c r="I318">
        <v>15.3521197540387</v>
      </c>
      <c r="J318">
        <f>(Table2[[#This Row],[1M Return vs Nifty]]-AVERAGE(Table2[1M Return vs Nifty]))/_xlfn.STDEV.P(Table2[1M Return vs Nifty])</f>
        <v>1.21741611382351</v>
      </c>
      <c r="K318">
        <v>8.0270296817310101</v>
      </c>
      <c r="L318">
        <f>(Table2[[#This Row],[6M Return vs Nifty]]-AVERAGE(Table2[6M Return vs Nifty]))/_xlfn.STDEV.P(Table2[6M Return vs Nifty])</f>
        <v>-3.4144931763702792E-2</v>
      </c>
      <c r="M318">
        <v>2.04664066104543</v>
      </c>
      <c r="N318">
        <f>(Table2[[#This Row],[1W Return vs Nifty]]-AVERAGE(Table2[1W Return vs Nifty]))/_xlfn.STDEV.P(Table2[1W Return vs Nifty])</f>
        <v>0.68629447984963277</v>
      </c>
      <c r="O318">
        <v>1866.08</v>
      </c>
      <c r="P318">
        <v>1748.24251001521</v>
      </c>
      <c r="Q318">
        <v>1544.34494447214</v>
      </c>
      <c r="R318">
        <v>81.901010698363507</v>
      </c>
      <c r="S318" s="2">
        <f>(Table2[[#This Row],[Close Price]]-Table2[[#This Row],[20D EMA]])/Table2[[#This Row],[20D EMA]]</f>
        <v>3.3155063019806287E-2</v>
      </c>
      <c r="T318" s="2">
        <f>(Table2[[#This Row],[Close Price]]-Table2[[#This Row],[50D EMA]])/Table2[[#This Row],[50D EMA]]</f>
        <v>0.1027932274586016</v>
      </c>
      <c r="U318" s="2">
        <f>(Table2[[#This Row],[Close Price]]-Table2[[#This Row],[200D EMA]])/Table2[[#This Row],[200D EMA]]</f>
        <v>0.24839337668760067</v>
      </c>
      <c r="V318">
        <v>0.818862758174704</v>
      </c>
      <c r="W318">
        <v>1896.95</v>
      </c>
      <c r="X318">
        <v>1973.45</v>
      </c>
      <c r="Y318">
        <v>1896.95</v>
      </c>
      <c r="Z318">
        <v>1992.2</v>
      </c>
      <c r="AA318">
        <v>1896.95</v>
      </c>
      <c r="AB318">
        <v>1992.2</v>
      </c>
      <c r="AC318" s="2">
        <f>(Table2[[#This Row],[Close Price]]/Table2[[#This Row],[Day Low]])-1</f>
        <v>1.6342022720683191E-2</v>
      </c>
      <c r="AD318" s="2">
        <f>(Table2[[#This Row],[Day High]]/Table2[[#This Row],[Close Price]])-1</f>
        <v>2.3600197100547282E-2</v>
      </c>
      <c r="AE318" s="2">
        <f>(Table2[[#This Row],[Close Price]]/Table2[[#This Row],[Current Week Low]])-1</f>
        <v>1.6342022720683191E-2</v>
      </c>
      <c r="AF318" s="2">
        <f>(Table2[[#This Row],[Current Week High]]/Table2[[#This Row],[Close Price]])-1</f>
        <v>3.3325553048574985E-2</v>
      </c>
      <c r="AG318" s="2">
        <f>(Table2[[#This Row],[Close Price]]/Table2[[#This Row],[Current Month Low]])-1</f>
        <v>1.6342022720683191E-2</v>
      </c>
      <c r="AH318" s="2">
        <f>(Table2[[#This Row],[Current Month High]]/Table2[[#This Row],[Close Price]])-1</f>
        <v>3.3325553048574985E-2</v>
      </c>
      <c r="AI318">
        <v>3.3325553048574901</v>
      </c>
      <c r="AJ318">
        <v>64.789093551006403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0.17</v>
      </c>
      <c r="AM318" t="s">
        <v>10358</v>
      </c>
      <c r="AN318">
        <v>7.04</v>
      </c>
      <c r="AO318" t="s">
        <v>10358</v>
      </c>
      <c r="AP318">
        <v>6.0986405469974997E-2</v>
      </c>
      <c r="AQ318">
        <f>(Table2[[#This Row],[Sharpe Ratio]]-AVERAGE(Table2[Sharpe Ratio]))/_xlfn.STDEV.P(Table2[Sharpe Ratio])</f>
        <v>-2.955122078438379E-2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1.8445999272989382</v>
      </c>
      <c r="AS318">
        <f>_xlfn.RANK.AVG(Table2[[#This Row],[1Y Return vs Nifty Z-Score]],Table2[1Y Return vs Nifty Z-Score])</f>
        <v>299</v>
      </c>
      <c r="AT318">
        <f>_xlfn.RANK.AVG(Table2[[#This Row],[6M Return vs Nifty Z-Score]],Table2[6M Return vs Nifty Z-Score])</f>
        <v>337</v>
      </c>
      <c r="AU318">
        <f>_xlfn.RANK.AVG(Table2[[#This Row],[Sharpe Ratio Z-Score]],Table2[Sharpe Ratio Z-Score])</f>
        <v>361</v>
      </c>
      <c r="AV318">
        <f>(Table2[[#This Row],[Rank 1Y]]+Table2[[#This Row],[Rank 6M]]+Table2[[#This Row],[Rank Sharpe]])/3</f>
        <v>332.33333333333331</v>
      </c>
    </row>
    <row r="319" spans="1:48" x14ac:dyDescent="0.3">
      <c r="A319" t="s">
        <v>390</v>
      </c>
      <c r="B319" t="s">
        <v>391</v>
      </c>
      <c r="C319" t="s">
        <v>10327</v>
      </c>
      <c r="D319" t="s">
        <v>276</v>
      </c>
      <c r="E319">
        <v>61370.100449685</v>
      </c>
      <c r="F319">
        <v>7202.15</v>
      </c>
      <c r="G319">
        <v>-20.077606121608099</v>
      </c>
      <c r="H319">
        <f>(Table2[[#This Row],[1Y Return vs Nifty]]-AVERAGE(Table2[1Y Return vs Nifty]))/_xlfn.STDEV.P(Table2[1Y Return vs Nifty])</f>
        <v>-0.74493366721070231</v>
      </c>
      <c r="I319">
        <v>-10.765532297326001</v>
      </c>
      <c r="J319">
        <f>(Table2[[#This Row],[1M Return vs Nifty]]-AVERAGE(Table2[1M Return vs Nifty]))/_xlfn.STDEV.P(Table2[1M Return vs Nifty])</f>
        <v>-1.3265332896211746</v>
      </c>
      <c r="K319">
        <v>19.937335815132801</v>
      </c>
      <c r="L319">
        <f>(Table2[[#This Row],[6M Return vs Nifty]]-AVERAGE(Table2[6M Return vs Nifty]))/_xlfn.STDEV.P(Table2[6M Return vs Nifty])</f>
        <v>0.36488931146674641</v>
      </c>
      <c r="M319">
        <v>-2.1889099138371999</v>
      </c>
      <c r="N319">
        <f>(Table2[[#This Row],[1W Return vs Nifty]]-AVERAGE(Table2[1W Return vs Nifty]))/_xlfn.STDEV.P(Table2[1W Return vs Nifty])</f>
        <v>-0.32719980068791032</v>
      </c>
      <c r="O319">
        <v>7412.26</v>
      </c>
      <c r="P319">
        <v>7755.5474512011097</v>
      </c>
      <c r="Q319">
        <v>7165.9805444232297</v>
      </c>
      <c r="R319">
        <v>28.277766139324399</v>
      </c>
      <c r="S319" s="2">
        <f>(Table2[[#This Row],[Close Price]]-Table2[[#This Row],[20D EMA]])/Table2[[#This Row],[20D EMA]]</f>
        <v>-2.8346280351741651E-2</v>
      </c>
      <c r="T319" s="2">
        <f>(Table2[[#This Row],[Close Price]]-Table2[[#This Row],[50D EMA]])/Table2[[#This Row],[50D EMA]]</f>
        <v>-7.1355046782081738E-2</v>
      </c>
      <c r="U319" s="2">
        <f>(Table2[[#This Row],[Close Price]]-Table2[[#This Row],[200D EMA]])/Table2[[#This Row],[200D EMA]]</f>
        <v>5.0473840045404542E-3</v>
      </c>
      <c r="V319">
        <v>0.38982623056874699</v>
      </c>
      <c r="W319">
        <v>7160.15</v>
      </c>
      <c r="X319">
        <v>7260</v>
      </c>
      <c r="Y319">
        <v>7160.15</v>
      </c>
      <c r="Z319">
        <v>7319</v>
      </c>
      <c r="AA319">
        <v>7160.15</v>
      </c>
      <c r="AB319">
        <v>7319</v>
      </c>
      <c r="AC319" s="2">
        <f>(Table2[[#This Row],[Close Price]]/Table2[[#This Row],[Day Low]])-1</f>
        <v>5.8657989008610301E-3</v>
      </c>
      <c r="AD319" s="2">
        <f>(Table2[[#This Row],[Day High]]/Table2[[#This Row],[Close Price]])-1</f>
        <v>8.0323236811230547E-3</v>
      </c>
      <c r="AE319" s="2">
        <f>(Table2[[#This Row],[Close Price]]/Table2[[#This Row],[Current Week Low]])-1</f>
        <v>5.8657989008610301E-3</v>
      </c>
      <c r="AF319" s="2">
        <f>(Table2[[#This Row],[Current Week High]]/Table2[[#This Row],[Close Price]])-1</f>
        <v>1.6224321903876016E-2</v>
      </c>
      <c r="AG319" s="2">
        <f>(Table2[[#This Row],[Close Price]]/Table2[[#This Row],[Current Month Low]])-1</f>
        <v>5.8657989008610301E-3</v>
      </c>
      <c r="AH319" s="2">
        <f>(Table2[[#This Row],[Current Month High]]/Table2[[#This Row],[Close Price]])-1</f>
        <v>1.6224321903876016E-2</v>
      </c>
      <c r="AI319">
        <v>37.945613462646499</v>
      </c>
      <c r="AJ319">
        <v>35.251643192488203</v>
      </c>
      <c r="AK319" t="str">
        <f>IF(AND(Table2[[#This Row],[20D EMA]]&gt;Table2[[#This Row],[50D EMA]],Table2[[#This Row],[50D EMA]]&gt;Table2[[#This Row],[200D EMA]]),"Uptrend","Downtrend/NoTrend")</f>
        <v>Downtrend/NoTrend</v>
      </c>
      <c r="AL319">
        <v>-0.26</v>
      </c>
      <c r="AM319" t="s">
        <v>10357</v>
      </c>
      <c r="AN319">
        <v>-3.15</v>
      </c>
      <c r="AO319" t="s">
        <v>10357</v>
      </c>
      <c r="AP319">
        <v>0.113343726766317</v>
      </c>
      <c r="AQ319">
        <f>(Table2[[#This Row],[Sharpe Ratio]]-AVERAGE(Table2[Sharpe Ratio]))/_xlfn.STDEV.P(Table2[Sharpe Ratio])</f>
        <v>0.56948519434519584</v>
      </c>
      <c r="AR3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9">
        <f>_xlfn.RANK.AVG(Table2[[#This Row],[1Y Return vs Nifty Z-Score]],Table2[1Y Return vs Nifty Z-Score])</f>
        <v>575</v>
      </c>
      <c r="AT319">
        <f>_xlfn.RANK.AVG(Table2[[#This Row],[6M Return vs Nifty Z-Score]],Table2[6M Return vs Nifty Z-Score])</f>
        <v>224</v>
      </c>
      <c r="AU319">
        <f>_xlfn.RANK.AVG(Table2[[#This Row],[Sharpe Ratio Z-Score]],Table2[Sharpe Ratio Z-Score])</f>
        <v>200</v>
      </c>
      <c r="AV319">
        <f>(Table2[[#This Row],[Rank 1Y]]+Table2[[#This Row],[Rank 6M]]+Table2[[#This Row],[Rank Sharpe]])/3</f>
        <v>333</v>
      </c>
    </row>
    <row r="320" spans="1:48" x14ac:dyDescent="0.3">
      <c r="A320" t="s">
        <v>1785</v>
      </c>
      <c r="B320" t="s">
        <v>1786</v>
      </c>
      <c r="C320" t="s">
        <v>627</v>
      </c>
      <c r="D320" t="s">
        <v>627</v>
      </c>
      <c r="E320">
        <v>4395.2692069000004</v>
      </c>
      <c r="F320">
        <v>211.2</v>
      </c>
      <c r="G320">
        <v>26.432057078535401</v>
      </c>
      <c r="H320">
        <f>(Table2[[#This Row],[1Y Return vs Nifty]]-AVERAGE(Table2[1Y Return vs Nifty]))/_xlfn.STDEV.P(Table2[1Y Return vs Nifty])</f>
        <v>3.0526761650718662E-2</v>
      </c>
      <c r="I320">
        <v>-3.24090481328059</v>
      </c>
      <c r="J320">
        <f>(Table2[[#This Row],[1M Return vs Nifty]]-AVERAGE(Table2[1M Return vs Nifty]))/_xlfn.STDEV.P(Table2[1M Return vs Nifty])</f>
        <v>-0.59360861624186989</v>
      </c>
      <c r="K320">
        <v>0.29419772087712998</v>
      </c>
      <c r="L320">
        <f>(Table2[[#This Row],[6M Return vs Nifty]]-AVERAGE(Table2[6M Return vs Nifty]))/_xlfn.STDEV.P(Table2[6M Return vs Nifty])</f>
        <v>-0.29322011547153243</v>
      </c>
      <c r="M320">
        <v>-8.2609008718502093</v>
      </c>
      <c r="N320">
        <f>(Table2[[#This Row],[1W Return vs Nifty]]-AVERAGE(Table2[1W Return vs Nifty]))/_xlfn.STDEV.P(Table2[1W Return vs Nifty])</f>
        <v>-1.7801226258609735</v>
      </c>
      <c r="O320">
        <v>216.98</v>
      </c>
      <c r="P320">
        <v>211.71062317665701</v>
      </c>
      <c r="Q320">
        <v>181.184681384665</v>
      </c>
      <c r="R320">
        <v>39.270386619041297</v>
      </c>
      <c r="S320" s="2">
        <f>(Table2[[#This Row],[Close Price]]-Table2[[#This Row],[20D EMA]])/Table2[[#This Row],[20D EMA]]</f>
        <v>-2.6638399852520978E-2</v>
      </c>
      <c r="T320" s="2">
        <f>(Table2[[#This Row],[Close Price]]-Table2[[#This Row],[50D EMA]])/Table2[[#This Row],[50D EMA]]</f>
        <v>-2.4118920864492602E-3</v>
      </c>
      <c r="U320" s="2">
        <f>(Table2[[#This Row],[Close Price]]-Table2[[#This Row],[200D EMA]])/Table2[[#This Row],[200D EMA]]</f>
        <v>0.16566145871687035</v>
      </c>
      <c r="V320">
        <v>0.54935634664361599</v>
      </c>
      <c r="W320">
        <v>207.8</v>
      </c>
      <c r="X320">
        <v>214.39</v>
      </c>
      <c r="Y320">
        <v>207.8</v>
      </c>
      <c r="Z320">
        <v>218.25</v>
      </c>
      <c r="AA320">
        <v>207.8</v>
      </c>
      <c r="AB320">
        <v>218.25</v>
      </c>
      <c r="AC320" s="2">
        <f>(Table2[[#This Row],[Close Price]]/Table2[[#This Row],[Day Low]])-1</f>
        <v>1.6361886429258732E-2</v>
      </c>
      <c r="AD320" s="2">
        <f>(Table2[[#This Row],[Day High]]/Table2[[#This Row],[Close Price]])-1</f>
        <v>1.5104166666666696E-2</v>
      </c>
      <c r="AE320" s="2">
        <f>(Table2[[#This Row],[Close Price]]/Table2[[#This Row],[Current Week Low]])-1</f>
        <v>1.6361886429258732E-2</v>
      </c>
      <c r="AF320" s="2">
        <f>(Table2[[#This Row],[Current Week High]]/Table2[[#This Row],[Close Price]])-1</f>
        <v>3.3380681818181879E-2</v>
      </c>
      <c r="AG320" s="2">
        <f>(Table2[[#This Row],[Close Price]]/Table2[[#This Row],[Current Month Low]])-1</f>
        <v>1.6361886429258732E-2</v>
      </c>
      <c r="AH320" s="2">
        <f>(Table2[[#This Row],[Current Month High]]/Table2[[#This Row],[Close Price]])-1</f>
        <v>3.3380681818181879E-2</v>
      </c>
      <c r="AI320">
        <v>15.151515151515101</v>
      </c>
      <c r="AJ320">
        <v>66.495861253448894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0.1</v>
      </c>
      <c r="AM320" t="s">
        <v>10358</v>
      </c>
      <c r="AN320">
        <v>-1.1599999999999999</v>
      </c>
      <c r="AO320" t="s">
        <v>10357</v>
      </c>
      <c r="AP320">
        <v>8.1656695040710006E-2</v>
      </c>
      <c r="AQ320">
        <f>(Table2[[#This Row],[Sharpe Ratio]]-AVERAGE(Table2[Sharpe Ratio]))/_xlfn.STDEV.P(Table2[Sharpe Ratio])</f>
        <v>0.20694399817573012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-2.429480597747927</v>
      </c>
      <c r="AS320">
        <f>_xlfn.RANK.AVG(Table2[[#This Row],[1Y Return vs Nifty Z-Score]],Table2[1Y Return vs Nifty Z-Score])</f>
        <v>292</v>
      </c>
      <c r="AT320">
        <f>_xlfn.RANK.AVG(Table2[[#This Row],[6M Return vs Nifty Z-Score]],Table2[6M Return vs Nifty Z-Score])</f>
        <v>423</v>
      </c>
      <c r="AU320">
        <f>_xlfn.RANK.AVG(Table2[[#This Row],[Sharpe Ratio Z-Score]],Table2[Sharpe Ratio Z-Score])</f>
        <v>286</v>
      </c>
      <c r="AV320">
        <f>(Table2[[#This Row],[Rank 1Y]]+Table2[[#This Row],[Rank 6M]]+Table2[[#This Row],[Rank Sharpe]])/3</f>
        <v>333.66666666666669</v>
      </c>
    </row>
    <row r="321" spans="1:48" x14ac:dyDescent="0.3">
      <c r="A321" t="s">
        <v>211</v>
      </c>
      <c r="B321" t="s">
        <v>212</v>
      </c>
      <c r="C321" t="s">
        <v>10326</v>
      </c>
      <c r="D321" t="s">
        <v>138</v>
      </c>
      <c r="E321">
        <v>124819.65936036</v>
      </c>
      <c r="F321">
        <v>1218.2</v>
      </c>
      <c r="G321">
        <v>44.561055000157097</v>
      </c>
      <c r="H321">
        <f>(Table2[[#This Row],[1Y Return vs Nifty]]-AVERAGE(Table2[1Y Return vs Nifty]))/_xlfn.STDEV.P(Table2[1Y Return vs Nifty])</f>
        <v>0.33279342057344324</v>
      </c>
      <c r="I321">
        <v>0.371479775630152</v>
      </c>
      <c r="J321">
        <f>(Table2[[#This Row],[1M Return vs Nifty]]-AVERAGE(Table2[1M Return vs Nifty]))/_xlfn.STDEV.P(Table2[1M Return vs Nifty])</f>
        <v>-0.24174989625053458</v>
      </c>
      <c r="K321">
        <v>-9.6643921448811998</v>
      </c>
      <c r="L321">
        <f>(Table2[[#This Row],[6M Return vs Nifty]]-AVERAGE(Table2[6M Return vs Nifty]))/_xlfn.STDEV.P(Table2[6M Return vs Nifty])</f>
        <v>-0.62686547489524547</v>
      </c>
      <c r="M321">
        <v>-1.0335148709875599</v>
      </c>
      <c r="N321">
        <f>(Table2[[#This Row],[1W Return vs Nifty]]-AVERAGE(Table2[1W Return vs Nifty]))/_xlfn.STDEV.P(Table2[1W Return vs Nifty])</f>
        <v>-5.0733672616239567E-2</v>
      </c>
      <c r="O321">
        <v>1256.29</v>
      </c>
      <c r="P321">
        <v>1303.5857421092001</v>
      </c>
      <c r="Q321">
        <v>1181.8234156073199</v>
      </c>
      <c r="R321">
        <v>51.163158406245103</v>
      </c>
      <c r="S321" s="2">
        <f>(Table2[[#This Row],[Close Price]]-Table2[[#This Row],[20D EMA]])/Table2[[#This Row],[20D EMA]]</f>
        <v>-3.0319432615080848E-2</v>
      </c>
      <c r="T321" s="2">
        <f>(Table2[[#This Row],[Close Price]]-Table2[[#This Row],[50D EMA]])/Table2[[#This Row],[50D EMA]]</f>
        <v>-6.5500671993424839E-2</v>
      </c>
      <c r="U321" s="2">
        <f>(Table2[[#This Row],[Close Price]]-Table2[[#This Row],[200D EMA]])/Table2[[#This Row],[200D EMA]]</f>
        <v>3.0780050481557582E-2</v>
      </c>
      <c r="V321">
        <v>1.0547833945377101</v>
      </c>
      <c r="W321">
        <v>1206.5999999999999</v>
      </c>
      <c r="X321">
        <v>1239.5999999999999</v>
      </c>
      <c r="Y321">
        <v>1206.5999999999999</v>
      </c>
      <c r="Z321">
        <v>1269</v>
      </c>
      <c r="AA321">
        <v>1206.5999999999999</v>
      </c>
      <c r="AB321">
        <v>1269</v>
      </c>
      <c r="AC321" s="2">
        <f>(Table2[[#This Row],[Close Price]]/Table2[[#This Row],[Day Low]])-1</f>
        <v>9.6137908171722852E-3</v>
      </c>
      <c r="AD321" s="2">
        <f>(Table2[[#This Row],[Day High]]/Table2[[#This Row],[Close Price]])-1</f>
        <v>1.7566901986537431E-2</v>
      </c>
      <c r="AE321" s="2">
        <f>(Table2[[#This Row],[Close Price]]/Table2[[#This Row],[Current Week Low]])-1</f>
        <v>9.6137908171722852E-3</v>
      </c>
      <c r="AF321" s="2">
        <f>(Table2[[#This Row],[Current Week High]]/Table2[[#This Row],[Close Price]])-1</f>
        <v>4.1700870136266666E-2</v>
      </c>
      <c r="AG321" s="2">
        <f>(Table2[[#This Row],[Close Price]]/Table2[[#This Row],[Current Month Low]])-1</f>
        <v>9.6137908171722852E-3</v>
      </c>
      <c r="AH321" s="2">
        <f>(Table2[[#This Row],[Current Month High]]/Table2[[#This Row],[Close Price]])-1</f>
        <v>4.1700870136266666E-2</v>
      </c>
      <c r="AI321">
        <v>35.441635199474597</v>
      </c>
      <c r="AJ321">
        <v>79.649019318684495</v>
      </c>
      <c r="AK321" t="str">
        <f>IF(AND(Table2[[#This Row],[20D EMA]]&gt;Table2[[#This Row],[50D EMA]],Table2[[#This Row],[50D EMA]]&gt;Table2[[#This Row],[200D EMA]]),"Uptrend","Downtrend/NoTrend")</f>
        <v>Downtrend/NoTrend</v>
      </c>
      <c r="AL321">
        <v>-0.16</v>
      </c>
      <c r="AM321" t="s">
        <v>10357</v>
      </c>
      <c r="AN321">
        <v>-5.42</v>
      </c>
      <c r="AO321" t="s">
        <v>10357</v>
      </c>
      <c r="AP321">
        <v>8.6454625560790005E-2</v>
      </c>
      <c r="AQ321">
        <f>(Table2[[#This Row],[Sharpe Ratio]]-AVERAGE(Table2[Sharpe Ratio]))/_xlfn.STDEV.P(Table2[Sharpe Ratio])</f>
        <v>0.26183861515817541</v>
      </c>
      <c r="AR3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1">
        <f>_xlfn.RANK.AVG(Table2[[#This Row],[1Y Return vs Nifty Z-Score]],Table2[1Y Return vs Nifty Z-Score])</f>
        <v>209</v>
      </c>
      <c r="AT321">
        <f>_xlfn.RANK.AVG(Table2[[#This Row],[6M Return vs Nifty Z-Score]],Table2[6M Return vs Nifty Z-Score])</f>
        <v>527</v>
      </c>
      <c r="AU321">
        <f>_xlfn.RANK.AVG(Table2[[#This Row],[Sharpe Ratio Z-Score]],Table2[Sharpe Ratio Z-Score])</f>
        <v>266</v>
      </c>
      <c r="AV321">
        <f>(Table2[[#This Row],[Rank 1Y]]+Table2[[#This Row],[Rank 6M]]+Table2[[#This Row],[Rank Sharpe]])/3</f>
        <v>334</v>
      </c>
    </row>
    <row r="322" spans="1:48" x14ac:dyDescent="0.3">
      <c r="A322" t="s">
        <v>253</v>
      </c>
      <c r="B322" t="s">
        <v>254</v>
      </c>
      <c r="C322" t="s">
        <v>10314</v>
      </c>
      <c r="D322" t="s">
        <v>37</v>
      </c>
      <c r="E322">
        <v>108000.661955085</v>
      </c>
      <c r="F322">
        <v>2250.6999999999998</v>
      </c>
      <c r="G322">
        <v>36.702847059037801</v>
      </c>
      <c r="H322">
        <f>(Table2[[#This Row],[1Y Return vs Nifty]]-AVERAGE(Table2[1Y Return vs Nifty]))/_xlfn.STDEV.P(Table2[1Y Return vs Nifty])</f>
        <v>0.20177270614943957</v>
      </c>
      <c r="I322">
        <v>10.752438760708101</v>
      </c>
      <c r="J322">
        <f>(Table2[[#This Row],[1M Return vs Nifty]]-AVERAGE(Table2[1M Return vs Nifty]))/_xlfn.STDEV.P(Table2[1M Return vs Nifty])</f>
        <v>0.769391318332454</v>
      </c>
      <c r="K322">
        <v>23.931714164492099</v>
      </c>
      <c r="L322">
        <f>(Table2[[#This Row],[6M Return vs Nifty]]-AVERAGE(Table2[6M Return vs Nifty]))/_xlfn.STDEV.P(Table2[6M Return vs Nifty])</f>
        <v>0.49871406155798814</v>
      </c>
      <c r="M322">
        <v>2.07756164858076</v>
      </c>
      <c r="N322">
        <f>(Table2[[#This Row],[1W Return vs Nifty]]-AVERAGE(Table2[1W Return vs Nifty]))/_xlfn.STDEV.P(Table2[1W Return vs Nifty])</f>
        <v>0.69369333944570744</v>
      </c>
      <c r="O322">
        <v>2094.2600000000002</v>
      </c>
      <c r="P322">
        <v>1976.8862855186101</v>
      </c>
      <c r="Q322">
        <v>1715.30694072355</v>
      </c>
      <c r="R322">
        <v>83.016260131090107</v>
      </c>
      <c r="S322" s="2">
        <f>(Table2[[#This Row],[Close Price]]-Table2[[#This Row],[20D EMA]])/Table2[[#This Row],[20D EMA]]</f>
        <v>7.4699416500338817E-2</v>
      </c>
      <c r="T322" s="2">
        <f>(Table2[[#This Row],[Close Price]]-Table2[[#This Row],[50D EMA]])/Table2[[#This Row],[50D EMA]]</f>
        <v>0.13850756944755593</v>
      </c>
      <c r="U322" s="2">
        <f>(Table2[[#This Row],[Close Price]]-Table2[[#This Row],[200D EMA]])/Table2[[#This Row],[200D EMA]]</f>
        <v>0.31212667923480242</v>
      </c>
      <c r="V322">
        <v>1.0056333641523501</v>
      </c>
      <c r="W322">
        <v>2190.0500000000002</v>
      </c>
      <c r="X322">
        <v>2263</v>
      </c>
      <c r="Y322">
        <v>2142</v>
      </c>
      <c r="Z322">
        <v>2263</v>
      </c>
      <c r="AA322">
        <v>2142</v>
      </c>
      <c r="AB322">
        <v>2263</v>
      </c>
      <c r="AC322" s="2">
        <f>(Table2[[#This Row],[Close Price]]/Table2[[#This Row],[Day Low]])-1</f>
        <v>2.7693431656811374E-2</v>
      </c>
      <c r="AD322" s="2">
        <f>(Table2[[#This Row],[Day High]]/Table2[[#This Row],[Close Price]])-1</f>
        <v>5.4649664548807042E-3</v>
      </c>
      <c r="AE322" s="2">
        <f>(Table2[[#This Row],[Close Price]]/Table2[[#This Row],[Current Week Low]])-1</f>
        <v>5.0746965452847625E-2</v>
      </c>
      <c r="AF322" s="2">
        <f>(Table2[[#This Row],[Current Week High]]/Table2[[#This Row],[Close Price]])-1</f>
        <v>5.4649664548807042E-3</v>
      </c>
      <c r="AG322" s="2">
        <f>(Table2[[#This Row],[Close Price]]/Table2[[#This Row],[Current Month Low]])-1</f>
        <v>5.0746965452847625E-2</v>
      </c>
      <c r="AH322" s="2">
        <f>(Table2[[#This Row],[Current Month High]]/Table2[[#This Row],[Close Price]])-1</f>
        <v>5.4649664548807042E-3</v>
      </c>
      <c r="AI322">
        <v>0.54649664548806998</v>
      </c>
      <c r="AJ322">
        <v>77.780410742496002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0.22</v>
      </c>
      <c r="AM322" t="s">
        <v>10358</v>
      </c>
      <c r="AN322">
        <v>11.75</v>
      </c>
      <c r="AO322" t="s">
        <v>10358</v>
      </c>
      <c r="AP322">
        <v>-5.769411411867E-3</v>
      </c>
      <c r="AQ322">
        <f>(Table2[[#This Row],[Sharpe Ratio]]-AVERAGE(Table2[Sharpe Ratio]))/_xlfn.STDEV.P(Table2[Sharpe Ratio])</f>
        <v>-0.79332530707896254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1.3702461184066266</v>
      </c>
      <c r="AS322">
        <f>_xlfn.RANK.AVG(Table2[[#This Row],[1Y Return vs Nifty Z-Score]],Table2[1Y Return vs Nifty Z-Score])</f>
        <v>234</v>
      </c>
      <c r="AT322">
        <f>_xlfn.RANK.AVG(Table2[[#This Row],[6M Return vs Nifty Z-Score]],Table2[6M Return vs Nifty Z-Score])</f>
        <v>184</v>
      </c>
      <c r="AU322">
        <f>_xlfn.RANK.AVG(Table2[[#This Row],[Sharpe Ratio Z-Score]],Table2[Sharpe Ratio Z-Score])</f>
        <v>585</v>
      </c>
      <c r="AV322">
        <f>(Table2[[#This Row],[Rank 1Y]]+Table2[[#This Row],[Rank 6M]]+Table2[[#This Row],[Rank Sharpe]])/3</f>
        <v>334.33333333333331</v>
      </c>
    </row>
    <row r="323" spans="1:48" x14ac:dyDescent="0.3">
      <c r="A323" t="s">
        <v>645</v>
      </c>
      <c r="B323" t="s">
        <v>646</v>
      </c>
      <c r="C323" t="s">
        <v>10325</v>
      </c>
      <c r="D323" t="s">
        <v>257</v>
      </c>
      <c r="E323">
        <v>28798.17623424</v>
      </c>
      <c r="F323">
        <v>1513.05</v>
      </c>
      <c r="G323">
        <v>-1.5758600140151</v>
      </c>
      <c r="H323">
        <f>(Table2[[#This Row],[1Y Return vs Nifty]]-AVERAGE(Table2[1Y Return vs Nifty]))/_xlfn.STDEV.P(Table2[1Y Return vs Nifty])</f>
        <v>-0.43645213919923032</v>
      </c>
      <c r="I323">
        <v>-7.1043563090580104</v>
      </c>
      <c r="J323">
        <f>(Table2[[#This Row],[1M Return vs Nifty]]-AVERAGE(Table2[1M Return vs Nifty]))/_xlfn.STDEV.P(Table2[1M Return vs Nifty])</f>
        <v>-0.9699221190250148</v>
      </c>
      <c r="K323">
        <v>28.643735899286298</v>
      </c>
      <c r="L323">
        <f>(Table2[[#This Row],[6M Return vs Nifty]]-AVERAGE(Table2[6M Return vs Nifty]))/_xlfn.STDEV.P(Table2[6M Return vs Nifty])</f>
        <v>0.65658221422922403</v>
      </c>
      <c r="M323">
        <v>-2.7286025187015102</v>
      </c>
      <c r="N323">
        <f>(Table2[[#This Row],[1W Return vs Nifty]]-AVERAGE(Table2[1W Return vs Nifty]))/_xlfn.STDEV.P(Table2[1W Return vs Nifty])</f>
        <v>-0.45633894295716387</v>
      </c>
      <c r="O323">
        <v>1555.98</v>
      </c>
      <c r="P323">
        <v>1591.6397672063499</v>
      </c>
      <c r="Q323">
        <v>1427.1955153082199</v>
      </c>
      <c r="R323">
        <v>33.809744907060796</v>
      </c>
      <c r="S323" s="2">
        <f>(Table2[[#This Row],[Close Price]]-Table2[[#This Row],[20D EMA]])/Table2[[#This Row],[20D EMA]]</f>
        <v>-2.7590328924536344E-2</v>
      </c>
      <c r="T323" s="2">
        <f>(Table2[[#This Row],[Close Price]]-Table2[[#This Row],[50D EMA]])/Table2[[#This Row],[50D EMA]]</f>
        <v>-4.9376604446300633E-2</v>
      </c>
      <c r="U323" s="2">
        <f>(Table2[[#This Row],[Close Price]]-Table2[[#This Row],[200D EMA]])/Table2[[#This Row],[200D EMA]]</f>
        <v>6.0156077966121373E-2</v>
      </c>
      <c r="V323">
        <v>0.72587806479314898</v>
      </c>
      <c r="W323">
        <v>1507</v>
      </c>
      <c r="X323">
        <v>1528.45</v>
      </c>
      <c r="Y323">
        <v>1505.75</v>
      </c>
      <c r="Z323">
        <v>1532</v>
      </c>
      <c r="AA323">
        <v>1505.75</v>
      </c>
      <c r="AB323">
        <v>1532</v>
      </c>
      <c r="AC323" s="2">
        <f>(Table2[[#This Row],[Close Price]]/Table2[[#This Row],[Day Low]])-1</f>
        <v>4.0145985401458528E-3</v>
      </c>
      <c r="AD323" s="2">
        <f>(Table2[[#This Row],[Day High]]/Table2[[#This Row],[Close Price]])-1</f>
        <v>1.0178117048346147E-2</v>
      </c>
      <c r="AE323" s="2">
        <f>(Table2[[#This Row],[Close Price]]/Table2[[#This Row],[Current Week Low]])-1</f>
        <v>4.8480823509877702E-3</v>
      </c>
      <c r="AF323" s="2">
        <f>(Table2[[#This Row],[Current Week High]]/Table2[[#This Row],[Close Price]])-1</f>
        <v>1.2524371302997217E-2</v>
      </c>
      <c r="AG323" s="2">
        <f>(Table2[[#This Row],[Close Price]]/Table2[[#This Row],[Current Month Low]])-1</f>
        <v>4.8480823509877702E-3</v>
      </c>
      <c r="AH323" s="2">
        <f>(Table2[[#This Row],[Current Month High]]/Table2[[#This Row],[Close Price]])-1</f>
        <v>1.2524371302997217E-2</v>
      </c>
      <c r="AI323">
        <v>21.684676646508699</v>
      </c>
      <c r="AJ323">
        <v>47.528276131045203</v>
      </c>
      <c r="AK323" t="str">
        <f>IF(AND(Table2[[#This Row],[20D EMA]]&gt;Table2[[#This Row],[50D EMA]],Table2[[#This Row],[50D EMA]]&gt;Table2[[#This Row],[200D EMA]]),"Uptrend","Downtrend/NoTrend")</f>
        <v>Downtrend/NoTrend</v>
      </c>
      <c r="AL323">
        <v>-0.18</v>
      </c>
      <c r="AM323" t="s">
        <v>10357</v>
      </c>
      <c r="AN323">
        <v>-3.14</v>
      </c>
      <c r="AO323" t="s">
        <v>10357</v>
      </c>
      <c r="AP323">
        <v>4.4479906257409003E-2</v>
      </c>
      <c r="AQ323">
        <f>(Table2[[#This Row],[Sharpe Ratio]]-AVERAGE(Table2[Sharpe Ratio]))/_xlfn.STDEV.P(Table2[Sharpe Ratio])</f>
        <v>-0.21840721780281025</v>
      </c>
      <c r="AR3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3">
        <f>_xlfn.RANK.AVG(Table2[[#This Row],[1Y Return vs Nifty Z-Score]],Table2[1Y Return vs Nifty Z-Score])</f>
        <v>449</v>
      </c>
      <c r="AT323">
        <f>_xlfn.RANK.AVG(Table2[[#This Row],[6M Return vs Nifty Z-Score]],Table2[6M Return vs Nifty Z-Score])</f>
        <v>156</v>
      </c>
      <c r="AU323">
        <f>_xlfn.RANK.AVG(Table2[[#This Row],[Sharpe Ratio Z-Score]],Table2[Sharpe Ratio Z-Score])</f>
        <v>399</v>
      </c>
      <c r="AV323">
        <f>(Table2[[#This Row],[Rank 1Y]]+Table2[[#This Row],[Rank 6M]]+Table2[[#This Row],[Rank Sharpe]])/3</f>
        <v>334.66666666666669</v>
      </c>
    </row>
    <row r="324" spans="1:48" x14ac:dyDescent="0.3">
      <c r="A324" t="s">
        <v>329</v>
      </c>
      <c r="B324" t="s">
        <v>330</v>
      </c>
      <c r="C324" t="s">
        <v>10319</v>
      </c>
      <c r="D324" t="s">
        <v>331</v>
      </c>
      <c r="E324">
        <v>79305.771545519994</v>
      </c>
      <c r="F324">
        <v>4121.55</v>
      </c>
      <c r="G324">
        <v>4.7237749497796901</v>
      </c>
      <c r="H324">
        <f>(Table2[[#This Row],[1Y Return vs Nifty]]-AVERAGE(Table2[1Y Return vs Nifty]))/_xlfn.STDEV.P(Table2[1Y Return vs Nifty])</f>
        <v>-0.33141767335773964</v>
      </c>
      <c r="I324">
        <v>0.96460540738360601</v>
      </c>
      <c r="J324">
        <f>(Table2[[#This Row],[1M Return vs Nifty]]-AVERAGE(Table2[1M Return vs Nifty]))/_xlfn.STDEV.P(Table2[1M Return vs Nifty])</f>
        <v>-0.18397741371269064</v>
      </c>
      <c r="K324">
        <v>0.35727559768805101</v>
      </c>
      <c r="L324">
        <f>(Table2[[#This Row],[6M Return vs Nifty]]-AVERAGE(Table2[6M Return vs Nifty]))/_xlfn.STDEV.P(Table2[6M Return vs Nifty])</f>
        <v>-0.29110680011625018</v>
      </c>
      <c r="M324">
        <v>-3.1130741584995798</v>
      </c>
      <c r="N324">
        <f>(Table2[[#This Row],[1W Return vs Nifty]]-AVERAGE(Table2[1W Return vs Nifty]))/_xlfn.STDEV.P(Table2[1W Return vs Nifty])</f>
        <v>-0.54833638250492134</v>
      </c>
      <c r="O324">
        <v>4077.15</v>
      </c>
      <c r="P324">
        <v>4062.6365834039998</v>
      </c>
      <c r="Q324">
        <v>3775.4812418767501</v>
      </c>
      <c r="R324">
        <v>53.468238473917701</v>
      </c>
      <c r="S324" s="2">
        <f>(Table2[[#This Row],[Close Price]]-Table2[[#This Row],[20D EMA]])/Table2[[#This Row],[20D EMA]]</f>
        <v>1.0889959898458505E-2</v>
      </c>
      <c r="T324" s="2">
        <f>(Table2[[#This Row],[Close Price]]-Table2[[#This Row],[50D EMA]])/Table2[[#This Row],[50D EMA]]</f>
        <v>1.4501276544563098E-2</v>
      </c>
      <c r="U324" s="2">
        <f>(Table2[[#This Row],[Close Price]]-Table2[[#This Row],[200D EMA]])/Table2[[#This Row],[200D EMA]]</f>
        <v>9.1662158001140831E-2</v>
      </c>
      <c r="V324">
        <v>0.52288518064702705</v>
      </c>
      <c r="W324">
        <v>4052.05</v>
      </c>
      <c r="X324">
        <v>4136.05</v>
      </c>
      <c r="Y324">
        <v>4022</v>
      </c>
      <c r="Z324">
        <v>4168.8500000000004</v>
      </c>
      <c r="AA324">
        <v>4022</v>
      </c>
      <c r="AB324">
        <v>4168.8500000000004</v>
      </c>
      <c r="AC324" s="2">
        <f>(Table2[[#This Row],[Close Price]]/Table2[[#This Row],[Day Low]])-1</f>
        <v>1.7151812045754555E-2</v>
      </c>
      <c r="AD324" s="2">
        <f>(Table2[[#This Row],[Day High]]/Table2[[#This Row],[Close Price]])-1</f>
        <v>3.5180939209762396E-3</v>
      </c>
      <c r="AE324" s="2">
        <f>(Table2[[#This Row],[Close Price]]/Table2[[#This Row],[Current Week Low]])-1</f>
        <v>2.4751367478866193E-2</v>
      </c>
      <c r="AF324" s="2">
        <f>(Table2[[#This Row],[Current Week High]]/Table2[[#This Row],[Close Price]])-1</f>
        <v>1.147626499739185E-2</v>
      </c>
      <c r="AG324" s="2">
        <f>(Table2[[#This Row],[Close Price]]/Table2[[#This Row],[Current Month Low]])-1</f>
        <v>2.4751367478866193E-2</v>
      </c>
      <c r="AH324" s="2">
        <f>(Table2[[#This Row],[Current Month High]]/Table2[[#This Row],[Close Price]])-1</f>
        <v>1.147626499739185E-2</v>
      </c>
      <c r="AI324">
        <v>13.590760757482</v>
      </c>
      <c r="AJ324">
        <v>43.146652774159897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-0.05</v>
      </c>
      <c r="AM324" t="s">
        <v>10357</v>
      </c>
      <c r="AN324">
        <v>3.46</v>
      </c>
      <c r="AO324" t="s">
        <v>10358</v>
      </c>
      <c r="AP324">
        <v>0.12115346210228101</v>
      </c>
      <c r="AQ324">
        <f>(Table2[[#This Row],[Sharpe Ratio]]-AVERAGE(Table2[Sharpe Ratio]))/_xlfn.STDEV.P(Table2[Sharpe Ratio])</f>
        <v>0.65883880799337025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-0.69599946169823157</v>
      </c>
      <c r="AS324">
        <f>_xlfn.RANK.AVG(Table2[[#This Row],[1Y Return vs Nifty Z-Score]],Table2[1Y Return vs Nifty Z-Score])</f>
        <v>400</v>
      </c>
      <c r="AT324">
        <f>_xlfn.RANK.AVG(Table2[[#This Row],[6M Return vs Nifty Z-Score]],Table2[6M Return vs Nifty Z-Score])</f>
        <v>421</v>
      </c>
      <c r="AU324">
        <f>_xlfn.RANK.AVG(Table2[[#This Row],[Sharpe Ratio Z-Score]],Table2[Sharpe Ratio Z-Score])</f>
        <v>184</v>
      </c>
      <c r="AV324">
        <f>(Table2[[#This Row],[Rank 1Y]]+Table2[[#This Row],[Rank 6M]]+Table2[[#This Row],[Rank Sharpe]])/3</f>
        <v>335</v>
      </c>
    </row>
    <row r="325" spans="1:48" x14ac:dyDescent="0.3">
      <c r="A325" t="s">
        <v>262</v>
      </c>
      <c r="B325" t="s">
        <v>263</v>
      </c>
      <c r="C325" t="s">
        <v>10314</v>
      </c>
      <c r="D325" t="s">
        <v>34</v>
      </c>
      <c r="E325">
        <v>102289.73425902</v>
      </c>
      <c r="F325">
        <v>108.6</v>
      </c>
      <c r="G325">
        <v>32.309509701212399</v>
      </c>
      <c r="H325">
        <f>(Table2[[#This Row],[1Y Return vs Nifty]]-AVERAGE(Table2[1Y Return vs Nifty]))/_xlfn.STDEV.P(Table2[1Y Return vs Nifty])</f>
        <v>0.12852213761765807</v>
      </c>
      <c r="I325">
        <v>1.64272074433337</v>
      </c>
      <c r="J325">
        <f>(Table2[[#This Row],[1M Return vs Nifty]]-AVERAGE(Table2[1M Return vs Nifty]))/_xlfn.STDEV.P(Table2[1M Return vs Nifty])</f>
        <v>-0.11792664071413146</v>
      </c>
      <c r="K325">
        <v>-20.727610572557801</v>
      </c>
      <c r="L325">
        <f>(Table2[[#This Row],[6M Return vs Nifty]]-AVERAGE(Table2[6M Return vs Nifty]))/_xlfn.STDEV.P(Table2[6M Return vs Nifty])</f>
        <v>-0.99751950708679293</v>
      </c>
      <c r="M325">
        <v>-0.19675444362275199</v>
      </c>
      <c r="N325">
        <f>(Table2[[#This Row],[1W Return vs Nifty]]-AVERAGE(Table2[1W Return vs Nifty]))/_xlfn.STDEV.P(Table2[1W Return vs Nifty])</f>
        <v>0.14948868155500847</v>
      </c>
      <c r="O325">
        <v>110.81</v>
      </c>
      <c r="P325">
        <v>112.34061663368</v>
      </c>
      <c r="Q325">
        <v>105.552646182267</v>
      </c>
      <c r="R325">
        <v>63.549499871333801</v>
      </c>
      <c r="S325" s="2">
        <f>(Table2[[#This Row],[Close Price]]-Table2[[#This Row],[20D EMA]])/Table2[[#This Row],[20D EMA]]</f>
        <v>-1.9944048371085713E-2</v>
      </c>
      <c r="T325" s="2">
        <f>(Table2[[#This Row],[Close Price]]-Table2[[#This Row],[50D EMA]])/Table2[[#This Row],[50D EMA]]</f>
        <v>-3.3297098999174969E-2</v>
      </c>
      <c r="U325" s="2">
        <f>(Table2[[#This Row],[Close Price]]-Table2[[#This Row],[200D EMA]])/Table2[[#This Row],[200D EMA]]</f>
        <v>2.8870463488625993E-2</v>
      </c>
      <c r="V325">
        <v>0.52598605267565701</v>
      </c>
      <c r="W325">
        <v>107.9</v>
      </c>
      <c r="X325">
        <v>109.65</v>
      </c>
      <c r="Y325">
        <v>107.9</v>
      </c>
      <c r="Z325">
        <v>113.46</v>
      </c>
      <c r="AA325">
        <v>107.9</v>
      </c>
      <c r="AB325">
        <v>113.46</v>
      </c>
      <c r="AC325" s="2">
        <f>(Table2[[#This Row],[Close Price]]/Table2[[#This Row],[Day Low]])-1</f>
        <v>6.487488415199083E-3</v>
      </c>
      <c r="AD325" s="2">
        <f>(Table2[[#This Row],[Day High]]/Table2[[#This Row],[Close Price]])-1</f>
        <v>9.6685082872929318E-3</v>
      </c>
      <c r="AE325" s="2">
        <f>(Table2[[#This Row],[Close Price]]/Table2[[#This Row],[Current Week Low]])-1</f>
        <v>6.487488415199083E-3</v>
      </c>
      <c r="AF325" s="2">
        <f>(Table2[[#This Row],[Current Week High]]/Table2[[#This Row],[Close Price]])-1</f>
        <v>4.4751381215469621E-2</v>
      </c>
      <c r="AG325" s="2">
        <f>(Table2[[#This Row],[Close Price]]/Table2[[#This Row],[Current Month Low]])-1</f>
        <v>6.487488415199083E-3</v>
      </c>
      <c r="AH325" s="2">
        <f>(Table2[[#This Row],[Current Month High]]/Table2[[#This Row],[Close Price]])-1</f>
        <v>4.4751381215469621E-2</v>
      </c>
      <c r="AI325">
        <v>18.6924493554327</v>
      </c>
      <c r="AJ325">
        <v>65.902841429880795</v>
      </c>
      <c r="AK325" t="str">
        <f>IF(AND(Table2[[#This Row],[20D EMA]]&gt;Table2[[#This Row],[50D EMA]],Table2[[#This Row],[50D EMA]]&gt;Table2[[#This Row],[200D EMA]]),"Uptrend","Downtrend/NoTrend")</f>
        <v>Downtrend/NoTrend</v>
      </c>
      <c r="AL325">
        <v>-0.13</v>
      </c>
      <c r="AM325" t="s">
        <v>10357</v>
      </c>
      <c r="AN325">
        <v>-1.18</v>
      </c>
      <c r="AO325" t="s">
        <v>10357</v>
      </c>
      <c r="AP325">
        <v>0.15915151581084699</v>
      </c>
      <c r="AQ325">
        <f>(Table2[[#This Row],[Sharpe Ratio]]-AVERAGE(Table2[Sharpe Ratio]))/_xlfn.STDEV.P(Table2[Sharpe Ratio])</f>
        <v>1.0935863716940919</v>
      </c>
      <c r="AR3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5">
        <f>_xlfn.RANK.AVG(Table2[[#This Row],[1Y Return vs Nifty Z-Score]],Table2[1Y Return vs Nifty Z-Score])</f>
        <v>264</v>
      </c>
      <c r="AT325">
        <f>_xlfn.RANK.AVG(Table2[[#This Row],[6M Return vs Nifty Z-Score]],Table2[6M Return vs Nifty Z-Score])</f>
        <v>642</v>
      </c>
      <c r="AU325">
        <f>_xlfn.RANK.AVG(Table2[[#This Row],[Sharpe Ratio Z-Score]],Table2[Sharpe Ratio Z-Score])</f>
        <v>106</v>
      </c>
      <c r="AV325">
        <f>(Table2[[#This Row],[Rank 1Y]]+Table2[[#This Row],[Rank 6M]]+Table2[[#This Row],[Rank Sharpe]])/3</f>
        <v>337.33333333333331</v>
      </c>
    </row>
    <row r="326" spans="1:48" x14ac:dyDescent="0.3">
      <c r="A326" t="s">
        <v>481</v>
      </c>
      <c r="B326" t="s">
        <v>482</v>
      </c>
      <c r="C326" t="s">
        <v>10314</v>
      </c>
      <c r="D326" t="s">
        <v>34</v>
      </c>
      <c r="E326">
        <v>43890.353814521899</v>
      </c>
      <c r="F326">
        <v>61.54</v>
      </c>
      <c r="G326">
        <v>18.721572074817299</v>
      </c>
      <c r="H326">
        <f>(Table2[[#This Row],[1Y Return vs Nifty]]-AVERAGE(Table2[1Y Return vs Nifty]))/_xlfn.STDEV.P(Table2[1Y Return vs Nifty])</f>
        <v>-9.8030952946843636E-2</v>
      </c>
      <c r="I326">
        <v>-4.2671487363781697</v>
      </c>
      <c r="J326">
        <f>(Table2[[#This Row],[1M Return vs Nifty]]-AVERAGE(Table2[1M Return vs Nifty]))/_xlfn.STDEV.P(Table2[1M Return vs Nifty])</f>
        <v>-0.69356831441146105</v>
      </c>
      <c r="K326">
        <v>-11.7459489756974</v>
      </c>
      <c r="L326">
        <f>(Table2[[#This Row],[6M Return vs Nifty]]-AVERAGE(Table2[6M Return vs Nifty]))/_xlfn.STDEV.P(Table2[6M Return vs Nifty])</f>
        <v>-0.69660444259453158</v>
      </c>
      <c r="M326">
        <v>-2.9053515325927899</v>
      </c>
      <c r="N326">
        <f>(Table2[[#This Row],[1W Return vs Nifty]]-AVERAGE(Table2[1W Return vs Nifty]))/_xlfn.STDEV.P(Table2[1W Return vs Nifty])</f>
        <v>-0.49863193686727131</v>
      </c>
      <c r="O326">
        <v>62.61</v>
      </c>
      <c r="P326">
        <v>63.610294882804403</v>
      </c>
      <c r="Q326">
        <v>58.643153583692602</v>
      </c>
      <c r="R326">
        <v>41.880712595652398</v>
      </c>
      <c r="S326" s="2">
        <f>(Table2[[#This Row],[Close Price]]-Table2[[#This Row],[20D EMA]])/Table2[[#This Row],[20D EMA]]</f>
        <v>-1.7089921737741581E-2</v>
      </c>
      <c r="T326" s="2">
        <f>(Table2[[#This Row],[Close Price]]-Table2[[#This Row],[50D EMA]])/Table2[[#This Row],[50D EMA]]</f>
        <v>-3.2546538050463612E-2</v>
      </c>
      <c r="U326" s="2">
        <f>(Table2[[#This Row],[Close Price]]-Table2[[#This Row],[200D EMA]])/Table2[[#This Row],[200D EMA]]</f>
        <v>4.9397862142136713E-2</v>
      </c>
      <c r="V326">
        <v>0.40241312141879998</v>
      </c>
      <c r="W326">
        <v>60.2</v>
      </c>
      <c r="X326">
        <v>61.8</v>
      </c>
      <c r="Y326">
        <v>60.2</v>
      </c>
      <c r="Z326">
        <v>62.79</v>
      </c>
      <c r="AA326">
        <v>60.2</v>
      </c>
      <c r="AB326">
        <v>62.79</v>
      </c>
      <c r="AC326" s="2">
        <f>(Table2[[#This Row],[Close Price]]/Table2[[#This Row],[Day Low]])-1</f>
        <v>2.2259136212624542E-2</v>
      </c>
      <c r="AD326" s="2">
        <f>(Table2[[#This Row],[Day High]]/Table2[[#This Row],[Close Price]])-1</f>
        <v>4.22489437764062E-3</v>
      </c>
      <c r="AE326" s="2">
        <f>(Table2[[#This Row],[Close Price]]/Table2[[#This Row],[Current Week Low]])-1</f>
        <v>2.2259136212624542E-2</v>
      </c>
      <c r="AF326" s="2">
        <f>(Table2[[#This Row],[Current Week High]]/Table2[[#This Row],[Close Price]])-1</f>
        <v>2.0311992200195084E-2</v>
      </c>
      <c r="AG326" s="2">
        <f>(Table2[[#This Row],[Close Price]]/Table2[[#This Row],[Current Month Low]])-1</f>
        <v>2.2259136212624542E-2</v>
      </c>
      <c r="AH326" s="2">
        <f>(Table2[[#This Row],[Current Month High]]/Table2[[#This Row],[Close Price]])-1</f>
        <v>2.0311992200195084E-2</v>
      </c>
      <c r="AI326">
        <v>19.4345141371465</v>
      </c>
      <c r="AJ326">
        <v>59.8441558441558</v>
      </c>
      <c r="AK326" t="str">
        <f>IF(AND(Table2[[#This Row],[20D EMA]]&gt;Table2[[#This Row],[50D EMA]],Table2[[#This Row],[50D EMA]]&gt;Table2[[#This Row],[200D EMA]]),"Uptrend","Downtrend/NoTrend")</f>
        <v>Downtrend/NoTrend</v>
      </c>
      <c r="AL326">
        <v>-0.1</v>
      </c>
      <c r="AM326" t="s">
        <v>10357</v>
      </c>
      <c r="AN326">
        <v>-1.54</v>
      </c>
      <c r="AO326" t="s">
        <v>10357</v>
      </c>
      <c r="AP326">
        <v>0.14630244141876</v>
      </c>
      <c r="AQ326">
        <f>(Table2[[#This Row],[Sharpe Ratio]]-AVERAGE(Table2[Sharpe Ratio]))/_xlfn.STDEV.P(Table2[Sharpe Ratio])</f>
        <v>0.94657611083670856</v>
      </c>
      <c r="AR3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6">
        <f>_xlfn.RANK.AVG(Table2[[#This Row],[1Y Return vs Nifty Z-Score]],Table2[1Y Return vs Nifty Z-Score])</f>
        <v>334</v>
      </c>
      <c r="AT326">
        <f>_xlfn.RANK.AVG(Table2[[#This Row],[6M Return vs Nifty Z-Score]],Table2[6M Return vs Nifty Z-Score])</f>
        <v>550</v>
      </c>
      <c r="AU326">
        <f>_xlfn.RANK.AVG(Table2[[#This Row],[Sharpe Ratio Z-Score]],Table2[Sharpe Ratio Z-Score])</f>
        <v>129</v>
      </c>
      <c r="AV326">
        <f>(Table2[[#This Row],[Rank 1Y]]+Table2[[#This Row],[Rank 6M]]+Table2[[#This Row],[Rank Sharpe]])/3</f>
        <v>337.66666666666669</v>
      </c>
    </row>
    <row r="327" spans="1:48" x14ac:dyDescent="0.3">
      <c r="A327" t="s">
        <v>597</v>
      </c>
      <c r="B327" t="s">
        <v>598</v>
      </c>
      <c r="C327" t="s">
        <v>10322</v>
      </c>
      <c r="D327" t="s">
        <v>113</v>
      </c>
      <c r="E327">
        <v>32315.41561014</v>
      </c>
      <c r="F327">
        <v>310.45</v>
      </c>
      <c r="G327">
        <v>12.3371439866422</v>
      </c>
      <c r="H327">
        <f>(Table2[[#This Row],[1Y Return vs Nifty]]-AVERAGE(Table2[1Y Return vs Nifty]))/_xlfn.STDEV.P(Table2[1Y Return vs Nifty])</f>
        <v>-0.20447918332826442</v>
      </c>
      <c r="I327">
        <v>-6.8541341304175996</v>
      </c>
      <c r="J327">
        <f>(Table2[[#This Row],[1M Return vs Nifty]]-AVERAGE(Table2[1M Return vs Nifty]))/_xlfn.STDEV.P(Table2[1M Return vs Nifty])</f>
        <v>-0.94554961567635942</v>
      </c>
      <c r="K327">
        <v>22.512180960970898</v>
      </c>
      <c r="L327">
        <f>(Table2[[#This Row],[6M Return vs Nifty]]-AVERAGE(Table2[6M Return vs Nifty]))/_xlfn.STDEV.P(Table2[6M Return vs Nifty])</f>
        <v>0.45115505247265308</v>
      </c>
      <c r="M327">
        <v>-2.4334385831810201</v>
      </c>
      <c r="N327">
        <f>(Table2[[#This Row],[1W Return vs Nifty]]-AVERAGE(Table2[1W Return vs Nifty]))/_xlfn.STDEV.P(Table2[1W Return vs Nifty])</f>
        <v>-0.38571129840843638</v>
      </c>
      <c r="O327">
        <v>318.07</v>
      </c>
      <c r="P327">
        <v>315.81435492349402</v>
      </c>
      <c r="Q327">
        <v>277.90086439733699</v>
      </c>
      <c r="R327">
        <v>52.824543465519596</v>
      </c>
      <c r="S327" s="2">
        <f>(Table2[[#This Row],[Close Price]]-Table2[[#This Row],[20D EMA]])/Table2[[#This Row],[20D EMA]]</f>
        <v>-2.3956990599553571E-2</v>
      </c>
      <c r="T327" s="2">
        <f>(Table2[[#This Row],[Close Price]]-Table2[[#This Row],[50D EMA]])/Table2[[#This Row],[50D EMA]]</f>
        <v>-1.6985785604310317E-2</v>
      </c>
      <c r="U327" s="2">
        <f>(Table2[[#This Row],[Close Price]]-Table2[[#This Row],[200D EMA]])/Table2[[#This Row],[200D EMA]]</f>
        <v>0.11712498870145618</v>
      </c>
      <c r="V327">
        <v>1.0346720999855801</v>
      </c>
      <c r="W327">
        <v>309</v>
      </c>
      <c r="X327">
        <v>318.7</v>
      </c>
      <c r="Y327">
        <v>307.5</v>
      </c>
      <c r="Z327">
        <v>324.10000000000002</v>
      </c>
      <c r="AA327">
        <v>307.5</v>
      </c>
      <c r="AB327">
        <v>324.10000000000002</v>
      </c>
      <c r="AC327" s="2">
        <f>(Table2[[#This Row],[Close Price]]/Table2[[#This Row],[Day Low]])-1</f>
        <v>4.6925566343041236E-3</v>
      </c>
      <c r="AD327" s="2">
        <f>(Table2[[#This Row],[Day High]]/Table2[[#This Row],[Close Price]])-1</f>
        <v>2.6574327588983815E-2</v>
      </c>
      <c r="AE327" s="2">
        <f>(Table2[[#This Row],[Close Price]]/Table2[[#This Row],[Current Week Low]])-1</f>
        <v>9.5934959349592841E-3</v>
      </c>
      <c r="AF327" s="2">
        <f>(Table2[[#This Row],[Current Week High]]/Table2[[#This Row],[Close Price]])-1</f>
        <v>4.3968432919955003E-2</v>
      </c>
      <c r="AG327" s="2">
        <f>(Table2[[#This Row],[Close Price]]/Table2[[#This Row],[Current Month Low]])-1</f>
        <v>9.5934959349592841E-3</v>
      </c>
      <c r="AH327" s="2">
        <f>(Table2[[#This Row],[Current Month High]]/Table2[[#This Row],[Close Price]])-1</f>
        <v>4.3968432919955003E-2</v>
      </c>
      <c r="AI327">
        <v>12.385247221774801</v>
      </c>
      <c r="AJ327">
        <v>56.201257861635199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-0.12</v>
      </c>
      <c r="AM327" t="s">
        <v>10357</v>
      </c>
      <c r="AN327">
        <v>-3.06</v>
      </c>
      <c r="AO327" t="s">
        <v>10357</v>
      </c>
      <c r="AP327">
        <v>2.5713595967126999E-2</v>
      </c>
      <c r="AQ327">
        <f>(Table2[[#This Row],[Sharpe Ratio]]-AVERAGE(Table2[Sharpe Ratio]))/_xlfn.STDEV.P(Table2[Sharpe Ratio])</f>
        <v>-0.43311841698490605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-1.5177034619253131</v>
      </c>
      <c r="AS327">
        <f>_xlfn.RANK.AVG(Table2[[#This Row],[1Y Return vs Nifty Z-Score]],Table2[1Y Return vs Nifty Z-Score])</f>
        <v>363</v>
      </c>
      <c r="AT327">
        <f>_xlfn.RANK.AVG(Table2[[#This Row],[6M Return vs Nifty Z-Score]],Table2[6M Return vs Nifty Z-Score])</f>
        <v>193</v>
      </c>
      <c r="AU327">
        <f>_xlfn.RANK.AVG(Table2[[#This Row],[Sharpe Ratio Z-Score]],Table2[Sharpe Ratio Z-Score])</f>
        <v>457</v>
      </c>
      <c r="AV327">
        <f>(Table2[[#This Row],[Rank 1Y]]+Table2[[#This Row],[Rank 6M]]+Table2[[#This Row],[Rank Sharpe]])/3</f>
        <v>337.66666666666669</v>
      </c>
    </row>
    <row r="328" spans="1:48" x14ac:dyDescent="0.3">
      <c r="A328" t="s">
        <v>838</v>
      </c>
      <c r="B328" t="s">
        <v>839</v>
      </c>
      <c r="C328" t="s">
        <v>10325</v>
      </c>
      <c r="D328" t="s">
        <v>443</v>
      </c>
      <c r="E328">
        <v>19207.921458825</v>
      </c>
      <c r="F328">
        <v>307.2</v>
      </c>
      <c r="G328">
        <v>-7.73046974882224</v>
      </c>
      <c r="H328">
        <f>(Table2[[#This Row],[1Y Return vs Nifty]]-AVERAGE(Table2[1Y Return vs Nifty]))/_xlfn.STDEV.P(Table2[1Y Return vs Nifty])</f>
        <v>-0.53906858438590488</v>
      </c>
      <c r="I328">
        <v>1.70402606229543</v>
      </c>
      <c r="J328">
        <f>(Table2[[#This Row],[1M Return vs Nifty]]-AVERAGE(Table2[1M Return vs Nifty]))/_xlfn.STDEV.P(Table2[1M Return vs Nifty])</f>
        <v>-0.11195529127005231</v>
      </c>
      <c r="K328">
        <v>25.881139186204098</v>
      </c>
      <c r="L328">
        <f>(Table2[[#This Row],[6M Return vs Nifty]]-AVERAGE(Table2[6M Return vs Nifty]))/_xlfn.STDEV.P(Table2[6M Return vs Nifty])</f>
        <v>0.56402618112574698</v>
      </c>
      <c r="M328">
        <v>5.9420308714251098</v>
      </c>
      <c r="N328">
        <f>(Table2[[#This Row],[1W Return vs Nifty]]-AVERAGE(Table2[1W Return vs Nifty]))/_xlfn.STDEV.P(Table2[1W Return vs Nifty])</f>
        <v>1.6183942456023162</v>
      </c>
      <c r="O328">
        <v>301.45</v>
      </c>
      <c r="P328">
        <v>304.04541586720001</v>
      </c>
      <c r="Q328">
        <v>271.731542392314</v>
      </c>
      <c r="R328">
        <v>68.647200277756596</v>
      </c>
      <c r="S328" s="2">
        <f>(Table2[[#This Row],[Close Price]]-Table2[[#This Row],[20D EMA]])/Table2[[#This Row],[20D EMA]]</f>
        <v>1.9074473378669764E-2</v>
      </c>
      <c r="T328" s="2">
        <f>(Table2[[#This Row],[Close Price]]-Table2[[#This Row],[50D EMA]])/Table2[[#This Row],[50D EMA]]</f>
        <v>1.0375371468115907E-2</v>
      </c>
      <c r="U328" s="2">
        <f>(Table2[[#This Row],[Close Price]]-Table2[[#This Row],[200D EMA]])/Table2[[#This Row],[200D EMA]]</f>
        <v>0.13052756884763198</v>
      </c>
      <c r="V328">
        <v>1.17557658102483</v>
      </c>
      <c r="W328">
        <v>305.60000000000002</v>
      </c>
      <c r="X328">
        <v>315.25</v>
      </c>
      <c r="Y328">
        <v>305.60000000000002</v>
      </c>
      <c r="Z328">
        <v>315.25</v>
      </c>
      <c r="AA328">
        <v>305.60000000000002</v>
      </c>
      <c r="AB328">
        <v>315.25</v>
      </c>
      <c r="AC328" s="2">
        <f>(Table2[[#This Row],[Close Price]]/Table2[[#This Row],[Day Low]])-1</f>
        <v>5.2356020942407877E-3</v>
      </c>
      <c r="AD328" s="2">
        <f>(Table2[[#This Row],[Day High]]/Table2[[#This Row],[Close Price]])-1</f>
        <v>2.6204427083333481E-2</v>
      </c>
      <c r="AE328" s="2">
        <f>(Table2[[#This Row],[Close Price]]/Table2[[#This Row],[Current Week Low]])-1</f>
        <v>5.2356020942407877E-3</v>
      </c>
      <c r="AF328" s="2">
        <f>(Table2[[#This Row],[Current Week High]]/Table2[[#This Row],[Close Price]])-1</f>
        <v>2.6204427083333481E-2</v>
      </c>
      <c r="AG328" s="2">
        <f>(Table2[[#This Row],[Close Price]]/Table2[[#This Row],[Current Month Low]])-1</f>
        <v>5.2356020942407877E-3</v>
      </c>
      <c r="AH328" s="2">
        <f>(Table2[[#This Row],[Current Month High]]/Table2[[#This Row],[Close Price]])-1</f>
        <v>2.6204427083333481E-2</v>
      </c>
      <c r="AI328">
        <v>15.8528645833333</v>
      </c>
      <c r="AJ328">
        <v>65.339074273412194</v>
      </c>
      <c r="AK328" t="str">
        <f>IF(AND(Table2[[#This Row],[20D EMA]]&gt;Table2[[#This Row],[50D EMA]],Table2[[#This Row],[50D EMA]]&gt;Table2[[#This Row],[200D EMA]]),"Uptrend","Downtrend/NoTrend")</f>
        <v>Downtrend/NoTrend</v>
      </c>
      <c r="AL328">
        <v>-0.14000000000000001</v>
      </c>
      <c r="AM328" t="s">
        <v>10357</v>
      </c>
      <c r="AN328">
        <v>4.0999999999999996</v>
      </c>
      <c r="AO328" t="s">
        <v>10358</v>
      </c>
      <c r="AP328">
        <v>6.4601945384253998E-2</v>
      </c>
      <c r="AQ328">
        <f>(Table2[[#This Row],[Sharpe Ratio]]-AVERAGE(Table2[Sharpe Ratio]))/_xlfn.STDEV.P(Table2[Sharpe Ratio])</f>
        <v>1.1815297123378589E-2</v>
      </c>
      <c r="AR3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8">
        <f>_xlfn.RANK.AVG(Table2[[#This Row],[1Y Return vs Nifty Z-Score]],Table2[1Y Return vs Nifty Z-Score])</f>
        <v>495</v>
      </c>
      <c r="AT328">
        <f>_xlfn.RANK.AVG(Table2[[#This Row],[6M Return vs Nifty Z-Score]],Table2[6M Return vs Nifty Z-Score])</f>
        <v>173</v>
      </c>
      <c r="AU328">
        <f>_xlfn.RANK.AVG(Table2[[#This Row],[Sharpe Ratio Z-Score]],Table2[Sharpe Ratio Z-Score])</f>
        <v>347</v>
      </c>
      <c r="AV328">
        <f>(Table2[[#This Row],[Rank 1Y]]+Table2[[#This Row],[Rank 6M]]+Table2[[#This Row],[Rank Sharpe]])/3</f>
        <v>338.33333333333331</v>
      </c>
    </row>
    <row r="329" spans="1:48" x14ac:dyDescent="0.3">
      <c r="A329" t="s">
        <v>332</v>
      </c>
      <c r="B329" t="s">
        <v>333</v>
      </c>
      <c r="C329" t="s">
        <v>10314</v>
      </c>
      <c r="D329" t="s">
        <v>51</v>
      </c>
      <c r="E329">
        <v>78887.654581499999</v>
      </c>
      <c r="F329">
        <v>1958</v>
      </c>
      <c r="G329">
        <v>24.168613925085101</v>
      </c>
      <c r="H329">
        <f>(Table2[[#This Row],[1Y Return vs Nifty]]-AVERAGE(Table2[1Y Return vs Nifty]))/_xlfn.STDEV.P(Table2[1Y Return vs Nifty])</f>
        <v>-7.2118603411215447E-3</v>
      </c>
      <c r="I329">
        <v>4.2164985632344196</v>
      </c>
      <c r="J329">
        <f>(Table2[[#This Row],[1M Return vs Nifty]]-AVERAGE(Table2[1M Return vs Nifty]))/_xlfn.STDEV.P(Table2[1M Return vs Nifty])</f>
        <v>0.13276819717235319</v>
      </c>
      <c r="K329">
        <v>33.882675603775802</v>
      </c>
      <c r="L329">
        <f>(Table2[[#This Row],[6M Return vs Nifty]]-AVERAGE(Table2[6M Return vs Nifty]))/_xlfn.STDEV.P(Table2[6M Return vs Nifty])</f>
        <v>0.83210384372354795</v>
      </c>
      <c r="M329">
        <v>-0.95930261508736103</v>
      </c>
      <c r="N329">
        <f>(Table2[[#This Row],[1W Return vs Nifty]]-AVERAGE(Table2[1W Return vs Nifty]))/_xlfn.STDEV.P(Table2[1W Return vs Nifty])</f>
        <v>-3.2975958342523377E-2</v>
      </c>
      <c r="O329">
        <v>1916.43</v>
      </c>
      <c r="P329">
        <v>1852.05483362067</v>
      </c>
      <c r="Q329">
        <v>1630.0884232204301</v>
      </c>
      <c r="R329">
        <v>64.336220722404505</v>
      </c>
      <c r="S329" s="2">
        <f>(Table2[[#This Row],[Close Price]]-Table2[[#This Row],[20D EMA]])/Table2[[#This Row],[20D EMA]]</f>
        <v>2.1691374065319336E-2</v>
      </c>
      <c r="T329" s="2">
        <f>(Table2[[#This Row],[Close Price]]-Table2[[#This Row],[50D EMA]])/Table2[[#This Row],[50D EMA]]</f>
        <v>5.7204119692402806E-2</v>
      </c>
      <c r="U329" s="2">
        <f>(Table2[[#This Row],[Close Price]]-Table2[[#This Row],[200D EMA]])/Table2[[#This Row],[200D EMA]]</f>
        <v>0.2011618339891908</v>
      </c>
      <c r="V329">
        <v>0.84940751583060403</v>
      </c>
      <c r="W329">
        <v>1949.95</v>
      </c>
      <c r="X329">
        <v>1988</v>
      </c>
      <c r="Y329">
        <v>1942.6</v>
      </c>
      <c r="Z329">
        <v>1989.7</v>
      </c>
      <c r="AA329">
        <v>1942.6</v>
      </c>
      <c r="AB329">
        <v>1989.7</v>
      </c>
      <c r="AC329" s="2">
        <f>(Table2[[#This Row],[Close Price]]/Table2[[#This Row],[Day Low]])-1</f>
        <v>4.1283109823329056E-3</v>
      </c>
      <c r="AD329" s="2">
        <f>(Table2[[#This Row],[Day High]]/Table2[[#This Row],[Close Price]])-1</f>
        <v>1.5321756894790539E-2</v>
      </c>
      <c r="AE329" s="2">
        <f>(Table2[[#This Row],[Close Price]]/Table2[[#This Row],[Current Week Low]])-1</f>
        <v>7.9275198187995777E-3</v>
      </c>
      <c r="AF329" s="2">
        <f>(Table2[[#This Row],[Current Week High]]/Table2[[#This Row],[Close Price]])-1</f>
        <v>1.6189989785495351E-2</v>
      </c>
      <c r="AG329" s="2">
        <f>(Table2[[#This Row],[Close Price]]/Table2[[#This Row],[Current Month Low]])-1</f>
        <v>7.9275198187995777E-3</v>
      </c>
      <c r="AH329" s="2">
        <f>(Table2[[#This Row],[Current Month High]]/Table2[[#This Row],[Close Price]])-1</f>
        <v>1.6189989785495351E-2</v>
      </c>
      <c r="AI329">
        <v>2.2267620020429</v>
      </c>
      <c r="AJ329">
        <v>65.602401996024795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0.04</v>
      </c>
      <c r="AM329" t="s">
        <v>10358</v>
      </c>
      <c r="AN329">
        <v>6.39</v>
      </c>
      <c r="AO329" t="s">
        <v>10358</v>
      </c>
      <c r="AP329">
        <v>-5.8594852919459997E-3</v>
      </c>
      <c r="AQ329">
        <f>(Table2[[#This Row],[Sharpe Ratio]]-AVERAGE(Table2[Sharpe Ratio]))/_xlfn.STDEV.P(Table2[Sharpe Ratio])</f>
        <v>-0.79435587038669819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0.13032835182555808</v>
      </c>
      <c r="AS329">
        <f>_xlfn.RANK.AVG(Table2[[#This Row],[1Y Return vs Nifty Z-Score]],Table2[1Y Return vs Nifty Z-Score])</f>
        <v>305</v>
      </c>
      <c r="AT329">
        <f>_xlfn.RANK.AVG(Table2[[#This Row],[6M Return vs Nifty Z-Score]],Table2[6M Return vs Nifty Z-Score])</f>
        <v>130</v>
      </c>
      <c r="AU329">
        <f>_xlfn.RANK.AVG(Table2[[#This Row],[Sharpe Ratio Z-Score]],Table2[Sharpe Ratio Z-Score])</f>
        <v>586</v>
      </c>
      <c r="AV329">
        <f>(Table2[[#This Row],[Rank 1Y]]+Table2[[#This Row],[Rank 6M]]+Table2[[#This Row],[Rank Sharpe]])/3</f>
        <v>340.33333333333331</v>
      </c>
    </row>
    <row r="330" spans="1:48" x14ac:dyDescent="0.3">
      <c r="A330" t="s">
        <v>1362</v>
      </c>
      <c r="B330" t="s">
        <v>1363</v>
      </c>
      <c r="C330" t="s">
        <v>10317</v>
      </c>
      <c r="D330" t="s">
        <v>46</v>
      </c>
      <c r="E330">
        <v>8261.2408369999994</v>
      </c>
      <c r="F330">
        <v>1167.45</v>
      </c>
      <c r="G330">
        <v>33.768031880326497</v>
      </c>
      <c r="H330">
        <f>(Table2[[#This Row],[1Y Return vs Nifty]]-AVERAGE(Table2[1Y Return vs Nifty]))/_xlfn.STDEV.P(Table2[1Y Return vs Nifty])</f>
        <v>0.1528402288851137</v>
      </c>
      <c r="I330">
        <v>-8.1434811285003299</v>
      </c>
      <c r="J330">
        <f>(Table2[[#This Row],[1M Return vs Nifty]]-AVERAGE(Table2[1M Return vs Nifty]))/_xlfn.STDEV.P(Table2[1M Return vs Nifty])</f>
        <v>-1.0711364609316307</v>
      </c>
      <c r="K330">
        <v>-17.5977230095206</v>
      </c>
      <c r="L330">
        <f>(Table2[[#This Row],[6M Return vs Nifty]]-AVERAGE(Table2[6M Return vs Nifty]))/_xlfn.STDEV.P(Table2[6M Return vs Nifty])</f>
        <v>-0.89265802820251949</v>
      </c>
      <c r="M330">
        <v>-4.9291122051745502</v>
      </c>
      <c r="N330">
        <f>(Table2[[#This Row],[1W Return vs Nifty]]-AVERAGE(Table2[1W Return vs Nifty]))/_xlfn.STDEV.P(Table2[1W Return vs Nifty])</f>
        <v>-0.98288299952758718</v>
      </c>
      <c r="O330">
        <v>1286.72</v>
      </c>
      <c r="P330">
        <v>1296.6139081910001</v>
      </c>
      <c r="Q330">
        <v>1111.69636893698</v>
      </c>
      <c r="R330">
        <v>30.644526128193998</v>
      </c>
      <c r="S330" s="2">
        <f>(Table2[[#This Row],[Close Price]]-Table2[[#This Row],[20D EMA]])/Table2[[#This Row],[20D EMA]]</f>
        <v>-9.2693048992787852E-2</v>
      </c>
      <c r="T330" s="2">
        <f>(Table2[[#This Row],[Close Price]]-Table2[[#This Row],[50D EMA]])/Table2[[#This Row],[50D EMA]]</f>
        <v>-9.9616321693792365E-2</v>
      </c>
      <c r="U330" s="2">
        <f>(Table2[[#This Row],[Close Price]]-Table2[[#This Row],[200D EMA]])/Table2[[#This Row],[200D EMA]]</f>
        <v>5.0151851369571787E-2</v>
      </c>
      <c r="V330">
        <v>0.61113575601895198</v>
      </c>
      <c r="W330">
        <v>1166</v>
      </c>
      <c r="X330">
        <v>1218</v>
      </c>
      <c r="Y330">
        <v>1166</v>
      </c>
      <c r="Z330">
        <v>1285</v>
      </c>
      <c r="AA330">
        <v>1166</v>
      </c>
      <c r="AB330">
        <v>1285</v>
      </c>
      <c r="AC330" s="2">
        <f>(Table2[[#This Row],[Close Price]]/Table2[[#This Row],[Day Low]])-1</f>
        <v>1.2435677530018285E-3</v>
      </c>
      <c r="AD330" s="2">
        <f>(Table2[[#This Row],[Day High]]/Table2[[#This Row],[Close Price]])-1</f>
        <v>4.3299498907876099E-2</v>
      </c>
      <c r="AE330" s="2">
        <f>(Table2[[#This Row],[Close Price]]/Table2[[#This Row],[Current Week Low]])-1</f>
        <v>1.2435677530018285E-3</v>
      </c>
      <c r="AF330" s="2">
        <f>(Table2[[#This Row],[Current Week High]]/Table2[[#This Row],[Close Price]])-1</f>
        <v>0.10068953702514016</v>
      </c>
      <c r="AG330" s="2">
        <f>(Table2[[#This Row],[Close Price]]/Table2[[#This Row],[Current Month Low]])-1</f>
        <v>1.2435677530018285E-3</v>
      </c>
      <c r="AH330" s="2">
        <f>(Table2[[#This Row],[Current Month High]]/Table2[[#This Row],[Close Price]])-1</f>
        <v>0.10068953702514016</v>
      </c>
      <c r="AI330">
        <v>32.121289991006002</v>
      </c>
      <c r="AJ330">
        <v>79.607692307692304</v>
      </c>
      <c r="AK330" t="str">
        <f>IF(AND(Table2[[#This Row],[20D EMA]]&gt;Table2[[#This Row],[50D EMA]],Table2[[#This Row],[50D EMA]]&gt;Table2[[#This Row],[200D EMA]]),"Uptrend","Downtrend/NoTrend")</f>
        <v>Downtrend/NoTrend</v>
      </c>
      <c r="AL330">
        <v>0.03</v>
      </c>
      <c r="AM330" t="s">
        <v>10358</v>
      </c>
      <c r="AN330">
        <v>-13.52</v>
      </c>
      <c r="AO330" t="s">
        <v>10357</v>
      </c>
      <c r="AP330">
        <v>0.134510842980756</v>
      </c>
      <c r="AQ330">
        <f>(Table2[[#This Row],[Sharpe Ratio]]-AVERAGE(Table2[Sharpe Ratio]))/_xlfn.STDEV.P(Table2[Sharpe Ratio])</f>
        <v>0.81166476162979306</v>
      </c>
      <c r="AR3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0">
        <f>_xlfn.RANK.AVG(Table2[[#This Row],[1Y Return vs Nifty Z-Score]],Table2[1Y Return vs Nifty Z-Score])</f>
        <v>254</v>
      </c>
      <c r="AT330">
        <f>_xlfn.RANK.AVG(Table2[[#This Row],[6M Return vs Nifty Z-Score]],Table2[6M Return vs Nifty Z-Score])</f>
        <v>613</v>
      </c>
      <c r="AU330">
        <f>_xlfn.RANK.AVG(Table2[[#This Row],[Sharpe Ratio Z-Score]],Table2[Sharpe Ratio Z-Score])</f>
        <v>155</v>
      </c>
      <c r="AV330">
        <f>(Table2[[#This Row],[Rank 1Y]]+Table2[[#This Row],[Rank 6M]]+Table2[[#This Row],[Rank Sharpe]])/3</f>
        <v>340.66666666666669</v>
      </c>
    </row>
    <row r="331" spans="1:48" x14ac:dyDescent="0.3">
      <c r="A331" t="s">
        <v>1389</v>
      </c>
      <c r="B331" t="s">
        <v>1390</v>
      </c>
      <c r="C331" t="s">
        <v>10317</v>
      </c>
      <c r="D331" t="s">
        <v>46</v>
      </c>
      <c r="E331">
        <v>8000.8832131199997</v>
      </c>
      <c r="F331">
        <v>551.6</v>
      </c>
      <c r="G331">
        <v>45.9109673381558</v>
      </c>
      <c r="H331">
        <f>(Table2[[#This Row],[1Y Return vs Nifty]]-AVERAGE(Table2[1Y Return vs Nifty]))/_xlfn.STDEV.P(Table2[1Y Return vs Nifty])</f>
        <v>0.35530064871751987</v>
      </c>
      <c r="I331">
        <v>5.9678360525011103</v>
      </c>
      <c r="J331">
        <f>(Table2[[#This Row],[1M Return vs Nifty]]-AVERAGE(Table2[1M Return vs Nifty]))/_xlfn.STDEV.P(Table2[1M Return vs Nifty])</f>
        <v>0.30335450991931051</v>
      </c>
      <c r="K331">
        <v>10.8516039724698</v>
      </c>
      <c r="L331">
        <f>(Table2[[#This Row],[6M Return vs Nifty]]-AVERAGE(Table2[6M Return vs Nifty]))/_xlfn.STDEV.P(Table2[6M Return vs Nifty])</f>
        <v>6.0487553071614852E-2</v>
      </c>
      <c r="M331">
        <v>-5.1241178186532004</v>
      </c>
      <c r="N331">
        <f>(Table2[[#This Row],[1W Return vs Nifty]]-AVERAGE(Table2[1W Return vs Nifty]))/_xlfn.STDEV.P(Table2[1W Return vs Nifty])</f>
        <v>-1.0295444831857781</v>
      </c>
      <c r="O331">
        <v>540.39</v>
      </c>
      <c r="P331">
        <v>523.78399265133999</v>
      </c>
      <c r="Q331">
        <v>452.031840160044</v>
      </c>
      <c r="R331">
        <v>52.668428839136403</v>
      </c>
      <c r="S331" s="2">
        <f>(Table2[[#This Row],[Close Price]]-Table2[[#This Row],[20D EMA]])/Table2[[#This Row],[20D EMA]]</f>
        <v>2.0744277281222887E-2</v>
      </c>
      <c r="T331" s="2">
        <f>(Table2[[#This Row],[Close Price]]-Table2[[#This Row],[50D EMA]])/Table2[[#This Row],[50D EMA]]</f>
        <v>5.3105875206033513E-2</v>
      </c>
      <c r="U331" s="2">
        <f>(Table2[[#This Row],[Close Price]]-Table2[[#This Row],[200D EMA]])/Table2[[#This Row],[200D EMA]]</f>
        <v>0.22026802316558819</v>
      </c>
      <c r="V331">
        <v>0.78445606101441301</v>
      </c>
      <c r="W331">
        <v>540</v>
      </c>
      <c r="X331">
        <v>557.79999999999995</v>
      </c>
      <c r="Y331">
        <v>540</v>
      </c>
      <c r="Z331">
        <v>565.79999999999995</v>
      </c>
      <c r="AA331">
        <v>540</v>
      </c>
      <c r="AB331">
        <v>565.79999999999995</v>
      </c>
      <c r="AC331" s="2">
        <f>(Table2[[#This Row],[Close Price]]/Table2[[#This Row],[Day Low]])-1</f>
        <v>2.1481481481481435E-2</v>
      </c>
      <c r="AD331" s="2">
        <f>(Table2[[#This Row],[Day High]]/Table2[[#This Row],[Close Price]])-1</f>
        <v>1.1240029006526431E-2</v>
      </c>
      <c r="AE331" s="2">
        <f>(Table2[[#This Row],[Close Price]]/Table2[[#This Row],[Current Week Low]])-1</f>
        <v>2.1481481481481435E-2</v>
      </c>
      <c r="AF331" s="2">
        <f>(Table2[[#This Row],[Current Week High]]/Table2[[#This Row],[Close Price]])-1</f>
        <v>2.5743292240754112E-2</v>
      </c>
      <c r="AG331" s="2">
        <f>(Table2[[#This Row],[Close Price]]/Table2[[#This Row],[Current Month Low]])-1</f>
        <v>2.1481481481481435E-2</v>
      </c>
      <c r="AH331" s="2">
        <f>(Table2[[#This Row],[Current Month High]]/Table2[[#This Row],[Close Price]])-1</f>
        <v>2.5743292240754112E-2</v>
      </c>
      <c r="AI331">
        <v>6.5989847715735896</v>
      </c>
      <c r="AJ331">
        <v>92.698689956331805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0.06</v>
      </c>
      <c r="AM331" t="s">
        <v>10358</v>
      </c>
      <c r="AN331">
        <v>7.23</v>
      </c>
      <c r="AO331" t="s">
        <v>10358</v>
      </c>
      <c r="AP331">
        <v>1.3107895579529999E-3</v>
      </c>
      <c r="AQ331">
        <f>(Table2[[#This Row],[Sharpe Ratio]]-AVERAGE(Table2[Sharpe Ratio]))/_xlfn.STDEV.P(Table2[Sharpe Ratio])</f>
        <v>-0.71231852326448442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-1.0227202947418172</v>
      </c>
      <c r="AS331">
        <f>_xlfn.RANK.AVG(Table2[[#This Row],[1Y Return vs Nifty Z-Score]],Table2[1Y Return vs Nifty Z-Score])</f>
        <v>202</v>
      </c>
      <c r="AT331">
        <f>_xlfn.RANK.AVG(Table2[[#This Row],[6M Return vs Nifty Z-Score]],Table2[6M Return vs Nifty Z-Score])</f>
        <v>311</v>
      </c>
      <c r="AU331">
        <f>_xlfn.RANK.AVG(Table2[[#This Row],[Sharpe Ratio Z-Score]],Table2[Sharpe Ratio Z-Score])</f>
        <v>519</v>
      </c>
      <c r="AV331">
        <f>(Table2[[#This Row],[Rank 1Y]]+Table2[[#This Row],[Rank 6M]]+Table2[[#This Row],[Rank Sharpe]])/3</f>
        <v>344</v>
      </c>
    </row>
    <row r="332" spans="1:48" x14ac:dyDescent="0.3">
      <c r="A332" t="s">
        <v>374</v>
      </c>
      <c r="B332" t="s">
        <v>375</v>
      </c>
      <c r="C332" t="s">
        <v>10323</v>
      </c>
      <c r="D332" t="s">
        <v>83</v>
      </c>
      <c r="E332">
        <v>65926.376691015001</v>
      </c>
      <c r="F332">
        <v>309.89999999999998</v>
      </c>
      <c r="G332">
        <v>67.978548864261597</v>
      </c>
      <c r="H332">
        <f>(Table2[[#This Row],[1Y Return vs Nifty]]-AVERAGE(Table2[1Y Return vs Nifty]))/_xlfn.STDEV.P(Table2[1Y Return vs Nifty])</f>
        <v>0.72323571976992806</v>
      </c>
      <c r="I332">
        <v>-2.1350396380354302</v>
      </c>
      <c r="J332">
        <f>(Table2[[#This Row],[1M Return vs Nifty]]-AVERAGE(Table2[1M Return vs Nifty]))/_xlfn.STDEV.P(Table2[1M Return vs Nifty])</f>
        <v>-0.48589353345715314</v>
      </c>
      <c r="K332">
        <v>6.4746224517971704</v>
      </c>
      <c r="L332">
        <f>(Table2[[#This Row],[6M Return vs Nifty]]-AVERAGE(Table2[6M Return vs Nifty]))/_xlfn.STDEV.P(Table2[6M Return vs Nifty])</f>
        <v>-8.6155655690006938E-2</v>
      </c>
      <c r="M332">
        <v>-6.2852782522281903</v>
      </c>
      <c r="N332">
        <f>(Table2[[#This Row],[1W Return vs Nifty]]-AVERAGE(Table2[1W Return vs Nifty]))/_xlfn.STDEV.P(Table2[1W Return vs Nifty])</f>
        <v>-1.3073901699291968</v>
      </c>
      <c r="O332">
        <v>319.56</v>
      </c>
      <c r="P332">
        <v>317.08298551097403</v>
      </c>
      <c r="Q332">
        <v>262.284968842875</v>
      </c>
      <c r="R332">
        <v>47.800595574560397</v>
      </c>
      <c r="S332" s="2">
        <f>(Table2[[#This Row],[Close Price]]-Table2[[#This Row],[20D EMA]])/Table2[[#This Row],[20D EMA]]</f>
        <v>-3.0229064964326025E-2</v>
      </c>
      <c r="T332" s="2">
        <f>(Table2[[#This Row],[Close Price]]-Table2[[#This Row],[50D EMA]])/Table2[[#This Row],[50D EMA]]</f>
        <v>-2.2653330008858046E-2</v>
      </c>
      <c r="U332" s="2">
        <f>(Table2[[#This Row],[Close Price]]-Table2[[#This Row],[200D EMA]])/Table2[[#This Row],[200D EMA]]</f>
        <v>0.18153930576803026</v>
      </c>
      <c r="V332">
        <v>0.59820033501737002</v>
      </c>
      <c r="W332">
        <v>309.3</v>
      </c>
      <c r="X332">
        <v>316.2</v>
      </c>
      <c r="Y332">
        <v>309.3</v>
      </c>
      <c r="Z332">
        <v>325.95</v>
      </c>
      <c r="AA332">
        <v>309.3</v>
      </c>
      <c r="AB332">
        <v>325.95</v>
      </c>
      <c r="AC332" s="2">
        <f>(Table2[[#This Row],[Close Price]]/Table2[[#This Row],[Day Low]])-1</f>
        <v>1.9398642095052043E-3</v>
      </c>
      <c r="AD332" s="2">
        <f>(Table2[[#This Row],[Day High]]/Table2[[#This Row],[Close Price]])-1</f>
        <v>2.0329138431752325E-2</v>
      </c>
      <c r="AE332" s="2">
        <f>(Table2[[#This Row],[Close Price]]/Table2[[#This Row],[Current Week Low]])-1</f>
        <v>1.9398642095052043E-3</v>
      </c>
      <c r="AF332" s="2">
        <f>(Table2[[#This Row],[Current Week High]]/Table2[[#This Row],[Close Price]])-1</f>
        <v>5.179090029041622E-2</v>
      </c>
      <c r="AG332" s="2">
        <f>(Table2[[#This Row],[Close Price]]/Table2[[#This Row],[Current Month Low]])-1</f>
        <v>1.9398642095052043E-3</v>
      </c>
      <c r="AH332" s="2">
        <f>(Table2[[#This Row],[Current Month High]]/Table2[[#This Row],[Close Price]])-1</f>
        <v>5.179090029041622E-2</v>
      </c>
      <c r="AI332">
        <v>16.4730558244595</v>
      </c>
      <c r="AJ332">
        <v>117.932489451476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-0.01</v>
      </c>
      <c r="AM332" t="s">
        <v>10357</v>
      </c>
      <c r="AN332">
        <v>-1.21</v>
      </c>
      <c r="AO332" t="s">
        <v>10357</v>
      </c>
      <c r="AQ332">
        <f>(Table2[[#This Row],[Sharpe Ratio]]-AVERAGE(Table2[Sharpe Ratio]))/_xlfn.STDEV.P(Table2[Sharpe Ratio])</f>
        <v>-0.72731567472953296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-1.8835193140359618</v>
      </c>
      <c r="AS332">
        <f>_xlfn.RANK.AVG(Table2[[#This Row],[1Y Return vs Nifty Z-Score]],Table2[1Y Return vs Nifty Z-Score])</f>
        <v>134</v>
      </c>
      <c r="AT332">
        <f>_xlfn.RANK.AVG(Table2[[#This Row],[6M Return vs Nifty Z-Score]],Table2[6M Return vs Nifty Z-Score])</f>
        <v>350</v>
      </c>
      <c r="AU332">
        <f>_xlfn.RANK.AVG(Table2[[#This Row],[Sharpe Ratio Z-Score]],Table2[Sharpe Ratio Z-Score])</f>
        <v>548.5</v>
      </c>
      <c r="AV332">
        <f>(Table2[[#This Row],[Rank 1Y]]+Table2[[#This Row],[Rank 6M]]+Table2[[#This Row],[Rank Sharpe]])/3</f>
        <v>344.16666666666669</v>
      </c>
    </row>
    <row r="333" spans="1:48" x14ac:dyDescent="0.3">
      <c r="A333" t="s">
        <v>1189</v>
      </c>
      <c r="B333" t="s">
        <v>1190</v>
      </c>
      <c r="C333" t="s">
        <v>10314</v>
      </c>
      <c r="D333" t="s">
        <v>552</v>
      </c>
      <c r="E333">
        <v>10173.2604684</v>
      </c>
      <c r="F333">
        <v>1121.5</v>
      </c>
      <c r="G333">
        <v>3.5549904572439401</v>
      </c>
      <c r="H333">
        <f>(Table2[[#This Row],[1Y Return vs Nifty]]-AVERAGE(Table2[1Y Return vs Nifty]))/_xlfn.STDEV.P(Table2[1Y Return vs Nifty])</f>
        <v>-0.35090493818544011</v>
      </c>
      <c r="I333">
        <v>9.18646368225704</v>
      </c>
      <c r="J333">
        <f>(Table2[[#This Row],[1M Return vs Nifty]]-AVERAGE(Table2[1M Return vs Nifty]))/_xlfn.STDEV.P(Table2[1M Return vs Nifty])</f>
        <v>0.61685994381226017</v>
      </c>
      <c r="K333">
        <v>12.988363852242401</v>
      </c>
      <c r="L333">
        <f>(Table2[[#This Row],[6M Return vs Nifty]]-AVERAGE(Table2[6M Return vs Nifty]))/_xlfn.STDEV.P(Table2[6M Return vs Nifty])</f>
        <v>0.1320760036152212</v>
      </c>
      <c r="M333">
        <v>0.58517810479049104</v>
      </c>
      <c r="N333">
        <f>(Table2[[#This Row],[1W Return vs Nifty]]-AVERAGE(Table2[1W Return vs Nifty]))/_xlfn.STDEV.P(Table2[1W Return vs Nifty])</f>
        <v>0.33659166889330222</v>
      </c>
      <c r="O333">
        <v>1081.6300000000001</v>
      </c>
      <c r="P333">
        <v>1044.74913820692</v>
      </c>
      <c r="Q333">
        <v>956.83416413352904</v>
      </c>
      <c r="R333">
        <v>76.096359824090001</v>
      </c>
      <c r="S333" s="2">
        <f>(Table2[[#This Row],[Close Price]]-Table2[[#This Row],[20D EMA]])/Table2[[#This Row],[20D EMA]]</f>
        <v>3.6861033810082829E-2</v>
      </c>
      <c r="T333" s="2">
        <f>(Table2[[#This Row],[Close Price]]-Table2[[#This Row],[50D EMA]])/Table2[[#This Row],[50D EMA]]</f>
        <v>7.3463436327696682E-2</v>
      </c>
      <c r="U333" s="2">
        <f>(Table2[[#This Row],[Close Price]]-Table2[[#This Row],[200D EMA]])/Table2[[#This Row],[200D EMA]]</f>
        <v>0.17209443604638197</v>
      </c>
      <c r="V333">
        <v>0.64475119938146697</v>
      </c>
      <c r="W333">
        <v>1117.3499999999999</v>
      </c>
      <c r="X333">
        <v>1147.95</v>
      </c>
      <c r="Y333">
        <v>1115</v>
      </c>
      <c r="Z333">
        <v>1182.5999999999999</v>
      </c>
      <c r="AA333">
        <v>1115</v>
      </c>
      <c r="AB333">
        <v>1182.5999999999999</v>
      </c>
      <c r="AC333" s="2">
        <f>(Table2[[#This Row],[Close Price]]/Table2[[#This Row],[Day Low]])-1</f>
        <v>3.7141450754016869E-3</v>
      </c>
      <c r="AD333" s="2">
        <f>(Table2[[#This Row],[Day High]]/Table2[[#This Row],[Close Price]])-1</f>
        <v>2.3584485064645611E-2</v>
      </c>
      <c r="AE333" s="2">
        <f>(Table2[[#This Row],[Close Price]]/Table2[[#This Row],[Current Week Low]])-1</f>
        <v>5.8295964125560928E-3</v>
      </c>
      <c r="AF333" s="2">
        <f>(Table2[[#This Row],[Current Week High]]/Table2[[#This Row],[Close Price]])-1</f>
        <v>5.448060633080698E-2</v>
      </c>
      <c r="AG333" s="2">
        <f>(Table2[[#This Row],[Close Price]]/Table2[[#This Row],[Current Month Low]])-1</f>
        <v>5.8295964125560928E-3</v>
      </c>
      <c r="AH333" s="2">
        <f>(Table2[[#This Row],[Current Month High]]/Table2[[#This Row],[Close Price]])-1</f>
        <v>5.448060633080698E-2</v>
      </c>
      <c r="AI333">
        <v>6.5537226928220997</v>
      </c>
      <c r="AJ333">
        <v>44.402240391424698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-0.02</v>
      </c>
      <c r="AM333" t="s">
        <v>10357</v>
      </c>
      <c r="AN333">
        <v>10.039999999999999</v>
      </c>
      <c r="AO333" t="s">
        <v>10358</v>
      </c>
      <c r="AP333">
        <v>6.6829022146062997E-2</v>
      </c>
      <c r="AQ333">
        <f>(Table2[[#This Row],[Sharpe Ratio]]-AVERAGE(Table2[Sharpe Ratio]))/_xlfn.STDEV.P(Table2[Sharpe Ratio])</f>
        <v>3.7295975786472528E-2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0.77191865392181602</v>
      </c>
      <c r="AS333">
        <f>_xlfn.RANK.AVG(Table2[[#This Row],[1Y Return vs Nifty Z-Score]],Table2[1Y Return vs Nifty Z-Score])</f>
        <v>413</v>
      </c>
      <c r="AT333">
        <f>_xlfn.RANK.AVG(Table2[[#This Row],[6M Return vs Nifty Z-Score]],Table2[6M Return vs Nifty Z-Score])</f>
        <v>281</v>
      </c>
      <c r="AU333">
        <f>_xlfn.RANK.AVG(Table2[[#This Row],[Sharpe Ratio Z-Score]],Table2[Sharpe Ratio Z-Score])</f>
        <v>341</v>
      </c>
      <c r="AV333">
        <f>(Table2[[#This Row],[Rank 1Y]]+Table2[[#This Row],[Rank 6M]]+Table2[[#This Row],[Rank Sharpe]])/3</f>
        <v>345</v>
      </c>
    </row>
    <row r="334" spans="1:48" x14ac:dyDescent="0.3">
      <c r="A334" t="s">
        <v>205</v>
      </c>
      <c r="B334" t="s">
        <v>206</v>
      </c>
      <c r="C334" t="s">
        <v>10314</v>
      </c>
      <c r="D334" t="s">
        <v>34</v>
      </c>
      <c r="E334">
        <v>128300.353281815</v>
      </c>
      <c r="F334">
        <v>112.94</v>
      </c>
      <c r="G334">
        <v>38.533235612635998</v>
      </c>
      <c r="H334">
        <f>(Table2[[#This Row],[1Y Return vs Nifty]]-AVERAGE(Table2[1Y Return vs Nifty]))/_xlfn.STDEV.P(Table2[1Y Return vs Nifty])</f>
        <v>0.23229096397143806</v>
      </c>
      <c r="I334">
        <v>-3.57150585259817</v>
      </c>
      <c r="J334">
        <f>(Table2[[#This Row],[1M Return vs Nifty]]-AVERAGE(Table2[1M Return vs Nifty]))/_xlfn.STDEV.P(Table2[1M Return vs Nifty])</f>
        <v>-0.62581029788982656</v>
      </c>
      <c r="K334">
        <v>-22.866714577376499</v>
      </c>
      <c r="L334">
        <f>(Table2[[#This Row],[6M Return vs Nifty]]-AVERAGE(Table2[6M Return vs Nifty]))/_xlfn.STDEV.P(Table2[6M Return vs Nifty])</f>
        <v>-1.0691864934928137</v>
      </c>
      <c r="M334">
        <v>-1.0234532197072801</v>
      </c>
      <c r="N334">
        <f>(Table2[[#This Row],[1W Return vs Nifty]]-AVERAGE(Table2[1W Return vs Nifty]))/_xlfn.STDEV.P(Table2[1W Return vs Nifty])</f>
        <v>-4.832609281166849E-2</v>
      </c>
      <c r="O334">
        <v>116.06</v>
      </c>
      <c r="P334">
        <v>118.40000918545699</v>
      </c>
      <c r="Q334">
        <v>111.34466462736501</v>
      </c>
      <c r="R334">
        <v>53.178078180028102</v>
      </c>
      <c r="S334" s="2">
        <f>(Table2[[#This Row],[Close Price]]-Table2[[#This Row],[20D EMA]])/Table2[[#This Row],[20D EMA]]</f>
        <v>-2.6882646906772396E-2</v>
      </c>
      <c r="T334" s="2">
        <f>(Table2[[#This Row],[Close Price]]-Table2[[#This Row],[50D EMA]])/Table2[[#This Row],[50D EMA]]</f>
        <v>-4.6114938867147036E-2</v>
      </c>
      <c r="U334" s="2">
        <f>(Table2[[#This Row],[Close Price]]-Table2[[#This Row],[200D EMA]])/Table2[[#This Row],[200D EMA]]</f>
        <v>1.4327901368009587E-2</v>
      </c>
      <c r="V334">
        <v>0.47435206056338403</v>
      </c>
      <c r="W334">
        <v>112.74</v>
      </c>
      <c r="X334">
        <v>114.53</v>
      </c>
      <c r="Y334">
        <v>112.74</v>
      </c>
      <c r="Z334">
        <v>117.49</v>
      </c>
      <c r="AA334">
        <v>112.74</v>
      </c>
      <c r="AB334">
        <v>117.49</v>
      </c>
      <c r="AC334" s="2">
        <f>(Table2[[#This Row],[Close Price]]/Table2[[#This Row],[Day Low]])-1</f>
        <v>1.7739932588256568E-3</v>
      </c>
      <c r="AD334" s="2">
        <f>(Table2[[#This Row],[Day High]]/Table2[[#This Row],[Close Price]])-1</f>
        <v>1.4078271648662932E-2</v>
      </c>
      <c r="AE334" s="2">
        <f>(Table2[[#This Row],[Close Price]]/Table2[[#This Row],[Current Week Low]])-1</f>
        <v>1.7739932588256568E-3</v>
      </c>
      <c r="AF334" s="2">
        <f>(Table2[[#This Row],[Current Week High]]/Table2[[#This Row],[Close Price]])-1</f>
        <v>4.028687798831232E-2</v>
      </c>
      <c r="AG334" s="2">
        <f>(Table2[[#This Row],[Close Price]]/Table2[[#This Row],[Current Month Low]])-1</f>
        <v>1.7739932588256568E-3</v>
      </c>
      <c r="AH334" s="2">
        <f>(Table2[[#This Row],[Current Month High]]/Table2[[#This Row],[Close Price]])-1</f>
        <v>4.028687798831232E-2</v>
      </c>
      <c r="AI334">
        <v>26.527359659996399</v>
      </c>
      <c r="AJ334">
        <v>72.427480916030504</v>
      </c>
      <c r="AK334" t="str">
        <f>IF(AND(Table2[[#This Row],[20D EMA]]&gt;Table2[[#This Row],[50D EMA]],Table2[[#This Row],[50D EMA]]&gt;Table2[[#This Row],[200D EMA]]),"Uptrend","Downtrend/NoTrend")</f>
        <v>Downtrend/NoTrend</v>
      </c>
      <c r="AL334">
        <v>-0.15</v>
      </c>
      <c r="AM334" t="s">
        <v>10357</v>
      </c>
      <c r="AN334">
        <v>-1.97</v>
      </c>
      <c r="AO334" t="s">
        <v>10357</v>
      </c>
      <c r="AP334">
        <v>0.136301372934475</v>
      </c>
      <c r="AQ334">
        <f>(Table2[[#This Row],[Sharpe Ratio]]-AVERAGE(Table2[Sharpe Ratio]))/_xlfn.STDEV.P(Table2[Sharpe Ratio])</f>
        <v>0.83215077233662615</v>
      </c>
      <c r="AR3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4">
        <f>_xlfn.RANK.AVG(Table2[[#This Row],[1Y Return vs Nifty Z-Score]],Table2[1Y Return vs Nifty Z-Score])</f>
        <v>228</v>
      </c>
      <c r="AT334">
        <f>_xlfn.RANK.AVG(Table2[[#This Row],[6M Return vs Nifty Z-Score]],Table2[6M Return vs Nifty Z-Score])</f>
        <v>661</v>
      </c>
      <c r="AU334">
        <f>_xlfn.RANK.AVG(Table2[[#This Row],[Sharpe Ratio Z-Score]],Table2[Sharpe Ratio Z-Score])</f>
        <v>150</v>
      </c>
      <c r="AV334">
        <f>(Table2[[#This Row],[Rank 1Y]]+Table2[[#This Row],[Rank 6M]]+Table2[[#This Row],[Rank Sharpe]])/3</f>
        <v>346.33333333333331</v>
      </c>
    </row>
    <row r="335" spans="1:48" x14ac:dyDescent="0.3">
      <c r="A335" t="s">
        <v>1304</v>
      </c>
      <c r="B335" t="s">
        <v>1305</v>
      </c>
      <c r="C335" t="s">
        <v>10318</v>
      </c>
      <c r="D335" t="s">
        <v>54</v>
      </c>
      <c r="E335">
        <v>8834.8892082599996</v>
      </c>
      <c r="F335">
        <v>572.75</v>
      </c>
      <c r="G335">
        <v>22.247505427556199</v>
      </c>
      <c r="H335">
        <f>(Table2[[#This Row],[1Y Return vs Nifty]]-AVERAGE(Table2[1Y Return vs Nifty]))/_xlfn.STDEV.P(Table2[1Y Return vs Nifty])</f>
        <v>-3.9242701178912986E-2</v>
      </c>
      <c r="I335">
        <v>8.4437675808737893</v>
      </c>
      <c r="J335">
        <f>(Table2[[#This Row],[1M Return vs Nifty]]-AVERAGE(Table2[1M Return vs Nifty]))/_xlfn.STDEV.P(Table2[1M Return vs Nifty])</f>
        <v>0.5445187815845518</v>
      </c>
      <c r="K335">
        <v>12.1531542080288</v>
      </c>
      <c r="L335">
        <f>(Table2[[#This Row],[6M Return vs Nifty]]-AVERAGE(Table2[6M Return vs Nifty]))/_xlfn.STDEV.P(Table2[6M Return vs Nifty])</f>
        <v>0.10409374651916813</v>
      </c>
      <c r="M335">
        <v>0.44151167857387902</v>
      </c>
      <c r="N335">
        <f>(Table2[[#This Row],[1W Return vs Nifty]]-AVERAGE(Table2[1W Return vs Nifty]))/_xlfn.STDEV.P(Table2[1W Return vs Nifty])</f>
        <v>0.30221476825156213</v>
      </c>
      <c r="O335">
        <v>525.71</v>
      </c>
      <c r="P335">
        <v>505.12482707023099</v>
      </c>
      <c r="Q335">
        <v>452.54096459632598</v>
      </c>
      <c r="R335">
        <v>66.540143973110304</v>
      </c>
      <c r="S335" s="2">
        <f>(Table2[[#This Row],[Close Price]]-Table2[[#This Row],[20D EMA]])/Table2[[#This Row],[20D EMA]]</f>
        <v>8.9478990317855778E-2</v>
      </c>
      <c r="T335" s="2">
        <f>(Table2[[#This Row],[Close Price]]-Table2[[#This Row],[50D EMA]])/Table2[[#This Row],[50D EMA]]</f>
        <v>0.13387814121511515</v>
      </c>
      <c r="U335" s="2">
        <f>(Table2[[#This Row],[Close Price]]-Table2[[#This Row],[200D EMA]])/Table2[[#This Row],[200D EMA]]</f>
        <v>0.26563127939346326</v>
      </c>
      <c r="V335">
        <v>1.5138985532615199</v>
      </c>
      <c r="W335">
        <v>538.45000000000005</v>
      </c>
      <c r="X335">
        <v>577</v>
      </c>
      <c r="Y335">
        <v>535.20000000000005</v>
      </c>
      <c r="Z335">
        <v>577</v>
      </c>
      <c r="AA335">
        <v>535.20000000000005</v>
      </c>
      <c r="AB335">
        <v>577</v>
      </c>
      <c r="AC335" s="2">
        <f>(Table2[[#This Row],[Close Price]]/Table2[[#This Row],[Day Low]])-1</f>
        <v>6.3701365029250612E-2</v>
      </c>
      <c r="AD335" s="2">
        <f>(Table2[[#This Row],[Day High]]/Table2[[#This Row],[Close Price]])-1</f>
        <v>7.4203404626800307E-3</v>
      </c>
      <c r="AE335" s="2">
        <f>(Table2[[#This Row],[Close Price]]/Table2[[#This Row],[Current Week Low]])-1</f>
        <v>7.0160687593422866E-2</v>
      </c>
      <c r="AF335" s="2">
        <f>(Table2[[#This Row],[Current Week High]]/Table2[[#This Row],[Close Price]])-1</f>
        <v>7.4203404626800307E-3</v>
      </c>
      <c r="AG335" s="2">
        <f>(Table2[[#This Row],[Close Price]]/Table2[[#This Row],[Current Month Low]])-1</f>
        <v>7.0160687593422866E-2</v>
      </c>
      <c r="AH335" s="2">
        <f>(Table2[[#This Row],[Current Month High]]/Table2[[#This Row],[Close Price]])-1</f>
        <v>7.4203404626800307E-3</v>
      </c>
      <c r="AI335">
        <v>0.74203404626800296</v>
      </c>
      <c r="AJ335">
        <v>66.836586076318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7.0000000000000007E-2</v>
      </c>
      <c r="AM335" t="s">
        <v>10358</v>
      </c>
      <c r="AN335">
        <v>18.03</v>
      </c>
      <c r="AO335" t="s">
        <v>10358</v>
      </c>
      <c r="AP335">
        <v>3.3243894862986997E-2</v>
      </c>
      <c r="AQ335">
        <f>(Table2[[#This Row],[Sharpe Ratio]]-AVERAGE(Table2[Sharpe Ratio]))/_xlfn.STDEV.P(Table2[Sharpe Ratio])</f>
        <v>-0.34696192265437259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0.56462267252199649</v>
      </c>
      <c r="AS335">
        <f>_xlfn.RANK.AVG(Table2[[#This Row],[1Y Return vs Nifty Z-Score]],Table2[1Y Return vs Nifty Z-Score])</f>
        <v>314</v>
      </c>
      <c r="AT335">
        <f>_xlfn.RANK.AVG(Table2[[#This Row],[6M Return vs Nifty Z-Score]],Table2[6M Return vs Nifty Z-Score])</f>
        <v>294</v>
      </c>
      <c r="AU335">
        <f>_xlfn.RANK.AVG(Table2[[#This Row],[Sharpe Ratio Z-Score]],Table2[Sharpe Ratio Z-Score])</f>
        <v>431</v>
      </c>
      <c r="AV335">
        <f>(Table2[[#This Row],[Rank 1Y]]+Table2[[#This Row],[Rank 6M]]+Table2[[#This Row],[Rank Sharpe]])/3</f>
        <v>346.33333333333331</v>
      </c>
    </row>
    <row r="336" spans="1:48" x14ac:dyDescent="0.3">
      <c r="A336" t="s">
        <v>1923</v>
      </c>
      <c r="B336" t="s">
        <v>1924</v>
      </c>
      <c r="C336" t="s">
        <v>627</v>
      </c>
      <c r="D336" t="s">
        <v>474</v>
      </c>
      <c r="E336">
        <v>3697.1991902699901</v>
      </c>
      <c r="F336">
        <v>583.95000000000005</v>
      </c>
      <c r="G336">
        <v>28.599079023068398</v>
      </c>
      <c r="H336">
        <f>(Table2[[#This Row],[1Y Return vs Nifty]]-AVERAGE(Table2[1Y Return vs Nifty]))/_xlfn.STDEV.P(Table2[1Y Return vs Nifty])</f>
        <v>6.6657742845492918E-2</v>
      </c>
      <c r="I336">
        <v>-1.8860013537429301</v>
      </c>
      <c r="J336">
        <f>(Table2[[#This Row],[1M Return vs Nifty]]-AVERAGE(Table2[1M Return vs Nifty]))/_xlfn.STDEV.P(Table2[1M Return vs Nifty])</f>
        <v>-0.46163634550186411</v>
      </c>
      <c r="K336">
        <v>37.997718081614401</v>
      </c>
      <c r="L336">
        <f>(Table2[[#This Row],[6M Return vs Nifty]]-AVERAGE(Table2[6M Return vs Nifty]))/_xlfn.STDEV.P(Table2[6M Return vs Nifty])</f>
        <v>0.96997123710653244</v>
      </c>
      <c r="M336">
        <v>0.288167366961811</v>
      </c>
      <c r="N336">
        <f>(Table2[[#This Row],[1W Return vs Nifty]]-AVERAGE(Table2[1W Return vs Nifty]))/_xlfn.STDEV.P(Table2[1W Return vs Nifty])</f>
        <v>0.26552211636979245</v>
      </c>
      <c r="O336" t="e">
        <v>#N/A</v>
      </c>
      <c r="P336">
        <v>555.13151102030702</v>
      </c>
      <c r="Q336">
        <v>481.76224515429197</v>
      </c>
      <c r="R336">
        <v>64.780785260819798</v>
      </c>
      <c r="S336" s="2" t="e">
        <f>(Table2[[#This Row],[Close Price]]-Table2[[#This Row],[20D EMA]])/Table2[[#This Row],[20D EMA]]</f>
        <v>#N/A</v>
      </c>
      <c r="T336" s="2">
        <f>(Table2[[#This Row],[Close Price]]-Table2[[#This Row],[50D EMA]])/Table2[[#This Row],[50D EMA]]</f>
        <v>5.1912904253491085E-2</v>
      </c>
      <c r="U336" s="2">
        <f>(Table2[[#This Row],[Close Price]]-Table2[[#This Row],[200D EMA]])/Table2[[#This Row],[200D EMA]]</f>
        <v>0.21211241825930305</v>
      </c>
      <c r="V336">
        <v>2.3002806007510999</v>
      </c>
      <c r="W336" t="e">
        <v>#N/A</v>
      </c>
      <c r="X336" t="e">
        <v>#N/A</v>
      </c>
      <c r="Y336" t="e">
        <v>#N/A</v>
      </c>
      <c r="Z336" t="e">
        <v>#N/A</v>
      </c>
      <c r="AA336" t="e">
        <v>#N/A</v>
      </c>
      <c r="AB336" t="e">
        <v>#N/A</v>
      </c>
      <c r="AC336" s="2" t="e">
        <f>(Table2[[#This Row],[Close Price]]/Table2[[#This Row],[Day Low]])-1</f>
        <v>#N/A</v>
      </c>
      <c r="AD336" s="2" t="e">
        <f>(Table2[[#This Row],[Day High]]/Table2[[#This Row],[Close Price]])-1</f>
        <v>#N/A</v>
      </c>
      <c r="AE336" s="2" t="e">
        <f>(Table2[[#This Row],[Close Price]]/Table2[[#This Row],[Current Week Low]])-1</f>
        <v>#N/A</v>
      </c>
      <c r="AF336" s="2" t="e">
        <f>(Table2[[#This Row],[Current Week High]]/Table2[[#This Row],[Close Price]])-1</f>
        <v>#N/A</v>
      </c>
      <c r="AG336" s="2" t="e">
        <f>(Table2[[#This Row],[Close Price]]/Table2[[#This Row],[Current Month Low]])-1</f>
        <v>#N/A</v>
      </c>
      <c r="AH336" s="2" t="e">
        <f>(Table2[[#This Row],[Current Month High]]/Table2[[#This Row],[Close Price]])-1</f>
        <v>#N/A</v>
      </c>
      <c r="AI336">
        <v>5.9851014641664397</v>
      </c>
      <c r="AJ336">
        <v>77.492401215805501</v>
      </c>
      <c r="AK336" t="e">
        <f>IF(AND(Table2[[#This Row],[20D EMA]]&gt;Table2[[#This Row],[50D EMA]],Table2[[#This Row],[50D EMA]]&gt;Table2[[#This Row],[200D EMA]]),"Uptrend","Downtrend/NoTrend")</f>
        <v>#N/A</v>
      </c>
      <c r="AL336" t="e">
        <v>#N/A</v>
      </c>
      <c r="AM336" t="e">
        <v>#N/A</v>
      </c>
      <c r="AN336" t="e">
        <v>#N/A</v>
      </c>
      <c r="AO336" t="e">
        <v>#N/A</v>
      </c>
      <c r="AP336">
        <v>-3.9150349227047E-2</v>
      </c>
      <c r="AQ336">
        <f>(Table2[[#This Row],[Sharpe Ratio]]-AVERAGE(Table2[Sharpe Ratio]))/_xlfn.STDEV.P(Table2[Sharpe Ratio])</f>
        <v>-1.1752470102403869</v>
      </c>
      <c r="AR336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336">
        <f>_xlfn.RANK.AVG(Table2[[#This Row],[1Y Return vs Nifty Z-Score]],Table2[1Y Return vs Nifty Z-Score])</f>
        <v>280</v>
      </c>
      <c r="AT336">
        <f>_xlfn.RANK.AVG(Table2[[#This Row],[6M Return vs Nifty Z-Score]],Table2[6M Return vs Nifty Z-Score])</f>
        <v>108</v>
      </c>
      <c r="AU336">
        <f>_xlfn.RANK.AVG(Table2[[#This Row],[Sharpe Ratio Z-Score]],Table2[Sharpe Ratio Z-Score])</f>
        <v>652</v>
      </c>
      <c r="AV336">
        <f>(Table2[[#This Row],[Rank 1Y]]+Table2[[#This Row],[Rank 6M]]+Table2[[#This Row],[Rank Sharpe]])/3</f>
        <v>346.66666666666669</v>
      </c>
    </row>
    <row r="337" spans="1:48" x14ac:dyDescent="0.3">
      <c r="A337" t="s">
        <v>870</v>
      </c>
      <c r="B337" t="s">
        <v>871</v>
      </c>
      <c r="C337" t="s">
        <v>10318</v>
      </c>
      <c r="D337" t="s">
        <v>54</v>
      </c>
      <c r="E337">
        <v>18146.203664820001</v>
      </c>
      <c r="F337">
        <v>1787.45</v>
      </c>
      <c r="G337">
        <v>55.258665105657897</v>
      </c>
      <c r="H337">
        <f>(Table2[[#This Row],[1Y Return vs Nifty]]-AVERAGE(Table2[1Y Return vs Nifty]))/_xlfn.STDEV.P(Table2[1Y Return vs Nifty])</f>
        <v>0.51115578119742477</v>
      </c>
      <c r="I337">
        <v>13.0694707054429</v>
      </c>
      <c r="J337">
        <f>(Table2[[#This Row],[1M Return vs Nifty]]-AVERAGE(Table2[1M Return vs Nifty]))/_xlfn.STDEV.P(Table2[1M Return vs Nifty])</f>
        <v>0.99507822242237864</v>
      </c>
      <c r="K337">
        <v>10.3278609425718</v>
      </c>
      <c r="L337">
        <f>(Table2[[#This Row],[6M Return vs Nifty]]-AVERAGE(Table2[6M Return vs Nifty]))/_xlfn.STDEV.P(Table2[6M Return vs Nifty])</f>
        <v>4.2940447124735263E-2</v>
      </c>
      <c r="M337">
        <v>9.5640452253509203</v>
      </c>
      <c r="N337">
        <f>(Table2[[#This Row],[1W Return vs Nifty]]-AVERAGE(Table2[1W Return vs Nifty]))/_xlfn.STDEV.P(Table2[1W Return vs Nifty])</f>
        <v>2.4850798787517721</v>
      </c>
      <c r="O337">
        <v>1660.58</v>
      </c>
      <c r="P337">
        <v>1624.3256649575801</v>
      </c>
      <c r="Q337">
        <v>1468.44029161549</v>
      </c>
      <c r="R337">
        <v>67.526872752038102</v>
      </c>
      <c r="S337" s="2">
        <f>(Table2[[#This Row],[Close Price]]-Table2[[#This Row],[20D EMA]])/Table2[[#This Row],[20D EMA]]</f>
        <v>7.6401016512303008E-2</v>
      </c>
      <c r="T337" s="2">
        <f>(Table2[[#This Row],[Close Price]]-Table2[[#This Row],[50D EMA]])/Table2[[#This Row],[50D EMA]]</f>
        <v>0.10042588045093777</v>
      </c>
      <c r="U337" s="2">
        <f>(Table2[[#This Row],[Close Price]]-Table2[[#This Row],[200D EMA]])/Table2[[#This Row],[200D EMA]]</f>
        <v>0.21724390852389014</v>
      </c>
      <c r="V337">
        <v>2.8997360073050298</v>
      </c>
      <c r="W337">
        <v>1740.45</v>
      </c>
      <c r="X337">
        <v>1803.65</v>
      </c>
      <c r="Y337">
        <v>1694.75</v>
      </c>
      <c r="Z337">
        <v>1803.65</v>
      </c>
      <c r="AA337">
        <v>1694.75</v>
      </c>
      <c r="AB337">
        <v>1803.65</v>
      </c>
      <c r="AC337" s="2">
        <f>(Table2[[#This Row],[Close Price]]/Table2[[#This Row],[Day Low]])-1</f>
        <v>2.7004510327788722E-2</v>
      </c>
      <c r="AD337" s="2">
        <f>(Table2[[#This Row],[Day High]]/Table2[[#This Row],[Close Price]])-1</f>
        <v>9.0631905787574851E-3</v>
      </c>
      <c r="AE337" s="2">
        <f>(Table2[[#This Row],[Close Price]]/Table2[[#This Row],[Current Week Low]])-1</f>
        <v>5.4698333087475959E-2</v>
      </c>
      <c r="AF337" s="2">
        <f>(Table2[[#This Row],[Current Week High]]/Table2[[#This Row],[Close Price]])-1</f>
        <v>9.0631905787574851E-3</v>
      </c>
      <c r="AG337" s="2">
        <f>(Table2[[#This Row],[Close Price]]/Table2[[#This Row],[Current Month Low]])-1</f>
        <v>5.4698333087475959E-2</v>
      </c>
      <c r="AH337" s="2">
        <f>(Table2[[#This Row],[Current Month High]]/Table2[[#This Row],[Close Price]])-1</f>
        <v>9.0631905787574851E-3</v>
      </c>
      <c r="AI337">
        <v>1.54130185459733</v>
      </c>
      <c r="AJ337">
        <v>86.445186189631798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0</v>
      </c>
      <c r="AM337" t="s">
        <v>10359</v>
      </c>
      <c r="AN337">
        <v>8.85</v>
      </c>
      <c r="AO337" t="s">
        <v>10358</v>
      </c>
      <c r="AQ337">
        <f>(Table2[[#This Row],[Sharpe Ratio]]-AVERAGE(Table2[Sharpe Ratio]))/_xlfn.STDEV.P(Table2[Sharpe Ratio])</f>
        <v>-0.72731567472953296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3.3069386547667778</v>
      </c>
      <c r="AS337">
        <f>_xlfn.RANK.AVG(Table2[[#This Row],[1Y Return vs Nifty Z-Score]],Table2[1Y Return vs Nifty Z-Score])</f>
        <v>172</v>
      </c>
      <c r="AT337">
        <f>_xlfn.RANK.AVG(Table2[[#This Row],[6M Return vs Nifty Z-Score]],Table2[6M Return vs Nifty Z-Score])</f>
        <v>320</v>
      </c>
      <c r="AU337">
        <f>_xlfn.RANK.AVG(Table2[[#This Row],[Sharpe Ratio Z-Score]],Table2[Sharpe Ratio Z-Score])</f>
        <v>548.5</v>
      </c>
      <c r="AV337">
        <f>(Table2[[#This Row],[Rank 1Y]]+Table2[[#This Row],[Rank 6M]]+Table2[[#This Row],[Rank Sharpe]])/3</f>
        <v>346.83333333333331</v>
      </c>
    </row>
    <row r="338" spans="1:48" x14ac:dyDescent="0.3">
      <c r="A338" t="s">
        <v>147</v>
      </c>
      <c r="B338" t="s">
        <v>148</v>
      </c>
      <c r="C338" t="s">
        <v>10314</v>
      </c>
      <c r="D338" t="s">
        <v>37</v>
      </c>
      <c r="E338">
        <v>189212.822013875</v>
      </c>
      <c r="F338">
        <v>1912.2</v>
      </c>
      <c r="G338">
        <v>14.9194944628037</v>
      </c>
      <c r="H338">
        <f>(Table2[[#This Row],[1Y Return vs Nifty]]-AVERAGE(Table2[1Y Return vs Nifty]))/_xlfn.STDEV.P(Table2[1Y Return vs Nifty])</f>
        <v>-0.16142338653400787</v>
      </c>
      <c r="I338">
        <v>10.5937780681306</v>
      </c>
      <c r="J338">
        <f>(Table2[[#This Row],[1M Return vs Nifty]]-AVERAGE(Table2[1M Return vs Nifty]))/_xlfn.STDEV.P(Table2[1M Return vs Nifty])</f>
        <v>0.75393721957048043</v>
      </c>
      <c r="K338">
        <v>13.506448830824</v>
      </c>
      <c r="L338">
        <f>(Table2[[#This Row],[6M Return vs Nifty]]-AVERAGE(Table2[6M Return vs Nifty]))/_xlfn.STDEV.P(Table2[6M Return vs Nifty])</f>
        <v>0.14943354632166761</v>
      </c>
      <c r="M338">
        <v>4.5766738658627197</v>
      </c>
      <c r="N338">
        <f>(Table2[[#This Row],[1W Return vs Nifty]]-AVERAGE(Table2[1W Return vs Nifty]))/_xlfn.STDEV.P(Table2[1W Return vs Nifty])</f>
        <v>1.2916878371756633</v>
      </c>
      <c r="O338">
        <v>1801.11</v>
      </c>
      <c r="P338">
        <v>1698.5936062721</v>
      </c>
      <c r="Q338">
        <v>1520.98490350926</v>
      </c>
      <c r="R338">
        <v>83.9254231123317</v>
      </c>
      <c r="S338" s="2">
        <f>(Table2[[#This Row],[Close Price]]-Table2[[#This Row],[20D EMA]])/Table2[[#This Row],[20D EMA]]</f>
        <v>6.1678631510568564E-2</v>
      </c>
      <c r="T338" s="2">
        <f>(Table2[[#This Row],[Close Price]]-Table2[[#This Row],[50D EMA]])/Table2[[#This Row],[50D EMA]]</f>
        <v>0.12575485562829919</v>
      </c>
      <c r="U338" s="2">
        <f>(Table2[[#This Row],[Close Price]]-Table2[[#This Row],[200D EMA]])/Table2[[#This Row],[200D EMA]]</f>
        <v>0.25721168933900485</v>
      </c>
      <c r="V338">
        <v>1.2064412615103699</v>
      </c>
      <c r="W338">
        <v>1902.35</v>
      </c>
      <c r="X338">
        <v>1920</v>
      </c>
      <c r="Y338">
        <v>1849.05</v>
      </c>
      <c r="Z338">
        <v>1936</v>
      </c>
      <c r="AA338">
        <v>1849.05</v>
      </c>
      <c r="AB338">
        <v>1936</v>
      </c>
      <c r="AC338" s="2">
        <f>(Table2[[#This Row],[Close Price]]/Table2[[#This Row],[Day Low]])-1</f>
        <v>5.1778063973506594E-3</v>
      </c>
      <c r="AD338" s="2">
        <f>(Table2[[#This Row],[Day High]]/Table2[[#This Row],[Close Price]])-1</f>
        <v>4.0790712268590212E-3</v>
      </c>
      <c r="AE338" s="2">
        <f>(Table2[[#This Row],[Close Price]]/Table2[[#This Row],[Current Week Low]])-1</f>
        <v>3.4152672994240296E-2</v>
      </c>
      <c r="AF338" s="2">
        <f>(Table2[[#This Row],[Current Week High]]/Table2[[#This Row],[Close Price]])-1</f>
        <v>1.2446396820416261E-2</v>
      </c>
      <c r="AG338" s="2">
        <f>(Table2[[#This Row],[Close Price]]/Table2[[#This Row],[Current Month Low]])-1</f>
        <v>3.4152672994240296E-2</v>
      </c>
      <c r="AH338" s="2">
        <f>(Table2[[#This Row],[Current Month High]]/Table2[[#This Row],[Close Price]])-1</f>
        <v>1.2446396820416261E-2</v>
      </c>
      <c r="AI338">
        <v>1.2446396820416199</v>
      </c>
      <c r="AJ338">
        <v>51.239767469450697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0.22</v>
      </c>
      <c r="AM338" t="s">
        <v>10358</v>
      </c>
      <c r="AN338">
        <v>14.4</v>
      </c>
      <c r="AO338" t="s">
        <v>10358</v>
      </c>
      <c r="AP338">
        <v>3.8948793460817997E-2</v>
      </c>
      <c r="AQ338">
        <f>(Table2[[#This Row],[Sharpe Ratio]]-AVERAGE(Table2[Sharpe Ratio]))/_xlfn.STDEV.P(Table2[Sharpe Ratio])</f>
        <v>-0.2816904014972883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1.7519448150365151</v>
      </c>
      <c r="AS338">
        <f>_xlfn.RANK.AVG(Table2[[#This Row],[1Y Return vs Nifty Z-Score]],Table2[1Y Return vs Nifty Z-Score])</f>
        <v>352</v>
      </c>
      <c r="AT338">
        <f>_xlfn.RANK.AVG(Table2[[#This Row],[6M Return vs Nifty Z-Score]],Table2[6M Return vs Nifty Z-Score])</f>
        <v>278</v>
      </c>
      <c r="AU338">
        <f>_xlfn.RANK.AVG(Table2[[#This Row],[Sharpe Ratio Z-Score]],Table2[Sharpe Ratio Z-Score])</f>
        <v>415</v>
      </c>
      <c r="AV338">
        <f>(Table2[[#This Row],[Rank 1Y]]+Table2[[#This Row],[Rank 6M]]+Table2[[#This Row],[Rank Sharpe]])/3</f>
        <v>348.33333333333331</v>
      </c>
    </row>
    <row r="339" spans="1:48" x14ac:dyDescent="0.3">
      <c r="A339" t="s">
        <v>755</v>
      </c>
      <c r="B339" t="s">
        <v>756</v>
      </c>
      <c r="C339" t="s">
        <v>10319</v>
      </c>
      <c r="D339" t="s">
        <v>204</v>
      </c>
      <c r="E339">
        <v>22321.682262679999</v>
      </c>
      <c r="F339">
        <v>580.54999999999995</v>
      </c>
      <c r="G339">
        <v>-16.031096875974601</v>
      </c>
      <c r="H339">
        <f>(Table2[[#This Row],[1Y Return vs Nifty]]-AVERAGE(Table2[1Y Return vs Nifty]))/_xlfn.STDEV.P(Table2[1Y Return vs Nifty])</f>
        <v>-0.67746579969449594</v>
      </c>
      <c r="I339">
        <v>1.9705447123842399</v>
      </c>
      <c r="J339">
        <f>(Table2[[#This Row],[1M Return vs Nifty]]-AVERAGE(Table2[1M Return vs Nifty]))/_xlfn.STDEV.P(Table2[1M Return vs Nifty])</f>
        <v>-8.5995455387144787E-2</v>
      </c>
      <c r="K339">
        <v>15.718949899310299</v>
      </c>
      <c r="L339">
        <f>(Table2[[#This Row],[6M Return vs Nifty]]-AVERAGE(Table2[6M Return vs Nifty]))/_xlfn.STDEV.P(Table2[6M Return vs Nifty])</f>
        <v>0.22355957462198547</v>
      </c>
      <c r="M339">
        <v>-0.56708125567319301</v>
      </c>
      <c r="N339">
        <f>(Table2[[#This Row],[1W Return vs Nifty]]-AVERAGE(Table2[1W Return vs Nifty]))/_xlfn.STDEV.P(Table2[1W Return vs Nifty])</f>
        <v>6.087585559359867E-2</v>
      </c>
      <c r="O339">
        <v>572.96</v>
      </c>
      <c r="P339">
        <v>567.44641670926899</v>
      </c>
      <c r="Q339">
        <v>521.45307115029595</v>
      </c>
      <c r="R339">
        <v>71.228111637357799</v>
      </c>
      <c r="S339" s="2">
        <f>(Table2[[#This Row],[Close Price]]-Table2[[#This Row],[20D EMA]])/Table2[[#This Row],[20D EMA]]</f>
        <v>1.3246998045238616E-2</v>
      </c>
      <c r="T339" s="2">
        <f>(Table2[[#This Row],[Close Price]]-Table2[[#This Row],[50D EMA]])/Table2[[#This Row],[50D EMA]]</f>
        <v>2.3092194971855086E-2</v>
      </c>
      <c r="U339" s="2">
        <f>(Table2[[#This Row],[Close Price]]-Table2[[#This Row],[200D EMA]])/Table2[[#This Row],[200D EMA]]</f>
        <v>0.1133312509203168</v>
      </c>
      <c r="V339">
        <v>0.78932153706952402</v>
      </c>
      <c r="W339">
        <v>579.20000000000005</v>
      </c>
      <c r="X339">
        <v>593.9</v>
      </c>
      <c r="Y339">
        <v>579.20000000000005</v>
      </c>
      <c r="Z339">
        <v>602.85</v>
      </c>
      <c r="AA339">
        <v>579.20000000000005</v>
      </c>
      <c r="AB339">
        <v>602.85</v>
      </c>
      <c r="AC339" s="2">
        <f>(Table2[[#This Row],[Close Price]]/Table2[[#This Row],[Day Low]])-1</f>
        <v>2.3308011049723021E-3</v>
      </c>
      <c r="AD339" s="2">
        <f>(Table2[[#This Row],[Day High]]/Table2[[#This Row],[Close Price]])-1</f>
        <v>2.2995435363017958E-2</v>
      </c>
      <c r="AE339" s="2">
        <f>(Table2[[#This Row],[Close Price]]/Table2[[#This Row],[Current Week Low]])-1</f>
        <v>2.3308011049723021E-3</v>
      </c>
      <c r="AF339" s="2">
        <f>(Table2[[#This Row],[Current Week High]]/Table2[[#This Row],[Close Price]])-1</f>
        <v>3.8411850831108652E-2</v>
      </c>
      <c r="AG339" s="2">
        <f>(Table2[[#This Row],[Close Price]]/Table2[[#This Row],[Current Month Low]])-1</f>
        <v>2.3308011049723021E-3</v>
      </c>
      <c r="AH339" s="2">
        <f>(Table2[[#This Row],[Current Month High]]/Table2[[#This Row],[Close Price]])-1</f>
        <v>3.8411850831108652E-2</v>
      </c>
      <c r="AI339">
        <v>7.2086814227887404</v>
      </c>
      <c r="AJ339">
        <v>42.711406096361799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0.01</v>
      </c>
      <c r="AM339" t="s">
        <v>10358</v>
      </c>
      <c r="AN339">
        <v>9.5</v>
      </c>
      <c r="AO339" t="s">
        <v>10358</v>
      </c>
      <c r="AP339">
        <v>9.7395922782397004E-2</v>
      </c>
      <c r="AQ339">
        <f>(Table2[[#This Row],[Sharpe Ratio]]-AVERAGE(Table2[Sharpe Ratio]))/_xlfn.STDEV.P(Table2[Sharpe Ratio])</f>
        <v>0.38702140339521623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-9.2004421470840314E-2</v>
      </c>
      <c r="AS339">
        <f>_xlfn.RANK.AVG(Table2[[#This Row],[1Y Return vs Nifty Z-Score]],Table2[1Y Return vs Nifty Z-Score])</f>
        <v>552</v>
      </c>
      <c r="AT339">
        <f>_xlfn.RANK.AVG(Table2[[#This Row],[6M Return vs Nifty Z-Score]],Table2[6M Return vs Nifty Z-Score])</f>
        <v>256</v>
      </c>
      <c r="AU339">
        <f>_xlfn.RANK.AVG(Table2[[#This Row],[Sharpe Ratio Z-Score]],Table2[Sharpe Ratio Z-Score])</f>
        <v>237</v>
      </c>
      <c r="AV339">
        <f>(Table2[[#This Row],[Rank 1Y]]+Table2[[#This Row],[Rank 6M]]+Table2[[#This Row],[Rank Sharpe]])/3</f>
        <v>348.33333333333331</v>
      </c>
    </row>
    <row r="340" spans="1:48" x14ac:dyDescent="0.3">
      <c r="A340" t="s">
        <v>299</v>
      </c>
      <c r="B340" t="s">
        <v>300</v>
      </c>
      <c r="C340" t="s">
        <v>10314</v>
      </c>
      <c r="D340" t="s">
        <v>225</v>
      </c>
      <c r="E340">
        <v>94059.205255289999</v>
      </c>
      <c r="F340">
        <v>4504.3500000000004</v>
      </c>
      <c r="G340">
        <v>54.607614848091004</v>
      </c>
      <c r="H340">
        <f>(Table2[[#This Row],[1Y Return vs Nifty]]-AVERAGE(Table2[1Y Return vs Nifty]))/_xlfn.STDEV.P(Table2[1Y Return vs Nifty])</f>
        <v>0.50030075286125741</v>
      </c>
      <c r="I340">
        <v>8.4449865702099398</v>
      </c>
      <c r="J340">
        <f>(Table2[[#This Row],[1M Return vs Nifty]]-AVERAGE(Table2[1M Return vs Nifty]))/_xlfn.STDEV.P(Table2[1M Return vs Nifty])</f>
        <v>0.54463751535083393</v>
      </c>
      <c r="K340">
        <v>4.3328310210050898</v>
      </c>
      <c r="L340">
        <f>(Table2[[#This Row],[6M Return vs Nifty]]-AVERAGE(Table2[6M Return vs Nifty]))/_xlfn.STDEV.P(Table2[6M Return vs Nifty])</f>
        <v>-0.15791267966328382</v>
      </c>
      <c r="M340">
        <v>-1.3120484326203601</v>
      </c>
      <c r="N340">
        <f>(Table2[[#This Row],[1W Return vs Nifty]]-AVERAGE(Table2[1W Return vs Nifty]))/_xlfn.STDEV.P(Table2[1W Return vs Nifty])</f>
        <v>-0.11738195520944572</v>
      </c>
      <c r="O340">
        <v>4344.83</v>
      </c>
      <c r="P340">
        <v>4198.9388307694699</v>
      </c>
      <c r="Q340">
        <v>3704.2754519371902</v>
      </c>
      <c r="R340">
        <v>58.260605193715499</v>
      </c>
      <c r="S340" s="2">
        <f>(Table2[[#This Row],[Close Price]]-Table2[[#This Row],[20D EMA]])/Table2[[#This Row],[20D EMA]]</f>
        <v>3.6714900237753936E-2</v>
      </c>
      <c r="T340" s="2">
        <f>(Table2[[#This Row],[Close Price]]-Table2[[#This Row],[50D EMA]])/Table2[[#This Row],[50D EMA]]</f>
        <v>7.2735322313462442E-2</v>
      </c>
      <c r="U340" s="2">
        <f>(Table2[[#This Row],[Close Price]]-Table2[[#This Row],[200D EMA]])/Table2[[#This Row],[200D EMA]]</f>
        <v>0.21598678565990623</v>
      </c>
      <c r="V340">
        <v>0.90264957418702896</v>
      </c>
      <c r="W340">
        <v>4413.6000000000004</v>
      </c>
      <c r="X340">
        <v>4514.95</v>
      </c>
      <c r="Y340">
        <v>4360</v>
      </c>
      <c r="Z340">
        <v>4514.95</v>
      </c>
      <c r="AA340">
        <v>4360</v>
      </c>
      <c r="AB340">
        <v>4514.95</v>
      </c>
      <c r="AC340" s="2">
        <f>(Table2[[#This Row],[Close Price]]/Table2[[#This Row],[Day Low]])-1</f>
        <v>2.0561446438281727E-2</v>
      </c>
      <c r="AD340" s="2">
        <f>(Table2[[#This Row],[Day High]]/Table2[[#This Row],[Close Price]])-1</f>
        <v>2.3532807175283832E-3</v>
      </c>
      <c r="AE340" s="2">
        <f>(Table2[[#This Row],[Close Price]]/Table2[[#This Row],[Current Week Low]])-1</f>
        <v>3.3107798165137758E-2</v>
      </c>
      <c r="AF340" s="2">
        <f>(Table2[[#This Row],[Current Week High]]/Table2[[#This Row],[Close Price]])-1</f>
        <v>2.3532807175283832E-3</v>
      </c>
      <c r="AG340" s="2">
        <f>(Table2[[#This Row],[Close Price]]/Table2[[#This Row],[Current Month Low]])-1</f>
        <v>3.3107798165137758E-2</v>
      </c>
      <c r="AH340" s="2">
        <f>(Table2[[#This Row],[Current Month High]]/Table2[[#This Row],[Close Price]])-1</f>
        <v>2.3532807175283832E-3</v>
      </c>
      <c r="AI340">
        <v>0.52393797107239604</v>
      </c>
      <c r="AJ340">
        <v>85.823019801980195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0.06</v>
      </c>
      <c r="AM340" t="s">
        <v>10358</v>
      </c>
      <c r="AN340">
        <v>7.34</v>
      </c>
      <c r="AO340" t="s">
        <v>10358</v>
      </c>
      <c r="AP340">
        <v>9.9039612733439995E-3</v>
      </c>
      <c r="AQ340">
        <f>(Table2[[#This Row],[Sharpe Ratio]]-AVERAGE(Table2[Sharpe Ratio]))/_xlfn.STDEV.P(Table2[Sharpe Ratio])</f>
        <v>-0.61400137006550348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0.15564226327385833</v>
      </c>
      <c r="AS340">
        <f>_xlfn.RANK.AVG(Table2[[#This Row],[1Y Return vs Nifty Z-Score]],Table2[1Y Return vs Nifty Z-Score])</f>
        <v>174</v>
      </c>
      <c r="AT340">
        <f>_xlfn.RANK.AVG(Table2[[#This Row],[6M Return vs Nifty Z-Score]],Table2[6M Return vs Nifty Z-Score])</f>
        <v>379</v>
      </c>
      <c r="AU340">
        <f>_xlfn.RANK.AVG(Table2[[#This Row],[Sharpe Ratio Z-Score]],Table2[Sharpe Ratio Z-Score])</f>
        <v>496</v>
      </c>
      <c r="AV340">
        <f>(Table2[[#This Row],[Rank 1Y]]+Table2[[#This Row],[Rank 6M]]+Table2[[#This Row],[Rank Sharpe]])/3</f>
        <v>349.66666666666669</v>
      </c>
    </row>
    <row r="341" spans="1:48" x14ac:dyDescent="0.3">
      <c r="A341" t="s">
        <v>628</v>
      </c>
      <c r="B341" t="s">
        <v>629</v>
      </c>
      <c r="C341" t="s">
        <v>10324</v>
      </c>
      <c r="D341" t="s">
        <v>338</v>
      </c>
      <c r="E341">
        <v>29913.017034465</v>
      </c>
      <c r="F341">
        <v>466.55</v>
      </c>
      <c r="G341">
        <v>24.563177852931101</v>
      </c>
      <c r="H341">
        <f>(Table2[[#This Row],[1Y Return vs Nifty]]-AVERAGE(Table2[1Y Return vs Nifty]))/_xlfn.STDEV.P(Table2[1Y Return vs Nifty])</f>
        <v>-6.3325512989820427E-4</v>
      </c>
      <c r="I341">
        <v>7.7736522305197404</v>
      </c>
      <c r="J341">
        <f>(Table2[[#This Row],[1M Return vs Nifty]]-AVERAGE(Table2[1M Return vs Nifty]))/_xlfn.STDEV.P(Table2[1M Return vs Nifty])</f>
        <v>0.47924723487661436</v>
      </c>
      <c r="K341">
        <v>43.362243404698901</v>
      </c>
      <c r="L341">
        <f>(Table2[[#This Row],[6M Return vs Nifty]]-AVERAGE(Table2[6M Return vs Nifty]))/_xlfn.STDEV.P(Table2[6M Return vs Nifty])</f>
        <v>1.1497003959217142</v>
      </c>
      <c r="M341">
        <v>-0.70116067521450298</v>
      </c>
      <c r="N341">
        <f>(Table2[[#This Row],[1W Return vs Nifty]]-AVERAGE(Table2[1W Return vs Nifty]))/_xlfn.STDEV.P(Table2[1W Return vs Nifty])</f>
        <v>2.8792960479856123E-2</v>
      </c>
      <c r="O341">
        <v>457.11</v>
      </c>
      <c r="P341">
        <v>437.47829840310698</v>
      </c>
      <c r="Q341">
        <v>370.269721394084</v>
      </c>
      <c r="R341">
        <v>55.757840023703103</v>
      </c>
      <c r="S341" s="2">
        <f>(Table2[[#This Row],[Close Price]]-Table2[[#This Row],[20D EMA]])/Table2[[#This Row],[20D EMA]]</f>
        <v>2.0651484325435884E-2</v>
      </c>
      <c r="T341" s="2">
        <f>(Table2[[#This Row],[Close Price]]-Table2[[#This Row],[50D EMA]])/Table2[[#This Row],[50D EMA]]</f>
        <v>6.6452899956434885E-2</v>
      </c>
      <c r="U341" s="2">
        <f>(Table2[[#This Row],[Close Price]]-Table2[[#This Row],[200D EMA]])/Table2[[#This Row],[200D EMA]]</f>
        <v>0.26002741526748652</v>
      </c>
      <c r="V341">
        <v>0.75144179388925803</v>
      </c>
      <c r="W341">
        <v>460.8</v>
      </c>
      <c r="X341">
        <v>473.5</v>
      </c>
      <c r="Y341">
        <v>460.8</v>
      </c>
      <c r="Z341">
        <v>484</v>
      </c>
      <c r="AA341">
        <v>460.8</v>
      </c>
      <c r="AB341">
        <v>484</v>
      </c>
      <c r="AC341" s="2">
        <f>(Table2[[#This Row],[Close Price]]/Table2[[#This Row],[Day Low]])-1</f>
        <v>1.247829861111116E-2</v>
      </c>
      <c r="AD341" s="2">
        <f>(Table2[[#This Row],[Day High]]/Table2[[#This Row],[Close Price]])-1</f>
        <v>1.4896581288179167E-2</v>
      </c>
      <c r="AE341" s="2">
        <f>(Table2[[#This Row],[Close Price]]/Table2[[#This Row],[Current Week Low]])-1</f>
        <v>1.247829861111116E-2</v>
      </c>
      <c r="AF341" s="2">
        <f>(Table2[[#This Row],[Current Week High]]/Table2[[#This Row],[Close Price]])-1</f>
        <v>3.7402207694780865E-2</v>
      </c>
      <c r="AG341" s="2">
        <f>(Table2[[#This Row],[Close Price]]/Table2[[#This Row],[Current Month Low]])-1</f>
        <v>1.247829861111116E-2</v>
      </c>
      <c r="AH341" s="2">
        <f>(Table2[[#This Row],[Current Month High]]/Table2[[#This Row],[Close Price]])-1</f>
        <v>3.7402207694780865E-2</v>
      </c>
      <c r="AI341">
        <v>3.7402207694780798</v>
      </c>
      <c r="AJ341">
        <v>78.583732057416199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0.01</v>
      </c>
      <c r="AM341" t="s">
        <v>10358</v>
      </c>
      <c r="AN341">
        <v>2.85</v>
      </c>
      <c r="AO341" t="s">
        <v>10358</v>
      </c>
      <c r="AP341">
        <v>-4.5566208580419001E-2</v>
      </c>
      <c r="AQ341">
        <f>(Table2[[#This Row],[Sharpe Ratio]]-AVERAGE(Table2[Sharpe Ratio]))/_xlfn.STDEV.P(Table2[Sharpe Ratio])</f>
        <v>-1.2486528547691071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0.40845448137917939</v>
      </c>
      <c r="AS341">
        <f>_xlfn.RANK.AVG(Table2[[#This Row],[1Y Return vs Nifty Z-Score]],Table2[1Y Return vs Nifty Z-Score])</f>
        <v>300</v>
      </c>
      <c r="AT341">
        <f>_xlfn.RANK.AVG(Table2[[#This Row],[6M Return vs Nifty Z-Score]],Table2[6M Return vs Nifty Z-Score])</f>
        <v>88</v>
      </c>
      <c r="AU341">
        <f>_xlfn.RANK.AVG(Table2[[#This Row],[Sharpe Ratio Z-Score]],Table2[Sharpe Ratio Z-Score])</f>
        <v>661</v>
      </c>
      <c r="AV341">
        <f>(Table2[[#This Row],[Rank 1Y]]+Table2[[#This Row],[Rank 6M]]+Table2[[#This Row],[Rank Sharpe]])/3</f>
        <v>349.66666666666669</v>
      </c>
    </row>
    <row r="342" spans="1:48" x14ac:dyDescent="0.3">
      <c r="A342" t="s">
        <v>1430</v>
      </c>
      <c r="B342" t="s">
        <v>1431</v>
      </c>
      <c r="C342" t="s">
        <v>627</v>
      </c>
      <c r="D342" t="s">
        <v>627</v>
      </c>
      <c r="E342">
        <v>7562.4484667399902</v>
      </c>
      <c r="F342">
        <v>554.85</v>
      </c>
      <c r="G342">
        <v>26.888909264013702</v>
      </c>
      <c r="H342">
        <f>(Table2[[#This Row],[1Y Return vs Nifty]]-AVERAGE(Table2[1Y Return vs Nifty]))/_xlfn.STDEV.P(Table2[1Y Return vs Nifty])</f>
        <v>3.8143905429050461E-2</v>
      </c>
      <c r="I342">
        <v>-6.94247987760673</v>
      </c>
      <c r="J342">
        <f>(Table2[[#This Row],[1M Return vs Nifty]]-AVERAGE(Table2[1M Return vs Nifty]))/_xlfn.STDEV.P(Table2[1M Return vs Nifty])</f>
        <v>-0.95415479620394517</v>
      </c>
      <c r="K342">
        <v>-3.9591863914338301</v>
      </c>
      <c r="L342">
        <f>(Table2[[#This Row],[6M Return vs Nifty]]-AVERAGE(Table2[6M Return vs Nifty]))/_xlfn.STDEV.P(Table2[6M Return vs Nifty])</f>
        <v>-0.43572240646341448</v>
      </c>
      <c r="M342">
        <v>-12.1614125062769</v>
      </c>
      <c r="N342">
        <f>(Table2[[#This Row],[1W Return vs Nifty]]-AVERAGE(Table2[1W Return vs Nifty]))/_xlfn.STDEV.P(Table2[1W Return vs Nifty])</f>
        <v>-2.7134478601538348</v>
      </c>
      <c r="O342">
        <v>563.72</v>
      </c>
      <c r="P342">
        <v>547.54098698433904</v>
      </c>
      <c r="Q342">
        <v>507.96237960750398</v>
      </c>
      <c r="R342">
        <v>30.0678529957272</v>
      </c>
      <c r="S342" s="2">
        <f>(Table2[[#This Row],[Close Price]]-Table2[[#This Row],[20D EMA]])/Table2[[#This Row],[20D EMA]]</f>
        <v>-1.573476193855106E-2</v>
      </c>
      <c r="T342" s="2">
        <f>(Table2[[#This Row],[Close Price]]-Table2[[#This Row],[50D EMA]])/Table2[[#This Row],[50D EMA]]</f>
        <v>1.3348796143858423E-2</v>
      </c>
      <c r="U342" s="2">
        <f>(Table2[[#This Row],[Close Price]]-Table2[[#This Row],[200D EMA]])/Table2[[#This Row],[200D EMA]]</f>
        <v>9.2305301090851472E-2</v>
      </c>
      <c r="V342">
        <v>1.4975016630953999</v>
      </c>
      <c r="W342">
        <v>538</v>
      </c>
      <c r="X342">
        <v>558</v>
      </c>
      <c r="Y342">
        <v>530.29999999999995</v>
      </c>
      <c r="Z342">
        <v>558</v>
      </c>
      <c r="AA342">
        <v>530.29999999999995</v>
      </c>
      <c r="AB342">
        <v>558</v>
      </c>
      <c r="AC342" s="2">
        <f>(Table2[[#This Row],[Close Price]]/Table2[[#This Row],[Day Low]])-1</f>
        <v>3.1319702602230493E-2</v>
      </c>
      <c r="AD342" s="2">
        <f>(Table2[[#This Row],[Day High]]/Table2[[#This Row],[Close Price]])-1</f>
        <v>5.6772100567721306E-3</v>
      </c>
      <c r="AE342" s="2">
        <f>(Table2[[#This Row],[Close Price]]/Table2[[#This Row],[Current Week Low]])-1</f>
        <v>4.6294550254573075E-2</v>
      </c>
      <c r="AF342" s="2">
        <f>(Table2[[#This Row],[Current Week High]]/Table2[[#This Row],[Close Price]])-1</f>
        <v>5.6772100567721306E-3</v>
      </c>
      <c r="AG342" s="2">
        <f>(Table2[[#This Row],[Close Price]]/Table2[[#This Row],[Current Month Low]])-1</f>
        <v>4.6294550254573075E-2</v>
      </c>
      <c r="AH342" s="2">
        <f>(Table2[[#This Row],[Current Month High]]/Table2[[#This Row],[Close Price]])-1</f>
        <v>5.6772100567721306E-3</v>
      </c>
      <c r="AI342">
        <v>20.032441200324399</v>
      </c>
      <c r="AJ342">
        <v>71.673886138613796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-0.02</v>
      </c>
      <c r="AM342" t="s">
        <v>10357</v>
      </c>
      <c r="AN342">
        <v>-3.81</v>
      </c>
      <c r="AO342" t="s">
        <v>10357</v>
      </c>
      <c r="AP342">
        <v>8.0803314442514998E-2</v>
      </c>
      <c r="AQ342">
        <f>(Table2[[#This Row],[Sharpe Ratio]]-AVERAGE(Table2[Sharpe Ratio]))/_xlfn.STDEV.P(Table2[Sharpe Ratio])</f>
        <v>0.19718020503989622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-3.8680009523522476</v>
      </c>
      <c r="AS342">
        <f>_xlfn.RANK.AVG(Table2[[#This Row],[1Y Return vs Nifty Z-Score]],Table2[1Y Return vs Nifty Z-Score])</f>
        <v>288</v>
      </c>
      <c r="AT342">
        <f>_xlfn.RANK.AVG(Table2[[#This Row],[6M Return vs Nifty Z-Score]],Table2[6M Return vs Nifty Z-Score])</f>
        <v>473</v>
      </c>
      <c r="AU342">
        <f>_xlfn.RANK.AVG(Table2[[#This Row],[Sharpe Ratio Z-Score]],Table2[Sharpe Ratio Z-Score])</f>
        <v>289</v>
      </c>
      <c r="AV342">
        <f>(Table2[[#This Row],[Rank 1Y]]+Table2[[#This Row],[Rank 6M]]+Table2[[#This Row],[Rank Sharpe]])/3</f>
        <v>350</v>
      </c>
    </row>
    <row r="343" spans="1:48" x14ac:dyDescent="0.3">
      <c r="A343" t="s">
        <v>1527</v>
      </c>
      <c r="B343" t="s">
        <v>1528</v>
      </c>
      <c r="C343" t="s">
        <v>627</v>
      </c>
      <c r="D343" t="s">
        <v>474</v>
      </c>
      <c r="E343">
        <v>6659.8790579199904</v>
      </c>
      <c r="F343">
        <v>929.3</v>
      </c>
      <c r="G343">
        <v>-6.6606039717929901</v>
      </c>
      <c r="H343">
        <f>(Table2[[#This Row],[1Y Return vs Nifty]]-AVERAGE(Table2[1Y Return vs Nifty]))/_xlfn.STDEV.P(Table2[1Y Return vs Nifty])</f>
        <v>-0.52123060154115497</v>
      </c>
      <c r="I343">
        <v>-2.4423975525225399</v>
      </c>
      <c r="J343">
        <f>(Table2[[#This Row],[1M Return vs Nifty]]-AVERAGE(Table2[1M Return vs Nifty]))/_xlfn.STDEV.P(Table2[1M Return vs Nifty])</f>
        <v>-0.51583125456875012</v>
      </c>
      <c r="K343">
        <v>-1.4783813537155099</v>
      </c>
      <c r="L343">
        <f>(Table2[[#This Row],[6M Return vs Nifty]]-AVERAGE(Table2[6M Return vs Nifty]))/_xlfn.STDEV.P(Table2[6M Return vs Nifty])</f>
        <v>-0.35260731691487435</v>
      </c>
      <c r="M343">
        <v>-3.9986845059399099</v>
      </c>
      <c r="N343">
        <f>(Table2[[#This Row],[1W Return vs Nifty]]-AVERAGE(Table2[1W Return vs Nifty]))/_xlfn.STDEV.P(Table2[1W Return vs Nifty])</f>
        <v>-0.7602476809411377</v>
      </c>
      <c r="O343">
        <v>933.63</v>
      </c>
      <c r="P343">
        <v>923.57161498343498</v>
      </c>
      <c r="Q343">
        <v>844.80677306286395</v>
      </c>
      <c r="R343">
        <v>49.421744894649898</v>
      </c>
      <c r="S343" s="2">
        <f>(Table2[[#This Row],[Close Price]]-Table2[[#This Row],[20D EMA]])/Table2[[#This Row],[20D EMA]]</f>
        <v>-4.6378115527564894E-3</v>
      </c>
      <c r="T343" s="2">
        <f>(Table2[[#This Row],[Close Price]]-Table2[[#This Row],[50D EMA]])/Table2[[#This Row],[50D EMA]]</f>
        <v>6.2024264535974448E-3</v>
      </c>
      <c r="U343" s="2">
        <f>(Table2[[#This Row],[Close Price]]-Table2[[#This Row],[200D EMA]])/Table2[[#This Row],[200D EMA]]</f>
        <v>0.10001485503105534</v>
      </c>
      <c r="V343">
        <v>0.30823843732383999</v>
      </c>
      <c r="W343">
        <v>925.05</v>
      </c>
      <c r="X343">
        <v>934.4</v>
      </c>
      <c r="Y343">
        <v>922</v>
      </c>
      <c r="Z343">
        <v>944.4</v>
      </c>
      <c r="AA343">
        <v>922</v>
      </c>
      <c r="AB343">
        <v>944.4</v>
      </c>
      <c r="AC343" s="2">
        <f>(Table2[[#This Row],[Close Price]]/Table2[[#This Row],[Day Low]])-1</f>
        <v>4.5943462515538602E-3</v>
      </c>
      <c r="AD343" s="2">
        <f>(Table2[[#This Row],[Day High]]/Table2[[#This Row],[Close Price]])-1</f>
        <v>5.4880017217260324E-3</v>
      </c>
      <c r="AE343" s="2">
        <f>(Table2[[#This Row],[Close Price]]/Table2[[#This Row],[Current Week Low]])-1</f>
        <v>7.9175704989153939E-3</v>
      </c>
      <c r="AF343" s="2">
        <f>(Table2[[#This Row],[Current Week High]]/Table2[[#This Row],[Close Price]])-1</f>
        <v>1.6248789411384967E-2</v>
      </c>
      <c r="AG343" s="2">
        <f>(Table2[[#This Row],[Close Price]]/Table2[[#This Row],[Current Month Low]])-1</f>
        <v>7.9175704989153939E-3</v>
      </c>
      <c r="AH343" s="2">
        <f>(Table2[[#This Row],[Current Month High]]/Table2[[#This Row],[Close Price]])-1</f>
        <v>1.6248789411384967E-2</v>
      </c>
      <c r="AI343">
        <v>21.3816851393522</v>
      </c>
      <c r="AJ343">
        <v>35.328382117372897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0.06</v>
      </c>
      <c r="AM343" t="s">
        <v>10358</v>
      </c>
      <c r="AN343">
        <v>2.57</v>
      </c>
      <c r="AO343" t="s">
        <v>10358</v>
      </c>
      <c r="AP343">
        <v>0.14970776275859099</v>
      </c>
      <c r="AQ343">
        <f>(Table2[[#This Row],[Sharpe Ratio]]-AVERAGE(Table2[Sharpe Ratio]))/_xlfn.STDEV.P(Table2[Sharpe Ratio])</f>
        <v>0.98553745257974257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-1.1643794013861746</v>
      </c>
      <c r="AS343">
        <f>_xlfn.RANK.AVG(Table2[[#This Row],[1Y Return vs Nifty Z-Score]],Table2[1Y Return vs Nifty Z-Score])</f>
        <v>488</v>
      </c>
      <c r="AT343">
        <f>_xlfn.RANK.AVG(Table2[[#This Row],[6M Return vs Nifty Z-Score]],Table2[6M Return vs Nifty Z-Score])</f>
        <v>444</v>
      </c>
      <c r="AU343">
        <f>_xlfn.RANK.AVG(Table2[[#This Row],[Sharpe Ratio Z-Score]],Table2[Sharpe Ratio Z-Score])</f>
        <v>118</v>
      </c>
      <c r="AV343">
        <f>(Table2[[#This Row],[Rank 1Y]]+Table2[[#This Row],[Rank 6M]]+Table2[[#This Row],[Rank Sharpe]])/3</f>
        <v>350</v>
      </c>
    </row>
    <row r="344" spans="1:48" x14ac:dyDescent="0.3">
      <c r="A344" t="s">
        <v>290</v>
      </c>
      <c r="B344" t="s">
        <v>291</v>
      </c>
      <c r="C344" t="s">
        <v>10321</v>
      </c>
      <c r="D344" t="s">
        <v>127</v>
      </c>
      <c r="E344">
        <v>97672.126116629996</v>
      </c>
      <c r="F344">
        <v>945.6</v>
      </c>
      <c r="G344">
        <v>4.6768772738200504</v>
      </c>
      <c r="H344">
        <f>(Table2[[#This Row],[1Y Return vs Nifty]]-AVERAGE(Table2[1Y Return vs Nifty]))/_xlfn.STDEV.P(Table2[1Y Return vs Nifty])</f>
        <v>-0.33219960316350422</v>
      </c>
      <c r="I344">
        <v>-1.43720293765156</v>
      </c>
      <c r="J344">
        <f>(Table2[[#This Row],[1M Return vs Nifty]]-AVERAGE(Table2[1M Return vs Nifty]))/_xlfn.STDEV.P(Table2[1M Return vs Nifty])</f>
        <v>-0.41792183163066393</v>
      </c>
      <c r="K344">
        <v>0.17910443829950301</v>
      </c>
      <c r="L344">
        <f>(Table2[[#This Row],[6M Return vs Nifty]]-AVERAGE(Table2[6M Return vs Nifty]))/_xlfn.STDEV.P(Table2[6M Return vs Nifty])</f>
        <v>-0.29707611718969767</v>
      </c>
      <c r="M344">
        <v>-3.2678795253805899</v>
      </c>
      <c r="N344">
        <f>(Table2[[#This Row],[1W Return vs Nifty]]-AVERAGE(Table2[1W Return vs Nifty]))/_xlfn.STDEV.P(Table2[1W Return vs Nifty])</f>
        <v>-0.58537863974081028</v>
      </c>
      <c r="O344">
        <v>957.73</v>
      </c>
      <c r="P344">
        <v>967.65945625245399</v>
      </c>
      <c r="Q344">
        <v>883.61138305967904</v>
      </c>
      <c r="R344">
        <v>53.725347133048203</v>
      </c>
      <c r="S344" s="2">
        <f>(Table2[[#This Row],[Close Price]]-Table2[[#This Row],[20D EMA]])/Table2[[#This Row],[20D EMA]]</f>
        <v>-1.2665364977603287E-2</v>
      </c>
      <c r="T344" s="2">
        <f>(Table2[[#This Row],[Close Price]]-Table2[[#This Row],[50D EMA]])/Table2[[#This Row],[50D EMA]]</f>
        <v>-2.2796714391533676E-2</v>
      </c>
      <c r="U344" s="2">
        <f>(Table2[[#This Row],[Close Price]]-Table2[[#This Row],[200D EMA]])/Table2[[#This Row],[200D EMA]]</f>
        <v>7.0153710249491297E-2</v>
      </c>
      <c r="V344">
        <v>0.59023595586872901</v>
      </c>
      <c r="W344">
        <v>929.05</v>
      </c>
      <c r="X344">
        <v>953.35</v>
      </c>
      <c r="Y344">
        <v>929.05</v>
      </c>
      <c r="Z344">
        <v>980.85</v>
      </c>
      <c r="AA344">
        <v>929.05</v>
      </c>
      <c r="AB344">
        <v>980.85</v>
      </c>
      <c r="AC344" s="2">
        <f>(Table2[[#This Row],[Close Price]]/Table2[[#This Row],[Day Low]])-1</f>
        <v>1.7813895915182343E-2</v>
      </c>
      <c r="AD344" s="2">
        <f>(Table2[[#This Row],[Day High]]/Table2[[#This Row],[Close Price]])-1</f>
        <v>8.1958544839255687E-3</v>
      </c>
      <c r="AE344" s="2">
        <f>(Table2[[#This Row],[Close Price]]/Table2[[#This Row],[Current Week Low]])-1</f>
        <v>1.7813895915182343E-2</v>
      </c>
      <c r="AF344" s="2">
        <f>(Table2[[#This Row],[Current Week High]]/Table2[[#This Row],[Close Price]])-1</f>
        <v>3.7277918781725816E-2</v>
      </c>
      <c r="AG344" s="2">
        <f>(Table2[[#This Row],[Close Price]]/Table2[[#This Row],[Current Month Low]])-1</f>
        <v>1.7813895915182343E-2</v>
      </c>
      <c r="AH344" s="2">
        <f>(Table2[[#This Row],[Current Month High]]/Table2[[#This Row],[Close Price]])-1</f>
        <v>3.7277918781725816E-2</v>
      </c>
      <c r="AI344">
        <v>16.010998307952601</v>
      </c>
      <c r="AJ344">
        <v>62.585969738651997</v>
      </c>
      <c r="AK344" t="str">
        <f>IF(AND(Table2[[#This Row],[20D EMA]]&gt;Table2[[#This Row],[50D EMA]],Table2[[#This Row],[50D EMA]]&gt;Table2[[#This Row],[200D EMA]]),"Uptrend","Downtrend/NoTrend")</f>
        <v>Downtrend/NoTrend</v>
      </c>
      <c r="AL344">
        <v>-0.03</v>
      </c>
      <c r="AM344" t="s">
        <v>10357</v>
      </c>
      <c r="AN344">
        <v>-0.85</v>
      </c>
      <c r="AO344" t="s">
        <v>10357</v>
      </c>
      <c r="AP344">
        <v>0.10136221588225799</v>
      </c>
      <c r="AQ344">
        <f>(Table2[[#This Row],[Sharpe Ratio]]-AVERAGE(Table2[Sharpe Ratio]))/_xlfn.STDEV.P(Table2[Sharpe Ratio])</f>
        <v>0.43240099771109108</v>
      </c>
      <c r="AR3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4">
        <f>_xlfn.RANK.AVG(Table2[[#This Row],[1Y Return vs Nifty Z-Score]],Table2[1Y Return vs Nifty Z-Score])</f>
        <v>401</v>
      </c>
      <c r="AT344">
        <f>_xlfn.RANK.AVG(Table2[[#This Row],[6M Return vs Nifty Z-Score]],Table2[6M Return vs Nifty Z-Score])</f>
        <v>424</v>
      </c>
      <c r="AU344">
        <f>_xlfn.RANK.AVG(Table2[[#This Row],[Sharpe Ratio Z-Score]],Table2[Sharpe Ratio Z-Score])</f>
        <v>228</v>
      </c>
      <c r="AV344">
        <f>(Table2[[#This Row],[Rank 1Y]]+Table2[[#This Row],[Rank 6M]]+Table2[[#This Row],[Rank Sharpe]])/3</f>
        <v>351</v>
      </c>
    </row>
    <row r="345" spans="1:48" x14ac:dyDescent="0.3">
      <c r="A345" t="s">
        <v>1364</v>
      </c>
      <c r="B345" t="s">
        <v>1365</v>
      </c>
      <c r="C345" t="s">
        <v>10326</v>
      </c>
      <c r="D345" t="s">
        <v>138</v>
      </c>
      <c r="E345">
        <v>8220.0854021849991</v>
      </c>
      <c r="F345">
        <v>570.29999999999995</v>
      </c>
      <c r="G345">
        <v>26.488695286250799</v>
      </c>
      <c r="H345">
        <f>(Table2[[#This Row],[1Y Return vs Nifty]]-AVERAGE(Table2[1Y Return vs Nifty]))/_xlfn.STDEV.P(Table2[1Y Return vs Nifty])</f>
        <v>3.1471096350712567E-2</v>
      </c>
      <c r="I345">
        <v>-1.84715970845555</v>
      </c>
      <c r="J345">
        <f>(Table2[[#This Row],[1M Return vs Nifty]]-AVERAGE(Table2[1M Return vs Nifty]))/_xlfn.STDEV.P(Table2[1M Return vs Nifty])</f>
        <v>-0.45785303526542653</v>
      </c>
      <c r="K345">
        <v>9.5362732842605507</v>
      </c>
      <c r="L345">
        <f>(Table2[[#This Row],[6M Return vs Nifty]]-AVERAGE(Table2[6M Return vs Nifty]))/_xlfn.STDEV.P(Table2[6M Return vs Nifty])</f>
        <v>1.6419669350690388E-2</v>
      </c>
      <c r="M345">
        <v>-9.0981340409799394</v>
      </c>
      <c r="N345">
        <f>(Table2[[#This Row],[1W Return vs Nifty]]-AVERAGE(Table2[1W Return vs Nifty]))/_xlfn.STDEV.P(Table2[1W Return vs Nifty])</f>
        <v>-1.9804580989919527</v>
      </c>
      <c r="O345">
        <v>582.92999999999995</v>
      </c>
      <c r="P345">
        <v>571.51688926177201</v>
      </c>
      <c r="Q345">
        <v>499.76919187395703</v>
      </c>
      <c r="R345">
        <v>32.657697121503801</v>
      </c>
      <c r="S345" s="2">
        <f>(Table2[[#This Row],[Close Price]]-Table2[[#This Row],[20D EMA]])/Table2[[#This Row],[20D EMA]]</f>
        <v>-2.1666409345890581E-2</v>
      </c>
      <c r="T345" s="2">
        <f>(Table2[[#This Row],[Close Price]]-Table2[[#This Row],[50D EMA]])/Table2[[#This Row],[50D EMA]]</f>
        <v>-2.1292271228308024E-3</v>
      </c>
      <c r="U345" s="2">
        <f>(Table2[[#This Row],[Close Price]]-Table2[[#This Row],[200D EMA]])/Table2[[#This Row],[200D EMA]]</f>
        <v>0.14112676265933369</v>
      </c>
      <c r="V345">
        <v>0.50588728427963103</v>
      </c>
      <c r="W345">
        <v>554.95000000000005</v>
      </c>
      <c r="X345">
        <v>574.70000000000005</v>
      </c>
      <c r="Y345">
        <v>551.04999999999995</v>
      </c>
      <c r="Z345">
        <v>583</v>
      </c>
      <c r="AA345">
        <v>551.04999999999995</v>
      </c>
      <c r="AB345">
        <v>583</v>
      </c>
      <c r="AC345" s="2">
        <f>(Table2[[#This Row],[Close Price]]/Table2[[#This Row],[Day Low]])-1</f>
        <v>2.7660149563023539E-2</v>
      </c>
      <c r="AD345" s="2">
        <f>(Table2[[#This Row],[Day High]]/Table2[[#This Row],[Close Price]])-1</f>
        <v>7.7152375942488582E-3</v>
      </c>
      <c r="AE345" s="2">
        <f>(Table2[[#This Row],[Close Price]]/Table2[[#This Row],[Current Week Low]])-1</f>
        <v>3.4933309137101798E-2</v>
      </c>
      <c r="AF345" s="2">
        <f>(Table2[[#This Row],[Current Week High]]/Table2[[#This Row],[Close Price]])-1</f>
        <v>2.2268981237945074E-2</v>
      </c>
      <c r="AG345" s="2">
        <f>(Table2[[#This Row],[Close Price]]/Table2[[#This Row],[Current Month Low]])-1</f>
        <v>3.4933309137101798E-2</v>
      </c>
      <c r="AH345" s="2">
        <f>(Table2[[#This Row],[Current Month High]]/Table2[[#This Row],[Close Price]])-1</f>
        <v>2.2268981237945074E-2</v>
      </c>
      <c r="AI345">
        <v>22.5670699631772</v>
      </c>
      <c r="AJ345">
        <v>57.519679602264802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0.09</v>
      </c>
      <c r="AM345" t="s">
        <v>10358</v>
      </c>
      <c r="AN345">
        <v>-2.71</v>
      </c>
      <c r="AO345" t="s">
        <v>10357</v>
      </c>
      <c r="AP345">
        <v>3.2434502715003997E-2</v>
      </c>
      <c r="AQ345">
        <f>(Table2[[#This Row],[Sharpe Ratio]]-AVERAGE(Table2[Sharpe Ratio]))/_xlfn.STDEV.P(Table2[Sharpe Ratio])</f>
        <v>-0.3562224302349169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-2.7466427987908935</v>
      </c>
      <c r="AS345">
        <f>_xlfn.RANK.AVG(Table2[[#This Row],[1Y Return vs Nifty Z-Score]],Table2[1Y Return vs Nifty Z-Score])</f>
        <v>291</v>
      </c>
      <c r="AT345">
        <f>_xlfn.RANK.AVG(Table2[[#This Row],[6M Return vs Nifty Z-Score]],Table2[6M Return vs Nifty Z-Score])</f>
        <v>326</v>
      </c>
      <c r="AU345">
        <f>_xlfn.RANK.AVG(Table2[[#This Row],[Sharpe Ratio Z-Score]],Table2[Sharpe Ratio Z-Score])</f>
        <v>436</v>
      </c>
      <c r="AV345">
        <f>(Table2[[#This Row],[Rank 1Y]]+Table2[[#This Row],[Rank 6M]]+Table2[[#This Row],[Rank Sharpe]])/3</f>
        <v>351</v>
      </c>
    </row>
    <row r="346" spans="1:48" x14ac:dyDescent="0.3">
      <c r="A346" t="s">
        <v>136</v>
      </c>
      <c r="B346" t="s">
        <v>137</v>
      </c>
      <c r="C346" t="s">
        <v>10326</v>
      </c>
      <c r="D346" t="s">
        <v>138</v>
      </c>
      <c r="E346">
        <v>209968.31546144999</v>
      </c>
      <c r="F346">
        <v>850.35</v>
      </c>
      <c r="G346">
        <v>36.436405819173203</v>
      </c>
      <c r="H346">
        <f>(Table2[[#This Row],[1Y Return vs Nifty]]-AVERAGE(Table2[1Y Return vs Nifty]))/_xlfn.STDEV.P(Table2[1Y Return vs Nifty])</f>
        <v>0.19733030377721314</v>
      </c>
      <c r="I346">
        <v>0.42117582074954901</v>
      </c>
      <c r="J346">
        <f>(Table2[[#This Row],[1M Return vs Nifty]]-AVERAGE(Table2[1M Return vs Nifty]))/_xlfn.STDEV.P(Table2[1M Return vs Nifty])</f>
        <v>-0.23690933002787354</v>
      </c>
      <c r="K346">
        <v>-21.2072260773</v>
      </c>
      <c r="L346">
        <f>(Table2[[#This Row],[6M Return vs Nifty]]-AVERAGE(Table2[6M Return vs Nifty]))/_xlfn.STDEV.P(Table2[6M Return vs Nifty])</f>
        <v>-1.0135881964918176</v>
      </c>
      <c r="M346">
        <v>-0.67847187771927098</v>
      </c>
      <c r="N346">
        <f>(Table2[[#This Row],[1W Return vs Nifty]]-AVERAGE(Table2[1W Return vs Nifty]))/_xlfn.STDEV.P(Table2[1W Return vs Nifty])</f>
        <v>3.4221998827327488E-2</v>
      </c>
      <c r="O346">
        <v>845.39</v>
      </c>
      <c r="P346">
        <v>843.71352941197097</v>
      </c>
      <c r="Q346">
        <v>788.28163155782602</v>
      </c>
      <c r="R346">
        <v>52.693244599798803</v>
      </c>
      <c r="S346" s="2">
        <f>(Table2[[#This Row],[Close Price]]-Table2[[#This Row],[20D EMA]])/Table2[[#This Row],[20D EMA]]</f>
        <v>5.8671145861673739E-3</v>
      </c>
      <c r="T346" s="2">
        <f>(Table2[[#This Row],[Close Price]]-Table2[[#This Row],[50D EMA]])/Table2[[#This Row],[50D EMA]]</f>
        <v>7.8657866167612198E-3</v>
      </c>
      <c r="U346" s="2">
        <f>(Table2[[#This Row],[Close Price]]-Table2[[#This Row],[200D EMA]])/Table2[[#This Row],[200D EMA]]</f>
        <v>7.8738823736781247E-2</v>
      </c>
      <c r="V346">
        <v>0.65937275466745404</v>
      </c>
      <c r="W346">
        <v>835.25</v>
      </c>
      <c r="X346">
        <v>851.85</v>
      </c>
      <c r="Y346">
        <v>835.25</v>
      </c>
      <c r="Z346">
        <v>859.25</v>
      </c>
      <c r="AA346">
        <v>835.25</v>
      </c>
      <c r="AB346">
        <v>859.25</v>
      </c>
      <c r="AC346" s="2">
        <f>(Table2[[#This Row],[Close Price]]/Table2[[#This Row],[Day Low]])-1</f>
        <v>1.8078419634839804E-2</v>
      </c>
      <c r="AD346" s="2">
        <f>(Table2[[#This Row],[Day High]]/Table2[[#This Row],[Close Price]])-1</f>
        <v>1.7639795378374679E-3</v>
      </c>
      <c r="AE346" s="2">
        <f>(Table2[[#This Row],[Close Price]]/Table2[[#This Row],[Current Week Low]])-1</f>
        <v>1.8078419634839804E-2</v>
      </c>
      <c r="AF346" s="2">
        <f>(Table2[[#This Row],[Current Week High]]/Table2[[#This Row],[Close Price]])-1</f>
        <v>1.0466278591168221E-2</v>
      </c>
      <c r="AG346" s="2">
        <f>(Table2[[#This Row],[Close Price]]/Table2[[#This Row],[Current Month Low]])-1</f>
        <v>1.8078419634839804E-2</v>
      </c>
      <c r="AH346" s="2">
        <f>(Table2[[#This Row],[Current Month High]]/Table2[[#This Row],[Close Price]])-1</f>
        <v>1.0466278591168221E-2</v>
      </c>
      <c r="AI346">
        <v>13.7884400540953</v>
      </c>
      <c r="AJ346">
        <v>68.720238095238102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0.04</v>
      </c>
      <c r="AM346" t="s">
        <v>10358</v>
      </c>
      <c r="AN346">
        <v>-0.8</v>
      </c>
      <c r="AO346" t="s">
        <v>10357</v>
      </c>
      <c r="AP346">
        <v>0.12619044982387201</v>
      </c>
      <c r="AQ346">
        <f>(Table2[[#This Row],[Sharpe Ratio]]-AVERAGE(Table2[Sharpe Ratio]))/_xlfn.STDEV.P(Table2[Sharpe Ratio])</f>
        <v>0.71646855285207822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-0.3024766710630723</v>
      </c>
      <c r="AS346">
        <f>_xlfn.RANK.AVG(Table2[[#This Row],[1Y Return vs Nifty Z-Score]],Table2[1Y Return vs Nifty Z-Score])</f>
        <v>237</v>
      </c>
      <c r="AT346">
        <f>_xlfn.RANK.AVG(Table2[[#This Row],[6M Return vs Nifty Z-Score]],Table2[6M Return vs Nifty Z-Score])</f>
        <v>649</v>
      </c>
      <c r="AU346">
        <f>_xlfn.RANK.AVG(Table2[[#This Row],[Sharpe Ratio Z-Score]],Table2[Sharpe Ratio Z-Score])</f>
        <v>169</v>
      </c>
      <c r="AV346">
        <f>(Table2[[#This Row],[Rank 1Y]]+Table2[[#This Row],[Rank 6M]]+Table2[[#This Row],[Rank Sharpe]])/3</f>
        <v>351.66666666666669</v>
      </c>
    </row>
    <row r="347" spans="1:48" x14ac:dyDescent="0.3">
      <c r="A347" t="s">
        <v>439</v>
      </c>
      <c r="B347" t="s">
        <v>440</v>
      </c>
      <c r="C347" t="s">
        <v>10314</v>
      </c>
      <c r="D347" t="s">
        <v>34</v>
      </c>
      <c r="E347">
        <v>52745.387988832001</v>
      </c>
      <c r="F347">
        <v>60.04</v>
      </c>
      <c r="G347">
        <v>34.340619693865001</v>
      </c>
      <c r="H347">
        <f>(Table2[[#This Row],[1Y Return vs Nifty]]-AVERAGE(Table2[1Y Return vs Nifty]))/_xlfn.STDEV.P(Table2[1Y Return vs Nifty])</f>
        <v>0.16238704477016233</v>
      </c>
      <c r="I347">
        <v>-2.3398685708901801</v>
      </c>
      <c r="J347">
        <f>(Table2[[#This Row],[1M Return vs Nifty]]-AVERAGE(Table2[1M Return vs Nifty]))/_xlfn.STDEV.P(Table2[1M Return vs Nifty])</f>
        <v>-0.50584457808089156</v>
      </c>
      <c r="K347">
        <v>-17.088796350214601</v>
      </c>
      <c r="L347">
        <f>(Table2[[#This Row],[6M Return vs Nifty]]-AVERAGE(Table2[6M Return vs Nifty]))/_xlfn.STDEV.P(Table2[6M Return vs Nifty])</f>
        <v>-0.87560731917108281</v>
      </c>
      <c r="M347">
        <v>-1.10868091356186</v>
      </c>
      <c r="N347">
        <f>(Table2[[#This Row],[1W Return vs Nifty]]-AVERAGE(Table2[1W Return vs Nifty]))/_xlfn.STDEV.P(Table2[1W Return vs Nifty])</f>
        <v>-6.8719611608788533E-2</v>
      </c>
      <c r="O347">
        <v>60.71</v>
      </c>
      <c r="P347">
        <v>61.525450554071497</v>
      </c>
      <c r="Q347">
        <v>57.7171697656443</v>
      </c>
      <c r="R347">
        <v>50.865110461115698</v>
      </c>
      <c r="S347" s="2">
        <f>(Table2[[#This Row],[Close Price]]-Table2[[#This Row],[20D EMA]])/Table2[[#This Row],[20D EMA]]</f>
        <v>-1.1036073134574232E-2</v>
      </c>
      <c r="T347" s="2">
        <f>(Table2[[#This Row],[Close Price]]-Table2[[#This Row],[50D EMA]])/Table2[[#This Row],[50D EMA]]</f>
        <v>-2.4143676164809447E-2</v>
      </c>
      <c r="U347" s="2">
        <f>(Table2[[#This Row],[Close Price]]-Table2[[#This Row],[200D EMA]])/Table2[[#This Row],[200D EMA]]</f>
        <v>4.0245047423277253E-2</v>
      </c>
      <c r="V347">
        <v>0.33540949241159301</v>
      </c>
      <c r="W347">
        <v>59.21</v>
      </c>
      <c r="X347">
        <v>60.49</v>
      </c>
      <c r="Y347">
        <v>59.21</v>
      </c>
      <c r="Z347">
        <v>61.25</v>
      </c>
      <c r="AA347">
        <v>59.21</v>
      </c>
      <c r="AB347">
        <v>61.25</v>
      </c>
      <c r="AC347" s="2">
        <f>(Table2[[#This Row],[Close Price]]/Table2[[#This Row],[Day Low]])-1</f>
        <v>1.4017902381354475E-2</v>
      </c>
      <c r="AD347" s="2">
        <f>(Table2[[#This Row],[Day High]]/Table2[[#This Row],[Close Price]])-1</f>
        <v>7.4950033311127484E-3</v>
      </c>
      <c r="AE347" s="2">
        <f>(Table2[[#This Row],[Close Price]]/Table2[[#This Row],[Current Week Low]])-1</f>
        <v>1.4017902381354475E-2</v>
      </c>
      <c r="AF347" s="2">
        <f>(Table2[[#This Row],[Current Week High]]/Table2[[#This Row],[Close Price]])-1</f>
        <v>2.015323117921386E-2</v>
      </c>
      <c r="AG347" s="2">
        <f>(Table2[[#This Row],[Close Price]]/Table2[[#This Row],[Current Month Low]])-1</f>
        <v>1.4017902381354475E-2</v>
      </c>
      <c r="AH347" s="2">
        <f>(Table2[[#This Row],[Current Month High]]/Table2[[#This Row],[Close Price]])-1</f>
        <v>2.015323117921386E-2</v>
      </c>
      <c r="AI347">
        <v>28.081279147235101</v>
      </c>
      <c r="AJ347">
        <v>70.326241134751697</v>
      </c>
      <c r="AK347" t="str">
        <f>IF(AND(Table2[[#This Row],[20D EMA]]&gt;Table2[[#This Row],[50D EMA]],Table2[[#This Row],[50D EMA]]&gt;Table2[[#This Row],[200D EMA]]),"Uptrend","Downtrend/NoTrend")</f>
        <v>Downtrend/NoTrend</v>
      </c>
      <c r="AL347">
        <v>-0.11</v>
      </c>
      <c r="AM347" t="s">
        <v>10357</v>
      </c>
      <c r="AN347">
        <v>-0.4</v>
      </c>
      <c r="AO347" t="s">
        <v>10357</v>
      </c>
      <c r="AP347">
        <v>0.11330038240081</v>
      </c>
      <c r="AQ347">
        <f>(Table2[[#This Row],[Sharpe Ratio]]-AVERAGE(Table2[Sharpe Ratio]))/_xlfn.STDEV.P(Table2[Sharpe Ratio])</f>
        <v>0.56898927796356091</v>
      </c>
      <c r="AR3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7">
        <f>_xlfn.RANK.AVG(Table2[[#This Row],[1Y Return vs Nifty Z-Score]],Table2[1Y Return vs Nifty Z-Score])</f>
        <v>252</v>
      </c>
      <c r="AT347">
        <f>_xlfn.RANK.AVG(Table2[[#This Row],[6M Return vs Nifty Z-Score]],Table2[6M Return vs Nifty Z-Score])</f>
        <v>603</v>
      </c>
      <c r="AU347">
        <f>_xlfn.RANK.AVG(Table2[[#This Row],[Sharpe Ratio Z-Score]],Table2[Sharpe Ratio Z-Score])</f>
        <v>201</v>
      </c>
      <c r="AV347">
        <f>(Table2[[#This Row],[Rank 1Y]]+Table2[[#This Row],[Rank 6M]]+Table2[[#This Row],[Rank Sharpe]])/3</f>
        <v>352</v>
      </c>
    </row>
    <row r="348" spans="1:48" x14ac:dyDescent="0.3">
      <c r="A348" t="s">
        <v>1099</v>
      </c>
      <c r="B348" t="s">
        <v>1100</v>
      </c>
      <c r="C348" t="s">
        <v>10321</v>
      </c>
      <c r="D348" t="s">
        <v>141</v>
      </c>
      <c r="E348">
        <v>11607</v>
      </c>
      <c r="F348">
        <v>364.45</v>
      </c>
      <c r="G348">
        <v>24.322245333811601</v>
      </c>
      <c r="H348">
        <f>(Table2[[#This Row],[1Y Return vs Nifty]]-AVERAGE(Table2[1Y Return vs Nifty]))/_xlfn.STDEV.P(Table2[1Y Return vs Nifty])</f>
        <v>-4.6503479606735017E-3</v>
      </c>
      <c r="I348">
        <v>-6.2836058251606</v>
      </c>
      <c r="J348">
        <f>(Table2[[#This Row],[1M Return vs Nifty]]-AVERAGE(Table2[1M Return vs Nifty]))/_xlfn.STDEV.P(Table2[1M Return vs Nifty])</f>
        <v>-0.88997819068944095</v>
      </c>
      <c r="K348">
        <v>-20.6419428463619</v>
      </c>
      <c r="L348">
        <f>(Table2[[#This Row],[6M Return vs Nifty]]-AVERAGE(Table2[6M Return vs Nifty]))/_xlfn.STDEV.P(Table2[6M Return vs Nifty])</f>
        <v>-0.99464935783042863</v>
      </c>
      <c r="M348">
        <v>-1.75494782798458</v>
      </c>
      <c r="N348">
        <f>(Table2[[#This Row],[1W Return vs Nifty]]-AVERAGE(Table2[1W Return vs Nifty]))/_xlfn.STDEV.P(Table2[1W Return vs Nifty])</f>
        <v>-0.22336015004368204</v>
      </c>
      <c r="O348">
        <v>371.43</v>
      </c>
      <c r="P348">
        <v>381.86117342518799</v>
      </c>
      <c r="Q348">
        <v>373.845761019554</v>
      </c>
      <c r="R348">
        <v>37.393674808445901</v>
      </c>
      <c r="S348" s="2">
        <f>(Table2[[#This Row],[Close Price]]-Table2[[#This Row],[20D EMA]])/Table2[[#This Row],[20D EMA]]</f>
        <v>-1.8792235414479223E-2</v>
      </c>
      <c r="T348" s="2">
        <f>(Table2[[#This Row],[Close Price]]-Table2[[#This Row],[50D EMA]])/Table2[[#This Row],[50D EMA]]</f>
        <v>-4.5595558377969247E-2</v>
      </c>
      <c r="U348" s="2">
        <f>(Table2[[#This Row],[Close Price]]-Table2[[#This Row],[200D EMA]])/Table2[[#This Row],[200D EMA]]</f>
        <v>-2.5132720493954111E-2</v>
      </c>
      <c r="V348">
        <v>0.38234385319127601</v>
      </c>
      <c r="W348">
        <v>363.7</v>
      </c>
      <c r="X348">
        <v>368.5</v>
      </c>
      <c r="Y348">
        <v>363.7</v>
      </c>
      <c r="Z348">
        <v>373.5</v>
      </c>
      <c r="AA348">
        <v>363.7</v>
      </c>
      <c r="AB348">
        <v>373.5</v>
      </c>
      <c r="AC348" s="2">
        <f>(Table2[[#This Row],[Close Price]]/Table2[[#This Row],[Day Low]])-1</f>
        <v>2.0621391256530064E-3</v>
      </c>
      <c r="AD348" s="2">
        <f>(Table2[[#This Row],[Day High]]/Table2[[#This Row],[Close Price]])-1</f>
        <v>1.1112635478117694E-2</v>
      </c>
      <c r="AE348" s="2">
        <f>(Table2[[#This Row],[Close Price]]/Table2[[#This Row],[Current Week Low]])-1</f>
        <v>2.0621391256530064E-3</v>
      </c>
      <c r="AF348" s="2">
        <f>(Table2[[#This Row],[Current Week High]]/Table2[[#This Row],[Close Price]])-1</f>
        <v>2.4831938537522413E-2</v>
      </c>
      <c r="AG348" s="2">
        <f>(Table2[[#This Row],[Close Price]]/Table2[[#This Row],[Current Month Low]])-1</f>
        <v>2.0621391256530064E-3</v>
      </c>
      <c r="AH348" s="2">
        <f>(Table2[[#This Row],[Current Month High]]/Table2[[#This Row],[Close Price]])-1</f>
        <v>2.4831938537522413E-2</v>
      </c>
      <c r="AI348">
        <v>38.8393469611743</v>
      </c>
      <c r="AJ348">
        <v>54.6573307871843</v>
      </c>
      <c r="AK348" t="str">
        <f>IF(AND(Table2[[#This Row],[20D EMA]]&gt;Table2[[#This Row],[50D EMA]],Table2[[#This Row],[50D EMA]]&gt;Table2[[#This Row],[200D EMA]]),"Uptrend","Downtrend/NoTrend")</f>
        <v>Downtrend/NoTrend</v>
      </c>
      <c r="AL348">
        <v>-0.02</v>
      </c>
      <c r="AM348" t="s">
        <v>10357</v>
      </c>
      <c r="AN348">
        <v>-0.48</v>
      </c>
      <c r="AO348" t="s">
        <v>10357</v>
      </c>
      <c r="AP348">
        <v>0.14996248579146801</v>
      </c>
      <c r="AQ348">
        <f>(Table2[[#This Row],[Sharpe Ratio]]-AVERAGE(Table2[Sharpe Ratio]))/_xlfn.STDEV.P(Table2[Sharpe Ratio])</f>
        <v>0.98845181811043759</v>
      </c>
      <c r="AR3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8">
        <f>_xlfn.RANK.AVG(Table2[[#This Row],[1Y Return vs Nifty Z-Score]],Table2[1Y Return vs Nifty Z-Score])</f>
        <v>301</v>
      </c>
      <c r="AT348">
        <f>_xlfn.RANK.AVG(Table2[[#This Row],[6M Return vs Nifty Z-Score]],Table2[6M Return vs Nifty Z-Score])</f>
        <v>641</v>
      </c>
      <c r="AU348">
        <f>_xlfn.RANK.AVG(Table2[[#This Row],[Sharpe Ratio Z-Score]],Table2[Sharpe Ratio Z-Score])</f>
        <v>117</v>
      </c>
      <c r="AV348">
        <f>(Table2[[#This Row],[Rank 1Y]]+Table2[[#This Row],[Rank 6M]]+Table2[[#This Row],[Rank Sharpe]])/3</f>
        <v>353</v>
      </c>
    </row>
    <row r="349" spans="1:48" x14ac:dyDescent="0.3">
      <c r="A349" t="s">
        <v>659</v>
      </c>
      <c r="B349" t="s">
        <v>660</v>
      </c>
      <c r="C349" t="s">
        <v>10318</v>
      </c>
      <c r="D349" t="s">
        <v>281</v>
      </c>
      <c r="E349">
        <v>28208.304093750001</v>
      </c>
      <c r="F349">
        <v>3403.3</v>
      </c>
      <c r="G349">
        <v>27.760830910276599</v>
      </c>
      <c r="H349">
        <f>(Table2[[#This Row],[1Y Return vs Nifty]]-AVERAGE(Table2[1Y Return vs Nifty]))/_xlfn.STDEV.P(Table2[1Y Return vs Nifty])</f>
        <v>5.2681545291867117E-2</v>
      </c>
      <c r="I349">
        <v>8.4750907521018402</v>
      </c>
      <c r="J349">
        <f>(Table2[[#This Row],[1M Return vs Nifty]]-AVERAGE(Table2[1M Return vs Nifty]))/_xlfn.STDEV.P(Table2[1M Return vs Nifty])</f>
        <v>0.54756976651240374</v>
      </c>
      <c r="K349">
        <v>37.113087215897501</v>
      </c>
      <c r="L349">
        <f>(Table2[[#This Row],[6M Return vs Nifty]]-AVERAGE(Table2[6M Return vs Nifty]))/_xlfn.STDEV.P(Table2[6M Return vs Nifty])</f>
        <v>0.94033320731234626</v>
      </c>
      <c r="M349">
        <v>-2.0813245238612301E-2</v>
      </c>
      <c r="N349">
        <f>(Table2[[#This Row],[1W Return vs Nifty]]-AVERAGE(Table2[1W Return vs Nifty]))/_xlfn.STDEV.P(Table2[1W Return vs Nifty])</f>
        <v>0.19158837913167784</v>
      </c>
      <c r="O349">
        <v>3299.86</v>
      </c>
      <c r="P349">
        <v>3120.5271616542</v>
      </c>
      <c r="Q349">
        <v>2708.0932110533799</v>
      </c>
      <c r="R349">
        <v>68.767385507145306</v>
      </c>
      <c r="S349" s="2">
        <f>(Table2[[#This Row],[Close Price]]-Table2[[#This Row],[20D EMA]])/Table2[[#This Row],[20D EMA]]</f>
        <v>3.1346784409035551E-2</v>
      </c>
      <c r="T349" s="2">
        <f>(Table2[[#This Row],[Close Price]]-Table2[[#This Row],[50D EMA]])/Table2[[#This Row],[50D EMA]]</f>
        <v>9.0617009145307861E-2</v>
      </c>
      <c r="U349" s="2">
        <f>(Table2[[#This Row],[Close Price]]-Table2[[#This Row],[200D EMA]])/Table2[[#This Row],[200D EMA]]</f>
        <v>0.25671449790171819</v>
      </c>
      <c r="V349">
        <v>0.85317374282733605</v>
      </c>
      <c r="W349">
        <v>3355.2</v>
      </c>
      <c r="X349">
        <v>3414.65</v>
      </c>
      <c r="Y349">
        <v>3355.2</v>
      </c>
      <c r="Z349">
        <v>3452.9</v>
      </c>
      <c r="AA349">
        <v>3355.2</v>
      </c>
      <c r="AB349">
        <v>3452.9</v>
      </c>
      <c r="AC349" s="2">
        <f>(Table2[[#This Row],[Close Price]]/Table2[[#This Row],[Day Low]])-1</f>
        <v>1.4335956127801808E-2</v>
      </c>
      <c r="AD349" s="2">
        <f>(Table2[[#This Row],[Day High]]/Table2[[#This Row],[Close Price]])-1</f>
        <v>3.3349983839214836E-3</v>
      </c>
      <c r="AE349" s="2">
        <f>(Table2[[#This Row],[Close Price]]/Table2[[#This Row],[Current Week Low]])-1</f>
        <v>1.4335956127801808E-2</v>
      </c>
      <c r="AF349" s="2">
        <f>(Table2[[#This Row],[Current Week High]]/Table2[[#This Row],[Close Price]])-1</f>
        <v>1.4574089853965244E-2</v>
      </c>
      <c r="AG349" s="2">
        <f>(Table2[[#This Row],[Close Price]]/Table2[[#This Row],[Current Month Low]])-1</f>
        <v>1.4335956127801808E-2</v>
      </c>
      <c r="AH349" s="2">
        <f>(Table2[[#This Row],[Current Month High]]/Table2[[#This Row],[Close Price]])-1</f>
        <v>1.4574089853965244E-2</v>
      </c>
      <c r="AI349">
        <v>1.64840008227309</v>
      </c>
      <c r="AJ349">
        <v>75.093893090497502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0.06</v>
      </c>
      <c r="AM349" t="s">
        <v>10358</v>
      </c>
      <c r="AN349">
        <v>2.79</v>
      </c>
      <c r="AO349" t="s">
        <v>10358</v>
      </c>
      <c r="AP349">
        <v>-5.1106156009595997E-2</v>
      </c>
      <c r="AQ349">
        <f>(Table2[[#This Row],[Sharpe Ratio]]-AVERAGE(Table2[Sharpe Ratio]))/_xlfn.STDEV.P(Table2[Sharpe Ratio])</f>
        <v>-1.3120371182457868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0.42013578000250817</v>
      </c>
      <c r="AS349">
        <f>_xlfn.RANK.AVG(Table2[[#This Row],[1Y Return vs Nifty Z-Score]],Table2[1Y Return vs Nifty Z-Score])</f>
        <v>283</v>
      </c>
      <c r="AT349">
        <f>_xlfn.RANK.AVG(Table2[[#This Row],[6M Return vs Nifty Z-Score]],Table2[6M Return vs Nifty Z-Score])</f>
        <v>114</v>
      </c>
      <c r="AU349">
        <f>_xlfn.RANK.AVG(Table2[[#This Row],[Sharpe Ratio Z-Score]],Table2[Sharpe Ratio Z-Score])</f>
        <v>666</v>
      </c>
      <c r="AV349">
        <f>(Table2[[#This Row],[Rank 1Y]]+Table2[[#This Row],[Rank 6M]]+Table2[[#This Row],[Rank Sharpe]])/3</f>
        <v>354.33333333333331</v>
      </c>
    </row>
    <row r="350" spans="1:48" x14ac:dyDescent="0.3">
      <c r="A350" t="s">
        <v>1842</v>
      </c>
      <c r="B350" t="s">
        <v>1843</v>
      </c>
      <c r="C350" t="s">
        <v>10318</v>
      </c>
      <c r="D350" t="s">
        <v>54</v>
      </c>
      <c r="E350">
        <v>4033.1612913199901</v>
      </c>
      <c r="F350">
        <v>402</v>
      </c>
      <c r="G350">
        <v>-3.1134046723419302</v>
      </c>
      <c r="H350">
        <f>(Table2[[#This Row],[1Y Return vs Nifty]]-AVERAGE(Table2[1Y Return vs Nifty]))/_xlfn.STDEV.P(Table2[1Y Return vs Nifty])</f>
        <v>-0.46208778044240389</v>
      </c>
      <c r="I350">
        <v>16.9815185094253</v>
      </c>
      <c r="J350">
        <f>(Table2[[#This Row],[1M Return vs Nifty]]-AVERAGE(Table2[1M Return vs Nifty]))/_xlfn.STDEV.P(Table2[1M Return vs Nifty])</f>
        <v>1.3761251732591442</v>
      </c>
      <c r="K350">
        <v>13.968894143929599</v>
      </c>
      <c r="L350">
        <f>(Table2[[#This Row],[6M Return vs Nifty]]-AVERAGE(Table2[6M Return vs Nifty]))/_xlfn.STDEV.P(Table2[6M Return vs Nifty])</f>
        <v>0.16492697810114576</v>
      </c>
      <c r="M350">
        <v>-3.3506334462817899</v>
      </c>
      <c r="N350">
        <f>(Table2[[#This Row],[1W Return vs Nifty]]-AVERAGE(Table2[1W Return vs Nifty]))/_xlfn.STDEV.P(Table2[1W Return vs Nifty])</f>
        <v>-0.6051802272894955</v>
      </c>
      <c r="O350">
        <v>382.24</v>
      </c>
      <c r="P350">
        <v>365.48269589163198</v>
      </c>
      <c r="Q350">
        <v>329.621018093494</v>
      </c>
      <c r="R350">
        <v>69.362677214387404</v>
      </c>
      <c r="S350" s="2">
        <f>(Table2[[#This Row],[Close Price]]-Table2[[#This Row],[20D EMA]])/Table2[[#This Row],[20D EMA]]</f>
        <v>5.1695269987442422E-2</v>
      </c>
      <c r="T350" s="2">
        <f>(Table2[[#This Row],[Close Price]]-Table2[[#This Row],[50D EMA]])/Table2[[#This Row],[50D EMA]]</f>
        <v>9.991527511112494E-2</v>
      </c>
      <c r="U350" s="2">
        <f>(Table2[[#This Row],[Close Price]]-Table2[[#This Row],[200D EMA]])/Table2[[#This Row],[200D EMA]]</f>
        <v>0.21958242324819335</v>
      </c>
      <c r="V350">
        <v>2.1876733557686201</v>
      </c>
      <c r="W350">
        <v>386.25</v>
      </c>
      <c r="X350">
        <v>407.2</v>
      </c>
      <c r="Y350">
        <v>386.25</v>
      </c>
      <c r="Z350">
        <v>408.05</v>
      </c>
      <c r="AA350">
        <v>386.25</v>
      </c>
      <c r="AB350">
        <v>408.05</v>
      </c>
      <c r="AC350" s="2">
        <f>(Table2[[#This Row],[Close Price]]/Table2[[#This Row],[Day Low]])-1</f>
        <v>4.0776699029126284E-2</v>
      </c>
      <c r="AD350" s="2">
        <f>(Table2[[#This Row],[Day High]]/Table2[[#This Row],[Close Price]])-1</f>
        <v>1.2935323383084452E-2</v>
      </c>
      <c r="AE350" s="2">
        <f>(Table2[[#This Row],[Close Price]]/Table2[[#This Row],[Current Week Low]])-1</f>
        <v>4.0776699029126284E-2</v>
      </c>
      <c r="AF350" s="2">
        <f>(Table2[[#This Row],[Current Week High]]/Table2[[#This Row],[Close Price]])-1</f>
        <v>1.5049751243781051E-2</v>
      </c>
      <c r="AG350" s="2">
        <f>(Table2[[#This Row],[Close Price]]/Table2[[#This Row],[Current Month Low]])-1</f>
        <v>4.0776699029126284E-2</v>
      </c>
      <c r="AH350" s="2">
        <f>(Table2[[#This Row],[Current Month High]]/Table2[[#This Row],[Close Price]])-1</f>
        <v>1.5049751243781051E-2</v>
      </c>
      <c r="AI350">
        <v>4.2039800995024903</v>
      </c>
      <c r="AJ350">
        <v>69.370128502211898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-0.03</v>
      </c>
      <c r="AM350" t="s">
        <v>10357</v>
      </c>
      <c r="AN350">
        <v>16.78</v>
      </c>
      <c r="AO350" t="s">
        <v>10358</v>
      </c>
      <c r="AP350">
        <v>7.0582738909995002E-2</v>
      </c>
      <c r="AQ350">
        <f>(Table2[[#This Row],[Sharpe Ratio]]-AVERAGE(Table2[Sharpe Ratio]))/_xlfn.STDEV.P(Table2[Sharpe Ratio])</f>
        <v>8.0243418054393445E-2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0.55402756168278389</v>
      </c>
      <c r="AS350">
        <f>_xlfn.RANK.AVG(Table2[[#This Row],[1Y Return vs Nifty Z-Score]],Table2[1Y Return vs Nifty Z-Score])</f>
        <v>460</v>
      </c>
      <c r="AT350">
        <f>_xlfn.RANK.AVG(Table2[[#This Row],[6M Return vs Nifty Z-Score]],Table2[6M Return vs Nifty Z-Score])</f>
        <v>274</v>
      </c>
      <c r="AU350">
        <f>_xlfn.RANK.AVG(Table2[[#This Row],[Sharpe Ratio Z-Score]],Table2[Sharpe Ratio Z-Score])</f>
        <v>331</v>
      </c>
      <c r="AV350">
        <f>(Table2[[#This Row],[Rank 1Y]]+Table2[[#This Row],[Rank 6M]]+Table2[[#This Row],[Rank Sharpe]])/3</f>
        <v>355</v>
      </c>
    </row>
    <row r="351" spans="1:48" x14ac:dyDescent="0.3">
      <c r="A351" t="s">
        <v>795</v>
      </c>
      <c r="B351" t="s">
        <v>796</v>
      </c>
      <c r="C351" t="s">
        <v>10318</v>
      </c>
      <c r="D351" t="s">
        <v>281</v>
      </c>
      <c r="E351">
        <v>20367.872069370002</v>
      </c>
      <c r="F351">
        <v>2616.65</v>
      </c>
      <c r="G351">
        <v>1.9332109434332301</v>
      </c>
      <c r="H351">
        <f>(Table2[[#This Row],[1Y Return vs Nifty]]-AVERAGE(Table2[1Y Return vs Nifty]))/_xlfn.STDEV.P(Table2[1Y Return vs Nifty])</f>
        <v>-0.3779450358934458</v>
      </c>
      <c r="I351">
        <v>20.969694485869901</v>
      </c>
      <c r="J351">
        <f>(Table2[[#This Row],[1M Return vs Nifty]]-AVERAGE(Table2[1M Return vs Nifty]))/_xlfn.STDEV.P(Table2[1M Return vs Nifty])</f>
        <v>1.7645872707001939</v>
      </c>
      <c r="K351">
        <v>8.6863416119168608</v>
      </c>
      <c r="L351">
        <f>(Table2[[#This Row],[6M Return vs Nifty]]-AVERAGE(Table2[6M Return vs Nifty]))/_xlfn.STDEV.P(Table2[6M Return vs Nifty])</f>
        <v>-1.2055823879506433E-2</v>
      </c>
      <c r="M351">
        <v>0.98976901939699202</v>
      </c>
      <c r="N351">
        <f>(Table2[[#This Row],[1W Return vs Nifty]]-AVERAGE(Table2[1W Return vs Nifty]))/_xlfn.STDEV.P(Table2[1W Return vs Nifty])</f>
        <v>0.43340330427850948</v>
      </c>
      <c r="O351">
        <v>2420.4499999999998</v>
      </c>
      <c r="P351">
        <v>2271.7686378142398</v>
      </c>
      <c r="Q351">
        <v>2069.917138754</v>
      </c>
      <c r="R351">
        <v>77.864627058916696</v>
      </c>
      <c r="S351" s="2">
        <f>(Table2[[#This Row],[Close Price]]-Table2[[#This Row],[20D EMA]])/Table2[[#This Row],[20D EMA]]</f>
        <v>8.1059307153628579E-2</v>
      </c>
      <c r="T351" s="2">
        <f>(Table2[[#This Row],[Close Price]]-Table2[[#This Row],[50D EMA]])/Table2[[#This Row],[50D EMA]]</f>
        <v>0.15181183349620697</v>
      </c>
      <c r="U351" s="2">
        <f>(Table2[[#This Row],[Close Price]]-Table2[[#This Row],[200D EMA]])/Table2[[#This Row],[200D EMA]]</f>
        <v>0.26413272831544815</v>
      </c>
      <c r="V351">
        <v>1.04045453237986</v>
      </c>
      <c r="W351">
        <v>2560.6</v>
      </c>
      <c r="X351">
        <v>2654</v>
      </c>
      <c r="Y351">
        <v>2515</v>
      </c>
      <c r="Z351">
        <v>2654</v>
      </c>
      <c r="AA351">
        <v>2515</v>
      </c>
      <c r="AB351">
        <v>2654</v>
      </c>
      <c r="AC351" s="2">
        <f>(Table2[[#This Row],[Close Price]]/Table2[[#This Row],[Day Low]])-1</f>
        <v>2.188940092165903E-2</v>
      </c>
      <c r="AD351" s="2">
        <f>(Table2[[#This Row],[Day High]]/Table2[[#This Row],[Close Price]])-1</f>
        <v>1.4273976267364707E-2</v>
      </c>
      <c r="AE351" s="2">
        <f>(Table2[[#This Row],[Close Price]]/Table2[[#This Row],[Current Week Low]])-1</f>
        <v>4.041749502982106E-2</v>
      </c>
      <c r="AF351" s="2">
        <f>(Table2[[#This Row],[Current Week High]]/Table2[[#This Row],[Close Price]])-1</f>
        <v>1.4273976267364707E-2</v>
      </c>
      <c r="AG351" s="2">
        <f>(Table2[[#This Row],[Close Price]]/Table2[[#This Row],[Current Month Low]])-1</f>
        <v>4.041749502982106E-2</v>
      </c>
      <c r="AH351" s="2">
        <f>(Table2[[#This Row],[Current Month High]]/Table2[[#This Row],[Close Price]])-1</f>
        <v>1.4273976267364707E-2</v>
      </c>
      <c r="AI351">
        <v>1.4273976267364701</v>
      </c>
      <c r="AJ351">
        <v>49.522857142857099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0.1</v>
      </c>
      <c r="AM351" t="s">
        <v>10358</v>
      </c>
      <c r="AN351">
        <v>10.16</v>
      </c>
      <c r="AO351" t="s">
        <v>10358</v>
      </c>
      <c r="AP351">
        <v>7.6520211689270007E-2</v>
      </c>
      <c r="AQ351">
        <f>(Table2[[#This Row],[Sharpe Ratio]]-AVERAGE(Table2[Sharpe Ratio]))/_xlfn.STDEV.P(Table2[Sharpe Ratio])</f>
        <v>0.14817589283657559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1.9561656080423269</v>
      </c>
      <c r="AS351">
        <f>_xlfn.RANK.AVG(Table2[[#This Row],[1Y Return vs Nifty Z-Score]],Table2[1Y Return vs Nifty Z-Score])</f>
        <v>427</v>
      </c>
      <c r="AT351">
        <f>_xlfn.RANK.AVG(Table2[[#This Row],[6M Return vs Nifty Z-Score]],Table2[6M Return vs Nifty Z-Score])</f>
        <v>329</v>
      </c>
      <c r="AU351">
        <f>_xlfn.RANK.AVG(Table2[[#This Row],[Sharpe Ratio Z-Score]],Table2[Sharpe Ratio Z-Score])</f>
        <v>310</v>
      </c>
      <c r="AV351">
        <f>(Table2[[#This Row],[Rank 1Y]]+Table2[[#This Row],[Rank 6M]]+Table2[[#This Row],[Rank Sharpe]])/3</f>
        <v>355.33333333333331</v>
      </c>
    </row>
    <row r="352" spans="1:48" x14ac:dyDescent="0.3">
      <c r="A352" t="s">
        <v>1159</v>
      </c>
      <c r="B352" t="s">
        <v>1160</v>
      </c>
      <c r="C352" t="s">
        <v>10327</v>
      </c>
      <c r="D352" t="s">
        <v>573</v>
      </c>
      <c r="E352">
        <v>10547.60987608</v>
      </c>
      <c r="F352">
        <v>742.35</v>
      </c>
      <c r="G352">
        <v>16.482494732619099</v>
      </c>
      <c r="H352">
        <f>(Table2[[#This Row],[1Y Return vs Nifty]]-AVERAGE(Table2[1Y Return vs Nifty]))/_xlfn.STDEV.P(Table2[1Y Return vs Nifty])</f>
        <v>-0.13536332124551473</v>
      </c>
      <c r="I352">
        <v>6.5483899914419696</v>
      </c>
      <c r="J352">
        <f>(Table2[[#This Row],[1M Return vs Nifty]]-AVERAGE(Table2[1M Return vs Nifty]))/_xlfn.STDEV.P(Table2[1M Return vs Nifty])</f>
        <v>0.35990246621076777</v>
      </c>
      <c r="K352">
        <v>43.391572831275496</v>
      </c>
      <c r="L352">
        <f>(Table2[[#This Row],[6M Return vs Nifty]]-AVERAGE(Table2[6M Return vs Nifty]))/_xlfn.STDEV.P(Table2[6M Return vs Nifty])</f>
        <v>1.1506830277203675</v>
      </c>
      <c r="M352">
        <v>0.48843052680688698</v>
      </c>
      <c r="N352">
        <f>(Table2[[#This Row],[1W Return vs Nifty]]-AVERAGE(Table2[1W Return vs Nifty]))/_xlfn.STDEV.P(Table2[1W Return vs Nifty])</f>
        <v>0.31344164029401911</v>
      </c>
      <c r="O352">
        <v>660.02</v>
      </c>
      <c r="P352">
        <v>620.15902802735798</v>
      </c>
      <c r="Q352">
        <v>537.36389326089102</v>
      </c>
      <c r="R352">
        <v>56.7922954262107</v>
      </c>
      <c r="S352" s="2">
        <f>(Table2[[#This Row],[Close Price]]-Table2[[#This Row],[20D EMA]])/Table2[[#This Row],[20D EMA]]</f>
        <v>0.12473864428350663</v>
      </c>
      <c r="T352" s="2">
        <f>(Table2[[#This Row],[Close Price]]-Table2[[#This Row],[50D EMA]])/Table2[[#This Row],[50D EMA]]</f>
        <v>0.19703167486139</v>
      </c>
      <c r="U352" s="2">
        <f>(Table2[[#This Row],[Close Price]]-Table2[[#This Row],[200D EMA]])/Table2[[#This Row],[200D EMA]]</f>
        <v>0.38146609645689</v>
      </c>
      <c r="V352">
        <v>1.82145125240795</v>
      </c>
      <c r="W352">
        <v>666.95</v>
      </c>
      <c r="X352">
        <v>749</v>
      </c>
      <c r="Y352">
        <v>655.1</v>
      </c>
      <c r="Z352">
        <v>749</v>
      </c>
      <c r="AA352">
        <v>655.1</v>
      </c>
      <c r="AB352">
        <v>749</v>
      </c>
      <c r="AC352" s="2">
        <f>(Table2[[#This Row],[Close Price]]/Table2[[#This Row],[Day Low]])-1</f>
        <v>0.11305195292000891</v>
      </c>
      <c r="AD352" s="2">
        <f>(Table2[[#This Row],[Day High]]/Table2[[#This Row],[Close Price]])-1</f>
        <v>8.9580386610088603E-3</v>
      </c>
      <c r="AE352" s="2">
        <f>(Table2[[#This Row],[Close Price]]/Table2[[#This Row],[Current Week Low]])-1</f>
        <v>0.13318577316440239</v>
      </c>
      <c r="AF352" s="2">
        <f>(Table2[[#This Row],[Current Week High]]/Table2[[#This Row],[Close Price]])-1</f>
        <v>8.9580386610088603E-3</v>
      </c>
      <c r="AG352" s="2">
        <f>(Table2[[#This Row],[Close Price]]/Table2[[#This Row],[Current Month Low]])-1</f>
        <v>0.13318577316440239</v>
      </c>
      <c r="AH352" s="2">
        <f>(Table2[[#This Row],[Current Month High]]/Table2[[#This Row],[Close Price]])-1</f>
        <v>8.9580386610088603E-3</v>
      </c>
      <c r="AI352">
        <v>0.89580386610088603</v>
      </c>
      <c r="AJ352">
        <v>82.777299027452898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0.42</v>
      </c>
      <c r="AM352" t="s">
        <v>10358</v>
      </c>
      <c r="AN352">
        <v>15.29</v>
      </c>
      <c r="AO352" t="s">
        <v>10358</v>
      </c>
      <c r="AP352">
        <v>-3.1866651699812003E-2</v>
      </c>
      <c r="AQ352">
        <f>(Table2[[#This Row],[Sharpe Ratio]]-AVERAGE(Table2[Sharpe Ratio]))/_xlfn.STDEV.P(Table2[Sharpe Ratio])</f>
        <v>-1.0919119589510482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0.59675185402859132</v>
      </c>
      <c r="AS352">
        <f>_xlfn.RANK.AVG(Table2[[#This Row],[1Y Return vs Nifty Z-Score]],Table2[1Y Return vs Nifty Z-Score])</f>
        <v>342</v>
      </c>
      <c r="AT352">
        <f>_xlfn.RANK.AVG(Table2[[#This Row],[6M Return vs Nifty Z-Score]],Table2[6M Return vs Nifty Z-Score])</f>
        <v>87</v>
      </c>
      <c r="AU352">
        <f>_xlfn.RANK.AVG(Table2[[#This Row],[Sharpe Ratio Z-Score]],Table2[Sharpe Ratio Z-Score])</f>
        <v>639</v>
      </c>
      <c r="AV352">
        <f>(Table2[[#This Row],[Rank 1Y]]+Table2[[#This Row],[Rank 6M]]+Table2[[#This Row],[Rank Sharpe]])/3</f>
        <v>356</v>
      </c>
    </row>
    <row r="353" spans="1:48" x14ac:dyDescent="0.3">
      <c r="A353" t="s">
        <v>574</v>
      </c>
      <c r="B353" t="s">
        <v>575</v>
      </c>
      <c r="C353" t="s">
        <v>10324</v>
      </c>
      <c r="D353" t="s">
        <v>576</v>
      </c>
      <c r="E353">
        <v>34820.941947179999</v>
      </c>
      <c r="F353">
        <v>1288.9000000000001</v>
      </c>
      <c r="G353">
        <v>-5.4336066825313303</v>
      </c>
      <c r="H353">
        <f>(Table2[[#This Row],[1Y Return vs Nifty]]-AVERAGE(Table2[1Y Return vs Nifty]))/_xlfn.STDEV.P(Table2[1Y Return vs Nifty])</f>
        <v>-0.5007727487278989</v>
      </c>
      <c r="I353">
        <v>-8.9757985644312797</v>
      </c>
      <c r="J353">
        <f>(Table2[[#This Row],[1M Return vs Nifty]]-AVERAGE(Table2[1M Return vs Nifty]))/_xlfn.STDEV.P(Table2[1M Return vs Nifty])</f>
        <v>-1.1522070502958273</v>
      </c>
      <c r="K353">
        <v>1.98073238051954</v>
      </c>
      <c r="L353">
        <f>(Table2[[#This Row],[6M Return vs Nifty]]-AVERAGE(Table2[6M Return vs Nifty]))/_xlfn.STDEV.P(Table2[6M Return vs Nifty])</f>
        <v>-0.23671568359089556</v>
      </c>
      <c r="M353">
        <v>-6.7051678231397602</v>
      </c>
      <c r="N353">
        <f>(Table2[[#This Row],[1W Return vs Nifty]]-AVERAGE(Table2[1W Return vs Nifty]))/_xlfn.STDEV.P(Table2[1W Return vs Nifty])</f>
        <v>-1.4078625101958531</v>
      </c>
      <c r="O353">
        <v>1310.21</v>
      </c>
      <c r="P353">
        <v>1290.0247409604401</v>
      </c>
      <c r="Q353">
        <v>1193.5897736644699</v>
      </c>
      <c r="R353">
        <v>33.841133514828002</v>
      </c>
      <c r="S353" s="2">
        <f>(Table2[[#This Row],[Close Price]]-Table2[[#This Row],[20D EMA]])/Table2[[#This Row],[20D EMA]]</f>
        <v>-1.6264568275314601E-2</v>
      </c>
      <c r="T353" s="2">
        <f>(Table2[[#This Row],[Close Price]]-Table2[[#This Row],[50D EMA]])/Table2[[#This Row],[50D EMA]]</f>
        <v>-8.7187549566114335E-4</v>
      </c>
      <c r="U353" s="2">
        <f>(Table2[[#This Row],[Close Price]]-Table2[[#This Row],[200D EMA]])/Table2[[#This Row],[200D EMA]]</f>
        <v>7.9851745078977882E-2</v>
      </c>
      <c r="V353">
        <v>0.83436062229135899</v>
      </c>
      <c r="W353">
        <v>1231.05</v>
      </c>
      <c r="X353">
        <v>1318</v>
      </c>
      <c r="Y353">
        <v>1231.05</v>
      </c>
      <c r="Z353">
        <v>1318.4</v>
      </c>
      <c r="AA353">
        <v>1231.05</v>
      </c>
      <c r="AB353">
        <v>1318.4</v>
      </c>
      <c r="AC353" s="2">
        <f>(Table2[[#This Row],[Close Price]]/Table2[[#This Row],[Day Low]])-1</f>
        <v>4.6992404857642001E-2</v>
      </c>
      <c r="AD353" s="2">
        <f>(Table2[[#This Row],[Day High]]/Table2[[#This Row],[Close Price]])-1</f>
        <v>2.2577391574210459E-2</v>
      </c>
      <c r="AE353" s="2">
        <f>(Table2[[#This Row],[Close Price]]/Table2[[#This Row],[Current Week Low]])-1</f>
        <v>4.6992404857642001E-2</v>
      </c>
      <c r="AF353" s="2">
        <f>(Table2[[#This Row],[Current Week High]]/Table2[[#This Row],[Close Price]])-1</f>
        <v>2.288773372643349E-2</v>
      </c>
      <c r="AG353" s="2">
        <f>(Table2[[#This Row],[Close Price]]/Table2[[#This Row],[Current Month Low]])-1</f>
        <v>4.6992404857642001E-2</v>
      </c>
      <c r="AH353" s="2">
        <f>(Table2[[#This Row],[Current Month High]]/Table2[[#This Row],[Close Price]])-1</f>
        <v>2.288773372643349E-2</v>
      </c>
      <c r="AI353">
        <v>11.816277445883999</v>
      </c>
      <c r="AJ353">
        <v>30.7797676424331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0.04</v>
      </c>
      <c r="AM353" t="s">
        <v>10358</v>
      </c>
      <c r="AN353">
        <v>-2.4700000000000002</v>
      </c>
      <c r="AO353" t="s">
        <v>10357</v>
      </c>
      <c r="AP353">
        <v>0.117832988179376</v>
      </c>
      <c r="AQ353">
        <f>(Table2[[#This Row],[Sharpe Ratio]]-AVERAGE(Table2[Sharpe Ratio]))/_xlfn.STDEV.P(Table2[Sharpe Ratio])</f>
        <v>0.62084823196580652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-2.6767097608446679</v>
      </c>
      <c r="AS353">
        <f>_xlfn.RANK.AVG(Table2[[#This Row],[1Y Return vs Nifty Z-Score]],Table2[1Y Return vs Nifty Z-Score])</f>
        <v>483</v>
      </c>
      <c r="AT353">
        <f>_xlfn.RANK.AVG(Table2[[#This Row],[6M Return vs Nifty Z-Score]],Table2[6M Return vs Nifty Z-Score])</f>
        <v>395</v>
      </c>
      <c r="AU353">
        <f>_xlfn.RANK.AVG(Table2[[#This Row],[Sharpe Ratio Z-Score]],Table2[Sharpe Ratio Z-Score])</f>
        <v>191</v>
      </c>
      <c r="AV353">
        <f>(Table2[[#This Row],[Rank 1Y]]+Table2[[#This Row],[Rank 6M]]+Table2[[#This Row],[Rank Sharpe]])/3</f>
        <v>356.33333333333331</v>
      </c>
    </row>
    <row r="354" spans="1:48" x14ac:dyDescent="0.3">
      <c r="A354" t="s">
        <v>1375</v>
      </c>
      <c r="B354" t="s">
        <v>1376</v>
      </c>
      <c r="C354" t="s">
        <v>10312</v>
      </c>
      <c r="D354" t="s">
        <v>141</v>
      </c>
      <c r="E354">
        <v>8110.6588215899901</v>
      </c>
      <c r="F354">
        <v>482.5</v>
      </c>
      <c r="G354">
        <v>58.508982909328999</v>
      </c>
      <c r="H354">
        <f>(Table2[[#This Row],[1Y Return vs Nifty]]-AVERAGE(Table2[1Y Return vs Nifty]))/_xlfn.STDEV.P(Table2[1Y Return vs Nifty])</f>
        <v>0.56534866638612957</v>
      </c>
      <c r="I354">
        <v>-16.368796866294801</v>
      </c>
      <c r="J354">
        <f>(Table2[[#This Row],[1M Return vs Nifty]]-AVERAGE(Table2[1M Return vs Nifty]))/_xlfn.STDEV.P(Table2[1M Return vs Nifty])</f>
        <v>-1.872310587271715</v>
      </c>
      <c r="K354">
        <v>5.4037136665858601</v>
      </c>
      <c r="L354">
        <f>(Table2[[#This Row],[6M Return vs Nifty]]-AVERAGE(Table2[6M Return vs Nifty]))/_xlfn.STDEV.P(Table2[6M Return vs Nifty])</f>
        <v>-0.12203460555824028</v>
      </c>
      <c r="M354">
        <v>-4.16552594026839</v>
      </c>
      <c r="N354">
        <f>(Table2[[#This Row],[1W Return vs Nifty]]-AVERAGE(Table2[1W Return vs Nifty]))/_xlfn.STDEV.P(Table2[1W Return vs Nifty])</f>
        <v>-0.80016996175424793</v>
      </c>
      <c r="O354">
        <v>508.28</v>
      </c>
      <c r="P354">
        <v>524.30653401721804</v>
      </c>
      <c r="Q354">
        <v>461.577907713684</v>
      </c>
      <c r="R354">
        <v>35.569457110573197</v>
      </c>
      <c r="S354" s="2">
        <f>(Table2[[#This Row],[Close Price]]-Table2[[#This Row],[20D EMA]])/Table2[[#This Row],[20D EMA]]</f>
        <v>-5.0720075548909997E-2</v>
      </c>
      <c r="T354" s="2">
        <f>(Table2[[#This Row],[Close Price]]-Table2[[#This Row],[50D EMA]])/Table2[[#This Row],[50D EMA]]</f>
        <v>-7.9736816737525404E-2</v>
      </c>
      <c r="U354" s="2">
        <f>(Table2[[#This Row],[Close Price]]-Table2[[#This Row],[200D EMA]])/Table2[[#This Row],[200D EMA]]</f>
        <v>4.5327325976125224E-2</v>
      </c>
      <c r="V354">
        <v>0.66526764025405605</v>
      </c>
      <c r="W354">
        <v>480.2</v>
      </c>
      <c r="X354">
        <v>493.75</v>
      </c>
      <c r="Y354">
        <v>480.2</v>
      </c>
      <c r="Z354">
        <v>515</v>
      </c>
      <c r="AA354">
        <v>480.2</v>
      </c>
      <c r="AB354">
        <v>515</v>
      </c>
      <c r="AC354" s="2">
        <f>(Table2[[#This Row],[Close Price]]/Table2[[#This Row],[Day Low]])-1</f>
        <v>4.7896709704289275E-3</v>
      </c>
      <c r="AD354" s="2">
        <f>(Table2[[#This Row],[Day High]]/Table2[[#This Row],[Close Price]])-1</f>
        <v>2.3316062176165886E-2</v>
      </c>
      <c r="AE354" s="2">
        <f>(Table2[[#This Row],[Close Price]]/Table2[[#This Row],[Current Week Low]])-1</f>
        <v>4.7896709704289275E-3</v>
      </c>
      <c r="AF354" s="2">
        <f>(Table2[[#This Row],[Current Week High]]/Table2[[#This Row],[Close Price]])-1</f>
        <v>6.7357512953367893E-2</v>
      </c>
      <c r="AG354" s="2">
        <f>(Table2[[#This Row],[Close Price]]/Table2[[#This Row],[Current Month Low]])-1</f>
        <v>4.7896709704289275E-3</v>
      </c>
      <c r="AH354" s="2">
        <f>(Table2[[#This Row],[Current Month High]]/Table2[[#This Row],[Close Price]])-1</f>
        <v>6.7357512953367893E-2</v>
      </c>
      <c r="AI354">
        <v>31.564766839378201</v>
      </c>
      <c r="AJ354">
        <v>102.504196978175</v>
      </c>
      <c r="AK354" t="str">
        <f>IF(AND(Table2[[#This Row],[20D EMA]]&gt;Table2[[#This Row],[50D EMA]],Table2[[#This Row],[50D EMA]]&gt;Table2[[#This Row],[200D EMA]]),"Uptrend","Downtrend/NoTrend")</f>
        <v>Downtrend/NoTrend</v>
      </c>
      <c r="AL354">
        <v>-0.04</v>
      </c>
      <c r="AM354" t="s">
        <v>10357</v>
      </c>
      <c r="AN354">
        <v>-6.21</v>
      </c>
      <c r="AO354" t="s">
        <v>10357</v>
      </c>
      <c r="AQ354">
        <f>(Table2[[#This Row],[Sharpe Ratio]]-AVERAGE(Table2[Sharpe Ratio]))/_xlfn.STDEV.P(Table2[Sharpe Ratio])</f>
        <v>-0.72731567472953296</v>
      </c>
      <c r="AR3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4">
        <f>_xlfn.RANK.AVG(Table2[[#This Row],[1Y Return vs Nifty Z-Score]],Table2[1Y Return vs Nifty Z-Score])</f>
        <v>165</v>
      </c>
      <c r="AT354">
        <f>_xlfn.RANK.AVG(Table2[[#This Row],[6M Return vs Nifty Z-Score]],Table2[6M Return vs Nifty Z-Score])</f>
        <v>366</v>
      </c>
      <c r="AU354">
        <f>_xlfn.RANK.AVG(Table2[[#This Row],[Sharpe Ratio Z-Score]],Table2[Sharpe Ratio Z-Score])</f>
        <v>548.5</v>
      </c>
      <c r="AV354">
        <f>(Table2[[#This Row],[Rank 1Y]]+Table2[[#This Row],[Rank 6M]]+Table2[[#This Row],[Rank Sharpe]])/3</f>
        <v>359.83333333333331</v>
      </c>
    </row>
    <row r="355" spans="1:48" x14ac:dyDescent="0.3">
      <c r="A355" t="s">
        <v>99</v>
      </c>
      <c r="B355" t="s">
        <v>100</v>
      </c>
      <c r="C355" t="s">
        <v>10320</v>
      </c>
      <c r="D355" t="s">
        <v>101</v>
      </c>
      <c r="E355">
        <v>308205.19924445997</v>
      </c>
      <c r="F355">
        <v>1930.9</v>
      </c>
      <c r="G355">
        <v>72.269639341757497</v>
      </c>
      <c r="H355">
        <f>(Table2[[#This Row],[1Y Return vs Nifty]]-AVERAGE(Table2[1Y Return vs Nifty]))/_xlfn.STDEV.P(Table2[1Y Return vs Nifty])</f>
        <v>0.79478151548215892</v>
      </c>
      <c r="I355">
        <v>1.90628324423798</v>
      </c>
      <c r="J355">
        <f>(Table2[[#This Row],[1M Return vs Nifty]]-AVERAGE(Table2[1M Return vs Nifty]))/_xlfn.STDEV.P(Table2[1M Return vs Nifty])</f>
        <v>-9.2254744056495738E-2</v>
      </c>
      <c r="K355">
        <v>-12.971052341221601</v>
      </c>
      <c r="L355">
        <f>(Table2[[#This Row],[6M Return vs Nifty]]-AVERAGE(Table2[6M Return vs Nifty]))/_xlfn.STDEV.P(Table2[6M Return vs Nifty])</f>
        <v>-0.73764941565110553</v>
      </c>
      <c r="M355">
        <v>0.37063589407624498</v>
      </c>
      <c r="N355">
        <f>(Table2[[#This Row],[1W Return vs Nifty]]-AVERAGE(Table2[1W Return vs Nifty]))/_xlfn.STDEV.P(Table2[1W Return vs Nifty])</f>
        <v>0.28525541410220123</v>
      </c>
      <c r="O355">
        <v>1867.51</v>
      </c>
      <c r="P355">
        <v>1836.25627776952</v>
      </c>
      <c r="Q355">
        <v>1698.0386000097501</v>
      </c>
      <c r="R355">
        <v>68.541914748944293</v>
      </c>
      <c r="S355" s="2">
        <f>(Table2[[#This Row],[Close Price]]-Table2[[#This Row],[20D EMA]])/Table2[[#This Row],[20D EMA]]</f>
        <v>3.3943593340865698E-2</v>
      </c>
      <c r="T355" s="2">
        <f>(Table2[[#This Row],[Close Price]]-Table2[[#This Row],[50D EMA]])/Table2[[#This Row],[50D EMA]]</f>
        <v>5.1541673880860873E-2</v>
      </c>
      <c r="U355" s="2">
        <f>(Table2[[#This Row],[Close Price]]-Table2[[#This Row],[200D EMA]])/Table2[[#This Row],[200D EMA]]</f>
        <v>0.13713551622967399</v>
      </c>
      <c r="V355">
        <v>0.54775370545789803</v>
      </c>
      <c r="W355">
        <v>1872</v>
      </c>
      <c r="X355">
        <v>1935.45</v>
      </c>
      <c r="Y355">
        <v>1839.1</v>
      </c>
      <c r="Z355">
        <v>1960</v>
      </c>
      <c r="AA355">
        <v>1839.1</v>
      </c>
      <c r="AB355">
        <v>1960</v>
      </c>
      <c r="AC355" s="2">
        <f>(Table2[[#This Row],[Close Price]]/Table2[[#This Row],[Day Low]])-1</f>
        <v>3.1463675213675213E-2</v>
      </c>
      <c r="AD355" s="2">
        <f>(Table2[[#This Row],[Day High]]/Table2[[#This Row],[Close Price]])-1</f>
        <v>2.3564141074110534E-3</v>
      </c>
      <c r="AE355" s="2">
        <f>(Table2[[#This Row],[Close Price]]/Table2[[#This Row],[Current Week Low]])-1</f>
        <v>4.9915719645478918E-2</v>
      </c>
      <c r="AF355" s="2">
        <f>(Table2[[#This Row],[Current Week High]]/Table2[[#This Row],[Close Price]])-1</f>
        <v>1.5070692423222232E-2</v>
      </c>
      <c r="AG355" s="2">
        <f>(Table2[[#This Row],[Close Price]]/Table2[[#This Row],[Current Month Low]])-1</f>
        <v>4.9915719645478918E-2</v>
      </c>
      <c r="AH355" s="2">
        <f>(Table2[[#This Row],[Current Month High]]/Table2[[#This Row],[Close Price]])-1</f>
        <v>1.5070692423222232E-2</v>
      </c>
      <c r="AI355">
        <v>12.5951628774146</v>
      </c>
      <c r="AJ355">
        <v>136.76046839556099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0.01</v>
      </c>
      <c r="AM355" t="s">
        <v>10358</v>
      </c>
      <c r="AN355">
        <v>1.73</v>
      </c>
      <c r="AO355" t="s">
        <v>10358</v>
      </c>
      <c r="AP355">
        <v>4.7834640784557E-2</v>
      </c>
      <c r="AQ355">
        <f>(Table2[[#This Row],[Sharpe Ratio]]-AVERAGE(Table2[Sharpe Ratio]))/_xlfn.STDEV.P(Table2[Sharpe Ratio])</f>
        <v>-0.18002465553458807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7.0108114342170791E-2</v>
      </c>
      <c r="AS355">
        <f>_xlfn.RANK.AVG(Table2[[#This Row],[1Y Return vs Nifty Z-Score]],Table2[1Y Return vs Nifty Z-Score])</f>
        <v>126</v>
      </c>
      <c r="AT355">
        <f>_xlfn.RANK.AVG(Table2[[#This Row],[6M Return vs Nifty Z-Score]],Table2[6M Return vs Nifty Z-Score])</f>
        <v>566</v>
      </c>
      <c r="AU355">
        <f>_xlfn.RANK.AVG(Table2[[#This Row],[Sharpe Ratio Z-Score]],Table2[Sharpe Ratio Z-Score])</f>
        <v>389</v>
      </c>
      <c r="AV355">
        <f>(Table2[[#This Row],[Rank 1Y]]+Table2[[#This Row],[Rank 6M]]+Table2[[#This Row],[Rank Sharpe]])/3</f>
        <v>360.33333333333331</v>
      </c>
    </row>
    <row r="356" spans="1:48" x14ac:dyDescent="0.3">
      <c r="A356" t="s">
        <v>601</v>
      </c>
      <c r="B356" t="s">
        <v>602</v>
      </c>
      <c r="C356" t="s">
        <v>10329</v>
      </c>
      <c r="D356" t="s">
        <v>603</v>
      </c>
      <c r="E356">
        <v>31940.558451000001</v>
      </c>
      <c r="F356">
        <v>806.55</v>
      </c>
      <c r="G356">
        <v>3.15527606530482</v>
      </c>
      <c r="H356">
        <f>(Table2[[#This Row],[1Y Return vs Nifty]]-AVERAGE(Table2[1Y Return vs Nifty]))/_xlfn.STDEV.P(Table2[1Y Return vs Nifty])</f>
        <v>-0.35756941761762479</v>
      </c>
      <c r="I356">
        <v>-11.738828258413401</v>
      </c>
      <c r="J356">
        <f>(Table2[[#This Row],[1M Return vs Nifty]]-AVERAGE(Table2[1M Return vs Nifty]))/_xlfn.STDEV.P(Table2[1M Return vs Nifty])</f>
        <v>-1.4213356736453553</v>
      </c>
      <c r="K356">
        <v>13.7447017203862</v>
      </c>
      <c r="L356">
        <f>(Table2[[#This Row],[6M Return vs Nifty]]-AVERAGE(Table2[6M Return vs Nifty]))/_xlfn.STDEV.P(Table2[6M Return vs Nifty])</f>
        <v>0.15741579803032005</v>
      </c>
      <c r="M356">
        <v>-2.1122112379240998</v>
      </c>
      <c r="N356">
        <f>(Table2[[#This Row],[1W Return vs Nifty]]-AVERAGE(Table2[1W Return vs Nifty]))/_xlfn.STDEV.P(Table2[1W Return vs Nifty])</f>
        <v>-0.30884712894230526</v>
      </c>
      <c r="O356">
        <v>814.36</v>
      </c>
      <c r="P356">
        <v>801.51384445430904</v>
      </c>
      <c r="Q356">
        <v>706.924541353883</v>
      </c>
      <c r="R356">
        <v>47.919168721417101</v>
      </c>
      <c r="S356" s="2">
        <f>(Table2[[#This Row],[Close Price]]-Table2[[#This Row],[20D EMA]])/Table2[[#This Row],[20D EMA]]</f>
        <v>-9.5903531607643543E-3</v>
      </c>
      <c r="T356" s="2">
        <f>(Table2[[#This Row],[Close Price]]-Table2[[#This Row],[50D EMA]])/Table2[[#This Row],[50D EMA]]</f>
        <v>6.2833045000235269E-3</v>
      </c>
      <c r="U356" s="2">
        <f>(Table2[[#This Row],[Close Price]]-Table2[[#This Row],[200D EMA]])/Table2[[#This Row],[200D EMA]]</f>
        <v>0.14092799558962393</v>
      </c>
      <c r="V356">
        <v>0.65844019707593904</v>
      </c>
      <c r="W356">
        <v>790</v>
      </c>
      <c r="X356">
        <v>809.7</v>
      </c>
      <c r="Y356">
        <v>790</v>
      </c>
      <c r="Z356">
        <v>827</v>
      </c>
      <c r="AA356">
        <v>790</v>
      </c>
      <c r="AB356">
        <v>827</v>
      </c>
      <c r="AC356" s="2">
        <f>(Table2[[#This Row],[Close Price]]/Table2[[#This Row],[Day Low]])-1</f>
        <v>2.0949367088607618E-2</v>
      </c>
      <c r="AD356" s="2">
        <f>(Table2[[#This Row],[Day High]]/Table2[[#This Row],[Close Price]])-1</f>
        <v>3.9055235261298282E-3</v>
      </c>
      <c r="AE356" s="2">
        <f>(Table2[[#This Row],[Close Price]]/Table2[[#This Row],[Current Week Low]])-1</f>
        <v>2.0949367088607618E-2</v>
      </c>
      <c r="AF356" s="2">
        <f>(Table2[[#This Row],[Current Week High]]/Table2[[#This Row],[Close Price]])-1</f>
        <v>2.5354906701382518E-2</v>
      </c>
      <c r="AG356" s="2">
        <f>(Table2[[#This Row],[Close Price]]/Table2[[#This Row],[Current Month Low]])-1</f>
        <v>2.0949367088607618E-2</v>
      </c>
      <c r="AH356" s="2">
        <f>(Table2[[#This Row],[Current Month High]]/Table2[[#This Row],[Close Price]])-1</f>
        <v>2.5354906701382518E-2</v>
      </c>
      <c r="AI356">
        <v>14.190068811604901</v>
      </c>
      <c r="AJ356">
        <v>42.098308668076001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0.06</v>
      </c>
      <c r="AM356" t="s">
        <v>10358</v>
      </c>
      <c r="AN356">
        <v>-0.94</v>
      </c>
      <c r="AO356" t="s">
        <v>10357</v>
      </c>
      <c r="AP356">
        <v>4.8039442125234998E-2</v>
      </c>
      <c r="AQ356">
        <f>(Table2[[#This Row],[Sharpe Ratio]]-AVERAGE(Table2[Sharpe Ratio]))/_xlfn.STDEV.P(Table2[Sharpe Ratio])</f>
        <v>-0.17768145962815329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-2.1080178818031183</v>
      </c>
      <c r="AS356">
        <f>_xlfn.RANK.AVG(Table2[[#This Row],[1Y Return vs Nifty Z-Score]],Table2[1Y Return vs Nifty Z-Score])</f>
        <v>417</v>
      </c>
      <c r="AT356">
        <f>_xlfn.RANK.AVG(Table2[[#This Row],[6M Return vs Nifty Z-Score]],Table2[6M Return vs Nifty Z-Score])</f>
        <v>276</v>
      </c>
      <c r="AU356">
        <f>_xlfn.RANK.AVG(Table2[[#This Row],[Sharpe Ratio Z-Score]],Table2[Sharpe Ratio Z-Score])</f>
        <v>388</v>
      </c>
      <c r="AV356">
        <f>(Table2[[#This Row],[Rank 1Y]]+Table2[[#This Row],[Rank 6M]]+Table2[[#This Row],[Rank Sharpe]])/3</f>
        <v>360.33333333333331</v>
      </c>
    </row>
    <row r="357" spans="1:48" x14ac:dyDescent="0.3">
      <c r="A357" t="s">
        <v>178</v>
      </c>
      <c r="B357" t="s">
        <v>179</v>
      </c>
      <c r="C357" t="s">
        <v>10321</v>
      </c>
      <c r="D357" t="s">
        <v>180</v>
      </c>
      <c r="E357">
        <v>153013.41991117</v>
      </c>
      <c r="F357">
        <v>666.8</v>
      </c>
      <c r="G357">
        <v>7.9848610747901203</v>
      </c>
      <c r="H357">
        <f>(Table2[[#This Row],[1Y Return vs Nifty]]-AVERAGE(Table2[1Y Return vs Nifty]))/_xlfn.STDEV.P(Table2[1Y Return vs Nifty])</f>
        <v>-0.27704524683268977</v>
      </c>
      <c r="I357">
        <v>6.46121169103795</v>
      </c>
      <c r="J357">
        <f>(Table2[[#This Row],[1M Return vs Nifty]]-AVERAGE(Table2[1M Return vs Nifty]))/_xlfn.STDEV.P(Table2[1M Return vs Nifty])</f>
        <v>0.3514109990271953</v>
      </c>
      <c r="K357">
        <v>14.5555411981777</v>
      </c>
      <c r="L357">
        <f>(Table2[[#This Row],[6M Return vs Nifty]]-AVERAGE(Table2[6M Return vs Nifty]))/_xlfn.STDEV.P(Table2[6M Return vs Nifty])</f>
        <v>0.18458157477677312</v>
      </c>
      <c r="M357">
        <v>-4.2794742727517301</v>
      </c>
      <c r="N357">
        <f>(Table2[[#This Row],[1W Return vs Nifty]]-AVERAGE(Table2[1W Return vs Nifty]))/_xlfn.STDEV.P(Table2[1W Return vs Nifty])</f>
        <v>-0.82743583456273306</v>
      </c>
      <c r="O357">
        <v>675.48</v>
      </c>
      <c r="P357">
        <v>667.89010445479698</v>
      </c>
      <c r="Q357">
        <v>609.94878684052901</v>
      </c>
      <c r="R357">
        <v>51.825737830326901</v>
      </c>
      <c r="S357" s="2">
        <f>(Table2[[#This Row],[Close Price]]-Table2[[#This Row],[20D EMA]])/Table2[[#This Row],[20D EMA]]</f>
        <v>-1.2850121395156131E-2</v>
      </c>
      <c r="T357" s="2">
        <f>(Table2[[#This Row],[Close Price]]-Table2[[#This Row],[50D EMA]])/Table2[[#This Row],[50D EMA]]</f>
        <v>-1.6321614102770515E-3</v>
      </c>
      <c r="U357" s="2">
        <f>(Table2[[#This Row],[Close Price]]-Table2[[#This Row],[200D EMA]])/Table2[[#This Row],[200D EMA]]</f>
        <v>9.3206535345293967E-2</v>
      </c>
      <c r="V357">
        <v>0.93309888972946398</v>
      </c>
      <c r="W357">
        <v>661.25</v>
      </c>
      <c r="X357">
        <v>673.8</v>
      </c>
      <c r="Y357">
        <v>661.25</v>
      </c>
      <c r="Z357">
        <v>706.7</v>
      </c>
      <c r="AA357">
        <v>661.25</v>
      </c>
      <c r="AB357">
        <v>706.7</v>
      </c>
      <c r="AC357" s="2">
        <f>(Table2[[#This Row],[Close Price]]/Table2[[#This Row],[Day Low]])-1</f>
        <v>8.3931947069941781E-3</v>
      </c>
      <c r="AD357" s="2">
        <f>(Table2[[#This Row],[Day High]]/Table2[[#This Row],[Close Price]])-1</f>
        <v>1.049790041991594E-2</v>
      </c>
      <c r="AE357" s="2">
        <f>(Table2[[#This Row],[Close Price]]/Table2[[#This Row],[Current Week Low]])-1</f>
        <v>8.3931947069941781E-3</v>
      </c>
      <c r="AF357" s="2">
        <f>(Table2[[#This Row],[Current Week High]]/Table2[[#This Row],[Close Price]])-1</f>
        <v>5.9838032393521479E-2</v>
      </c>
      <c r="AG357" s="2">
        <f>(Table2[[#This Row],[Close Price]]/Table2[[#This Row],[Current Month Low]])-1</f>
        <v>8.3931947069941781E-3</v>
      </c>
      <c r="AH357" s="2">
        <f>(Table2[[#This Row],[Current Month High]]/Table2[[#This Row],[Close Price]])-1</f>
        <v>5.9838032393521479E-2</v>
      </c>
      <c r="AI357">
        <v>7.2660467906418802</v>
      </c>
      <c r="AJ357">
        <v>48.590529247910801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0.05</v>
      </c>
      <c r="AM357" t="s">
        <v>10358</v>
      </c>
      <c r="AN357">
        <v>1.21</v>
      </c>
      <c r="AO357" t="s">
        <v>10358</v>
      </c>
      <c r="AP357">
        <v>3.2306743315580998E-2</v>
      </c>
      <c r="AQ357">
        <f>(Table2[[#This Row],[Sharpe Ratio]]-AVERAGE(Table2[Sharpe Ratio]))/_xlfn.STDEV.P(Table2[Sharpe Ratio])</f>
        <v>-0.35768416530337632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-0.92617267289483074</v>
      </c>
      <c r="AS357">
        <f>_xlfn.RANK.AVG(Table2[[#This Row],[1Y Return vs Nifty Z-Score]],Table2[1Y Return vs Nifty Z-Score])</f>
        <v>382</v>
      </c>
      <c r="AT357">
        <f>_xlfn.RANK.AVG(Table2[[#This Row],[6M Return vs Nifty Z-Score]],Table2[6M Return vs Nifty Z-Score])</f>
        <v>265</v>
      </c>
      <c r="AU357">
        <f>_xlfn.RANK.AVG(Table2[[#This Row],[Sharpe Ratio Z-Score]],Table2[Sharpe Ratio Z-Score])</f>
        <v>437</v>
      </c>
      <c r="AV357">
        <f>(Table2[[#This Row],[Rank 1Y]]+Table2[[#This Row],[Rank 6M]]+Table2[[#This Row],[Rank Sharpe]])/3</f>
        <v>361.33333333333331</v>
      </c>
    </row>
    <row r="358" spans="1:48" x14ac:dyDescent="0.3">
      <c r="A358" t="s">
        <v>761</v>
      </c>
      <c r="B358" t="s">
        <v>762</v>
      </c>
      <c r="C358" t="s">
        <v>10325</v>
      </c>
      <c r="D358" t="s">
        <v>257</v>
      </c>
      <c r="E358">
        <v>22221.258028479999</v>
      </c>
      <c r="F358">
        <v>698.6</v>
      </c>
      <c r="G358">
        <v>12.7853900502414</v>
      </c>
      <c r="H358">
        <f>(Table2[[#This Row],[1Y Return vs Nifty]]-AVERAGE(Table2[1Y Return vs Nifty]))/_xlfn.STDEV.P(Table2[1Y Return vs Nifty])</f>
        <v>-0.19700553031086293</v>
      </c>
      <c r="I358">
        <v>1.6766787312293401</v>
      </c>
      <c r="J358">
        <f>(Table2[[#This Row],[1M Return vs Nifty]]-AVERAGE(Table2[1M Return vs Nifty]))/_xlfn.STDEV.P(Table2[1M Return vs Nifty])</f>
        <v>-0.11461901565134672</v>
      </c>
      <c r="K358">
        <v>-9.93434144818481</v>
      </c>
      <c r="L358">
        <f>(Table2[[#This Row],[6M Return vs Nifty]]-AVERAGE(Table2[6M Return vs Nifty]))/_xlfn.STDEV.P(Table2[6M Return vs Nifty])</f>
        <v>-0.63590966022078066</v>
      </c>
      <c r="M358">
        <v>-3.25084340058585</v>
      </c>
      <c r="N358">
        <f>(Table2[[#This Row],[1W Return vs Nifty]]-AVERAGE(Table2[1W Return vs Nifty]))/_xlfn.STDEV.P(Table2[1W Return vs Nifty])</f>
        <v>-0.58130218858369676</v>
      </c>
      <c r="O358">
        <v>682.16</v>
      </c>
      <c r="P358">
        <v>675.52681354997503</v>
      </c>
      <c r="Q358">
        <v>627.61558817918603</v>
      </c>
      <c r="R358">
        <v>61.847223256258999</v>
      </c>
      <c r="S358" s="2">
        <f>(Table2[[#This Row],[Close Price]]-Table2[[#This Row],[20D EMA]])/Table2[[#This Row],[20D EMA]]</f>
        <v>2.4099917907822292E-2</v>
      </c>
      <c r="T358" s="2">
        <f>(Table2[[#This Row],[Close Price]]-Table2[[#This Row],[50D EMA]])/Table2[[#This Row],[50D EMA]]</f>
        <v>3.4155841022464536E-2</v>
      </c>
      <c r="U358" s="2">
        <f>(Table2[[#This Row],[Close Price]]-Table2[[#This Row],[200D EMA]])/Table2[[#This Row],[200D EMA]]</f>
        <v>0.11310173481629289</v>
      </c>
      <c r="V358">
        <v>1.6905888221261101</v>
      </c>
      <c r="W358">
        <v>695</v>
      </c>
      <c r="X358">
        <v>715</v>
      </c>
      <c r="Y358">
        <v>689</v>
      </c>
      <c r="Z358">
        <v>715</v>
      </c>
      <c r="AA358">
        <v>689</v>
      </c>
      <c r="AB358">
        <v>715</v>
      </c>
      <c r="AC358" s="2">
        <f>(Table2[[#This Row],[Close Price]]/Table2[[#This Row],[Day Low]])-1</f>
        <v>5.1798561151079614E-3</v>
      </c>
      <c r="AD358" s="2">
        <f>(Table2[[#This Row],[Day High]]/Table2[[#This Row],[Close Price]])-1</f>
        <v>2.3475522473518362E-2</v>
      </c>
      <c r="AE358" s="2">
        <f>(Table2[[#This Row],[Close Price]]/Table2[[#This Row],[Current Week Low]])-1</f>
        <v>1.3933236574745989E-2</v>
      </c>
      <c r="AF358" s="2">
        <f>(Table2[[#This Row],[Current Week High]]/Table2[[#This Row],[Close Price]])-1</f>
        <v>2.3475522473518362E-2</v>
      </c>
      <c r="AG358" s="2">
        <f>(Table2[[#This Row],[Close Price]]/Table2[[#This Row],[Current Month Low]])-1</f>
        <v>1.3933236574745989E-2</v>
      </c>
      <c r="AH358" s="2">
        <f>(Table2[[#This Row],[Current Month High]]/Table2[[#This Row],[Close Price]])-1</f>
        <v>2.3475522473518362E-2</v>
      </c>
      <c r="AI358">
        <v>14.364443172058399</v>
      </c>
      <c r="AJ358">
        <v>49.657240788346101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-0.02</v>
      </c>
      <c r="AM358" t="s">
        <v>10357</v>
      </c>
      <c r="AN358">
        <v>10.38</v>
      </c>
      <c r="AO358" t="s">
        <v>10358</v>
      </c>
      <c r="AP358">
        <v>0.115452060553024</v>
      </c>
      <c r="AQ358">
        <f>(Table2[[#This Row],[Sharpe Ratio]]-AVERAGE(Table2[Sharpe Ratio]))/_xlfn.STDEV.P(Table2[Sharpe Ratio])</f>
        <v>0.59360729765787557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-0.93522909710881152</v>
      </c>
      <c r="AS358">
        <f>_xlfn.RANK.AVG(Table2[[#This Row],[1Y Return vs Nifty Z-Score]],Table2[1Y Return vs Nifty Z-Score])</f>
        <v>358</v>
      </c>
      <c r="AT358">
        <f>_xlfn.RANK.AVG(Table2[[#This Row],[6M Return vs Nifty Z-Score]],Table2[6M Return vs Nifty Z-Score])</f>
        <v>530</v>
      </c>
      <c r="AU358">
        <f>_xlfn.RANK.AVG(Table2[[#This Row],[Sharpe Ratio Z-Score]],Table2[Sharpe Ratio Z-Score])</f>
        <v>196</v>
      </c>
      <c r="AV358">
        <f>(Table2[[#This Row],[Rank 1Y]]+Table2[[#This Row],[Rank 6M]]+Table2[[#This Row],[Rank Sharpe]])/3</f>
        <v>361.33333333333331</v>
      </c>
    </row>
    <row r="359" spans="1:48" x14ac:dyDescent="0.3">
      <c r="A359" t="s">
        <v>1391</v>
      </c>
      <c r="B359" t="s">
        <v>1392</v>
      </c>
      <c r="C359" t="s">
        <v>10330</v>
      </c>
      <c r="D359" t="s">
        <v>706</v>
      </c>
      <c r="E359">
        <v>7951.74602736</v>
      </c>
      <c r="F359">
        <v>473.35</v>
      </c>
      <c r="G359">
        <v>-1.3771114115221199</v>
      </c>
      <c r="H359">
        <f>(Table2[[#This Row],[1Y Return vs Nifty]]-AVERAGE(Table2[1Y Return vs Nifty]))/_xlfn.STDEV.P(Table2[1Y Return vs Nifty])</f>
        <v>-0.43313838317692616</v>
      </c>
      <c r="I359">
        <v>-6.0053899515411597</v>
      </c>
      <c r="J359">
        <f>(Table2[[#This Row],[1M Return vs Nifty]]-AVERAGE(Table2[1M Return vs Nifty]))/_xlfn.STDEV.P(Table2[1M Return vs Nifty])</f>
        <v>-0.86287900488471869</v>
      </c>
      <c r="K359">
        <v>14.250557757046099</v>
      </c>
      <c r="L359">
        <f>(Table2[[#This Row],[6M Return vs Nifty]]-AVERAGE(Table2[6M Return vs Nifty]))/_xlfn.STDEV.P(Table2[6M Return vs Nifty])</f>
        <v>0.17436363115159048</v>
      </c>
      <c r="M359">
        <v>-1.11160289425673</v>
      </c>
      <c r="N359">
        <f>(Table2[[#This Row],[1W Return vs Nifty]]-AVERAGE(Table2[1W Return vs Nifty]))/_xlfn.STDEV.P(Table2[1W Return vs Nifty])</f>
        <v>-6.9418791247830819E-2</v>
      </c>
      <c r="O359">
        <v>479.73</v>
      </c>
      <c r="P359">
        <v>485.72219011582303</v>
      </c>
      <c r="Q359">
        <v>434.202478548447</v>
      </c>
      <c r="R359">
        <v>42.870270968412903</v>
      </c>
      <c r="S359" s="2">
        <f>(Table2[[#This Row],[Close Price]]-Table2[[#This Row],[20D EMA]])/Table2[[#This Row],[20D EMA]]</f>
        <v>-1.3299147437100025E-2</v>
      </c>
      <c r="T359" s="2">
        <f>(Table2[[#This Row],[Close Price]]-Table2[[#This Row],[50D EMA]])/Table2[[#This Row],[50D EMA]]</f>
        <v>-2.5471741599602003E-2</v>
      </c>
      <c r="U359" s="2">
        <f>(Table2[[#This Row],[Close Price]]-Table2[[#This Row],[200D EMA]])/Table2[[#This Row],[200D EMA]]</f>
        <v>9.0159599232193369E-2</v>
      </c>
      <c r="V359">
        <v>0.20264787672184101</v>
      </c>
      <c r="W359">
        <v>467</v>
      </c>
      <c r="X359">
        <v>478.45</v>
      </c>
      <c r="Y359">
        <v>459.05</v>
      </c>
      <c r="Z359">
        <v>478.45</v>
      </c>
      <c r="AA359">
        <v>459.05</v>
      </c>
      <c r="AB359">
        <v>478.45</v>
      </c>
      <c r="AC359" s="2">
        <f>(Table2[[#This Row],[Close Price]]/Table2[[#This Row],[Day Low]])-1</f>
        <v>1.359743040685224E-2</v>
      </c>
      <c r="AD359" s="2">
        <f>(Table2[[#This Row],[Day High]]/Table2[[#This Row],[Close Price]])-1</f>
        <v>1.0774268511672069E-2</v>
      </c>
      <c r="AE359" s="2">
        <f>(Table2[[#This Row],[Close Price]]/Table2[[#This Row],[Current Week Low]])-1</f>
        <v>3.1151290709073187E-2</v>
      </c>
      <c r="AF359" s="2">
        <f>(Table2[[#This Row],[Current Week High]]/Table2[[#This Row],[Close Price]])-1</f>
        <v>1.0774268511672069E-2</v>
      </c>
      <c r="AG359" s="2">
        <f>(Table2[[#This Row],[Close Price]]/Table2[[#This Row],[Current Month Low]])-1</f>
        <v>3.1151290709073187E-2</v>
      </c>
      <c r="AH359" s="2">
        <f>(Table2[[#This Row],[Current Month High]]/Table2[[#This Row],[Close Price]])-1</f>
        <v>1.0774268511672069E-2</v>
      </c>
      <c r="AI359">
        <v>34.942431604520898</v>
      </c>
      <c r="AJ359">
        <v>48.339078658727601</v>
      </c>
      <c r="AK359" t="str">
        <f>IF(AND(Table2[[#This Row],[20D EMA]]&gt;Table2[[#This Row],[50D EMA]],Table2[[#This Row],[50D EMA]]&gt;Table2[[#This Row],[200D EMA]]),"Uptrend","Downtrend/NoTrend")</f>
        <v>Downtrend/NoTrend</v>
      </c>
      <c r="AL359">
        <v>-0.11</v>
      </c>
      <c r="AM359" t="s">
        <v>10357</v>
      </c>
      <c r="AN359">
        <v>-3.86</v>
      </c>
      <c r="AO359" t="s">
        <v>10357</v>
      </c>
      <c r="AP359">
        <v>5.9381618735485003E-2</v>
      </c>
      <c r="AQ359">
        <f>(Table2[[#This Row],[Sharpe Ratio]]-AVERAGE(Table2[Sharpe Ratio]))/_xlfn.STDEV.P(Table2[Sharpe Ratio])</f>
        <v>-4.7912085486290425E-2</v>
      </c>
      <c r="AR3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9">
        <f>_xlfn.RANK.AVG(Table2[[#This Row],[1Y Return vs Nifty Z-Score]],Table2[1Y Return vs Nifty Z-Score])</f>
        <v>448</v>
      </c>
      <c r="AT359">
        <f>_xlfn.RANK.AVG(Table2[[#This Row],[6M Return vs Nifty Z-Score]],Table2[6M Return vs Nifty Z-Score])</f>
        <v>270</v>
      </c>
      <c r="AU359">
        <f>_xlfn.RANK.AVG(Table2[[#This Row],[Sharpe Ratio Z-Score]],Table2[Sharpe Ratio Z-Score])</f>
        <v>367</v>
      </c>
      <c r="AV359">
        <f>(Table2[[#This Row],[Rank 1Y]]+Table2[[#This Row],[Rank 6M]]+Table2[[#This Row],[Rank Sharpe]])/3</f>
        <v>361.66666666666669</v>
      </c>
    </row>
    <row r="360" spans="1:48" x14ac:dyDescent="0.3">
      <c r="A360" t="s">
        <v>868</v>
      </c>
      <c r="B360" t="s">
        <v>869</v>
      </c>
      <c r="C360" t="s">
        <v>627</v>
      </c>
      <c r="D360" t="s">
        <v>627</v>
      </c>
      <c r="E360">
        <v>18167.161811512</v>
      </c>
      <c r="F360">
        <v>188.29</v>
      </c>
      <c r="G360">
        <v>20.4834929952045</v>
      </c>
      <c r="H360">
        <f>(Table2[[#This Row],[1Y Return vs Nifty]]-AVERAGE(Table2[1Y Return vs Nifty]))/_xlfn.STDEV.P(Table2[1Y Return vs Nifty])</f>
        <v>-6.8654263060619017E-2</v>
      </c>
      <c r="I360">
        <v>4.0518758897158103</v>
      </c>
      <c r="J360">
        <f>(Table2[[#This Row],[1M Return vs Nifty]]-AVERAGE(Table2[1M Return vs Nifty]))/_xlfn.STDEV.P(Table2[1M Return vs Nifty])</f>
        <v>0.11673338090067946</v>
      </c>
      <c r="K360">
        <v>9.9193604553966104</v>
      </c>
      <c r="L360">
        <f>(Table2[[#This Row],[6M Return vs Nifty]]-AVERAGE(Table2[6M Return vs Nifty]))/_xlfn.STDEV.P(Table2[6M Return vs Nifty])</f>
        <v>2.925434359947985E-2</v>
      </c>
      <c r="M360">
        <v>-8.3033885565792698</v>
      </c>
      <c r="N360">
        <f>(Table2[[#This Row],[1W Return vs Nifty]]-AVERAGE(Table2[1W Return vs Nifty]))/_xlfn.STDEV.P(Table2[1W Return vs Nifty])</f>
        <v>-1.7902891968190782</v>
      </c>
      <c r="O360">
        <v>188.86</v>
      </c>
      <c r="P360">
        <v>177.93558106706101</v>
      </c>
      <c r="Q360">
        <v>154.14806998992</v>
      </c>
      <c r="R360">
        <v>44.675735146137797</v>
      </c>
      <c r="S360" s="2">
        <f>(Table2[[#This Row],[Close Price]]-Table2[[#This Row],[20D EMA]])/Table2[[#This Row],[20D EMA]]</f>
        <v>-3.0181086519115831E-3</v>
      </c>
      <c r="T360" s="2">
        <f>(Table2[[#This Row],[Close Price]]-Table2[[#This Row],[50D EMA]])/Table2[[#This Row],[50D EMA]]</f>
        <v>5.8191952789007233E-2</v>
      </c>
      <c r="U360" s="2">
        <f>(Table2[[#This Row],[Close Price]]-Table2[[#This Row],[200D EMA]])/Table2[[#This Row],[200D EMA]]</f>
        <v>0.22148788507253178</v>
      </c>
      <c r="V360">
        <v>1.7915334287254601</v>
      </c>
      <c r="W360">
        <v>183.5</v>
      </c>
      <c r="X360">
        <v>192.9</v>
      </c>
      <c r="Y360">
        <v>183.5</v>
      </c>
      <c r="Z360">
        <v>194.18</v>
      </c>
      <c r="AA360">
        <v>183.5</v>
      </c>
      <c r="AB360">
        <v>194.18</v>
      </c>
      <c r="AC360" s="2">
        <f>(Table2[[#This Row],[Close Price]]/Table2[[#This Row],[Day Low]])-1</f>
        <v>2.6103542234332311E-2</v>
      </c>
      <c r="AD360" s="2">
        <f>(Table2[[#This Row],[Day High]]/Table2[[#This Row],[Close Price]])-1</f>
        <v>2.4483509480057508E-2</v>
      </c>
      <c r="AE360" s="2">
        <f>(Table2[[#This Row],[Close Price]]/Table2[[#This Row],[Current Week Low]])-1</f>
        <v>2.6103542234332311E-2</v>
      </c>
      <c r="AF360" s="2">
        <f>(Table2[[#This Row],[Current Week High]]/Table2[[#This Row],[Close Price]])-1</f>
        <v>3.128153380423826E-2</v>
      </c>
      <c r="AG360" s="2">
        <f>(Table2[[#This Row],[Close Price]]/Table2[[#This Row],[Current Month Low]])-1</f>
        <v>2.6103542234332311E-2</v>
      </c>
      <c r="AH360" s="2">
        <f>(Table2[[#This Row],[Current Month High]]/Table2[[#This Row],[Close Price]])-1</f>
        <v>3.128153380423826E-2</v>
      </c>
      <c r="AI360">
        <v>13.0968187370545</v>
      </c>
      <c r="AJ360">
        <v>67.220248667850797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0.21</v>
      </c>
      <c r="AM360" t="s">
        <v>10358</v>
      </c>
      <c r="AN360">
        <v>3.09</v>
      </c>
      <c r="AO360" t="s">
        <v>10358</v>
      </c>
      <c r="AP360">
        <v>2.9217166102383001E-2</v>
      </c>
      <c r="AQ360">
        <f>(Table2[[#This Row],[Sharpe Ratio]]-AVERAGE(Table2[Sharpe Ratio]))/_xlfn.STDEV.P(Table2[Sharpe Ratio])</f>
        <v>-0.39303298018228938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-2.1059887155618271</v>
      </c>
      <c r="AS360">
        <f>_xlfn.RANK.AVG(Table2[[#This Row],[1Y Return vs Nifty Z-Score]],Table2[1Y Return vs Nifty Z-Score])</f>
        <v>321</v>
      </c>
      <c r="AT360">
        <f>_xlfn.RANK.AVG(Table2[[#This Row],[6M Return vs Nifty Z-Score]],Table2[6M Return vs Nifty Z-Score])</f>
        <v>323</v>
      </c>
      <c r="AU360">
        <f>_xlfn.RANK.AVG(Table2[[#This Row],[Sharpe Ratio Z-Score]],Table2[Sharpe Ratio Z-Score])</f>
        <v>448</v>
      </c>
      <c r="AV360">
        <f>(Table2[[#This Row],[Rank 1Y]]+Table2[[#This Row],[Rank 6M]]+Table2[[#This Row],[Rank Sharpe]])/3</f>
        <v>364</v>
      </c>
    </row>
    <row r="361" spans="1:48" x14ac:dyDescent="0.3">
      <c r="A361" t="s">
        <v>593</v>
      </c>
      <c r="B361" t="s">
        <v>594</v>
      </c>
      <c r="C361" t="s">
        <v>10321</v>
      </c>
      <c r="D361" t="s">
        <v>180</v>
      </c>
      <c r="E361">
        <v>32802.243715819997</v>
      </c>
      <c r="F361">
        <v>174.72</v>
      </c>
      <c r="G361">
        <v>38.402981773339803</v>
      </c>
      <c r="H361">
        <f>(Table2[[#This Row],[1Y Return vs Nifty]]-AVERAGE(Table2[1Y Return vs Nifty]))/_xlfn.STDEV.P(Table2[1Y Return vs Nifty])</f>
        <v>0.23011922822596909</v>
      </c>
      <c r="I361">
        <v>-1.87876587273677</v>
      </c>
      <c r="J361">
        <f>(Table2[[#This Row],[1M Return vs Nifty]]-AVERAGE(Table2[1M Return vs Nifty]))/_xlfn.STDEV.P(Table2[1M Return vs Nifty])</f>
        <v>-0.46093158469285045</v>
      </c>
      <c r="K361">
        <v>-7.6864697136917401</v>
      </c>
      <c r="L361">
        <f>(Table2[[#This Row],[6M Return vs Nifty]]-AVERAGE(Table2[6M Return vs Nifty]))/_xlfn.STDEV.P(Table2[6M Return vs Nifty])</f>
        <v>-0.56059859882521879</v>
      </c>
      <c r="M361">
        <v>-4.0788294291768201</v>
      </c>
      <c r="N361">
        <f>(Table2[[#This Row],[1W Return vs Nifty]]-AVERAGE(Table2[1W Return vs Nifty]))/_xlfn.STDEV.P(Table2[1W Return vs Nifty])</f>
        <v>-0.77942498029778162</v>
      </c>
      <c r="O361">
        <v>178.65</v>
      </c>
      <c r="P361">
        <v>181.434188130786</v>
      </c>
      <c r="Q361">
        <v>161.80523255202101</v>
      </c>
      <c r="R361">
        <v>49.440235452093098</v>
      </c>
      <c r="S361" s="2">
        <f>(Table2[[#This Row],[Close Price]]-Table2[[#This Row],[20D EMA]])/Table2[[#This Row],[20D EMA]]</f>
        <v>-2.1998320738874932E-2</v>
      </c>
      <c r="T361" s="2">
        <f>(Table2[[#This Row],[Close Price]]-Table2[[#This Row],[50D EMA]])/Table2[[#This Row],[50D EMA]]</f>
        <v>-3.7006190508847799E-2</v>
      </c>
      <c r="U361" s="2">
        <f>(Table2[[#This Row],[Close Price]]-Table2[[#This Row],[200D EMA]])/Table2[[#This Row],[200D EMA]]</f>
        <v>7.9816747853483916E-2</v>
      </c>
      <c r="V361">
        <v>0.816445002884993</v>
      </c>
      <c r="W361">
        <v>173.57</v>
      </c>
      <c r="X361">
        <v>176.7</v>
      </c>
      <c r="Y361">
        <v>173.57</v>
      </c>
      <c r="Z361">
        <v>183</v>
      </c>
      <c r="AA361">
        <v>173.57</v>
      </c>
      <c r="AB361">
        <v>183</v>
      </c>
      <c r="AC361" s="2">
        <f>(Table2[[#This Row],[Close Price]]/Table2[[#This Row],[Day Low]])-1</f>
        <v>6.62556893472388E-3</v>
      </c>
      <c r="AD361" s="2">
        <f>(Table2[[#This Row],[Day High]]/Table2[[#This Row],[Close Price]])-1</f>
        <v>1.1332417582417431E-2</v>
      </c>
      <c r="AE361" s="2">
        <f>(Table2[[#This Row],[Close Price]]/Table2[[#This Row],[Current Week Low]])-1</f>
        <v>6.62556893472388E-3</v>
      </c>
      <c r="AF361" s="2">
        <f>(Table2[[#This Row],[Current Week High]]/Table2[[#This Row],[Close Price]])-1</f>
        <v>4.7390109890109944E-2</v>
      </c>
      <c r="AG361" s="2">
        <f>(Table2[[#This Row],[Close Price]]/Table2[[#This Row],[Current Month Low]])-1</f>
        <v>6.62556893472388E-3</v>
      </c>
      <c r="AH361" s="2">
        <f>(Table2[[#This Row],[Current Month High]]/Table2[[#This Row],[Close Price]])-1</f>
        <v>4.7390109890109944E-2</v>
      </c>
      <c r="AI361">
        <v>19.619963369963301</v>
      </c>
      <c r="AJ361">
        <v>97.200902934537197</v>
      </c>
      <c r="AK361" t="str">
        <f>IF(AND(Table2[[#This Row],[20D EMA]]&gt;Table2[[#This Row],[50D EMA]],Table2[[#This Row],[50D EMA]]&gt;Table2[[#This Row],[200D EMA]]),"Uptrend","Downtrend/NoTrend")</f>
        <v>Downtrend/NoTrend</v>
      </c>
      <c r="AL361">
        <v>-0.02</v>
      </c>
      <c r="AM361" t="s">
        <v>10357</v>
      </c>
      <c r="AN361">
        <v>1.95</v>
      </c>
      <c r="AO361" t="s">
        <v>10358</v>
      </c>
      <c r="AP361">
        <v>6.3282544774052998E-2</v>
      </c>
      <c r="AQ361">
        <f>(Table2[[#This Row],[Sharpe Ratio]]-AVERAGE(Table2[Sharpe Ratio]))/_xlfn.STDEV.P(Table2[Sharpe Ratio])</f>
        <v>-3.2803760716098324E-3</v>
      </c>
      <c r="AR3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1">
        <f>_xlfn.RANK.AVG(Table2[[#This Row],[1Y Return vs Nifty Z-Score]],Table2[1Y Return vs Nifty Z-Score])</f>
        <v>230</v>
      </c>
      <c r="AT361">
        <f>_xlfn.RANK.AVG(Table2[[#This Row],[6M Return vs Nifty Z-Score]],Table2[6M Return vs Nifty Z-Score])</f>
        <v>512</v>
      </c>
      <c r="AU361">
        <f>_xlfn.RANK.AVG(Table2[[#This Row],[Sharpe Ratio Z-Score]],Table2[Sharpe Ratio Z-Score])</f>
        <v>351</v>
      </c>
      <c r="AV361">
        <f>(Table2[[#This Row],[Rank 1Y]]+Table2[[#This Row],[Rank 6M]]+Table2[[#This Row],[Rank Sharpe]])/3</f>
        <v>364.33333333333331</v>
      </c>
    </row>
    <row r="362" spans="1:48" x14ac:dyDescent="0.3">
      <c r="A362" t="s">
        <v>531</v>
      </c>
      <c r="B362" t="s">
        <v>532</v>
      </c>
      <c r="C362" t="s">
        <v>10327</v>
      </c>
      <c r="D362" t="s">
        <v>276</v>
      </c>
      <c r="E362">
        <v>39714.243713174998</v>
      </c>
      <c r="F362">
        <v>2988.7</v>
      </c>
      <c r="G362">
        <v>4.2388608391113003</v>
      </c>
      <c r="H362">
        <f>(Table2[[#This Row],[1Y Return vs Nifty]]-AVERAGE(Table2[1Y Return vs Nifty]))/_xlfn.STDEV.P(Table2[1Y Return vs Nifty])</f>
        <v>-0.33950269651952214</v>
      </c>
      <c r="I362">
        <v>-6.1591636210215697</v>
      </c>
      <c r="J362">
        <f>(Table2[[#This Row],[1M Return vs Nifty]]-AVERAGE(Table2[1M Return vs Nifty]))/_xlfn.STDEV.P(Table2[1M Return vs Nifty])</f>
        <v>-0.87785709073909979</v>
      </c>
      <c r="K362">
        <v>24.160205805691401</v>
      </c>
      <c r="L362">
        <f>(Table2[[#This Row],[6M Return vs Nifty]]-AVERAGE(Table2[6M Return vs Nifty]))/_xlfn.STDEV.P(Table2[6M Return vs Nifty])</f>
        <v>0.50636927949354971</v>
      </c>
      <c r="M362">
        <v>1.24665764064697</v>
      </c>
      <c r="N362">
        <f>(Table2[[#This Row],[1W Return vs Nifty]]-AVERAGE(Table2[1W Return vs Nifty]))/_xlfn.STDEV.P(Table2[1W Return vs Nifty])</f>
        <v>0.49487232554718891</v>
      </c>
      <c r="O362">
        <v>2913.97</v>
      </c>
      <c r="P362">
        <v>2825.6616518549499</v>
      </c>
      <c r="Q362">
        <v>2497.8458809451399</v>
      </c>
      <c r="R362">
        <v>52.100499792912501</v>
      </c>
      <c r="S362" s="2">
        <f>(Table2[[#This Row],[Close Price]]-Table2[[#This Row],[20D EMA]])/Table2[[#This Row],[20D EMA]]</f>
        <v>2.5645425313232471E-2</v>
      </c>
      <c r="T362" s="2">
        <f>(Table2[[#This Row],[Close Price]]-Table2[[#This Row],[50D EMA]])/Table2[[#This Row],[50D EMA]]</f>
        <v>5.7699175709172684E-2</v>
      </c>
      <c r="U362" s="2">
        <f>(Table2[[#This Row],[Close Price]]-Table2[[#This Row],[200D EMA]])/Table2[[#This Row],[200D EMA]]</f>
        <v>0.19651097083264782</v>
      </c>
      <c r="V362">
        <v>1.1604514242944</v>
      </c>
      <c r="W362">
        <v>2917.35</v>
      </c>
      <c r="X362">
        <v>3021.1</v>
      </c>
      <c r="Y362">
        <v>2890</v>
      </c>
      <c r="Z362">
        <v>3021.1</v>
      </c>
      <c r="AA362">
        <v>2890</v>
      </c>
      <c r="AB362">
        <v>3021.1</v>
      </c>
      <c r="AC362" s="2">
        <f>(Table2[[#This Row],[Close Price]]/Table2[[#This Row],[Day Low]])-1</f>
        <v>2.4457127187344607E-2</v>
      </c>
      <c r="AD362" s="2">
        <f>(Table2[[#This Row],[Day High]]/Table2[[#This Row],[Close Price]])-1</f>
        <v>1.0840833807340911E-2</v>
      </c>
      <c r="AE362" s="2">
        <f>(Table2[[#This Row],[Close Price]]/Table2[[#This Row],[Current Week Low]])-1</f>
        <v>3.4152249134947965E-2</v>
      </c>
      <c r="AF362" s="2">
        <f>(Table2[[#This Row],[Current Week High]]/Table2[[#This Row],[Close Price]])-1</f>
        <v>1.0840833807340911E-2</v>
      </c>
      <c r="AG362" s="2">
        <f>(Table2[[#This Row],[Close Price]]/Table2[[#This Row],[Current Month Low]])-1</f>
        <v>3.4152249134947965E-2</v>
      </c>
      <c r="AH362" s="2">
        <f>(Table2[[#This Row],[Current Month High]]/Table2[[#This Row],[Close Price]])-1</f>
        <v>1.0840833807340911E-2</v>
      </c>
      <c r="AI362">
        <v>6.0327232576036396</v>
      </c>
      <c r="AJ362">
        <v>55.511616411270303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0.21</v>
      </c>
      <c r="AM362" t="s">
        <v>10358</v>
      </c>
      <c r="AN362">
        <v>3.98</v>
      </c>
      <c r="AO362" t="s">
        <v>10358</v>
      </c>
      <c r="AP362">
        <v>1.5862151140340001E-3</v>
      </c>
      <c r="AQ362">
        <f>(Table2[[#This Row],[Sharpe Ratio]]-AVERAGE(Table2[Sharpe Ratio]))/_xlfn.STDEV.P(Table2[Sharpe Ratio])</f>
        <v>-0.70916729371979492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-0.92528547593767829</v>
      </c>
      <c r="AS362">
        <f>_xlfn.RANK.AVG(Table2[[#This Row],[1Y Return vs Nifty Z-Score]],Table2[1Y Return vs Nifty Z-Score])</f>
        <v>405</v>
      </c>
      <c r="AT362">
        <f>_xlfn.RANK.AVG(Table2[[#This Row],[6M Return vs Nifty Z-Score]],Table2[6M Return vs Nifty Z-Score])</f>
        <v>182</v>
      </c>
      <c r="AU362">
        <f>_xlfn.RANK.AVG(Table2[[#This Row],[Sharpe Ratio Z-Score]],Table2[Sharpe Ratio Z-Score])</f>
        <v>518</v>
      </c>
      <c r="AV362">
        <f>(Table2[[#This Row],[Rank 1Y]]+Table2[[#This Row],[Rank 6M]]+Table2[[#This Row],[Rank Sharpe]])/3</f>
        <v>368.33333333333331</v>
      </c>
    </row>
    <row r="363" spans="1:48" x14ac:dyDescent="0.3">
      <c r="A363" t="s">
        <v>1264</v>
      </c>
      <c r="B363" t="s">
        <v>1265</v>
      </c>
      <c r="C363" t="s">
        <v>10316</v>
      </c>
      <c r="D363" t="s">
        <v>357</v>
      </c>
      <c r="E363">
        <v>9140.7193167000005</v>
      </c>
      <c r="F363">
        <v>676</v>
      </c>
      <c r="G363">
        <v>25.9767887682363</v>
      </c>
      <c r="H363">
        <f>(Table2[[#This Row],[1Y Return vs Nifty]]-AVERAGE(Table2[1Y Return vs Nifty]))/_xlfn.STDEV.P(Table2[1Y Return vs Nifty])</f>
        <v>2.2936025987200345E-2</v>
      </c>
      <c r="I363">
        <v>1.7803547122649099</v>
      </c>
      <c r="J363">
        <f>(Table2[[#This Row],[1M Return vs Nifty]]-AVERAGE(Table2[1M Return vs Nifty]))/_xlfn.STDEV.P(Table2[1M Return vs Nifty])</f>
        <v>-0.10452061746500595</v>
      </c>
      <c r="K363">
        <v>17.621479025303501</v>
      </c>
      <c r="L363">
        <f>(Table2[[#This Row],[6M Return vs Nifty]]-AVERAGE(Table2[6M Return vs Nifty]))/_xlfn.STDEV.P(Table2[6M Return vs Nifty])</f>
        <v>0.28730052817191337</v>
      </c>
      <c r="M363">
        <v>-2.23491522219024</v>
      </c>
      <c r="N363">
        <f>(Table2[[#This Row],[1W Return vs Nifty]]-AVERAGE(Table2[1W Return vs Nifty]))/_xlfn.STDEV.P(Table2[1W Return vs Nifty])</f>
        <v>-0.33820807837598021</v>
      </c>
      <c r="O363">
        <v>681.13</v>
      </c>
      <c r="P363">
        <v>657.94783358131497</v>
      </c>
      <c r="Q363">
        <v>560.55119283648696</v>
      </c>
      <c r="R363">
        <v>43.032406314223699</v>
      </c>
      <c r="S363" s="2">
        <f>(Table2[[#This Row],[Close Price]]-Table2[[#This Row],[20D EMA]])/Table2[[#This Row],[20D EMA]]</f>
        <v>-7.5316018968478787E-3</v>
      </c>
      <c r="T363" s="2">
        <f>(Table2[[#This Row],[Close Price]]-Table2[[#This Row],[50D EMA]])/Table2[[#This Row],[50D EMA]]</f>
        <v>2.7437078590903191E-2</v>
      </c>
      <c r="U363" s="2">
        <f>(Table2[[#This Row],[Close Price]]-Table2[[#This Row],[200D EMA]])/Table2[[#This Row],[200D EMA]]</f>
        <v>0.20595586743705227</v>
      </c>
      <c r="V363">
        <v>0.26515763616591298</v>
      </c>
      <c r="W363">
        <v>673.05</v>
      </c>
      <c r="X363">
        <v>699.4</v>
      </c>
      <c r="Y363">
        <v>667.1</v>
      </c>
      <c r="Z363">
        <v>699.4</v>
      </c>
      <c r="AA363">
        <v>667.1</v>
      </c>
      <c r="AB363">
        <v>699.4</v>
      </c>
      <c r="AC363" s="2">
        <f>(Table2[[#This Row],[Close Price]]/Table2[[#This Row],[Day Low]])-1</f>
        <v>4.3830324641558338E-3</v>
      </c>
      <c r="AD363" s="2">
        <f>(Table2[[#This Row],[Day High]]/Table2[[#This Row],[Close Price]])-1</f>
        <v>3.4615384615384492E-2</v>
      </c>
      <c r="AE363" s="2">
        <f>(Table2[[#This Row],[Close Price]]/Table2[[#This Row],[Current Week Low]])-1</f>
        <v>1.3341328136711184E-2</v>
      </c>
      <c r="AF363" s="2">
        <f>(Table2[[#This Row],[Current Week High]]/Table2[[#This Row],[Close Price]])-1</f>
        <v>3.4615384615384492E-2</v>
      </c>
      <c r="AG363" s="2">
        <f>(Table2[[#This Row],[Close Price]]/Table2[[#This Row],[Current Month Low]])-1</f>
        <v>1.3341328136711184E-2</v>
      </c>
      <c r="AH363" s="2">
        <f>(Table2[[#This Row],[Current Month High]]/Table2[[#This Row],[Close Price]])-1</f>
        <v>3.4615384615384492E-2</v>
      </c>
      <c r="AI363">
        <v>17.307692307692299</v>
      </c>
      <c r="AJ363">
        <v>75.174915781290494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0.02</v>
      </c>
      <c r="AM363" t="s">
        <v>10358</v>
      </c>
      <c r="AN363">
        <v>-3.63</v>
      </c>
      <c r="AO363" t="s">
        <v>10357</v>
      </c>
      <c r="AP363">
        <v>-1.69274018178E-4</v>
      </c>
      <c r="AQ363">
        <f>(Table2[[#This Row],[Sharpe Ratio]]-AVERAGE(Table2[Sharpe Ratio]))/_xlfn.STDEV.P(Table2[Sharpe Ratio])</f>
        <v>-0.72925239147732068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-0.86174453315919308</v>
      </c>
      <c r="AS363">
        <f>_xlfn.RANK.AVG(Table2[[#This Row],[1Y Return vs Nifty Z-Score]],Table2[1Y Return vs Nifty Z-Score])</f>
        <v>293</v>
      </c>
      <c r="AT363">
        <f>_xlfn.RANK.AVG(Table2[[#This Row],[6M Return vs Nifty Z-Score]],Table2[6M Return vs Nifty Z-Score])</f>
        <v>238</v>
      </c>
      <c r="AU363">
        <f>_xlfn.RANK.AVG(Table2[[#This Row],[Sharpe Ratio Z-Score]],Table2[Sharpe Ratio Z-Score])</f>
        <v>574</v>
      </c>
      <c r="AV363">
        <f>(Table2[[#This Row],[Rank 1Y]]+Table2[[#This Row],[Rank 6M]]+Table2[[#This Row],[Rank Sharpe]])/3</f>
        <v>368.33333333333331</v>
      </c>
    </row>
    <row r="364" spans="1:48" x14ac:dyDescent="0.3">
      <c r="A364" t="s">
        <v>1469</v>
      </c>
      <c r="B364" t="s">
        <v>1470</v>
      </c>
      <c r="C364" t="s">
        <v>10325</v>
      </c>
      <c r="D364" t="s">
        <v>127</v>
      </c>
      <c r="E364">
        <v>7152.7554378000004</v>
      </c>
      <c r="F364">
        <v>661.45</v>
      </c>
      <c r="G364">
        <v>3.44193568591374</v>
      </c>
      <c r="H364">
        <f>(Table2[[#This Row],[1Y Return vs Nifty]]-AVERAGE(Table2[1Y Return vs Nifty]))/_xlfn.STDEV.P(Table2[1Y Return vs Nifty])</f>
        <v>-0.35278991209039573</v>
      </c>
      <c r="I364">
        <v>10.3650042767337</v>
      </c>
      <c r="J364">
        <f>(Table2[[#This Row],[1M Return vs Nifty]]-AVERAGE(Table2[1M Return vs Nifty]))/_xlfn.STDEV.P(Table2[1M Return vs Nifty])</f>
        <v>0.7316538631262125</v>
      </c>
      <c r="K364">
        <v>0.902674911870185</v>
      </c>
      <c r="L364">
        <f>(Table2[[#This Row],[6M Return vs Nifty]]-AVERAGE(Table2[6M Return vs Nifty]))/_xlfn.STDEV.P(Table2[6M Return vs Nifty])</f>
        <v>-0.27283413775514309</v>
      </c>
      <c r="M364">
        <v>-5.1434913847105399</v>
      </c>
      <c r="N364">
        <f>(Table2[[#This Row],[1W Return vs Nifty]]-AVERAGE(Table2[1W Return vs Nifty]))/_xlfn.STDEV.P(Table2[1W Return vs Nifty])</f>
        <v>-1.0341802437665082</v>
      </c>
      <c r="O364">
        <v>656.77</v>
      </c>
      <c r="P364">
        <v>636.62712775946898</v>
      </c>
      <c r="Q364">
        <v>592.23218817125303</v>
      </c>
      <c r="R364">
        <v>47.168406050865102</v>
      </c>
      <c r="S364" s="2">
        <f>(Table2[[#This Row],[Close Price]]-Table2[[#This Row],[20D EMA]])/Table2[[#This Row],[20D EMA]]</f>
        <v>7.1257822373130076E-3</v>
      </c>
      <c r="T364" s="2">
        <f>(Table2[[#This Row],[Close Price]]-Table2[[#This Row],[50D EMA]])/Table2[[#This Row],[50D EMA]]</f>
        <v>3.8991226038218196E-2</v>
      </c>
      <c r="U364" s="2">
        <f>(Table2[[#This Row],[Close Price]]-Table2[[#This Row],[200D EMA]])/Table2[[#This Row],[200D EMA]]</f>
        <v>0.11687613947915243</v>
      </c>
      <c r="V364">
        <v>0.72944255983685902</v>
      </c>
      <c r="W364">
        <v>647.65</v>
      </c>
      <c r="X364">
        <v>665.5</v>
      </c>
      <c r="Y364">
        <v>647.65</v>
      </c>
      <c r="Z364">
        <v>679</v>
      </c>
      <c r="AA364">
        <v>647.65</v>
      </c>
      <c r="AB364">
        <v>679</v>
      </c>
      <c r="AC364" s="2">
        <f>(Table2[[#This Row],[Close Price]]/Table2[[#This Row],[Day Low]])-1</f>
        <v>2.1307805141666192E-2</v>
      </c>
      <c r="AD364" s="2">
        <f>(Table2[[#This Row],[Day High]]/Table2[[#This Row],[Close Price]])-1</f>
        <v>6.1229117847152459E-3</v>
      </c>
      <c r="AE364" s="2">
        <f>(Table2[[#This Row],[Close Price]]/Table2[[#This Row],[Current Week Low]])-1</f>
        <v>2.1307805141666192E-2</v>
      </c>
      <c r="AF364" s="2">
        <f>(Table2[[#This Row],[Current Week High]]/Table2[[#This Row],[Close Price]])-1</f>
        <v>2.6532617733766584E-2</v>
      </c>
      <c r="AG364" s="2">
        <f>(Table2[[#This Row],[Close Price]]/Table2[[#This Row],[Current Month Low]])-1</f>
        <v>2.1307805141666192E-2</v>
      </c>
      <c r="AH364" s="2">
        <f>(Table2[[#This Row],[Current Month High]]/Table2[[#This Row],[Close Price]])-1</f>
        <v>2.6532617733766584E-2</v>
      </c>
      <c r="AI364">
        <v>27.243177866807699</v>
      </c>
      <c r="AJ364">
        <v>46.728039041703603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0</v>
      </c>
      <c r="AM364">
        <v>0</v>
      </c>
      <c r="AN364">
        <v>-2.79</v>
      </c>
      <c r="AO364" t="s">
        <v>10357</v>
      </c>
      <c r="AP364">
        <v>8.2463120084407995E-2</v>
      </c>
      <c r="AQ364">
        <f>(Table2[[#This Row],[Sharpe Ratio]]-AVERAGE(Table2[Sharpe Ratio]))/_xlfn.STDEV.P(Table2[Sharpe Ratio])</f>
        <v>0.21617055819230049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-0.71197987229353399</v>
      </c>
      <c r="AS364">
        <f>_xlfn.RANK.AVG(Table2[[#This Row],[1Y Return vs Nifty Z-Score]],Table2[1Y Return vs Nifty Z-Score])</f>
        <v>414</v>
      </c>
      <c r="AT364">
        <f>_xlfn.RANK.AVG(Table2[[#This Row],[6M Return vs Nifty Z-Score]],Table2[6M Return vs Nifty Z-Score])</f>
        <v>409</v>
      </c>
      <c r="AU364">
        <f>_xlfn.RANK.AVG(Table2[[#This Row],[Sharpe Ratio Z-Score]],Table2[Sharpe Ratio Z-Score])</f>
        <v>282</v>
      </c>
      <c r="AV364">
        <f>(Table2[[#This Row],[Rank 1Y]]+Table2[[#This Row],[Rank 6M]]+Table2[[#This Row],[Rank Sharpe]])/3</f>
        <v>368.33333333333331</v>
      </c>
    </row>
    <row r="365" spans="1:48" x14ac:dyDescent="0.3">
      <c r="A365" t="s">
        <v>753</v>
      </c>
      <c r="B365" t="s">
        <v>754</v>
      </c>
      <c r="C365" t="s">
        <v>10319</v>
      </c>
      <c r="D365" t="s">
        <v>204</v>
      </c>
      <c r="E365">
        <v>22342.795591400001</v>
      </c>
      <c r="F365">
        <v>1919.9</v>
      </c>
      <c r="G365">
        <v>-0.53476816959975704</v>
      </c>
      <c r="H365">
        <f>(Table2[[#This Row],[1Y Return vs Nifty]]-AVERAGE(Table2[1Y Return vs Nifty]))/_xlfn.STDEV.P(Table2[1Y Return vs Nifty])</f>
        <v>-0.41909390711140998</v>
      </c>
      <c r="I365">
        <v>-1.5640532718456299</v>
      </c>
      <c r="J365">
        <f>(Table2[[#This Row],[1M Return vs Nifty]]-AVERAGE(Table2[1M Return vs Nifty]))/_xlfn.STDEV.P(Table2[1M Return vs Nifty])</f>
        <v>-0.43027749175528457</v>
      </c>
      <c r="K365">
        <v>-20.5608621010308</v>
      </c>
      <c r="L365">
        <f>(Table2[[#This Row],[6M Return vs Nifty]]-AVERAGE(Table2[6M Return vs Nifty]))/_xlfn.STDEV.P(Table2[6M Return vs Nifty])</f>
        <v>-0.99193288744827612</v>
      </c>
      <c r="M365">
        <v>-0.81716102711290095</v>
      </c>
      <c r="N365">
        <f>(Table2[[#This Row],[1W Return vs Nifty]]-AVERAGE(Table2[1W Return vs Nifty]))/_xlfn.STDEV.P(Table2[1W Return vs Nifty])</f>
        <v>1.0360747784909565E-3</v>
      </c>
      <c r="O365">
        <v>1922.43</v>
      </c>
      <c r="P365">
        <v>1958.3240189081</v>
      </c>
      <c r="Q365">
        <v>1811.44706574618</v>
      </c>
      <c r="R365">
        <v>41.544104939251298</v>
      </c>
      <c r="S365" s="2">
        <f>(Table2[[#This Row],[Close Price]]-Table2[[#This Row],[20D EMA]])/Table2[[#This Row],[20D EMA]]</f>
        <v>-1.3160427167699072E-3</v>
      </c>
      <c r="T365" s="2">
        <f>(Table2[[#This Row],[Close Price]]-Table2[[#This Row],[50D EMA]])/Table2[[#This Row],[50D EMA]]</f>
        <v>-1.9620868935429771E-2</v>
      </c>
      <c r="U365" s="2">
        <f>(Table2[[#This Row],[Close Price]]-Table2[[#This Row],[200D EMA]])/Table2[[#This Row],[200D EMA]]</f>
        <v>5.9870882403701732E-2</v>
      </c>
      <c r="V365">
        <v>0.43867058457318497</v>
      </c>
      <c r="W365">
        <v>1885.65</v>
      </c>
      <c r="X365">
        <v>1943</v>
      </c>
      <c r="Y365">
        <v>1881</v>
      </c>
      <c r="Z365">
        <v>1955.35</v>
      </c>
      <c r="AA365">
        <v>1881</v>
      </c>
      <c r="AB365">
        <v>1955.35</v>
      </c>
      <c r="AC365" s="2">
        <f>(Table2[[#This Row],[Close Price]]/Table2[[#This Row],[Day Low]])-1</f>
        <v>1.8163497998037847E-2</v>
      </c>
      <c r="AD365" s="2">
        <f>(Table2[[#This Row],[Day High]]/Table2[[#This Row],[Close Price]])-1</f>
        <v>1.2031876660242746E-2</v>
      </c>
      <c r="AE365" s="2">
        <f>(Table2[[#This Row],[Close Price]]/Table2[[#This Row],[Current Week Low]])-1</f>
        <v>2.0680489101541744E-2</v>
      </c>
      <c r="AF365" s="2">
        <f>(Table2[[#This Row],[Current Week High]]/Table2[[#This Row],[Close Price]])-1</f>
        <v>1.8464503359549855E-2</v>
      </c>
      <c r="AG365" s="2">
        <f>(Table2[[#This Row],[Close Price]]/Table2[[#This Row],[Current Month Low]])-1</f>
        <v>2.0680489101541744E-2</v>
      </c>
      <c r="AH365" s="2">
        <f>(Table2[[#This Row],[Current Month High]]/Table2[[#This Row],[Close Price]])-1</f>
        <v>1.8464503359549855E-2</v>
      </c>
      <c r="AI365">
        <v>26.483150164070999</v>
      </c>
      <c r="AJ365">
        <v>72.443526294516502</v>
      </c>
      <c r="AK365" t="str">
        <f>IF(AND(Table2[[#This Row],[20D EMA]]&gt;Table2[[#This Row],[50D EMA]],Table2[[#This Row],[50D EMA]]&gt;Table2[[#This Row],[200D EMA]]),"Uptrend","Downtrend/NoTrend")</f>
        <v>Downtrend/NoTrend</v>
      </c>
      <c r="AL365">
        <v>-0.08</v>
      </c>
      <c r="AM365" t="s">
        <v>10357</v>
      </c>
      <c r="AN365">
        <v>-0.96</v>
      </c>
      <c r="AO365" t="s">
        <v>10357</v>
      </c>
      <c r="AP365">
        <v>0.22025401584149501</v>
      </c>
      <c r="AQ365">
        <f>(Table2[[#This Row],[Sharpe Ratio]]-AVERAGE(Table2[Sharpe Ratio]))/_xlfn.STDEV.P(Table2[Sharpe Ratio])</f>
        <v>1.7926790996555526</v>
      </c>
      <c r="AR3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5">
        <f>_xlfn.RANK.AVG(Table2[[#This Row],[1Y Return vs Nifty Z-Score]],Table2[1Y Return vs Nifty Z-Score])</f>
        <v>441</v>
      </c>
      <c r="AT365">
        <f>_xlfn.RANK.AVG(Table2[[#This Row],[6M Return vs Nifty Z-Score]],Table2[6M Return vs Nifty Z-Score])</f>
        <v>639</v>
      </c>
      <c r="AU365">
        <f>_xlfn.RANK.AVG(Table2[[#This Row],[Sharpe Ratio Z-Score]],Table2[Sharpe Ratio Z-Score])</f>
        <v>26</v>
      </c>
      <c r="AV365">
        <f>(Table2[[#This Row],[Rank 1Y]]+Table2[[#This Row],[Rank 6M]]+Table2[[#This Row],[Rank Sharpe]])/3</f>
        <v>368.66666666666669</v>
      </c>
    </row>
    <row r="366" spans="1:48" x14ac:dyDescent="0.3">
      <c r="A366" t="s">
        <v>1308</v>
      </c>
      <c r="B366" t="s">
        <v>1309</v>
      </c>
      <c r="C366" t="s">
        <v>10322</v>
      </c>
      <c r="D366" t="s">
        <v>80</v>
      </c>
      <c r="E366">
        <v>8737.2175428850005</v>
      </c>
      <c r="F366">
        <v>815.1</v>
      </c>
      <c r="G366">
        <v>-16.7685344422746</v>
      </c>
      <c r="H366">
        <f>(Table2[[#This Row],[1Y Return vs Nifty]]-AVERAGE(Table2[1Y Return vs Nifty]))/_xlfn.STDEV.P(Table2[1Y Return vs Nifty])</f>
        <v>-0.68976117257132541</v>
      </c>
      <c r="I366">
        <v>9.4923822266790001</v>
      </c>
      <c r="J366">
        <f>(Table2[[#This Row],[1M Return vs Nifty]]-AVERAGE(Table2[1M Return vs Nifty]))/_xlfn.STDEV.P(Table2[1M Return vs Nifty])</f>
        <v>0.64665746531436041</v>
      </c>
      <c r="K366">
        <v>0.64799169839987902</v>
      </c>
      <c r="L366">
        <f>(Table2[[#This Row],[6M Return vs Nifty]]-AVERAGE(Table2[6M Return vs Nifty]))/_xlfn.STDEV.P(Table2[6M Return vs Nifty])</f>
        <v>-0.28136685909851938</v>
      </c>
      <c r="M366">
        <v>2.0138810287242799</v>
      </c>
      <c r="N366">
        <f>(Table2[[#This Row],[1W Return vs Nifty]]-AVERAGE(Table2[1W Return vs Nifty]))/_xlfn.STDEV.P(Table2[1W Return vs Nifty])</f>
        <v>0.67845566423333759</v>
      </c>
      <c r="O366">
        <v>786.08</v>
      </c>
      <c r="P366">
        <v>773.63119141220102</v>
      </c>
      <c r="Q366">
        <v>744.60489663233398</v>
      </c>
      <c r="R366">
        <v>54.9976455965433</v>
      </c>
      <c r="S366" s="2">
        <f>(Table2[[#This Row],[Close Price]]-Table2[[#This Row],[20D EMA]])/Table2[[#This Row],[20D EMA]]</f>
        <v>3.6917362100549536E-2</v>
      </c>
      <c r="T366" s="2">
        <f>(Table2[[#This Row],[Close Price]]-Table2[[#This Row],[50D EMA]])/Table2[[#This Row],[50D EMA]]</f>
        <v>5.3602813650909104E-2</v>
      </c>
      <c r="U366" s="2">
        <f>(Table2[[#This Row],[Close Price]]-Table2[[#This Row],[200D EMA]])/Table2[[#This Row],[200D EMA]]</f>
        <v>9.4674509510343244E-2</v>
      </c>
      <c r="V366">
        <v>0.78243157617308001</v>
      </c>
      <c r="W366">
        <v>782</v>
      </c>
      <c r="X366">
        <v>820.5</v>
      </c>
      <c r="Y366">
        <v>782</v>
      </c>
      <c r="Z366">
        <v>820.5</v>
      </c>
      <c r="AA366">
        <v>782</v>
      </c>
      <c r="AB366">
        <v>820.5</v>
      </c>
      <c r="AC366" s="2">
        <f>(Table2[[#This Row],[Close Price]]/Table2[[#This Row],[Day Low]])-1</f>
        <v>4.2327365728900279E-2</v>
      </c>
      <c r="AD366" s="2">
        <f>(Table2[[#This Row],[Day High]]/Table2[[#This Row],[Close Price]])-1</f>
        <v>6.6249539933749269E-3</v>
      </c>
      <c r="AE366" s="2">
        <f>(Table2[[#This Row],[Close Price]]/Table2[[#This Row],[Current Week Low]])-1</f>
        <v>4.2327365728900279E-2</v>
      </c>
      <c r="AF366" s="2">
        <f>(Table2[[#This Row],[Current Week High]]/Table2[[#This Row],[Close Price]])-1</f>
        <v>6.6249539933749269E-3</v>
      </c>
      <c r="AG366" s="2">
        <f>(Table2[[#This Row],[Close Price]]/Table2[[#This Row],[Current Month Low]])-1</f>
        <v>4.2327365728900279E-2</v>
      </c>
      <c r="AH366" s="2">
        <f>(Table2[[#This Row],[Current Month High]]/Table2[[#This Row],[Close Price]])-1</f>
        <v>6.6249539933749269E-3</v>
      </c>
      <c r="AI366">
        <v>12.869586553796999</v>
      </c>
      <c r="AJ366">
        <v>32.321428571428498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0.02</v>
      </c>
      <c r="AM366" t="s">
        <v>10358</v>
      </c>
      <c r="AN366">
        <v>5.43</v>
      </c>
      <c r="AO366" t="s">
        <v>10358</v>
      </c>
      <c r="AP366">
        <v>0.14152612675002499</v>
      </c>
      <c r="AQ366">
        <f>(Table2[[#This Row],[Sharpe Ratio]]-AVERAGE(Table2[Sharpe Ratio]))/_xlfn.STDEV.P(Table2[Sharpe Ratio])</f>
        <v>0.89192880753989634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1.2459139054177495</v>
      </c>
      <c r="AS366">
        <f>_xlfn.RANK.AVG(Table2[[#This Row],[1Y Return vs Nifty Z-Score]],Table2[1Y Return vs Nifty Z-Score])</f>
        <v>554</v>
      </c>
      <c r="AT366">
        <f>_xlfn.RANK.AVG(Table2[[#This Row],[6M Return vs Nifty Z-Score]],Table2[6M Return vs Nifty Z-Score])</f>
        <v>417</v>
      </c>
      <c r="AU366">
        <f>_xlfn.RANK.AVG(Table2[[#This Row],[Sharpe Ratio Z-Score]],Table2[Sharpe Ratio Z-Score])</f>
        <v>136</v>
      </c>
      <c r="AV366">
        <f>(Table2[[#This Row],[Rank 1Y]]+Table2[[#This Row],[Rank 6M]]+Table2[[#This Row],[Rank Sharpe]])/3</f>
        <v>369</v>
      </c>
    </row>
    <row r="367" spans="1:48" x14ac:dyDescent="0.3">
      <c r="A367" t="s">
        <v>1552</v>
      </c>
      <c r="B367" t="s">
        <v>1553</v>
      </c>
      <c r="C367" t="s">
        <v>10327</v>
      </c>
      <c r="D367" t="s">
        <v>276</v>
      </c>
      <c r="E367">
        <v>6420.83717523</v>
      </c>
      <c r="F367">
        <v>671.75</v>
      </c>
      <c r="G367">
        <v>-17.669140045574501</v>
      </c>
      <c r="H367">
        <f>(Table2[[#This Row],[1Y Return vs Nifty]]-AVERAGE(Table2[1Y Return vs Nifty]))/_xlfn.STDEV.P(Table2[1Y Return vs Nifty])</f>
        <v>-0.70477706301896437</v>
      </c>
      <c r="I367">
        <v>7.59877726353331</v>
      </c>
      <c r="J367">
        <f>(Table2[[#This Row],[1M Return vs Nifty]]-AVERAGE(Table2[1M Return vs Nifty]))/_xlfn.STDEV.P(Table2[1M Return vs Nifty])</f>
        <v>0.46221380985557414</v>
      </c>
      <c r="K367">
        <v>21.322010113313599</v>
      </c>
      <c r="L367">
        <f>(Table2[[#This Row],[6M Return vs Nifty]]-AVERAGE(Table2[6M Return vs Nifty]))/_xlfn.STDEV.P(Table2[6M Return vs Nifty])</f>
        <v>0.41128043311438245</v>
      </c>
      <c r="M367">
        <v>-4.4506718739992301</v>
      </c>
      <c r="N367">
        <f>(Table2[[#This Row],[1W Return vs Nifty]]-AVERAGE(Table2[1W Return vs Nifty]))/_xlfn.STDEV.P(Table2[1W Return vs Nifty])</f>
        <v>-0.86840047106949847</v>
      </c>
      <c r="O367">
        <v>658.19</v>
      </c>
      <c r="P367">
        <v>612.51867736403199</v>
      </c>
      <c r="Q367">
        <v>557.22509763213998</v>
      </c>
      <c r="R367">
        <v>50.802436464740801</v>
      </c>
      <c r="S367" s="2">
        <f>(Table2[[#This Row],[Close Price]]-Table2[[#This Row],[20D EMA]])/Table2[[#This Row],[20D EMA]]</f>
        <v>2.0601953843115126E-2</v>
      </c>
      <c r="T367" s="2">
        <f>(Table2[[#This Row],[Close Price]]-Table2[[#This Row],[50D EMA]])/Table2[[#This Row],[50D EMA]]</f>
        <v>9.6701251447334505E-2</v>
      </c>
      <c r="U367" s="2">
        <f>(Table2[[#This Row],[Close Price]]-Table2[[#This Row],[200D EMA]])/Table2[[#This Row],[200D EMA]]</f>
        <v>0.20552717897043693</v>
      </c>
      <c r="V367">
        <v>0.98212736772256004</v>
      </c>
      <c r="W367">
        <v>653.04999999999995</v>
      </c>
      <c r="X367">
        <v>689</v>
      </c>
      <c r="Y367">
        <v>653.04999999999995</v>
      </c>
      <c r="Z367">
        <v>704.2</v>
      </c>
      <c r="AA367">
        <v>653.04999999999995</v>
      </c>
      <c r="AB367">
        <v>704.2</v>
      </c>
      <c r="AC367" s="2">
        <f>(Table2[[#This Row],[Close Price]]/Table2[[#This Row],[Day Low]])-1</f>
        <v>2.863486716177932E-2</v>
      </c>
      <c r="AD367" s="2">
        <f>(Table2[[#This Row],[Day High]]/Table2[[#This Row],[Close Price]])-1</f>
        <v>2.5679196129512416E-2</v>
      </c>
      <c r="AE367" s="2">
        <f>(Table2[[#This Row],[Close Price]]/Table2[[#This Row],[Current Week Low]])-1</f>
        <v>2.863486716177932E-2</v>
      </c>
      <c r="AF367" s="2">
        <f>(Table2[[#This Row],[Current Week High]]/Table2[[#This Row],[Close Price]])-1</f>
        <v>4.8306661704503151E-2</v>
      </c>
      <c r="AG367" s="2">
        <f>(Table2[[#This Row],[Close Price]]/Table2[[#This Row],[Current Month Low]])-1</f>
        <v>2.863486716177932E-2</v>
      </c>
      <c r="AH367" s="2">
        <f>(Table2[[#This Row],[Current Month High]]/Table2[[#This Row],[Close Price]])-1</f>
        <v>4.8306661704503151E-2</v>
      </c>
      <c r="AI367">
        <v>8.1950130256791898</v>
      </c>
      <c r="AJ367">
        <v>54.4430394298195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0.25</v>
      </c>
      <c r="AM367" t="s">
        <v>10358</v>
      </c>
      <c r="AN367">
        <v>7.51</v>
      </c>
      <c r="AO367" t="s">
        <v>10358</v>
      </c>
      <c r="AP367">
        <v>6.8291842975666997E-2</v>
      </c>
      <c r="AQ367">
        <f>(Table2[[#This Row],[Sharpe Ratio]]-AVERAGE(Table2[Sharpe Ratio]))/_xlfn.STDEV.P(Table2[Sharpe Ratio])</f>
        <v>5.4032564367525092E-2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-0.64565072675098112</v>
      </c>
      <c r="AS367">
        <f>_xlfn.RANK.AVG(Table2[[#This Row],[1Y Return vs Nifty Z-Score]],Table2[1Y Return vs Nifty Z-Score])</f>
        <v>560</v>
      </c>
      <c r="AT367">
        <f>_xlfn.RANK.AVG(Table2[[#This Row],[6M Return vs Nifty Z-Score]],Table2[6M Return vs Nifty Z-Score])</f>
        <v>210</v>
      </c>
      <c r="AU367">
        <f>_xlfn.RANK.AVG(Table2[[#This Row],[Sharpe Ratio Z-Score]],Table2[Sharpe Ratio Z-Score])</f>
        <v>337</v>
      </c>
      <c r="AV367">
        <f>(Table2[[#This Row],[Rank 1Y]]+Table2[[#This Row],[Rank 6M]]+Table2[[#This Row],[Rank Sharpe]])/3</f>
        <v>369</v>
      </c>
    </row>
    <row r="368" spans="1:48" x14ac:dyDescent="0.3">
      <c r="A368" t="s">
        <v>665</v>
      </c>
      <c r="B368" t="s">
        <v>666</v>
      </c>
      <c r="C368" t="s">
        <v>10324</v>
      </c>
      <c r="D368" t="s">
        <v>338</v>
      </c>
      <c r="E368">
        <v>28171.8898515</v>
      </c>
      <c r="F368">
        <v>2217.9499999999998</v>
      </c>
      <c r="G368">
        <v>5.5381496800723902</v>
      </c>
      <c r="H368">
        <f>(Table2[[#This Row],[1Y Return vs Nifty]]-AVERAGE(Table2[1Y Return vs Nifty]))/_xlfn.STDEV.P(Table2[1Y Return vs Nifty])</f>
        <v>-0.31783951918171166</v>
      </c>
      <c r="I368">
        <v>5.0132889138958197</v>
      </c>
      <c r="J368">
        <f>(Table2[[#This Row],[1M Return vs Nifty]]-AVERAGE(Table2[1M Return vs Nifty]))/_xlfn.STDEV.P(Table2[1M Return vs Nifty])</f>
        <v>0.21037832587952521</v>
      </c>
      <c r="K368">
        <v>65.947627206395794</v>
      </c>
      <c r="L368">
        <f>(Table2[[#This Row],[6M Return vs Nifty]]-AVERAGE(Table2[6M Return vs Nifty]))/_xlfn.STDEV.P(Table2[6M Return vs Nifty])</f>
        <v>1.9063846853460436</v>
      </c>
      <c r="M368">
        <v>8.5449672542055009</v>
      </c>
      <c r="N368">
        <f>(Table2[[#This Row],[1W Return vs Nifty]]-AVERAGE(Table2[1W Return vs Nifty]))/_xlfn.STDEV.P(Table2[1W Return vs Nifty])</f>
        <v>2.241232077405118</v>
      </c>
      <c r="O368">
        <v>2115</v>
      </c>
      <c r="P368">
        <v>2013.3850131115801</v>
      </c>
      <c r="Q368">
        <v>1700.1944818723</v>
      </c>
      <c r="R368">
        <v>74.932901643862493</v>
      </c>
      <c r="S368" s="2">
        <f>(Table2[[#This Row],[Close Price]]-Table2[[#This Row],[20D EMA]])/Table2[[#This Row],[20D EMA]]</f>
        <v>4.8676122931441995E-2</v>
      </c>
      <c r="T368" s="2">
        <f>(Table2[[#This Row],[Close Price]]-Table2[[#This Row],[50D EMA]])/Table2[[#This Row],[50D EMA]]</f>
        <v>0.10160251792689932</v>
      </c>
      <c r="U368" s="2">
        <f>(Table2[[#This Row],[Close Price]]-Table2[[#This Row],[200D EMA]])/Table2[[#This Row],[200D EMA]]</f>
        <v>0.30452723123623687</v>
      </c>
      <c r="V368">
        <v>0.92705855615600496</v>
      </c>
      <c r="W368">
        <v>2154</v>
      </c>
      <c r="X368">
        <v>2225</v>
      </c>
      <c r="Y368">
        <v>2142</v>
      </c>
      <c r="Z368">
        <v>2245</v>
      </c>
      <c r="AA368">
        <v>2142</v>
      </c>
      <c r="AB368">
        <v>2245</v>
      </c>
      <c r="AC368" s="2">
        <f>(Table2[[#This Row],[Close Price]]/Table2[[#This Row],[Day Low]])-1</f>
        <v>2.9688950789229285E-2</v>
      </c>
      <c r="AD368" s="2">
        <f>(Table2[[#This Row],[Day High]]/Table2[[#This Row],[Close Price]])-1</f>
        <v>3.1786108794158441E-3</v>
      </c>
      <c r="AE368" s="2">
        <f>(Table2[[#This Row],[Close Price]]/Table2[[#This Row],[Current Week Low]])-1</f>
        <v>3.5457516339869155E-2</v>
      </c>
      <c r="AF368" s="2">
        <f>(Table2[[#This Row],[Current Week High]]/Table2[[#This Row],[Close Price]])-1</f>
        <v>1.2195946707545424E-2</v>
      </c>
      <c r="AG368" s="2">
        <f>(Table2[[#This Row],[Close Price]]/Table2[[#This Row],[Current Month Low]])-1</f>
        <v>3.5457516339869155E-2</v>
      </c>
      <c r="AH368" s="2">
        <f>(Table2[[#This Row],[Current Month High]]/Table2[[#This Row],[Close Price]])-1</f>
        <v>1.2195946707545424E-2</v>
      </c>
      <c r="AI368">
        <v>1.3548547081764599</v>
      </c>
      <c r="AJ368">
        <v>86.995194334373096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0.15</v>
      </c>
      <c r="AM368" t="s">
        <v>10358</v>
      </c>
      <c r="AN368">
        <v>5.59</v>
      </c>
      <c r="AO368" t="s">
        <v>10358</v>
      </c>
      <c r="AP368">
        <v>-6.1453602376361001E-2</v>
      </c>
      <c r="AQ368">
        <f>(Table2[[#This Row],[Sharpe Ratio]]-AVERAGE(Table2[Sharpe Ratio]))/_xlfn.STDEV.P(Table2[Sharpe Ratio])</f>
        <v>-1.4304254739488809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2.6097300955000944</v>
      </c>
      <c r="AS368">
        <f>_xlfn.RANK.AVG(Table2[[#This Row],[1Y Return vs Nifty Z-Score]],Table2[1Y Return vs Nifty Z-Score])</f>
        <v>396</v>
      </c>
      <c r="AT368">
        <f>_xlfn.RANK.AVG(Table2[[#This Row],[6M Return vs Nifty Z-Score]],Table2[6M Return vs Nifty Z-Score])</f>
        <v>36</v>
      </c>
      <c r="AU368">
        <f>_xlfn.RANK.AVG(Table2[[#This Row],[Sharpe Ratio Z-Score]],Table2[Sharpe Ratio Z-Score])</f>
        <v>677</v>
      </c>
      <c r="AV368">
        <f>(Table2[[#This Row],[Rank 1Y]]+Table2[[#This Row],[Rank 6M]]+Table2[[#This Row],[Rank Sharpe]])/3</f>
        <v>369.66666666666669</v>
      </c>
    </row>
    <row r="369" spans="1:48" x14ac:dyDescent="0.3">
      <c r="A369" t="s">
        <v>44</v>
      </c>
      <c r="B369" t="s">
        <v>45</v>
      </c>
      <c r="C369" t="s">
        <v>10317</v>
      </c>
      <c r="D369" t="s">
        <v>46</v>
      </c>
      <c r="E369">
        <v>506424.37161899998</v>
      </c>
      <c r="F369">
        <v>3650.8</v>
      </c>
      <c r="G369">
        <v>5.6276776619011804</v>
      </c>
      <c r="H369">
        <f>(Table2[[#This Row],[1Y Return vs Nifty]]-AVERAGE(Table2[1Y Return vs Nifty]))/_xlfn.STDEV.P(Table2[1Y Return vs Nifty])</f>
        <v>-0.31634680987342673</v>
      </c>
      <c r="I369">
        <v>0.98708045560088198</v>
      </c>
      <c r="J369">
        <f>(Table2[[#This Row],[1M Return vs Nifty]]-AVERAGE(Table2[1M Return vs Nifty]))/_xlfn.STDEV.P(Table2[1M Return vs Nifty])</f>
        <v>-0.18178826648795984</v>
      </c>
      <c r="K369">
        <v>-12.2918423693222</v>
      </c>
      <c r="L369">
        <f>(Table2[[#This Row],[6M Return vs Nifty]]-AVERAGE(Table2[6M Return vs Nifty]))/_xlfn.STDEV.P(Table2[6M Return vs Nifty])</f>
        <v>-0.71489365823431095</v>
      </c>
      <c r="M369">
        <v>-1.03872218846463</v>
      </c>
      <c r="N369">
        <f>(Table2[[#This Row],[1W Return vs Nifty]]-AVERAGE(Table2[1W Return vs Nifty]))/_xlfn.STDEV.P(Table2[1W Return vs Nifty])</f>
        <v>-5.1979693974419205E-2</v>
      </c>
      <c r="O369">
        <v>3644.87</v>
      </c>
      <c r="P369">
        <v>3625.3891077988201</v>
      </c>
      <c r="Q369">
        <v>3438.3317109456498</v>
      </c>
      <c r="R369">
        <v>60.4085023751866</v>
      </c>
      <c r="S369" s="2">
        <f>(Table2[[#This Row],[Close Price]]-Table2[[#This Row],[20D EMA]])/Table2[[#This Row],[20D EMA]]</f>
        <v>1.6269441708484228E-3</v>
      </c>
      <c r="T369" s="2">
        <f>(Table2[[#This Row],[Close Price]]-Table2[[#This Row],[50D EMA]])/Table2[[#This Row],[50D EMA]]</f>
        <v>7.0091489342528814E-3</v>
      </c>
      <c r="U369" s="2">
        <f>(Table2[[#This Row],[Close Price]]-Table2[[#This Row],[200D EMA]])/Table2[[#This Row],[200D EMA]]</f>
        <v>6.1794005615564918E-2</v>
      </c>
      <c r="V369">
        <v>0.653573132106678</v>
      </c>
      <c r="W369">
        <v>3631.1</v>
      </c>
      <c r="X369">
        <v>3681</v>
      </c>
      <c r="Y369">
        <v>3631.1</v>
      </c>
      <c r="Z369">
        <v>3721.95</v>
      </c>
      <c r="AA369">
        <v>3631.1</v>
      </c>
      <c r="AB369">
        <v>3721.95</v>
      </c>
      <c r="AC369" s="2">
        <f>(Table2[[#This Row],[Close Price]]/Table2[[#This Row],[Day Low]])-1</f>
        <v>5.4253531987553671E-3</v>
      </c>
      <c r="AD369" s="2">
        <f>(Table2[[#This Row],[Day High]]/Table2[[#This Row],[Close Price]])-1</f>
        <v>8.2721595266790349E-3</v>
      </c>
      <c r="AE369" s="2">
        <f>(Table2[[#This Row],[Close Price]]/Table2[[#This Row],[Current Week Low]])-1</f>
        <v>5.4253531987553671E-3</v>
      </c>
      <c r="AF369" s="2">
        <f>(Table2[[#This Row],[Current Week High]]/Table2[[#This Row],[Close Price]])-1</f>
        <v>1.9488879149775373E-2</v>
      </c>
      <c r="AG369" s="2">
        <f>(Table2[[#This Row],[Close Price]]/Table2[[#This Row],[Current Month Low]])-1</f>
        <v>5.4253531987553671E-3</v>
      </c>
      <c r="AH369" s="2">
        <f>(Table2[[#This Row],[Current Month High]]/Table2[[#This Row],[Close Price]])-1</f>
        <v>1.9488879149775373E-2</v>
      </c>
      <c r="AI369">
        <v>7.3709871808918601</v>
      </c>
      <c r="AJ369">
        <v>34.964879852125698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-0.05</v>
      </c>
      <c r="AM369" t="s">
        <v>10357</v>
      </c>
      <c r="AN369">
        <v>2.69</v>
      </c>
      <c r="AO369" t="s">
        <v>10358</v>
      </c>
      <c r="AP369">
        <v>0.13200071970168101</v>
      </c>
      <c r="AQ369">
        <f>(Table2[[#This Row],[Sharpe Ratio]]-AVERAGE(Table2[Sharpe Ratio]))/_xlfn.STDEV.P(Table2[Sharpe Ratio])</f>
        <v>0.7829456596322002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-0.4820627689379165</v>
      </c>
      <c r="AS369">
        <f>_xlfn.RANK.AVG(Table2[[#This Row],[1Y Return vs Nifty Z-Score]],Table2[1Y Return vs Nifty Z-Score])</f>
        <v>395</v>
      </c>
      <c r="AT369">
        <f>_xlfn.RANK.AVG(Table2[[#This Row],[6M Return vs Nifty Z-Score]],Table2[6M Return vs Nifty Z-Score])</f>
        <v>556</v>
      </c>
      <c r="AU369">
        <f>_xlfn.RANK.AVG(Table2[[#This Row],[Sharpe Ratio Z-Score]],Table2[Sharpe Ratio Z-Score])</f>
        <v>159</v>
      </c>
      <c r="AV369">
        <f>(Table2[[#This Row],[Rank 1Y]]+Table2[[#This Row],[Rank 6M]]+Table2[[#This Row],[Rank Sharpe]])/3</f>
        <v>370</v>
      </c>
    </row>
    <row r="370" spans="1:48" x14ac:dyDescent="0.3">
      <c r="A370" t="s">
        <v>264</v>
      </c>
      <c r="B370" t="s">
        <v>265</v>
      </c>
      <c r="C370" t="s">
        <v>10314</v>
      </c>
      <c r="D370" t="s">
        <v>266</v>
      </c>
      <c r="E370">
        <v>101911.26781465</v>
      </c>
      <c r="F370">
        <v>92.86</v>
      </c>
      <c r="G370">
        <v>14.0481341326142</v>
      </c>
      <c r="H370">
        <f>(Table2[[#This Row],[1Y Return vs Nifty]]-AVERAGE(Table2[1Y Return vs Nifty]))/_xlfn.STDEV.P(Table2[1Y Return vs Nifty])</f>
        <v>-0.17595166751582958</v>
      </c>
      <c r="I370">
        <v>-6.0486954437409697</v>
      </c>
      <c r="J370">
        <f>(Table2[[#This Row],[1M Return vs Nifty]]-AVERAGE(Table2[1M Return vs Nifty]))/_xlfn.STDEV.P(Table2[1M Return vs Nifty])</f>
        <v>-0.86709710920860361</v>
      </c>
      <c r="K370">
        <v>-6.0362804816601896</v>
      </c>
      <c r="L370">
        <f>(Table2[[#This Row],[6M Return vs Nifty]]-AVERAGE(Table2[6M Return vs Nifty]))/_xlfn.STDEV.P(Table2[6M Return vs Nifty])</f>
        <v>-0.5053118577443938</v>
      </c>
      <c r="M370">
        <v>-2.9385886518272799</v>
      </c>
      <c r="N370">
        <f>(Table2[[#This Row],[1W Return vs Nifty]]-AVERAGE(Table2[1W Return vs Nifty]))/_xlfn.STDEV.P(Table2[1W Return vs Nifty])</f>
        <v>-0.50658500687556252</v>
      </c>
      <c r="O370">
        <v>95.26</v>
      </c>
      <c r="P370">
        <v>93.3521022460952</v>
      </c>
      <c r="Q370">
        <v>83.632739257663502</v>
      </c>
      <c r="R370">
        <v>42.781230807179803</v>
      </c>
      <c r="S370" s="2">
        <f>(Table2[[#This Row],[Close Price]]-Table2[[#This Row],[20D EMA]])/Table2[[#This Row],[20D EMA]]</f>
        <v>-2.5194205332773521E-2</v>
      </c>
      <c r="T370" s="2">
        <f>(Table2[[#This Row],[Close Price]]-Table2[[#This Row],[50D EMA]])/Table2[[#This Row],[50D EMA]]</f>
        <v>-5.2714639976496544E-3</v>
      </c>
      <c r="U370" s="2">
        <f>(Table2[[#This Row],[Close Price]]-Table2[[#This Row],[200D EMA]])/Table2[[#This Row],[200D EMA]]</f>
        <v>0.1103307248362187</v>
      </c>
      <c r="V370">
        <v>0.42510482157906798</v>
      </c>
      <c r="W370">
        <v>92.18</v>
      </c>
      <c r="X370">
        <v>93.45</v>
      </c>
      <c r="Y370">
        <v>92.18</v>
      </c>
      <c r="Z370">
        <v>95.62</v>
      </c>
      <c r="AA370">
        <v>92.18</v>
      </c>
      <c r="AB370">
        <v>95.62</v>
      </c>
      <c r="AC370" s="2">
        <f>(Table2[[#This Row],[Close Price]]/Table2[[#This Row],[Day Low]])-1</f>
        <v>7.3768713386850315E-3</v>
      </c>
      <c r="AD370" s="2">
        <f>(Table2[[#This Row],[Day High]]/Table2[[#This Row],[Close Price]])-1</f>
        <v>6.3536506569028539E-3</v>
      </c>
      <c r="AE370" s="2">
        <f>(Table2[[#This Row],[Close Price]]/Table2[[#This Row],[Current Week Low]])-1</f>
        <v>7.3768713386850315E-3</v>
      </c>
      <c r="AF370" s="2">
        <f>(Table2[[#This Row],[Current Week High]]/Table2[[#This Row],[Close Price]])-1</f>
        <v>2.9722162395003249E-2</v>
      </c>
      <c r="AG370" s="2">
        <f>(Table2[[#This Row],[Close Price]]/Table2[[#This Row],[Current Month Low]])-1</f>
        <v>7.3768713386850315E-3</v>
      </c>
      <c r="AH370" s="2">
        <f>(Table2[[#This Row],[Current Month High]]/Table2[[#This Row],[Close Price]])-1</f>
        <v>2.9722162395003249E-2</v>
      </c>
      <c r="AI370">
        <v>16.196424725393001</v>
      </c>
      <c r="AJ370">
        <v>56.067226890756203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0.04</v>
      </c>
      <c r="AM370" t="s">
        <v>10358</v>
      </c>
      <c r="AN370">
        <v>-4.1399999999999997</v>
      </c>
      <c r="AO370" t="s">
        <v>10357</v>
      </c>
      <c r="AP370">
        <v>8.8483436643353994E-2</v>
      </c>
      <c r="AQ370">
        <f>(Table2[[#This Row],[Sharpe Ratio]]-AVERAGE(Table2[Sharpe Ratio]))/_xlfn.STDEV.P(Table2[Sharpe Ratio])</f>
        <v>0.28505087445225824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-1.7698947668921314</v>
      </c>
      <c r="AS370">
        <f>_xlfn.RANK.AVG(Table2[[#This Row],[1Y Return vs Nifty Z-Score]],Table2[1Y Return vs Nifty Z-Score])</f>
        <v>354</v>
      </c>
      <c r="AT370">
        <f>_xlfn.RANK.AVG(Table2[[#This Row],[6M Return vs Nifty Z-Score]],Table2[6M Return vs Nifty Z-Score])</f>
        <v>499</v>
      </c>
      <c r="AU370">
        <f>_xlfn.RANK.AVG(Table2[[#This Row],[Sharpe Ratio Z-Score]],Table2[Sharpe Ratio Z-Score])</f>
        <v>258</v>
      </c>
      <c r="AV370">
        <f>(Table2[[#This Row],[Rank 1Y]]+Table2[[#This Row],[Rank 6M]]+Table2[[#This Row],[Rank Sharpe]])/3</f>
        <v>370.33333333333331</v>
      </c>
    </row>
    <row r="371" spans="1:48" x14ac:dyDescent="0.3">
      <c r="A371" t="s">
        <v>694</v>
      </c>
      <c r="B371" t="s">
        <v>695</v>
      </c>
      <c r="C371" t="s">
        <v>10312</v>
      </c>
      <c r="D371" t="s">
        <v>177</v>
      </c>
      <c r="E371">
        <v>25925.512727199999</v>
      </c>
      <c r="F371">
        <v>445.6</v>
      </c>
      <c r="G371">
        <v>32.123793722970298</v>
      </c>
      <c r="H371">
        <f>(Table2[[#This Row],[1Y Return vs Nifty]]-AVERAGE(Table2[1Y Return vs Nifty]))/_xlfn.STDEV.P(Table2[1Y Return vs Nifty])</f>
        <v>0.1254256758885266</v>
      </c>
      <c r="I371">
        <v>34.830145465280502</v>
      </c>
      <c r="J371">
        <f>(Table2[[#This Row],[1M Return vs Nifty]]-AVERAGE(Table2[1M Return vs Nifty]))/_xlfn.STDEV.P(Table2[1M Return vs Nifty])</f>
        <v>3.114643008145531</v>
      </c>
      <c r="K371">
        <v>7.1741402551860904</v>
      </c>
      <c r="L371">
        <f>(Table2[[#This Row],[6M Return vs Nifty]]-AVERAGE(Table2[6M Return vs Nifty]))/_xlfn.STDEV.P(Table2[6M Return vs Nifty])</f>
        <v>-6.2719519441693822E-2</v>
      </c>
      <c r="M371">
        <v>17.2201682975758</v>
      </c>
      <c r="N371">
        <f>(Table2[[#This Row],[1W Return vs Nifty]]-AVERAGE(Table2[1W Return vs Nifty]))/_xlfn.STDEV.P(Table2[1W Return vs Nifty])</f>
        <v>4.3170582266921596</v>
      </c>
      <c r="O371">
        <v>384.33</v>
      </c>
      <c r="P371">
        <v>350.79908511106203</v>
      </c>
      <c r="Q371">
        <v>324.31896721393798</v>
      </c>
      <c r="R371">
        <v>96.043694021887006</v>
      </c>
      <c r="S371" s="2">
        <f>(Table2[[#This Row],[Close Price]]-Table2[[#This Row],[20D EMA]])/Table2[[#This Row],[20D EMA]]</f>
        <v>0.15942028985507256</v>
      </c>
      <c r="T371" s="2">
        <f>(Table2[[#This Row],[Close Price]]-Table2[[#This Row],[50D EMA]])/Table2[[#This Row],[50D EMA]]</f>
        <v>0.2702427654819119</v>
      </c>
      <c r="U371" s="2">
        <f>(Table2[[#This Row],[Close Price]]-Table2[[#This Row],[200D EMA]])/Table2[[#This Row],[200D EMA]]</f>
        <v>0.37395602800516642</v>
      </c>
      <c r="V371">
        <v>4.1318511811298198</v>
      </c>
      <c r="W371">
        <v>444.1</v>
      </c>
      <c r="X371">
        <v>460</v>
      </c>
      <c r="Y371">
        <v>415</v>
      </c>
      <c r="Z371">
        <v>469.7</v>
      </c>
      <c r="AA371">
        <v>415</v>
      </c>
      <c r="AB371">
        <v>469.7</v>
      </c>
      <c r="AC371" s="2">
        <f>(Table2[[#This Row],[Close Price]]/Table2[[#This Row],[Day Low]])-1</f>
        <v>3.3776176536814972E-3</v>
      </c>
      <c r="AD371" s="2">
        <f>(Table2[[#This Row],[Day High]]/Table2[[#This Row],[Close Price]])-1</f>
        <v>3.2315978456014305E-2</v>
      </c>
      <c r="AE371" s="2">
        <f>(Table2[[#This Row],[Close Price]]/Table2[[#This Row],[Current Week Low]])-1</f>
        <v>7.3734939759036111E-2</v>
      </c>
      <c r="AF371" s="2">
        <f>(Table2[[#This Row],[Current Week High]]/Table2[[#This Row],[Close Price]])-1</f>
        <v>5.4084380610412763E-2</v>
      </c>
      <c r="AG371" s="2">
        <f>(Table2[[#This Row],[Close Price]]/Table2[[#This Row],[Current Month Low]])-1</f>
        <v>7.3734939759036111E-2</v>
      </c>
      <c r="AH371" s="2">
        <f>(Table2[[#This Row],[Current Month High]]/Table2[[#This Row],[Close Price]])-1</f>
        <v>5.4084380610412763E-2</v>
      </c>
      <c r="AI371">
        <v>5.4084380610412701</v>
      </c>
      <c r="AJ371">
        <v>75.088408644400801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0.39</v>
      </c>
      <c r="AM371" t="s">
        <v>10358</v>
      </c>
      <c r="AN371">
        <v>39.229999999999997</v>
      </c>
      <c r="AO371" t="s">
        <v>10358</v>
      </c>
      <c r="AP371">
        <v>6.5250789622990002E-3</v>
      </c>
      <c r="AQ371">
        <f>(Table2[[#This Row],[Sharpe Ratio]]-AVERAGE(Table2[Sharpe Ratio]))/_xlfn.STDEV.P(Table2[Sharpe Ratio])</f>
        <v>-0.65266021464803869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6.8417471766364848</v>
      </c>
      <c r="AS371">
        <f>_xlfn.RANK.AVG(Table2[[#This Row],[1Y Return vs Nifty Z-Score]],Table2[1Y Return vs Nifty Z-Score])</f>
        <v>265</v>
      </c>
      <c r="AT371">
        <f>_xlfn.RANK.AVG(Table2[[#This Row],[6M Return vs Nifty Z-Score]],Table2[6M Return vs Nifty Z-Score])</f>
        <v>341</v>
      </c>
      <c r="AU371">
        <f>_xlfn.RANK.AVG(Table2[[#This Row],[Sharpe Ratio Z-Score]],Table2[Sharpe Ratio Z-Score])</f>
        <v>506</v>
      </c>
      <c r="AV371">
        <f>(Table2[[#This Row],[Rank 1Y]]+Table2[[#This Row],[Rank 6M]]+Table2[[#This Row],[Rank Sharpe]])/3</f>
        <v>370.66666666666669</v>
      </c>
    </row>
    <row r="372" spans="1:48" x14ac:dyDescent="0.3">
      <c r="A372" t="s">
        <v>980</v>
      </c>
      <c r="B372" t="s">
        <v>981</v>
      </c>
      <c r="C372" t="s">
        <v>10324</v>
      </c>
      <c r="D372" t="s">
        <v>338</v>
      </c>
      <c r="E372">
        <v>15073.98811101</v>
      </c>
      <c r="F372">
        <v>4510.8500000000004</v>
      </c>
      <c r="G372">
        <v>19.8074777386188</v>
      </c>
      <c r="H372">
        <f>(Table2[[#This Row],[1Y Return vs Nifty]]-AVERAGE(Table2[1Y Return vs Nifty]))/_xlfn.STDEV.P(Table2[1Y Return vs Nifty])</f>
        <v>-7.992553540961321E-2</v>
      </c>
      <c r="I372">
        <v>2.90575588107632</v>
      </c>
      <c r="J372">
        <f>(Table2[[#This Row],[1M Return vs Nifty]]-AVERAGE(Table2[1M Return vs Nifty]))/_xlfn.STDEV.P(Table2[1M Return vs Nifty])</f>
        <v>5.0973384830725419E-3</v>
      </c>
      <c r="K372">
        <v>8.8096291920912897</v>
      </c>
      <c r="L372">
        <f>(Table2[[#This Row],[6M Return vs Nifty]]-AVERAGE(Table2[6M Return vs Nifty]))/_xlfn.STDEV.P(Table2[6M Return vs Nifty])</f>
        <v>-7.9252863682455592E-3</v>
      </c>
      <c r="M372">
        <v>2.6637954561155701</v>
      </c>
      <c r="N372">
        <f>(Table2[[#This Row],[1W Return vs Nifty]]-AVERAGE(Table2[1W Return vs Nifty]))/_xlfn.STDEV.P(Table2[1W Return vs Nifty])</f>
        <v>0.83396898968056299</v>
      </c>
      <c r="O372">
        <v>4347.09</v>
      </c>
      <c r="P372">
        <v>4267.2397469726802</v>
      </c>
      <c r="Q372">
        <v>3807.8369294193299</v>
      </c>
      <c r="R372">
        <v>65.787112838220395</v>
      </c>
      <c r="S372" s="2">
        <f>(Table2[[#This Row],[Close Price]]-Table2[[#This Row],[20D EMA]])/Table2[[#This Row],[20D EMA]]</f>
        <v>3.7671177730389804E-2</v>
      </c>
      <c r="T372" s="2">
        <f>(Table2[[#This Row],[Close Price]]-Table2[[#This Row],[50D EMA]])/Table2[[#This Row],[50D EMA]]</f>
        <v>5.7088485173617261E-2</v>
      </c>
      <c r="U372" s="2">
        <f>(Table2[[#This Row],[Close Price]]-Table2[[#This Row],[200D EMA]])/Table2[[#This Row],[200D EMA]]</f>
        <v>0.18462268306428642</v>
      </c>
      <c r="V372">
        <v>0.80233828214579395</v>
      </c>
      <c r="W372">
        <v>4399.6499999999996</v>
      </c>
      <c r="X372">
        <v>4520</v>
      </c>
      <c r="Y372">
        <v>4399.6499999999996</v>
      </c>
      <c r="Z372">
        <v>4520</v>
      </c>
      <c r="AA372">
        <v>4399.6499999999996</v>
      </c>
      <c r="AB372">
        <v>4520</v>
      </c>
      <c r="AC372" s="2">
        <f>(Table2[[#This Row],[Close Price]]/Table2[[#This Row],[Day Low]])-1</f>
        <v>2.5274737763231414E-2</v>
      </c>
      <c r="AD372" s="2">
        <f>(Table2[[#This Row],[Day High]]/Table2[[#This Row],[Close Price]])-1</f>
        <v>2.0284425330037159E-3</v>
      </c>
      <c r="AE372" s="2">
        <f>(Table2[[#This Row],[Close Price]]/Table2[[#This Row],[Current Week Low]])-1</f>
        <v>2.5274737763231414E-2</v>
      </c>
      <c r="AF372" s="2">
        <f>(Table2[[#This Row],[Current Week High]]/Table2[[#This Row],[Close Price]])-1</f>
        <v>2.0284425330037159E-3</v>
      </c>
      <c r="AG372" s="2">
        <f>(Table2[[#This Row],[Close Price]]/Table2[[#This Row],[Current Month Low]])-1</f>
        <v>2.5274737763231414E-2</v>
      </c>
      <c r="AH372" s="2">
        <f>(Table2[[#This Row],[Current Month High]]/Table2[[#This Row],[Close Price]])-1</f>
        <v>2.0284425330037159E-3</v>
      </c>
      <c r="AI372">
        <v>8.3609519270203894</v>
      </c>
      <c r="AJ372">
        <v>65.776079087117097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0.04</v>
      </c>
      <c r="AM372" t="s">
        <v>10358</v>
      </c>
      <c r="AN372">
        <v>7.66</v>
      </c>
      <c r="AO372" t="s">
        <v>10358</v>
      </c>
      <c r="AP372">
        <v>2.4350101543335001E-2</v>
      </c>
      <c r="AQ372">
        <f>(Table2[[#This Row],[Sharpe Ratio]]-AVERAGE(Table2[Sharpe Ratio]))/_xlfn.STDEV.P(Table2[Sharpe Ratio])</f>
        <v>-0.44871858123040942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0.30249692515536741</v>
      </c>
      <c r="AS372">
        <f>_xlfn.RANK.AVG(Table2[[#This Row],[1Y Return vs Nifty Z-Score]],Table2[1Y Return vs Nifty Z-Score])</f>
        <v>326</v>
      </c>
      <c r="AT372">
        <f>_xlfn.RANK.AVG(Table2[[#This Row],[6M Return vs Nifty Z-Score]],Table2[6M Return vs Nifty Z-Score])</f>
        <v>328</v>
      </c>
      <c r="AU372">
        <f>_xlfn.RANK.AVG(Table2[[#This Row],[Sharpe Ratio Z-Score]],Table2[Sharpe Ratio Z-Score])</f>
        <v>459</v>
      </c>
      <c r="AV372">
        <f>(Table2[[#This Row],[Rank 1Y]]+Table2[[#This Row],[Rank 6M]]+Table2[[#This Row],[Rank Sharpe]])/3</f>
        <v>371</v>
      </c>
    </row>
    <row r="373" spans="1:48" x14ac:dyDescent="0.3">
      <c r="A373" t="s">
        <v>789</v>
      </c>
      <c r="B373" t="s">
        <v>790</v>
      </c>
      <c r="C373" t="s">
        <v>10326</v>
      </c>
      <c r="D373" t="s">
        <v>138</v>
      </c>
      <c r="E373">
        <v>21018.994266689999</v>
      </c>
      <c r="F373">
        <v>1432.35</v>
      </c>
      <c r="G373">
        <v>183.33153382202801</v>
      </c>
      <c r="H373">
        <f>(Table2[[#This Row],[1Y Return vs Nifty]]-AVERAGE(Table2[1Y Return vs Nifty]))/_xlfn.STDEV.P(Table2[1Y Return vs Nifty])</f>
        <v>2.6465279784315343</v>
      </c>
      <c r="I373">
        <v>-2.1406228618268699</v>
      </c>
      <c r="J373">
        <f>(Table2[[#This Row],[1M Return vs Nifty]]-AVERAGE(Table2[1M Return vs Nifty]))/_xlfn.STDEV.P(Table2[1M Return vs Nifty])</f>
        <v>-0.486437358713941</v>
      </c>
      <c r="K373">
        <v>-11.872639357993799</v>
      </c>
      <c r="L373">
        <f>(Table2[[#This Row],[6M Return vs Nifty]]-AVERAGE(Table2[6M Return vs Nifty]))/_xlfn.STDEV.P(Table2[6M Return vs Nifty])</f>
        <v>-0.70084898511577232</v>
      </c>
      <c r="M373">
        <v>-6.4584799948250202</v>
      </c>
      <c r="N373">
        <f>(Table2[[#This Row],[1W Return vs Nifty]]-AVERAGE(Table2[1W Return vs Nifty]))/_xlfn.STDEV.P(Table2[1W Return vs Nifty])</f>
        <v>-1.3488343629325792</v>
      </c>
      <c r="O373">
        <v>1473.79</v>
      </c>
      <c r="P373">
        <v>1450.2717058567</v>
      </c>
      <c r="Q373">
        <v>1196.3352263295201</v>
      </c>
      <c r="R373">
        <v>53.078150899946998</v>
      </c>
      <c r="S373" s="2">
        <f>(Table2[[#This Row],[Close Price]]-Table2[[#This Row],[20D EMA]])/Table2[[#This Row],[20D EMA]]</f>
        <v>-2.811798153061159E-2</v>
      </c>
      <c r="T373" s="2">
        <f>(Table2[[#This Row],[Close Price]]-Table2[[#This Row],[50D EMA]])/Table2[[#This Row],[50D EMA]]</f>
        <v>-1.2357481556267034E-2</v>
      </c>
      <c r="U373" s="2">
        <f>(Table2[[#This Row],[Close Price]]-Table2[[#This Row],[200D EMA]])/Table2[[#This Row],[200D EMA]]</f>
        <v>0.19728147134361118</v>
      </c>
      <c r="V373">
        <v>1.4911078903333499</v>
      </c>
      <c r="W373">
        <v>1407.95</v>
      </c>
      <c r="X373">
        <v>1440.1</v>
      </c>
      <c r="Y373">
        <v>1387.35</v>
      </c>
      <c r="Z373">
        <v>1524</v>
      </c>
      <c r="AA373">
        <v>1387.35</v>
      </c>
      <c r="AB373">
        <v>1524</v>
      </c>
      <c r="AC373" s="2">
        <f>(Table2[[#This Row],[Close Price]]/Table2[[#This Row],[Day Low]])-1</f>
        <v>1.7330160872189859E-2</v>
      </c>
      <c r="AD373" s="2">
        <f>(Table2[[#This Row],[Day High]]/Table2[[#This Row],[Close Price]])-1</f>
        <v>5.4106887283136285E-3</v>
      </c>
      <c r="AE373" s="2">
        <f>(Table2[[#This Row],[Close Price]]/Table2[[#This Row],[Current Week Low]])-1</f>
        <v>3.2435939020434734E-2</v>
      </c>
      <c r="AF373" s="2">
        <f>(Table2[[#This Row],[Current Week High]]/Table2[[#This Row],[Close Price]])-1</f>
        <v>6.3985757670960375E-2</v>
      </c>
      <c r="AG373" s="2">
        <f>(Table2[[#This Row],[Close Price]]/Table2[[#This Row],[Current Month Low]])-1</f>
        <v>3.2435939020434734E-2</v>
      </c>
      <c r="AH373" s="2">
        <f>(Table2[[#This Row],[Current Month High]]/Table2[[#This Row],[Close Price]])-1</f>
        <v>6.3985757670960375E-2</v>
      </c>
      <c r="AI373">
        <v>9.9591580270185407</v>
      </c>
      <c r="AJ373">
        <v>222.60135135135101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0.14000000000000001</v>
      </c>
      <c r="AM373" t="s">
        <v>10358</v>
      </c>
      <c r="AN373">
        <v>-7.48</v>
      </c>
      <c r="AO373" t="s">
        <v>10357</v>
      </c>
      <c r="AQ373">
        <f>(Table2[[#This Row],[Sharpe Ratio]]-AVERAGE(Table2[Sharpe Ratio]))/_xlfn.STDEV.P(Table2[Sharpe Ratio])</f>
        <v>-0.72731567472953296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-0.61690840306029127</v>
      </c>
      <c r="AS373">
        <f>_xlfn.RANK.AVG(Table2[[#This Row],[1Y Return vs Nifty Z-Score]],Table2[1Y Return vs Nifty Z-Score])</f>
        <v>16</v>
      </c>
      <c r="AT373">
        <f>_xlfn.RANK.AVG(Table2[[#This Row],[6M Return vs Nifty Z-Score]],Table2[6M Return vs Nifty Z-Score])</f>
        <v>551</v>
      </c>
      <c r="AU373">
        <f>_xlfn.RANK.AVG(Table2[[#This Row],[Sharpe Ratio Z-Score]],Table2[Sharpe Ratio Z-Score])</f>
        <v>548.5</v>
      </c>
      <c r="AV373">
        <f>(Table2[[#This Row],[Rank 1Y]]+Table2[[#This Row],[Rank 6M]]+Table2[[#This Row],[Rank Sharpe]])/3</f>
        <v>371.83333333333331</v>
      </c>
    </row>
    <row r="374" spans="1:48" x14ac:dyDescent="0.3">
      <c r="A374" t="s">
        <v>731</v>
      </c>
      <c r="B374" t="s">
        <v>732</v>
      </c>
      <c r="C374" t="s">
        <v>10322</v>
      </c>
      <c r="D374" t="s">
        <v>305</v>
      </c>
      <c r="E374">
        <v>23563.722377760001</v>
      </c>
      <c r="F374">
        <v>373.45</v>
      </c>
      <c r="G374">
        <v>19.219745143171298</v>
      </c>
      <c r="H374">
        <f>(Table2[[#This Row],[1Y Return vs Nifty]]-AVERAGE(Table2[1Y Return vs Nifty]))/_xlfn.STDEV.P(Table2[1Y Return vs Nifty])</f>
        <v>-8.9724861811102827E-2</v>
      </c>
      <c r="I374">
        <v>-10.680913696740699</v>
      </c>
      <c r="J374">
        <f>(Table2[[#This Row],[1M Return vs Nifty]]-AVERAGE(Table2[1M Return vs Nifty]))/_xlfn.STDEV.P(Table2[1M Return vs Nifty])</f>
        <v>-1.3182911460297084</v>
      </c>
      <c r="K374">
        <v>-22.184440841750298</v>
      </c>
      <c r="L374">
        <f>(Table2[[#This Row],[6M Return vs Nifty]]-AVERAGE(Table2[6M Return vs Nifty]))/_xlfn.STDEV.P(Table2[6M Return vs Nifty])</f>
        <v>-1.0463280899621017</v>
      </c>
      <c r="M374">
        <v>-3.39403046756044</v>
      </c>
      <c r="N374">
        <f>(Table2[[#This Row],[1W Return vs Nifty]]-AVERAGE(Table2[1W Return vs Nifty]))/_xlfn.STDEV.P(Table2[1W Return vs Nifty])</f>
        <v>-0.61556438681744474</v>
      </c>
      <c r="O374">
        <v>384.49</v>
      </c>
      <c r="P374">
        <v>401.03096725711703</v>
      </c>
      <c r="Q374">
        <v>378.01305586697703</v>
      </c>
      <c r="R374">
        <v>41.3087439358697</v>
      </c>
      <c r="S374" s="2">
        <f>(Table2[[#This Row],[Close Price]]-Table2[[#This Row],[20D EMA]])/Table2[[#This Row],[20D EMA]]</f>
        <v>-2.8713360555541158E-2</v>
      </c>
      <c r="T374" s="2">
        <f>(Table2[[#This Row],[Close Price]]-Table2[[#This Row],[50D EMA]])/Table2[[#This Row],[50D EMA]]</f>
        <v>-6.8775155808438543E-2</v>
      </c>
      <c r="U374" s="2">
        <f>(Table2[[#This Row],[Close Price]]-Table2[[#This Row],[200D EMA]])/Table2[[#This Row],[200D EMA]]</f>
        <v>-1.2071159437897244E-2</v>
      </c>
      <c r="V374">
        <v>0.80928184873101205</v>
      </c>
      <c r="W374">
        <v>370</v>
      </c>
      <c r="X374">
        <v>378.5</v>
      </c>
      <c r="Y374">
        <v>370</v>
      </c>
      <c r="Z374">
        <v>384.55</v>
      </c>
      <c r="AA374">
        <v>370</v>
      </c>
      <c r="AB374">
        <v>384.55</v>
      </c>
      <c r="AC374" s="2">
        <f>(Table2[[#This Row],[Close Price]]/Table2[[#This Row],[Day Low]])-1</f>
        <v>9.3243243243243956E-3</v>
      </c>
      <c r="AD374" s="2">
        <f>(Table2[[#This Row],[Day High]]/Table2[[#This Row],[Close Price]])-1</f>
        <v>1.3522559914312504E-2</v>
      </c>
      <c r="AE374" s="2">
        <f>(Table2[[#This Row],[Close Price]]/Table2[[#This Row],[Current Week Low]])-1</f>
        <v>9.3243243243243956E-3</v>
      </c>
      <c r="AF374" s="2">
        <f>(Table2[[#This Row],[Current Week High]]/Table2[[#This Row],[Close Price]])-1</f>
        <v>2.9722854465122461E-2</v>
      </c>
      <c r="AG374" s="2">
        <f>(Table2[[#This Row],[Close Price]]/Table2[[#This Row],[Current Month Low]])-1</f>
        <v>9.3243243243243956E-3</v>
      </c>
      <c r="AH374" s="2">
        <f>(Table2[[#This Row],[Current Month High]]/Table2[[#This Row],[Close Price]])-1</f>
        <v>2.9722854465122461E-2</v>
      </c>
      <c r="AI374">
        <v>34.475833444905597</v>
      </c>
      <c r="AJ374">
        <v>81.683288737533402</v>
      </c>
      <c r="AK374" t="str">
        <f>IF(AND(Table2[[#This Row],[20D EMA]]&gt;Table2[[#This Row],[50D EMA]],Table2[[#This Row],[50D EMA]]&gt;Table2[[#This Row],[200D EMA]]),"Uptrend","Downtrend/NoTrend")</f>
        <v>Downtrend/NoTrend</v>
      </c>
      <c r="AL374">
        <v>-0.23</v>
      </c>
      <c r="AM374" t="s">
        <v>10357</v>
      </c>
      <c r="AN374">
        <v>0.62</v>
      </c>
      <c r="AO374" t="s">
        <v>10358</v>
      </c>
      <c r="AP374">
        <v>0.14654942985515601</v>
      </c>
      <c r="AQ374">
        <f>(Table2[[#This Row],[Sharpe Ratio]]-AVERAGE(Table2[Sharpe Ratio]))/_xlfn.STDEV.P(Table2[Sharpe Ratio])</f>
        <v>0.94940198244079044</v>
      </c>
      <c r="AR3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4">
        <f>_xlfn.RANK.AVG(Table2[[#This Row],[1Y Return vs Nifty Z-Score]],Table2[1Y Return vs Nifty Z-Score])</f>
        <v>332</v>
      </c>
      <c r="AT374">
        <f>_xlfn.RANK.AVG(Table2[[#This Row],[6M Return vs Nifty Z-Score]],Table2[6M Return vs Nifty Z-Score])</f>
        <v>657</v>
      </c>
      <c r="AU374">
        <f>_xlfn.RANK.AVG(Table2[[#This Row],[Sharpe Ratio Z-Score]],Table2[Sharpe Ratio Z-Score])</f>
        <v>127</v>
      </c>
      <c r="AV374">
        <f>(Table2[[#This Row],[Rank 1Y]]+Table2[[#This Row],[Rank 6M]]+Table2[[#This Row],[Rank Sharpe]])/3</f>
        <v>372</v>
      </c>
    </row>
    <row r="375" spans="1:48" x14ac:dyDescent="0.3">
      <c r="A375" t="s">
        <v>1951</v>
      </c>
      <c r="B375" t="s">
        <v>1952</v>
      </c>
      <c r="C375" t="s">
        <v>10321</v>
      </c>
      <c r="D375" t="s">
        <v>127</v>
      </c>
      <c r="E375">
        <v>3569.8734234899998</v>
      </c>
      <c r="F375">
        <v>646.54999999999995</v>
      </c>
      <c r="G375">
        <v>32.745526708591299</v>
      </c>
      <c r="H375">
        <f>(Table2[[#This Row],[1Y Return vs Nifty]]-AVERAGE(Table2[1Y Return vs Nifty]))/_xlfn.STDEV.P(Table2[1Y Return vs Nifty])</f>
        <v>0.1357918943148399</v>
      </c>
      <c r="I375">
        <v>-8.5552312035818403</v>
      </c>
      <c r="J375">
        <f>(Table2[[#This Row],[1M Return vs Nifty]]-AVERAGE(Table2[1M Return vs Nifty]))/_xlfn.STDEV.P(Table2[1M Return vs Nifty])</f>
        <v>-1.1112423385890819</v>
      </c>
      <c r="K375">
        <v>-9.2245629425264308</v>
      </c>
      <c r="L375">
        <f>(Table2[[#This Row],[6M Return vs Nifty]]-AVERAGE(Table2[6M Return vs Nifty]))/_xlfn.STDEV.P(Table2[6M Return vs Nifty])</f>
        <v>-0.61212975685857074</v>
      </c>
      <c r="M375">
        <v>-6.1703636172621801</v>
      </c>
      <c r="N375">
        <f>(Table2[[#This Row],[1W Return vs Nifty]]-AVERAGE(Table2[1W Return vs Nifty]))/_xlfn.STDEV.P(Table2[1W Return vs Nifty])</f>
        <v>-1.2798930775845165</v>
      </c>
      <c r="O375">
        <v>679.17</v>
      </c>
      <c r="P375">
        <v>697.08688844884</v>
      </c>
      <c r="Q375">
        <v>634.31456255839601</v>
      </c>
      <c r="R375">
        <v>28.9351300940031</v>
      </c>
      <c r="S375" s="2">
        <f>(Table2[[#This Row],[Close Price]]-Table2[[#This Row],[20D EMA]])/Table2[[#This Row],[20D EMA]]</f>
        <v>-4.8029212126566259E-2</v>
      </c>
      <c r="T375" s="2">
        <f>(Table2[[#This Row],[Close Price]]-Table2[[#This Row],[50D EMA]])/Table2[[#This Row],[50D EMA]]</f>
        <v>-7.2497258643459628E-2</v>
      </c>
      <c r="U375" s="2">
        <f>(Table2[[#This Row],[Close Price]]-Table2[[#This Row],[200D EMA]])/Table2[[#This Row],[200D EMA]]</f>
        <v>1.928922677142153E-2</v>
      </c>
      <c r="V375">
        <v>0.28645408315430299</v>
      </c>
      <c r="W375">
        <v>641.04999999999995</v>
      </c>
      <c r="X375">
        <v>650.35</v>
      </c>
      <c r="Y375">
        <v>641.04999999999995</v>
      </c>
      <c r="Z375">
        <v>672</v>
      </c>
      <c r="AA375">
        <v>641.04999999999995</v>
      </c>
      <c r="AB375">
        <v>672</v>
      </c>
      <c r="AC375" s="2">
        <f>(Table2[[#This Row],[Close Price]]/Table2[[#This Row],[Day Low]])-1</f>
        <v>8.5796739723891235E-3</v>
      </c>
      <c r="AD375" s="2">
        <f>(Table2[[#This Row],[Day High]]/Table2[[#This Row],[Close Price]])-1</f>
        <v>5.877349006264021E-3</v>
      </c>
      <c r="AE375" s="2">
        <f>(Table2[[#This Row],[Close Price]]/Table2[[#This Row],[Current Week Low]])-1</f>
        <v>8.5796739723891235E-3</v>
      </c>
      <c r="AF375" s="2">
        <f>(Table2[[#This Row],[Current Week High]]/Table2[[#This Row],[Close Price]])-1</f>
        <v>3.9362771634057658E-2</v>
      </c>
      <c r="AG375" s="2">
        <f>(Table2[[#This Row],[Close Price]]/Table2[[#This Row],[Current Month Low]])-1</f>
        <v>8.5796739723891235E-3</v>
      </c>
      <c r="AH375" s="2">
        <f>(Table2[[#This Row],[Current Month High]]/Table2[[#This Row],[Close Price]])-1</f>
        <v>3.9362771634057658E-2</v>
      </c>
      <c r="AI375">
        <v>36.107029618745599</v>
      </c>
      <c r="AJ375">
        <v>78.604972375690593</v>
      </c>
      <c r="AK375" t="str">
        <f>IF(AND(Table2[[#This Row],[20D EMA]]&gt;Table2[[#This Row],[50D EMA]],Table2[[#This Row],[50D EMA]]&gt;Table2[[#This Row],[200D EMA]]),"Uptrend","Downtrend/NoTrend")</f>
        <v>Downtrend/NoTrend</v>
      </c>
      <c r="AL375">
        <v>-0.1</v>
      </c>
      <c r="AM375" t="s">
        <v>10357</v>
      </c>
      <c r="AN375">
        <v>-4.79</v>
      </c>
      <c r="AO375" t="s">
        <v>10357</v>
      </c>
      <c r="AP375">
        <v>7.0040919777515004E-2</v>
      </c>
      <c r="AQ375">
        <f>(Table2[[#This Row],[Sharpe Ratio]]-AVERAGE(Table2[Sharpe Ratio]))/_xlfn.STDEV.P(Table2[Sharpe Ratio])</f>
        <v>7.4044296656788383E-2</v>
      </c>
      <c r="AR3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5">
        <f>_xlfn.RANK.AVG(Table2[[#This Row],[1Y Return vs Nifty Z-Score]],Table2[1Y Return vs Nifty Z-Score])</f>
        <v>259</v>
      </c>
      <c r="AT375">
        <f>_xlfn.RANK.AVG(Table2[[#This Row],[6M Return vs Nifty Z-Score]],Table2[6M Return vs Nifty Z-Score])</f>
        <v>525</v>
      </c>
      <c r="AU375">
        <f>_xlfn.RANK.AVG(Table2[[#This Row],[Sharpe Ratio Z-Score]],Table2[Sharpe Ratio Z-Score])</f>
        <v>333</v>
      </c>
      <c r="AV375">
        <f>(Table2[[#This Row],[Rank 1Y]]+Table2[[#This Row],[Rank 6M]]+Table2[[#This Row],[Rank Sharpe]])/3</f>
        <v>372.33333333333331</v>
      </c>
    </row>
    <row r="376" spans="1:48" x14ac:dyDescent="0.3">
      <c r="A376" t="s">
        <v>1628</v>
      </c>
      <c r="B376" t="s">
        <v>1629</v>
      </c>
      <c r="C376" t="s">
        <v>10323</v>
      </c>
      <c r="D376" t="s">
        <v>72</v>
      </c>
      <c r="E376">
        <v>5523.5839999999998</v>
      </c>
      <c r="F376">
        <v>755.3</v>
      </c>
      <c r="G376">
        <v>52.158745432825498</v>
      </c>
      <c r="H376">
        <f>(Table2[[#This Row],[1Y Return vs Nifty]]-AVERAGE(Table2[1Y Return vs Nifty]))/_xlfn.STDEV.P(Table2[1Y Return vs Nifty])</f>
        <v>0.45947049961226055</v>
      </c>
      <c r="I376">
        <v>-15.883827045049101</v>
      </c>
      <c r="J376">
        <f>(Table2[[#This Row],[1M Return vs Nifty]]-AVERAGE(Table2[1M Return vs Nifty]))/_xlfn.STDEV.P(Table2[1M Return vs Nifty])</f>
        <v>-1.8250728537641114</v>
      </c>
      <c r="K376">
        <v>-30.220748607891899</v>
      </c>
      <c r="L376">
        <f>(Table2[[#This Row],[6M Return vs Nifty]]-AVERAGE(Table2[6M Return vs Nifty]))/_xlfn.STDEV.P(Table2[6M Return vs Nifty])</f>
        <v>-1.3155707065591773</v>
      </c>
      <c r="M376">
        <v>-9.9547145730434092</v>
      </c>
      <c r="N376">
        <f>(Table2[[#This Row],[1W Return vs Nifty]]-AVERAGE(Table2[1W Return vs Nifty]))/_xlfn.STDEV.P(Table2[1W Return vs Nifty])</f>
        <v>-2.1854230627476241</v>
      </c>
      <c r="O376">
        <v>819.16</v>
      </c>
      <c r="P376">
        <v>849.294418339309</v>
      </c>
      <c r="Q376">
        <v>788.21411311463305</v>
      </c>
      <c r="R376">
        <v>30.662807247667001</v>
      </c>
      <c r="S376" s="2">
        <f>(Table2[[#This Row],[Close Price]]-Table2[[#This Row],[20D EMA]])/Table2[[#This Row],[20D EMA]]</f>
        <v>-7.7957908100981507E-2</v>
      </c>
      <c r="T376" s="2">
        <f>(Table2[[#This Row],[Close Price]]-Table2[[#This Row],[50D EMA]])/Table2[[#This Row],[50D EMA]]</f>
        <v>-0.11067353830383532</v>
      </c>
      <c r="U376" s="2">
        <f>(Table2[[#This Row],[Close Price]]-Table2[[#This Row],[200D EMA]])/Table2[[#This Row],[200D EMA]]</f>
        <v>-4.1757832760152915E-2</v>
      </c>
      <c r="V376">
        <v>0.70086728969032897</v>
      </c>
      <c r="W376">
        <v>750</v>
      </c>
      <c r="X376">
        <v>776.05</v>
      </c>
      <c r="Y376">
        <v>750</v>
      </c>
      <c r="Z376">
        <v>822.8</v>
      </c>
      <c r="AA376">
        <v>750</v>
      </c>
      <c r="AB376">
        <v>822.8</v>
      </c>
      <c r="AC376" s="2">
        <f>(Table2[[#This Row],[Close Price]]/Table2[[#This Row],[Day Low]])-1</f>
        <v>7.0666666666665545E-3</v>
      </c>
      <c r="AD376" s="2">
        <f>(Table2[[#This Row],[Day High]]/Table2[[#This Row],[Close Price]])-1</f>
        <v>2.7472527472527375E-2</v>
      </c>
      <c r="AE376" s="2">
        <f>(Table2[[#This Row],[Close Price]]/Table2[[#This Row],[Current Week Low]])-1</f>
        <v>7.0666666666665545E-3</v>
      </c>
      <c r="AF376" s="2">
        <f>(Table2[[#This Row],[Current Week High]]/Table2[[#This Row],[Close Price]])-1</f>
        <v>8.9368462862438713E-2</v>
      </c>
      <c r="AG376" s="2">
        <f>(Table2[[#This Row],[Close Price]]/Table2[[#This Row],[Current Month Low]])-1</f>
        <v>7.0666666666665545E-3</v>
      </c>
      <c r="AH376" s="2">
        <f>(Table2[[#This Row],[Current Month High]]/Table2[[#This Row],[Close Price]])-1</f>
        <v>8.9368462862438713E-2</v>
      </c>
      <c r="AI376">
        <v>54.243347014431301</v>
      </c>
      <c r="AJ376">
        <v>91.554653816890607</v>
      </c>
      <c r="AK376" t="str">
        <f>IF(AND(Table2[[#This Row],[20D EMA]]&gt;Table2[[#This Row],[50D EMA]],Table2[[#This Row],[50D EMA]]&gt;Table2[[#This Row],[200D EMA]]),"Uptrend","Downtrend/NoTrend")</f>
        <v>Downtrend/NoTrend</v>
      </c>
      <c r="AL376">
        <v>-0.31</v>
      </c>
      <c r="AM376" t="s">
        <v>10357</v>
      </c>
      <c r="AN376">
        <v>-7.14</v>
      </c>
      <c r="AO376" t="s">
        <v>10357</v>
      </c>
      <c r="AP376">
        <v>9.5811664870249003E-2</v>
      </c>
      <c r="AQ376">
        <f>(Table2[[#This Row],[Sharpe Ratio]]-AVERAGE(Table2[Sharpe Ratio]))/_xlfn.STDEV.P(Table2[Sharpe Ratio])</f>
        <v>0.36889541534165787</v>
      </c>
      <c r="AR3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6">
        <f>_xlfn.RANK.AVG(Table2[[#This Row],[1Y Return vs Nifty Z-Score]],Table2[1Y Return vs Nifty Z-Score])</f>
        <v>181</v>
      </c>
      <c r="AT376">
        <f>_xlfn.RANK.AVG(Table2[[#This Row],[6M Return vs Nifty Z-Score]],Table2[6M Return vs Nifty Z-Score])</f>
        <v>702</v>
      </c>
      <c r="AU376">
        <f>_xlfn.RANK.AVG(Table2[[#This Row],[Sharpe Ratio Z-Score]],Table2[Sharpe Ratio Z-Score])</f>
        <v>241</v>
      </c>
      <c r="AV376">
        <f>(Table2[[#This Row],[Rank 1Y]]+Table2[[#This Row],[Rank 6M]]+Table2[[#This Row],[Rank Sharpe]])/3</f>
        <v>374.66666666666669</v>
      </c>
    </row>
    <row r="377" spans="1:48" x14ac:dyDescent="0.3">
      <c r="A377" t="s">
        <v>872</v>
      </c>
      <c r="B377" t="s">
        <v>873</v>
      </c>
      <c r="C377" t="s">
        <v>10314</v>
      </c>
      <c r="D377" t="s">
        <v>874</v>
      </c>
      <c r="E377">
        <v>18087.775051925</v>
      </c>
      <c r="F377">
        <v>206.85</v>
      </c>
      <c r="G377">
        <v>21.841743556976901</v>
      </c>
      <c r="H377">
        <f>(Table2[[#This Row],[1Y Return vs Nifty]]-AVERAGE(Table2[1Y Return vs Nifty]))/_xlfn.STDEV.P(Table2[1Y Return vs Nifty])</f>
        <v>-4.600801084845417E-2</v>
      </c>
      <c r="I377">
        <v>6.0829933167035</v>
      </c>
      <c r="J377">
        <f>(Table2[[#This Row],[1M Return vs Nifty]]-AVERAGE(Table2[1M Return vs Nifty]))/_xlfn.STDEV.P(Table2[1M Return vs Nifty])</f>
        <v>0.31457122469113791</v>
      </c>
      <c r="K377">
        <v>22.245740345394601</v>
      </c>
      <c r="L377">
        <f>(Table2[[#This Row],[6M Return vs Nifty]]-AVERAGE(Table2[6M Return vs Nifty]))/_xlfn.STDEV.P(Table2[6M Return vs Nifty])</f>
        <v>0.44222841967148796</v>
      </c>
      <c r="M377">
        <v>3.9822884461488801</v>
      </c>
      <c r="N377">
        <f>(Table2[[#This Row],[1W Return vs Nifty]]-AVERAGE(Table2[1W Return vs Nifty]))/_xlfn.STDEV.P(Table2[1W Return vs Nifty])</f>
        <v>1.1494616465861254</v>
      </c>
      <c r="O377">
        <v>197.09</v>
      </c>
      <c r="P377">
        <v>187.745075274334</v>
      </c>
      <c r="Q377">
        <v>164.76845863642501</v>
      </c>
      <c r="R377">
        <v>65.335577439724702</v>
      </c>
      <c r="S377" s="2">
        <f>(Table2[[#This Row],[Close Price]]-Table2[[#This Row],[20D EMA]])/Table2[[#This Row],[20D EMA]]</f>
        <v>4.9520523618651328E-2</v>
      </c>
      <c r="T377" s="2">
        <f>(Table2[[#This Row],[Close Price]]-Table2[[#This Row],[50D EMA]])/Table2[[#This Row],[50D EMA]]</f>
        <v>0.10175992471573377</v>
      </c>
      <c r="U377" s="2">
        <f>(Table2[[#This Row],[Close Price]]-Table2[[#This Row],[200D EMA]])/Table2[[#This Row],[200D EMA]]</f>
        <v>0.25539803984226933</v>
      </c>
      <c r="V377">
        <v>1.07915128389488</v>
      </c>
      <c r="W377">
        <v>203.55</v>
      </c>
      <c r="X377">
        <v>208.6</v>
      </c>
      <c r="Y377">
        <v>201.75</v>
      </c>
      <c r="Z377">
        <v>208.6</v>
      </c>
      <c r="AA377">
        <v>201.75</v>
      </c>
      <c r="AB377">
        <v>208.6</v>
      </c>
      <c r="AC377" s="2">
        <f>(Table2[[#This Row],[Close Price]]/Table2[[#This Row],[Day Low]])-1</f>
        <v>1.6212232866617438E-2</v>
      </c>
      <c r="AD377" s="2">
        <f>(Table2[[#This Row],[Day High]]/Table2[[#This Row],[Close Price]])-1</f>
        <v>8.4602368866328881E-3</v>
      </c>
      <c r="AE377" s="2">
        <f>(Table2[[#This Row],[Close Price]]/Table2[[#This Row],[Current Week Low]])-1</f>
        <v>2.5278810408921881E-2</v>
      </c>
      <c r="AF377" s="2">
        <f>(Table2[[#This Row],[Current Week High]]/Table2[[#This Row],[Close Price]])-1</f>
        <v>8.4602368866328881E-3</v>
      </c>
      <c r="AG377" s="2">
        <f>(Table2[[#This Row],[Close Price]]/Table2[[#This Row],[Current Month Low]])-1</f>
        <v>2.5278810408921881E-2</v>
      </c>
      <c r="AH377" s="2">
        <f>(Table2[[#This Row],[Current Month High]]/Table2[[#This Row],[Close Price]])-1</f>
        <v>8.4602368866328881E-3</v>
      </c>
      <c r="AI377">
        <v>0.92337442591250396</v>
      </c>
      <c r="AJ377">
        <v>70.4573547589616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0.09</v>
      </c>
      <c r="AM377" t="s">
        <v>10358</v>
      </c>
      <c r="AN377">
        <v>5.36</v>
      </c>
      <c r="AO377" t="s">
        <v>10358</v>
      </c>
      <c r="AP377">
        <v>-1.8422958086996E-2</v>
      </c>
      <c r="AQ377">
        <f>(Table2[[#This Row],[Sharpe Ratio]]-AVERAGE(Table2[Sharpe Ratio]))/_xlfn.STDEV.P(Table2[Sharpe Ratio])</f>
        <v>-0.93809847444636307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0.92215480565393404</v>
      </c>
      <c r="AS377">
        <f>_xlfn.RANK.AVG(Table2[[#This Row],[1Y Return vs Nifty Z-Score]],Table2[1Y Return vs Nifty Z-Score])</f>
        <v>316</v>
      </c>
      <c r="AT377">
        <f>_xlfn.RANK.AVG(Table2[[#This Row],[6M Return vs Nifty Z-Score]],Table2[6M Return vs Nifty Z-Score])</f>
        <v>197</v>
      </c>
      <c r="AU377">
        <f>_xlfn.RANK.AVG(Table2[[#This Row],[Sharpe Ratio Z-Score]],Table2[Sharpe Ratio Z-Score])</f>
        <v>612</v>
      </c>
      <c r="AV377">
        <f>(Table2[[#This Row],[Rank 1Y]]+Table2[[#This Row],[Rank 6M]]+Table2[[#This Row],[Rank Sharpe]])/3</f>
        <v>375</v>
      </c>
    </row>
    <row r="378" spans="1:48" x14ac:dyDescent="0.3">
      <c r="A378" t="s">
        <v>968</v>
      </c>
      <c r="B378" t="s">
        <v>969</v>
      </c>
      <c r="C378" t="s">
        <v>10314</v>
      </c>
      <c r="D378" t="s">
        <v>225</v>
      </c>
      <c r="E378">
        <v>15190.4747178</v>
      </c>
      <c r="F378">
        <v>1187.95</v>
      </c>
      <c r="G378">
        <v>28.938544502086099</v>
      </c>
      <c r="H378">
        <f>(Table2[[#This Row],[1Y Return vs Nifty]]-AVERAGE(Table2[1Y Return vs Nifty]))/_xlfn.STDEV.P(Table2[1Y Return vs Nifty])</f>
        <v>7.2317685916031035E-2</v>
      </c>
      <c r="I378">
        <v>18.210561943572099</v>
      </c>
      <c r="J378">
        <f>(Table2[[#This Row],[1M Return vs Nifty]]-AVERAGE(Table2[1M Return vs Nifty]))/_xlfn.STDEV.P(Table2[1M Return vs Nifty])</f>
        <v>1.4958382433680626</v>
      </c>
      <c r="K378">
        <v>20.0215127975898</v>
      </c>
      <c r="L378">
        <f>(Table2[[#This Row],[6M Return vs Nifty]]-AVERAGE(Table2[6M Return vs Nifty]))/_xlfn.STDEV.P(Table2[6M Return vs Nifty])</f>
        <v>0.36770951592798617</v>
      </c>
      <c r="M378">
        <v>3.3824019819998901</v>
      </c>
      <c r="N378">
        <f>(Table2[[#This Row],[1W Return vs Nifty]]-AVERAGE(Table2[1W Return vs Nifty]))/_xlfn.STDEV.P(Table2[1W Return vs Nifty])</f>
        <v>1.0059191508378038</v>
      </c>
      <c r="O378">
        <v>1116.18</v>
      </c>
      <c r="P378">
        <v>1062.2872133169101</v>
      </c>
      <c r="Q378">
        <v>946.13974052741696</v>
      </c>
      <c r="R378">
        <v>73.522950739208596</v>
      </c>
      <c r="S378" s="2">
        <f>(Table2[[#This Row],[Close Price]]-Table2[[#This Row],[20D EMA]])/Table2[[#This Row],[20D EMA]]</f>
        <v>6.4299664928595721E-2</v>
      </c>
      <c r="T378" s="2">
        <f>(Table2[[#This Row],[Close Price]]-Table2[[#This Row],[50D EMA]])/Table2[[#This Row],[50D EMA]]</f>
        <v>0.11829454888261112</v>
      </c>
      <c r="U378" s="2">
        <f>(Table2[[#This Row],[Close Price]]-Table2[[#This Row],[200D EMA]])/Table2[[#This Row],[200D EMA]]</f>
        <v>0.25557562917480686</v>
      </c>
      <c r="V378">
        <v>1.4999934999935001</v>
      </c>
      <c r="W378">
        <v>1166.25</v>
      </c>
      <c r="X378">
        <v>1219</v>
      </c>
      <c r="Y378">
        <v>1145.3</v>
      </c>
      <c r="Z378">
        <v>1219</v>
      </c>
      <c r="AA378">
        <v>1145.3</v>
      </c>
      <c r="AB378">
        <v>1219</v>
      </c>
      <c r="AC378" s="2">
        <f>(Table2[[#This Row],[Close Price]]/Table2[[#This Row],[Day Low]])-1</f>
        <v>1.8606645230439423E-2</v>
      </c>
      <c r="AD378" s="2">
        <f>(Table2[[#This Row],[Day High]]/Table2[[#This Row],[Close Price]])-1</f>
        <v>2.6137463697966989E-2</v>
      </c>
      <c r="AE378" s="2">
        <f>(Table2[[#This Row],[Close Price]]/Table2[[#This Row],[Current Week Low]])-1</f>
        <v>3.7239151314066188E-2</v>
      </c>
      <c r="AF378" s="2">
        <f>(Table2[[#This Row],[Current Week High]]/Table2[[#This Row],[Close Price]])-1</f>
        <v>2.6137463697966989E-2</v>
      </c>
      <c r="AG378" s="2">
        <f>(Table2[[#This Row],[Close Price]]/Table2[[#This Row],[Current Month Low]])-1</f>
        <v>3.7239151314066188E-2</v>
      </c>
      <c r="AH378" s="2">
        <f>(Table2[[#This Row],[Current Month High]]/Table2[[#This Row],[Close Price]])-1</f>
        <v>2.6137463697966989E-2</v>
      </c>
      <c r="AI378">
        <v>2.6137463697966901</v>
      </c>
      <c r="AJ378">
        <v>60.317139001349503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0.12</v>
      </c>
      <c r="AM378" t="s">
        <v>10358</v>
      </c>
      <c r="AN378">
        <v>12.23</v>
      </c>
      <c r="AO378" t="s">
        <v>10358</v>
      </c>
      <c r="AP378">
        <v>-2.8426332380003999E-2</v>
      </c>
      <c r="AQ378">
        <f>(Table2[[#This Row],[Sharpe Ratio]]-AVERAGE(Table2[Sharpe Ratio]))/_xlfn.STDEV.P(Table2[Sharpe Ratio])</f>
        <v>-1.0525501944219908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1.8892344016278928</v>
      </c>
      <c r="AS378">
        <f>_xlfn.RANK.AVG(Table2[[#This Row],[1Y Return vs Nifty Z-Score]],Table2[1Y Return vs Nifty Z-Score])</f>
        <v>279</v>
      </c>
      <c r="AT378">
        <f>_xlfn.RANK.AVG(Table2[[#This Row],[6M Return vs Nifty Z-Score]],Table2[6M Return vs Nifty Z-Score])</f>
        <v>223</v>
      </c>
      <c r="AU378">
        <f>_xlfn.RANK.AVG(Table2[[#This Row],[Sharpe Ratio Z-Score]],Table2[Sharpe Ratio Z-Score])</f>
        <v>627</v>
      </c>
      <c r="AV378">
        <f>(Table2[[#This Row],[Rank 1Y]]+Table2[[#This Row],[Rank 6M]]+Table2[[#This Row],[Rank Sharpe]])/3</f>
        <v>376.33333333333331</v>
      </c>
    </row>
    <row r="379" spans="1:48" x14ac:dyDescent="0.3">
      <c r="A379" t="s">
        <v>78</v>
      </c>
      <c r="B379" t="s">
        <v>79</v>
      </c>
      <c r="C379" t="s">
        <v>10322</v>
      </c>
      <c r="D379" t="s">
        <v>80</v>
      </c>
      <c r="E379">
        <v>325356.77300397999</v>
      </c>
      <c r="F379">
        <v>5100.8999999999996</v>
      </c>
      <c r="G379">
        <v>6.7822192185846797</v>
      </c>
      <c r="H379">
        <f>(Table2[[#This Row],[1Y Return vs Nifty]]-AVERAGE(Table2[1Y Return vs Nifty]))/_xlfn.STDEV.P(Table2[1Y Return vs Nifty])</f>
        <v>-0.29709701898951091</v>
      </c>
      <c r="I379">
        <v>0.78811502589936699</v>
      </c>
      <c r="J379">
        <f>(Table2[[#This Row],[1M Return vs Nifty]]-AVERAGE(Table2[1M Return vs Nifty]))/_xlfn.STDEV.P(Table2[1M Return vs Nifty])</f>
        <v>-0.2011681856782393</v>
      </c>
      <c r="K379">
        <v>20.150556642941499</v>
      </c>
      <c r="L379">
        <f>(Table2[[#This Row],[6M Return vs Nifty]]-AVERAGE(Table2[6M Return vs Nifty]))/_xlfn.STDEV.P(Table2[6M Return vs Nifty])</f>
        <v>0.37203290716551729</v>
      </c>
      <c r="M379">
        <v>-0.86947058658743004</v>
      </c>
      <c r="N379">
        <f>(Table2[[#This Row],[1W Return vs Nifty]]-AVERAGE(Table2[1W Return vs Nifty]))/_xlfn.STDEV.P(Table2[1W Return vs Nifty])</f>
        <v>-1.1480701590385899E-2</v>
      </c>
      <c r="O379">
        <v>4993.62</v>
      </c>
      <c r="P379">
        <v>4932.0626353878397</v>
      </c>
      <c r="Q379">
        <v>4501.3166741452296</v>
      </c>
      <c r="R379">
        <v>52.2580851473585</v>
      </c>
      <c r="S379" s="2">
        <f>(Table2[[#This Row],[Close Price]]-Table2[[#This Row],[20D EMA]])/Table2[[#This Row],[20D EMA]]</f>
        <v>2.1483412834777126E-2</v>
      </c>
      <c r="T379" s="2">
        <f>(Table2[[#This Row],[Close Price]]-Table2[[#This Row],[50D EMA]])/Table2[[#This Row],[50D EMA]]</f>
        <v>3.4232607550589871E-2</v>
      </c>
      <c r="U379" s="2">
        <f>(Table2[[#This Row],[Close Price]]-Table2[[#This Row],[200D EMA]])/Table2[[#This Row],[200D EMA]]</f>
        <v>0.13320176500770786</v>
      </c>
      <c r="V379">
        <v>0.91010268487351698</v>
      </c>
      <c r="W379">
        <v>4960.3500000000004</v>
      </c>
      <c r="X379">
        <v>5109</v>
      </c>
      <c r="Y379">
        <v>4951</v>
      </c>
      <c r="Z379">
        <v>5109</v>
      </c>
      <c r="AA379">
        <v>4951</v>
      </c>
      <c r="AB379">
        <v>5109</v>
      </c>
      <c r="AC379" s="2">
        <f>(Table2[[#This Row],[Close Price]]/Table2[[#This Row],[Day Low]])-1</f>
        <v>2.8334694124406479E-2</v>
      </c>
      <c r="AD379" s="2">
        <f>(Table2[[#This Row],[Day High]]/Table2[[#This Row],[Close Price]])-1</f>
        <v>1.5879550667530218E-3</v>
      </c>
      <c r="AE379" s="2">
        <f>(Table2[[#This Row],[Close Price]]/Table2[[#This Row],[Current Week Low]])-1</f>
        <v>3.0276711775398812E-2</v>
      </c>
      <c r="AF379" s="2">
        <f>(Table2[[#This Row],[Current Week High]]/Table2[[#This Row],[Close Price]])-1</f>
        <v>1.5879550667530218E-3</v>
      </c>
      <c r="AG379" s="2">
        <f>(Table2[[#This Row],[Close Price]]/Table2[[#This Row],[Current Month Low]])-1</f>
        <v>3.0276711775398812E-2</v>
      </c>
      <c r="AH379" s="2">
        <f>(Table2[[#This Row],[Current Month High]]/Table2[[#This Row],[Close Price]])-1</f>
        <v>1.5879550667530218E-3</v>
      </c>
      <c r="AI379">
        <v>2.3152776960928501</v>
      </c>
      <c r="AJ379">
        <v>41.064712389380503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0</v>
      </c>
      <c r="AM379" t="s">
        <v>10359</v>
      </c>
      <c r="AN379">
        <v>1.96</v>
      </c>
      <c r="AO379" t="s">
        <v>10358</v>
      </c>
      <c r="AP379">
        <v>7.3458335009000006E-5</v>
      </c>
      <c r="AQ379">
        <f>(Table2[[#This Row],[Sharpe Ratio]]-AVERAGE(Table2[Sharpe Ratio]))/_xlfn.STDEV.P(Table2[Sharpe Ratio])</f>
        <v>-0.72647521504642354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-0.86418821413904223</v>
      </c>
      <c r="AS379">
        <f>_xlfn.RANK.AVG(Table2[[#This Row],[1Y Return vs Nifty Z-Score]],Table2[1Y Return vs Nifty Z-Score])</f>
        <v>387</v>
      </c>
      <c r="AT379">
        <f>_xlfn.RANK.AVG(Table2[[#This Row],[6M Return vs Nifty Z-Score]],Table2[6M Return vs Nifty Z-Score])</f>
        <v>220</v>
      </c>
      <c r="AU379">
        <f>_xlfn.RANK.AVG(Table2[[#This Row],[Sharpe Ratio Z-Score]],Table2[Sharpe Ratio Z-Score])</f>
        <v>524</v>
      </c>
      <c r="AV379">
        <f>(Table2[[#This Row],[Rank 1Y]]+Table2[[#This Row],[Rank 6M]]+Table2[[#This Row],[Rank Sharpe]])/3</f>
        <v>377</v>
      </c>
    </row>
    <row r="380" spans="1:48" x14ac:dyDescent="0.3">
      <c r="A380" t="s">
        <v>32</v>
      </c>
      <c r="B380" t="s">
        <v>33</v>
      </c>
      <c r="C380" t="s">
        <v>10314</v>
      </c>
      <c r="D380" t="s">
        <v>34</v>
      </c>
      <c r="E380">
        <v>733737.01126130996</v>
      </c>
      <c r="F380">
        <v>816.5</v>
      </c>
      <c r="G380">
        <v>12.8307737434963</v>
      </c>
      <c r="H380">
        <f>(Table2[[#This Row],[1Y Return vs Nifty]]-AVERAGE(Table2[1Y Return vs Nifty]))/_xlfn.STDEV.P(Table2[1Y Return vs Nifty])</f>
        <v>-0.19624884329545039</v>
      </c>
      <c r="I380">
        <v>-2.33846231401033</v>
      </c>
      <c r="J380">
        <f>(Table2[[#This Row],[1M Return vs Nifty]]-AVERAGE(Table2[1M Return vs Nifty]))/_xlfn.STDEV.P(Table2[1M Return vs Nifty])</f>
        <v>-0.5057076038098679</v>
      </c>
      <c r="K380">
        <v>-6.7086807764137202</v>
      </c>
      <c r="L380">
        <f>(Table2[[#This Row],[6M Return vs Nifty]]-AVERAGE(Table2[6M Return vs Nifty]))/_xlfn.STDEV.P(Table2[6M Return vs Nifty])</f>
        <v>-0.52783946868568132</v>
      </c>
      <c r="M380">
        <v>0.71149412883795005</v>
      </c>
      <c r="N380">
        <f>(Table2[[#This Row],[1W Return vs Nifty]]-AVERAGE(Table2[1W Return vs Nifty]))/_xlfn.STDEV.P(Table2[1W Return vs Nifty])</f>
        <v>0.36681691721674831</v>
      </c>
      <c r="O380">
        <v>820.72</v>
      </c>
      <c r="P380">
        <v>827.17215786852705</v>
      </c>
      <c r="Q380">
        <v>762.72815449427003</v>
      </c>
      <c r="R380">
        <v>56.2267918131896</v>
      </c>
      <c r="S380" s="2">
        <f>(Table2[[#This Row],[Close Price]]-Table2[[#This Row],[20D EMA]])/Table2[[#This Row],[20D EMA]]</f>
        <v>-5.1418266887611206E-3</v>
      </c>
      <c r="T380" s="2">
        <f>(Table2[[#This Row],[Close Price]]-Table2[[#This Row],[50D EMA]])/Table2[[#This Row],[50D EMA]]</f>
        <v>-1.2901979070508454E-2</v>
      </c>
      <c r="U380" s="2">
        <f>(Table2[[#This Row],[Close Price]]-Table2[[#This Row],[200D EMA]])/Table2[[#This Row],[200D EMA]]</f>
        <v>7.0499358374129517E-2</v>
      </c>
      <c r="V380">
        <v>0.59361066095210002</v>
      </c>
      <c r="W380">
        <v>813.65</v>
      </c>
      <c r="X380">
        <v>818.65</v>
      </c>
      <c r="Y380">
        <v>813.05</v>
      </c>
      <c r="Z380">
        <v>825.95</v>
      </c>
      <c r="AA380">
        <v>813.05</v>
      </c>
      <c r="AB380">
        <v>825.95</v>
      </c>
      <c r="AC380" s="2">
        <f>(Table2[[#This Row],[Close Price]]/Table2[[#This Row],[Day Low]])-1</f>
        <v>3.5027345910403351E-3</v>
      </c>
      <c r="AD380" s="2">
        <f>(Table2[[#This Row],[Day High]]/Table2[[#This Row],[Close Price]])-1</f>
        <v>2.6331904470300316E-3</v>
      </c>
      <c r="AE380" s="2">
        <f>(Table2[[#This Row],[Close Price]]/Table2[[#This Row],[Current Week Low]])-1</f>
        <v>4.2432814710042788E-3</v>
      </c>
      <c r="AF380" s="2">
        <f>(Table2[[#This Row],[Current Week High]]/Table2[[#This Row],[Close Price]])-1</f>
        <v>1.1573790569504139E-2</v>
      </c>
      <c r="AG380" s="2">
        <f>(Table2[[#This Row],[Close Price]]/Table2[[#This Row],[Current Month Low]])-1</f>
        <v>4.2432814710042788E-3</v>
      </c>
      <c r="AH380" s="2">
        <f>(Table2[[#This Row],[Current Month High]]/Table2[[#This Row],[Close Price]])-1</f>
        <v>1.1573790569504139E-2</v>
      </c>
      <c r="AI380">
        <v>11.6962645437844</v>
      </c>
      <c r="AJ380">
        <v>50.312960235640602</v>
      </c>
      <c r="AK380" t="str">
        <f>IF(AND(Table2[[#This Row],[20D EMA]]&gt;Table2[[#This Row],[50D EMA]],Table2[[#This Row],[50D EMA]]&gt;Table2[[#This Row],[200D EMA]]),"Uptrend","Downtrend/NoTrend")</f>
        <v>Downtrend/NoTrend</v>
      </c>
      <c r="AL380">
        <v>-0.05</v>
      </c>
      <c r="AM380" t="s">
        <v>10357</v>
      </c>
      <c r="AN380">
        <v>0.34</v>
      </c>
      <c r="AO380" t="s">
        <v>10358</v>
      </c>
      <c r="AP380">
        <v>8.4989684334058999E-2</v>
      </c>
      <c r="AQ380">
        <f>(Table2[[#This Row],[Sharpe Ratio]]-AVERAGE(Table2[Sharpe Ratio]))/_xlfn.STDEV.P(Table2[Sharpe Ratio])</f>
        <v>0.24507776645337773</v>
      </c>
      <c r="AR3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0">
        <f>_xlfn.RANK.AVG(Table2[[#This Row],[1Y Return vs Nifty Z-Score]],Table2[1Y Return vs Nifty Z-Score])</f>
        <v>357</v>
      </c>
      <c r="AT380">
        <f>_xlfn.RANK.AVG(Table2[[#This Row],[6M Return vs Nifty Z-Score]],Table2[6M Return vs Nifty Z-Score])</f>
        <v>505</v>
      </c>
      <c r="AU380">
        <f>_xlfn.RANK.AVG(Table2[[#This Row],[Sharpe Ratio Z-Score]],Table2[Sharpe Ratio Z-Score])</f>
        <v>275</v>
      </c>
      <c r="AV380">
        <f>(Table2[[#This Row],[Rank 1Y]]+Table2[[#This Row],[Rank 6M]]+Table2[[#This Row],[Rank Sharpe]])/3</f>
        <v>379</v>
      </c>
    </row>
    <row r="381" spans="1:48" x14ac:dyDescent="0.3">
      <c r="A381" t="s">
        <v>1558</v>
      </c>
      <c r="B381" t="s">
        <v>1559</v>
      </c>
      <c r="C381" t="s">
        <v>10320</v>
      </c>
      <c r="D381" t="s">
        <v>874</v>
      </c>
      <c r="E381">
        <v>6325.401811449</v>
      </c>
      <c r="F381">
        <v>215.93</v>
      </c>
      <c r="G381">
        <v>15.934580138062801</v>
      </c>
      <c r="H381">
        <f>(Table2[[#This Row],[1Y Return vs Nifty]]-AVERAGE(Table2[1Y Return vs Nifty]))/_xlfn.STDEV.P(Table2[1Y Return vs Nifty])</f>
        <v>-0.14449875799648967</v>
      </c>
      <c r="I381">
        <v>0.51731360374499802</v>
      </c>
      <c r="J381">
        <f>(Table2[[#This Row],[1M Return vs Nifty]]-AVERAGE(Table2[1M Return vs Nifty]))/_xlfn.STDEV.P(Table2[1M Return vs Nifty])</f>
        <v>-0.22754517833388585</v>
      </c>
      <c r="K381">
        <v>-4.4740819090943997</v>
      </c>
      <c r="L381">
        <f>(Table2[[#This Row],[6M Return vs Nifty]]-AVERAGE(Table2[6M Return vs Nifty]))/_xlfn.STDEV.P(Table2[6M Return vs Nifty])</f>
        <v>-0.45297309178847356</v>
      </c>
      <c r="M381">
        <v>0.77477359410331303</v>
      </c>
      <c r="N381">
        <f>(Table2[[#This Row],[1W Return vs Nifty]]-AVERAGE(Table2[1W Return vs Nifty]))/_xlfn.STDEV.P(Table2[1W Return vs Nifty])</f>
        <v>0.38195860304674145</v>
      </c>
      <c r="O381">
        <v>212.04</v>
      </c>
      <c r="P381">
        <v>212.65070506524</v>
      </c>
      <c r="Q381">
        <v>196.659901558998</v>
      </c>
      <c r="R381">
        <v>59.219589699666898</v>
      </c>
      <c r="S381" s="2">
        <f>(Table2[[#This Row],[Close Price]]-Table2[[#This Row],[20D EMA]])/Table2[[#This Row],[20D EMA]]</f>
        <v>1.8345595170722574E-2</v>
      </c>
      <c r="T381" s="2">
        <f>(Table2[[#This Row],[Close Price]]-Table2[[#This Row],[50D EMA]])/Table2[[#This Row],[50D EMA]]</f>
        <v>1.5421039557587802E-2</v>
      </c>
      <c r="U381" s="2">
        <f>(Table2[[#This Row],[Close Price]]-Table2[[#This Row],[200D EMA]])/Table2[[#This Row],[200D EMA]]</f>
        <v>9.7986922032608531E-2</v>
      </c>
      <c r="V381">
        <v>0.65913553907079203</v>
      </c>
      <c r="W381">
        <v>214.04</v>
      </c>
      <c r="X381">
        <v>217.99</v>
      </c>
      <c r="Y381">
        <v>212.5</v>
      </c>
      <c r="Z381">
        <v>220.79</v>
      </c>
      <c r="AA381">
        <v>212.5</v>
      </c>
      <c r="AB381">
        <v>220.79</v>
      </c>
      <c r="AC381" s="2">
        <f>(Table2[[#This Row],[Close Price]]/Table2[[#This Row],[Day Low]])-1</f>
        <v>8.8301252102411798E-3</v>
      </c>
      <c r="AD381" s="2">
        <f>(Table2[[#This Row],[Day High]]/Table2[[#This Row],[Close Price]])-1</f>
        <v>9.540128745426868E-3</v>
      </c>
      <c r="AE381" s="2">
        <f>(Table2[[#This Row],[Close Price]]/Table2[[#This Row],[Current Week Low]])-1</f>
        <v>1.6141176470588325E-2</v>
      </c>
      <c r="AF381" s="2">
        <f>(Table2[[#This Row],[Current Week High]]/Table2[[#This Row],[Close Price]])-1</f>
        <v>2.2507294030472691E-2</v>
      </c>
      <c r="AG381" s="2">
        <f>(Table2[[#This Row],[Close Price]]/Table2[[#This Row],[Current Month Low]])-1</f>
        <v>1.6141176470588325E-2</v>
      </c>
      <c r="AH381" s="2">
        <f>(Table2[[#This Row],[Current Month High]]/Table2[[#This Row],[Close Price]])-1</f>
        <v>2.2507294030472691E-2</v>
      </c>
      <c r="AI381">
        <v>17.908581484740399</v>
      </c>
      <c r="AJ381">
        <v>71.918789808917197</v>
      </c>
      <c r="AK381" t="str">
        <f>IF(AND(Table2[[#This Row],[20D EMA]]&gt;Table2[[#This Row],[50D EMA]],Table2[[#This Row],[50D EMA]]&gt;Table2[[#This Row],[200D EMA]]),"Uptrend","Downtrend/NoTrend")</f>
        <v>Downtrend/NoTrend</v>
      </c>
      <c r="AL381">
        <v>-0.03</v>
      </c>
      <c r="AM381" t="s">
        <v>10357</v>
      </c>
      <c r="AN381">
        <v>3.38</v>
      </c>
      <c r="AO381" t="s">
        <v>10358</v>
      </c>
      <c r="AP381">
        <v>7.5212730021987001E-2</v>
      </c>
      <c r="AQ381">
        <f>(Table2[[#This Row],[Sharpe Ratio]]-AVERAGE(Table2[Sharpe Ratio]))/_xlfn.STDEV.P(Table2[Sharpe Ratio])</f>
        <v>0.13321658797864011</v>
      </c>
      <c r="AR3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1">
        <f>_xlfn.RANK.AVG(Table2[[#This Row],[1Y Return vs Nifty Z-Score]],Table2[1Y Return vs Nifty Z-Score])</f>
        <v>346</v>
      </c>
      <c r="AT381">
        <f>_xlfn.RANK.AVG(Table2[[#This Row],[6M Return vs Nifty Z-Score]],Table2[6M Return vs Nifty Z-Score])</f>
        <v>479</v>
      </c>
      <c r="AU381">
        <f>_xlfn.RANK.AVG(Table2[[#This Row],[Sharpe Ratio Z-Score]],Table2[Sharpe Ratio Z-Score])</f>
        <v>313</v>
      </c>
      <c r="AV381">
        <f>(Table2[[#This Row],[Rank 1Y]]+Table2[[#This Row],[Rank 6M]]+Table2[[#This Row],[Rank Sharpe]])/3</f>
        <v>379.33333333333331</v>
      </c>
    </row>
    <row r="382" spans="1:48" x14ac:dyDescent="0.3">
      <c r="A382" t="s">
        <v>485</v>
      </c>
      <c r="B382" t="s">
        <v>486</v>
      </c>
      <c r="C382" t="s">
        <v>10314</v>
      </c>
      <c r="D382" t="s">
        <v>37</v>
      </c>
      <c r="E382">
        <v>43672</v>
      </c>
      <c r="F382">
        <v>262.05</v>
      </c>
      <c r="G382">
        <v>67.479405917015697</v>
      </c>
      <c r="H382">
        <f>(Table2[[#This Row],[1Y Return vs Nifty]]-AVERAGE(Table2[1Y Return vs Nifty]))/_xlfn.STDEV.P(Table2[1Y Return vs Nifty])</f>
        <v>0.71491345774302817</v>
      </c>
      <c r="I382">
        <v>-4.9361877833007899</v>
      </c>
      <c r="J382">
        <f>(Table2[[#This Row],[1M Return vs Nifty]]-AVERAGE(Table2[1M Return vs Nifty]))/_xlfn.STDEV.P(Table2[1M Return vs Nifty])</f>
        <v>-0.75873502545243565</v>
      </c>
      <c r="K382">
        <v>-17.451576645359999</v>
      </c>
      <c r="L382">
        <f>(Table2[[#This Row],[6M Return vs Nifty]]-AVERAGE(Table2[6M Return vs Nifty]))/_xlfn.STDEV.P(Table2[6M Return vs Nifty])</f>
        <v>-0.88776164660069334</v>
      </c>
      <c r="M382">
        <v>-0.97494710980307098</v>
      </c>
      <c r="N382">
        <f>(Table2[[#This Row],[1W Return vs Nifty]]-AVERAGE(Table2[1W Return vs Nifty]))/_xlfn.STDEV.P(Table2[1W Return vs Nifty])</f>
        <v>-3.6719416397374069E-2</v>
      </c>
      <c r="O382">
        <v>263.19</v>
      </c>
      <c r="P382">
        <v>259.83154501809702</v>
      </c>
      <c r="Q382">
        <v>231.73325606069201</v>
      </c>
      <c r="R382">
        <v>52.910017443151503</v>
      </c>
      <c r="S382" s="2">
        <f>(Table2[[#This Row],[Close Price]]-Table2[[#This Row],[20D EMA]])/Table2[[#This Row],[20D EMA]]</f>
        <v>-4.3314715604695709E-3</v>
      </c>
      <c r="T382" s="2">
        <f>(Table2[[#This Row],[Close Price]]-Table2[[#This Row],[50D EMA]])/Table2[[#This Row],[50D EMA]]</f>
        <v>8.5380509966504672E-3</v>
      </c>
      <c r="U382" s="2">
        <f>(Table2[[#This Row],[Close Price]]-Table2[[#This Row],[200D EMA]])/Table2[[#This Row],[200D EMA]]</f>
        <v>0.13082603875970181</v>
      </c>
      <c r="V382">
        <v>0.47501077604495701</v>
      </c>
      <c r="W382">
        <v>261</v>
      </c>
      <c r="X382">
        <v>266</v>
      </c>
      <c r="Y382">
        <v>259</v>
      </c>
      <c r="Z382">
        <v>271.35000000000002</v>
      </c>
      <c r="AA382">
        <v>259</v>
      </c>
      <c r="AB382">
        <v>271.35000000000002</v>
      </c>
      <c r="AC382" s="2">
        <f>(Table2[[#This Row],[Close Price]]/Table2[[#This Row],[Day Low]])-1</f>
        <v>4.022988505747227E-3</v>
      </c>
      <c r="AD382" s="2">
        <f>(Table2[[#This Row],[Day High]]/Table2[[#This Row],[Close Price]])-1</f>
        <v>1.5073459263499345E-2</v>
      </c>
      <c r="AE382" s="2">
        <f>(Table2[[#This Row],[Close Price]]/Table2[[#This Row],[Current Week Low]])-1</f>
        <v>1.177606177606183E-2</v>
      </c>
      <c r="AF382" s="2">
        <f>(Table2[[#This Row],[Current Week High]]/Table2[[#This Row],[Close Price]])-1</f>
        <v>3.5489410417859135E-2</v>
      </c>
      <c r="AG382" s="2">
        <f>(Table2[[#This Row],[Close Price]]/Table2[[#This Row],[Current Month Low]])-1</f>
        <v>1.177606177606183E-2</v>
      </c>
      <c r="AH382" s="2">
        <f>(Table2[[#This Row],[Current Month High]]/Table2[[#This Row],[Close Price]])-1</f>
        <v>3.5489410417859135E-2</v>
      </c>
      <c r="AI382">
        <v>23.9076512116008</v>
      </c>
      <c r="AJ382">
        <v>112.10036422501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0.01</v>
      </c>
      <c r="AM382" t="s">
        <v>10358</v>
      </c>
      <c r="AN382">
        <v>4.01</v>
      </c>
      <c r="AO382" t="s">
        <v>10358</v>
      </c>
      <c r="AP382">
        <v>4.6009264382459003E-2</v>
      </c>
      <c r="AQ382">
        <f>(Table2[[#This Row],[Sharpe Ratio]]-AVERAGE(Table2[Sharpe Ratio]))/_xlfn.STDEV.P(Table2[Sharpe Ratio])</f>
        <v>-0.20090935530725026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-1.1692119860147252</v>
      </c>
      <c r="AS382">
        <f>_xlfn.RANK.AVG(Table2[[#This Row],[1Y Return vs Nifty Z-Score]],Table2[1Y Return vs Nifty Z-Score])</f>
        <v>136</v>
      </c>
      <c r="AT382">
        <f>_xlfn.RANK.AVG(Table2[[#This Row],[6M Return vs Nifty Z-Score]],Table2[6M Return vs Nifty Z-Score])</f>
        <v>611</v>
      </c>
      <c r="AU382">
        <f>_xlfn.RANK.AVG(Table2[[#This Row],[Sharpe Ratio Z-Score]],Table2[Sharpe Ratio Z-Score])</f>
        <v>393</v>
      </c>
      <c r="AV382">
        <f>(Table2[[#This Row],[Rank 1Y]]+Table2[[#This Row],[Rank 6M]]+Table2[[#This Row],[Rank Sharpe]])/3</f>
        <v>380</v>
      </c>
    </row>
    <row r="383" spans="1:48" x14ac:dyDescent="0.3">
      <c r="A383" t="s">
        <v>193</v>
      </c>
      <c r="B383" t="s">
        <v>194</v>
      </c>
      <c r="C383" t="s">
        <v>10318</v>
      </c>
      <c r="D383" t="s">
        <v>195</v>
      </c>
      <c r="E383">
        <v>133712.54171729999</v>
      </c>
      <c r="F383">
        <v>5096.6000000000004</v>
      </c>
      <c r="G383">
        <v>11.3938192838667</v>
      </c>
      <c r="H383">
        <f>(Table2[[#This Row],[1Y Return vs Nifty]]-AVERAGE(Table2[1Y Return vs Nifty]))/_xlfn.STDEV.P(Table2[1Y Return vs Nifty])</f>
        <v>-0.22020733374341525</v>
      </c>
      <c r="I383">
        <v>1.39854519204727</v>
      </c>
      <c r="J383">
        <f>(Table2[[#This Row],[1M Return vs Nifty]]-AVERAGE(Table2[1M Return vs Nifty]))/_xlfn.STDEV.P(Table2[1M Return vs Nifty])</f>
        <v>-0.14171018179785391</v>
      </c>
      <c r="K383">
        <v>33.8912126853809</v>
      </c>
      <c r="L383">
        <f>(Table2[[#This Row],[6M Return vs Nifty]]-AVERAGE(Table2[6M Return vs Nifty]))/_xlfn.STDEV.P(Table2[6M Return vs Nifty])</f>
        <v>0.83238986390300695</v>
      </c>
      <c r="M383">
        <v>2.8500182107498402</v>
      </c>
      <c r="N383">
        <f>(Table2[[#This Row],[1W Return vs Nifty]]-AVERAGE(Table2[1W Return vs Nifty]))/_xlfn.STDEV.P(Table2[1W Return vs Nifty])</f>
        <v>0.87852888653246364</v>
      </c>
      <c r="O383">
        <v>4922.08</v>
      </c>
      <c r="P383">
        <v>4745.3668696709201</v>
      </c>
      <c r="Q383">
        <v>4198.1532439525499</v>
      </c>
      <c r="R383">
        <v>63.1988908770522</v>
      </c>
      <c r="S383" s="2">
        <f>(Table2[[#This Row],[Close Price]]-Table2[[#This Row],[20D EMA]])/Table2[[#This Row],[20D EMA]]</f>
        <v>3.5456554952377949E-2</v>
      </c>
      <c r="T383" s="2">
        <f>(Table2[[#This Row],[Close Price]]-Table2[[#This Row],[50D EMA]])/Table2[[#This Row],[50D EMA]]</f>
        <v>7.4016011822798738E-2</v>
      </c>
      <c r="U383" s="2">
        <f>(Table2[[#This Row],[Close Price]]-Table2[[#This Row],[200D EMA]])/Table2[[#This Row],[200D EMA]]</f>
        <v>0.21400999530964362</v>
      </c>
      <c r="V383">
        <v>0.98823827283444399</v>
      </c>
      <c r="W383">
        <v>5015.25</v>
      </c>
      <c r="X383">
        <v>5110</v>
      </c>
      <c r="Y383">
        <v>5015.25</v>
      </c>
      <c r="Z383">
        <v>5132.95</v>
      </c>
      <c r="AA383">
        <v>5015.25</v>
      </c>
      <c r="AB383">
        <v>5132.95</v>
      </c>
      <c r="AC383" s="2">
        <f>(Table2[[#This Row],[Close Price]]/Table2[[#This Row],[Day Low]])-1</f>
        <v>1.6220527391456185E-2</v>
      </c>
      <c r="AD383" s="2">
        <f>(Table2[[#This Row],[Day High]]/Table2[[#This Row],[Close Price]])-1</f>
        <v>2.6292037829140913E-3</v>
      </c>
      <c r="AE383" s="2">
        <f>(Table2[[#This Row],[Close Price]]/Table2[[#This Row],[Current Week Low]])-1</f>
        <v>1.6220527391456185E-2</v>
      </c>
      <c r="AF383" s="2">
        <f>(Table2[[#This Row],[Current Week High]]/Table2[[#This Row],[Close Price]])-1</f>
        <v>7.1322057842482245E-3</v>
      </c>
      <c r="AG383" s="2">
        <f>(Table2[[#This Row],[Close Price]]/Table2[[#This Row],[Current Month Low]])-1</f>
        <v>1.6220527391456185E-2</v>
      </c>
      <c r="AH383" s="2">
        <f>(Table2[[#This Row],[Current Month High]]/Table2[[#This Row],[Close Price]])-1</f>
        <v>7.1322057842482245E-3</v>
      </c>
      <c r="AI383">
        <v>0.713220578424822</v>
      </c>
      <c r="AJ383">
        <v>54.662701423239099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-0.05</v>
      </c>
      <c r="AM383" t="s">
        <v>10357</v>
      </c>
      <c r="AN383">
        <v>9.14</v>
      </c>
      <c r="AO383" t="s">
        <v>10358</v>
      </c>
      <c r="AP383">
        <v>-3.5844763826987001E-2</v>
      </c>
      <c r="AQ383">
        <f>(Table2[[#This Row],[Sharpe Ratio]]-AVERAGE(Table2[Sharpe Ratio]))/_xlfn.STDEV.P(Table2[Sharpe Ratio])</f>
        <v>-1.1374267784384406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0.2115744564557609</v>
      </c>
      <c r="AS383">
        <f>_xlfn.RANK.AVG(Table2[[#This Row],[1Y Return vs Nifty Z-Score]],Table2[1Y Return vs Nifty Z-Score])</f>
        <v>366</v>
      </c>
      <c r="AT383">
        <f>_xlfn.RANK.AVG(Table2[[#This Row],[6M Return vs Nifty Z-Score]],Table2[6M Return vs Nifty Z-Score])</f>
        <v>129</v>
      </c>
      <c r="AU383">
        <f>_xlfn.RANK.AVG(Table2[[#This Row],[Sharpe Ratio Z-Score]],Table2[Sharpe Ratio Z-Score])</f>
        <v>647</v>
      </c>
      <c r="AV383">
        <f>(Table2[[#This Row],[Rank 1Y]]+Table2[[#This Row],[Rank 6M]]+Table2[[#This Row],[Rank Sharpe]])/3</f>
        <v>380.66666666666669</v>
      </c>
    </row>
    <row r="384" spans="1:48" x14ac:dyDescent="0.3">
      <c r="A384" t="s">
        <v>1393</v>
      </c>
      <c r="B384" t="s">
        <v>1394</v>
      </c>
      <c r="C384" t="s">
        <v>10314</v>
      </c>
      <c r="D384" t="s">
        <v>225</v>
      </c>
      <c r="E384">
        <v>7947.93344832</v>
      </c>
      <c r="F384">
        <v>7516.5</v>
      </c>
      <c r="G384">
        <v>34.505519020652898</v>
      </c>
      <c r="H384">
        <f>(Table2[[#This Row],[1Y Return vs Nifty]]-AVERAGE(Table2[1Y Return vs Nifty]))/_xlfn.STDEV.P(Table2[1Y Return vs Nifty])</f>
        <v>0.16513642831481692</v>
      </c>
      <c r="I384">
        <v>11.175016663518701</v>
      </c>
      <c r="J384">
        <f>(Table2[[#This Row],[1M Return vs Nifty]]-AVERAGE(Table2[1M Return vs Nifty]))/_xlfn.STDEV.P(Table2[1M Return vs Nifty])</f>
        <v>0.81055186376164234</v>
      </c>
      <c r="K384">
        <v>-2.1693727418395801</v>
      </c>
      <c r="L384">
        <f>(Table2[[#This Row],[6M Return vs Nifty]]-AVERAGE(Table2[6M Return vs Nifty]))/_xlfn.STDEV.P(Table2[6M Return vs Nifty])</f>
        <v>-0.37575779034104262</v>
      </c>
      <c r="M384">
        <v>3.0535661296671601</v>
      </c>
      <c r="N384">
        <f>(Table2[[#This Row],[1W Return vs Nifty]]-AVERAGE(Table2[1W Return vs Nifty]))/_xlfn.STDEV.P(Table2[1W Return vs Nifty])</f>
        <v>0.92723439671132402</v>
      </c>
      <c r="O384">
        <v>7103.95</v>
      </c>
      <c r="P384">
        <v>6977.2510553307702</v>
      </c>
      <c r="Q384">
        <v>6367.8884029002902</v>
      </c>
      <c r="R384">
        <v>60.8514618518387</v>
      </c>
      <c r="S384" s="2">
        <f>(Table2[[#This Row],[Close Price]]-Table2[[#This Row],[20D EMA]])/Table2[[#This Row],[20D EMA]]</f>
        <v>5.8073325403472743E-2</v>
      </c>
      <c r="T384" s="2">
        <f>(Table2[[#This Row],[Close Price]]-Table2[[#This Row],[50D EMA]])/Table2[[#This Row],[50D EMA]]</f>
        <v>7.7286733757019097E-2</v>
      </c>
      <c r="U384" s="2">
        <f>(Table2[[#This Row],[Close Price]]-Table2[[#This Row],[200D EMA]])/Table2[[#This Row],[200D EMA]]</f>
        <v>0.18037558519030708</v>
      </c>
      <c r="V384">
        <v>1.31012329231022</v>
      </c>
      <c r="W384">
        <v>7478</v>
      </c>
      <c r="X384">
        <v>7687.75</v>
      </c>
      <c r="Y384">
        <v>7102</v>
      </c>
      <c r="Z384">
        <v>7687.75</v>
      </c>
      <c r="AA384">
        <v>7102</v>
      </c>
      <c r="AB384">
        <v>7687.75</v>
      </c>
      <c r="AC384" s="2">
        <f>(Table2[[#This Row],[Close Price]]/Table2[[#This Row],[Day Low]])-1</f>
        <v>5.1484354105375552E-3</v>
      </c>
      <c r="AD384" s="2">
        <f>(Table2[[#This Row],[Day High]]/Table2[[#This Row],[Close Price]])-1</f>
        <v>2.2783210270737708E-2</v>
      </c>
      <c r="AE384" s="2">
        <f>(Table2[[#This Row],[Close Price]]/Table2[[#This Row],[Current Week Low]])-1</f>
        <v>5.8363841171501063E-2</v>
      </c>
      <c r="AF384" s="2">
        <f>(Table2[[#This Row],[Current Week High]]/Table2[[#This Row],[Close Price]])-1</f>
        <v>2.2783210270737708E-2</v>
      </c>
      <c r="AG384" s="2">
        <f>(Table2[[#This Row],[Close Price]]/Table2[[#This Row],[Current Month Low]])-1</f>
        <v>5.8363841171501063E-2</v>
      </c>
      <c r="AH384" s="2">
        <f>(Table2[[#This Row],[Current Month High]]/Table2[[#This Row],[Close Price]])-1</f>
        <v>2.2783210270737708E-2</v>
      </c>
      <c r="AI384">
        <v>4.10430386483071</v>
      </c>
      <c r="AJ384">
        <v>70.442176870748298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0.04</v>
      </c>
      <c r="AM384" t="s">
        <v>10358</v>
      </c>
      <c r="AN384">
        <v>10.82</v>
      </c>
      <c r="AO384" t="s">
        <v>10358</v>
      </c>
      <c r="AP384">
        <v>3.0841545324939001E-2</v>
      </c>
      <c r="AQ384">
        <f>(Table2[[#This Row],[Sharpe Ratio]]-AVERAGE(Table2[Sharpe Ratio]))/_xlfn.STDEV.P(Table2[Sharpe Ratio])</f>
        <v>-0.37444795172402662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1.1527169467227141</v>
      </c>
      <c r="AS384">
        <f>_xlfn.RANK.AVG(Table2[[#This Row],[1Y Return vs Nifty Z-Score]],Table2[1Y Return vs Nifty Z-Score])</f>
        <v>250</v>
      </c>
      <c r="AT384">
        <f>_xlfn.RANK.AVG(Table2[[#This Row],[6M Return vs Nifty Z-Score]],Table2[6M Return vs Nifty Z-Score])</f>
        <v>453</v>
      </c>
      <c r="AU384">
        <f>_xlfn.RANK.AVG(Table2[[#This Row],[Sharpe Ratio Z-Score]],Table2[Sharpe Ratio Z-Score])</f>
        <v>445</v>
      </c>
      <c r="AV384">
        <f>(Table2[[#This Row],[Rank 1Y]]+Table2[[#This Row],[Rank 6M]]+Table2[[#This Row],[Rank Sharpe]])/3</f>
        <v>382.66666666666669</v>
      </c>
    </row>
    <row r="385" spans="1:48" x14ac:dyDescent="0.3">
      <c r="A385" t="s">
        <v>1597</v>
      </c>
      <c r="B385" t="s">
        <v>1598</v>
      </c>
      <c r="C385" t="s">
        <v>10325</v>
      </c>
      <c r="D385" t="s">
        <v>1401</v>
      </c>
      <c r="E385">
        <v>5927.8975341249998</v>
      </c>
      <c r="F385">
        <v>921</v>
      </c>
      <c r="G385">
        <v>-3.4283475589072201</v>
      </c>
      <c r="H385">
        <f>(Table2[[#This Row],[1Y Return vs Nifty]]-AVERAGE(Table2[1Y Return vs Nifty]))/_xlfn.STDEV.P(Table2[1Y Return vs Nifty])</f>
        <v>-0.46733885579059131</v>
      </c>
      <c r="I385">
        <v>19.935674998465601</v>
      </c>
      <c r="J385">
        <f>(Table2[[#This Row],[1M Return vs Nifty]]-AVERAGE(Table2[1M Return vs Nifty]))/_xlfn.STDEV.P(Table2[1M Return vs Nifty])</f>
        <v>1.6638702057450805</v>
      </c>
      <c r="K385">
        <v>-9.35367507205153</v>
      </c>
      <c r="L385">
        <f>(Table2[[#This Row],[6M Return vs Nifty]]-AVERAGE(Table2[6M Return vs Nifty]))/_xlfn.STDEV.P(Table2[6M Return vs Nifty])</f>
        <v>-0.61645543583943541</v>
      </c>
      <c r="M385">
        <v>-3.8404570801298599</v>
      </c>
      <c r="N385">
        <f>(Table2[[#This Row],[1W Return vs Nifty]]-AVERAGE(Table2[1W Return vs Nifty]))/_xlfn.STDEV.P(Table2[1W Return vs Nifty])</f>
        <v>-0.72238658396034972</v>
      </c>
      <c r="O385">
        <v>888.65</v>
      </c>
      <c r="P385">
        <v>838.06341456970597</v>
      </c>
      <c r="Q385">
        <v>782.25646754769502</v>
      </c>
      <c r="R385">
        <v>57.025182832476098</v>
      </c>
      <c r="S385" s="2">
        <f>(Table2[[#This Row],[Close Price]]-Table2[[#This Row],[20D EMA]])/Table2[[#This Row],[20D EMA]]</f>
        <v>3.6403533449614611E-2</v>
      </c>
      <c r="T385" s="2">
        <f>(Table2[[#This Row],[Close Price]]-Table2[[#This Row],[50D EMA]])/Table2[[#This Row],[50D EMA]]</f>
        <v>9.8962183515524146E-2</v>
      </c>
      <c r="U385" s="2">
        <f>(Table2[[#This Row],[Close Price]]-Table2[[#This Row],[200D EMA]])/Table2[[#This Row],[200D EMA]]</f>
        <v>0.17736322831213361</v>
      </c>
      <c r="V385">
        <v>0.95671357666254098</v>
      </c>
      <c r="W385">
        <v>903</v>
      </c>
      <c r="X385">
        <v>925</v>
      </c>
      <c r="Y385">
        <v>903</v>
      </c>
      <c r="Z385">
        <v>960.5</v>
      </c>
      <c r="AA385">
        <v>903</v>
      </c>
      <c r="AB385">
        <v>960.5</v>
      </c>
      <c r="AC385" s="2">
        <f>(Table2[[#This Row],[Close Price]]/Table2[[#This Row],[Day Low]])-1</f>
        <v>1.9933554817275656E-2</v>
      </c>
      <c r="AD385" s="2">
        <f>(Table2[[#This Row],[Day High]]/Table2[[#This Row],[Close Price]])-1</f>
        <v>4.3431053203040193E-3</v>
      </c>
      <c r="AE385" s="2">
        <f>(Table2[[#This Row],[Close Price]]/Table2[[#This Row],[Current Week Low]])-1</f>
        <v>1.9933554817275656E-2</v>
      </c>
      <c r="AF385" s="2">
        <f>(Table2[[#This Row],[Current Week High]]/Table2[[#This Row],[Close Price]])-1</f>
        <v>4.2888165038002191E-2</v>
      </c>
      <c r="AG385" s="2">
        <f>(Table2[[#This Row],[Close Price]]/Table2[[#This Row],[Current Month Low]])-1</f>
        <v>1.9933554817275656E-2</v>
      </c>
      <c r="AH385" s="2">
        <f>(Table2[[#This Row],[Current Month High]]/Table2[[#This Row],[Close Price]])-1</f>
        <v>4.2888165038002191E-2</v>
      </c>
      <c r="AI385">
        <v>18.241042345276799</v>
      </c>
      <c r="AJ385">
        <v>50.884665792922597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0.19</v>
      </c>
      <c r="AM385" t="s">
        <v>10358</v>
      </c>
      <c r="AN385">
        <v>4.5199999999999996</v>
      </c>
      <c r="AO385" t="s">
        <v>10358</v>
      </c>
      <c r="AP385">
        <v>0.12791134285325401</v>
      </c>
      <c r="AQ385">
        <f>(Table2[[#This Row],[Sharpe Ratio]]-AVERAGE(Table2[Sharpe Ratio]))/_xlfn.STDEV.P(Table2[Sharpe Ratio])</f>
        <v>0.73615782582514944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0.5938471559798536</v>
      </c>
      <c r="AS385">
        <f>_xlfn.RANK.AVG(Table2[[#This Row],[1Y Return vs Nifty Z-Score]],Table2[1Y Return vs Nifty Z-Score])</f>
        <v>465</v>
      </c>
      <c r="AT385">
        <f>_xlfn.RANK.AVG(Table2[[#This Row],[6M Return vs Nifty Z-Score]],Table2[6M Return vs Nifty Z-Score])</f>
        <v>526</v>
      </c>
      <c r="AU385">
        <f>_xlfn.RANK.AVG(Table2[[#This Row],[Sharpe Ratio Z-Score]],Table2[Sharpe Ratio Z-Score])</f>
        <v>167</v>
      </c>
      <c r="AV385">
        <f>(Table2[[#This Row],[Rank 1Y]]+Table2[[#This Row],[Rank 6M]]+Table2[[#This Row],[Rank Sharpe]])/3</f>
        <v>386</v>
      </c>
    </row>
    <row r="386" spans="1:48" x14ac:dyDescent="0.3">
      <c r="A386" t="s">
        <v>1274</v>
      </c>
      <c r="B386" t="s">
        <v>1275</v>
      </c>
      <c r="C386" t="s">
        <v>6744</v>
      </c>
      <c r="D386" t="s">
        <v>77</v>
      </c>
      <c r="E386">
        <v>9050.4078974639997</v>
      </c>
      <c r="F386">
        <v>222.13</v>
      </c>
      <c r="G386">
        <v>5.75409139322434</v>
      </c>
      <c r="H386">
        <f>(Table2[[#This Row],[1Y Return vs Nifty]]-AVERAGE(Table2[1Y Return vs Nifty]))/_xlfn.STDEV.P(Table2[1Y Return vs Nifty])</f>
        <v>-0.31423910064569088</v>
      </c>
      <c r="I386">
        <v>9.8040260622954403</v>
      </c>
      <c r="J386">
        <f>(Table2[[#This Row],[1M Return vs Nifty]]-AVERAGE(Table2[1M Return vs Nifty]))/_xlfn.STDEV.P(Table2[1M Return vs Nifty])</f>
        <v>0.67701264992837051</v>
      </c>
      <c r="K386">
        <v>-5.7241289234909702</v>
      </c>
      <c r="L386">
        <f>(Table2[[#This Row],[6M Return vs Nifty]]-AVERAGE(Table2[6M Return vs Nifty]))/_xlfn.STDEV.P(Table2[6M Return vs Nifty])</f>
        <v>-0.49485375873399634</v>
      </c>
      <c r="M386">
        <v>-0.30150073445761399</v>
      </c>
      <c r="N386">
        <f>(Table2[[#This Row],[1W Return vs Nifty]]-AVERAGE(Table2[1W Return vs Nifty]))/_xlfn.STDEV.P(Table2[1W Return vs Nifty])</f>
        <v>0.1244246987759582</v>
      </c>
      <c r="O386">
        <v>218.51</v>
      </c>
      <c r="P386">
        <v>215.14903355234401</v>
      </c>
      <c r="Q386">
        <v>201.37349703113301</v>
      </c>
      <c r="R386">
        <v>60.742264679518598</v>
      </c>
      <c r="S386" s="2">
        <f>(Table2[[#This Row],[Close Price]]-Table2[[#This Row],[20D EMA]])/Table2[[#This Row],[20D EMA]]</f>
        <v>1.6566747517276117E-2</v>
      </c>
      <c r="T386" s="2">
        <f>(Table2[[#This Row],[Close Price]]-Table2[[#This Row],[50D EMA]])/Table2[[#This Row],[50D EMA]]</f>
        <v>3.2447119712288065E-2</v>
      </c>
      <c r="U386" s="2">
        <f>(Table2[[#This Row],[Close Price]]-Table2[[#This Row],[200D EMA]])/Table2[[#This Row],[200D EMA]]</f>
        <v>0.10307465120724381</v>
      </c>
      <c r="V386">
        <v>1.0963045748548901</v>
      </c>
      <c r="W386">
        <v>220.11</v>
      </c>
      <c r="X386">
        <v>224.79</v>
      </c>
      <c r="Y386">
        <v>220.11</v>
      </c>
      <c r="Z386">
        <v>230</v>
      </c>
      <c r="AA386">
        <v>220.11</v>
      </c>
      <c r="AB386">
        <v>230</v>
      </c>
      <c r="AC386" s="2">
        <f>(Table2[[#This Row],[Close Price]]/Table2[[#This Row],[Day Low]])-1</f>
        <v>9.1772295670344839E-3</v>
      </c>
      <c r="AD386" s="2">
        <f>(Table2[[#This Row],[Day High]]/Table2[[#This Row],[Close Price]])-1</f>
        <v>1.1974969612389197E-2</v>
      </c>
      <c r="AE386" s="2">
        <f>(Table2[[#This Row],[Close Price]]/Table2[[#This Row],[Current Week Low]])-1</f>
        <v>9.1772295670344839E-3</v>
      </c>
      <c r="AF386" s="2">
        <f>(Table2[[#This Row],[Current Week High]]/Table2[[#This Row],[Close Price]])-1</f>
        <v>3.5429703326880668E-2</v>
      </c>
      <c r="AG386" s="2">
        <f>(Table2[[#This Row],[Close Price]]/Table2[[#This Row],[Current Month Low]])-1</f>
        <v>9.1772295670344839E-3</v>
      </c>
      <c r="AH386" s="2">
        <f>(Table2[[#This Row],[Current Month High]]/Table2[[#This Row],[Close Price]])-1</f>
        <v>3.5429703326880668E-2</v>
      </c>
      <c r="AI386">
        <v>15.247827848557099</v>
      </c>
      <c r="AJ386">
        <v>51.108843537414899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-0.04</v>
      </c>
      <c r="AM386" t="s">
        <v>10357</v>
      </c>
      <c r="AN386">
        <v>4.42</v>
      </c>
      <c r="AO386" t="s">
        <v>10358</v>
      </c>
      <c r="AP386">
        <v>8.5096899886868999E-2</v>
      </c>
      <c r="AQ386">
        <f>(Table2[[#This Row],[Sharpe Ratio]]-AVERAGE(Table2[Sharpe Ratio]))/_xlfn.STDEV.P(Table2[Sharpe Ratio])</f>
        <v>0.2463044529761263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0.23864894230076777</v>
      </c>
      <c r="AS386">
        <f>_xlfn.RANK.AVG(Table2[[#This Row],[1Y Return vs Nifty Z-Score]],Table2[1Y Return vs Nifty Z-Score])</f>
        <v>393</v>
      </c>
      <c r="AT386">
        <f>_xlfn.RANK.AVG(Table2[[#This Row],[6M Return vs Nifty Z-Score]],Table2[6M Return vs Nifty Z-Score])</f>
        <v>493</v>
      </c>
      <c r="AU386">
        <f>_xlfn.RANK.AVG(Table2[[#This Row],[Sharpe Ratio Z-Score]],Table2[Sharpe Ratio Z-Score])</f>
        <v>273</v>
      </c>
      <c r="AV386">
        <f>(Table2[[#This Row],[Rank 1Y]]+Table2[[#This Row],[Rank 6M]]+Table2[[#This Row],[Rank Sharpe]])/3</f>
        <v>386.33333333333331</v>
      </c>
    </row>
    <row r="387" spans="1:48" x14ac:dyDescent="0.3">
      <c r="A387" t="s">
        <v>487</v>
      </c>
      <c r="B387" t="s">
        <v>488</v>
      </c>
      <c r="C387" t="s">
        <v>10318</v>
      </c>
      <c r="D387" t="s">
        <v>489</v>
      </c>
      <c r="E387">
        <v>43508.196914200002</v>
      </c>
      <c r="F387">
        <v>379.4</v>
      </c>
      <c r="G387">
        <v>16.135783215558298</v>
      </c>
      <c r="H387">
        <f>(Table2[[#This Row],[1Y Return vs Nifty]]-AVERAGE(Table2[1Y Return vs Nifty]))/_xlfn.STDEV.P(Table2[1Y Return vs Nifty])</f>
        <v>-0.1411440782584</v>
      </c>
      <c r="I387">
        <v>2.03333937934757</v>
      </c>
      <c r="J387">
        <f>(Table2[[#This Row],[1M Return vs Nifty]]-AVERAGE(Table2[1M Return vs Nifty]))/_xlfn.STDEV.P(Table2[1M Return vs Nifty])</f>
        <v>-7.9879038212786871E-2</v>
      </c>
      <c r="K387">
        <v>23.568341030810501</v>
      </c>
      <c r="L387">
        <f>(Table2[[#This Row],[6M Return vs Nifty]]-AVERAGE(Table2[6M Return vs Nifty]))/_xlfn.STDEV.P(Table2[6M Return vs Nifty])</f>
        <v>0.48653987209678917</v>
      </c>
      <c r="M387">
        <v>1.07312663686732</v>
      </c>
      <c r="N387">
        <f>(Table2[[#This Row],[1W Return vs Nifty]]-AVERAGE(Table2[1W Return vs Nifty]))/_xlfn.STDEV.P(Table2[1W Return vs Nifty])</f>
        <v>0.45334934601542226</v>
      </c>
      <c r="O387">
        <v>355.16</v>
      </c>
      <c r="P387">
        <v>347.06216557947602</v>
      </c>
      <c r="Q387">
        <v>308.64402351763198</v>
      </c>
      <c r="R387">
        <v>70.203018482993997</v>
      </c>
      <c r="S387" s="2">
        <f>(Table2[[#This Row],[Close Price]]-Table2[[#This Row],[20D EMA]])/Table2[[#This Row],[20D EMA]]</f>
        <v>6.8250929158688897E-2</v>
      </c>
      <c r="T387" s="2">
        <f>(Table2[[#This Row],[Close Price]]-Table2[[#This Row],[50D EMA]])/Table2[[#This Row],[50D EMA]]</f>
        <v>9.3175913792074558E-2</v>
      </c>
      <c r="U387" s="2">
        <f>(Table2[[#This Row],[Close Price]]-Table2[[#This Row],[200D EMA]])/Table2[[#This Row],[200D EMA]]</f>
        <v>0.2292478424689986</v>
      </c>
      <c r="V387">
        <v>0.74538349984838703</v>
      </c>
      <c r="W387">
        <v>355.25</v>
      </c>
      <c r="X387">
        <v>383.2</v>
      </c>
      <c r="Y387">
        <v>355.25</v>
      </c>
      <c r="Z387">
        <v>383.2</v>
      </c>
      <c r="AA387">
        <v>355.25</v>
      </c>
      <c r="AB387">
        <v>383.2</v>
      </c>
      <c r="AC387" s="2">
        <f>(Table2[[#This Row],[Close Price]]/Table2[[#This Row],[Day Low]])-1</f>
        <v>6.7980295566502313E-2</v>
      </c>
      <c r="AD387" s="2">
        <f>(Table2[[#This Row],[Day High]]/Table2[[#This Row],[Close Price]])-1</f>
        <v>1.0015814443858684E-2</v>
      </c>
      <c r="AE387" s="2">
        <f>(Table2[[#This Row],[Close Price]]/Table2[[#This Row],[Current Week Low]])-1</f>
        <v>6.7980295566502313E-2</v>
      </c>
      <c r="AF387" s="2">
        <f>(Table2[[#This Row],[Current Week High]]/Table2[[#This Row],[Close Price]])-1</f>
        <v>1.0015814443858684E-2</v>
      </c>
      <c r="AG387" s="2">
        <f>(Table2[[#This Row],[Close Price]]/Table2[[#This Row],[Current Month Low]])-1</f>
        <v>6.7980295566502313E-2</v>
      </c>
      <c r="AH387" s="2">
        <f>(Table2[[#This Row],[Current Month High]]/Table2[[#This Row],[Close Price]])-1</f>
        <v>1.0015814443858684E-2</v>
      </c>
      <c r="AI387">
        <v>1.0015814443858599</v>
      </c>
      <c r="AJ387">
        <v>74.436781609195407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-0.03</v>
      </c>
      <c r="AM387" t="s">
        <v>10357</v>
      </c>
      <c r="AN387">
        <v>10.029999999999999</v>
      </c>
      <c r="AO387" t="s">
        <v>10358</v>
      </c>
      <c r="AP387">
        <v>-2.9584071196623998E-2</v>
      </c>
      <c r="AQ387">
        <f>(Table2[[#This Row],[Sharpe Ratio]]-AVERAGE(Table2[Sharpe Ratio]))/_xlfn.STDEV.P(Table2[Sharpe Ratio])</f>
        <v>-1.0657962447009774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-0.3469301430599529</v>
      </c>
      <c r="AS387">
        <f>_xlfn.RANK.AVG(Table2[[#This Row],[1Y Return vs Nifty Z-Score]],Table2[1Y Return vs Nifty Z-Score])</f>
        <v>344</v>
      </c>
      <c r="AT387">
        <f>_xlfn.RANK.AVG(Table2[[#This Row],[6M Return vs Nifty Z-Score]],Table2[6M Return vs Nifty Z-Score])</f>
        <v>187</v>
      </c>
      <c r="AU387">
        <f>_xlfn.RANK.AVG(Table2[[#This Row],[Sharpe Ratio Z-Score]],Table2[Sharpe Ratio Z-Score])</f>
        <v>630</v>
      </c>
      <c r="AV387">
        <f>(Table2[[#This Row],[Rank 1Y]]+Table2[[#This Row],[Rank 6M]]+Table2[[#This Row],[Rank Sharpe]])/3</f>
        <v>387</v>
      </c>
    </row>
    <row r="388" spans="1:48" x14ac:dyDescent="0.3">
      <c r="A388" t="s">
        <v>513</v>
      </c>
      <c r="B388" t="s">
        <v>514</v>
      </c>
      <c r="C388" t="s">
        <v>10325</v>
      </c>
      <c r="D388" t="s">
        <v>257</v>
      </c>
      <c r="E388">
        <v>40750.644256649997</v>
      </c>
      <c r="F388">
        <v>4385.8999999999996</v>
      </c>
      <c r="G388">
        <v>-7.5875533364370096</v>
      </c>
      <c r="H388">
        <f>(Table2[[#This Row],[1Y Return vs Nifty]]-AVERAGE(Table2[1Y Return vs Nifty]))/_xlfn.STDEV.P(Table2[1Y Return vs Nifty])</f>
        <v>-0.53668572424858951</v>
      </c>
      <c r="I388">
        <v>-2.4898208917093498</v>
      </c>
      <c r="J388">
        <f>(Table2[[#This Row],[1M Return vs Nifty]]-AVERAGE(Table2[1M Return vs Nifty]))/_xlfn.STDEV.P(Table2[1M Return vs Nifty])</f>
        <v>-0.5204504513938083</v>
      </c>
      <c r="K388">
        <v>5.6233373044211303</v>
      </c>
      <c r="L388">
        <f>(Table2[[#This Row],[6M Return vs Nifty]]-AVERAGE(Table2[6M Return vs Nifty]))/_xlfn.STDEV.P(Table2[6M Return vs Nifty])</f>
        <v>-0.11467649476431692</v>
      </c>
      <c r="M388">
        <v>-1.1010281250071701</v>
      </c>
      <c r="N388">
        <f>(Table2[[#This Row],[1W Return vs Nifty]]-AVERAGE(Table2[1W Return vs Nifty]))/_xlfn.STDEV.P(Table2[1W Return vs Nifty])</f>
        <v>-6.6888431153445629E-2</v>
      </c>
      <c r="O388">
        <v>4418.04</v>
      </c>
      <c r="P388">
        <v>4343.73301508227</v>
      </c>
      <c r="Q388">
        <v>3960.3314044335102</v>
      </c>
      <c r="R388">
        <v>35.468103098076099</v>
      </c>
      <c r="S388" s="2">
        <f>(Table2[[#This Row],[Close Price]]-Table2[[#This Row],[20D EMA]])/Table2[[#This Row],[20D EMA]]</f>
        <v>-7.2747191062100675E-3</v>
      </c>
      <c r="T388" s="2">
        <f>(Table2[[#This Row],[Close Price]]-Table2[[#This Row],[50D EMA]])/Table2[[#This Row],[50D EMA]]</f>
        <v>9.7075452776028952E-3</v>
      </c>
      <c r="U388" s="2">
        <f>(Table2[[#This Row],[Close Price]]-Table2[[#This Row],[200D EMA]])/Table2[[#This Row],[200D EMA]]</f>
        <v>0.10745782413312029</v>
      </c>
      <c r="V388">
        <v>0.62909636970446803</v>
      </c>
      <c r="W388">
        <v>4321.2</v>
      </c>
      <c r="X388">
        <v>4449.8999999999996</v>
      </c>
      <c r="Y388">
        <v>4285.05</v>
      </c>
      <c r="Z388">
        <v>4449.8999999999996</v>
      </c>
      <c r="AA388">
        <v>4285.05</v>
      </c>
      <c r="AB388">
        <v>4449.8999999999996</v>
      </c>
      <c r="AC388" s="2">
        <f>(Table2[[#This Row],[Close Price]]/Table2[[#This Row],[Day Low]])-1</f>
        <v>1.4972692770526708E-2</v>
      </c>
      <c r="AD388" s="2">
        <f>(Table2[[#This Row],[Day High]]/Table2[[#This Row],[Close Price]])-1</f>
        <v>1.4592215964796207E-2</v>
      </c>
      <c r="AE388" s="2">
        <f>(Table2[[#This Row],[Close Price]]/Table2[[#This Row],[Current Week Low]])-1</f>
        <v>2.3535314640435789E-2</v>
      </c>
      <c r="AF388" s="2">
        <f>(Table2[[#This Row],[Current Week High]]/Table2[[#This Row],[Close Price]])-1</f>
        <v>1.4592215964796207E-2</v>
      </c>
      <c r="AG388" s="2">
        <f>(Table2[[#This Row],[Close Price]]/Table2[[#This Row],[Current Month Low]])-1</f>
        <v>2.3535314640435789E-2</v>
      </c>
      <c r="AH388" s="2">
        <f>(Table2[[#This Row],[Current Month High]]/Table2[[#This Row],[Close Price]])-1</f>
        <v>1.4592215964796207E-2</v>
      </c>
      <c r="AI388">
        <v>12.8605303358489</v>
      </c>
      <c r="AJ388">
        <v>31.312405502911599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0.09</v>
      </c>
      <c r="AM388" t="s">
        <v>10358</v>
      </c>
      <c r="AN388">
        <v>-4.57</v>
      </c>
      <c r="AO388" t="s">
        <v>10357</v>
      </c>
      <c r="AP388">
        <v>7.6704480940438996E-2</v>
      </c>
      <c r="AQ388">
        <f>(Table2[[#This Row],[Sharpe Ratio]]-AVERAGE(Table2[Sharpe Ratio]))/_xlfn.STDEV.P(Table2[Sharpe Ratio])</f>
        <v>0.15028417471398697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-1.0884169268461734</v>
      </c>
      <c r="AS388">
        <f>_xlfn.RANK.AVG(Table2[[#This Row],[1Y Return vs Nifty Z-Score]],Table2[1Y Return vs Nifty Z-Score])</f>
        <v>494</v>
      </c>
      <c r="AT388">
        <f>_xlfn.RANK.AVG(Table2[[#This Row],[6M Return vs Nifty Z-Score]],Table2[6M Return vs Nifty Z-Score])</f>
        <v>360</v>
      </c>
      <c r="AU388">
        <f>_xlfn.RANK.AVG(Table2[[#This Row],[Sharpe Ratio Z-Score]],Table2[Sharpe Ratio Z-Score])</f>
        <v>308</v>
      </c>
      <c r="AV388">
        <f>(Table2[[#This Row],[Rank 1Y]]+Table2[[#This Row],[Rank 6M]]+Table2[[#This Row],[Rank Sharpe]])/3</f>
        <v>387.33333333333331</v>
      </c>
    </row>
    <row r="389" spans="1:48" x14ac:dyDescent="0.3">
      <c r="A389" t="s">
        <v>1693</v>
      </c>
      <c r="B389" t="s">
        <v>1694</v>
      </c>
      <c r="C389" t="s">
        <v>10319</v>
      </c>
      <c r="D389" t="s">
        <v>204</v>
      </c>
      <c r="E389">
        <v>4900.4578979999997</v>
      </c>
      <c r="F389">
        <v>677.6</v>
      </c>
      <c r="G389">
        <v>-2.5330165710582002</v>
      </c>
      <c r="H389">
        <f>(Table2[[#This Row],[1Y Return vs Nifty]]-AVERAGE(Table2[1Y Return vs Nifty]))/_xlfn.STDEV.P(Table2[1Y Return vs Nifty])</f>
        <v>-0.45241090955235286</v>
      </c>
      <c r="I389">
        <v>-2.5163710496179199</v>
      </c>
      <c r="J389">
        <f>(Table2[[#This Row],[1M Return vs Nifty]]-AVERAGE(Table2[1M Return vs Nifty]))/_xlfn.STDEV.P(Table2[1M Return vs Nifty])</f>
        <v>-0.52303652835968706</v>
      </c>
      <c r="K389">
        <v>-10.433253527025199</v>
      </c>
      <c r="L389">
        <f>(Table2[[#This Row],[6M Return vs Nifty]]-AVERAGE(Table2[6M Return vs Nifty]))/_xlfn.STDEV.P(Table2[6M Return vs Nifty])</f>
        <v>-0.65262484802441634</v>
      </c>
      <c r="M389">
        <v>0.822303383901135</v>
      </c>
      <c r="N389">
        <f>(Table2[[#This Row],[1W Return vs Nifty]]-AVERAGE(Table2[1W Return vs Nifty]))/_xlfn.STDEV.P(Table2[1W Return vs Nifty])</f>
        <v>0.39333166288007348</v>
      </c>
      <c r="O389">
        <v>679.31</v>
      </c>
      <c r="P389">
        <v>675.18101789192201</v>
      </c>
      <c r="Q389">
        <v>613.50365266536596</v>
      </c>
      <c r="R389">
        <v>57.903615650689197</v>
      </c>
      <c r="S389" s="2">
        <f>(Table2[[#This Row],[Close Price]]-Table2[[#This Row],[20D EMA]])/Table2[[#This Row],[20D EMA]]</f>
        <v>-2.5172601610456533E-3</v>
      </c>
      <c r="T389" s="2">
        <f>(Table2[[#This Row],[Close Price]]-Table2[[#This Row],[50D EMA]])/Table2[[#This Row],[50D EMA]]</f>
        <v>3.5827164034182382E-3</v>
      </c>
      <c r="U389" s="2">
        <f>(Table2[[#This Row],[Close Price]]-Table2[[#This Row],[200D EMA]])/Table2[[#This Row],[200D EMA]]</f>
        <v>0.10447590174266697</v>
      </c>
      <c r="V389">
        <v>0.41469543277863802</v>
      </c>
      <c r="W389">
        <v>676</v>
      </c>
      <c r="X389">
        <v>685.95</v>
      </c>
      <c r="Y389">
        <v>673</v>
      </c>
      <c r="Z389">
        <v>697.8</v>
      </c>
      <c r="AA389">
        <v>673</v>
      </c>
      <c r="AB389">
        <v>697.8</v>
      </c>
      <c r="AC389" s="2">
        <f>(Table2[[#This Row],[Close Price]]/Table2[[#This Row],[Day Low]])-1</f>
        <v>2.3668639053253671E-3</v>
      </c>
      <c r="AD389" s="2">
        <f>(Table2[[#This Row],[Day High]]/Table2[[#This Row],[Close Price]])-1</f>
        <v>1.2322904368359033E-2</v>
      </c>
      <c r="AE389" s="2">
        <f>(Table2[[#This Row],[Close Price]]/Table2[[#This Row],[Current Week Low]])-1</f>
        <v>6.8350668647845225E-3</v>
      </c>
      <c r="AF389" s="2">
        <f>(Table2[[#This Row],[Current Week High]]/Table2[[#This Row],[Close Price]])-1</f>
        <v>2.9811097992916036E-2</v>
      </c>
      <c r="AG389" s="2">
        <f>(Table2[[#This Row],[Close Price]]/Table2[[#This Row],[Current Month Low]])-1</f>
        <v>6.8350668647845225E-3</v>
      </c>
      <c r="AH389" s="2">
        <f>(Table2[[#This Row],[Current Month High]]/Table2[[#This Row],[Close Price]])-1</f>
        <v>2.9811097992916036E-2</v>
      </c>
      <c r="AI389">
        <v>17.9383116883116</v>
      </c>
      <c r="AJ389">
        <v>64.966524650030394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0.09</v>
      </c>
      <c r="AM389" t="s">
        <v>10358</v>
      </c>
      <c r="AN389">
        <v>2.84</v>
      </c>
      <c r="AO389" t="s">
        <v>10358</v>
      </c>
      <c r="AP389">
        <v>0.124468599893813</v>
      </c>
      <c r="AQ389">
        <f>(Table2[[#This Row],[Sharpe Ratio]]-AVERAGE(Table2[Sharpe Ratio]))/_xlfn.STDEV.P(Table2[Sharpe Ratio])</f>
        <v>0.69676833168041685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-0.53797229137596592</v>
      </c>
      <c r="AS389">
        <f>_xlfn.RANK.AVG(Table2[[#This Row],[1Y Return vs Nifty Z-Score]],Table2[1Y Return vs Nifty Z-Score])</f>
        <v>459</v>
      </c>
      <c r="AT389">
        <f>_xlfn.RANK.AVG(Table2[[#This Row],[6M Return vs Nifty Z-Score]],Table2[6M Return vs Nifty Z-Score])</f>
        <v>532</v>
      </c>
      <c r="AU389">
        <f>_xlfn.RANK.AVG(Table2[[#This Row],[Sharpe Ratio Z-Score]],Table2[Sharpe Ratio Z-Score])</f>
        <v>175</v>
      </c>
      <c r="AV389">
        <f>(Table2[[#This Row],[Rank 1Y]]+Table2[[#This Row],[Rank 6M]]+Table2[[#This Row],[Rank Sharpe]])/3</f>
        <v>388.66666666666669</v>
      </c>
    </row>
    <row r="390" spans="1:48" x14ac:dyDescent="0.3">
      <c r="A390" t="s">
        <v>1508</v>
      </c>
      <c r="B390" t="s">
        <v>1509</v>
      </c>
      <c r="C390" t="s">
        <v>10327</v>
      </c>
      <c r="D390" t="s">
        <v>384</v>
      </c>
      <c r="E390">
        <v>6756.8215830500003</v>
      </c>
      <c r="F390">
        <v>339.3</v>
      </c>
      <c r="G390">
        <v>16.463897135201702</v>
      </c>
      <c r="H390">
        <f>(Table2[[#This Row],[1Y Return vs Nifty]]-AVERAGE(Table2[1Y Return vs Nifty]))/_xlfn.STDEV.P(Table2[1Y Return vs Nifty])</f>
        <v>-0.13567340091233637</v>
      </c>
      <c r="I390">
        <v>2.64961429758955</v>
      </c>
      <c r="J390">
        <f>(Table2[[#This Row],[1M Return vs Nifty]]-AVERAGE(Table2[1M Return vs Nifty]))/_xlfn.STDEV.P(Table2[1M Return vs Nifty])</f>
        <v>-1.985173531678679E-2</v>
      </c>
      <c r="K390">
        <v>16.963635902963901</v>
      </c>
      <c r="L390">
        <f>(Table2[[#This Row],[6M Return vs Nifty]]-AVERAGE(Table2[6M Return vs Nifty]))/_xlfn.STDEV.P(Table2[6M Return vs Nifty])</f>
        <v>0.26526063015863177</v>
      </c>
      <c r="M390">
        <v>-4.1434987678174897</v>
      </c>
      <c r="N390">
        <f>(Table2[[#This Row],[1W Return vs Nifty]]-AVERAGE(Table2[1W Return vs Nifty]))/_xlfn.STDEV.P(Table2[1W Return vs Nifty])</f>
        <v>-0.7948992388811017</v>
      </c>
      <c r="O390">
        <v>344.19</v>
      </c>
      <c r="P390">
        <v>334.11006770189402</v>
      </c>
      <c r="Q390">
        <v>289.06847519785998</v>
      </c>
      <c r="R390">
        <v>50.964158545356298</v>
      </c>
      <c r="S390" s="2">
        <f>(Table2[[#This Row],[Close Price]]-Table2[[#This Row],[20D EMA]])/Table2[[#This Row],[20D EMA]]</f>
        <v>-1.4207269240826248E-2</v>
      </c>
      <c r="T390" s="2">
        <f>(Table2[[#This Row],[Close Price]]-Table2[[#This Row],[50D EMA]])/Table2[[#This Row],[50D EMA]]</f>
        <v>1.5533600450306233E-2</v>
      </c>
      <c r="U390" s="2">
        <f>(Table2[[#This Row],[Close Price]]-Table2[[#This Row],[200D EMA]])/Table2[[#This Row],[200D EMA]]</f>
        <v>0.173770331641172</v>
      </c>
      <c r="V390">
        <v>0.48182413488237302</v>
      </c>
      <c r="W390">
        <v>337.6</v>
      </c>
      <c r="X390">
        <v>344.95</v>
      </c>
      <c r="Y390">
        <v>337.6</v>
      </c>
      <c r="Z390">
        <v>358.8</v>
      </c>
      <c r="AA390">
        <v>337.6</v>
      </c>
      <c r="AB390">
        <v>358.8</v>
      </c>
      <c r="AC390" s="2">
        <f>(Table2[[#This Row],[Close Price]]/Table2[[#This Row],[Day Low]])-1</f>
        <v>5.0355450236967414E-3</v>
      </c>
      <c r="AD390" s="2">
        <f>(Table2[[#This Row],[Day High]]/Table2[[#This Row],[Close Price]])-1</f>
        <v>1.665193044503388E-2</v>
      </c>
      <c r="AE390" s="2">
        <f>(Table2[[#This Row],[Close Price]]/Table2[[#This Row],[Current Week Low]])-1</f>
        <v>5.0355450236967414E-3</v>
      </c>
      <c r="AF390" s="2">
        <f>(Table2[[#This Row],[Current Week High]]/Table2[[#This Row],[Close Price]])-1</f>
        <v>5.7471264367816133E-2</v>
      </c>
      <c r="AG390" s="2">
        <f>(Table2[[#This Row],[Close Price]]/Table2[[#This Row],[Current Month Low]])-1</f>
        <v>5.0355450236967414E-3</v>
      </c>
      <c r="AH390" s="2">
        <f>(Table2[[#This Row],[Current Month High]]/Table2[[#This Row],[Close Price]])-1</f>
        <v>5.7471264367816133E-2</v>
      </c>
      <c r="AI390">
        <v>9.9911582670203192</v>
      </c>
      <c r="AJ390">
        <v>65.431496830814197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0.03</v>
      </c>
      <c r="AM390" t="s">
        <v>10358</v>
      </c>
      <c r="AN390">
        <v>-0.34</v>
      </c>
      <c r="AO390" t="s">
        <v>10357</v>
      </c>
      <c r="AP390">
        <v>-3.4500533612949998E-3</v>
      </c>
      <c r="AQ390">
        <f>(Table2[[#This Row],[Sharpe Ratio]]-AVERAGE(Table2[Sharpe Ratio]))/_xlfn.STDEV.P(Table2[Sharpe Ratio])</f>
        <v>-0.76678880945807193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-1.451952554409665</v>
      </c>
      <c r="AS390">
        <f>_xlfn.RANK.AVG(Table2[[#This Row],[1Y Return vs Nifty Z-Score]],Table2[1Y Return vs Nifty Z-Score])</f>
        <v>343</v>
      </c>
      <c r="AT390">
        <f>_xlfn.RANK.AVG(Table2[[#This Row],[6M Return vs Nifty Z-Score]],Table2[6M Return vs Nifty Z-Score])</f>
        <v>241</v>
      </c>
      <c r="AU390">
        <f>_xlfn.RANK.AVG(Table2[[#This Row],[Sharpe Ratio Z-Score]],Table2[Sharpe Ratio Z-Score])</f>
        <v>583</v>
      </c>
      <c r="AV390">
        <f>(Table2[[#This Row],[Rank 1Y]]+Table2[[#This Row],[Rank 6M]]+Table2[[#This Row],[Rank Sharpe]])/3</f>
        <v>389</v>
      </c>
    </row>
    <row r="391" spans="1:48" x14ac:dyDescent="0.3">
      <c r="A391" t="s">
        <v>1328</v>
      </c>
      <c r="B391" t="s">
        <v>1329</v>
      </c>
      <c r="C391" t="s">
        <v>10319</v>
      </c>
      <c r="D391" t="s">
        <v>204</v>
      </c>
      <c r="E391">
        <v>8565.2055839999994</v>
      </c>
      <c r="F391">
        <v>571.29999999999995</v>
      </c>
      <c r="G391">
        <v>5.4997073750137799</v>
      </c>
      <c r="H391">
        <f>(Table2[[#This Row],[1Y Return vs Nifty]]-AVERAGE(Table2[1Y Return vs Nifty]))/_xlfn.STDEV.P(Table2[1Y Return vs Nifty])</f>
        <v>-0.31848047171320798</v>
      </c>
      <c r="I391">
        <v>-9.2954593926919795</v>
      </c>
      <c r="J391">
        <f>(Table2[[#This Row],[1M Return vs Nifty]]-AVERAGE(Table2[1M Return vs Nifty]))/_xlfn.STDEV.P(Table2[1M Return vs Nifty])</f>
        <v>-1.1833431176482501</v>
      </c>
      <c r="K391">
        <v>-1.9097180314777</v>
      </c>
      <c r="L391">
        <f>(Table2[[#This Row],[6M Return vs Nifty]]-AVERAGE(Table2[6M Return vs Nifty]))/_xlfn.STDEV.P(Table2[6M Return vs Nifty])</f>
        <v>-0.36705850757786468</v>
      </c>
      <c r="M391">
        <v>-2.4803586301010698</v>
      </c>
      <c r="N391">
        <f>(Table2[[#This Row],[1W Return vs Nifty]]-AVERAGE(Table2[1W Return vs Nifty]))/_xlfn.STDEV.P(Table2[1W Return vs Nifty])</f>
        <v>-0.39693845727605093</v>
      </c>
      <c r="O391">
        <v>572.30999999999995</v>
      </c>
      <c r="P391">
        <v>588.41998884478903</v>
      </c>
      <c r="Q391">
        <v>547.39734732853901</v>
      </c>
      <c r="R391">
        <v>47.1294267087357</v>
      </c>
      <c r="S391" s="2">
        <f>(Table2[[#This Row],[Close Price]]-Table2[[#This Row],[20D EMA]])/Table2[[#This Row],[20D EMA]]</f>
        <v>-1.7647778301969055E-3</v>
      </c>
      <c r="T391" s="2">
        <f>(Table2[[#This Row],[Close Price]]-Table2[[#This Row],[50D EMA]])/Table2[[#This Row],[50D EMA]]</f>
        <v>-2.9094845806308792E-2</v>
      </c>
      <c r="U391" s="2">
        <f>(Table2[[#This Row],[Close Price]]-Table2[[#This Row],[200D EMA]])/Table2[[#This Row],[200D EMA]]</f>
        <v>4.3666000188186803E-2</v>
      </c>
      <c r="V391">
        <v>2.0328372925937099</v>
      </c>
      <c r="W391">
        <v>565.6</v>
      </c>
      <c r="X391">
        <v>578</v>
      </c>
      <c r="Y391">
        <v>553.35</v>
      </c>
      <c r="Z391">
        <v>578</v>
      </c>
      <c r="AA391">
        <v>553.35</v>
      </c>
      <c r="AB391">
        <v>578</v>
      </c>
      <c r="AC391" s="2">
        <f>(Table2[[#This Row],[Close Price]]/Table2[[#This Row],[Day Low]])-1</f>
        <v>1.0077793493634912E-2</v>
      </c>
      <c r="AD391" s="2">
        <f>(Table2[[#This Row],[Day High]]/Table2[[#This Row],[Close Price]])-1</f>
        <v>1.1727638718711741E-2</v>
      </c>
      <c r="AE391" s="2">
        <f>(Table2[[#This Row],[Close Price]]/Table2[[#This Row],[Current Week Low]])-1</f>
        <v>3.2438781964398533E-2</v>
      </c>
      <c r="AF391" s="2">
        <f>(Table2[[#This Row],[Current Week High]]/Table2[[#This Row],[Close Price]])-1</f>
        <v>1.1727638718711741E-2</v>
      </c>
      <c r="AG391" s="2">
        <f>(Table2[[#This Row],[Close Price]]/Table2[[#This Row],[Current Month Low]])-1</f>
        <v>3.2438781964398533E-2</v>
      </c>
      <c r="AH391" s="2">
        <f>(Table2[[#This Row],[Current Month High]]/Table2[[#This Row],[Close Price]])-1</f>
        <v>1.1727638718711741E-2</v>
      </c>
      <c r="AI391">
        <v>23.892875897076799</v>
      </c>
      <c r="AJ391">
        <v>41.410891089108802</v>
      </c>
      <c r="AK391" t="str">
        <f>IF(AND(Table2[[#This Row],[20D EMA]]&gt;Table2[[#This Row],[50D EMA]],Table2[[#This Row],[50D EMA]]&gt;Table2[[#This Row],[200D EMA]]),"Uptrend","Downtrend/NoTrend")</f>
        <v>Downtrend/NoTrend</v>
      </c>
      <c r="AL391">
        <v>-0.17</v>
      </c>
      <c r="AM391" t="s">
        <v>10357</v>
      </c>
      <c r="AN391">
        <v>6.05</v>
      </c>
      <c r="AO391" t="s">
        <v>10358</v>
      </c>
      <c r="AP391">
        <v>7.3853504323672006E-2</v>
      </c>
      <c r="AQ391">
        <f>(Table2[[#This Row],[Sharpe Ratio]]-AVERAGE(Table2[Sharpe Ratio]))/_xlfn.STDEV.P(Table2[Sharpe Ratio])</f>
        <v>0.11766526355044593</v>
      </c>
      <c r="AR3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1">
        <f>_xlfn.RANK.AVG(Table2[[#This Row],[1Y Return vs Nifty Z-Score]],Table2[1Y Return vs Nifty Z-Score])</f>
        <v>397</v>
      </c>
      <c r="AT391">
        <f>_xlfn.RANK.AVG(Table2[[#This Row],[6M Return vs Nifty Z-Score]],Table2[6M Return vs Nifty Z-Score])</f>
        <v>449</v>
      </c>
      <c r="AU391">
        <f>_xlfn.RANK.AVG(Table2[[#This Row],[Sharpe Ratio Z-Score]],Table2[Sharpe Ratio Z-Score])</f>
        <v>323</v>
      </c>
      <c r="AV391">
        <f>(Table2[[#This Row],[Rank 1Y]]+Table2[[#This Row],[Rank 6M]]+Table2[[#This Row],[Rank Sharpe]])/3</f>
        <v>389.66666666666669</v>
      </c>
    </row>
    <row r="392" spans="1:48" x14ac:dyDescent="0.3">
      <c r="A392" t="s">
        <v>396</v>
      </c>
      <c r="B392" t="s">
        <v>397</v>
      </c>
      <c r="C392" t="s">
        <v>10314</v>
      </c>
      <c r="D392" t="s">
        <v>34</v>
      </c>
      <c r="E392">
        <v>60473.236454207901</v>
      </c>
      <c r="F392">
        <v>50.02</v>
      </c>
      <c r="G392">
        <v>23.002944198134799</v>
      </c>
      <c r="H392">
        <f>(Table2[[#This Row],[1Y Return vs Nifty]]-AVERAGE(Table2[1Y Return vs Nifty]))/_xlfn.STDEV.P(Table2[1Y Return vs Nifty])</f>
        <v>-2.6647192359799066E-2</v>
      </c>
      <c r="I392">
        <v>-7.8337896880760303</v>
      </c>
      <c r="J392">
        <f>(Table2[[#This Row],[1M Return vs Nifty]]-AVERAGE(Table2[1M Return vs Nifty]))/_xlfn.STDEV.P(Table2[1M Return vs Nifty])</f>
        <v>-1.0409714463441821</v>
      </c>
      <c r="K392">
        <v>-23.303869569913299</v>
      </c>
      <c r="L392">
        <f>(Table2[[#This Row],[6M Return vs Nifty]]-AVERAGE(Table2[6M Return vs Nifty]))/_xlfn.STDEV.P(Table2[6M Return vs Nifty])</f>
        <v>-1.0838326167467014</v>
      </c>
      <c r="M392">
        <v>-2.3674680694493202</v>
      </c>
      <c r="N392">
        <f>(Table2[[#This Row],[1W Return vs Nifty]]-AVERAGE(Table2[1W Return vs Nifty]))/_xlfn.STDEV.P(Table2[1W Return vs Nifty])</f>
        <v>-0.36992569104308126</v>
      </c>
      <c r="O392">
        <v>51.63</v>
      </c>
      <c r="P392">
        <v>52.990320276026097</v>
      </c>
      <c r="Q392">
        <v>49.856278477602203</v>
      </c>
      <c r="R392">
        <v>32.370002363136301</v>
      </c>
      <c r="S392" s="2">
        <f>(Table2[[#This Row],[Close Price]]-Table2[[#This Row],[20D EMA]])/Table2[[#This Row],[20D EMA]]</f>
        <v>-3.1183420491962027E-2</v>
      </c>
      <c r="T392" s="2">
        <f>(Table2[[#This Row],[Close Price]]-Table2[[#This Row],[50D EMA]])/Table2[[#This Row],[50D EMA]]</f>
        <v>-5.605401629115888E-2</v>
      </c>
      <c r="U392" s="2">
        <f>(Table2[[#This Row],[Close Price]]-Table2[[#This Row],[200D EMA]])/Table2[[#This Row],[200D EMA]]</f>
        <v>3.2838697030174806E-3</v>
      </c>
      <c r="V392">
        <v>0.31101341833666701</v>
      </c>
      <c r="W392">
        <v>48.2</v>
      </c>
      <c r="X392">
        <v>50.74</v>
      </c>
      <c r="Y392">
        <v>48.2</v>
      </c>
      <c r="Z392">
        <v>51.39</v>
      </c>
      <c r="AA392">
        <v>48.2</v>
      </c>
      <c r="AB392">
        <v>51.39</v>
      </c>
      <c r="AC392" s="2">
        <f>(Table2[[#This Row],[Close Price]]/Table2[[#This Row],[Day Low]])-1</f>
        <v>3.775933609958515E-2</v>
      </c>
      <c r="AD392" s="2">
        <f>(Table2[[#This Row],[Day High]]/Table2[[#This Row],[Close Price]])-1</f>
        <v>1.439424230307873E-2</v>
      </c>
      <c r="AE392" s="2">
        <f>(Table2[[#This Row],[Close Price]]/Table2[[#This Row],[Current Week Low]])-1</f>
        <v>3.775933609958515E-2</v>
      </c>
      <c r="AF392" s="2">
        <f>(Table2[[#This Row],[Current Week High]]/Table2[[#This Row],[Close Price]])-1</f>
        <v>2.7389044382247096E-2</v>
      </c>
      <c r="AG392" s="2">
        <f>(Table2[[#This Row],[Close Price]]/Table2[[#This Row],[Current Month Low]])-1</f>
        <v>3.775933609958515E-2</v>
      </c>
      <c r="AH392" s="2">
        <f>(Table2[[#This Row],[Current Month High]]/Table2[[#This Row],[Close Price]])-1</f>
        <v>2.7389044382247096E-2</v>
      </c>
      <c r="AI392">
        <v>41.243502598960397</v>
      </c>
      <c r="AJ392">
        <v>59.553429027113197</v>
      </c>
      <c r="AK392" t="str">
        <f>IF(AND(Table2[[#This Row],[20D EMA]]&gt;Table2[[#This Row],[50D EMA]],Table2[[#This Row],[50D EMA]]&gt;Table2[[#This Row],[200D EMA]]),"Uptrend","Downtrend/NoTrend")</f>
        <v>Downtrend/NoTrend</v>
      </c>
      <c r="AL392">
        <v>-0.14000000000000001</v>
      </c>
      <c r="AM392" t="s">
        <v>10357</v>
      </c>
      <c r="AN392">
        <v>-3.72</v>
      </c>
      <c r="AO392" t="s">
        <v>10357</v>
      </c>
      <c r="AP392">
        <v>0.115506272120496</v>
      </c>
      <c r="AQ392">
        <f>(Table2[[#This Row],[Sharpe Ratio]]-AVERAGE(Table2[Sharpe Ratio]))/_xlfn.STDEV.P(Table2[Sharpe Ratio])</f>
        <v>0.59422754908084607</v>
      </c>
      <c r="AR3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2">
        <f>_xlfn.RANK.AVG(Table2[[#This Row],[1Y Return vs Nifty Z-Score]],Table2[1Y Return vs Nifty Z-Score])</f>
        <v>311</v>
      </c>
      <c r="AT392">
        <f>_xlfn.RANK.AVG(Table2[[#This Row],[6M Return vs Nifty Z-Score]],Table2[6M Return vs Nifty Z-Score])</f>
        <v>664</v>
      </c>
      <c r="AU392">
        <f>_xlfn.RANK.AVG(Table2[[#This Row],[Sharpe Ratio Z-Score]],Table2[Sharpe Ratio Z-Score])</f>
        <v>195</v>
      </c>
      <c r="AV392">
        <f>(Table2[[#This Row],[Rank 1Y]]+Table2[[#This Row],[Rank 6M]]+Table2[[#This Row],[Rank Sharpe]])/3</f>
        <v>390</v>
      </c>
    </row>
    <row r="393" spans="1:48" x14ac:dyDescent="0.3">
      <c r="A393" t="s">
        <v>912</v>
      </c>
      <c r="B393" t="s">
        <v>913</v>
      </c>
      <c r="C393" t="s">
        <v>10316</v>
      </c>
      <c r="D393" t="s">
        <v>185</v>
      </c>
      <c r="E393">
        <v>16371.0874869299</v>
      </c>
      <c r="F393">
        <v>503.1</v>
      </c>
      <c r="G393">
        <v>20.210017942633499</v>
      </c>
      <c r="H393">
        <f>(Table2[[#This Row],[1Y Return vs Nifty]]-AVERAGE(Table2[1Y Return vs Nifty]))/_xlfn.STDEV.P(Table2[1Y Return vs Nifty])</f>
        <v>-7.3213940920185933E-2</v>
      </c>
      <c r="I393">
        <v>12.7259717636529</v>
      </c>
      <c r="J393">
        <f>(Table2[[#This Row],[1M Return vs Nifty]]-AVERAGE(Table2[1M Return vs Nifty]))/_xlfn.STDEV.P(Table2[1M Return vs Nifty])</f>
        <v>0.9616202405818981</v>
      </c>
      <c r="K393">
        <v>11.802167590479399</v>
      </c>
      <c r="L393">
        <f>(Table2[[#This Row],[6M Return vs Nifty]]-AVERAGE(Table2[6M Return vs Nifty]))/_xlfn.STDEV.P(Table2[6M Return vs Nifty])</f>
        <v>9.2334545895007683E-2</v>
      </c>
      <c r="M393">
        <v>-2.27169491838236</v>
      </c>
      <c r="N393">
        <f>(Table2[[#This Row],[1W Return vs Nifty]]-AVERAGE(Table2[1W Return vs Nifty]))/_xlfn.STDEV.P(Table2[1W Return vs Nifty])</f>
        <v>-0.34700882601707173</v>
      </c>
      <c r="O393">
        <v>489.19</v>
      </c>
      <c r="P393">
        <v>471.96189779820702</v>
      </c>
      <c r="Q393">
        <v>434.04237360981398</v>
      </c>
      <c r="R393">
        <v>64.151229030913399</v>
      </c>
      <c r="S393" s="2">
        <f>(Table2[[#This Row],[Close Price]]-Table2[[#This Row],[20D EMA]])/Table2[[#This Row],[20D EMA]]</f>
        <v>2.8434759500398671E-2</v>
      </c>
      <c r="T393" s="2">
        <f>(Table2[[#This Row],[Close Price]]-Table2[[#This Row],[50D EMA]])/Table2[[#This Row],[50D EMA]]</f>
        <v>6.5975881415551205E-2</v>
      </c>
      <c r="U393" s="2">
        <f>(Table2[[#This Row],[Close Price]]-Table2[[#This Row],[200D EMA]])/Table2[[#This Row],[200D EMA]]</f>
        <v>0.15910342074634853</v>
      </c>
      <c r="V393">
        <v>2.56565926911999</v>
      </c>
      <c r="W393">
        <v>501</v>
      </c>
      <c r="X393">
        <v>519</v>
      </c>
      <c r="Y393">
        <v>495.5</v>
      </c>
      <c r="Z393">
        <v>530.75</v>
      </c>
      <c r="AA393">
        <v>495.5</v>
      </c>
      <c r="AB393">
        <v>530.75</v>
      </c>
      <c r="AC393" s="2">
        <f>(Table2[[#This Row],[Close Price]]/Table2[[#This Row],[Day Low]])-1</f>
        <v>4.1916167664670656E-3</v>
      </c>
      <c r="AD393" s="2">
        <f>(Table2[[#This Row],[Day High]]/Table2[[#This Row],[Close Price]])-1</f>
        <v>3.1604054859868835E-2</v>
      </c>
      <c r="AE393" s="2">
        <f>(Table2[[#This Row],[Close Price]]/Table2[[#This Row],[Current Week Low]])-1</f>
        <v>1.5338042381432881E-2</v>
      </c>
      <c r="AF393" s="2">
        <f>(Table2[[#This Row],[Current Week High]]/Table2[[#This Row],[Close Price]])-1</f>
        <v>5.4959252633671296E-2</v>
      </c>
      <c r="AG393" s="2">
        <f>(Table2[[#This Row],[Close Price]]/Table2[[#This Row],[Current Month Low]])-1</f>
        <v>1.5338042381432881E-2</v>
      </c>
      <c r="AH393" s="2">
        <f>(Table2[[#This Row],[Current Month High]]/Table2[[#This Row],[Close Price]])-1</f>
        <v>5.4959252633671296E-2</v>
      </c>
      <c r="AI393">
        <v>6.9171138938580699</v>
      </c>
      <c r="AJ393">
        <v>96.293406164650804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7.0000000000000007E-2</v>
      </c>
      <c r="AM393" t="s">
        <v>10358</v>
      </c>
      <c r="AN393">
        <v>6.89</v>
      </c>
      <c r="AO393" t="s">
        <v>10358</v>
      </c>
      <c r="AQ393">
        <f>(Table2[[#This Row],[Sharpe Ratio]]-AVERAGE(Table2[Sharpe Ratio]))/_xlfn.STDEV.P(Table2[Sharpe Ratio])</f>
        <v>-0.72731567472953296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-9.3583655189884873E-2</v>
      </c>
      <c r="AS393">
        <f>_xlfn.RANK.AVG(Table2[[#This Row],[1Y Return vs Nifty Z-Score]],Table2[1Y Return vs Nifty Z-Score])</f>
        <v>323</v>
      </c>
      <c r="AT393">
        <f>_xlfn.RANK.AVG(Table2[[#This Row],[6M Return vs Nifty Z-Score]],Table2[6M Return vs Nifty Z-Score])</f>
        <v>300</v>
      </c>
      <c r="AU393">
        <f>_xlfn.RANK.AVG(Table2[[#This Row],[Sharpe Ratio Z-Score]],Table2[Sharpe Ratio Z-Score])</f>
        <v>548.5</v>
      </c>
      <c r="AV393">
        <f>(Table2[[#This Row],[Rank 1Y]]+Table2[[#This Row],[Rank 6M]]+Table2[[#This Row],[Rank Sharpe]])/3</f>
        <v>390.5</v>
      </c>
    </row>
    <row r="394" spans="1:48" x14ac:dyDescent="0.3">
      <c r="A394" t="s">
        <v>1465</v>
      </c>
      <c r="B394" t="s">
        <v>1466</v>
      </c>
      <c r="C394" t="s">
        <v>10317</v>
      </c>
      <c r="D394" t="s">
        <v>46</v>
      </c>
      <c r="E394">
        <v>7215.6228715799998</v>
      </c>
      <c r="F394">
        <v>195.18</v>
      </c>
      <c r="G394">
        <v>-1.8804355034582101</v>
      </c>
      <c r="H394">
        <f>(Table2[[#This Row],[1Y Return vs Nifty]]-AVERAGE(Table2[1Y Return vs Nifty]))/_xlfn.STDEV.P(Table2[1Y Return vs Nifty])</f>
        <v>-0.44153035786204581</v>
      </c>
      <c r="I394">
        <v>-1.05377282507728</v>
      </c>
      <c r="J394">
        <f>(Table2[[#This Row],[1M Return vs Nifty]]-AVERAGE(Table2[1M Return vs Nifty]))/_xlfn.STDEV.P(Table2[1M Return vs Nifty])</f>
        <v>-0.38057441601199615</v>
      </c>
      <c r="K394">
        <v>-16.389289359738701</v>
      </c>
      <c r="L394">
        <f>(Table2[[#This Row],[6M Return vs Nifty]]-AVERAGE(Table2[6M Return vs Nifty]))/_xlfn.STDEV.P(Table2[6M Return vs Nifty])</f>
        <v>-0.85217154519075144</v>
      </c>
      <c r="M394">
        <v>-3.24746787315968</v>
      </c>
      <c r="N394">
        <f>(Table2[[#This Row],[1W Return vs Nifty]]-AVERAGE(Table2[1W Return vs Nifty]))/_xlfn.STDEV.P(Table2[1W Return vs Nifty])</f>
        <v>-0.58049448302576823</v>
      </c>
      <c r="O394">
        <v>194.52</v>
      </c>
      <c r="P394">
        <v>195.57014938734099</v>
      </c>
      <c r="Q394">
        <v>190.25518272111799</v>
      </c>
      <c r="R394">
        <v>48.297817315561304</v>
      </c>
      <c r="S394" s="2">
        <f>(Table2[[#This Row],[Close Price]]-Table2[[#This Row],[20D EMA]])/Table2[[#This Row],[20D EMA]]</f>
        <v>3.3929673041332336E-3</v>
      </c>
      <c r="T394" s="2">
        <f>(Table2[[#This Row],[Close Price]]-Table2[[#This Row],[50D EMA]])/Table2[[#This Row],[50D EMA]]</f>
        <v>-1.9949332173810632E-3</v>
      </c>
      <c r="U394" s="2">
        <f>(Table2[[#This Row],[Close Price]]-Table2[[#This Row],[200D EMA]])/Table2[[#This Row],[200D EMA]]</f>
        <v>2.5885325216611674E-2</v>
      </c>
      <c r="V394">
        <v>0.86594020305209396</v>
      </c>
      <c r="W394">
        <v>193.02</v>
      </c>
      <c r="X394">
        <v>198.99</v>
      </c>
      <c r="Y394">
        <v>191.55</v>
      </c>
      <c r="Z394">
        <v>198.99</v>
      </c>
      <c r="AA394">
        <v>191.55</v>
      </c>
      <c r="AB394">
        <v>198.99</v>
      </c>
      <c r="AC394" s="2">
        <f>(Table2[[#This Row],[Close Price]]/Table2[[#This Row],[Day Low]])-1</f>
        <v>1.1190550202051508E-2</v>
      </c>
      <c r="AD394" s="2">
        <f>(Table2[[#This Row],[Day High]]/Table2[[#This Row],[Close Price]])-1</f>
        <v>1.9520442668306215E-2</v>
      </c>
      <c r="AE394" s="2">
        <f>(Table2[[#This Row],[Close Price]]/Table2[[#This Row],[Current Week Low]])-1</f>
        <v>1.8950665622552876E-2</v>
      </c>
      <c r="AF394" s="2">
        <f>(Table2[[#This Row],[Current Week High]]/Table2[[#This Row],[Close Price]])-1</f>
        <v>1.9520442668306215E-2</v>
      </c>
      <c r="AG394" s="2">
        <f>(Table2[[#This Row],[Close Price]]/Table2[[#This Row],[Current Month Low]])-1</f>
        <v>1.8950665622552876E-2</v>
      </c>
      <c r="AH394" s="2">
        <f>(Table2[[#This Row],[Current Month High]]/Table2[[#This Row],[Close Price]])-1</f>
        <v>1.9520442668306215E-2</v>
      </c>
      <c r="AI394">
        <v>27.728250845373399</v>
      </c>
      <c r="AJ394">
        <v>42.259475218658899</v>
      </c>
      <c r="AK394" t="str">
        <f>IF(AND(Table2[[#This Row],[20D EMA]]&gt;Table2[[#This Row],[50D EMA]],Table2[[#This Row],[50D EMA]]&gt;Table2[[#This Row],[200D EMA]]),"Uptrend","Downtrend/NoTrend")</f>
        <v>Downtrend/NoTrend</v>
      </c>
      <c r="AL394">
        <v>-0.06</v>
      </c>
      <c r="AM394" t="s">
        <v>10357</v>
      </c>
      <c r="AN394">
        <v>1.52</v>
      </c>
      <c r="AO394" t="s">
        <v>10358</v>
      </c>
      <c r="AP394">
        <v>0.14692937726301</v>
      </c>
      <c r="AQ394">
        <f>(Table2[[#This Row],[Sharpe Ratio]]-AVERAGE(Table2[Sharpe Ratio]))/_xlfn.STDEV.P(Table2[Sharpe Ratio])</f>
        <v>0.95374907903594286</v>
      </c>
      <c r="AR3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4">
        <f>_xlfn.RANK.AVG(Table2[[#This Row],[1Y Return vs Nifty Z-Score]],Table2[1Y Return vs Nifty Z-Score])</f>
        <v>454</v>
      </c>
      <c r="AT394">
        <f>_xlfn.RANK.AVG(Table2[[#This Row],[6M Return vs Nifty Z-Score]],Table2[6M Return vs Nifty Z-Score])</f>
        <v>592</v>
      </c>
      <c r="AU394">
        <f>_xlfn.RANK.AVG(Table2[[#This Row],[Sharpe Ratio Z-Score]],Table2[Sharpe Ratio Z-Score])</f>
        <v>126</v>
      </c>
      <c r="AV394">
        <f>(Table2[[#This Row],[Rank 1Y]]+Table2[[#This Row],[Rank 6M]]+Table2[[#This Row],[Rank Sharpe]])/3</f>
        <v>390.66666666666669</v>
      </c>
    </row>
    <row r="395" spans="1:48" x14ac:dyDescent="0.3">
      <c r="A395" t="s">
        <v>248</v>
      </c>
      <c r="B395" t="s">
        <v>249</v>
      </c>
      <c r="C395" t="s">
        <v>10314</v>
      </c>
      <c r="D395" t="s">
        <v>37</v>
      </c>
      <c r="E395">
        <v>108778.32041421</v>
      </c>
      <c r="F395">
        <v>769.35</v>
      </c>
      <c r="G395">
        <v>9.9512049269646692</v>
      </c>
      <c r="H395">
        <f>(Table2[[#This Row],[1Y Return vs Nifty]]-AVERAGE(Table2[1Y Return vs Nifty]))/_xlfn.STDEV.P(Table2[1Y Return vs Nifty])</f>
        <v>-0.24426019224447271</v>
      </c>
      <c r="I395">
        <v>3.62494118532558</v>
      </c>
      <c r="J395">
        <f>(Table2[[#This Row],[1M Return vs Nifty]]-AVERAGE(Table2[1M Return vs Nifty]))/_xlfn.STDEV.P(Table2[1M Return vs Nifty])</f>
        <v>7.5148467968714425E-2</v>
      </c>
      <c r="K395">
        <v>28.195772180262001</v>
      </c>
      <c r="L395">
        <f>(Table2[[#This Row],[6M Return vs Nifty]]-AVERAGE(Table2[6M Return vs Nifty]))/_xlfn.STDEV.P(Table2[6M Return vs Nifty])</f>
        <v>0.64157396325620708</v>
      </c>
      <c r="M395">
        <v>2.8211445036409102</v>
      </c>
      <c r="N395">
        <f>(Table2[[#This Row],[1W Return vs Nifty]]-AVERAGE(Table2[1W Return vs Nifty]))/_xlfn.STDEV.P(Table2[1W Return vs Nifty])</f>
        <v>0.87161990587092897</v>
      </c>
      <c r="O395">
        <v>736.66</v>
      </c>
      <c r="P395">
        <v>698.490350107366</v>
      </c>
      <c r="Q395">
        <v>612.19794938540804</v>
      </c>
      <c r="R395">
        <v>68.518577065002901</v>
      </c>
      <c r="S395" s="2">
        <f>(Table2[[#This Row],[Close Price]]-Table2[[#This Row],[20D EMA]])/Table2[[#This Row],[20D EMA]]</f>
        <v>4.437596720332318E-2</v>
      </c>
      <c r="T395" s="2">
        <f>(Table2[[#This Row],[Close Price]]-Table2[[#This Row],[50D EMA]])/Table2[[#This Row],[50D EMA]]</f>
        <v>0.10144685589678094</v>
      </c>
      <c r="U395" s="2">
        <f>(Table2[[#This Row],[Close Price]]-Table2[[#This Row],[200D EMA]])/Table2[[#This Row],[200D EMA]]</f>
        <v>0.25670136721685949</v>
      </c>
      <c r="V395">
        <v>0.86518215120561304</v>
      </c>
      <c r="W395">
        <v>755.8</v>
      </c>
      <c r="X395">
        <v>771.4</v>
      </c>
      <c r="Y395">
        <v>746.05</v>
      </c>
      <c r="Z395">
        <v>771.4</v>
      </c>
      <c r="AA395">
        <v>746.05</v>
      </c>
      <c r="AB395">
        <v>771.4</v>
      </c>
      <c r="AC395" s="2">
        <f>(Table2[[#This Row],[Close Price]]/Table2[[#This Row],[Day Low]])-1</f>
        <v>1.7928023286583938E-2</v>
      </c>
      <c r="AD395" s="2">
        <f>(Table2[[#This Row],[Day High]]/Table2[[#This Row],[Close Price]])-1</f>
        <v>2.6645869890167262E-3</v>
      </c>
      <c r="AE395" s="2">
        <f>(Table2[[#This Row],[Close Price]]/Table2[[#This Row],[Current Week Low]])-1</f>
        <v>3.1231150727163204E-2</v>
      </c>
      <c r="AF395" s="2">
        <f>(Table2[[#This Row],[Current Week High]]/Table2[[#This Row],[Close Price]])-1</f>
        <v>2.6645869890167262E-3</v>
      </c>
      <c r="AG395" s="2">
        <f>(Table2[[#This Row],[Close Price]]/Table2[[#This Row],[Current Month Low]])-1</f>
        <v>3.1231150727163204E-2</v>
      </c>
      <c r="AH395" s="2">
        <f>(Table2[[#This Row],[Current Month High]]/Table2[[#This Row],[Close Price]])-1</f>
        <v>2.6645869890167262E-3</v>
      </c>
      <c r="AI395">
        <v>0.26645869890167201</v>
      </c>
      <c r="AJ395">
        <v>66.004962779156301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0.18</v>
      </c>
      <c r="AM395" t="s">
        <v>10358</v>
      </c>
      <c r="AN395">
        <v>6.85</v>
      </c>
      <c r="AO395" t="s">
        <v>10358</v>
      </c>
      <c r="AP395">
        <v>-3.2429758851708998E-2</v>
      </c>
      <c r="AQ395">
        <f>(Table2[[#This Row],[Sharpe Ratio]]-AVERAGE(Table2[Sharpe Ratio]))/_xlfn.STDEV.P(Table2[Sharpe Ratio])</f>
        <v>-1.0983546432071232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0.24572750164425461</v>
      </c>
      <c r="AS395">
        <f>_xlfn.RANK.AVG(Table2[[#This Row],[1Y Return vs Nifty Z-Score]],Table2[1Y Return vs Nifty Z-Score])</f>
        <v>372</v>
      </c>
      <c r="AT395">
        <f>_xlfn.RANK.AVG(Table2[[#This Row],[6M Return vs Nifty Z-Score]],Table2[6M Return vs Nifty Z-Score])</f>
        <v>161</v>
      </c>
      <c r="AU395">
        <f>_xlfn.RANK.AVG(Table2[[#This Row],[Sharpe Ratio Z-Score]],Table2[Sharpe Ratio Z-Score])</f>
        <v>641</v>
      </c>
      <c r="AV395">
        <f>(Table2[[#This Row],[Rank 1Y]]+Table2[[#This Row],[Rank 6M]]+Table2[[#This Row],[Rank Sharpe]])/3</f>
        <v>391.33333333333331</v>
      </c>
    </row>
    <row r="396" spans="1:48" x14ac:dyDescent="0.3">
      <c r="A396" t="s">
        <v>1927</v>
      </c>
      <c r="B396" t="s">
        <v>1928</v>
      </c>
      <c r="C396" t="s">
        <v>10325</v>
      </c>
      <c r="D396" t="s">
        <v>512</v>
      </c>
      <c r="E396">
        <v>3694.1325798799999</v>
      </c>
      <c r="F396">
        <v>4300.8500000000004</v>
      </c>
      <c r="G396">
        <v>-11.4034444959134</v>
      </c>
      <c r="H396">
        <f>(Table2[[#This Row],[1Y Return vs Nifty]]-AVERAGE(Table2[1Y Return vs Nifty]))/_xlfn.STDEV.P(Table2[1Y Return vs Nifty])</f>
        <v>-0.60030847254247388</v>
      </c>
      <c r="I396">
        <v>3.5727898592049301</v>
      </c>
      <c r="J396">
        <f>(Table2[[#This Row],[1M Return vs Nifty]]-AVERAGE(Table2[1M Return vs Nifty]))/_xlfn.STDEV.P(Table2[1M Return vs Nifty])</f>
        <v>7.0068748906964226E-2</v>
      </c>
      <c r="K396">
        <v>21.3084146481708</v>
      </c>
      <c r="L396">
        <f>(Table2[[#This Row],[6M Return vs Nifty]]-AVERAGE(Table2[6M Return vs Nifty]))/_xlfn.STDEV.P(Table2[6M Return vs Nifty])</f>
        <v>0.41082494052805768</v>
      </c>
      <c r="M396">
        <v>5.37641439908574</v>
      </c>
      <c r="N396">
        <f>(Table2[[#This Row],[1W Return vs Nifty]]-AVERAGE(Table2[1W Return vs Nifty]))/_xlfn.STDEV.P(Table2[1W Return vs Nifty])</f>
        <v>1.4830519684747061</v>
      </c>
      <c r="O396">
        <v>4088.15</v>
      </c>
      <c r="P396">
        <v>4005.9072644849002</v>
      </c>
      <c r="Q396">
        <v>3653.2362111707498</v>
      </c>
      <c r="R396">
        <v>76.787928784154104</v>
      </c>
      <c r="S396" s="2">
        <f>(Table2[[#This Row],[Close Price]]-Table2[[#This Row],[20D EMA]])/Table2[[#This Row],[20D EMA]]</f>
        <v>5.2028423614593464E-2</v>
      </c>
      <c r="T396" s="2">
        <f>(Table2[[#This Row],[Close Price]]-Table2[[#This Row],[50D EMA]])/Table2[[#This Row],[50D EMA]]</f>
        <v>7.3626950411450773E-2</v>
      </c>
      <c r="U396" s="2">
        <f>(Table2[[#This Row],[Close Price]]-Table2[[#This Row],[200D EMA]])/Table2[[#This Row],[200D EMA]]</f>
        <v>0.17727126071098212</v>
      </c>
      <c r="V396">
        <v>0.47407588600234102</v>
      </c>
      <c r="W396">
        <v>4239.05</v>
      </c>
      <c r="X396">
        <v>4318.55</v>
      </c>
      <c r="Y396">
        <v>4199.8</v>
      </c>
      <c r="Z396">
        <v>4334.5</v>
      </c>
      <c r="AA396">
        <v>4199.8</v>
      </c>
      <c r="AB396">
        <v>4334.5</v>
      </c>
      <c r="AC396" s="2">
        <f>(Table2[[#This Row],[Close Price]]/Table2[[#This Row],[Day Low]])-1</f>
        <v>1.4578738160672788E-2</v>
      </c>
      <c r="AD396" s="2">
        <f>(Table2[[#This Row],[Day High]]/Table2[[#This Row],[Close Price]])-1</f>
        <v>4.1154655475079682E-3</v>
      </c>
      <c r="AE396" s="2">
        <f>(Table2[[#This Row],[Close Price]]/Table2[[#This Row],[Current Week Low]])-1</f>
        <v>2.4060669555693082E-2</v>
      </c>
      <c r="AF396" s="2">
        <f>(Table2[[#This Row],[Current Week High]]/Table2[[#This Row],[Close Price]])-1</f>
        <v>7.824034783821654E-3</v>
      </c>
      <c r="AG396" s="2">
        <f>(Table2[[#This Row],[Close Price]]/Table2[[#This Row],[Current Month Low]])-1</f>
        <v>2.4060669555693082E-2</v>
      </c>
      <c r="AH396" s="2">
        <f>(Table2[[#This Row],[Current Month High]]/Table2[[#This Row],[Close Price]])-1</f>
        <v>7.824034783821654E-3</v>
      </c>
      <c r="AI396">
        <v>2.11934850087771</v>
      </c>
      <c r="AJ396">
        <v>43.533907355493199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0.09</v>
      </c>
      <c r="AM396" t="s">
        <v>10358</v>
      </c>
      <c r="AN396">
        <v>14.41</v>
      </c>
      <c r="AO396" t="s">
        <v>10358</v>
      </c>
      <c r="AP396">
        <v>3.1734804023962997E-2</v>
      </c>
      <c r="AQ396">
        <f>(Table2[[#This Row],[Sharpe Ratio]]-AVERAGE(Table2[Sharpe Ratio]))/_xlfn.STDEV.P(Table2[Sharpe Ratio])</f>
        <v>-0.36422790082000855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0.99940928454724554</v>
      </c>
      <c r="AS396">
        <f>_xlfn.RANK.AVG(Table2[[#This Row],[1Y Return vs Nifty Z-Score]],Table2[1Y Return vs Nifty Z-Score])</f>
        <v>522</v>
      </c>
      <c r="AT396">
        <f>_xlfn.RANK.AVG(Table2[[#This Row],[6M Return vs Nifty Z-Score]],Table2[6M Return vs Nifty Z-Score])</f>
        <v>211</v>
      </c>
      <c r="AU396">
        <f>_xlfn.RANK.AVG(Table2[[#This Row],[Sharpe Ratio Z-Score]],Table2[Sharpe Ratio Z-Score])</f>
        <v>442</v>
      </c>
      <c r="AV396">
        <f>(Table2[[#This Row],[Rank 1Y]]+Table2[[#This Row],[Rank 6M]]+Table2[[#This Row],[Rank Sharpe]])/3</f>
        <v>391.66666666666669</v>
      </c>
    </row>
    <row r="397" spans="1:48" x14ac:dyDescent="0.3">
      <c r="A397" t="s">
        <v>1061</v>
      </c>
      <c r="B397" t="s">
        <v>1062</v>
      </c>
      <c r="C397" t="s">
        <v>10317</v>
      </c>
      <c r="D397" t="s">
        <v>46</v>
      </c>
      <c r="E397">
        <v>12571.763799263999</v>
      </c>
      <c r="F397">
        <v>218.55</v>
      </c>
      <c r="G397">
        <v>4.1068903812444297</v>
      </c>
      <c r="H397">
        <f>(Table2[[#This Row],[1Y Return vs Nifty]]-AVERAGE(Table2[1Y Return vs Nifty]))/_xlfn.STDEV.P(Table2[1Y Return vs Nifty])</f>
        <v>-0.34170305362411124</v>
      </c>
      <c r="I397">
        <v>-11.256178019337201</v>
      </c>
      <c r="J397">
        <f>(Table2[[#This Row],[1M Return vs Nifty]]-AVERAGE(Table2[1M Return vs Nifty]))/_xlfn.STDEV.P(Table2[1M Return vs Nifty])</f>
        <v>-1.3743238754425313</v>
      </c>
      <c r="K397">
        <v>-14.152989490240699</v>
      </c>
      <c r="L397">
        <f>(Table2[[#This Row],[6M Return vs Nifty]]-AVERAGE(Table2[6M Return vs Nifty]))/_xlfn.STDEV.P(Table2[6M Return vs Nifty])</f>
        <v>-0.77724817915241651</v>
      </c>
      <c r="M397">
        <v>2.0914240054523399</v>
      </c>
      <c r="N397">
        <f>(Table2[[#This Row],[1W Return vs Nifty]]-AVERAGE(Table2[1W Return vs Nifty]))/_xlfn.STDEV.P(Table2[1W Return vs Nifty])</f>
        <v>0.69701036261795601</v>
      </c>
      <c r="O397">
        <v>225.02</v>
      </c>
      <c r="P397">
        <v>235.86273576289301</v>
      </c>
      <c r="Q397">
        <v>216.86217810177601</v>
      </c>
      <c r="R397">
        <v>51.925752530177903</v>
      </c>
      <c r="S397" s="2">
        <f>(Table2[[#This Row],[Close Price]]-Table2[[#This Row],[20D EMA]])/Table2[[#This Row],[20D EMA]]</f>
        <v>-2.8752999733357029E-2</v>
      </c>
      <c r="T397" s="2">
        <f>(Table2[[#This Row],[Close Price]]-Table2[[#This Row],[50D EMA]])/Table2[[#This Row],[50D EMA]]</f>
        <v>-7.3401742360425529E-2</v>
      </c>
      <c r="U397" s="2">
        <f>(Table2[[#This Row],[Close Price]]-Table2[[#This Row],[200D EMA]])/Table2[[#This Row],[200D EMA]]</f>
        <v>7.7829242194177653E-3</v>
      </c>
      <c r="V397">
        <v>0.55773165441599304</v>
      </c>
      <c r="W397">
        <v>217.2</v>
      </c>
      <c r="X397">
        <v>220.25</v>
      </c>
      <c r="Y397">
        <v>216.2</v>
      </c>
      <c r="Z397">
        <v>225.59</v>
      </c>
      <c r="AA397">
        <v>216.2</v>
      </c>
      <c r="AB397">
        <v>225.59</v>
      </c>
      <c r="AC397" s="2">
        <f>(Table2[[#This Row],[Close Price]]/Table2[[#This Row],[Day Low]])-1</f>
        <v>6.2154696132596943E-3</v>
      </c>
      <c r="AD397" s="2">
        <f>(Table2[[#This Row],[Day High]]/Table2[[#This Row],[Close Price]])-1</f>
        <v>7.7785403797756558E-3</v>
      </c>
      <c r="AE397" s="2">
        <f>(Table2[[#This Row],[Close Price]]/Table2[[#This Row],[Current Week Low]])-1</f>
        <v>1.0869565217391353E-2</v>
      </c>
      <c r="AF397" s="2">
        <f>(Table2[[#This Row],[Current Week High]]/Table2[[#This Row],[Close Price]])-1</f>
        <v>3.2212308396248002E-2</v>
      </c>
      <c r="AG397" s="2">
        <f>(Table2[[#This Row],[Close Price]]/Table2[[#This Row],[Current Month Low]])-1</f>
        <v>1.0869565217391353E-2</v>
      </c>
      <c r="AH397" s="2">
        <f>(Table2[[#This Row],[Current Month High]]/Table2[[#This Row],[Close Price]])-1</f>
        <v>3.2212308396248002E-2</v>
      </c>
      <c r="AI397">
        <v>39.052848318462502</v>
      </c>
      <c r="AJ397">
        <v>87.677114641477004</v>
      </c>
      <c r="AK397" t="str">
        <f>IF(AND(Table2[[#This Row],[20D EMA]]&gt;Table2[[#This Row],[50D EMA]],Table2[[#This Row],[50D EMA]]&gt;Table2[[#This Row],[200D EMA]]),"Uptrend","Downtrend/NoTrend")</f>
        <v>Downtrend/NoTrend</v>
      </c>
      <c r="AL397">
        <v>-0.21</v>
      </c>
      <c r="AM397" t="s">
        <v>10357</v>
      </c>
      <c r="AN397">
        <v>-0.97</v>
      </c>
      <c r="AO397" t="s">
        <v>10357</v>
      </c>
      <c r="AP397">
        <v>0.116568986567866</v>
      </c>
      <c r="AQ397">
        <f>(Table2[[#This Row],[Sharpe Ratio]]-AVERAGE(Table2[Sharpe Ratio]))/_xlfn.STDEV.P(Table2[Sharpe Ratio])</f>
        <v>0.60638639596408839</v>
      </c>
      <c r="AR3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7">
        <f>_xlfn.RANK.AVG(Table2[[#This Row],[1Y Return vs Nifty Z-Score]],Table2[1Y Return vs Nifty Z-Score])</f>
        <v>408</v>
      </c>
      <c r="AT397">
        <f>_xlfn.RANK.AVG(Table2[[#This Row],[6M Return vs Nifty Z-Score]],Table2[6M Return vs Nifty Z-Score])</f>
        <v>576</v>
      </c>
      <c r="AU397">
        <f>_xlfn.RANK.AVG(Table2[[#This Row],[Sharpe Ratio Z-Score]],Table2[Sharpe Ratio Z-Score])</f>
        <v>192</v>
      </c>
      <c r="AV397">
        <f>(Table2[[#This Row],[Rank 1Y]]+Table2[[#This Row],[Rank 6M]]+Table2[[#This Row],[Rank Sharpe]])/3</f>
        <v>392</v>
      </c>
    </row>
    <row r="398" spans="1:48" x14ac:dyDescent="0.3">
      <c r="A398" t="s">
        <v>523</v>
      </c>
      <c r="B398" t="s">
        <v>524</v>
      </c>
      <c r="C398" t="s">
        <v>10321</v>
      </c>
      <c r="D398" t="s">
        <v>387</v>
      </c>
      <c r="E398">
        <v>40051.562524155001</v>
      </c>
      <c r="F398">
        <v>779.35</v>
      </c>
      <c r="G398">
        <v>9.8509037861172501</v>
      </c>
      <c r="H398">
        <f>(Table2[[#This Row],[1Y Return vs Nifty]]-AVERAGE(Table2[1Y Return vs Nifty]))/_xlfn.STDEV.P(Table2[1Y Return vs Nifty])</f>
        <v>-0.24593252354823045</v>
      </c>
      <c r="I398">
        <v>0.542578720069678</v>
      </c>
      <c r="J398">
        <f>(Table2[[#This Row],[1M Return vs Nifty]]-AVERAGE(Table2[1M Return vs Nifty]))/_xlfn.STDEV.P(Table2[1M Return vs Nifty])</f>
        <v>-0.22508426885106841</v>
      </c>
      <c r="K398">
        <v>15.8431067888044</v>
      </c>
      <c r="L398">
        <f>(Table2[[#This Row],[6M Return vs Nifty]]-AVERAGE(Table2[6M Return vs Nifty]))/_xlfn.STDEV.P(Table2[6M Return vs Nifty])</f>
        <v>0.22771923684109374</v>
      </c>
      <c r="M398">
        <v>-2.8744462518237599</v>
      </c>
      <c r="N398">
        <f>(Table2[[#This Row],[1W Return vs Nifty]]-AVERAGE(Table2[1W Return vs Nifty]))/_xlfn.STDEV.P(Table2[1W Return vs Nifty])</f>
        <v>-0.49123683562976883</v>
      </c>
      <c r="O398">
        <v>762.96</v>
      </c>
      <c r="P398">
        <v>745.73302076165396</v>
      </c>
      <c r="Q398">
        <v>659.10270304401695</v>
      </c>
      <c r="R398">
        <v>51.637856267839197</v>
      </c>
      <c r="S398" s="2">
        <f>(Table2[[#This Row],[Close Price]]-Table2[[#This Row],[20D EMA]])/Table2[[#This Row],[20D EMA]]</f>
        <v>2.1482122260668954E-2</v>
      </c>
      <c r="T398" s="2">
        <f>(Table2[[#This Row],[Close Price]]-Table2[[#This Row],[50D EMA]])/Table2[[#This Row],[50D EMA]]</f>
        <v>4.5079107807257053E-2</v>
      </c>
      <c r="U398" s="2">
        <f>(Table2[[#This Row],[Close Price]]-Table2[[#This Row],[200D EMA]])/Table2[[#This Row],[200D EMA]]</f>
        <v>0.18244091004426147</v>
      </c>
      <c r="V398">
        <v>0.66651501082003695</v>
      </c>
      <c r="W398">
        <v>757.35</v>
      </c>
      <c r="X398">
        <v>783.25</v>
      </c>
      <c r="Y398">
        <v>741.3</v>
      </c>
      <c r="Z398">
        <v>783.25</v>
      </c>
      <c r="AA398">
        <v>741.3</v>
      </c>
      <c r="AB398">
        <v>783.25</v>
      </c>
      <c r="AC398" s="2">
        <f>(Table2[[#This Row],[Close Price]]/Table2[[#This Row],[Day Low]])-1</f>
        <v>2.9048656499636838E-2</v>
      </c>
      <c r="AD398" s="2">
        <f>(Table2[[#This Row],[Day High]]/Table2[[#This Row],[Close Price]])-1</f>
        <v>5.0041701417848916E-3</v>
      </c>
      <c r="AE398" s="2">
        <f>(Table2[[#This Row],[Close Price]]/Table2[[#This Row],[Current Week Low]])-1</f>
        <v>5.1328746796168945E-2</v>
      </c>
      <c r="AF398" s="2">
        <f>(Table2[[#This Row],[Current Week High]]/Table2[[#This Row],[Close Price]])-1</f>
        <v>5.0041701417848916E-3</v>
      </c>
      <c r="AG398" s="2">
        <f>(Table2[[#This Row],[Close Price]]/Table2[[#This Row],[Current Month Low]])-1</f>
        <v>5.1328746796168945E-2</v>
      </c>
      <c r="AH398" s="2">
        <f>(Table2[[#This Row],[Current Month High]]/Table2[[#This Row],[Close Price]])-1</f>
        <v>5.0041701417848916E-3</v>
      </c>
      <c r="AI398">
        <v>4.0546609353948799</v>
      </c>
      <c r="AJ398">
        <v>58.404471544715399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0.16</v>
      </c>
      <c r="AM398" t="s">
        <v>10358</v>
      </c>
      <c r="AN398">
        <v>3.76</v>
      </c>
      <c r="AO398" t="s">
        <v>10358</v>
      </c>
      <c r="AQ398">
        <f>(Table2[[#This Row],[Sharpe Ratio]]-AVERAGE(Table2[Sharpe Ratio]))/_xlfn.STDEV.P(Table2[Sharpe Ratio])</f>
        <v>-0.72731567472953296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-1.4618500659175069</v>
      </c>
      <c r="AS398">
        <f>_xlfn.RANK.AVG(Table2[[#This Row],[1Y Return vs Nifty Z-Score]],Table2[1Y Return vs Nifty Z-Score])</f>
        <v>374</v>
      </c>
      <c r="AT398">
        <f>_xlfn.RANK.AVG(Table2[[#This Row],[6M Return vs Nifty Z-Score]],Table2[6M Return vs Nifty Z-Score])</f>
        <v>255</v>
      </c>
      <c r="AU398">
        <f>_xlfn.RANK.AVG(Table2[[#This Row],[Sharpe Ratio Z-Score]],Table2[Sharpe Ratio Z-Score])</f>
        <v>548.5</v>
      </c>
      <c r="AV398">
        <f>(Table2[[#This Row],[Rank 1Y]]+Table2[[#This Row],[Rank 6M]]+Table2[[#This Row],[Rank Sharpe]])/3</f>
        <v>392.5</v>
      </c>
    </row>
    <row r="399" spans="1:48" x14ac:dyDescent="0.3">
      <c r="A399" t="s">
        <v>28</v>
      </c>
      <c r="B399" t="s">
        <v>29</v>
      </c>
      <c r="C399" t="s">
        <v>10314</v>
      </c>
      <c r="D399" t="s">
        <v>24</v>
      </c>
      <c r="E399">
        <v>866307.17626853497</v>
      </c>
      <c r="F399">
        <v>1236.3499999999999</v>
      </c>
      <c r="G399">
        <v>-1.2256010881367501</v>
      </c>
      <c r="H399">
        <f>(Table2[[#This Row],[1Y Return vs Nifty]]-AVERAGE(Table2[1Y Return vs Nifty]))/_xlfn.STDEV.P(Table2[1Y Return vs Nifty])</f>
        <v>-0.43061223587192932</v>
      </c>
      <c r="I399">
        <v>3.3496081543668299</v>
      </c>
      <c r="J399">
        <f>(Table2[[#This Row],[1M Return vs Nifty]]-AVERAGE(Table2[1M Return vs Nifty]))/_xlfn.STDEV.P(Table2[1M Return vs Nifty])</f>
        <v>4.833008098359759E-2</v>
      </c>
      <c r="K399">
        <v>0.71650808975788505</v>
      </c>
      <c r="L399">
        <f>(Table2[[#This Row],[6M Return vs Nifty]]-AVERAGE(Table2[6M Return vs Nifty]))/_xlfn.STDEV.P(Table2[6M Return vs Nifty])</f>
        <v>-0.27907133570321813</v>
      </c>
      <c r="M399">
        <v>1.5356464777357599</v>
      </c>
      <c r="N399">
        <f>(Table2[[#This Row],[1W Return vs Nifty]]-AVERAGE(Table2[1W Return vs Nifty]))/_xlfn.STDEV.P(Table2[1W Return vs Nifty])</f>
        <v>0.56402237542867351</v>
      </c>
      <c r="O399">
        <v>1211.19</v>
      </c>
      <c r="P399">
        <v>1195.52752757196</v>
      </c>
      <c r="Q399">
        <v>1109.2948661021601</v>
      </c>
      <c r="R399">
        <v>73.207592485325804</v>
      </c>
      <c r="S399" s="2">
        <f>(Table2[[#This Row],[Close Price]]-Table2[[#This Row],[20D EMA]])/Table2[[#This Row],[20D EMA]]</f>
        <v>2.0772958825617659E-2</v>
      </c>
      <c r="T399" s="2">
        <f>(Table2[[#This Row],[Close Price]]-Table2[[#This Row],[50D EMA]])/Table2[[#This Row],[50D EMA]]</f>
        <v>3.4145991193484021E-2</v>
      </c>
      <c r="U399" s="2">
        <f>(Table2[[#This Row],[Close Price]]-Table2[[#This Row],[200D EMA]])/Table2[[#This Row],[200D EMA]]</f>
        <v>0.11453684478346692</v>
      </c>
      <c r="V399">
        <v>0.82643148543802103</v>
      </c>
      <c r="W399">
        <v>1232.8</v>
      </c>
      <c r="X399">
        <v>1243.7</v>
      </c>
      <c r="Y399">
        <v>1220.4000000000001</v>
      </c>
      <c r="Z399">
        <v>1250.95</v>
      </c>
      <c r="AA399">
        <v>1220.4000000000001</v>
      </c>
      <c r="AB399">
        <v>1250.95</v>
      </c>
      <c r="AC399" s="2">
        <f>(Table2[[#This Row],[Close Price]]/Table2[[#This Row],[Day Low]])-1</f>
        <v>2.8796236210253401E-3</v>
      </c>
      <c r="AD399" s="2">
        <f>(Table2[[#This Row],[Day High]]/Table2[[#This Row],[Close Price]])-1</f>
        <v>5.9449185101307922E-3</v>
      </c>
      <c r="AE399" s="2">
        <f>(Table2[[#This Row],[Close Price]]/Table2[[#This Row],[Current Week Low]])-1</f>
        <v>1.3069485414618054E-2</v>
      </c>
      <c r="AF399" s="2">
        <f>(Table2[[#This Row],[Current Week High]]/Table2[[#This Row],[Close Price]])-1</f>
        <v>1.1808953775225506E-2</v>
      </c>
      <c r="AG399" s="2">
        <f>(Table2[[#This Row],[Close Price]]/Table2[[#This Row],[Current Month Low]])-1</f>
        <v>1.3069485414618054E-2</v>
      </c>
      <c r="AH399" s="2">
        <f>(Table2[[#This Row],[Current Month High]]/Table2[[#This Row],[Close Price]])-1</f>
        <v>1.1808953775225506E-2</v>
      </c>
      <c r="AI399">
        <v>1.73494560601772</v>
      </c>
      <c r="AJ399">
        <v>37.525027808676299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0.09</v>
      </c>
      <c r="AM399" t="s">
        <v>10358</v>
      </c>
      <c r="AN399">
        <v>5.14</v>
      </c>
      <c r="AO399" t="s">
        <v>10358</v>
      </c>
      <c r="AP399">
        <v>7.4612041498147999E-2</v>
      </c>
      <c r="AQ399">
        <f>(Table2[[#This Row],[Sharpe Ratio]]-AVERAGE(Table2[Sharpe Ratio]))/_xlfn.STDEV.P(Table2[Sharpe Ratio])</f>
        <v>0.12634392354469523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2.9012808381818855E-2</v>
      </c>
      <c r="AS399">
        <f>_xlfn.RANK.AVG(Table2[[#This Row],[1Y Return vs Nifty Z-Score]],Table2[1Y Return vs Nifty Z-Score])</f>
        <v>446</v>
      </c>
      <c r="AT399">
        <f>_xlfn.RANK.AVG(Table2[[#This Row],[6M Return vs Nifty Z-Score]],Table2[6M Return vs Nifty Z-Score])</f>
        <v>414</v>
      </c>
      <c r="AU399">
        <f>_xlfn.RANK.AVG(Table2[[#This Row],[Sharpe Ratio Z-Score]],Table2[Sharpe Ratio Z-Score])</f>
        <v>318</v>
      </c>
      <c r="AV399">
        <f>(Table2[[#This Row],[Rank 1Y]]+Table2[[#This Row],[Rank 6M]]+Table2[[#This Row],[Rank Sharpe]])/3</f>
        <v>392.66666666666669</v>
      </c>
    </row>
    <row r="400" spans="1:48" x14ac:dyDescent="0.3">
      <c r="A400" t="s">
        <v>964</v>
      </c>
      <c r="B400" t="s">
        <v>965</v>
      </c>
      <c r="C400" t="s">
        <v>10319</v>
      </c>
      <c r="D400" t="s">
        <v>204</v>
      </c>
      <c r="E400">
        <v>15381.515384025</v>
      </c>
      <c r="F400">
        <v>678.3</v>
      </c>
      <c r="G400">
        <v>-10.7494598639848</v>
      </c>
      <c r="H400">
        <f>(Table2[[#This Row],[1Y Return vs Nifty]]-AVERAGE(Table2[1Y Return vs Nifty]))/_xlfn.STDEV.P(Table2[1Y Return vs Nifty])</f>
        <v>-0.58940451907882963</v>
      </c>
      <c r="I400">
        <v>0.95371258267161496</v>
      </c>
      <c r="J400">
        <f>(Table2[[#This Row],[1M Return vs Nifty]]-AVERAGE(Table2[1M Return vs Nifty]))/_xlfn.STDEV.P(Table2[1M Return vs Nifty])</f>
        <v>-0.18503841241477151</v>
      </c>
      <c r="K400">
        <v>14.449440720089299</v>
      </c>
      <c r="L400">
        <f>(Table2[[#This Row],[6M Return vs Nifty]]-AVERAGE(Table2[6M Return vs Nifty]))/_xlfn.STDEV.P(Table2[6M Return vs Nifty])</f>
        <v>0.18102686144647004</v>
      </c>
      <c r="M400">
        <v>-0.62985273879128201</v>
      </c>
      <c r="N400">
        <f>(Table2[[#This Row],[1W Return vs Nifty]]-AVERAGE(Table2[1W Return vs Nifty]))/_xlfn.STDEV.P(Table2[1W Return vs Nifty])</f>
        <v>4.585572113969593E-2</v>
      </c>
      <c r="O400">
        <v>649.07000000000005</v>
      </c>
      <c r="P400">
        <v>645.93205289629395</v>
      </c>
      <c r="Q400">
        <v>604.40084817178797</v>
      </c>
      <c r="R400">
        <v>38.896854046384597</v>
      </c>
      <c r="S400" s="2">
        <f>(Table2[[#This Row],[Close Price]]-Table2[[#This Row],[20D EMA]])/Table2[[#This Row],[20D EMA]]</f>
        <v>4.5033663549385892E-2</v>
      </c>
      <c r="T400" s="2">
        <f>(Table2[[#This Row],[Close Price]]-Table2[[#This Row],[50D EMA]])/Table2[[#This Row],[50D EMA]]</f>
        <v>5.0110451956318629E-2</v>
      </c>
      <c r="U400" s="2">
        <f>(Table2[[#This Row],[Close Price]]-Table2[[#This Row],[200D EMA]])/Table2[[#This Row],[200D EMA]]</f>
        <v>0.12226844494302849</v>
      </c>
      <c r="V400">
        <v>0.62990603868234196</v>
      </c>
      <c r="W400">
        <v>652</v>
      </c>
      <c r="X400">
        <v>688</v>
      </c>
      <c r="Y400">
        <v>625.29999999999995</v>
      </c>
      <c r="Z400">
        <v>688</v>
      </c>
      <c r="AA400">
        <v>625.29999999999995</v>
      </c>
      <c r="AB400">
        <v>688</v>
      </c>
      <c r="AC400" s="2">
        <f>(Table2[[#This Row],[Close Price]]/Table2[[#This Row],[Day Low]])-1</f>
        <v>4.0337423312883258E-2</v>
      </c>
      <c r="AD400" s="2">
        <f>(Table2[[#This Row],[Day High]]/Table2[[#This Row],[Close Price]])-1</f>
        <v>1.4300457024915225E-2</v>
      </c>
      <c r="AE400" s="2">
        <f>(Table2[[#This Row],[Close Price]]/Table2[[#This Row],[Current Week Low]])-1</f>
        <v>8.4759315528546209E-2</v>
      </c>
      <c r="AF400" s="2">
        <f>(Table2[[#This Row],[Current Week High]]/Table2[[#This Row],[Close Price]])-1</f>
        <v>1.4300457024915225E-2</v>
      </c>
      <c r="AG400" s="2">
        <f>(Table2[[#This Row],[Close Price]]/Table2[[#This Row],[Current Month Low]])-1</f>
        <v>8.4759315528546209E-2</v>
      </c>
      <c r="AH400" s="2">
        <f>(Table2[[#This Row],[Current Month High]]/Table2[[#This Row],[Close Price]])-1</f>
        <v>1.4300457024915225E-2</v>
      </c>
      <c r="AI400">
        <v>6.4425770308123198</v>
      </c>
      <c r="AJ400">
        <v>35.2407536636427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0.05</v>
      </c>
      <c r="AM400" t="s">
        <v>10358</v>
      </c>
      <c r="AN400">
        <v>5.24</v>
      </c>
      <c r="AO400" t="s">
        <v>10358</v>
      </c>
      <c r="AP400">
        <v>4.5372488673224E-2</v>
      </c>
      <c r="AQ400">
        <f>(Table2[[#This Row],[Sharpe Ratio]]-AVERAGE(Table2[Sharpe Ratio]))/_xlfn.STDEV.P(Table2[Sharpe Ratio])</f>
        <v>-0.20819490446555647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-0.75575525337299154</v>
      </c>
      <c r="AS400">
        <f>_xlfn.RANK.AVG(Table2[[#This Row],[1Y Return vs Nifty Z-Score]],Table2[1Y Return vs Nifty Z-Score])</f>
        <v>518</v>
      </c>
      <c r="AT400">
        <f>_xlfn.RANK.AVG(Table2[[#This Row],[6M Return vs Nifty Z-Score]],Table2[6M Return vs Nifty Z-Score])</f>
        <v>268</v>
      </c>
      <c r="AU400">
        <f>_xlfn.RANK.AVG(Table2[[#This Row],[Sharpe Ratio Z-Score]],Table2[Sharpe Ratio Z-Score])</f>
        <v>395</v>
      </c>
      <c r="AV400">
        <f>(Table2[[#This Row],[Rank 1Y]]+Table2[[#This Row],[Rank 6M]]+Table2[[#This Row],[Rank Sharpe]])/3</f>
        <v>393.66666666666669</v>
      </c>
    </row>
    <row r="401" spans="1:48" x14ac:dyDescent="0.3">
      <c r="A401" t="s">
        <v>1721</v>
      </c>
      <c r="B401" t="s">
        <v>1722</v>
      </c>
      <c r="C401" t="s">
        <v>10322</v>
      </c>
      <c r="D401" t="s">
        <v>1484</v>
      </c>
      <c r="E401">
        <v>4760.9276604449997</v>
      </c>
      <c r="F401">
        <v>838.1</v>
      </c>
      <c r="G401">
        <v>8.4409452443253201</v>
      </c>
      <c r="H401">
        <f>(Table2[[#This Row],[1Y Return vs Nifty]]-AVERAGE(Table2[1Y Return vs Nifty]))/_xlfn.STDEV.P(Table2[1Y Return vs Nifty])</f>
        <v>-0.26944090826367645</v>
      </c>
      <c r="I401">
        <v>-9.3968377287669807E-3</v>
      </c>
      <c r="J401">
        <f>(Table2[[#This Row],[1M Return vs Nifty]]-AVERAGE(Table2[1M Return vs Nifty]))/_xlfn.STDEV.P(Table2[1M Return vs Nifty])</f>
        <v>-0.27884859223725234</v>
      </c>
      <c r="K401">
        <v>-24.323891340471</v>
      </c>
      <c r="L401">
        <f>(Table2[[#This Row],[6M Return vs Nifty]]-AVERAGE(Table2[6M Return vs Nifty]))/_xlfn.STDEV.P(Table2[6M Return vs Nifty])</f>
        <v>-1.1180066850480692</v>
      </c>
      <c r="M401">
        <v>-1.1860886895429099</v>
      </c>
      <c r="N401">
        <f>(Table2[[#This Row],[1W Return vs Nifty]]-AVERAGE(Table2[1W Return vs Nifty]))/_xlfn.STDEV.P(Table2[1W Return vs Nifty])</f>
        <v>-8.7241958783948734E-2</v>
      </c>
      <c r="O401">
        <v>836.84</v>
      </c>
      <c r="P401">
        <v>855.34798816014199</v>
      </c>
      <c r="Q401">
        <v>849.98357802987198</v>
      </c>
      <c r="R401">
        <v>56.921598212675903</v>
      </c>
      <c r="S401" s="2">
        <f>(Table2[[#This Row],[Close Price]]-Table2[[#This Row],[20D EMA]])/Table2[[#This Row],[20D EMA]]</f>
        <v>1.5056641651928575E-3</v>
      </c>
      <c r="T401" s="2">
        <f>(Table2[[#This Row],[Close Price]]-Table2[[#This Row],[50D EMA]])/Table2[[#This Row],[50D EMA]]</f>
        <v>-2.0164878387382994E-2</v>
      </c>
      <c r="U401" s="2">
        <f>(Table2[[#This Row],[Close Price]]-Table2[[#This Row],[200D EMA]])/Table2[[#This Row],[200D EMA]]</f>
        <v>-1.398095014660897E-2</v>
      </c>
      <c r="V401">
        <v>0.65631872421695103</v>
      </c>
      <c r="W401">
        <v>822.05</v>
      </c>
      <c r="X401">
        <v>845</v>
      </c>
      <c r="Y401">
        <v>822.05</v>
      </c>
      <c r="Z401">
        <v>850</v>
      </c>
      <c r="AA401">
        <v>822.05</v>
      </c>
      <c r="AB401">
        <v>850</v>
      </c>
      <c r="AC401" s="2">
        <f>(Table2[[#This Row],[Close Price]]/Table2[[#This Row],[Day Low]])-1</f>
        <v>1.9524359832127081E-2</v>
      </c>
      <c r="AD401" s="2">
        <f>(Table2[[#This Row],[Day High]]/Table2[[#This Row],[Close Price]])-1</f>
        <v>8.232907767569575E-3</v>
      </c>
      <c r="AE401" s="2">
        <f>(Table2[[#This Row],[Close Price]]/Table2[[#This Row],[Current Week Low]])-1</f>
        <v>1.9524359832127081E-2</v>
      </c>
      <c r="AF401" s="2">
        <f>(Table2[[#This Row],[Current Week High]]/Table2[[#This Row],[Close Price]])-1</f>
        <v>1.4198782961460488E-2</v>
      </c>
      <c r="AG401" s="2">
        <f>(Table2[[#This Row],[Close Price]]/Table2[[#This Row],[Current Month Low]])-1</f>
        <v>1.9524359832127081E-2</v>
      </c>
      <c r="AH401" s="2">
        <f>(Table2[[#This Row],[Current Month High]]/Table2[[#This Row],[Close Price]])-1</f>
        <v>1.4198782961460488E-2</v>
      </c>
      <c r="AI401">
        <v>31.953227538479901</v>
      </c>
      <c r="AJ401">
        <v>39.323414512509302</v>
      </c>
      <c r="AK401" t="str">
        <f>IF(AND(Table2[[#This Row],[20D EMA]]&gt;Table2[[#This Row],[50D EMA]],Table2[[#This Row],[50D EMA]]&gt;Table2[[#This Row],[200D EMA]]),"Uptrend","Downtrend/NoTrend")</f>
        <v>Downtrend/NoTrend</v>
      </c>
      <c r="AL401">
        <v>-0.14000000000000001</v>
      </c>
      <c r="AM401" t="s">
        <v>10357</v>
      </c>
      <c r="AN401">
        <v>3.03</v>
      </c>
      <c r="AO401" t="s">
        <v>10358</v>
      </c>
      <c r="AP401">
        <v>0.14556780308718001</v>
      </c>
      <c r="AQ401">
        <f>(Table2[[#This Row],[Sharpe Ratio]]-AVERAGE(Table2[Sharpe Ratio]))/_xlfn.STDEV.P(Table2[Sharpe Ratio])</f>
        <v>0.93817088494526857</v>
      </c>
      <c r="AR4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1">
        <f>_xlfn.RANK.AVG(Table2[[#This Row],[1Y Return vs Nifty Z-Score]],Table2[1Y Return vs Nifty Z-Score])</f>
        <v>380</v>
      </c>
      <c r="AT401">
        <f>_xlfn.RANK.AVG(Table2[[#This Row],[6M Return vs Nifty Z-Score]],Table2[6M Return vs Nifty Z-Score])</f>
        <v>676</v>
      </c>
      <c r="AU401">
        <f>_xlfn.RANK.AVG(Table2[[#This Row],[Sharpe Ratio Z-Score]],Table2[Sharpe Ratio Z-Score])</f>
        <v>130</v>
      </c>
      <c r="AV401">
        <f>(Table2[[#This Row],[Rank 1Y]]+Table2[[#This Row],[Rank 6M]]+Table2[[#This Row],[Rank Sharpe]])/3</f>
        <v>395.33333333333331</v>
      </c>
    </row>
    <row r="402" spans="1:48" x14ac:dyDescent="0.3">
      <c r="A402" t="s">
        <v>840</v>
      </c>
      <c r="B402" t="s">
        <v>841</v>
      </c>
      <c r="C402" t="s">
        <v>10323</v>
      </c>
      <c r="D402" t="s">
        <v>410</v>
      </c>
      <c r="E402">
        <v>19083.42819884</v>
      </c>
      <c r="F402">
        <v>8221.5499999999993</v>
      </c>
      <c r="G402">
        <v>2.5596963412821299</v>
      </c>
      <c r="H402">
        <f>(Table2[[#This Row],[1Y Return vs Nifty]]-AVERAGE(Table2[1Y Return vs Nifty]))/_xlfn.STDEV.P(Table2[1Y Return vs Nifty])</f>
        <v>-0.36749958000612332</v>
      </c>
      <c r="I402">
        <v>1.0968832051525901</v>
      </c>
      <c r="J402">
        <f>(Table2[[#This Row],[1M Return vs Nifty]]-AVERAGE(Table2[1M Return vs Nifty]))/_xlfn.STDEV.P(Table2[1M Return vs Nifty])</f>
        <v>-0.17109309991367133</v>
      </c>
      <c r="K402">
        <v>25.2460187162193</v>
      </c>
      <c r="L402">
        <f>(Table2[[#This Row],[6M Return vs Nifty]]-AVERAGE(Table2[6M Return vs Nifty]))/_xlfn.STDEV.P(Table2[6M Return vs Nifty])</f>
        <v>0.54274756634776011</v>
      </c>
      <c r="M402">
        <v>-0.5244662393474</v>
      </c>
      <c r="N402">
        <f>(Table2[[#This Row],[1W Return vs Nifty]]-AVERAGE(Table2[1W Return vs Nifty]))/_xlfn.STDEV.P(Table2[1W Return vs Nifty])</f>
        <v>7.1072894809073528E-2</v>
      </c>
      <c r="O402">
        <v>8115.3</v>
      </c>
      <c r="P402">
        <v>7979.7466856745696</v>
      </c>
      <c r="Q402">
        <v>7300.1977975191603</v>
      </c>
      <c r="R402">
        <v>45.655203682287798</v>
      </c>
      <c r="S402" s="2">
        <f>(Table2[[#This Row],[Close Price]]-Table2[[#This Row],[20D EMA]])/Table2[[#This Row],[20D EMA]]</f>
        <v>1.3092553571648503E-2</v>
      </c>
      <c r="T402" s="2">
        <f>(Table2[[#This Row],[Close Price]]-Table2[[#This Row],[50D EMA]])/Table2[[#This Row],[50D EMA]]</f>
        <v>3.0302129108875191E-2</v>
      </c>
      <c r="U402" s="2">
        <f>(Table2[[#This Row],[Close Price]]-Table2[[#This Row],[200D EMA]])/Table2[[#This Row],[200D EMA]]</f>
        <v>0.12620921076877448</v>
      </c>
      <c r="V402">
        <v>0.50240898284567803</v>
      </c>
      <c r="W402">
        <v>8180</v>
      </c>
      <c r="X402">
        <v>8442</v>
      </c>
      <c r="Y402">
        <v>7958.1</v>
      </c>
      <c r="Z402">
        <v>8442</v>
      </c>
      <c r="AA402">
        <v>7958.1</v>
      </c>
      <c r="AB402">
        <v>8442</v>
      </c>
      <c r="AC402" s="2">
        <f>(Table2[[#This Row],[Close Price]]/Table2[[#This Row],[Day Low]])-1</f>
        <v>5.0794621026895026E-3</v>
      </c>
      <c r="AD402" s="2">
        <f>(Table2[[#This Row],[Day High]]/Table2[[#This Row],[Close Price]])-1</f>
        <v>2.6813678685892572E-2</v>
      </c>
      <c r="AE402" s="2">
        <f>(Table2[[#This Row],[Close Price]]/Table2[[#This Row],[Current Week Low]])-1</f>
        <v>3.3104635528580895E-2</v>
      </c>
      <c r="AF402" s="2">
        <f>(Table2[[#This Row],[Current Week High]]/Table2[[#This Row],[Close Price]])-1</f>
        <v>2.6813678685892572E-2</v>
      </c>
      <c r="AG402" s="2">
        <f>(Table2[[#This Row],[Close Price]]/Table2[[#This Row],[Current Month Low]])-1</f>
        <v>3.3104635528580895E-2</v>
      </c>
      <c r="AH402" s="2">
        <f>(Table2[[#This Row],[Current Month High]]/Table2[[#This Row],[Close Price]])-1</f>
        <v>2.6813678685892572E-2</v>
      </c>
      <c r="AI402">
        <v>9.2251461099184393</v>
      </c>
      <c r="AJ402">
        <v>49.847811030510599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0</v>
      </c>
      <c r="AM402" t="s">
        <v>10359</v>
      </c>
      <c r="AN402">
        <v>3.61</v>
      </c>
      <c r="AO402" t="s">
        <v>10358</v>
      </c>
      <c r="AP402">
        <v>-6.2854972146620001E-3</v>
      </c>
      <c r="AQ402">
        <f>(Table2[[#This Row],[Sharpe Ratio]]-AVERAGE(Table2[Sharpe Ratio]))/_xlfn.STDEV.P(Table2[Sharpe Ratio])</f>
        <v>-0.79923000543921241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-0.72400222420217331</v>
      </c>
      <c r="AS402">
        <f>_xlfn.RANK.AVG(Table2[[#This Row],[1Y Return vs Nifty Z-Score]],Table2[1Y Return vs Nifty Z-Score])</f>
        <v>421</v>
      </c>
      <c r="AT402">
        <f>_xlfn.RANK.AVG(Table2[[#This Row],[6M Return vs Nifty Z-Score]],Table2[6M Return vs Nifty Z-Score])</f>
        <v>177</v>
      </c>
      <c r="AU402">
        <f>_xlfn.RANK.AVG(Table2[[#This Row],[Sharpe Ratio Z-Score]],Table2[Sharpe Ratio Z-Score])</f>
        <v>589</v>
      </c>
      <c r="AV402">
        <f>(Table2[[#This Row],[Rank 1Y]]+Table2[[#This Row],[Rank 6M]]+Table2[[#This Row],[Rank Sharpe]])/3</f>
        <v>395.66666666666669</v>
      </c>
    </row>
    <row r="403" spans="1:48" x14ac:dyDescent="0.3">
      <c r="A403" t="s">
        <v>1173</v>
      </c>
      <c r="B403" t="s">
        <v>1174</v>
      </c>
      <c r="C403" t="s">
        <v>10314</v>
      </c>
      <c r="D403" t="s">
        <v>535</v>
      </c>
      <c r="E403">
        <v>10318.317344652</v>
      </c>
      <c r="F403">
        <v>122.01</v>
      </c>
      <c r="G403">
        <v>7.0623986452670904</v>
      </c>
      <c r="H403">
        <f>(Table2[[#This Row],[1Y Return vs Nifty]]-AVERAGE(Table2[1Y Return vs Nifty]))/_xlfn.STDEV.P(Table2[1Y Return vs Nifty])</f>
        <v>-0.29242555840639878</v>
      </c>
      <c r="I403">
        <v>17.793393675185602</v>
      </c>
      <c r="J403">
        <f>(Table2[[#This Row],[1M Return vs Nifty]]-AVERAGE(Table2[1M Return vs Nifty]))/_xlfn.STDEV.P(Table2[1M Return vs Nifty])</f>
        <v>1.4552046149924815</v>
      </c>
      <c r="K403">
        <v>12.736588126295301</v>
      </c>
      <c r="L403">
        <f>(Table2[[#This Row],[6M Return vs Nifty]]-AVERAGE(Table2[6M Return vs Nifty]))/_xlfn.STDEV.P(Table2[6M Return vs Nifty])</f>
        <v>0.12364069262138003</v>
      </c>
      <c r="M403">
        <v>13.463740133202901</v>
      </c>
      <c r="N403">
        <f>(Table2[[#This Row],[1W Return vs Nifty]]-AVERAGE(Table2[1W Return vs Nifty]))/_xlfn.STDEV.P(Table2[1W Return vs Nifty])</f>
        <v>3.4182096844462504</v>
      </c>
      <c r="O403">
        <v>103.33</v>
      </c>
      <c r="P403">
        <v>97.556888973712702</v>
      </c>
      <c r="Q403">
        <v>89.916234182949196</v>
      </c>
      <c r="R403">
        <v>75.545114162839795</v>
      </c>
      <c r="S403" s="2">
        <f>(Table2[[#This Row],[Close Price]]-Table2[[#This Row],[20D EMA]])/Table2[[#This Row],[20D EMA]]</f>
        <v>0.18078002516210206</v>
      </c>
      <c r="T403" s="2">
        <f>(Table2[[#This Row],[Close Price]]-Table2[[#This Row],[50D EMA]])/Table2[[#This Row],[50D EMA]]</f>
        <v>0.25065488745624454</v>
      </c>
      <c r="U403" s="2">
        <f>(Table2[[#This Row],[Close Price]]-Table2[[#This Row],[200D EMA]])/Table2[[#This Row],[200D EMA]]</f>
        <v>0.35692960352132658</v>
      </c>
      <c r="V403">
        <v>3.0677724880716002</v>
      </c>
      <c r="W403">
        <v>115.66</v>
      </c>
      <c r="X403">
        <v>124.6</v>
      </c>
      <c r="Y403">
        <v>106.09</v>
      </c>
      <c r="Z403">
        <v>124.6</v>
      </c>
      <c r="AA403">
        <v>106.09</v>
      </c>
      <c r="AB403">
        <v>124.6</v>
      </c>
      <c r="AC403" s="2">
        <f>(Table2[[#This Row],[Close Price]]/Table2[[#This Row],[Day Low]])-1</f>
        <v>5.490229984437156E-2</v>
      </c>
      <c r="AD403" s="2">
        <f>(Table2[[#This Row],[Day High]]/Table2[[#This Row],[Close Price]])-1</f>
        <v>2.1227768215720033E-2</v>
      </c>
      <c r="AE403" s="2">
        <f>(Table2[[#This Row],[Close Price]]/Table2[[#This Row],[Current Week Low]])-1</f>
        <v>0.15006126873409364</v>
      </c>
      <c r="AF403" s="2">
        <f>(Table2[[#This Row],[Current Week High]]/Table2[[#This Row],[Close Price]])-1</f>
        <v>2.1227768215720033E-2</v>
      </c>
      <c r="AG403" s="2">
        <f>(Table2[[#This Row],[Close Price]]/Table2[[#This Row],[Current Month Low]])-1</f>
        <v>0.15006126873409364</v>
      </c>
      <c r="AH403" s="2">
        <f>(Table2[[#This Row],[Current Month High]]/Table2[[#This Row],[Close Price]])-1</f>
        <v>2.1227768215720033E-2</v>
      </c>
      <c r="AI403">
        <v>2.1227768215720002</v>
      </c>
      <c r="AJ403">
        <v>76.826086956521706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0.37</v>
      </c>
      <c r="AM403" t="s">
        <v>10358</v>
      </c>
      <c r="AN403">
        <v>32.130000000000003</v>
      </c>
      <c r="AO403" t="s">
        <v>10358</v>
      </c>
      <c r="AP403">
        <v>5.8350135811000004E-4</v>
      </c>
      <c r="AQ403">
        <f>(Table2[[#This Row],[Sharpe Ratio]]-AVERAGE(Table2[Sharpe Ratio]))/_xlfn.STDEV.P(Table2[Sharpe Ratio])</f>
        <v>-0.72063965401015595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3.983989779643557</v>
      </c>
      <c r="AS403">
        <f>_xlfn.RANK.AVG(Table2[[#This Row],[1Y Return vs Nifty Z-Score]],Table2[1Y Return vs Nifty Z-Score])</f>
        <v>386</v>
      </c>
      <c r="AT403">
        <f>_xlfn.RANK.AVG(Table2[[#This Row],[6M Return vs Nifty Z-Score]],Table2[6M Return vs Nifty Z-Score])</f>
        <v>287</v>
      </c>
      <c r="AU403">
        <f>_xlfn.RANK.AVG(Table2[[#This Row],[Sharpe Ratio Z-Score]],Table2[Sharpe Ratio Z-Score])</f>
        <v>521</v>
      </c>
      <c r="AV403">
        <f>(Table2[[#This Row],[Rank 1Y]]+Table2[[#This Row],[Rank 6M]]+Table2[[#This Row],[Rank Sharpe]])/3</f>
        <v>398</v>
      </c>
    </row>
    <row r="404" spans="1:48" x14ac:dyDescent="0.3">
      <c r="A404" t="s">
        <v>1290</v>
      </c>
      <c r="B404" t="s">
        <v>1291</v>
      </c>
      <c r="C404" t="s">
        <v>10314</v>
      </c>
      <c r="D404" t="s">
        <v>535</v>
      </c>
      <c r="E404">
        <v>8957.60482056</v>
      </c>
      <c r="F404">
        <v>281.35000000000002</v>
      </c>
      <c r="G404">
        <v>-5.4175369958759001</v>
      </c>
      <c r="H404">
        <f>(Table2[[#This Row],[1Y Return vs Nifty]]-AVERAGE(Table2[1Y Return vs Nifty]))/_xlfn.STDEV.P(Table2[1Y Return vs Nifty])</f>
        <v>-0.50050481717888151</v>
      </c>
      <c r="I404">
        <v>10.938236588611201</v>
      </c>
      <c r="J404">
        <f>(Table2[[#This Row],[1M Return vs Nifty]]-AVERAGE(Table2[1M Return vs Nifty]))/_xlfn.STDEV.P(Table2[1M Return vs Nifty])</f>
        <v>0.7874886676855215</v>
      </c>
      <c r="K404">
        <v>7.74327706641105</v>
      </c>
      <c r="L404">
        <f>(Table2[[#This Row],[6M Return vs Nifty]]-AVERAGE(Table2[6M Return vs Nifty]))/_xlfn.STDEV.P(Table2[6M Return vs Nifty])</f>
        <v>-4.3651573226202417E-2</v>
      </c>
      <c r="M404">
        <v>2.8893855972270899</v>
      </c>
      <c r="N404">
        <f>(Table2[[#This Row],[1W Return vs Nifty]]-AVERAGE(Table2[1W Return vs Nifty]))/_xlfn.STDEV.P(Table2[1W Return vs Nifty])</f>
        <v>0.88794882387685703</v>
      </c>
      <c r="O404">
        <v>260.64</v>
      </c>
      <c r="P404">
        <v>249.605013558943</v>
      </c>
      <c r="Q404">
        <v>229.81821877032601</v>
      </c>
      <c r="R404">
        <v>61.370496230647703</v>
      </c>
      <c r="S404" s="2">
        <f>(Table2[[#This Row],[Close Price]]-Table2[[#This Row],[20D EMA]])/Table2[[#This Row],[20D EMA]]</f>
        <v>7.9458256599140714E-2</v>
      </c>
      <c r="T404" s="2">
        <f>(Table2[[#This Row],[Close Price]]-Table2[[#This Row],[50D EMA]])/Table2[[#This Row],[50D EMA]]</f>
        <v>0.12718088466424413</v>
      </c>
      <c r="U404" s="2">
        <f>(Table2[[#This Row],[Close Price]]-Table2[[#This Row],[200D EMA]])/Table2[[#This Row],[200D EMA]]</f>
        <v>0.22422844239852652</v>
      </c>
      <c r="V404">
        <v>1.3051409582612501</v>
      </c>
      <c r="W404">
        <v>264.75</v>
      </c>
      <c r="X404">
        <v>285.5</v>
      </c>
      <c r="Y404">
        <v>264.60000000000002</v>
      </c>
      <c r="Z404">
        <v>285.5</v>
      </c>
      <c r="AA404">
        <v>264.60000000000002</v>
      </c>
      <c r="AB404">
        <v>285.5</v>
      </c>
      <c r="AC404" s="2">
        <f>(Table2[[#This Row],[Close Price]]/Table2[[#This Row],[Day Low]])-1</f>
        <v>6.2700661000944402E-2</v>
      </c>
      <c r="AD404" s="2">
        <f>(Table2[[#This Row],[Day High]]/Table2[[#This Row],[Close Price]])-1</f>
        <v>1.4750311000533145E-2</v>
      </c>
      <c r="AE404" s="2">
        <f>(Table2[[#This Row],[Close Price]]/Table2[[#This Row],[Current Week Low]])-1</f>
        <v>6.3303099017384623E-2</v>
      </c>
      <c r="AF404" s="2">
        <f>(Table2[[#This Row],[Current Week High]]/Table2[[#This Row],[Close Price]])-1</f>
        <v>1.4750311000533145E-2</v>
      </c>
      <c r="AG404" s="2">
        <f>(Table2[[#This Row],[Close Price]]/Table2[[#This Row],[Current Month Low]])-1</f>
        <v>6.3303099017384623E-2</v>
      </c>
      <c r="AH404" s="2">
        <f>(Table2[[#This Row],[Current Month High]]/Table2[[#This Row],[Close Price]])-1</f>
        <v>1.4750311000533145E-2</v>
      </c>
      <c r="AI404">
        <v>1.4750311000533101</v>
      </c>
      <c r="AJ404">
        <v>39.558531746031697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0.16</v>
      </c>
      <c r="AM404" t="s">
        <v>10358</v>
      </c>
      <c r="AN404">
        <v>17.77</v>
      </c>
      <c r="AO404" t="s">
        <v>10358</v>
      </c>
      <c r="AP404">
        <v>5.3591935545358002E-2</v>
      </c>
      <c r="AQ404">
        <f>(Table2[[#This Row],[Sharpe Ratio]]-AVERAGE(Table2[Sharpe Ratio]))/_xlfn.STDEV.P(Table2[Sharpe Ratio])</f>
        <v>-0.11415365356269197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1.0171274475946026</v>
      </c>
      <c r="AS404">
        <f>_xlfn.RANK.AVG(Table2[[#This Row],[1Y Return vs Nifty Z-Score]],Table2[1Y Return vs Nifty Z-Score])</f>
        <v>482</v>
      </c>
      <c r="AT404">
        <f>_xlfn.RANK.AVG(Table2[[#This Row],[6M Return vs Nifty Z-Score]],Table2[6M Return vs Nifty Z-Score])</f>
        <v>339</v>
      </c>
      <c r="AU404">
        <f>_xlfn.RANK.AVG(Table2[[#This Row],[Sharpe Ratio Z-Score]],Table2[Sharpe Ratio Z-Score])</f>
        <v>374</v>
      </c>
      <c r="AV404">
        <f>(Table2[[#This Row],[Rank 1Y]]+Table2[[#This Row],[Rank 6M]]+Table2[[#This Row],[Rank Sharpe]])/3</f>
        <v>398.33333333333331</v>
      </c>
    </row>
    <row r="405" spans="1:48" x14ac:dyDescent="0.3">
      <c r="A405" t="s">
        <v>1050</v>
      </c>
      <c r="B405" t="s">
        <v>1051</v>
      </c>
      <c r="C405" t="s">
        <v>10318</v>
      </c>
      <c r="D405" t="s">
        <v>281</v>
      </c>
      <c r="E405">
        <v>12980.33484286</v>
      </c>
      <c r="F405">
        <v>1263.6500000000001</v>
      </c>
      <c r="G405">
        <v>-8.3814079437523006</v>
      </c>
      <c r="H405">
        <f>(Table2[[#This Row],[1Y Return vs Nifty]]-AVERAGE(Table2[1Y Return vs Nifty]))/_xlfn.STDEV.P(Table2[1Y Return vs Nifty])</f>
        <v>-0.54992174429012852</v>
      </c>
      <c r="I405">
        <v>6.2349898353644697</v>
      </c>
      <c r="J405">
        <f>(Table2[[#This Row],[1M Return vs Nifty]]-AVERAGE(Table2[1M Return vs Nifty]))/_xlfn.STDEV.P(Table2[1M Return vs Nifty])</f>
        <v>0.32937620992536915</v>
      </c>
      <c r="K405">
        <v>-7.0784813931028499</v>
      </c>
      <c r="L405">
        <f>(Table2[[#This Row],[6M Return vs Nifty]]-AVERAGE(Table2[6M Return vs Nifty]))/_xlfn.STDEV.P(Table2[6M Return vs Nifty])</f>
        <v>-0.5402289998676606</v>
      </c>
      <c r="M405">
        <v>0.79298007780266799</v>
      </c>
      <c r="N405">
        <f>(Table2[[#This Row],[1W Return vs Nifty]]-AVERAGE(Table2[1W Return vs Nifty]))/_xlfn.STDEV.P(Table2[1W Return vs Nifty])</f>
        <v>0.38631510092624266</v>
      </c>
      <c r="O405">
        <v>1234.3</v>
      </c>
      <c r="P405">
        <v>1233.11995104832</v>
      </c>
      <c r="Q405">
        <v>1207.55075715364</v>
      </c>
      <c r="R405">
        <v>79.089171385391197</v>
      </c>
      <c r="S405" s="2">
        <f>(Table2[[#This Row],[Close Price]]-Table2[[#This Row],[20D EMA]])/Table2[[#This Row],[20D EMA]]</f>
        <v>2.3778659969213432E-2</v>
      </c>
      <c r="T405" s="2">
        <f>(Table2[[#This Row],[Close Price]]-Table2[[#This Row],[50D EMA]])/Table2[[#This Row],[50D EMA]]</f>
        <v>2.4758377257399329E-2</v>
      </c>
      <c r="U405" s="2">
        <f>(Table2[[#This Row],[Close Price]]-Table2[[#This Row],[200D EMA]])/Table2[[#This Row],[200D EMA]]</f>
        <v>4.6457047469038538E-2</v>
      </c>
      <c r="V405">
        <v>0.94950282000475705</v>
      </c>
      <c r="W405">
        <v>1250.05</v>
      </c>
      <c r="X405">
        <v>1280</v>
      </c>
      <c r="Y405">
        <v>1250.05</v>
      </c>
      <c r="Z405">
        <v>1290.75</v>
      </c>
      <c r="AA405">
        <v>1250.05</v>
      </c>
      <c r="AB405">
        <v>1290.75</v>
      </c>
      <c r="AC405" s="2">
        <f>(Table2[[#This Row],[Close Price]]/Table2[[#This Row],[Day Low]])-1</f>
        <v>1.0879564817407372E-2</v>
      </c>
      <c r="AD405" s="2">
        <f>(Table2[[#This Row],[Day High]]/Table2[[#This Row],[Close Price]])-1</f>
        <v>1.2938709294503914E-2</v>
      </c>
      <c r="AE405" s="2">
        <f>(Table2[[#This Row],[Close Price]]/Table2[[#This Row],[Current Week Low]])-1</f>
        <v>1.0879564817407372E-2</v>
      </c>
      <c r="AF405" s="2">
        <f>(Table2[[#This Row],[Current Week High]]/Table2[[#This Row],[Close Price]])-1</f>
        <v>2.1445811735844478E-2</v>
      </c>
      <c r="AG405" s="2">
        <f>(Table2[[#This Row],[Close Price]]/Table2[[#This Row],[Current Month Low]])-1</f>
        <v>1.0879564817407372E-2</v>
      </c>
      <c r="AH405" s="2">
        <f>(Table2[[#This Row],[Current Month High]]/Table2[[#This Row],[Close Price]])-1</f>
        <v>2.1445811735844478E-2</v>
      </c>
      <c r="AI405">
        <v>30.494994658330999</v>
      </c>
      <c r="AJ405">
        <v>27.262198499420901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-0.17</v>
      </c>
      <c r="AM405" t="s">
        <v>10357</v>
      </c>
      <c r="AN405">
        <v>5.05</v>
      </c>
      <c r="AO405" t="s">
        <v>10358</v>
      </c>
      <c r="AP405">
        <v>0.119417512647018</v>
      </c>
      <c r="AQ405">
        <f>(Table2[[#This Row],[Sharpe Ratio]]-AVERAGE(Table2[Sharpe Ratio]))/_xlfn.STDEV.P(Table2[Sharpe Ratio])</f>
        <v>0.63897726976376734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0.26451783645759003</v>
      </c>
      <c r="AS405">
        <f>_xlfn.RANK.AVG(Table2[[#This Row],[1Y Return vs Nifty Z-Score]],Table2[1Y Return vs Nifty Z-Score])</f>
        <v>501</v>
      </c>
      <c r="AT405">
        <f>_xlfn.RANK.AVG(Table2[[#This Row],[6M Return vs Nifty Z-Score]],Table2[6M Return vs Nifty Z-Score])</f>
        <v>507</v>
      </c>
      <c r="AU405">
        <f>_xlfn.RANK.AVG(Table2[[#This Row],[Sharpe Ratio Z-Score]],Table2[Sharpe Ratio Z-Score])</f>
        <v>188</v>
      </c>
      <c r="AV405">
        <f>(Table2[[#This Row],[Rank 1Y]]+Table2[[#This Row],[Rank 6M]]+Table2[[#This Row],[Rank Sharpe]])/3</f>
        <v>398.66666666666669</v>
      </c>
    </row>
    <row r="406" spans="1:48" x14ac:dyDescent="0.3">
      <c r="A406" t="s">
        <v>1457</v>
      </c>
      <c r="B406" t="s">
        <v>1458</v>
      </c>
      <c r="C406" t="s">
        <v>10319</v>
      </c>
      <c r="D406" t="s">
        <v>204</v>
      </c>
      <c r="E406">
        <v>7299.1423548749999</v>
      </c>
      <c r="F406">
        <v>522.9</v>
      </c>
      <c r="G406">
        <v>-4.5631657669987096</v>
      </c>
      <c r="H406">
        <f>(Table2[[#This Row],[1Y Return vs Nifty]]-AVERAGE(Table2[1Y Return vs Nifty]))/_xlfn.STDEV.P(Table2[1Y Return vs Nifty])</f>
        <v>-0.486259797241822</v>
      </c>
      <c r="I406">
        <v>1.0163329218565</v>
      </c>
      <c r="J406">
        <f>(Table2[[#This Row],[1M Return vs Nifty]]-AVERAGE(Table2[1M Return vs Nifty]))/_xlfn.STDEV.P(Table2[1M Return vs Nifty])</f>
        <v>-0.17893897536738315</v>
      </c>
      <c r="K406">
        <v>8.4636148185102407</v>
      </c>
      <c r="L406">
        <f>(Table2[[#This Row],[6M Return vs Nifty]]-AVERAGE(Table2[6M Return vs Nifty]))/_xlfn.STDEV.P(Table2[6M Return vs Nifty])</f>
        <v>-1.9517900543086771E-2</v>
      </c>
      <c r="M406">
        <v>-4.61133020607768</v>
      </c>
      <c r="N406">
        <f>(Table2[[#This Row],[1W Return vs Nifty]]-AVERAGE(Table2[1W Return vs Nifty]))/_xlfn.STDEV.P(Table2[1W Return vs Nifty])</f>
        <v>-0.90684324203953282</v>
      </c>
      <c r="O406">
        <v>536.62</v>
      </c>
      <c r="P406">
        <v>522.63023257689099</v>
      </c>
      <c r="Q406">
        <v>459.479959841609</v>
      </c>
      <c r="R406">
        <v>40.444061264826999</v>
      </c>
      <c r="S406" s="2">
        <f>(Table2[[#This Row],[Close Price]]-Table2[[#This Row],[20D EMA]])/Table2[[#This Row],[20D EMA]]</f>
        <v>-2.5567440647012836E-2</v>
      </c>
      <c r="T406" s="2">
        <f>(Table2[[#This Row],[Close Price]]-Table2[[#This Row],[50D EMA]])/Table2[[#This Row],[50D EMA]]</f>
        <v>5.1617263275962266E-4</v>
      </c>
      <c r="U406" s="2">
        <f>(Table2[[#This Row],[Close Price]]-Table2[[#This Row],[200D EMA]])/Table2[[#This Row],[200D EMA]]</f>
        <v>0.13802569361295541</v>
      </c>
      <c r="V406">
        <v>0.54866843923823205</v>
      </c>
      <c r="W406">
        <v>520.79999999999995</v>
      </c>
      <c r="X406">
        <v>534</v>
      </c>
      <c r="Y406">
        <v>520.79999999999995</v>
      </c>
      <c r="Z406">
        <v>541.4</v>
      </c>
      <c r="AA406">
        <v>520.79999999999995</v>
      </c>
      <c r="AB406">
        <v>541.4</v>
      </c>
      <c r="AC406" s="2">
        <f>(Table2[[#This Row],[Close Price]]/Table2[[#This Row],[Day Low]])-1</f>
        <v>4.0322580645162365E-3</v>
      </c>
      <c r="AD406" s="2">
        <f>(Table2[[#This Row],[Day High]]/Table2[[#This Row],[Close Price]])-1</f>
        <v>2.1227768215720033E-2</v>
      </c>
      <c r="AE406" s="2">
        <f>(Table2[[#This Row],[Close Price]]/Table2[[#This Row],[Current Week Low]])-1</f>
        <v>4.0322580645162365E-3</v>
      </c>
      <c r="AF406" s="2">
        <f>(Table2[[#This Row],[Current Week High]]/Table2[[#This Row],[Close Price]])-1</f>
        <v>3.5379613692866796E-2</v>
      </c>
      <c r="AG406" s="2">
        <f>(Table2[[#This Row],[Close Price]]/Table2[[#This Row],[Current Month Low]])-1</f>
        <v>4.0322580645162365E-3</v>
      </c>
      <c r="AH406" s="2">
        <f>(Table2[[#This Row],[Current Month High]]/Table2[[#This Row],[Close Price]])-1</f>
        <v>3.5379613692866796E-2</v>
      </c>
      <c r="AI406">
        <v>22.317842799770499</v>
      </c>
      <c r="AJ406">
        <v>47.816254416961101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0.01</v>
      </c>
      <c r="AM406" t="s">
        <v>10358</v>
      </c>
      <c r="AN406">
        <v>-10.33</v>
      </c>
      <c r="AO406" t="s">
        <v>10357</v>
      </c>
      <c r="AP406">
        <v>4.7383834312763003E-2</v>
      </c>
      <c r="AQ406">
        <f>(Table2[[#This Row],[Sharpe Ratio]]-AVERAGE(Table2[Sharpe Ratio]))/_xlfn.STDEV.P(Table2[Sharpe Ratio])</f>
        <v>-0.18518247274323044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-1.7767423879350552</v>
      </c>
      <c r="AS406">
        <f>_xlfn.RANK.AVG(Table2[[#This Row],[1Y Return vs Nifty Z-Score]],Table2[1Y Return vs Nifty Z-Score])</f>
        <v>471</v>
      </c>
      <c r="AT406">
        <f>_xlfn.RANK.AVG(Table2[[#This Row],[6M Return vs Nifty Z-Score]],Table2[6M Return vs Nifty Z-Score])</f>
        <v>334</v>
      </c>
      <c r="AU406">
        <f>_xlfn.RANK.AVG(Table2[[#This Row],[Sharpe Ratio Z-Score]],Table2[Sharpe Ratio Z-Score])</f>
        <v>391</v>
      </c>
      <c r="AV406">
        <f>(Table2[[#This Row],[Rank 1Y]]+Table2[[#This Row],[Rank 6M]]+Table2[[#This Row],[Rank Sharpe]])/3</f>
        <v>398.66666666666669</v>
      </c>
    </row>
    <row r="407" spans="1:48" x14ac:dyDescent="0.3">
      <c r="A407" t="s">
        <v>1002</v>
      </c>
      <c r="B407" t="s">
        <v>1003</v>
      </c>
      <c r="C407" t="s">
        <v>10316</v>
      </c>
      <c r="D407" t="s">
        <v>118</v>
      </c>
      <c r="E407">
        <v>13980.30019752</v>
      </c>
      <c r="F407">
        <v>2270.0500000000002</v>
      </c>
      <c r="G407">
        <v>6.6035857272965401</v>
      </c>
      <c r="H407">
        <f>(Table2[[#This Row],[1Y Return vs Nifty]]-AVERAGE(Table2[1Y Return vs Nifty]))/_xlfn.STDEV.P(Table2[1Y Return vs Nifty])</f>
        <v>-0.30007539368053399</v>
      </c>
      <c r="I407">
        <v>-1.48602329826098</v>
      </c>
      <c r="J407">
        <f>(Table2[[#This Row],[1M Return vs Nifty]]-AVERAGE(Table2[1M Return vs Nifty]))/_xlfn.STDEV.P(Table2[1M Return vs Nifty])</f>
        <v>-0.42267710316135265</v>
      </c>
      <c r="K407">
        <v>32.146119486213799</v>
      </c>
      <c r="L407">
        <f>(Table2[[#This Row],[6M Return vs Nifty]]-AVERAGE(Table2[6M Return vs Nifty]))/_xlfn.STDEV.P(Table2[6M Return vs Nifty])</f>
        <v>0.77392352925998986</v>
      </c>
      <c r="M407">
        <v>-2.1667682274899001</v>
      </c>
      <c r="N407">
        <f>(Table2[[#This Row],[1W Return vs Nifty]]-AVERAGE(Table2[1W Return vs Nifty]))/_xlfn.STDEV.P(Table2[1W Return vs Nifty])</f>
        <v>-0.32190167661225422</v>
      </c>
      <c r="O407">
        <v>2259.87</v>
      </c>
      <c r="P407">
        <v>2175.9244867889802</v>
      </c>
      <c r="Q407">
        <v>1860.45159851584</v>
      </c>
      <c r="R407">
        <v>36.926924317110497</v>
      </c>
      <c r="S407" s="2">
        <f>(Table2[[#This Row],[Close Price]]-Table2[[#This Row],[20D EMA]])/Table2[[#This Row],[20D EMA]]</f>
        <v>4.5046838977464594E-3</v>
      </c>
      <c r="T407" s="2">
        <f>(Table2[[#This Row],[Close Price]]-Table2[[#This Row],[50D EMA]])/Table2[[#This Row],[50D EMA]]</f>
        <v>4.3257711277435634E-2</v>
      </c>
      <c r="U407" s="2">
        <f>(Table2[[#This Row],[Close Price]]-Table2[[#This Row],[200D EMA]])/Table2[[#This Row],[200D EMA]]</f>
        <v>0.22016074044114553</v>
      </c>
      <c r="V407">
        <v>0.44153547415519101</v>
      </c>
      <c r="W407">
        <v>2201</v>
      </c>
      <c r="X407">
        <v>2292.9</v>
      </c>
      <c r="Y407">
        <v>2182</v>
      </c>
      <c r="Z407">
        <v>2321</v>
      </c>
      <c r="AA407">
        <v>2182</v>
      </c>
      <c r="AB407">
        <v>2321</v>
      </c>
      <c r="AC407" s="2">
        <f>(Table2[[#This Row],[Close Price]]/Table2[[#This Row],[Day Low]])-1</f>
        <v>3.1372103589277778E-2</v>
      </c>
      <c r="AD407" s="2">
        <f>(Table2[[#This Row],[Day High]]/Table2[[#This Row],[Close Price]])-1</f>
        <v>1.0065857580229487E-2</v>
      </c>
      <c r="AE407" s="2">
        <f>(Table2[[#This Row],[Close Price]]/Table2[[#This Row],[Current Week Low]])-1</f>
        <v>4.0352887259395231E-2</v>
      </c>
      <c r="AF407" s="2">
        <f>(Table2[[#This Row],[Current Week High]]/Table2[[#This Row],[Close Price]])-1</f>
        <v>2.2444439549789585E-2</v>
      </c>
      <c r="AG407" s="2">
        <f>(Table2[[#This Row],[Close Price]]/Table2[[#This Row],[Current Month Low]])-1</f>
        <v>4.0352887259395231E-2</v>
      </c>
      <c r="AH407" s="2">
        <f>(Table2[[#This Row],[Current Month High]]/Table2[[#This Row],[Close Price]])-1</f>
        <v>2.2444439549789585E-2</v>
      </c>
      <c r="AI407">
        <v>9.4249025351864404</v>
      </c>
      <c r="AJ407">
        <v>57.625941742179599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0.1</v>
      </c>
      <c r="AM407" t="s">
        <v>10358</v>
      </c>
      <c r="AN407">
        <v>2.8</v>
      </c>
      <c r="AO407" t="s">
        <v>10358</v>
      </c>
      <c r="AP407">
        <v>-6.0188257522346002E-2</v>
      </c>
      <c r="AQ407">
        <f>(Table2[[#This Row],[Sharpe Ratio]]-AVERAGE(Table2[Sharpe Ratio]))/_xlfn.STDEV.P(Table2[Sharpe Ratio])</f>
        <v>-1.4159482694914258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-1.6866789136855767</v>
      </c>
      <c r="AS407">
        <f>_xlfn.RANK.AVG(Table2[[#This Row],[1Y Return vs Nifty Z-Score]],Table2[1Y Return vs Nifty Z-Score])</f>
        <v>388</v>
      </c>
      <c r="AT407">
        <f>_xlfn.RANK.AVG(Table2[[#This Row],[6M Return vs Nifty Z-Score]],Table2[6M Return vs Nifty Z-Score])</f>
        <v>136</v>
      </c>
      <c r="AU407">
        <f>_xlfn.RANK.AVG(Table2[[#This Row],[Sharpe Ratio Z-Score]],Table2[Sharpe Ratio Z-Score])</f>
        <v>676</v>
      </c>
      <c r="AV407">
        <f>(Table2[[#This Row],[Rank 1Y]]+Table2[[#This Row],[Rank 6M]]+Table2[[#This Row],[Rank Sharpe]])/3</f>
        <v>400</v>
      </c>
    </row>
    <row r="408" spans="1:48" x14ac:dyDescent="0.3">
      <c r="A408" t="s">
        <v>2008</v>
      </c>
      <c r="B408" t="s">
        <v>2009</v>
      </c>
      <c r="C408" t="s">
        <v>10324</v>
      </c>
      <c r="D408" t="s">
        <v>46</v>
      </c>
      <c r="E408">
        <v>3318.5996286</v>
      </c>
      <c r="F408">
        <v>2021.2</v>
      </c>
      <c r="G408">
        <v>-23.058959248998001</v>
      </c>
      <c r="H408">
        <f>(Table2[[#This Row],[1Y Return vs Nifty]]-AVERAGE(Table2[1Y Return vs Nifty]))/_xlfn.STDEV.P(Table2[1Y Return vs Nifty])</f>
        <v>-0.7946420765105997</v>
      </c>
      <c r="I408">
        <v>4.0356050096638603</v>
      </c>
      <c r="J408">
        <f>(Table2[[#This Row],[1M Return vs Nifty]]-AVERAGE(Table2[1M Return vs Nifty]))/_xlfn.STDEV.P(Table2[1M Return vs Nifty])</f>
        <v>0.11514854105671977</v>
      </c>
      <c r="K408">
        <v>15.9660090508973</v>
      </c>
      <c r="L408">
        <f>(Table2[[#This Row],[6M Return vs Nifty]]-AVERAGE(Table2[6M Return vs Nifty]))/_xlfn.STDEV.P(Table2[6M Return vs Nifty])</f>
        <v>0.23183686493530489</v>
      </c>
      <c r="M408">
        <v>0.23947638044092401</v>
      </c>
      <c r="N408">
        <f>(Table2[[#This Row],[1W Return vs Nifty]]-AVERAGE(Table2[1W Return vs Nifty]))/_xlfn.STDEV.P(Table2[1W Return vs Nifty])</f>
        <v>0.25387120216626724</v>
      </c>
      <c r="O408">
        <v>1957.47</v>
      </c>
      <c r="P408">
        <v>1901.61968936324</v>
      </c>
      <c r="Q408">
        <v>1737.9165672762599</v>
      </c>
      <c r="R408">
        <v>53.124989283868501</v>
      </c>
      <c r="S408" s="2">
        <f>(Table2[[#This Row],[Close Price]]-Table2[[#This Row],[20D EMA]])/Table2[[#This Row],[20D EMA]]</f>
        <v>3.255733165770102E-2</v>
      </c>
      <c r="T408" s="2">
        <f>(Table2[[#This Row],[Close Price]]-Table2[[#This Row],[50D EMA]])/Table2[[#This Row],[50D EMA]]</f>
        <v>6.2883399507081078E-2</v>
      </c>
      <c r="U408" s="2">
        <f>(Table2[[#This Row],[Close Price]]-Table2[[#This Row],[200D EMA]])/Table2[[#This Row],[200D EMA]]</f>
        <v>0.16300174476598409</v>
      </c>
      <c r="V408">
        <v>0.57354230673028295</v>
      </c>
      <c r="W408">
        <v>1987.55</v>
      </c>
      <c r="X408">
        <v>2026.75</v>
      </c>
      <c r="Y408">
        <v>1929.6</v>
      </c>
      <c r="Z408">
        <v>2045</v>
      </c>
      <c r="AA408">
        <v>1929.6</v>
      </c>
      <c r="AB408">
        <v>2045</v>
      </c>
      <c r="AC408" s="2">
        <f>(Table2[[#This Row],[Close Price]]/Table2[[#This Row],[Day Low]])-1</f>
        <v>1.6930391688259494E-2</v>
      </c>
      <c r="AD408" s="2">
        <f>(Table2[[#This Row],[Day High]]/Table2[[#This Row],[Close Price]])-1</f>
        <v>2.7458935285968877E-3</v>
      </c>
      <c r="AE408" s="2">
        <f>(Table2[[#This Row],[Close Price]]/Table2[[#This Row],[Current Week Low]])-1</f>
        <v>4.7470978441127798E-2</v>
      </c>
      <c r="AF408" s="2">
        <f>(Table2[[#This Row],[Current Week High]]/Table2[[#This Row],[Close Price]])-1</f>
        <v>1.1775183059568484E-2</v>
      </c>
      <c r="AG408" s="2">
        <f>(Table2[[#This Row],[Close Price]]/Table2[[#This Row],[Current Month Low]])-1</f>
        <v>4.7470978441127798E-2</v>
      </c>
      <c r="AH408" s="2">
        <f>(Table2[[#This Row],[Current Month High]]/Table2[[#This Row],[Close Price]])-1</f>
        <v>1.1775183059568484E-2</v>
      </c>
      <c r="AI408">
        <v>3.4039184642786502</v>
      </c>
      <c r="AJ408">
        <v>42.942008486562898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0.17</v>
      </c>
      <c r="AM408" t="s">
        <v>10358</v>
      </c>
      <c r="AN408">
        <v>4.34</v>
      </c>
      <c r="AO408" t="s">
        <v>10358</v>
      </c>
      <c r="AP408">
        <v>6.1922264034774001E-2</v>
      </c>
      <c r="AQ408">
        <f>(Table2[[#This Row],[Sharpe Ratio]]-AVERAGE(Table2[Sharpe Ratio]))/_xlfn.STDEV.P(Table2[Sharpe Ratio])</f>
        <v>-1.8843771551974788E-2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-0.21262923990428262</v>
      </c>
      <c r="AS408">
        <f>_xlfn.RANK.AVG(Table2[[#This Row],[1Y Return vs Nifty Z-Score]],Table2[1Y Return vs Nifty Z-Score])</f>
        <v>591</v>
      </c>
      <c r="AT408">
        <f>_xlfn.RANK.AVG(Table2[[#This Row],[6M Return vs Nifty Z-Score]],Table2[6M Return vs Nifty Z-Score])</f>
        <v>253</v>
      </c>
      <c r="AU408">
        <f>_xlfn.RANK.AVG(Table2[[#This Row],[Sharpe Ratio Z-Score]],Table2[Sharpe Ratio Z-Score])</f>
        <v>356</v>
      </c>
      <c r="AV408">
        <f>(Table2[[#This Row],[Rank 1Y]]+Table2[[#This Row],[Rank 6M]]+Table2[[#This Row],[Rank Sharpe]])/3</f>
        <v>400</v>
      </c>
    </row>
    <row r="409" spans="1:48" x14ac:dyDescent="0.3">
      <c r="A409" t="s">
        <v>550</v>
      </c>
      <c r="B409" t="s">
        <v>551</v>
      </c>
      <c r="C409" t="s">
        <v>10314</v>
      </c>
      <c r="D409" t="s">
        <v>552</v>
      </c>
      <c r="E409">
        <v>37162.256280000001</v>
      </c>
      <c r="F409">
        <v>691.2</v>
      </c>
      <c r="G409">
        <v>25.321092633375699</v>
      </c>
      <c r="H409">
        <f>(Table2[[#This Row],[1Y Return vs Nifty]]-AVERAGE(Table2[1Y Return vs Nifty]))/_xlfn.STDEV.P(Table2[1Y Return vs Nifty])</f>
        <v>1.200353645800914E-2</v>
      </c>
      <c r="I409">
        <v>-4.3436676516688504</v>
      </c>
      <c r="J409">
        <f>(Table2[[#This Row],[1M Return vs Nifty]]-AVERAGE(Table2[1M Return vs Nifty]))/_xlfn.STDEV.P(Table2[1M Return vs Nifty])</f>
        <v>-0.70102152071511847</v>
      </c>
      <c r="K409">
        <v>-7.3805610944551701</v>
      </c>
      <c r="L409">
        <f>(Table2[[#This Row],[6M Return vs Nifty]]-AVERAGE(Table2[6M Return vs Nifty]))/_xlfn.STDEV.P(Table2[6M Return vs Nifty])</f>
        <v>-0.55034965870499775</v>
      </c>
      <c r="M409">
        <v>0.30984856045499698</v>
      </c>
      <c r="N409">
        <f>(Table2[[#This Row],[1W Return vs Nifty]]-AVERAGE(Table2[1W Return vs Nifty]))/_xlfn.STDEV.P(Table2[1W Return vs Nifty])</f>
        <v>0.27071005243904378</v>
      </c>
      <c r="O409">
        <v>684.85</v>
      </c>
      <c r="P409">
        <v>700.31409558884798</v>
      </c>
      <c r="Q409">
        <v>637.73393578414596</v>
      </c>
      <c r="R409">
        <v>48.569378921864001</v>
      </c>
      <c r="S409" s="2">
        <f>(Table2[[#This Row],[Close Price]]-Table2[[#This Row],[20D EMA]])/Table2[[#This Row],[20D EMA]]</f>
        <v>9.2721033803022882E-3</v>
      </c>
      <c r="T409" s="2">
        <f>(Table2[[#This Row],[Close Price]]-Table2[[#This Row],[50D EMA]])/Table2[[#This Row],[50D EMA]]</f>
        <v>-1.3014296936554573E-2</v>
      </c>
      <c r="U409" s="2">
        <f>(Table2[[#This Row],[Close Price]]-Table2[[#This Row],[200D EMA]])/Table2[[#This Row],[200D EMA]]</f>
        <v>8.3837571149656939E-2</v>
      </c>
      <c r="V409">
        <v>0.74388903200383305</v>
      </c>
      <c r="W409">
        <v>680.95</v>
      </c>
      <c r="X409">
        <v>699.7</v>
      </c>
      <c r="Y409">
        <v>670.1</v>
      </c>
      <c r="Z409">
        <v>699.7</v>
      </c>
      <c r="AA409">
        <v>670.1</v>
      </c>
      <c r="AB409">
        <v>699.7</v>
      </c>
      <c r="AC409" s="2">
        <f>(Table2[[#This Row],[Close Price]]/Table2[[#This Row],[Day Low]])-1</f>
        <v>1.5052500183567075E-2</v>
      </c>
      <c r="AD409" s="2">
        <f>(Table2[[#This Row],[Day High]]/Table2[[#This Row],[Close Price]])-1</f>
        <v>1.229745370370372E-2</v>
      </c>
      <c r="AE409" s="2">
        <f>(Table2[[#This Row],[Close Price]]/Table2[[#This Row],[Current Week Low]])-1</f>
        <v>3.1487837636173799E-2</v>
      </c>
      <c r="AF409" s="2">
        <f>(Table2[[#This Row],[Current Week High]]/Table2[[#This Row],[Close Price]])-1</f>
        <v>1.229745370370372E-2</v>
      </c>
      <c r="AG409" s="2">
        <f>(Table2[[#This Row],[Close Price]]/Table2[[#This Row],[Current Month Low]])-1</f>
        <v>3.1487837636173799E-2</v>
      </c>
      <c r="AH409" s="2">
        <f>(Table2[[#This Row],[Current Month High]]/Table2[[#This Row],[Close Price]])-1</f>
        <v>1.229745370370372E-2</v>
      </c>
      <c r="AI409">
        <v>19.610821759259199</v>
      </c>
      <c r="AJ409">
        <v>60</v>
      </c>
      <c r="AK409" t="str">
        <f>IF(AND(Table2[[#This Row],[20D EMA]]&gt;Table2[[#This Row],[50D EMA]],Table2[[#This Row],[50D EMA]]&gt;Table2[[#This Row],[200D EMA]]),"Uptrend","Downtrend/NoTrend")</f>
        <v>Downtrend/NoTrend</v>
      </c>
      <c r="AL409">
        <v>-0.11</v>
      </c>
      <c r="AM409" t="s">
        <v>10357</v>
      </c>
      <c r="AN409">
        <v>3.46</v>
      </c>
      <c r="AO409" t="s">
        <v>10358</v>
      </c>
      <c r="AP409">
        <v>4.4933425956138001E-2</v>
      </c>
      <c r="AQ409">
        <f>(Table2[[#This Row],[Sharpe Ratio]]-AVERAGE(Table2[Sharpe Ratio]))/_xlfn.STDEV.P(Table2[Sharpe Ratio])</f>
        <v>-0.21321835772000369</v>
      </c>
      <c r="AR4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9">
        <f>_xlfn.RANK.AVG(Table2[[#This Row],[1Y Return vs Nifty Z-Score]],Table2[1Y Return vs Nifty Z-Score])</f>
        <v>297</v>
      </c>
      <c r="AT409">
        <f>_xlfn.RANK.AVG(Table2[[#This Row],[6M Return vs Nifty Z-Score]],Table2[6M Return vs Nifty Z-Score])</f>
        <v>511</v>
      </c>
      <c r="AU409">
        <f>_xlfn.RANK.AVG(Table2[[#This Row],[Sharpe Ratio Z-Score]],Table2[Sharpe Ratio Z-Score])</f>
        <v>396</v>
      </c>
      <c r="AV409">
        <f>(Table2[[#This Row],[Rank 1Y]]+Table2[[#This Row],[Rank 6M]]+Table2[[#This Row],[Rank Sharpe]])/3</f>
        <v>401.33333333333331</v>
      </c>
    </row>
    <row r="410" spans="1:48" x14ac:dyDescent="0.3">
      <c r="A410" t="s">
        <v>400</v>
      </c>
      <c r="B410" t="s">
        <v>401</v>
      </c>
      <c r="C410" t="s">
        <v>10322</v>
      </c>
      <c r="D410" t="s">
        <v>402</v>
      </c>
      <c r="E410">
        <v>59837.768840420998</v>
      </c>
      <c r="F410">
        <v>209.49</v>
      </c>
      <c r="G410">
        <v>26.489855334669201</v>
      </c>
      <c r="H410">
        <f>(Table2[[#This Row],[1Y Return vs Nifty]]-AVERAGE(Table2[1Y Return vs Nifty]))/_xlfn.STDEV.P(Table2[1Y Return vs Nifty])</f>
        <v>3.1490437958071944E-2</v>
      </c>
      <c r="I410">
        <v>4.7945097851243004</v>
      </c>
      <c r="J410">
        <f>(Table2[[#This Row],[1M Return vs Nifty]]-AVERAGE(Table2[1M Return vs Nifty]))/_xlfn.STDEV.P(Table2[1M Return vs Nifty])</f>
        <v>0.18906848405186472</v>
      </c>
      <c r="K410">
        <v>19.496124815815101</v>
      </c>
      <c r="L410">
        <f>(Table2[[#This Row],[6M Return vs Nifty]]-AVERAGE(Table2[6M Return vs Nifty]))/_xlfn.STDEV.P(Table2[6M Return vs Nifty])</f>
        <v>0.35010729870857366</v>
      </c>
      <c r="M410">
        <v>-6.8988348019025203</v>
      </c>
      <c r="N410">
        <f>(Table2[[#This Row],[1W Return vs Nifty]]-AVERAGE(Table2[1W Return vs Nifty]))/_xlfn.STDEV.P(Table2[1W Return vs Nifty])</f>
        <v>-1.4542036816291519</v>
      </c>
      <c r="O410">
        <v>205.13</v>
      </c>
      <c r="P410">
        <v>193.835070978152</v>
      </c>
      <c r="Q410">
        <v>175.000555753143</v>
      </c>
      <c r="R410">
        <v>52.478701353636602</v>
      </c>
      <c r="S410" s="2">
        <f>(Table2[[#This Row],[Close Price]]-Table2[[#This Row],[20D EMA]])/Table2[[#This Row],[20D EMA]]</f>
        <v>2.1254814020377388E-2</v>
      </c>
      <c r="T410" s="2">
        <f>(Table2[[#This Row],[Close Price]]-Table2[[#This Row],[50D EMA]])/Table2[[#This Row],[50D EMA]]</f>
        <v>8.0764172050229968E-2</v>
      </c>
      <c r="U410" s="2">
        <f>(Table2[[#This Row],[Close Price]]-Table2[[#This Row],[200D EMA]])/Table2[[#This Row],[200D EMA]]</f>
        <v>0.19708191267408348</v>
      </c>
      <c r="V410">
        <v>2.7065051813168801</v>
      </c>
      <c r="W410">
        <v>204.31</v>
      </c>
      <c r="X410">
        <v>210.6</v>
      </c>
      <c r="Y410">
        <v>204.24</v>
      </c>
      <c r="Z410">
        <v>211.5</v>
      </c>
      <c r="AA410">
        <v>204.24</v>
      </c>
      <c r="AB410">
        <v>211.5</v>
      </c>
      <c r="AC410" s="2">
        <f>(Table2[[#This Row],[Close Price]]/Table2[[#This Row],[Day Low]])-1</f>
        <v>2.5353629288825896E-2</v>
      </c>
      <c r="AD410" s="2">
        <f>(Table2[[#This Row],[Day High]]/Table2[[#This Row],[Close Price]])-1</f>
        <v>5.2985822712301456E-3</v>
      </c>
      <c r="AE410" s="2">
        <f>(Table2[[#This Row],[Close Price]]/Table2[[#This Row],[Current Week Low]])-1</f>
        <v>2.5705052878965962E-2</v>
      </c>
      <c r="AF410" s="2">
        <f>(Table2[[#This Row],[Current Week High]]/Table2[[#This Row],[Close Price]])-1</f>
        <v>9.5947300587140294E-3</v>
      </c>
      <c r="AG410" s="2">
        <f>(Table2[[#This Row],[Close Price]]/Table2[[#This Row],[Current Month Low]])-1</f>
        <v>2.5705052878965962E-2</v>
      </c>
      <c r="AH410" s="2">
        <f>(Table2[[#This Row],[Current Month High]]/Table2[[#This Row],[Close Price]])-1</f>
        <v>9.5947300587140294E-3</v>
      </c>
      <c r="AI410">
        <v>9.6949735070886494</v>
      </c>
      <c r="AJ410">
        <v>55.928544845552601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0</v>
      </c>
      <c r="AM410" t="s">
        <v>10359</v>
      </c>
      <c r="AN410">
        <v>8.75</v>
      </c>
      <c r="AO410" t="s">
        <v>10358</v>
      </c>
      <c r="AP410">
        <v>-7.1381840818855999E-2</v>
      </c>
      <c r="AQ410">
        <f>(Table2[[#This Row],[Sharpe Ratio]]-AVERAGE(Table2[Sharpe Ratio]))/_xlfn.STDEV.P(Table2[Sharpe Ratio])</f>
        <v>-1.5440175412642001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-2.4275550021748415</v>
      </c>
      <c r="AS410">
        <f>_xlfn.RANK.AVG(Table2[[#This Row],[1Y Return vs Nifty Z-Score]],Table2[1Y Return vs Nifty Z-Score])</f>
        <v>290</v>
      </c>
      <c r="AT410">
        <f>_xlfn.RANK.AVG(Table2[[#This Row],[6M Return vs Nifty Z-Score]],Table2[6M Return vs Nifty Z-Score])</f>
        <v>227</v>
      </c>
      <c r="AU410">
        <f>_xlfn.RANK.AVG(Table2[[#This Row],[Sharpe Ratio Z-Score]],Table2[Sharpe Ratio Z-Score])</f>
        <v>691</v>
      </c>
      <c r="AV410">
        <f>(Table2[[#This Row],[Rank 1Y]]+Table2[[#This Row],[Rank 6M]]+Table2[[#This Row],[Rank Sharpe]])/3</f>
        <v>402.66666666666669</v>
      </c>
    </row>
    <row r="411" spans="1:48" x14ac:dyDescent="0.3">
      <c r="A411" t="s">
        <v>196</v>
      </c>
      <c r="B411" t="s">
        <v>197</v>
      </c>
      <c r="C411" t="s">
        <v>10318</v>
      </c>
      <c r="D411" t="s">
        <v>54</v>
      </c>
      <c r="E411">
        <v>132976.8542268</v>
      </c>
      <c r="F411">
        <v>1651.9</v>
      </c>
      <c r="G411">
        <v>4.3078753695945604</v>
      </c>
      <c r="H411">
        <f>(Table2[[#This Row],[1Y Return vs Nifty]]-AVERAGE(Table2[1Y Return vs Nifty]))/_xlfn.STDEV.P(Table2[1Y Return vs Nifty])</f>
        <v>-0.33835201010891713</v>
      </c>
      <c r="I411">
        <v>8.2820564663493208</v>
      </c>
      <c r="J411">
        <f>(Table2[[#This Row],[1M Return vs Nifty]]-AVERAGE(Table2[1M Return vs Nifty]))/_xlfn.STDEV.P(Table2[1M Return vs Nifty])</f>
        <v>0.52876756120241941</v>
      </c>
      <c r="K411">
        <v>-0.20648086000441301</v>
      </c>
      <c r="L411">
        <f>(Table2[[#This Row],[6M Return vs Nifty]]-AVERAGE(Table2[6M Return vs Nifty]))/_xlfn.STDEV.P(Table2[6M Return vs Nifty])</f>
        <v>-0.30999448687609837</v>
      </c>
      <c r="M411">
        <v>2.4831549369037602</v>
      </c>
      <c r="N411">
        <f>(Table2[[#This Row],[1W Return vs Nifty]]-AVERAGE(Table2[1W Return vs Nifty]))/_xlfn.STDEV.P(Table2[1W Return vs Nifty])</f>
        <v>0.79074482559191328</v>
      </c>
      <c r="O411">
        <v>1600.85</v>
      </c>
      <c r="P411">
        <v>1557.61743762635</v>
      </c>
      <c r="Q411">
        <v>1428.5938034902899</v>
      </c>
      <c r="R411">
        <v>73.9571661840708</v>
      </c>
      <c r="S411" s="2">
        <f>(Table2[[#This Row],[Close Price]]-Table2[[#This Row],[20D EMA]])/Table2[[#This Row],[20D EMA]]</f>
        <v>3.1889308804697619E-2</v>
      </c>
      <c r="T411" s="2">
        <f>(Table2[[#This Row],[Close Price]]-Table2[[#This Row],[50D EMA]])/Table2[[#This Row],[50D EMA]]</f>
        <v>6.0529986437059334E-2</v>
      </c>
      <c r="U411" s="2">
        <f>(Table2[[#This Row],[Close Price]]-Table2[[#This Row],[200D EMA]])/Table2[[#This Row],[200D EMA]]</f>
        <v>0.15631188933070853</v>
      </c>
      <c r="V411">
        <v>0.847295905815312</v>
      </c>
      <c r="W411">
        <v>1630.8</v>
      </c>
      <c r="X411">
        <v>1658</v>
      </c>
      <c r="Y411">
        <v>1630.8</v>
      </c>
      <c r="Z411">
        <v>1681.6</v>
      </c>
      <c r="AA411">
        <v>1630.8</v>
      </c>
      <c r="AB411">
        <v>1681.6</v>
      </c>
      <c r="AC411" s="2">
        <f>(Table2[[#This Row],[Close Price]]/Table2[[#This Row],[Day Low]])-1</f>
        <v>1.2938435123865721E-2</v>
      </c>
      <c r="AD411" s="2">
        <f>(Table2[[#This Row],[Day High]]/Table2[[#This Row],[Close Price]])-1</f>
        <v>3.6927174768448534E-3</v>
      </c>
      <c r="AE411" s="2">
        <f>(Table2[[#This Row],[Close Price]]/Table2[[#This Row],[Current Week Low]])-1</f>
        <v>1.2938435123865721E-2</v>
      </c>
      <c r="AF411" s="2">
        <f>(Table2[[#This Row],[Current Week High]]/Table2[[#This Row],[Close Price]])-1</f>
        <v>1.7979296567588676E-2</v>
      </c>
      <c r="AG411" s="2">
        <f>(Table2[[#This Row],[Close Price]]/Table2[[#This Row],[Current Month Low]])-1</f>
        <v>1.2938435123865721E-2</v>
      </c>
      <c r="AH411" s="2">
        <f>(Table2[[#This Row],[Current Month High]]/Table2[[#This Row],[Close Price]])-1</f>
        <v>1.7979296567588676E-2</v>
      </c>
      <c r="AI411">
        <v>1.7979296567588601</v>
      </c>
      <c r="AJ411">
        <v>45.927561837455798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-0.09</v>
      </c>
      <c r="AM411" t="s">
        <v>10357</v>
      </c>
      <c r="AN411">
        <v>4.8499999999999996</v>
      </c>
      <c r="AO411" t="s">
        <v>10358</v>
      </c>
      <c r="AP411">
        <v>5.0203570422672997E-2</v>
      </c>
      <c r="AQ411">
        <f>(Table2[[#This Row],[Sharpe Ratio]]-AVERAGE(Table2[Sharpe Ratio]))/_xlfn.STDEV.P(Table2[Sharpe Ratio])</f>
        <v>-0.15292099394580538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0.51824489586351175</v>
      </c>
      <c r="AS411">
        <f>_xlfn.RANK.AVG(Table2[[#This Row],[1Y Return vs Nifty Z-Score]],Table2[1Y Return vs Nifty Z-Score])</f>
        <v>404</v>
      </c>
      <c r="AT411">
        <f>_xlfn.RANK.AVG(Table2[[#This Row],[6M Return vs Nifty Z-Score]],Table2[6M Return vs Nifty Z-Score])</f>
        <v>427</v>
      </c>
      <c r="AU411">
        <f>_xlfn.RANK.AVG(Table2[[#This Row],[Sharpe Ratio Z-Score]],Table2[Sharpe Ratio Z-Score])</f>
        <v>378</v>
      </c>
      <c r="AV411">
        <f>(Table2[[#This Row],[Rank 1Y]]+Table2[[#This Row],[Rank 6M]]+Table2[[#This Row],[Rank Sharpe]])/3</f>
        <v>403</v>
      </c>
    </row>
    <row r="412" spans="1:48" x14ac:dyDescent="0.3">
      <c r="A412" t="s">
        <v>279</v>
      </c>
      <c r="B412" t="s">
        <v>280</v>
      </c>
      <c r="C412" t="s">
        <v>10318</v>
      </c>
      <c r="D412" t="s">
        <v>281</v>
      </c>
      <c r="E412">
        <v>98924.562939284995</v>
      </c>
      <c r="F412">
        <v>6930.9</v>
      </c>
      <c r="G412">
        <v>14.616531693949</v>
      </c>
      <c r="H412">
        <f>(Table2[[#This Row],[1Y Return vs Nifty]]-AVERAGE(Table2[1Y Return vs Nifty]))/_xlfn.STDEV.P(Table2[1Y Return vs Nifty])</f>
        <v>-0.16647471613951625</v>
      </c>
      <c r="I412">
        <v>0.16719589163069101</v>
      </c>
      <c r="J412">
        <f>(Table2[[#This Row],[1M Return vs Nifty]]-AVERAGE(Table2[1M Return vs Nifty]))/_xlfn.STDEV.P(Table2[1M Return vs Nifty])</f>
        <v>-0.26164785123560519</v>
      </c>
      <c r="K412">
        <v>2.4113503534513399</v>
      </c>
      <c r="L412">
        <f>(Table2[[#This Row],[6M Return vs Nifty]]-AVERAGE(Table2[6M Return vs Nifty]))/_xlfn.STDEV.P(Table2[6M Return vs Nifty])</f>
        <v>-0.22228857189236589</v>
      </c>
      <c r="M412">
        <v>0.28304990916953499</v>
      </c>
      <c r="N412">
        <f>(Table2[[#This Row],[1W Return vs Nifty]]-AVERAGE(Table2[1W Return vs Nifty]))/_xlfn.STDEV.P(Table2[1W Return vs Nifty])</f>
        <v>0.26429759688603971</v>
      </c>
      <c r="O412">
        <v>6761.66</v>
      </c>
      <c r="P412">
        <v>6577.4947603502897</v>
      </c>
      <c r="Q412">
        <v>6098.7003509222104</v>
      </c>
      <c r="R412">
        <v>63.626880605429598</v>
      </c>
      <c r="S412" s="2">
        <f>(Table2[[#This Row],[Close Price]]-Table2[[#This Row],[20D EMA]])/Table2[[#This Row],[20D EMA]]</f>
        <v>2.5029356696432501E-2</v>
      </c>
      <c r="T412" s="2">
        <f>(Table2[[#This Row],[Close Price]]-Table2[[#This Row],[50D EMA]])/Table2[[#This Row],[50D EMA]]</f>
        <v>5.3729459699469087E-2</v>
      </c>
      <c r="U412" s="2">
        <f>(Table2[[#This Row],[Close Price]]-Table2[[#This Row],[200D EMA]])/Table2[[#This Row],[200D EMA]]</f>
        <v>0.13645524475586815</v>
      </c>
      <c r="V412">
        <v>0.96661581871732905</v>
      </c>
      <c r="W412">
        <v>6790.05</v>
      </c>
      <c r="X412">
        <v>6938</v>
      </c>
      <c r="Y412">
        <v>6790.05</v>
      </c>
      <c r="Z412">
        <v>6999</v>
      </c>
      <c r="AA412">
        <v>6790.05</v>
      </c>
      <c r="AB412">
        <v>6999</v>
      </c>
      <c r="AC412" s="2">
        <f>(Table2[[#This Row],[Close Price]]/Table2[[#This Row],[Day Low]])-1</f>
        <v>2.0743588044270567E-2</v>
      </c>
      <c r="AD412" s="2">
        <f>(Table2[[#This Row],[Day High]]/Table2[[#This Row],[Close Price]])-1</f>
        <v>1.0243979858315377E-3</v>
      </c>
      <c r="AE412" s="2">
        <f>(Table2[[#This Row],[Close Price]]/Table2[[#This Row],[Current Week Low]])-1</f>
        <v>2.0743588044270567E-2</v>
      </c>
      <c r="AF412" s="2">
        <f>(Table2[[#This Row],[Current Week High]]/Table2[[#This Row],[Close Price]])-1</f>
        <v>9.8255637795958695E-3</v>
      </c>
      <c r="AG412" s="2">
        <f>(Table2[[#This Row],[Close Price]]/Table2[[#This Row],[Current Month Low]])-1</f>
        <v>2.0743588044270567E-2</v>
      </c>
      <c r="AH412" s="2">
        <f>(Table2[[#This Row],[Current Month High]]/Table2[[#This Row],[Close Price]])-1</f>
        <v>9.8255637795958695E-3</v>
      </c>
      <c r="AI412">
        <v>0.98255637795958695</v>
      </c>
      <c r="AJ412">
        <v>46.654676258992801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-0.04</v>
      </c>
      <c r="AM412" t="s">
        <v>10357</v>
      </c>
      <c r="AN412">
        <v>3.06</v>
      </c>
      <c r="AO412" t="s">
        <v>10358</v>
      </c>
      <c r="AP412">
        <v>2.1602929469635001E-2</v>
      </c>
      <c r="AQ412">
        <f>(Table2[[#This Row],[Sharpe Ratio]]-AVERAGE(Table2[Sharpe Ratio]))/_xlfn.STDEV.P(Table2[Sharpe Ratio])</f>
        <v>-0.48014983229573688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-0.86626337467718439</v>
      </c>
      <c r="AS412">
        <f>_xlfn.RANK.AVG(Table2[[#This Row],[1Y Return vs Nifty Z-Score]],Table2[1Y Return vs Nifty Z-Score])</f>
        <v>353</v>
      </c>
      <c r="AT412">
        <f>_xlfn.RANK.AVG(Table2[[#This Row],[6M Return vs Nifty Z-Score]],Table2[6M Return vs Nifty Z-Score])</f>
        <v>391</v>
      </c>
      <c r="AU412">
        <f>_xlfn.RANK.AVG(Table2[[#This Row],[Sharpe Ratio Z-Score]],Table2[Sharpe Ratio Z-Score])</f>
        <v>469</v>
      </c>
      <c r="AV412">
        <f>(Table2[[#This Row],[Rank 1Y]]+Table2[[#This Row],[Rank 6M]]+Table2[[#This Row],[Rank Sharpe]])/3</f>
        <v>404.33333333333331</v>
      </c>
    </row>
    <row r="413" spans="1:48" x14ac:dyDescent="0.3">
      <c r="A413" t="s">
        <v>258</v>
      </c>
      <c r="B413" t="s">
        <v>259</v>
      </c>
      <c r="C413" t="s">
        <v>10315</v>
      </c>
      <c r="D413" t="s">
        <v>27</v>
      </c>
      <c r="E413">
        <v>104898.2240432</v>
      </c>
      <c r="F413">
        <v>14.83</v>
      </c>
      <c r="G413">
        <v>19.266470034000999</v>
      </c>
      <c r="H413">
        <f>(Table2[[#This Row],[1Y Return vs Nifty]]-AVERAGE(Table2[1Y Return vs Nifty]))/_xlfn.STDEV.P(Table2[1Y Return vs Nifty])</f>
        <v>-8.8945812869695065E-2</v>
      </c>
      <c r="I413">
        <v>-5.9485152337655496</v>
      </c>
      <c r="J413">
        <f>(Table2[[#This Row],[1M Return vs Nifty]]-AVERAGE(Table2[1M Return vs Nifty]))/_xlfn.STDEV.P(Table2[1M Return vs Nifty])</f>
        <v>-0.85733921118229095</v>
      </c>
      <c r="K413">
        <v>-8.0294601902844196</v>
      </c>
      <c r="L413">
        <f>(Table2[[#This Row],[6M Return vs Nifty]]-AVERAGE(Table2[6M Return vs Nifty]))/_xlfn.STDEV.P(Table2[6M Return vs Nifty])</f>
        <v>-0.57208990255238157</v>
      </c>
      <c r="M413">
        <v>-6.5580410774163802</v>
      </c>
      <c r="N413">
        <f>(Table2[[#This Row],[1W Return vs Nifty]]-AVERAGE(Table2[1W Return vs Nifty]))/_xlfn.STDEV.P(Table2[1W Return vs Nifty])</f>
        <v>-1.3726576147121345</v>
      </c>
      <c r="O413">
        <v>15.69</v>
      </c>
      <c r="P413">
        <v>15.7830008268932</v>
      </c>
      <c r="Q413">
        <v>14.3933688333642</v>
      </c>
      <c r="R413">
        <v>31.193565561325901</v>
      </c>
      <c r="S413" s="2">
        <f>(Table2[[#This Row],[Close Price]]-Table2[[#This Row],[20D EMA]])/Table2[[#This Row],[20D EMA]]</f>
        <v>-5.4811982154238333E-2</v>
      </c>
      <c r="T413" s="2">
        <f>(Table2[[#This Row],[Close Price]]-Table2[[#This Row],[50D EMA]])/Table2[[#This Row],[50D EMA]]</f>
        <v>-6.0381472278031527E-2</v>
      </c>
      <c r="U413" s="2">
        <f>(Table2[[#This Row],[Close Price]]-Table2[[#This Row],[200D EMA]])/Table2[[#This Row],[200D EMA]]</f>
        <v>3.0335578257654192E-2</v>
      </c>
      <c r="V413">
        <v>0.96289714298551099</v>
      </c>
      <c r="W413">
        <v>14.77</v>
      </c>
      <c r="X413">
        <v>15.1</v>
      </c>
      <c r="Y413">
        <v>14.77</v>
      </c>
      <c r="Z413">
        <v>15.58</v>
      </c>
      <c r="AA413">
        <v>14.77</v>
      </c>
      <c r="AB413">
        <v>15.58</v>
      </c>
      <c r="AC413" s="2">
        <f>(Table2[[#This Row],[Close Price]]/Table2[[#This Row],[Day Low]])-1</f>
        <v>4.062288422478133E-3</v>
      </c>
      <c r="AD413" s="2">
        <f>(Table2[[#This Row],[Day High]]/Table2[[#This Row],[Close Price]])-1</f>
        <v>1.8206338503034436E-2</v>
      </c>
      <c r="AE413" s="2">
        <f>(Table2[[#This Row],[Close Price]]/Table2[[#This Row],[Current Week Low]])-1</f>
        <v>4.062288422478133E-3</v>
      </c>
      <c r="AF413" s="2">
        <f>(Table2[[#This Row],[Current Week High]]/Table2[[#This Row],[Close Price]])-1</f>
        <v>5.0573162508428915E-2</v>
      </c>
      <c r="AG413" s="2">
        <f>(Table2[[#This Row],[Close Price]]/Table2[[#This Row],[Current Month Low]])-1</f>
        <v>4.062288422478133E-3</v>
      </c>
      <c r="AH413" s="2">
        <f>(Table2[[#This Row],[Current Month High]]/Table2[[#This Row],[Close Price]])-1</f>
        <v>5.0573162508428915E-2</v>
      </c>
      <c r="AI413">
        <v>29.3324342548887</v>
      </c>
      <c r="AJ413">
        <v>55.287958115183201</v>
      </c>
      <c r="AK413" t="str">
        <f>IF(AND(Table2[[#This Row],[20D EMA]]&gt;Table2[[#This Row],[50D EMA]],Table2[[#This Row],[50D EMA]]&gt;Table2[[#This Row],[200D EMA]]),"Uptrend","Downtrend/NoTrend")</f>
        <v>Downtrend/NoTrend</v>
      </c>
      <c r="AL413">
        <v>-0.19</v>
      </c>
      <c r="AM413" t="s">
        <v>10357</v>
      </c>
      <c r="AN413">
        <v>-7.02</v>
      </c>
      <c r="AO413" t="s">
        <v>10357</v>
      </c>
      <c r="AP413">
        <v>5.9875813493248997E-2</v>
      </c>
      <c r="AQ413">
        <f>(Table2[[#This Row],[Sharpe Ratio]]-AVERAGE(Table2[Sharpe Ratio]))/_xlfn.STDEV.P(Table2[Sharpe Ratio])</f>
        <v>-4.2257849388320737E-2</v>
      </c>
      <c r="AR4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3">
        <f>_xlfn.RANK.AVG(Table2[[#This Row],[1Y Return vs Nifty Z-Score]],Table2[1Y Return vs Nifty Z-Score])</f>
        <v>331</v>
      </c>
      <c r="AT413">
        <f>_xlfn.RANK.AVG(Table2[[#This Row],[6M Return vs Nifty Z-Score]],Table2[6M Return vs Nifty Z-Score])</f>
        <v>517</v>
      </c>
      <c r="AU413">
        <f>_xlfn.RANK.AVG(Table2[[#This Row],[Sharpe Ratio Z-Score]],Table2[Sharpe Ratio Z-Score])</f>
        <v>366</v>
      </c>
      <c r="AV413">
        <f>(Table2[[#This Row],[Rank 1Y]]+Table2[[#This Row],[Rank 6M]]+Table2[[#This Row],[Rank Sharpe]])/3</f>
        <v>404.66666666666669</v>
      </c>
    </row>
    <row r="414" spans="1:48" x14ac:dyDescent="0.3">
      <c r="A414" t="s">
        <v>183</v>
      </c>
      <c r="B414" t="s">
        <v>184</v>
      </c>
      <c r="C414" t="s">
        <v>10316</v>
      </c>
      <c r="D414" t="s">
        <v>185</v>
      </c>
      <c r="E414">
        <v>150370.67168373501</v>
      </c>
      <c r="F414">
        <v>1475.3</v>
      </c>
      <c r="G414">
        <v>18.319646222574701</v>
      </c>
      <c r="H414">
        <f>(Table2[[#This Row],[1Y Return vs Nifty]]-AVERAGE(Table2[1Y Return vs Nifty]))/_xlfn.STDEV.P(Table2[1Y Return vs Nifty])</f>
        <v>-0.10473230428558168</v>
      </c>
      <c r="I414">
        <v>-0.49091073448188599</v>
      </c>
      <c r="J414">
        <f>(Table2[[#This Row],[1M Return vs Nifty]]-AVERAGE(Table2[1M Return vs Nifty]))/_xlfn.STDEV.P(Table2[1M Return vs Nifty])</f>
        <v>-0.32574970677796067</v>
      </c>
      <c r="K414">
        <v>5.23307043645337</v>
      </c>
      <c r="L414">
        <f>(Table2[[#This Row],[6M Return vs Nifty]]-AVERAGE(Table2[6M Return vs Nifty]))/_xlfn.STDEV.P(Table2[6M Return vs Nifty])</f>
        <v>-0.12775171235932878</v>
      </c>
      <c r="M414">
        <v>-0.54651066077851895</v>
      </c>
      <c r="N414">
        <f>(Table2[[#This Row],[1W Return vs Nifty]]-AVERAGE(Table2[1W Return vs Nifty]))/_xlfn.STDEV.P(Table2[1W Return vs Nifty])</f>
        <v>6.5798044552134394E-2</v>
      </c>
      <c r="O414">
        <v>1450.12</v>
      </c>
      <c r="P414">
        <v>1426.7081656411699</v>
      </c>
      <c r="Q414">
        <v>1284.79198627133</v>
      </c>
      <c r="R414">
        <v>60.641905083970201</v>
      </c>
      <c r="S414" s="2">
        <f>(Table2[[#This Row],[Close Price]]-Table2[[#This Row],[20D EMA]])/Table2[[#This Row],[20D EMA]]</f>
        <v>1.7364080214051295E-2</v>
      </c>
      <c r="T414" s="2">
        <f>(Table2[[#This Row],[Close Price]]-Table2[[#This Row],[50D EMA]])/Table2[[#This Row],[50D EMA]]</f>
        <v>3.405870627858406E-2</v>
      </c>
      <c r="U414" s="2">
        <f>(Table2[[#This Row],[Close Price]]-Table2[[#This Row],[200D EMA]])/Table2[[#This Row],[200D EMA]]</f>
        <v>0.14827926681077336</v>
      </c>
      <c r="V414">
        <v>0.69101609168477096</v>
      </c>
      <c r="W414">
        <v>1449.6</v>
      </c>
      <c r="X414">
        <v>1478.95</v>
      </c>
      <c r="Y414">
        <v>1449.6</v>
      </c>
      <c r="Z414">
        <v>1491.85</v>
      </c>
      <c r="AA414">
        <v>1449.6</v>
      </c>
      <c r="AB414">
        <v>1491.85</v>
      </c>
      <c r="AC414" s="2">
        <f>(Table2[[#This Row],[Close Price]]/Table2[[#This Row],[Day Low]])-1</f>
        <v>1.7729028697571758E-2</v>
      </c>
      <c r="AD414" s="2">
        <f>(Table2[[#This Row],[Day High]]/Table2[[#This Row],[Close Price]])-1</f>
        <v>2.4740730698842306E-3</v>
      </c>
      <c r="AE414" s="2">
        <f>(Table2[[#This Row],[Close Price]]/Table2[[#This Row],[Current Week Low]])-1</f>
        <v>1.7729028697571758E-2</v>
      </c>
      <c r="AF414" s="2">
        <f>(Table2[[#This Row],[Current Week High]]/Table2[[#This Row],[Close Price]])-1</f>
        <v>1.1218057344268839E-2</v>
      </c>
      <c r="AG414" s="2">
        <f>(Table2[[#This Row],[Close Price]]/Table2[[#This Row],[Current Month Low]])-1</f>
        <v>1.7729028697571758E-2</v>
      </c>
      <c r="AH414" s="2">
        <f>(Table2[[#This Row],[Current Month High]]/Table2[[#This Row],[Close Price]])-1</f>
        <v>1.1218057344268839E-2</v>
      </c>
      <c r="AI414">
        <v>3.36880634447231</v>
      </c>
      <c r="AJ414">
        <v>53.709106063763201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-0.05</v>
      </c>
      <c r="AM414" t="s">
        <v>10357</v>
      </c>
      <c r="AN414">
        <v>5.0999999999999996</v>
      </c>
      <c r="AO414" t="s">
        <v>10358</v>
      </c>
      <c r="AP414">
        <v>3.6044477373509999E-3</v>
      </c>
      <c r="AQ414">
        <f>(Table2[[#This Row],[Sharpe Ratio]]-AVERAGE(Table2[Sharpe Ratio]))/_xlfn.STDEV.P(Table2[Sharpe Ratio])</f>
        <v>-0.686076065871707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-1.1785117447424436</v>
      </c>
      <c r="AS414">
        <f>_xlfn.RANK.AVG(Table2[[#This Row],[1Y Return vs Nifty Z-Score]],Table2[1Y Return vs Nifty Z-Score])</f>
        <v>337</v>
      </c>
      <c r="AT414">
        <f>_xlfn.RANK.AVG(Table2[[#This Row],[6M Return vs Nifty Z-Score]],Table2[6M Return vs Nifty Z-Score])</f>
        <v>367</v>
      </c>
      <c r="AU414">
        <f>_xlfn.RANK.AVG(Table2[[#This Row],[Sharpe Ratio Z-Score]],Table2[Sharpe Ratio Z-Score])</f>
        <v>512</v>
      </c>
      <c r="AV414">
        <f>(Table2[[#This Row],[Rank 1Y]]+Table2[[#This Row],[Rank 6M]]+Table2[[#This Row],[Rank Sharpe]])/3</f>
        <v>405.33333333333331</v>
      </c>
    </row>
    <row r="415" spans="1:48" x14ac:dyDescent="0.3">
      <c r="A415" t="s">
        <v>301</v>
      </c>
      <c r="B415" t="s">
        <v>302</v>
      </c>
      <c r="C415" t="s">
        <v>10314</v>
      </c>
      <c r="D415" t="s">
        <v>34</v>
      </c>
      <c r="E415">
        <v>93450.653619999997</v>
      </c>
      <c r="F415">
        <v>122.06</v>
      </c>
      <c r="G415">
        <v>9.9222021565890408</v>
      </c>
      <c r="H415">
        <f>(Table2[[#This Row],[1Y Return vs Nifty]]-AVERAGE(Table2[1Y Return vs Nifty]))/_xlfn.STDEV.P(Table2[1Y Return vs Nifty])</f>
        <v>-0.24474375843709104</v>
      </c>
      <c r="I415">
        <v>-7.2619992815463004</v>
      </c>
      <c r="J415">
        <f>(Table2[[#This Row],[1M Return vs Nifty]]-AVERAGE(Table2[1M Return vs Nifty]))/_xlfn.STDEV.P(Table2[1M Return vs Nifty])</f>
        <v>-0.98527708833964267</v>
      </c>
      <c r="K415">
        <v>-30.4640644567971</v>
      </c>
      <c r="L415">
        <f>(Table2[[#This Row],[6M Return vs Nifty]]-AVERAGE(Table2[6M Return vs Nifty]))/_xlfn.STDEV.P(Table2[6M Return vs Nifty])</f>
        <v>-1.3237225839791518</v>
      </c>
      <c r="M415">
        <v>-2.46583259107347</v>
      </c>
      <c r="N415">
        <f>(Table2[[#This Row],[1W Return vs Nifty]]-AVERAGE(Table2[1W Return vs Nifty]))/_xlfn.STDEV.P(Table2[1W Return vs Nifty])</f>
        <v>-0.3934626263980911</v>
      </c>
      <c r="O415">
        <v>124.37</v>
      </c>
      <c r="P415">
        <v>129.80353693125801</v>
      </c>
      <c r="Q415">
        <v>129.551658527314</v>
      </c>
      <c r="R415">
        <v>42.643625744911702</v>
      </c>
      <c r="S415" s="2">
        <f>(Table2[[#This Row],[Close Price]]-Table2[[#This Row],[20D EMA]])/Table2[[#This Row],[20D EMA]]</f>
        <v>-1.857361099943718E-2</v>
      </c>
      <c r="T415" s="2">
        <f>(Table2[[#This Row],[Close Price]]-Table2[[#This Row],[50D EMA]])/Table2[[#This Row],[50D EMA]]</f>
        <v>-5.9655823826733373E-2</v>
      </c>
      <c r="U415" s="2">
        <f>(Table2[[#This Row],[Close Price]]-Table2[[#This Row],[200D EMA]])/Table2[[#This Row],[200D EMA]]</f>
        <v>-5.7827577141627243E-2</v>
      </c>
      <c r="V415">
        <v>0.62764642056679598</v>
      </c>
      <c r="W415">
        <v>120</v>
      </c>
      <c r="X415">
        <v>122.65</v>
      </c>
      <c r="Y415">
        <v>120</v>
      </c>
      <c r="Z415">
        <v>123.45</v>
      </c>
      <c r="AA415">
        <v>120</v>
      </c>
      <c r="AB415">
        <v>123.45</v>
      </c>
      <c r="AC415" s="2">
        <f>(Table2[[#This Row],[Close Price]]/Table2[[#This Row],[Day Low]])-1</f>
        <v>1.7166666666666774E-2</v>
      </c>
      <c r="AD415" s="2">
        <f>(Table2[[#This Row],[Day High]]/Table2[[#This Row],[Close Price]])-1</f>
        <v>4.8336883499917604E-3</v>
      </c>
      <c r="AE415" s="2">
        <f>(Table2[[#This Row],[Close Price]]/Table2[[#This Row],[Current Week Low]])-1</f>
        <v>1.7166666666666774E-2</v>
      </c>
      <c r="AF415" s="2">
        <f>(Table2[[#This Row],[Current Week High]]/Table2[[#This Row],[Close Price]])-1</f>
        <v>1.1387842044896068E-2</v>
      </c>
      <c r="AG415" s="2">
        <f>(Table2[[#This Row],[Close Price]]/Table2[[#This Row],[Current Month Low]])-1</f>
        <v>1.7166666666666774E-2</v>
      </c>
      <c r="AH415" s="2">
        <f>(Table2[[#This Row],[Current Month High]]/Table2[[#This Row],[Close Price]])-1</f>
        <v>1.1387842044896068E-2</v>
      </c>
      <c r="AI415">
        <v>41.323939046370597</v>
      </c>
      <c r="AJ415">
        <v>40.94688221709</v>
      </c>
      <c r="AK415" t="str">
        <f>IF(AND(Table2[[#This Row],[20D EMA]]&gt;Table2[[#This Row],[50D EMA]],Table2[[#This Row],[50D EMA]]&gt;Table2[[#This Row],[200D EMA]]),"Uptrend","Downtrend/NoTrend")</f>
        <v>Downtrend/NoTrend</v>
      </c>
      <c r="AL415">
        <v>-0.2</v>
      </c>
      <c r="AM415" t="s">
        <v>10357</v>
      </c>
      <c r="AN415">
        <v>1.56</v>
      </c>
      <c r="AO415" t="s">
        <v>10358</v>
      </c>
      <c r="AP415">
        <v>0.13787960888606299</v>
      </c>
      <c r="AQ415">
        <f>(Table2[[#This Row],[Sharpe Ratio]]-AVERAGE(Table2[Sharpe Ratio]))/_xlfn.STDEV.P(Table2[Sharpe Ratio])</f>
        <v>0.8502078612643964</v>
      </c>
      <c r="AR4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5">
        <f>_xlfn.RANK.AVG(Table2[[#This Row],[1Y Return vs Nifty Z-Score]],Table2[1Y Return vs Nifty Z-Score])</f>
        <v>373</v>
      </c>
      <c r="AT415">
        <f>_xlfn.RANK.AVG(Table2[[#This Row],[6M Return vs Nifty Z-Score]],Table2[6M Return vs Nifty Z-Score])</f>
        <v>705</v>
      </c>
      <c r="AU415">
        <f>_xlfn.RANK.AVG(Table2[[#This Row],[Sharpe Ratio Z-Score]],Table2[Sharpe Ratio Z-Score])</f>
        <v>146</v>
      </c>
      <c r="AV415">
        <f>(Table2[[#This Row],[Rank 1Y]]+Table2[[#This Row],[Rank 6M]]+Table2[[#This Row],[Rank Sharpe]])/3</f>
        <v>408</v>
      </c>
    </row>
    <row r="416" spans="1:48" x14ac:dyDescent="0.3">
      <c r="A416" t="s">
        <v>1083</v>
      </c>
      <c r="B416" t="s">
        <v>1084</v>
      </c>
      <c r="C416" t="s">
        <v>10324</v>
      </c>
      <c r="D416" t="s">
        <v>776</v>
      </c>
      <c r="E416">
        <v>12095.397790630001</v>
      </c>
      <c r="F416">
        <v>9355.85</v>
      </c>
      <c r="G416">
        <v>-28.1438838294894</v>
      </c>
      <c r="H416">
        <f>(Table2[[#This Row],[1Y Return vs Nifty]]-AVERAGE(Table2[1Y Return vs Nifty]))/_xlfn.STDEV.P(Table2[1Y Return vs Nifty])</f>
        <v>-0.87942355039372322</v>
      </c>
      <c r="I416">
        <v>-0.16113244983104799</v>
      </c>
      <c r="J416">
        <f>(Table2[[#This Row],[1M Return vs Nifty]]-AVERAGE(Table2[1M Return vs Nifty]))/_xlfn.STDEV.P(Table2[1M Return vs Nifty])</f>
        <v>-0.29362816427266203</v>
      </c>
      <c r="K416">
        <v>11.5600619760871</v>
      </c>
      <c r="L416">
        <f>(Table2[[#This Row],[6M Return vs Nifty]]-AVERAGE(Table2[6M Return vs Nifty]))/_xlfn.STDEV.P(Table2[6M Return vs Nifty])</f>
        <v>8.422321529285455E-2</v>
      </c>
      <c r="M416">
        <v>-8.2416690886592505</v>
      </c>
      <c r="N416">
        <f>(Table2[[#This Row],[1W Return vs Nifty]]-AVERAGE(Table2[1W Return vs Nifty]))/_xlfn.STDEV.P(Table2[1W Return vs Nifty])</f>
        <v>-1.7755207914774671</v>
      </c>
      <c r="O416">
        <v>9515.2099999999991</v>
      </c>
      <c r="P416">
        <v>9186.2861574077906</v>
      </c>
      <c r="Q416">
        <v>8247.4767198371792</v>
      </c>
      <c r="R416">
        <v>33.265641710323401</v>
      </c>
      <c r="S416" s="2">
        <f>(Table2[[#This Row],[Close Price]]-Table2[[#This Row],[20D EMA]])/Table2[[#This Row],[20D EMA]]</f>
        <v>-1.6747922536654344E-2</v>
      </c>
      <c r="T416" s="2">
        <f>(Table2[[#This Row],[Close Price]]-Table2[[#This Row],[50D EMA]])/Table2[[#This Row],[50D EMA]]</f>
        <v>1.8458367144972298E-2</v>
      </c>
      <c r="U416" s="2">
        <f>(Table2[[#This Row],[Close Price]]-Table2[[#This Row],[200D EMA]])/Table2[[#This Row],[200D EMA]]</f>
        <v>0.13438937966286282</v>
      </c>
      <c r="V416">
        <v>0.34751960959814099</v>
      </c>
      <c r="W416">
        <v>9005</v>
      </c>
      <c r="X416">
        <v>9390.0499999999993</v>
      </c>
      <c r="Y416">
        <v>9005</v>
      </c>
      <c r="Z416">
        <v>9401.2000000000007</v>
      </c>
      <c r="AA416">
        <v>9005</v>
      </c>
      <c r="AB416">
        <v>9401.2000000000007</v>
      </c>
      <c r="AC416" s="2">
        <f>(Table2[[#This Row],[Close Price]]/Table2[[#This Row],[Day Low]])-1</f>
        <v>3.8961687951138302E-2</v>
      </c>
      <c r="AD416" s="2">
        <f>(Table2[[#This Row],[Day High]]/Table2[[#This Row],[Close Price]])-1</f>
        <v>3.6554669003883156E-3</v>
      </c>
      <c r="AE416" s="2">
        <f>(Table2[[#This Row],[Close Price]]/Table2[[#This Row],[Current Week Low]])-1</f>
        <v>3.8961687951138302E-2</v>
      </c>
      <c r="AF416" s="2">
        <f>(Table2[[#This Row],[Current Week High]]/Table2[[#This Row],[Close Price]])-1</f>
        <v>4.8472346179129211E-3</v>
      </c>
      <c r="AG416" s="2">
        <f>(Table2[[#This Row],[Close Price]]/Table2[[#This Row],[Current Month Low]])-1</f>
        <v>3.8961687951138302E-2</v>
      </c>
      <c r="AH416" s="2">
        <f>(Table2[[#This Row],[Current Month High]]/Table2[[#This Row],[Close Price]])-1</f>
        <v>4.8472346179129211E-3</v>
      </c>
      <c r="AI416">
        <v>15.3283774323017</v>
      </c>
      <c r="AJ416">
        <v>41.9445624468989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0.18</v>
      </c>
      <c r="AM416" t="s">
        <v>10358</v>
      </c>
      <c r="AN416">
        <v>-4.5</v>
      </c>
      <c r="AO416" t="s">
        <v>10357</v>
      </c>
      <c r="AP416">
        <v>7.8805770646301995E-2</v>
      </c>
      <c r="AQ416">
        <f>(Table2[[#This Row],[Sharpe Ratio]]-AVERAGE(Table2[Sharpe Ratio]))/_xlfn.STDEV.P(Table2[Sharpe Ratio])</f>
        <v>0.17432568450445832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-2.6900236063465393</v>
      </c>
      <c r="AS416">
        <f>_xlfn.RANK.AVG(Table2[[#This Row],[1Y Return vs Nifty Z-Score]],Table2[1Y Return vs Nifty Z-Score])</f>
        <v>624</v>
      </c>
      <c r="AT416">
        <f>_xlfn.RANK.AVG(Table2[[#This Row],[6M Return vs Nifty Z-Score]],Table2[6M Return vs Nifty Z-Score])</f>
        <v>302</v>
      </c>
      <c r="AU416">
        <f>_xlfn.RANK.AVG(Table2[[#This Row],[Sharpe Ratio Z-Score]],Table2[Sharpe Ratio Z-Score])</f>
        <v>298</v>
      </c>
      <c r="AV416">
        <f>(Table2[[#This Row],[Rank 1Y]]+Table2[[#This Row],[Rank 6M]]+Table2[[#This Row],[Rank Sharpe]])/3</f>
        <v>408</v>
      </c>
    </row>
    <row r="417" spans="1:48" x14ac:dyDescent="0.3">
      <c r="A417" t="s">
        <v>1215</v>
      </c>
      <c r="B417" t="s">
        <v>1216</v>
      </c>
      <c r="C417" t="s">
        <v>10329</v>
      </c>
      <c r="D417" t="s">
        <v>1210</v>
      </c>
      <c r="E417">
        <v>9742.3025094000004</v>
      </c>
      <c r="F417">
        <v>497.35</v>
      </c>
      <c r="G417">
        <v>-0.33641520341644998</v>
      </c>
      <c r="H417">
        <f>(Table2[[#This Row],[1Y Return vs Nifty]]-AVERAGE(Table2[1Y Return vs Nifty]))/_xlfn.STDEV.P(Table2[1Y Return vs Nifty])</f>
        <v>-0.41578674757425022</v>
      </c>
      <c r="I417">
        <v>-3.2060645067142</v>
      </c>
      <c r="J417">
        <f>(Table2[[#This Row],[1M Return vs Nifty]]-AVERAGE(Table2[1M Return vs Nifty]))/_xlfn.STDEV.P(Table2[1M Return vs Nifty])</f>
        <v>-0.59021505019959741</v>
      </c>
      <c r="K417">
        <v>10.594664864386001</v>
      </c>
      <c r="L417">
        <f>(Table2[[#This Row],[6M Return vs Nifty]]-AVERAGE(Table2[6M Return vs Nifty]))/_xlfn.STDEV.P(Table2[6M Return vs Nifty])</f>
        <v>5.1879251874134079E-2</v>
      </c>
      <c r="M417">
        <v>-3.6666001564720898</v>
      </c>
      <c r="N417">
        <f>(Table2[[#This Row],[1W Return vs Nifty]]-AVERAGE(Table2[1W Return vs Nifty]))/_xlfn.STDEV.P(Table2[1W Return vs Nifty])</f>
        <v>-0.68078561741684773</v>
      </c>
      <c r="O417">
        <v>513.67999999999995</v>
      </c>
      <c r="P417">
        <v>514.32946194394106</v>
      </c>
      <c r="Q417">
        <v>454.65448795052498</v>
      </c>
      <c r="R417">
        <v>38.981834163216</v>
      </c>
      <c r="S417" s="2">
        <f>(Table2[[#This Row],[Close Price]]-Table2[[#This Row],[20D EMA]])/Table2[[#This Row],[20D EMA]]</f>
        <v>-3.179021959196373E-2</v>
      </c>
      <c r="T417" s="2">
        <f>(Table2[[#This Row],[Close Price]]-Table2[[#This Row],[50D EMA]])/Table2[[#This Row],[50D EMA]]</f>
        <v>-3.3012812215279429E-2</v>
      </c>
      <c r="U417" s="2">
        <f>(Table2[[#This Row],[Close Price]]-Table2[[#This Row],[200D EMA]])/Table2[[#This Row],[200D EMA]]</f>
        <v>9.3907600564851618E-2</v>
      </c>
      <c r="V417">
        <v>0.52599557158885302</v>
      </c>
      <c r="W417">
        <v>489.8</v>
      </c>
      <c r="X417">
        <v>505.05</v>
      </c>
      <c r="Y417">
        <v>489.8</v>
      </c>
      <c r="Z417">
        <v>514.79999999999995</v>
      </c>
      <c r="AA417">
        <v>489.8</v>
      </c>
      <c r="AB417">
        <v>514.79999999999995</v>
      </c>
      <c r="AC417" s="2">
        <f>(Table2[[#This Row],[Close Price]]/Table2[[#This Row],[Day Low]])-1</f>
        <v>1.5414454879542738E-2</v>
      </c>
      <c r="AD417" s="2">
        <f>(Table2[[#This Row],[Day High]]/Table2[[#This Row],[Close Price]])-1</f>
        <v>1.5482054890921804E-2</v>
      </c>
      <c r="AE417" s="2">
        <f>(Table2[[#This Row],[Close Price]]/Table2[[#This Row],[Current Week Low]])-1</f>
        <v>1.5414454879542738E-2</v>
      </c>
      <c r="AF417" s="2">
        <f>(Table2[[#This Row],[Current Week High]]/Table2[[#This Row],[Close Price]])-1</f>
        <v>3.5085955564491567E-2</v>
      </c>
      <c r="AG417" s="2">
        <f>(Table2[[#This Row],[Close Price]]/Table2[[#This Row],[Current Month Low]])-1</f>
        <v>1.5414454879542738E-2</v>
      </c>
      <c r="AH417" s="2">
        <f>(Table2[[#This Row],[Current Month High]]/Table2[[#This Row],[Close Price]])-1</f>
        <v>3.5085955564491567E-2</v>
      </c>
      <c r="AI417">
        <v>16.8995677088569</v>
      </c>
      <c r="AJ417">
        <v>60.642764857881097</v>
      </c>
      <c r="AK417" t="str">
        <f>IF(AND(Table2[[#This Row],[20D EMA]]&gt;Table2[[#This Row],[50D EMA]],Table2[[#This Row],[50D EMA]]&gt;Table2[[#This Row],[200D EMA]]),"Uptrend","Downtrend/NoTrend")</f>
        <v>Downtrend/NoTrend</v>
      </c>
      <c r="AL417">
        <v>-0.1</v>
      </c>
      <c r="AM417" t="s">
        <v>10357</v>
      </c>
      <c r="AN417">
        <v>-5.81</v>
      </c>
      <c r="AO417" t="s">
        <v>10357</v>
      </c>
      <c r="AP417">
        <v>2.1589738462709999E-2</v>
      </c>
      <c r="AQ417">
        <f>(Table2[[#This Row],[Sharpe Ratio]]-AVERAGE(Table2[Sharpe Ratio]))/_xlfn.STDEV.P(Table2[Sharpe Ratio])</f>
        <v>-0.4803007547131688</v>
      </c>
      <c r="AR4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7">
        <f>_xlfn.RANK.AVG(Table2[[#This Row],[1Y Return vs Nifty Z-Score]],Table2[1Y Return vs Nifty Z-Score])</f>
        <v>438</v>
      </c>
      <c r="AT417">
        <f>_xlfn.RANK.AVG(Table2[[#This Row],[6M Return vs Nifty Z-Score]],Table2[6M Return vs Nifty Z-Score])</f>
        <v>316</v>
      </c>
      <c r="AU417">
        <f>_xlfn.RANK.AVG(Table2[[#This Row],[Sharpe Ratio Z-Score]],Table2[Sharpe Ratio Z-Score])</f>
        <v>470</v>
      </c>
      <c r="AV417">
        <f>(Table2[[#This Row],[Rank 1Y]]+Table2[[#This Row],[Rank 6M]]+Table2[[#This Row],[Rank Sharpe]])/3</f>
        <v>408</v>
      </c>
    </row>
    <row r="418" spans="1:48" x14ac:dyDescent="0.3">
      <c r="A418" t="s">
        <v>1183</v>
      </c>
      <c r="B418" t="s">
        <v>1184</v>
      </c>
      <c r="C418" t="s">
        <v>10325</v>
      </c>
      <c r="D418" t="s">
        <v>127</v>
      </c>
      <c r="E418">
        <v>10201.238784749999</v>
      </c>
      <c r="F418">
        <v>341.2</v>
      </c>
      <c r="G418">
        <v>-33.3875832458614</v>
      </c>
      <c r="H418">
        <f>(Table2[[#This Row],[1Y Return vs Nifty]]-AVERAGE(Table2[1Y Return vs Nifty]))/_xlfn.STDEV.P(Table2[1Y Return vs Nifty])</f>
        <v>-0.96685229355064362</v>
      </c>
      <c r="I418">
        <v>-10.2152047069353</v>
      </c>
      <c r="J418">
        <f>(Table2[[#This Row],[1M Return vs Nifty]]-AVERAGE(Table2[1M Return vs Nifty]))/_xlfn.STDEV.P(Table2[1M Return vs Nifty])</f>
        <v>-1.2729294839452192</v>
      </c>
      <c r="K418">
        <v>-5.4565142821241697</v>
      </c>
      <c r="L418">
        <f>(Table2[[#This Row],[6M Return vs Nifty]]-AVERAGE(Table2[6M Return vs Nifty]))/_xlfn.STDEV.P(Table2[6M Return vs Nifty])</f>
        <v>-0.48588779222573764</v>
      </c>
      <c r="M418">
        <v>-3.0239137682508099</v>
      </c>
      <c r="N418">
        <f>(Table2[[#This Row],[1W Return vs Nifty]]-AVERAGE(Table2[1W Return vs Nifty]))/_xlfn.STDEV.P(Table2[1W Return vs Nifty])</f>
        <v>-0.52700183721499116</v>
      </c>
      <c r="O418">
        <v>341.25</v>
      </c>
      <c r="P418">
        <v>352.51561465487202</v>
      </c>
      <c r="Q418">
        <v>339.00870909742599</v>
      </c>
      <c r="R418">
        <v>44.755135123693798</v>
      </c>
      <c r="S418" s="2">
        <f>(Table2[[#This Row],[Close Price]]-Table2[[#This Row],[20D EMA]])/Table2[[#This Row],[20D EMA]]</f>
        <v>-1.4652014652017983E-4</v>
      </c>
      <c r="T418" s="2">
        <f>(Table2[[#This Row],[Close Price]]-Table2[[#This Row],[50D EMA]])/Table2[[#This Row],[50D EMA]]</f>
        <v>-3.2099612568795031E-2</v>
      </c>
      <c r="U418" s="2">
        <f>(Table2[[#This Row],[Close Price]]-Table2[[#This Row],[200D EMA]])/Table2[[#This Row],[200D EMA]]</f>
        <v>6.4638189042637616E-3</v>
      </c>
      <c r="V418">
        <v>0.82419325876705996</v>
      </c>
      <c r="W418">
        <v>331</v>
      </c>
      <c r="X418">
        <v>344.9</v>
      </c>
      <c r="Y418">
        <v>326.95</v>
      </c>
      <c r="Z418">
        <v>344.9</v>
      </c>
      <c r="AA418">
        <v>326.95</v>
      </c>
      <c r="AB418">
        <v>344.9</v>
      </c>
      <c r="AC418" s="2">
        <f>(Table2[[#This Row],[Close Price]]/Table2[[#This Row],[Day Low]])-1</f>
        <v>3.0815709969788552E-2</v>
      </c>
      <c r="AD418" s="2">
        <f>(Table2[[#This Row],[Day High]]/Table2[[#This Row],[Close Price]])-1</f>
        <v>1.0844079718639987E-2</v>
      </c>
      <c r="AE418" s="2">
        <f>(Table2[[#This Row],[Close Price]]/Table2[[#This Row],[Current Week Low]])-1</f>
        <v>4.3584645970331959E-2</v>
      </c>
      <c r="AF418" s="2">
        <f>(Table2[[#This Row],[Current Week High]]/Table2[[#This Row],[Close Price]])-1</f>
        <v>1.0844079718639987E-2</v>
      </c>
      <c r="AG418" s="2">
        <f>(Table2[[#This Row],[Close Price]]/Table2[[#This Row],[Current Month Low]])-1</f>
        <v>4.3584645970331959E-2</v>
      </c>
      <c r="AH418" s="2">
        <f>(Table2[[#This Row],[Current Month High]]/Table2[[#This Row],[Close Price]])-1</f>
        <v>1.0844079718639987E-2</v>
      </c>
      <c r="AI418">
        <v>25.381008206330598</v>
      </c>
      <c r="AJ418">
        <v>34.968354430379698</v>
      </c>
      <c r="AK418" t="str">
        <f>IF(AND(Table2[[#This Row],[20D EMA]]&gt;Table2[[#This Row],[50D EMA]],Table2[[#This Row],[50D EMA]]&gt;Table2[[#This Row],[200D EMA]]),"Uptrend","Downtrend/NoTrend")</f>
        <v>Downtrend/NoTrend</v>
      </c>
      <c r="AL418">
        <v>-0.08</v>
      </c>
      <c r="AM418" t="s">
        <v>10357</v>
      </c>
      <c r="AN418">
        <v>6.83</v>
      </c>
      <c r="AO418" t="s">
        <v>10358</v>
      </c>
      <c r="AP418">
        <v>0.17825686451024</v>
      </c>
      <c r="AQ418">
        <f>(Table2[[#This Row],[Sharpe Ratio]]-AVERAGE(Table2[Sharpe Ratio]))/_xlfn.STDEV.P(Table2[Sharpe Ratio])</f>
        <v>1.3121766148791376</v>
      </c>
      <c r="AR4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8">
        <f>_xlfn.RANK.AVG(Table2[[#This Row],[1Y Return vs Nifty Z-Score]],Table2[1Y Return vs Nifty Z-Score])</f>
        <v>661</v>
      </c>
      <c r="AT418">
        <f>_xlfn.RANK.AVG(Table2[[#This Row],[6M Return vs Nifty Z-Score]],Table2[6M Return vs Nifty Z-Score])</f>
        <v>491</v>
      </c>
      <c r="AU418">
        <f>_xlfn.RANK.AVG(Table2[[#This Row],[Sharpe Ratio Z-Score]],Table2[Sharpe Ratio Z-Score])</f>
        <v>73</v>
      </c>
      <c r="AV418">
        <f>(Table2[[#This Row],[Rank 1Y]]+Table2[[#This Row],[Rank 6M]]+Table2[[#This Row],[Rank Sharpe]])/3</f>
        <v>408.33333333333331</v>
      </c>
    </row>
    <row r="419" spans="1:48" x14ac:dyDescent="0.3">
      <c r="A419" t="s">
        <v>1729</v>
      </c>
      <c r="B419" t="s">
        <v>1730</v>
      </c>
      <c r="C419" t="s">
        <v>10325</v>
      </c>
      <c r="D419" t="s">
        <v>1731</v>
      </c>
      <c r="E419">
        <v>4699.6361754480004</v>
      </c>
      <c r="F419">
        <v>69.61</v>
      </c>
      <c r="G419">
        <v>-17.835446898906198</v>
      </c>
      <c r="H419">
        <f>(Table2[[#This Row],[1Y Return vs Nifty]]-AVERAGE(Table2[1Y Return vs Nifty]))/_xlfn.STDEV.P(Table2[1Y Return vs Nifty])</f>
        <v>-0.7075499143993802</v>
      </c>
      <c r="I419">
        <v>1.74520253288368</v>
      </c>
      <c r="J419">
        <f>(Table2[[#This Row],[1M Return vs Nifty]]-AVERAGE(Table2[1M Return vs Nifty]))/_xlfn.STDEV.P(Table2[1M Return vs Nifty])</f>
        <v>-0.10794456099525862</v>
      </c>
      <c r="K419">
        <v>11.6159165263433</v>
      </c>
      <c r="L419">
        <f>(Table2[[#This Row],[6M Return vs Nifty]]-AVERAGE(Table2[6M Return vs Nifty]))/_xlfn.STDEV.P(Table2[6M Return vs Nifty])</f>
        <v>8.609452556337352E-2</v>
      </c>
      <c r="M419">
        <v>-4.8475847447813596</v>
      </c>
      <c r="N419">
        <f>(Table2[[#This Row],[1W Return vs Nifty]]-AVERAGE(Table2[1W Return vs Nifty]))/_xlfn.STDEV.P(Table2[1W Return vs Nifty])</f>
        <v>-0.96337488284843753</v>
      </c>
      <c r="O419">
        <v>70.22</v>
      </c>
      <c r="P419">
        <v>70.164988926192905</v>
      </c>
      <c r="Q419">
        <v>64.467185144333996</v>
      </c>
      <c r="R419">
        <v>45.245144918421801</v>
      </c>
      <c r="S419" s="2">
        <f>(Table2[[#This Row],[Close Price]]-Table2[[#This Row],[20D EMA]])/Table2[[#This Row],[20D EMA]]</f>
        <v>-8.6869837653090216E-3</v>
      </c>
      <c r="T419" s="2">
        <f>(Table2[[#This Row],[Close Price]]-Table2[[#This Row],[50D EMA]])/Table2[[#This Row],[50D EMA]]</f>
        <v>-7.9097700247156375E-3</v>
      </c>
      <c r="U419" s="2">
        <f>(Table2[[#This Row],[Close Price]]-Table2[[#This Row],[200D EMA]])/Table2[[#This Row],[200D EMA]]</f>
        <v>7.9774149346708428E-2</v>
      </c>
      <c r="V419">
        <v>0.91731095100447402</v>
      </c>
      <c r="W419">
        <v>69.39</v>
      </c>
      <c r="X419">
        <v>71.59</v>
      </c>
      <c r="Y419">
        <v>69.13</v>
      </c>
      <c r="Z419">
        <v>72.510000000000005</v>
      </c>
      <c r="AA419">
        <v>69.13</v>
      </c>
      <c r="AB419">
        <v>72.510000000000005</v>
      </c>
      <c r="AC419" s="2">
        <f>(Table2[[#This Row],[Close Price]]/Table2[[#This Row],[Day Low]])-1</f>
        <v>3.170485660757949E-3</v>
      </c>
      <c r="AD419" s="2">
        <f>(Table2[[#This Row],[Day High]]/Table2[[#This Row],[Close Price]])-1</f>
        <v>2.8444189053296931E-2</v>
      </c>
      <c r="AE419" s="2">
        <f>(Table2[[#This Row],[Close Price]]/Table2[[#This Row],[Current Week Low]])-1</f>
        <v>6.9434398958485577E-3</v>
      </c>
      <c r="AF419" s="2">
        <f>(Table2[[#This Row],[Current Week High]]/Table2[[#This Row],[Close Price]])-1</f>
        <v>4.1660680936647099E-2</v>
      </c>
      <c r="AG419" s="2">
        <f>(Table2[[#This Row],[Close Price]]/Table2[[#This Row],[Current Month Low]])-1</f>
        <v>6.9434398958485577E-3</v>
      </c>
      <c r="AH419" s="2">
        <f>(Table2[[#This Row],[Current Month High]]/Table2[[#This Row],[Close Price]])-1</f>
        <v>4.1660680936647099E-2</v>
      </c>
      <c r="AI419">
        <v>20.945266484700401</v>
      </c>
      <c r="AJ419">
        <v>59.655963302752198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-0.16</v>
      </c>
      <c r="AM419" t="s">
        <v>10357</v>
      </c>
      <c r="AN419">
        <v>2.94</v>
      </c>
      <c r="AO419" t="s">
        <v>10358</v>
      </c>
      <c r="AP419">
        <v>5.9293423035427999E-2</v>
      </c>
      <c r="AQ419">
        <f>(Table2[[#This Row],[Sharpe Ratio]]-AVERAGE(Table2[Sharpe Ratio]))/_xlfn.STDEV.P(Table2[Sharpe Ratio])</f>
        <v>-4.8921159951597015E-2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-1.7416959926312998</v>
      </c>
      <c r="AS419">
        <f>_xlfn.RANK.AVG(Table2[[#This Row],[1Y Return vs Nifty Z-Score]],Table2[1Y Return vs Nifty Z-Score])</f>
        <v>561</v>
      </c>
      <c r="AT419">
        <f>_xlfn.RANK.AVG(Table2[[#This Row],[6M Return vs Nifty Z-Score]],Table2[6M Return vs Nifty Z-Score])</f>
        <v>301</v>
      </c>
      <c r="AU419">
        <f>_xlfn.RANK.AVG(Table2[[#This Row],[Sharpe Ratio Z-Score]],Table2[Sharpe Ratio Z-Score])</f>
        <v>368</v>
      </c>
      <c r="AV419">
        <f>(Table2[[#This Row],[Rank 1Y]]+Table2[[#This Row],[Rank 6M]]+Table2[[#This Row],[Rank Sharpe]])/3</f>
        <v>410</v>
      </c>
    </row>
    <row r="420" spans="1:48" x14ac:dyDescent="0.3">
      <c r="A420" t="s">
        <v>1236</v>
      </c>
      <c r="B420" t="s">
        <v>1237</v>
      </c>
      <c r="C420" t="s">
        <v>10327</v>
      </c>
      <c r="D420" t="s">
        <v>384</v>
      </c>
      <c r="E420">
        <v>9529.9886074799997</v>
      </c>
      <c r="F420">
        <v>237.28</v>
      </c>
      <c r="G420">
        <v>-2.3490665383427798</v>
      </c>
      <c r="H420">
        <f>(Table2[[#This Row],[1Y Return vs Nifty]]-AVERAGE(Table2[1Y Return vs Nifty]))/_xlfn.STDEV.P(Table2[1Y Return vs Nifty])</f>
        <v>-0.44934389161578492</v>
      </c>
      <c r="I420">
        <v>4.0767885617418704</v>
      </c>
      <c r="J420">
        <f>(Table2[[#This Row],[1M Return vs Nifty]]-AVERAGE(Table2[1M Return vs Nifty]))/_xlfn.STDEV.P(Table2[1M Return vs Nifty])</f>
        <v>0.11915996109304394</v>
      </c>
      <c r="K420">
        <v>-5.00231179265226</v>
      </c>
      <c r="L420">
        <f>(Table2[[#This Row],[6M Return vs Nifty]]-AVERAGE(Table2[6M Return vs Nifty]))/_xlfn.STDEV.P(Table2[6M Return vs Nifty])</f>
        <v>-0.4706705220204383</v>
      </c>
      <c r="M420">
        <v>-0.274125198326099</v>
      </c>
      <c r="N420">
        <f>(Table2[[#This Row],[1W Return vs Nifty]]-AVERAGE(Table2[1W Return vs Nifty]))/_xlfn.STDEV.P(Table2[1W Return vs Nifty])</f>
        <v>0.13097519293378279</v>
      </c>
      <c r="O420">
        <v>234.33</v>
      </c>
      <c r="P420">
        <v>234.68431035596399</v>
      </c>
      <c r="Q420">
        <v>225.168355504841</v>
      </c>
      <c r="R420">
        <v>62.3861715600381</v>
      </c>
      <c r="S420" s="2">
        <f>(Table2[[#This Row],[Close Price]]-Table2[[#This Row],[20D EMA]])/Table2[[#This Row],[20D EMA]]</f>
        <v>1.2589083770750601E-2</v>
      </c>
      <c r="T420" s="2">
        <f>(Table2[[#This Row],[Close Price]]-Table2[[#This Row],[50D EMA]])/Table2[[#This Row],[50D EMA]]</f>
        <v>1.1060345875269332E-2</v>
      </c>
      <c r="U420" s="2">
        <f>(Table2[[#This Row],[Close Price]]-Table2[[#This Row],[200D EMA]])/Table2[[#This Row],[200D EMA]]</f>
        <v>5.3789283436404565E-2</v>
      </c>
      <c r="V420">
        <v>0.525723730457619</v>
      </c>
      <c r="W420">
        <v>235.21</v>
      </c>
      <c r="X420">
        <v>240</v>
      </c>
      <c r="Y420">
        <v>230.34</v>
      </c>
      <c r="Z420">
        <v>243.4</v>
      </c>
      <c r="AA420">
        <v>230.34</v>
      </c>
      <c r="AB420">
        <v>243.4</v>
      </c>
      <c r="AC420" s="2">
        <f>(Table2[[#This Row],[Close Price]]/Table2[[#This Row],[Day Low]])-1</f>
        <v>8.800646231027498E-3</v>
      </c>
      <c r="AD420" s="2">
        <f>(Table2[[#This Row],[Day High]]/Table2[[#This Row],[Close Price]])-1</f>
        <v>1.1463250168577188E-2</v>
      </c>
      <c r="AE420" s="2">
        <f>(Table2[[#This Row],[Close Price]]/Table2[[#This Row],[Current Week Low]])-1</f>
        <v>3.0129373968915463E-2</v>
      </c>
      <c r="AF420" s="2">
        <f>(Table2[[#This Row],[Current Week High]]/Table2[[#This Row],[Close Price]])-1</f>
        <v>2.5792312879298729E-2</v>
      </c>
      <c r="AG420" s="2">
        <f>(Table2[[#This Row],[Close Price]]/Table2[[#This Row],[Current Month Low]])-1</f>
        <v>3.0129373968915463E-2</v>
      </c>
      <c r="AH420" s="2">
        <f>(Table2[[#This Row],[Current Month High]]/Table2[[#This Row],[Close Price]])-1</f>
        <v>2.5792312879298729E-2</v>
      </c>
      <c r="AI420">
        <v>35.810013486176601</v>
      </c>
      <c r="AJ420">
        <v>45.303123086344101</v>
      </c>
      <c r="AK420" t="str">
        <f>IF(AND(Table2[[#This Row],[20D EMA]]&gt;Table2[[#This Row],[50D EMA]],Table2[[#This Row],[50D EMA]]&gt;Table2[[#This Row],[200D EMA]]),"Uptrend","Downtrend/NoTrend")</f>
        <v>Downtrend/NoTrend</v>
      </c>
      <c r="AL420">
        <v>0.03</v>
      </c>
      <c r="AM420" t="s">
        <v>10358</v>
      </c>
      <c r="AN420">
        <v>4.88</v>
      </c>
      <c r="AO420" t="s">
        <v>10358</v>
      </c>
      <c r="AP420">
        <v>8.0033058863393E-2</v>
      </c>
      <c r="AQ420">
        <f>(Table2[[#This Row],[Sharpe Ratio]]-AVERAGE(Table2[Sharpe Ratio]))/_xlfn.STDEV.P(Table2[Sharpe Ratio])</f>
        <v>0.18836747112940419</v>
      </c>
      <c r="AR4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0">
        <f>_xlfn.RANK.AVG(Table2[[#This Row],[1Y Return vs Nifty Z-Score]],Table2[1Y Return vs Nifty Z-Score])</f>
        <v>457</v>
      </c>
      <c r="AT420">
        <f>_xlfn.RANK.AVG(Table2[[#This Row],[6M Return vs Nifty Z-Score]],Table2[6M Return vs Nifty Z-Score])</f>
        <v>486</v>
      </c>
      <c r="AU420">
        <f>_xlfn.RANK.AVG(Table2[[#This Row],[Sharpe Ratio Z-Score]],Table2[Sharpe Ratio Z-Score])</f>
        <v>292</v>
      </c>
      <c r="AV420">
        <f>(Table2[[#This Row],[Rank 1Y]]+Table2[[#This Row],[Rank 6M]]+Table2[[#This Row],[Rank Sharpe]])/3</f>
        <v>411.66666666666669</v>
      </c>
    </row>
    <row r="421" spans="1:48" x14ac:dyDescent="0.3">
      <c r="A421" t="s">
        <v>2036</v>
      </c>
      <c r="B421" t="s">
        <v>2037</v>
      </c>
      <c r="C421" t="s">
        <v>10316</v>
      </c>
      <c r="D421" t="s">
        <v>252</v>
      </c>
      <c r="E421">
        <v>3175.7799681249999</v>
      </c>
      <c r="F421">
        <v>1101.55</v>
      </c>
      <c r="G421">
        <v>-7.0592192584361104</v>
      </c>
      <c r="H421">
        <f>(Table2[[#This Row],[1Y Return vs Nifty]]-AVERAGE(Table2[1Y Return vs Nifty]))/_xlfn.STDEV.P(Table2[1Y Return vs Nifty])</f>
        <v>-0.52787675547696833</v>
      </c>
      <c r="I421">
        <v>16.497449685506702</v>
      </c>
      <c r="J421">
        <f>(Table2[[#This Row],[1M Return vs Nifty]]-AVERAGE(Table2[1M Return vs Nifty]))/_xlfn.STDEV.P(Table2[1M Return vs Nifty])</f>
        <v>1.3289751999992185</v>
      </c>
      <c r="K421">
        <v>29.660234522732701</v>
      </c>
      <c r="L421">
        <f>(Table2[[#This Row],[6M Return vs Nifty]]-AVERAGE(Table2[6M Return vs Nifty]))/_xlfn.STDEV.P(Table2[6M Return vs Nifty])</f>
        <v>0.69063824556952658</v>
      </c>
      <c r="M421">
        <v>24.392145066738198</v>
      </c>
      <c r="N421">
        <f>(Table2[[#This Row],[1W Return vs Nifty]]-AVERAGE(Table2[1W Return vs Nifty]))/_xlfn.STDEV.P(Table2[1W Return vs Nifty])</f>
        <v>6.0331887054069933</v>
      </c>
      <c r="O421">
        <v>964.36</v>
      </c>
      <c r="P421">
        <v>904.86909848479797</v>
      </c>
      <c r="Q421">
        <v>851.02352110928905</v>
      </c>
      <c r="R421">
        <v>84.538375179716198</v>
      </c>
      <c r="S421" s="2">
        <f>(Table2[[#This Row],[Close Price]]-Table2[[#This Row],[20D EMA]])/Table2[[#This Row],[20D EMA]]</f>
        <v>0.14226015181052712</v>
      </c>
      <c r="T421" s="2">
        <f>(Table2[[#This Row],[Close Price]]-Table2[[#This Row],[50D EMA]])/Table2[[#This Row],[50D EMA]]</f>
        <v>0.21735840227558204</v>
      </c>
      <c r="U421" s="2">
        <f>(Table2[[#This Row],[Close Price]]-Table2[[#This Row],[200D EMA]])/Table2[[#This Row],[200D EMA]]</f>
        <v>0.29438255544823905</v>
      </c>
      <c r="V421">
        <v>2.7345780016749299</v>
      </c>
      <c r="W421">
        <v>1081.3</v>
      </c>
      <c r="X421">
        <v>1119</v>
      </c>
      <c r="Y421">
        <v>1044.0999999999999</v>
      </c>
      <c r="Z421">
        <v>1164</v>
      </c>
      <c r="AA421">
        <v>1044.0999999999999</v>
      </c>
      <c r="AB421">
        <v>1164</v>
      </c>
      <c r="AC421" s="2">
        <f>(Table2[[#This Row],[Close Price]]/Table2[[#This Row],[Day Low]])-1</f>
        <v>1.8727457689817761E-2</v>
      </c>
      <c r="AD421" s="2">
        <f>(Table2[[#This Row],[Day High]]/Table2[[#This Row],[Close Price]])-1</f>
        <v>1.5841314511370275E-2</v>
      </c>
      <c r="AE421" s="2">
        <f>(Table2[[#This Row],[Close Price]]/Table2[[#This Row],[Current Week Low]])-1</f>
        <v>5.5023465185327192E-2</v>
      </c>
      <c r="AF421" s="2">
        <f>(Table2[[#This Row],[Current Week High]]/Table2[[#This Row],[Close Price]])-1</f>
        <v>5.669284190458912E-2</v>
      </c>
      <c r="AG421" s="2">
        <f>(Table2[[#This Row],[Close Price]]/Table2[[#This Row],[Current Month Low]])-1</f>
        <v>5.5023465185327192E-2</v>
      </c>
      <c r="AH421" s="2">
        <f>(Table2[[#This Row],[Current Month High]]/Table2[[#This Row],[Close Price]])-1</f>
        <v>5.669284190458912E-2</v>
      </c>
      <c r="AI421">
        <v>5.6692841904589102</v>
      </c>
      <c r="AJ421">
        <v>66.573415998790196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0.28000000000000003</v>
      </c>
      <c r="AM421" t="s">
        <v>10358</v>
      </c>
      <c r="AN421">
        <v>25.63</v>
      </c>
      <c r="AO421" t="s">
        <v>10358</v>
      </c>
      <c r="AP421">
        <v>-1.1447733921575E-2</v>
      </c>
      <c r="AQ421">
        <f>(Table2[[#This Row],[Sharpe Ratio]]-AVERAGE(Table2[Sharpe Ratio]))/_xlfn.STDEV.P(Table2[Sharpe Ratio])</f>
        <v>-0.85829276293699786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6.6666326325617717</v>
      </c>
      <c r="AS421">
        <f>_xlfn.RANK.AVG(Table2[[#This Row],[1Y Return vs Nifty Z-Score]],Table2[1Y Return vs Nifty Z-Score])</f>
        <v>490</v>
      </c>
      <c r="AT421">
        <f>_xlfn.RANK.AVG(Table2[[#This Row],[6M Return vs Nifty Z-Score]],Table2[6M Return vs Nifty Z-Score])</f>
        <v>151</v>
      </c>
      <c r="AU421">
        <f>_xlfn.RANK.AVG(Table2[[#This Row],[Sharpe Ratio Z-Score]],Table2[Sharpe Ratio Z-Score])</f>
        <v>596</v>
      </c>
      <c r="AV421">
        <f>(Table2[[#This Row],[Rank 1Y]]+Table2[[#This Row],[Rank 6M]]+Table2[[#This Row],[Rank Sharpe]])/3</f>
        <v>412.33333333333331</v>
      </c>
    </row>
    <row r="422" spans="1:48" x14ac:dyDescent="0.3">
      <c r="A422" t="s">
        <v>186</v>
      </c>
      <c r="B422" t="s">
        <v>187</v>
      </c>
      <c r="C422" t="s">
        <v>10316</v>
      </c>
      <c r="D422" t="s">
        <v>118</v>
      </c>
      <c r="E422">
        <v>142645.81791563999</v>
      </c>
      <c r="F422">
        <v>5926.55</v>
      </c>
      <c r="G422">
        <v>2.4571959835928299</v>
      </c>
      <c r="H422">
        <f>(Table2[[#This Row],[1Y Return vs Nifty]]-AVERAGE(Table2[1Y Return vs Nifty]))/_xlfn.STDEV.P(Table2[1Y Return vs Nifty])</f>
        <v>-0.36920857907993193</v>
      </c>
      <c r="I422">
        <v>1.66351476184623</v>
      </c>
      <c r="J422">
        <f>(Table2[[#This Row],[1M Return vs Nifty]]-AVERAGE(Table2[1M Return vs Nifty]))/_xlfn.STDEV.P(Table2[1M Return vs Nifty])</f>
        <v>-0.11590123167877775</v>
      </c>
      <c r="K422">
        <v>10.011135987580399</v>
      </c>
      <c r="L422">
        <f>(Table2[[#This Row],[6M Return vs Nifty]]-AVERAGE(Table2[6M Return vs Nifty]))/_xlfn.STDEV.P(Table2[6M Return vs Nifty])</f>
        <v>3.2329124350020486E-2</v>
      </c>
      <c r="M422">
        <v>2.3645233670100598</v>
      </c>
      <c r="N422">
        <f>(Table2[[#This Row],[1W Return vs Nifty]]-AVERAGE(Table2[1W Return vs Nifty]))/_xlfn.STDEV.P(Table2[1W Return vs Nifty])</f>
        <v>0.76235833475611747</v>
      </c>
      <c r="O422">
        <v>5811.03</v>
      </c>
      <c r="P422">
        <v>5697.6652274008202</v>
      </c>
      <c r="Q422">
        <v>5255.9463116465104</v>
      </c>
      <c r="R422">
        <v>68.9653203118297</v>
      </c>
      <c r="S422" s="2">
        <f>(Table2[[#This Row],[Close Price]]-Table2[[#This Row],[20D EMA]])/Table2[[#This Row],[20D EMA]]</f>
        <v>1.9879436175686657E-2</v>
      </c>
      <c r="T422" s="2">
        <f>(Table2[[#This Row],[Close Price]]-Table2[[#This Row],[50D EMA]])/Table2[[#This Row],[50D EMA]]</f>
        <v>4.0171677953004865E-2</v>
      </c>
      <c r="U422" s="2">
        <f>(Table2[[#This Row],[Close Price]]-Table2[[#This Row],[200D EMA]])/Table2[[#This Row],[200D EMA]]</f>
        <v>0.12758952405345486</v>
      </c>
      <c r="V422">
        <v>0.77714152920075297</v>
      </c>
      <c r="W422">
        <v>5828</v>
      </c>
      <c r="X422">
        <v>5935.35</v>
      </c>
      <c r="Y422">
        <v>5828</v>
      </c>
      <c r="Z422">
        <v>5944</v>
      </c>
      <c r="AA422">
        <v>5828</v>
      </c>
      <c r="AB422">
        <v>5944</v>
      </c>
      <c r="AC422" s="2">
        <f>(Table2[[#This Row],[Close Price]]/Table2[[#This Row],[Day Low]])-1</f>
        <v>1.6909746053534791E-2</v>
      </c>
      <c r="AD422" s="2">
        <f>(Table2[[#This Row],[Day High]]/Table2[[#This Row],[Close Price]])-1</f>
        <v>1.4848436274055299E-3</v>
      </c>
      <c r="AE422" s="2">
        <f>(Table2[[#This Row],[Close Price]]/Table2[[#This Row],[Current Week Low]])-1</f>
        <v>1.6909746053534791E-2</v>
      </c>
      <c r="AF422" s="2">
        <f>(Table2[[#This Row],[Current Week High]]/Table2[[#This Row],[Close Price]])-1</f>
        <v>2.9443774202528861E-3</v>
      </c>
      <c r="AG422" s="2">
        <f>(Table2[[#This Row],[Close Price]]/Table2[[#This Row],[Current Month Low]])-1</f>
        <v>1.6909746053534791E-2</v>
      </c>
      <c r="AH422" s="2">
        <f>(Table2[[#This Row],[Current Month High]]/Table2[[#This Row],[Close Price]])-1</f>
        <v>2.9443774202528861E-3</v>
      </c>
      <c r="AI422">
        <v>1.32370434738591</v>
      </c>
      <c r="AJ422">
        <v>36.314603123490599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-0.01</v>
      </c>
      <c r="AM422" t="s">
        <v>10357</v>
      </c>
      <c r="AN422">
        <v>3.39</v>
      </c>
      <c r="AO422" t="s">
        <v>10358</v>
      </c>
      <c r="AP422">
        <v>1.132015739443E-2</v>
      </c>
      <c r="AQ422">
        <f>(Table2[[#This Row],[Sharpe Ratio]]-AVERAGE(Table2[Sharpe Ratio]))/_xlfn.STDEV.P(Table2[Sharpe Ratio])</f>
        <v>-0.597798229291855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-0.2882205809444266</v>
      </c>
      <c r="AS422">
        <f>_xlfn.RANK.AVG(Table2[[#This Row],[1Y Return vs Nifty Z-Score]],Table2[1Y Return vs Nifty Z-Score])</f>
        <v>423</v>
      </c>
      <c r="AT422">
        <f>_xlfn.RANK.AVG(Table2[[#This Row],[6M Return vs Nifty Z-Score]],Table2[6M Return vs Nifty Z-Score])</f>
        <v>322</v>
      </c>
      <c r="AU422">
        <f>_xlfn.RANK.AVG(Table2[[#This Row],[Sharpe Ratio Z-Score]],Table2[Sharpe Ratio Z-Score])</f>
        <v>493</v>
      </c>
      <c r="AV422">
        <f>(Table2[[#This Row],[Rank 1Y]]+Table2[[#This Row],[Rank 6M]]+Table2[[#This Row],[Rank Sharpe]])/3</f>
        <v>412.66666666666669</v>
      </c>
    </row>
    <row r="423" spans="1:48" x14ac:dyDescent="0.3">
      <c r="A423" t="s">
        <v>1167</v>
      </c>
      <c r="B423" t="s">
        <v>1168</v>
      </c>
      <c r="C423" t="s">
        <v>10319</v>
      </c>
      <c r="D423" t="s">
        <v>415</v>
      </c>
      <c r="E423">
        <v>10470.66094064</v>
      </c>
      <c r="F423">
        <v>415</v>
      </c>
      <c r="G423">
        <v>27.422643455301699</v>
      </c>
      <c r="H423">
        <f>(Table2[[#This Row],[1Y Return vs Nifty]]-AVERAGE(Table2[1Y Return vs Nifty]))/_xlfn.STDEV.P(Table2[1Y Return vs Nifty])</f>
        <v>4.7042910848485914E-2</v>
      </c>
      <c r="I423">
        <v>-6.1576241927763302</v>
      </c>
      <c r="J423">
        <f>(Table2[[#This Row],[1M Return vs Nifty]]-AVERAGE(Table2[1M Return vs Nifty]))/_xlfn.STDEV.P(Table2[1M Return vs Nifty])</f>
        <v>-0.87770714511770831</v>
      </c>
      <c r="K423">
        <v>-33.108588752651997</v>
      </c>
      <c r="L423">
        <f>(Table2[[#This Row],[6M Return vs Nifty]]-AVERAGE(Table2[6M Return vs Nifty]))/_xlfn.STDEV.P(Table2[6M Return vs Nifty])</f>
        <v>-1.4123228046016585</v>
      </c>
      <c r="M423">
        <v>-2.5035158981563099</v>
      </c>
      <c r="N423">
        <f>(Table2[[#This Row],[1W Return vs Nifty]]-AVERAGE(Table2[1W Return vs Nifty]))/_xlfn.STDEV.P(Table2[1W Return vs Nifty])</f>
        <v>-0.40247959255750393</v>
      </c>
      <c r="O423">
        <v>410.21</v>
      </c>
      <c r="P423">
        <v>417.28186429789503</v>
      </c>
      <c r="Q423">
        <v>398.77915459818399</v>
      </c>
      <c r="R423">
        <v>39.051396963214302</v>
      </c>
      <c r="S423" s="2">
        <f>(Table2[[#This Row],[Close Price]]-Table2[[#This Row],[20D EMA]])/Table2[[#This Row],[20D EMA]]</f>
        <v>1.1676945954511155E-2</v>
      </c>
      <c r="T423" s="2">
        <f>(Table2[[#This Row],[Close Price]]-Table2[[#This Row],[50D EMA]])/Table2[[#This Row],[50D EMA]]</f>
        <v>-5.4684003622693204E-3</v>
      </c>
      <c r="U423" s="2">
        <f>(Table2[[#This Row],[Close Price]]-Table2[[#This Row],[200D EMA]])/Table2[[#This Row],[200D EMA]]</f>
        <v>4.067626207332823E-2</v>
      </c>
      <c r="V423">
        <v>0.52225002146755894</v>
      </c>
      <c r="W423">
        <v>400.75</v>
      </c>
      <c r="X423">
        <v>422.2</v>
      </c>
      <c r="Y423">
        <v>400.2</v>
      </c>
      <c r="Z423">
        <v>422.2</v>
      </c>
      <c r="AA423">
        <v>400.2</v>
      </c>
      <c r="AB423">
        <v>422.2</v>
      </c>
      <c r="AC423" s="2">
        <f>(Table2[[#This Row],[Close Price]]/Table2[[#This Row],[Day Low]])-1</f>
        <v>3.5558328134747352E-2</v>
      </c>
      <c r="AD423" s="2">
        <f>(Table2[[#This Row],[Day High]]/Table2[[#This Row],[Close Price]])-1</f>
        <v>1.734939759036136E-2</v>
      </c>
      <c r="AE423" s="2">
        <f>(Table2[[#This Row],[Close Price]]/Table2[[#This Row],[Current Week Low]])-1</f>
        <v>3.6981509245377353E-2</v>
      </c>
      <c r="AF423" s="2">
        <f>(Table2[[#This Row],[Current Week High]]/Table2[[#This Row],[Close Price]])-1</f>
        <v>1.734939759036136E-2</v>
      </c>
      <c r="AG423" s="2">
        <f>(Table2[[#This Row],[Close Price]]/Table2[[#This Row],[Current Month Low]])-1</f>
        <v>3.6981509245377353E-2</v>
      </c>
      <c r="AH423" s="2">
        <f>(Table2[[#This Row],[Current Month High]]/Table2[[#This Row],[Close Price]])-1</f>
        <v>1.734939759036136E-2</v>
      </c>
      <c r="AI423">
        <v>33.481927710843301</v>
      </c>
      <c r="AJ423">
        <v>68.699186991869894</v>
      </c>
      <c r="AK423" t="str">
        <f>IF(AND(Table2[[#This Row],[20D EMA]]&gt;Table2[[#This Row],[50D EMA]],Table2[[#This Row],[50D EMA]]&gt;Table2[[#This Row],[200D EMA]]),"Uptrend","Downtrend/NoTrend")</f>
        <v>Downtrend/NoTrend</v>
      </c>
      <c r="AL423">
        <v>0.03</v>
      </c>
      <c r="AM423" t="s">
        <v>10358</v>
      </c>
      <c r="AN423">
        <v>2.61</v>
      </c>
      <c r="AO423" t="s">
        <v>10358</v>
      </c>
      <c r="AP423">
        <v>9.8445214129941006E-2</v>
      </c>
      <c r="AQ423">
        <f>(Table2[[#This Row],[Sharpe Ratio]]-AVERAGE(Table2[Sharpe Ratio]))/_xlfn.STDEV.P(Table2[Sharpe Ratio])</f>
        <v>0.39902667241388085</v>
      </c>
      <c r="AR4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3">
        <f>_xlfn.RANK.AVG(Table2[[#This Row],[1Y Return vs Nifty Z-Score]],Table2[1Y Return vs Nifty Z-Score])</f>
        <v>285</v>
      </c>
      <c r="AT423">
        <f>_xlfn.RANK.AVG(Table2[[#This Row],[6M Return vs Nifty Z-Score]],Table2[6M Return vs Nifty Z-Score])</f>
        <v>719</v>
      </c>
      <c r="AU423">
        <f>_xlfn.RANK.AVG(Table2[[#This Row],[Sharpe Ratio Z-Score]],Table2[Sharpe Ratio Z-Score])</f>
        <v>234</v>
      </c>
      <c r="AV423">
        <f>(Table2[[#This Row],[Rank 1Y]]+Table2[[#This Row],[Rank 6M]]+Table2[[#This Row],[Rank Sharpe]])/3</f>
        <v>412.66666666666669</v>
      </c>
    </row>
    <row r="424" spans="1:48" x14ac:dyDescent="0.3">
      <c r="A424" t="s">
        <v>403</v>
      </c>
      <c r="B424" t="s">
        <v>404</v>
      </c>
      <c r="C424" t="s">
        <v>10314</v>
      </c>
      <c r="D424" t="s">
        <v>405</v>
      </c>
      <c r="E424">
        <v>59114.961050703998</v>
      </c>
      <c r="F424">
        <v>221.74</v>
      </c>
      <c r="G424">
        <v>-12.5734459323854</v>
      </c>
      <c r="H424">
        <f>(Table2[[#This Row],[1Y Return vs Nifty]]-AVERAGE(Table2[1Y Return vs Nifty]))/_xlfn.STDEV.P(Table2[1Y Return vs Nifty])</f>
        <v>-0.61981602760239218</v>
      </c>
      <c r="I424">
        <v>8.2952261799540405</v>
      </c>
      <c r="J424">
        <f>(Table2[[#This Row],[1M Return vs Nifty]]-AVERAGE(Table2[1M Return vs Nifty]))/_xlfn.STDEV.P(Table2[1M Return vs Nifty])</f>
        <v>0.53005033673685009</v>
      </c>
      <c r="K424">
        <v>3.65856004950993</v>
      </c>
      <c r="L424">
        <f>(Table2[[#This Row],[6M Return vs Nifty]]-AVERAGE(Table2[6M Return vs Nifty]))/_xlfn.STDEV.P(Table2[6M Return vs Nifty])</f>
        <v>-0.18050296439897798</v>
      </c>
      <c r="M424">
        <v>-0.17337075044071901</v>
      </c>
      <c r="N424">
        <f>(Table2[[#This Row],[1W Return vs Nifty]]-AVERAGE(Table2[1W Return vs Nifty]))/_xlfn.STDEV.P(Table2[1W Return vs Nifty])</f>
        <v>0.15508399646834575</v>
      </c>
      <c r="O424">
        <v>220.13</v>
      </c>
      <c r="P424">
        <v>220.46273590600501</v>
      </c>
      <c r="Q424">
        <v>205.23147877356899</v>
      </c>
      <c r="R424">
        <v>66.951607082508403</v>
      </c>
      <c r="S424" s="2">
        <f>(Table2[[#This Row],[Close Price]]-Table2[[#This Row],[20D EMA]])/Table2[[#This Row],[20D EMA]]</f>
        <v>7.3138599918230757E-3</v>
      </c>
      <c r="T424" s="2">
        <f>(Table2[[#This Row],[Close Price]]-Table2[[#This Row],[50D EMA]])/Table2[[#This Row],[50D EMA]]</f>
        <v>5.793560026124172E-3</v>
      </c>
      <c r="U424" s="2">
        <f>(Table2[[#This Row],[Close Price]]-Table2[[#This Row],[200D EMA]])/Table2[[#This Row],[200D EMA]]</f>
        <v>8.0438543468493912E-2</v>
      </c>
      <c r="V424">
        <v>0.95546870337372902</v>
      </c>
      <c r="W424">
        <v>220</v>
      </c>
      <c r="X424">
        <v>223.98</v>
      </c>
      <c r="Y424">
        <v>219.13</v>
      </c>
      <c r="Z424">
        <v>229.45</v>
      </c>
      <c r="AA424">
        <v>219.13</v>
      </c>
      <c r="AB424">
        <v>229.45</v>
      </c>
      <c r="AC424" s="2">
        <f>(Table2[[#This Row],[Close Price]]/Table2[[#This Row],[Day Low]])-1</f>
        <v>7.9090909090908657E-3</v>
      </c>
      <c r="AD424" s="2">
        <f>(Table2[[#This Row],[Day High]]/Table2[[#This Row],[Close Price]])-1</f>
        <v>1.0101921168936601E-2</v>
      </c>
      <c r="AE424" s="2">
        <f>(Table2[[#This Row],[Close Price]]/Table2[[#This Row],[Current Week Low]])-1</f>
        <v>1.1910737918130909E-2</v>
      </c>
      <c r="AF424" s="2">
        <f>(Table2[[#This Row],[Current Week High]]/Table2[[#This Row],[Close Price]])-1</f>
        <v>3.4770451880580699E-2</v>
      </c>
      <c r="AG424" s="2">
        <f>(Table2[[#This Row],[Close Price]]/Table2[[#This Row],[Current Month Low]])-1</f>
        <v>1.1910737918130909E-2</v>
      </c>
      <c r="AH424" s="2">
        <f>(Table2[[#This Row],[Current Month High]]/Table2[[#This Row],[Close Price]])-1</f>
        <v>3.4770451880580699E-2</v>
      </c>
      <c r="AI424">
        <v>11.3466221701091</v>
      </c>
      <c r="AJ424">
        <v>43.058064516129001</v>
      </c>
      <c r="AK424" t="str">
        <f>IF(AND(Table2[[#This Row],[20D EMA]]&gt;Table2[[#This Row],[50D EMA]],Table2[[#This Row],[50D EMA]]&gt;Table2[[#This Row],[200D EMA]]),"Uptrend","Downtrend/NoTrend")</f>
        <v>Downtrend/NoTrend</v>
      </c>
      <c r="AL424">
        <v>-0.13</v>
      </c>
      <c r="AM424" t="s">
        <v>10357</v>
      </c>
      <c r="AN424">
        <v>4.0999999999999996</v>
      </c>
      <c r="AO424" t="s">
        <v>10358</v>
      </c>
      <c r="AP424">
        <v>7.3645933858373994E-2</v>
      </c>
      <c r="AQ424">
        <f>(Table2[[#This Row],[Sharpe Ratio]]-AVERAGE(Table2[Sharpe Ratio]))/_xlfn.STDEV.P(Table2[Sharpe Ratio])</f>
        <v>0.11529038522702821</v>
      </c>
      <c r="AR4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4">
        <f>_xlfn.RANK.AVG(Table2[[#This Row],[1Y Return vs Nifty Z-Score]],Table2[1Y Return vs Nifty Z-Score])</f>
        <v>528</v>
      </c>
      <c r="AT424">
        <f>_xlfn.RANK.AVG(Table2[[#This Row],[6M Return vs Nifty Z-Score]],Table2[6M Return vs Nifty Z-Score])</f>
        <v>387</v>
      </c>
      <c r="AU424">
        <f>_xlfn.RANK.AVG(Table2[[#This Row],[Sharpe Ratio Z-Score]],Table2[Sharpe Ratio Z-Score])</f>
        <v>324</v>
      </c>
      <c r="AV424">
        <f>(Table2[[#This Row],[Rank 1Y]]+Table2[[#This Row],[Rank 6M]]+Table2[[#This Row],[Rank Sharpe]])/3</f>
        <v>413</v>
      </c>
    </row>
    <row r="425" spans="1:48" x14ac:dyDescent="0.3">
      <c r="A425" t="s">
        <v>1252</v>
      </c>
      <c r="B425" t="s">
        <v>1253</v>
      </c>
      <c r="C425" t="s">
        <v>10324</v>
      </c>
      <c r="D425" t="s">
        <v>113</v>
      </c>
      <c r="E425">
        <v>9367.3247819999997</v>
      </c>
      <c r="F425">
        <v>695.8</v>
      </c>
      <c r="G425">
        <v>25.4685239920336</v>
      </c>
      <c r="H425">
        <f>(Table2[[#This Row],[1Y Return vs Nifty]]-AVERAGE(Table2[1Y Return vs Nifty]))/_xlfn.STDEV.P(Table2[1Y Return vs Nifty])</f>
        <v>1.4461674761881548E-2</v>
      </c>
      <c r="I425">
        <v>-2.0681003744861699</v>
      </c>
      <c r="J425">
        <f>(Table2[[#This Row],[1M Return vs Nifty]]-AVERAGE(Table2[1M Return vs Nifty]))/_xlfn.STDEV.P(Table2[1M Return vs Nifty])</f>
        <v>-0.47937341827841257</v>
      </c>
      <c r="K425">
        <v>1.7586594823603099</v>
      </c>
      <c r="L425">
        <f>(Table2[[#This Row],[6M Return vs Nifty]]-AVERAGE(Table2[6M Return vs Nifty]))/_xlfn.STDEV.P(Table2[6M Return vs Nifty])</f>
        <v>-0.24415585262319661</v>
      </c>
      <c r="M425">
        <v>0.30842123415048001</v>
      </c>
      <c r="N425">
        <f>(Table2[[#This Row],[1W Return vs Nifty]]-AVERAGE(Table2[1W Return vs Nifty]))/_xlfn.STDEV.P(Table2[1W Return vs Nifty])</f>
        <v>0.27036851784501315</v>
      </c>
      <c r="O425">
        <v>690.92</v>
      </c>
      <c r="P425">
        <v>704.62513200391197</v>
      </c>
      <c r="Q425">
        <v>638.39894539322199</v>
      </c>
      <c r="R425">
        <v>43.005620879421301</v>
      </c>
      <c r="S425" s="2">
        <f>(Table2[[#This Row],[Close Price]]-Table2[[#This Row],[20D EMA]])/Table2[[#This Row],[20D EMA]]</f>
        <v>7.0630463729519999E-3</v>
      </c>
      <c r="T425" s="2">
        <f>(Table2[[#This Row],[Close Price]]-Table2[[#This Row],[50D EMA]])/Table2[[#This Row],[50D EMA]]</f>
        <v>-1.2524577400204087E-2</v>
      </c>
      <c r="U425" s="2">
        <f>(Table2[[#This Row],[Close Price]]-Table2[[#This Row],[200D EMA]])/Table2[[#This Row],[200D EMA]]</f>
        <v>8.9914081188561118E-2</v>
      </c>
      <c r="V425">
        <v>0.756433726163805</v>
      </c>
      <c r="W425">
        <v>685.1</v>
      </c>
      <c r="X425">
        <v>708.9</v>
      </c>
      <c r="Y425">
        <v>668.95</v>
      </c>
      <c r="Z425">
        <v>708.9</v>
      </c>
      <c r="AA425">
        <v>668.95</v>
      </c>
      <c r="AB425">
        <v>708.9</v>
      </c>
      <c r="AC425" s="2">
        <f>(Table2[[#This Row],[Close Price]]/Table2[[#This Row],[Day Low]])-1</f>
        <v>1.5618157933148247E-2</v>
      </c>
      <c r="AD425" s="2">
        <f>(Table2[[#This Row],[Day High]]/Table2[[#This Row],[Close Price]])-1</f>
        <v>1.8827249209542929E-2</v>
      </c>
      <c r="AE425" s="2">
        <f>(Table2[[#This Row],[Close Price]]/Table2[[#This Row],[Current Week Low]])-1</f>
        <v>4.0137528963300584E-2</v>
      </c>
      <c r="AF425" s="2">
        <f>(Table2[[#This Row],[Current Week High]]/Table2[[#This Row],[Close Price]])-1</f>
        <v>1.8827249209542929E-2</v>
      </c>
      <c r="AG425" s="2">
        <f>(Table2[[#This Row],[Close Price]]/Table2[[#This Row],[Current Month Low]])-1</f>
        <v>4.0137528963300584E-2</v>
      </c>
      <c r="AH425" s="2">
        <f>(Table2[[#This Row],[Current Month High]]/Table2[[#This Row],[Close Price]])-1</f>
        <v>1.8827249209542929E-2</v>
      </c>
      <c r="AI425">
        <v>16.419948260994499</v>
      </c>
      <c r="AJ425">
        <v>69.273810971901199</v>
      </c>
      <c r="AK425" t="str">
        <f>IF(AND(Table2[[#This Row],[20D EMA]]&gt;Table2[[#This Row],[50D EMA]],Table2[[#This Row],[50D EMA]]&gt;Table2[[#This Row],[200D EMA]]),"Uptrend","Downtrend/NoTrend")</f>
        <v>Downtrend/NoTrend</v>
      </c>
      <c r="AL425">
        <v>-0.13</v>
      </c>
      <c r="AM425" t="s">
        <v>10357</v>
      </c>
      <c r="AN425">
        <v>4.79</v>
      </c>
      <c r="AO425" t="s">
        <v>10358</v>
      </c>
      <c r="AQ425">
        <f>(Table2[[#This Row],[Sharpe Ratio]]-AVERAGE(Table2[Sharpe Ratio]))/_xlfn.STDEV.P(Table2[Sharpe Ratio])</f>
        <v>-0.72731567472953296</v>
      </c>
      <c r="AR4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5">
        <f>_xlfn.RANK.AVG(Table2[[#This Row],[1Y Return vs Nifty Z-Score]],Table2[1Y Return vs Nifty Z-Score])</f>
        <v>294</v>
      </c>
      <c r="AT425">
        <f>_xlfn.RANK.AVG(Table2[[#This Row],[6M Return vs Nifty Z-Score]],Table2[6M Return vs Nifty Z-Score])</f>
        <v>398</v>
      </c>
      <c r="AU425">
        <f>_xlfn.RANK.AVG(Table2[[#This Row],[Sharpe Ratio Z-Score]],Table2[Sharpe Ratio Z-Score])</f>
        <v>548.5</v>
      </c>
      <c r="AV425">
        <f>(Table2[[#This Row],[Rank 1Y]]+Table2[[#This Row],[Rank 6M]]+Table2[[#This Row],[Rank Sharpe]])/3</f>
        <v>413.5</v>
      </c>
    </row>
    <row r="426" spans="1:48" x14ac:dyDescent="0.3">
      <c r="A426" t="s">
        <v>1838</v>
      </c>
      <c r="B426" t="s">
        <v>1839</v>
      </c>
      <c r="C426" t="s">
        <v>10313</v>
      </c>
      <c r="D426" t="s">
        <v>21</v>
      </c>
      <c r="E426">
        <v>4047.4978829249999</v>
      </c>
      <c r="F426">
        <v>667.45</v>
      </c>
      <c r="G426">
        <v>-9.4081155023373206</v>
      </c>
      <c r="H426">
        <f>(Table2[[#This Row],[1Y Return vs Nifty]]-AVERAGE(Table2[1Y Return vs Nifty]))/_xlfn.STDEV.P(Table2[1Y Return vs Nifty])</f>
        <v>-0.56704014569134853</v>
      </c>
      <c r="I426">
        <v>19.1711431794125</v>
      </c>
      <c r="J426">
        <f>(Table2[[#This Row],[1M Return vs Nifty]]-AVERAGE(Table2[1M Return vs Nifty]))/_xlfn.STDEV.P(Table2[1M Return vs Nifty])</f>
        <v>1.5894021692933511</v>
      </c>
      <c r="K426">
        <v>-0.33672249574254198</v>
      </c>
      <c r="L426">
        <f>(Table2[[#This Row],[6M Return vs Nifty]]-AVERAGE(Table2[6M Return vs Nifty]))/_xlfn.STDEV.P(Table2[6M Return vs Nifty])</f>
        <v>-0.31435800801247876</v>
      </c>
      <c r="M426">
        <v>-7.0997180731862501</v>
      </c>
      <c r="N426">
        <f>(Table2[[#This Row],[1W Return vs Nifty]]-AVERAGE(Table2[1W Return vs Nifty]))/_xlfn.STDEV.P(Table2[1W Return vs Nifty])</f>
        <v>-1.5022715875370807</v>
      </c>
      <c r="O426">
        <v>629.48</v>
      </c>
      <c r="P426">
        <v>615.15343090479405</v>
      </c>
      <c r="Q426">
        <v>598.65443552858301</v>
      </c>
      <c r="R426">
        <v>69.019670197548294</v>
      </c>
      <c r="S426" s="2">
        <f>(Table2[[#This Row],[Close Price]]-Table2[[#This Row],[20D EMA]])/Table2[[#This Row],[20D EMA]]</f>
        <v>6.0319628900044525E-2</v>
      </c>
      <c r="T426" s="2">
        <f>(Table2[[#This Row],[Close Price]]-Table2[[#This Row],[50D EMA]])/Table2[[#This Row],[50D EMA]]</f>
        <v>8.5013862343717994E-2</v>
      </c>
      <c r="U426" s="2">
        <f>(Table2[[#This Row],[Close Price]]-Table2[[#This Row],[200D EMA]])/Table2[[#This Row],[200D EMA]]</f>
        <v>0.11491698781229921</v>
      </c>
      <c r="V426">
        <v>2.6756340978755002</v>
      </c>
      <c r="W426">
        <v>660</v>
      </c>
      <c r="X426">
        <v>674.3</v>
      </c>
      <c r="Y426">
        <v>660</v>
      </c>
      <c r="Z426">
        <v>709.4</v>
      </c>
      <c r="AA426">
        <v>660</v>
      </c>
      <c r="AB426">
        <v>709.4</v>
      </c>
      <c r="AC426" s="2">
        <f>(Table2[[#This Row],[Close Price]]/Table2[[#This Row],[Day Low]])-1</f>
        <v>1.1287878787878958E-2</v>
      </c>
      <c r="AD426" s="2">
        <f>(Table2[[#This Row],[Day High]]/Table2[[#This Row],[Close Price]])-1</f>
        <v>1.0262941044272944E-2</v>
      </c>
      <c r="AE426" s="2">
        <f>(Table2[[#This Row],[Close Price]]/Table2[[#This Row],[Current Week Low]])-1</f>
        <v>1.1287878787878958E-2</v>
      </c>
      <c r="AF426" s="2">
        <f>(Table2[[#This Row],[Current Week High]]/Table2[[#This Row],[Close Price]])-1</f>
        <v>6.2851149898868641E-2</v>
      </c>
      <c r="AG426" s="2">
        <f>(Table2[[#This Row],[Close Price]]/Table2[[#This Row],[Current Month Low]])-1</f>
        <v>1.1287878787878958E-2</v>
      </c>
      <c r="AH426" s="2">
        <f>(Table2[[#This Row],[Current Month High]]/Table2[[#This Row],[Close Price]])-1</f>
        <v>6.2851149898868641E-2</v>
      </c>
      <c r="AI426">
        <v>18.585661847329298</v>
      </c>
      <c r="AJ426">
        <v>48.322222222222202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-0.09</v>
      </c>
      <c r="AM426" t="s">
        <v>10357</v>
      </c>
      <c r="AN426">
        <v>19.13</v>
      </c>
      <c r="AO426" t="s">
        <v>10358</v>
      </c>
      <c r="AP426">
        <v>7.7786695364897004E-2</v>
      </c>
      <c r="AQ426">
        <f>(Table2[[#This Row],[Sharpe Ratio]]-AVERAGE(Table2[Sharpe Ratio]))/_xlfn.STDEV.P(Table2[Sharpe Ratio])</f>
        <v>0.16266612690668136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-0.63160144504087556</v>
      </c>
      <c r="AS426">
        <f>_xlfn.RANK.AVG(Table2[[#This Row],[1Y Return vs Nifty Z-Score]],Table2[1Y Return vs Nifty Z-Score])</f>
        <v>509</v>
      </c>
      <c r="AT426">
        <f>_xlfn.RANK.AVG(Table2[[#This Row],[6M Return vs Nifty Z-Score]],Table2[6M Return vs Nifty Z-Score])</f>
        <v>429</v>
      </c>
      <c r="AU426">
        <f>_xlfn.RANK.AVG(Table2[[#This Row],[Sharpe Ratio Z-Score]],Table2[Sharpe Ratio Z-Score])</f>
        <v>303</v>
      </c>
      <c r="AV426">
        <f>(Table2[[#This Row],[Rank 1Y]]+Table2[[#This Row],[Rank 6M]]+Table2[[#This Row],[Rank Sharpe]])/3</f>
        <v>413.66666666666669</v>
      </c>
    </row>
    <row r="427" spans="1:48" x14ac:dyDescent="0.3">
      <c r="A427" t="s">
        <v>1137</v>
      </c>
      <c r="B427" t="s">
        <v>1138</v>
      </c>
      <c r="C427" t="s">
        <v>10318</v>
      </c>
      <c r="D427" t="s">
        <v>281</v>
      </c>
      <c r="E427">
        <v>10819.15754706</v>
      </c>
      <c r="F427">
        <v>2126.1999999999998</v>
      </c>
      <c r="G427">
        <v>25.217775895869799</v>
      </c>
      <c r="H427">
        <f>(Table2[[#This Row],[1Y Return vs Nifty]]-AVERAGE(Table2[1Y Return vs Nifty]))/_xlfn.STDEV.P(Table2[1Y Return vs Nifty])</f>
        <v>1.0280925799013001E-2</v>
      </c>
      <c r="I427">
        <v>1.8097444940923699</v>
      </c>
      <c r="J427">
        <f>(Table2[[#This Row],[1M Return vs Nifty]]-AVERAGE(Table2[1M Return vs Nifty]))/_xlfn.STDEV.P(Table2[1M Return vs Nifty])</f>
        <v>-0.10165795133405757</v>
      </c>
      <c r="K427">
        <v>14.5470622658381</v>
      </c>
      <c r="L427">
        <f>(Table2[[#This Row],[6M Return vs Nifty]]-AVERAGE(Table2[6M Return vs Nifty]))/_xlfn.STDEV.P(Table2[6M Return vs Nifty])</f>
        <v>0.1842975027880569</v>
      </c>
      <c r="M427">
        <v>1.61064387704523</v>
      </c>
      <c r="N427">
        <f>(Table2[[#This Row],[1W Return vs Nifty]]-AVERAGE(Table2[1W Return vs Nifty]))/_xlfn.STDEV.P(Table2[1W Return vs Nifty])</f>
        <v>0.58196796099341308</v>
      </c>
      <c r="O427">
        <v>2089.69</v>
      </c>
      <c r="P427">
        <v>2048.7755938543701</v>
      </c>
      <c r="Q427">
        <v>1842.99072518561</v>
      </c>
      <c r="R427">
        <v>55.310198093426401</v>
      </c>
      <c r="S427" s="2">
        <f>(Table2[[#This Row],[Close Price]]-Table2[[#This Row],[20D EMA]])/Table2[[#This Row],[20D EMA]]</f>
        <v>1.7471490986701262E-2</v>
      </c>
      <c r="T427" s="2">
        <f>(Table2[[#This Row],[Close Price]]-Table2[[#This Row],[50D EMA]])/Table2[[#This Row],[50D EMA]]</f>
        <v>3.7790574222904952E-2</v>
      </c>
      <c r="U427" s="2">
        <f>(Table2[[#This Row],[Close Price]]-Table2[[#This Row],[200D EMA]])/Table2[[#This Row],[200D EMA]]</f>
        <v>0.15366831256617822</v>
      </c>
      <c r="V427">
        <v>0.60759275110102495</v>
      </c>
      <c r="W427">
        <v>2085</v>
      </c>
      <c r="X427">
        <v>2134.9499999999998</v>
      </c>
      <c r="Y427">
        <v>2085</v>
      </c>
      <c r="Z427">
        <v>2162.4499999999998</v>
      </c>
      <c r="AA427">
        <v>2085</v>
      </c>
      <c r="AB427">
        <v>2162.4499999999998</v>
      </c>
      <c r="AC427" s="2">
        <f>(Table2[[#This Row],[Close Price]]/Table2[[#This Row],[Day Low]])-1</f>
        <v>1.9760191846522668E-2</v>
      </c>
      <c r="AD427" s="2">
        <f>(Table2[[#This Row],[Day High]]/Table2[[#This Row],[Close Price]])-1</f>
        <v>4.115323111654634E-3</v>
      </c>
      <c r="AE427" s="2">
        <f>(Table2[[#This Row],[Close Price]]/Table2[[#This Row],[Current Week Low]])-1</f>
        <v>1.9760191846522668E-2</v>
      </c>
      <c r="AF427" s="2">
        <f>(Table2[[#This Row],[Current Week High]]/Table2[[#This Row],[Close Price]])-1</f>
        <v>1.704919574828323E-2</v>
      </c>
      <c r="AG427" s="2">
        <f>(Table2[[#This Row],[Close Price]]/Table2[[#This Row],[Current Month Low]])-1</f>
        <v>1.9760191846522668E-2</v>
      </c>
      <c r="AH427" s="2">
        <f>(Table2[[#This Row],[Current Month High]]/Table2[[#This Row],[Close Price]])-1</f>
        <v>1.704919574828323E-2</v>
      </c>
      <c r="AI427">
        <v>2.0459034897940098</v>
      </c>
      <c r="AJ427">
        <v>56.3324877761846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-7.0000000000000007E-2</v>
      </c>
      <c r="AM427" t="s">
        <v>10357</v>
      </c>
      <c r="AN427">
        <v>0.28999999999999998</v>
      </c>
      <c r="AO427" t="s">
        <v>10358</v>
      </c>
      <c r="AP427">
        <v>-6.8108937200953998E-2</v>
      </c>
      <c r="AQ427">
        <f>(Table2[[#This Row],[Sharpe Ratio]]-AVERAGE(Table2[Sharpe Ratio]))/_xlfn.STDEV.P(Table2[Sharpe Ratio])</f>
        <v>-1.5065712319078499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-0.8316827936614245</v>
      </c>
      <c r="AS427">
        <f>_xlfn.RANK.AVG(Table2[[#This Row],[1Y Return vs Nifty Z-Score]],Table2[1Y Return vs Nifty Z-Score])</f>
        <v>298</v>
      </c>
      <c r="AT427">
        <f>_xlfn.RANK.AVG(Table2[[#This Row],[6M Return vs Nifty Z-Score]],Table2[6M Return vs Nifty Z-Score])</f>
        <v>267</v>
      </c>
      <c r="AU427">
        <f>_xlfn.RANK.AVG(Table2[[#This Row],[Sharpe Ratio Z-Score]],Table2[Sharpe Ratio Z-Score])</f>
        <v>684</v>
      </c>
      <c r="AV427">
        <f>(Table2[[#This Row],[Rank 1Y]]+Table2[[#This Row],[Rank 6M]]+Table2[[#This Row],[Rank Sharpe]])/3</f>
        <v>416.33333333333331</v>
      </c>
    </row>
    <row r="428" spans="1:48" x14ac:dyDescent="0.3">
      <c r="A428" t="s">
        <v>604</v>
      </c>
      <c r="B428" t="s">
        <v>605</v>
      </c>
      <c r="C428" t="s">
        <v>10319</v>
      </c>
      <c r="D428" t="s">
        <v>415</v>
      </c>
      <c r="E428">
        <v>31713.765738509999</v>
      </c>
      <c r="F428">
        <v>508.7</v>
      </c>
      <c r="G428">
        <v>1.45255442543365</v>
      </c>
      <c r="H428">
        <f>(Table2[[#This Row],[1Y Return vs Nifty]]-AVERAGE(Table2[1Y Return vs Nifty]))/_xlfn.STDEV.P(Table2[1Y Return vs Nifty])</f>
        <v>-0.38595907177194777</v>
      </c>
      <c r="I428">
        <v>-5.8351282616414899</v>
      </c>
      <c r="J428">
        <f>(Table2[[#This Row],[1M Return vs Nifty]]-AVERAGE(Table2[1M Return vs Nifty]))/_xlfn.STDEV.P(Table2[1M Return vs Nifty])</f>
        <v>-0.8462949289655699</v>
      </c>
      <c r="K428">
        <v>-17.399737168919401</v>
      </c>
      <c r="L428">
        <f>(Table2[[#This Row],[6M Return vs Nifty]]-AVERAGE(Table2[6M Return vs Nifty]))/_xlfn.STDEV.P(Table2[6M Return vs Nifty])</f>
        <v>-0.88602485444613022</v>
      </c>
      <c r="M428">
        <v>-1.23609297256003</v>
      </c>
      <c r="N428">
        <f>(Table2[[#This Row],[1W Return vs Nifty]]-AVERAGE(Table2[1W Return vs Nifty]))/_xlfn.STDEV.P(Table2[1W Return vs Nifty])</f>
        <v>-9.9207122212940771E-2</v>
      </c>
      <c r="O428">
        <v>504.41</v>
      </c>
      <c r="P428">
        <v>508.44957652734098</v>
      </c>
      <c r="Q428">
        <v>481.66422826552798</v>
      </c>
      <c r="R428">
        <v>47.497122373046501</v>
      </c>
      <c r="S428" s="2">
        <f>(Table2[[#This Row],[Close Price]]-Table2[[#This Row],[20D EMA]])/Table2[[#This Row],[20D EMA]]</f>
        <v>8.5049860232746452E-3</v>
      </c>
      <c r="T428" s="2">
        <f>(Table2[[#This Row],[Close Price]]-Table2[[#This Row],[50D EMA]])/Table2[[#This Row],[50D EMA]]</f>
        <v>4.9252371173042441E-4</v>
      </c>
      <c r="U428" s="2">
        <f>(Table2[[#This Row],[Close Price]]-Table2[[#This Row],[200D EMA]])/Table2[[#This Row],[200D EMA]]</f>
        <v>5.6129914052010406E-2</v>
      </c>
      <c r="V428">
        <v>0.53854865285847198</v>
      </c>
      <c r="W428">
        <v>500.1</v>
      </c>
      <c r="X428">
        <v>509.7</v>
      </c>
      <c r="Y428">
        <v>492.8</v>
      </c>
      <c r="Z428">
        <v>509.7</v>
      </c>
      <c r="AA428">
        <v>492.8</v>
      </c>
      <c r="AB428">
        <v>509.7</v>
      </c>
      <c r="AC428" s="2">
        <f>(Table2[[#This Row],[Close Price]]/Table2[[#This Row],[Day Low]])-1</f>
        <v>1.719656068786235E-2</v>
      </c>
      <c r="AD428" s="2">
        <f>(Table2[[#This Row],[Day High]]/Table2[[#This Row],[Close Price]])-1</f>
        <v>1.9657951641438576E-3</v>
      </c>
      <c r="AE428" s="2">
        <f>(Table2[[#This Row],[Close Price]]/Table2[[#This Row],[Current Week Low]])-1</f>
        <v>3.226461038961026E-2</v>
      </c>
      <c r="AF428" s="2">
        <f>(Table2[[#This Row],[Current Week High]]/Table2[[#This Row],[Close Price]])-1</f>
        <v>1.9657951641438576E-3</v>
      </c>
      <c r="AG428" s="2">
        <f>(Table2[[#This Row],[Close Price]]/Table2[[#This Row],[Current Month Low]])-1</f>
        <v>3.226461038961026E-2</v>
      </c>
      <c r="AH428" s="2">
        <f>(Table2[[#This Row],[Current Month High]]/Table2[[#This Row],[Close Price]])-1</f>
        <v>1.9657951641438576E-3</v>
      </c>
      <c r="AI428">
        <v>11.666994299194</v>
      </c>
      <c r="AJ428">
        <v>39.369863013698598</v>
      </c>
      <c r="AK428" t="str">
        <f>IF(AND(Table2[[#This Row],[20D EMA]]&gt;Table2[[#This Row],[50D EMA]],Table2[[#This Row],[50D EMA]]&gt;Table2[[#This Row],[200D EMA]]),"Uptrend","Downtrend/NoTrend")</f>
        <v>Downtrend/NoTrend</v>
      </c>
      <c r="AL428">
        <v>0.06</v>
      </c>
      <c r="AM428" t="s">
        <v>10358</v>
      </c>
      <c r="AN428">
        <v>5.32</v>
      </c>
      <c r="AO428" t="s">
        <v>10358</v>
      </c>
      <c r="AP428">
        <v>0.10985294939075201</v>
      </c>
      <c r="AQ428">
        <f>(Table2[[#This Row],[Sharpe Ratio]]-AVERAGE(Table2[Sharpe Ratio]))/_xlfn.STDEV.P(Table2[Sharpe Ratio])</f>
        <v>0.52954612348940711</v>
      </c>
      <c r="AR4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8">
        <f>_xlfn.RANK.AVG(Table2[[#This Row],[1Y Return vs Nifty Z-Score]],Table2[1Y Return vs Nifty Z-Score])</f>
        <v>431</v>
      </c>
      <c r="AT428">
        <f>_xlfn.RANK.AVG(Table2[[#This Row],[6M Return vs Nifty Z-Score]],Table2[6M Return vs Nifty Z-Score])</f>
        <v>609</v>
      </c>
      <c r="AU428">
        <f>_xlfn.RANK.AVG(Table2[[#This Row],[Sharpe Ratio Z-Score]],Table2[Sharpe Ratio Z-Score])</f>
        <v>211</v>
      </c>
      <c r="AV428">
        <f>(Table2[[#This Row],[Rank 1Y]]+Table2[[#This Row],[Rank 6M]]+Table2[[#This Row],[Rank Sharpe]])/3</f>
        <v>417</v>
      </c>
    </row>
    <row r="429" spans="1:48" x14ac:dyDescent="0.3">
      <c r="A429" t="s">
        <v>1340</v>
      </c>
      <c r="B429" t="s">
        <v>1341</v>
      </c>
      <c r="C429" t="s">
        <v>10314</v>
      </c>
      <c r="D429" t="s">
        <v>21</v>
      </c>
      <c r="E429">
        <v>8430.9378454720008</v>
      </c>
      <c r="F429">
        <v>30.31</v>
      </c>
      <c r="G429">
        <v>73.708944950388997</v>
      </c>
      <c r="H429">
        <f>(Table2[[#This Row],[1Y Return vs Nifty]]-AVERAGE(Table2[1Y Return vs Nifty]))/_xlfn.STDEV.P(Table2[1Y Return vs Nifty])</f>
        <v>0.81877920688080552</v>
      </c>
      <c r="I429">
        <v>-4.8983548900855096</v>
      </c>
      <c r="J429">
        <f>(Table2[[#This Row],[1M Return vs Nifty]]-AVERAGE(Table2[1M Return vs Nifty]))/_xlfn.STDEV.P(Table2[1M Return vs Nifty])</f>
        <v>-0.75504997114754191</v>
      </c>
      <c r="K429">
        <v>-26.1128035553179</v>
      </c>
      <c r="L429">
        <f>(Table2[[#This Row],[6M Return vs Nifty]]-AVERAGE(Table2[6M Return vs Nifty]))/_xlfn.STDEV.P(Table2[6M Return vs Nifty])</f>
        <v>-1.1779411001556055</v>
      </c>
      <c r="M429">
        <v>-4.3916027880412702</v>
      </c>
      <c r="N429">
        <f>(Table2[[#This Row],[1W Return vs Nifty]]-AVERAGE(Table2[1W Return vs Nifty]))/_xlfn.STDEV.P(Table2[1W Return vs Nifty])</f>
        <v>-0.85426625646939736</v>
      </c>
      <c r="O429">
        <v>30.99</v>
      </c>
      <c r="P429">
        <v>31.068251026109799</v>
      </c>
      <c r="Q429">
        <v>29.3132445629996</v>
      </c>
      <c r="R429">
        <v>38.241828260805498</v>
      </c>
      <c r="S429" s="2">
        <f>(Table2[[#This Row],[Close Price]]-Table2[[#This Row],[20D EMA]])/Table2[[#This Row],[20D EMA]]</f>
        <v>-2.1942562116811868E-2</v>
      </c>
      <c r="T429" s="2">
        <f>(Table2[[#This Row],[Close Price]]-Table2[[#This Row],[50D EMA]])/Table2[[#This Row],[50D EMA]]</f>
        <v>-2.4405977197511534E-2</v>
      </c>
      <c r="U429" s="2">
        <f>(Table2[[#This Row],[Close Price]]-Table2[[#This Row],[200D EMA]])/Table2[[#This Row],[200D EMA]]</f>
        <v>3.400358615567739E-2</v>
      </c>
      <c r="V429">
        <v>0.82297284138315896</v>
      </c>
      <c r="W429">
        <v>30.26</v>
      </c>
      <c r="X429">
        <v>30.79</v>
      </c>
      <c r="Y429">
        <v>30.26</v>
      </c>
      <c r="Z429">
        <v>31.64</v>
      </c>
      <c r="AA429">
        <v>30.26</v>
      </c>
      <c r="AB429">
        <v>31.64</v>
      </c>
      <c r="AC429" s="2">
        <f>(Table2[[#This Row],[Close Price]]/Table2[[#This Row],[Day Low]])-1</f>
        <v>1.6523463317910103E-3</v>
      </c>
      <c r="AD429" s="2">
        <f>(Table2[[#This Row],[Day High]]/Table2[[#This Row],[Close Price]])-1</f>
        <v>1.5836357637743381E-2</v>
      </c>
      <c r="AE429" s="2">
        <f>(Table2[[#This Row],[Close Price]]/Table2[[#This Row],[Current Week Low]])-1</f>
        <v>1.6523463317910103E-3</v>
      </c>
      <c r="AF429" s="2">
        <f>(Table2[[#This Row],[Current Week High]]/Table2[[#This Row],[Close Price]])-1</f>
        <v>4.3879907621247272E-2</v>
      </c>
      <c r="AG429" s="2">
        <f>(Table2[[#This Row],[Close Price]]/Table2[[#This Row],[Current Month Low]])-1</f>
        <v>1.6523463317910103E-3</v>
      </c>
      <c r="AH429" s="2">
        <f>(Table2[[#This Row],[Current Month High]]/Table2[[#This Row],[Close Price]])-1</f>
        <v>4.3879907621247272E-2</v>
      </c>
      <c r="AI429">
        <v>40.217749917518901</v>
      </c>
      <c r="AJ429">
        <v>106.89419795221799</v>
      </c>
      <c r="AK429" t="str">
        <f>IF(AND(Table2[[#This Row],[20D EMA]]&gt;Table2[[#This Row],[50D EMA]],Table2[[#This Row],[50D EMA]]&gt;Table2[[#This Row],[200D EMA]]),"Uptrend","Downtrend/NoTrend")</f>
        <v>Downtrend/NoTrend</v>
      </c>
      <c r="AL429">
        <v>-0.23</v>
      </c>
      <c r="AM429" t="s">
        <v>10357</v>
      </c>
      <c r="AN429">
        <v>-2</v>
      </c>
      <c r="AO429" t="s">
        <v>10357</v>
      </c>
      <c r="AP429">
        <v>3.0932260778166E-2</v>
      </c>
      <c r="AQ429">
        <f>(Table2[[#This Row],[Sharpe Ratio]]-AVERAGE(Table2[Sharpe Ratio]))/_xlfn.STDEV.P(Table2[Sharpe Ratio])</f>
        <v>-0.37341004797814209</v>
      </c>
      <c r="AR4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9">
        <f>_xlfn.RANK.AVG(Table2[[#This Row],[1Y Return vs Nifty Z-Score]],Table2[1Y Return vs Nifty Z-Score])</f>
        <v>123</v>
      </c>
      <c r="AT429">
        <f>_xlfn.RANK.AVG(Table2[[#This Row],[6M Return vs Nifty Z-Score]],Table2[6M Return vs Nifty Z-Score])</f>
        <v>685</v>
      </c>
      <c r="AU429">
        <f>_xlfn.RANK.AVG(Table2[[#This Row],[Sharpe Ratio Z-Score]],Table2[Sharpe Ratio Z-Score])</f>
        <v>444</v>
      </c>
      <c r="AV429">
        <f>(Table2[[#This Row],[Rank 1Y]]+Table2[[#This Row],[Rank 6M]]+Table2[[#This Row],[Rank Sharpe]])/3</f>
        <v>417.33333333333331</v>
      </c>
    </row>
    <row r="430" spans="1:48" x14ac:dyDescent="0.3">
      <c r="A430" t="s">
        <v>1906</v>
      </c>
      <c r="B430" t="s">
        <v>1907</v>
      </c>
      <c r="C430" t="s">
        <v>10313</v>
      </c>
      <c r="D430" t="s">
        <v>298</v>
      </c>
      <c r="E430">
        <v>3773.8338844199998</v>
      </c>
      <c r="F430">
        <v>1367.55</v>
      </c>
      <c r="G430">
        <v>4.1520952774759303</v>
      </c>
      <c r="H430">
        <f>(Table2[[#This Row],[1Y Return vs Nifty]]-AVERAGE(Table2[1Y Return vs Nifty]))/_xlfn.STDEV.P(Table2[1Y Return vs Nifty])</f>
        <v>-0.34094934770997753</v>
      </c>
      <c r="I430">
        <v>3.6744556346374</v>
      </c>
      <c r="J430">
        <f>(Table2[[#This Row],[1M Return vs Nifty]]-AVERAGE(Table2[1M Return vs Nifty]))/_xlfn.STDEV.P(Table2[1M Return vs Nifty])</f>
        <v>7.9971346133297178E-2</v>
      </c>
      <c r="K430">
        <v>-14.7874255748204</v>
      </c>
      <c r="L430">
        <f>(Table2[[#This Row],[6M Return vs Nifty]]-AVERAGE(Table2[6M Return vs Nifty]))/_xlfn.STDEV.P(Table2[6M Return vs Nifty])</f>
        <v>-0.79850386477903301</v>
      </c>
      <c r="M430">
        <v>-0.99211897218633605</v>
      </c>
      <c r="N430">
        <f>(Table2[[#This Row],[1W Return vs Nifty]]-AVERAGE(Table2[1W Return vs Nifty]))/_xlfn.STDEV.P(Table2[1W Return vs Nifty])</f>
        <v>-4.0828347220871364E-2</v>
      </c>
      <c r="O430">
        <v>1366.23</v>
      </c>
      <c r="P430">
        <v>1365.42617987995</v>
      </c>
      <c r="Q430">
        <v>1318.2570776953</v>
      </c>
      <c r="R430">
        <v>59.264035801170799</v>
      </c>
      <c r="S430" s="2">
        <f>(Table2[[#This Row],[Close Price]]-Table2[[#This Row],[20D EMA]])/Table2[[#This Row],[20D EMA]]</f>
        <v>9.6616235919276864E-4</v>
      </c>
      <c r="T430" s="2">
        <f>(Table2[[#This Row],[Close Price]]-Table2[[#This Row],[50D EMA]])/Table2[[#This Row],[50D EMA]]</f>
        <v>1.5554265410647409E-3</v>
      </c>
      <c r="U430" s="2">
        <f>(Table2[[#This Row],[Close Price]]-Table2[[#This Row],[200D EMA]])/Table2[[#This Row],[200D EMA]]</f>
        <v>3.7392495848289617E-2</v>
      </c>
      <c r="V430">
        <v>2.1430325755011301</v>
      </c>
      <c r="W430">
        <v>1360</v>
      </c>
      <c r="X430">
        <v>1375.6</v>
      </c>
      <c r="Y430">
        <v>1360</v>
      </c>
      <c r="Z430">
        <v>1418.8</v>
      </c>
      <c r="AA430">
        <v>1360</v>
      </c>
      <c r="AB430">
        <v>1418.8</v>
      </c>
      <c r="AC430" s="2">
        <f>(Table2[[#This Row],[Close Price]]/Table2[[#This Row],[Day Low]])-1</f>
        <v>5.5514705882353521E-3</v>
      </c>
      <c r="AD430" s="2">
        <f>(Table2[[#This Row],[Day High]]/Table2[[#This Row],[Close Price]])-1</f>
        <v>5.8864392526780662E-3</v>
      </c>
      <c r="AE430" s="2">
        <f>(Table2[[#This Row],[Close Price]]/Table2[[#This Row],[Current Week Low]])-1</f>
        <v>5.5514705882353521E-3</v>
      </c>
      <c r="AF430" s="2">
        <f>(Table2[[#This Row],[Current Week High]]/Table2[[#This Row],[Close Price]])-1</f>
        <v>3.7475777850901171E-2</v>
      </c>
      <c r="AG430" s="2">
        <f>(Table2[[#This Row],[Close Price]]/Table2[[#This Row],[Current Month Low]])-1</f>
        <v>5.5514705882353521E-3</v>
      </c>
      <c r="AH430" s="2">
        <f>(Table2[[#This Row],[Current Month High]]/Table2[[#This Row],[Close Price]])-1</f>
        <v>3.7475777850901171E-2</v>
      </c>
      <c r="AI430">
        <v>33.300427772293503</v>
      </c>
      <c r="AJ430">
        <v>42.156964656964597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-0.15</v>
      </c>
      <c r="AM430" t="s">
        <v>10357</v>
      </c>
      <c r="AN430">
        <v>16.38</v>
      </c>
      <c r="AO430" t="s">
        <v>10358</v>
      </c>
      <c r="AP430">
        <v>8.7852578919638005E-2</v>
      </c>
      <c r="AQ430">
        <f>(Table2[[#This Row],[Sharpe Ratio]]-AVERAGE(Table2[Sharpe Ratio]))/_xlfn.STDEV.P(Table2[Sharpe Ratio])</f>
        <v>0.27783303480892191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-0.8224771787676628</v>
      </c>
      <c r="AS430">
        <f>_xlfn.RANK.AVG(Table2[[#This Row],[1Y Return vs Nifty Z-Score]],Table2[1Y Return vs Nifty Z-Score])</f>
        <v>407</v>
      </c>
      <c r="AT430">
        <f>_xlfn.RANK.AVG(Table2[[#This Row],[6M Return vs Nifty Z-Score]],Table2[6M Return vs Nifty Z-Score])</f>
        <v>582</v>
      </c>
      <c r="AU430">
        <f>_xlfn.RANK.AVG(Table2[[#This Row],[Sharpe Ratio Z-Score]],Table2[Sharpe Ratio Z-Score])</f>
        <v>263</v>
      </c>
      <c r="AV430">
        <f>(Table2[[#This Row],[Rank 1Y]]+Table2[[#This Row],[Rank 6M]]+Table2[[#This Row],[Rank Sharpe]])/3</f>
        <v>417.33333333333331</v>
      </c>
    </row>
    <row r="431" spans="1:48" x14ac:dyDescent="0.3">
      <c r="A431" t="s">
        <v>2012</v>
      </c>
      <c r="B431" t="s">
        <v>2013</v>
      </c>
      <c r="C431" t="s">
        <v>10316</v>
      </c>
      <c r="D431" t="s">
        <v>509</v>
      </c>
      <c r="E431">
        <v>3276.0148082000001</v>
      </c>
      <c r="F431">
        <v>458.7</v>
      </c>
      <c r="G431">
        <v>-18.5832530577398</v>
      </c>
      <c r="H431">
        <f>(Table2[[#This Row],[1Y Return vs Nifty]]-AVERAGE(Table2[1Y Return vs Nifty]))/_xlfn.STDEV.P(Table2[1Y Return vs Nifty])</f>
        <v>-0.72001816389279993</v>
      </c>
      <c r="I431">
        <v>9.9040260622954293</v>
      </c>
      <c r="J431">
        <f>(Table2[[#This Row],[1M Return vs Nifty]]-AVERAGE(Table2[1M Return vs Nifty]))/_xlfn.STDEV.P(Table2[1M Return vs Nifty])</f>
        <v>0.68675299488143637</v>
      </c>
      <c r="K431">
        <v>21.402298903604699</v>
      </c>
      <c r="L431">
        <f>(Table2[[#This Row],[6M Return vs Nifty]]-AVERAGE(Table2[6M Return vs Nifty]))/_xlfn.STDEV.P(Table2[6M Return vs Nifty])</f>
        <v>0.41397037041027179</v>
      </c>
      <c r="M431">
        <v>-5.8963460460884898</v>
      </c>
      <c r="N431">
        <f>(Table2[[#This Row],[1W Return vs Nifty]]-AVERAGE(Table2[1W Return vs Nifty]))/_xlfn.STDEV.P(Table2[1W Return vs Nifty])</f>
        <v>-1.214325393704595</v>
      </c>
      <c r="O431">
        <v>452.95</v>
      </c>
      <c r="P431">
        <v>423.666585207362</v>
      </c>
      <c r="Q431">
        <v>374.671552808115</v>
      </c>
      <c r="R431">
        <v>40.305373422126003</v>
      </c>
      <c r="S431" s="2">
        <f>(Table2[[#This Row],[Close Price]]-Table2[[#This Row],[20D EMA]])/Table2[[#This Row],[20D EMA]]</f>
        <v>1.2694557898222762E-2</v>
      </c>
      <c r="T431" s="2">
        <f>(Table2[[#This Row],[Close Price]]-Table2[[#This Row],[50D EMA]])/Table2[[#This Row],[50D EMA]]</f>
        <v>8.2691002821218509E-2</v>
      </c>
      <c r="U431" s="2">
        <f>(Table2[[#This Row],[Close Price]]-Table2[[#This Row],[200D EMA]])/Table2[[#This Row],[200D EMA]]</f>
        <v>0.22427229012211525</v>
      </c>
      <c r="V431">
        <v>0.67493506438807105</v>
      </c>
      <c r="W431">
        <v>440</v>
      </c>
      <c r="X431">
        <v>460</v>
      </c>
      <c r="Y431">
        <v>440</v>
      </c>
      <c r="Z431">
        <v>462.75</v>
      </c>
      <c r="AA431">
        <v>440</v>
      </c>
      <c r="AB431">
        <v>462.75</v>
      </c>
      <c r="AC431" s="2">
        <f>(Table2[[#This Row],[Close Price]]/Table2[[#This Row],[Day Low]])-1</f>
        <v>4.2499999999999982E-2</v>
      </c>
      <c r="AD431" s="2">
        <f>(Table2[[#This Row],[Day High]]/Table2[[#This Row],[Close Price]])-1</f>
        <v>2.8340963592763391E-3</v>
      </c>
      <c r="AE431" s="2">
        <f>(Table2[[#This Row],[Close Price]]/Table2[[#This Row],[Current Week Low]])-1</f>
        <v>4.2499999999999982E-2</v>
      </c>
      <c r="AF431" s="2">
        <f>(Table2[[#This Row],[Current Week High]]/Table2[[#This Row],[Close Price]])-1</f>
        <v>8.8293001962067574E-3</v>
      </c>
      <c r="AG431" s="2">
        <f>(Table2[[#This Row],[Close Price]]/Table2[[#This Row],[Current Month Low]])-1</f>
        <v>4.2499999999999982E-2</v>
      </c>
      <c r="AH431" s="2">
        <f>(Table2[[#This Row],[Current Month High]]/Table2[[#This Row],[Close Price]])-1</f>
        <v>8.8293001962067574E-3</v>
      </c>
      <c r="AI431">
        <v>10.0937431872683</v>
      </c>
      <c r="AJ431">
        <v>55.465175394001001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0.34</v>
      </c>
      <c r="AM431" t="s">
        <v>10358</v>
      </c>
      <c r="AN431">
        <v>-1.86</v>
      </c>
      <c r="AO431" t="s">
        <v>10357</v>
      </c>
      <c r="AP431">
        <v>1.6956003921646E-2</v>
      </c>
      <c r="AQ431">
        <f>(Table2[[#This Row],[Sharpe Ratio]]-AVERAGE(Table2[Sharpe Ratio]))/_xlfn.STDEV.P(Table2[Sharpe Ratio])</f>
        <v>-0.53331675437499682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-1.3669369466806836</v>
      </c>
      <c r="AS431">
        <f>_xlfn.RANK.AVG(Table2[[#This Row],[1Y Return vs Nifty Z-Score]],Table2[1Y Return vs Nifty Z-Score])</f>
        <v>566</v>
      </c>
      <c r="AT431">
        <f>_xlfn.RANK.AVG(Table2[[#This Row],[6M Return vs Nifty Z-Score]],Table2[6M Return vs Nifty Z-Score])</f>
        <v>208</v>
      </c>
      <c r="AU431">
        <f>_xlfn.RANK.AVG(Table2[[#This Row],[Sharpe Ratio Z-Score]],Table2[Sharpe Ratio Z-Score])</f>
        <v>478</v>
      </c>
      <c r="AV431">
        <f>(Table2[[#This Row],[Rank 1Y]]+Table2[[#This Row],[Rank 6M]]+Table2[[#This Row],[Rank Sharpe]])/3</f>
        <v>417.33333333333331</v>
      </c>
    </row>
    <row r="432" spans="1:48" x14ac:dyDescent="0.3">
      <c r="A432" t="s">
        <v>200</v>
      </c>
      <c r="B432" t="s">
        <v>201</v>
      </c>
      <c r="C432" t="s">
        <v>10314</v>
      </c>
      <c r="D432" t="s">
        <v>34</v>
      </c>
      <c r="E432">
        <v>131300.88572481001</v>
      </c>
      <c r="F432">
        <v>243.5</v>
      </c>
      <c r="G432">
        <v>-4.4492373080301402</v>
      </c>
      <c r="H432">
        <f>(Table2[[#This Row],[1Y Return vs Nifty]]-AVERAGE(Table2[1Y Return vs Nifty]))/_xlfn.STDEV.P(Table2[1Y Return vs Nifty])</f>
        <v>-0.4843602562524344</v>
      </c>
      <c r="I432">
        <v>3.9016089206446001</v>
      </c>
      <c r="J432">
        <f>(Table2[[#This Row],[1M Return vs Nifty]]-AVERAGE(Table2[1M Return vs Nifty]))/_xlfn.STDEV.P(Table2[1M Return vs Nifty])</f>
        <v>0.1020968597626252</v>
      </c>
      <c r="K432">
        <v>-23.337236570380501</v>
      </c>
      <c r="L432">
        <f>(Table2[[#This Row],[6M Return vs Nifty]]-AVERAGE(Table2[6M Return vs Nifty]))/_xlfn.STDEV.P(Table2[6M Return vs Nifty])</f>
        <v>-1.0849505204874756</v>
      </c>
      <c r="M432">
        <v>-0.34427269553453799</v>
      </c>
      <c r="N432">
        <f>(Table2[[#This Row],[1W Return vs Nifty]]-AVERAGE(Table2[1W Return vs Nifty]))/_xlfn.STDEV.P(Table2[1W Return vs Nifty])</f>
        <v>0.11419010538545474</v>
      </c>
      <c r="O432">
        <v>249.66</v>
      </c>
      <c r="P432">
        <v>253.67997965045399</v>
      </c>
      <c r="Q432">
        <v>246.83006319742199</v>
      </c>
      <c r="R432">
        <v>64.401959280153804</v>
      </c>
      <c r="S432" s="2">
        <f>(Table2[[#This Row],[Close Price]]-Table2[[#This Row],[20D EMA]])/Table2[[#This Row],[20D EMA]]</f>
        <v>-2.4673556036209233E-2</v>
      </c>
      <c r="T432" s="2">
        <f>(Table2[[#This Row],[Close Price]]-Table2[[#This Row],[50D EMA]])/Table2[[#This Row],[50D EMA]]</f>
        <v>-4.0129219753490188E-2</v>
      </c>
      <c r="U432" s="2">
        <f>(Table2[[#This Row],[Close Price]]-Table2[[#This Row],[200D EMA]])/Table2[[#This Row],[200D EMA]]</f>
        <v>-1.3491319308047615E-2</v>
      </c>
      <c r="V432">
        <v>0.660193556153582</v>
      </c>
      <c r="W432">
        <v>242.35</v>
      </c>
      <c r="X432">
        <v>249.45</v>
      </c>
      <c r="Y432">
        <v>242.35</v>
      </c>
      <c r="Z432">
        <v>255.95</v>
      </c>
      <c r="AA432">
        <v>242.35</v>
      </c>
      <c r="AB432">
        <v>255.95</v>
      </c>
      <c r="AC432" s="2">
        <f>(Table2[[#This Row],[Close Price]]/Table2[[#This Row],[Day Low]])-1</f>
        <v>4.7452032184855941E-3</v>
      </c>
      <c r="AD432" s="2">
        <f>(Table2[[#This Row],[Day High]]/Table2[[#This Row],[Close Price]])-1</f>
        <v>2.4435318275153994E-2</v>
      </c>
      <c r="AE432" s="2">
        <f>(Table2[[#This Row],[Close Price]]/Table2[[#This Row],[Current Week Low]])-1</f>
        <v>4.7452032184855941E-3</v>
      </c>
      <c r="AF432" s="2">
        <f>(Table2[[#This Row],[Current Week High]]/Table2[[#This Row],[Close Price]])-1</f>
        <v>5.1129363449691878E-2</v>
      </c>
      <c r="AG432" s="2">
        <f>(Table2[[#This Row],[Close Price]]/Table2[[#This Row],[Current Month Low]])-1</f>
        <v>4.7452032184855941E-3</v>
      </c>
      <c r="AH432" s="2">
        <f>(Table2[[#This Row],[Current Month High]]/Table2[[#This Row],[Close Price]])-1</f>
        <v>5.1129363449691878E-2</v>
      </c>
      <c r="AI432">
        <v>23.0800821355236</v>
      </c>
      <c r="AJ432">
        <v>29.624700558956601</v>
      </c>
      <c r="AK432" t="str">
        <f>IF(AND(Table2[[#This Row],[20D EMA]]&gt;Table2[[#This Row],[50D EMA]],Table2[[#This Row],[50D EMA]]&gt;Table2[[#This Row],[200D EMA]]),"Uptrend","Downtrend/NoTrend")</f>
        <v>Downtrend/NoTrend</v>
      </c>
      <c r="AL432">
        <v>-0.17</v>
      </c>
      <c r="AM432" t="s">
        <v>10357</v>
      </c>
      <c r="AN432">
        <v>-1.56</v>
      </c>
      <c r="AO432" t="s">
        <v>10357</v>
      </c>
      <c r="AP432">
        <v>0.14889859358348201</v>
      </c>
      <c r="AQ432">
        <f>(Table2[[#This Row],[Sharpe Ratio]]-AVERAGE(Table2[Sharpe Ratio]))/_xlfn.STDEV.P(Table2[Sharpe Ratio])</f>
        <v>0.97627949610127562</v>
      </c>
      <c r="AR4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2">
        <f>_xlfn.RANK.AVG(Table2[[#This Row],[1Y Return vs Nifty Z-Score]],Table2[1Y Return vs Nifty Z-Score])</f>
        <v>470</v>
      </c>
      <c r="AT432">
        <f>_xlfn.RANK.AVG(Table2[[#This Row],[6M Return vs Nifty Z-Score]],Table2[6M Return vs Nifty Z-Score])</f>
        <v>665</v>
      </c>
      <c r="AU432">
        <f>_xlfn.RANK.AVG(Table2[[#This Row],[Sharpe Ratio Z-Score]],Table2[Sharpe Ratio Z-Score])</f>
        <v>121</v>
      </c>
      <c r="AV432">
        <f>(Table2[[#This Row],[Rank 1Y]]+Table2[[#This Row],[Rank 6M]]+Table2[[#This Row],[Rank Sharpe]])/3</f>
        <v>418.66666666666669</v>
      </c>
    </row>
    <row r="433" spans="1:48" x14ac:dyDescent="0.3">
      <c r="A433" t="s">
        <v>1769</v>
      </c>
      <c r="B433" t="s">
        <v>1770</v>
      </c>
      <c r="C433" t="s">
        <v>10318</v>
      </c>
      <c r="D433" t="s">
        <v>281</v>
      </c>
      <c r="E433">
        <v>4467.2168741550004</v>
      </c>
      <c r="F433">
        <v>518.04999999999995</v>
      </c>
      <c r="G433">
        <v>10.2464486207248</v>
      </c>
      <c r="H433">
        <f>(Table2[[#This Row],[1Y Return vs Nifty]]-AVERAGE(Table2[1Y Return vs Nifty]))/_xlfn.STDEV.P(Table2[1Y Return vs Nifty])</f>
        <v>-0.23933756357703581</v>
      </c>
      <c r="I433">
        <v>16.874574323064799</v>
      </c>
      <c r="J433">
        <f>(Table2[[#This Row],[1M Return vs Nifty]]-AVERAGE(Table2[1M Return vs Nifty]))/_xlfn.STDEV.P(Table2[1M Return vs Nifty])</f>
        <v>1.3657084406003808</v>
      </c>
      <c r="K433">
        <v>7.01039610616583</v>
      </c>
      <c r="L433">
        <f>(Table2[[#This Row],[6M Return vs Nifty]]-AVERAGE(Table2[6M Return vs Nifty]))/_xlfn.STDEV.P(Table2[6M Return vs Nifty])</f>
        <v>-6.8205484441743014E-2</v>
      </c>
      <c r="M433">
        <v>-3.3184780727839698</v>
      </c>
      <c r="N433">
        <f>(Table2[[#This Row],[1W Return vs Nifty]]-AVERAGE(Table2[1W Return vs Nifty]))/_xlfn.STDEV.P(Table2[1W Return vs Nifty])</f>
        <v>-0.59748600039917155</v>
      </c>
      <c r="O433">
        <v>496.73</v>
      </c>
      <c r="P433">
        <v>469.20720808499198</v>
      </c>
      <c r="Q433">
        <v>426.440976941136</v>
      </c>
      <c r="R433">
        <v>66.657960143612002</v>
      </c>
      <c r="S433" s="2">
        <f>(Table2[[#This Row],[Close Price]]-Table2[[#This Row],[20D EMA]])/Table2[[#This Row],[20D EMA]]</f>
        <v>4.2920701387071318E-2</v>
      </c>
      <c r="T433" s="2">
        <f>(Table2[[#This Row],[Close Price]]-Table2[[#This Row],[50D EMA]])/Table2[[#This Row],[50D EMA]]</f>
        <v>0.10409642280295195</v>
      </c>
      <c r="U433" s="2">
        <f>(Table2[[#This Row],[Close Price]]-Table2[[#This Row],[200D EMA]])/Table2[[#This Row],[200D EMA]]</f>
        <v>0.21482228025077724</v>
      </c>
      <c r="V433">
        <v>1.5371613958688199</v>
      </c>
      <c r="W433">
        <v>510</v>
      </c>
      <c r="X433">
        <v>524.79999999999995</v>
      </c>
      <c r="Y433">
        <v>509.1</v>
      </c>
      <c r="Z433">
        <v>530.20000000000005</v>
      </c>
      <c r="AA433">
        <v>509.1</v>
      </c>
      <c r="AB433">
        <v>530.20000000000005</v>
      </c>
      <c r="AC433" s="2">
        <f>(Table2[[#This Row],[Close Price]]/Table2[[#This Row],[Day Low]])-1</f>
        <v>1.5784313725490051E-2</v>
      </c>
      <c r="AD433" s="2">
        <f>(Table2[[#This Row],[Day High]]/Table2[[#This Row],[Close Price]])-1</f>
        <v>1.3029630344561394E-2</v>
      </c>
      <c r="AE433" s="2">
        <f>(Table2[[#This Row],[Close Price]]/Table2[[#This Row],[Current Week Low]])-1</f>
        <v>1.7580043213513807E-2</v>
      </c>
      <c r="AF433" s="2">
        <f>(Table2[[#This Row],[Current Week High]]/Table2[[#This Row],[Close Price]])-1</f>
        <v>2.3453334620210597E-2</v>
      </c>
      <c r="AG433" s="2">
        <f>(Table2[[#This Row],[Close Price]]/Table2[[#This Row],[Current Month Low]])-1</f>
        <v>1.7580043213513807E-2</v>
      </c>
      <c r="AH433" s="2">
        <f>(Table2[[#This Row],[Current Month High]]/Table2[[#This Row],[Close Price]])-1</f>
        <v>2.3453334620210597E-2</v>
      </c>
      <c r="AI433">
        <v>4.9995174210983597</v>
      </c>
      <c r="AJ433">
        <v>50.552165068294002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0.04</v>
      </c>
      <c r="AM433" t="s">
        <v>10358</v>
      </c>
      <c r="AN433">
        <v>7.62</v>
      </c>
      <c r="AO433" t="s">
        <v>10358</v>
      </c>
      <c r="AQ433">
        <f>(Table2[[#This Row],[Sharpe Ratio]]-AVERAGE(Table2[Sharpe Ratio]))/_xlfn.STDEV.P(Table2[Sharpe Ratio])</f>
        <v>-0.72731567472953296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-0.26663628254710259</v>
      </c>
      <c r="AS433">
        <f>_xlfn.RANK.AVG(Table2[[#This Row],[1Y Return vs Nifty Z-Score]],Table2[1Y Return vs Nifty Z-Score])</f>
        <v>371</v>
      </c>
      <c r="AT433">
        <f>_xlfn.RANK.AVG(Table2[[#This Row],[6M Return vs Nifty Z-Score]],Table2[6M Return vs Nifty Z-Score])</f>
        <v>342</v>
      </c>
      <c r="AU433">
        <f>_xlfn.RANK.AVG(Table2[[#This Row],[Sharpe Ratio Z-Score]],Table2[Sharpe Ratio Z-Score])</f>
        <v>548.5</v>
      </c>
      <c r="AV433">
        <f>(Table2[[#This Row],[Rank 1Y]]+Table2[[#This Row],[Rank 6M]]+Table2[[#This Row],[Rank Sharpe]])/3</f>
        <v>420.5</v>
      </c>
    </row>
    <row r="434" spans="1:48" x14ac:dyDescent="0.3">
      <c r="A434" t="s">
        <v>229</v>
      </c>
      <c r="B434" t="s">
        <v>230</v>
      </c>
      <c r="C434" t="s">
        <v>10324</v>
      </c>
      <c r="D434" t="s">
        <v>231</v>
      </c>
      <c r="E434">
        <v>118199.3214578</v>
      </c>
      <c r="F434">
        <v>1901.3</v>
      </c>
      <c r="G434">
        <v>10.8502251840893</v>
      </c>
      <c r="H434">
        <f>(Table2[[#This Row],[1Y Return vs Nifty]]-AVERAGE(Table2[1Y Return vs Nifty]))/_xlfn.STDEV.P(Table2[1Y Return vs Nifty])</f>
        <v>-0.22927073443771698</v>
      </c>
      <c r="I434">
        <v>4.4330181759483196</v>
      </c>
      <c r="J434">
        <f>(Table2[[#This Row],[1M Return vs Nifty]]-AVERAGE(Table2[1M Return vs Nifty]))/_xlfn.STDEV.P(Table2[1M Return vs Nifty])</f>
        <v>0.15385795434173163</v>
      </c>
      <c r="K434">
        <v>9.8866341426943496</v>
      </c>
      <c r="L434">
        <f>(Table2[[#This Row],[6M Return vs Nifty]]-AVERAGE(Table2[6M Return vs Nifty]))/_xlfn.STDEV.P(Table2[6M Return vs Nifty])</f>
        <v>2.815790499608857E-2</v>
      </c>
      <c r="M434">
        <v>-0.41828248491980902</v>
      </c>
      <c r="N434">
        <f>(Table2[[#This Row],[1W Return vs Nifty]]-AVERAGE(Table2[1W Return vs Nifty]))/_xlfn.STDEV.P(Table2[1W Return vs Nifty])</f>
        <v>9.6480837860573654E-2</v>
      </c>
      <c r="O434">
        <v>1878.01</v>
      </c>
      <c r="P434">
        <v>1848.5073672830199</v>
      </c>
      <c r="Q434">
        <v>1653.9851030039899</v>
      </c>
      <c r="R434">
        <v>52.510827503601298</v>
      </c>
      <c r="S434" s="2">
        <f>(Table2[[#This Row],[Close Price]]-Table2[[#This Row],[20D EMA]])/Table2[[#This Row],[20D EMA]]</f>
        <v>1.2401424912540383E-2</v>
      </c>
      <c r="T434" s="2">
        <f>(Table2[[#This Row],[Close Price]]-Table2[[#This Row],[50D EMA]])/Table2[[#This Row],[50D EMA]]</f>
        <v>2.8559600925245929E-2</v>
      </c>
      <c r="U434" s="2">
        <f>(Table2[[#This Row],[Close Price]]-Table2[[#This Row],[200D EMA]])/Table2[[#This Row],[200D EMA]]</f>
        <v>0.14952667744517975</v>
      </c>
      <c r="V434">
        <v>0.66064829590944796</v>
      </c>
      <c r="W434">
        <v>1878.5</v>
      </c>
      <c r="X434">
        <v>1916</v>
      </c>
      <c r="Y434">
        <v>1878.5</v>
      </c>
      <c r="Z434">
        <v>1920</v>
      </c>
      <c r="AA434">
        <v>1878.5</v>
      </c>
      <c r="AB434">
        <v>1920</v>
      </c>
      <c r="AC434" s="2">
        <f>(Table2[[#This Row],[Close Price]]/Table2[[#This Row],[Day Low]])-1</f>
        <v>1.2137343625232777E-2</v>
      </c>
      <c r="AD434" s="2">
        <f>(Table2[[#This Row],[Day High]]/Table2[[#This Row],[Close Price]])-1</f>
        <v>7.7315520959344575E-3</v>
      </c>
      <c r="AE434" s="2">
        <f>(Table2[[#This Row],[Close Price]]/Table2[[#This Row],[Current Week Low]])-1</f>
        <v>1.2137343625232777E-2</v>
      </c>
      <c r="AF434" s="2">
        <f>(Table2[[#This Row],[Current Week High]]/Table2[[#This Row],[Close Price]])-1</f>
        <v>9.8353757955083054E-3</v>
      </c>
      <c r="AG434" s="2">
        <f>(Table2[[#This Row],[Close Price]]/Table2[[#This Row],[Current Month Low]])-1</f>
        <v>1.2137343625232777E-2</v>
      </c>
      <c r="AH434" s="2">
        <f>(Table2[[#This Row],[Current Month High]]/Table2[[#This Row],[Close Price]])-1</f>
        <v>9.8353757955083054E-3</v>
      </c>
      <c r="AI434">
        <v>4.42328932835429</v>
      </c>
      <c r="AJ434">
        <v>54.219896986656899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0</v>
      </c>
      <c r="AM434" t="s">
        <v>10359</v>
      </c>
      <c r="AN434">
        <v>1.03</v>
      </c>
      <c r="AO434" t="s">
        <v>10358</v>
      </c>
      <c r="AP434">
        <v>-1.3122374276999999E-4</v>
      </c>
      <c r="AQ434">
        <f>(Table2[[#This Row],[Sharpe Ratio]]-AVERAGE(Table2[Sharpe Ratio]))/_xlfn.STDEV.P(Table2[Sharpe Ratio])</f>
        <v>-0.72881704642889678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-0.67959108366821974</v>
      </c>
      <c r="AS434">
        <f>_xlfn.RANK.AVG(Table2[[#This Row],[1Y Return vs Nifty Z-Score]],Table2[1Y Return vs Nifty Z-Score])</f>
        <v>369</v>
      </c>
      <c r="AT434">
        <f>_xlfn.RANK.AVG(Table2[[#This Row],[6M Return vs Nifty Z-Score]],Table2[6M Return vs Nifty Z-Score])</f>
        <v>324</v>
      </c>
      <c r="AU434">
        <f>_xlfn.RANK.AVG(Table2[[#This Row],[Sharpe Ratio Z-Score]],Table2[Sharpe Ratio Z-Score])</f>
        <v>573</v>
      </c>
      <c r="AV434">
        <f>(Table2[[#This Row],[Rank 1Y]]+Table2[[#This Row],[Rank 6M]]+Table2[[#This Row],[Rank Sharpe]])/3</f>
        <v>422</v>
      </c>
    </row>
    <row r="435" spans="1:48" x14ac:dyDescent="0.3">
      <c r="A435" t="s">
        <v>877</v>
      </c>
      <c r="B435" t="s">
        <v>878</v>
      </c>
      <c r="C435" t="s">
        <v>10314</v>
      </c>
      <c r="D435" t="s">
        <v>51</v>
      </c>
      <c r="E435">
        <v>17988.430860707998</v>
      </c>
      <c r="F435">
        <v>209.49</v>
      </c>
      <c r="G435">
        <v>8.0672553743151898</v>
      </c>
      <c r="H435">
        <f>(Table2[[#This Row],[1Y Return vs Nifty]]-AVERAGE(Table2[1Y Return vs Nifty]))/_xlfn.STDEV.P(Table2[1Y Return vs Nifty])</f>
        <v>-0.27567147814787918</v>
      </c>
      <c r="I435">
        <v>2.0600692417876099</v>
      </c>
      <c r="J435">
        <f>(Table2[[#This Row],[1M Return vs Nifty]]-AVERAGE(Table2[1M Return vs Nifty]))/_xlfn.STDEV.P(Table2[1M Return vs Nifty])</f>
        <v>-7.7275457405646716E-2</v>
      </c>
      <c r="K435">
        <v>1.41812775653211</v>
      </c>
      <c r="L435">
        <f>(Table2[[#This Row],[6M Return vs Nifty]]-AVERAGE(Table2[6M Return vs Nifty]))/_xlfn.STDEV.P(Table2[6M Return vs Nifty])</f>
        <v>-0.25556478015115797</v>
      </c>
      <c r="M435">
        <v>-2.7480239809736902</v>
      </c>
      <c r="N435">
        <f>(Table2[[#This Row],[1W Return vs Nifty]]-AVERAGE(Table2[1W Return vs Nifty]))/_xlfn.STDEV.P(Table2[1W Return vs Nifty])</f>
        <v>-0.46098616427692712</v>
      </c>
      <c r="O435">
        <v>211.4</v>
      </c>
      <c r="P435">
        <v>206.74590851620201</v>
      </c>
      <c r="Q435">
        <v>184.988117031017</v>
      </c>
      <c r="R435">
        <v>50.113497342849001</v>
      </c>
      <c r="S435" s="2">
        <f>(Table2[[#This Row],[Close Price]]-Table2[[#This Row],[20D EMA]])/Table2[[#This Row],[20D EMA]]</f>
        <v>-9.0350047303689521E-3</v>
      </c>
      <c r="T435" s="2">
        <f>(Table2[[#This Row],[Close Price]]-Table2[[#This Row],[50D EMA]])/Table2[[#This Row],[50D EMA]]</f>
        <v>1.3272772861587035E-2</v>
      </c>
      <c r="U435" s="2">
        <f>(Table2[[#This Row],[Close Price]]-Table2[[#This Row],[200D EMA]])/Table2[[#This Row],[200D EMA]]</f>
        <v>0.13245111827845016</v>
      </c>
      <c r="V435">
        <v>0.80355240490092095</v>
      </c>
      <c r="W435">
        <v>208.5</v>
      </c>
      <c r="X435">
        <v>214.67</v>
      </c>
      <c r="Y435">
        <v>208.5</v>
      </c>
      <c r="Z435">
        <v>218.35</v>
      </c>
      <c r="AA435">
        <v>208.5</v>
      </c>
      <c r="AB435">
        <v>218.35</v>
      </c>
      <c r="AC435" s="2">
        <f>(Table2[[#This Row],[Close Price]]/Table2[[#This Row],[Day Low]])-1</f>
        <v>4.7482014388489091E-3</v>
      </c>
      <c r="AD435" s="2">
        <f>(Table2[[#This Row],[Day High]]/Table2[[#This Row],[Close Price]])-1</f>
        <v>2.4726717265740605E-2</v>
      </c>
      <c r="AE435" s="2">
        <f>(Table2[[#This Row],[Close Price]]/Table2[[#This Row],[Current Week Low]])-1</f>
        <v>4.7482014388489091E-3</v>
      </c>
      <c r="AF435" s="2">
        <f>(Table2[[#This Row],[Current Week High]]/Table2[[#This Row],[Close Price]])-1</f>
        <v>4.2293188219008071E-2</v>
      </c>
      <c r="AG435" s="2">
        <f>(Table2[[#This Row],[Close Price]]/Table2[[#This Row],[Current Month Low]])-1</f>
        <v>4.7482014388489091E-3</v>
      </c>
      <c r="AH435" s="2">
        <f>(Table2[[#This Row],[Current Month High]]/Table2[[#This Row],[Close Price]])-1</f>
        <v>4.2293188219008071E-2</v>
      </c>
      <c r="AI435">
        <v>9.9813833595875501</v>
      </c>
      <c r="AJ435">
        <v>67.1240526525728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0.06</v>
      </c>
      <c r="AM435" t="s">
        <v>10358</v>
      </c>
      <c r="AN435">
        <v>3.6</v>
      </c>
      <c r="AO435" t="s">
        <v>10358</v>
      </c>
      <c r="AP435">
        <v>1.4910335472482999E-2</v>
      </c>
      <c r="AQ435">
        <f>(Table2[[#This Row],[Sharpe Ratio]]-AVERAGE(Table2[Sharpe Ratio]))/_xlfn.STDEV.P(Table2[Sharpe Ratio])</f>
        <v>-0.55672188404911371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-1.6262197640307245</v>
      </c>
      <c r="AS435">
        <f>_xlfn.RANK.AVG(Table2[[#This Row],[1Y Return vs Nifty Z-Score]],Table2[1Y Return vs Nifty Z-Score])</f>
        <v>381</v>
      </c>
      <c r="AT435">
        <f>_xlfn.RANK.AVG(Table2[[#This Row],[6M Return vs Nifty Z-Score]],Table2[6M Return vs Nifty Z-Score])</f>
        <v>403</v>
      </c>
      <c r="AU435">
        <f>_xlfn.RANK.AVG(Table2[[#This Row],[Sharpe Ratio Z-Score]],Table2[Sharpe Ratio Z-Score])</f>
        <v>485</v>
      </c>
      <c r="AV435">
        <f>(Table2[[#This Row],[Rank 1Y]]+Table2[[#This Row],[Rank 6M]]+Table2[[#This Row],[Rank Sharpe]])/3</f>
        <v>423</v>
      </c>
    </row>
    <row r="436" spans="1:48" x14ac:dyDescent="0.3">
      <c r="A436" t="s">
        <v>2010</v>
      </c>
      <c r="B436" t="s">
        <v>2011</v>
      </c>
      <c r="C436" t="s">
        <v>10325</v>
      </c>
      <c r="D436" t="s">
        <v>127</v>
      </c>
      <c r="E436">
        <v>3286.8956520000002</v>
      </c>
      <c r="F436">
        <v>580.9</v>
      </c>
      <c r="G436">
        <v>-29.547316573294701</v>
      </c>
      <c r="H436">
        <f>(Table2[[#This Row],[1Y Return vs Nifty]]-AVERAGE(Table2[1Y Return vs Nifty]))/_xlfn.STDEV.P(Table2[1Y Return vs Nifty])</f>
        <v>-0.90282312980383739</v>
      </c>
      <c r="I436">
        <v>-9.4498148045275503</v>
      </c>
      <c r="J436">
        <f>(Table2[[#This Row],[1M Return vs Nifty]]-AVERAGE(Table2[1M Return vs Nifty]))/_xlfn.STDEV.P(Table2[1M Return vs Nifty])</f>
        <v>-1.1983778672147618</v>
      </c>
      <c r="K436">
        <v>-7.7711173060891099</v>
      </c>
      <c r="L436">
        <f>(Table2[[#This Row],[6M Return vs Nifty]]-AVERAGE(Table2[6M Return vs Nifty]))/_xlfn.STDEV.P(Table2[6M Return vs Nifty])</f>
        <v>-0.5634345702599779</v>
      </c>
      <c r="M436">
        <v>-2.31098085763051</v>
      </c>
      <c r="N436">
        <f>(Table2[[#This Row],[1W Return vs Nifty]]-AVERAGE(Table2[1W Return vs Nifty]))/_xlfn.STDEV.P(Table2[1W Return vs Nifty])</f>
        <v>-0.35640927444275222</v>
      </c>
      <c r="O436">
        <v>583.79999999999995</v>
      </c>
      <c r="P436">
        <v>588.44330008738405</v>
      </c>
      <c r="Q436">
        <v>566.16077225681795</v>
      </c>
      <c r="R436">
        <v>44.1019869603224</v>
      </c>
      <c r="S436" s="2">
        <f>(Table2[[#This Row],[Close Price]]-Table2[[#This Row],[20D EMA]])/Table2[[#This Row],[20D EMA]]</f>
        <v>-4.9674546077423387E-3</v>
      </c>
      <c r="T436" s="2">
        <f>(Table2[[#This Row],[Close Price]]-Table2[[#This Row],[50D EMA]])/Table2[[#This Row],[50D EMA]]</f>
        <v>-1.2819077192762473E-2</v>
      </c>
      <c r="U436" s="2">
        <f>(Table2[[#This Row],[Close Price]]-Table2[[#This Row],[200D EMA]])/Table2[[#This Row],[200D EMA]]</f>
        <v>2.603364356104863E-2</v>
      </c>
      <c r="V436">
        <v>0.51644835465841799</v>
      </c>
      <c r="W436">
        <v>563.54999999999995</v>
      </c>
      <c r="X436">
        <v>596</v>
      </c>
      <c r="Y436">
        <v>558.20000000000005</v>
      </c>
      <c r="Z436">
        <v>596</v>
      </c>
      <c r="AA436">
        <v>558.20000000000005</v>
      </c>
      <c r="AB436">
        <v>596</v>
      </c>
      <c r="AC436" s="2">
        <f>(Table2[[#This Row],[Close Price]]/Table2[[#This Row],[Day Low]])-1</f>
        <v>3.0786975423653606E-2</v>
      </c>
      <c r="AD436" s="2">
        <f>(Table2[[#This Row],[Day High]]/Table2[[#This Row],[Close Price]])-1</f>
        <v>2.599414701325542E-2</v>
      </c>
      <c r="AE436" s="2">
        <f>(Table2[[#This Row],[Close Price]]/Table2[[#This Row],[Current Week Low]])-1</f>
        <v>4.066642780365437E-2</v>
      </c>
      <c r="AF436" s="2">
        <f>(Table2[[#This Row],[Current Week High]]/Table2[[#This Row],[Close Price]])-1</f>
        <v>2.599414701325542E-2</v>
      </c>
      <c r="AG436" s="2">
        <f>(Table2[[#This Row],[Close Price]]/Table2[[#This Row],[Current Month Low]])-1</f>
        <v>4.066642780365437E-2</v>
      </c>
      <c r="AH436" s="2">
        <f>(Table2[[#This Row],[Current Month High]]/Table2[[#This Row],[Close Price]])-1</f>
        <v>2.599414701325542E-2</v>
      </c>
      <c r="AI436">
        <v>19.116887588225101</v>
      </c>
      <c r="AJ436">
        <v>26.282608695652101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0.17</v>
      </c>
      <c r="AM436" t="s">
        <v>10358</v>
      </c>
      <c r="AN436">
        <v>-3.67</v>
      </c>
      <c r="AO436" t="s">
        <v>10357</v>
      </c>
      <c r="AP436">
        <v>0.14879800977340499</v>
      </c>
      <c r="AQ436">
        <f>(Table2[[#This Row],[Sharpe Ratio]]-AVERAGE(Table2[Sharpe Ratio]))/_xlfn.STDEV.P(Table2[Sharpe Ratio])</f>
        <v>0.97512868541202014</v>
      </c>
      <c r="AR4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6">
        <f>_xlfn.RANK.AVG(Table2[[#This Row],[1Y Return vs Nifty Z-Score]],Table2[1Y Return vs Nifty Z-Score])</f>
        <v>635</v>
      </c>
      <c r="AT436">
        <f>_xlfn.RANK.AVG(Table2[[#This Row],[6M Return vs Nifty Z-Score]],Table2[6M Return vs Nifty Z-Score])</f>
        <v>513</v>
      </c>
      <c r="AU436">
        <f>_xlfn.RANK.AVG(Table2[[#This Row],[Sharpe Ratio Z-Score]],Table2[Sharpe Ratio Z-Score])</f>
        <v>122</v>
      </c>
      <c r="AV436">
        <f>(Table2[[#This Row],[Rank 1Y]]+Table2[[#This Row],[Rank 6M]]+Table2[[#This Row],[Rank Sharpe]])/3</f>
        <v>423.33333333333331</v>
      </c>
    </row>
    <row r="437" spans="1:48" x14ac:dyDescent="0.3">
      <c r="A437" t="s">
        <v>696</v>
      </c>
      <c r="B437" t="s">
        <v>697</v>
      </c>
      <c r="C437" t="s">
        <v>10318</v>
      </c>
      <c r="D437" t="s">
        <v>281</v>
      </c>
      <c r="E437">
        <v>25843.438504574999</v>
      </c>
      <c r="F437">
        <v>1285.0999999999999</v>
      </c>
      <c r="G437">
        <v>-3.8594199966812699</v>
      </c>
      <c r="H437">
        <f>(Table2[[#This Row],[1Y Return vs Nifty]]-AVERAGE(Table2[1Y Return vs Nifty]))/_xlfn.STDEV.P(Table2[1Y Return vs Nifty])</f>
        <v>-0.47452617116692736</v>
      </c>
      <c r="I437">
        <v>2.2649827262365601</v>
      </c>
      <c r="J437">
        <f>(Table2[[#This Row],[1M Return vs Nifty]]-AVERAGE(Table2[1M Return vs Nifty]))/_xlfn.STDEV.P(Table2[1M Return vs Nifty])</f>
        <v>-5.7316177164969798E-2</v>
      </c>
      <c r="K437">
        <v>-14.190547464897501</v>
      </c>
      <c r="L437">
        <f>(Table2[[#This Row],[6M Return vs Nifty]]-AVERAGE(Table2[6M Return vs Nifty]))/_xlfn.STDEV.P(Table2[6M Return vs Nifty])</f>
        <v>-0.77850649424747642</v>
      </c>
      <c r="M437">
        <v>-0.46634484075343102</v>
      </c>
      <c r="N437">
        <f>(Table2[[#This Row],[1W Return vs Nifty]]-AVERAGE(Table2[1W Return vs Nifty]))/_xlfn.STDEV.P(Table2[1W Return vs Nifty])</f>
        <v>8.4980344150169557E-2</v>
      </c>
      <c r="O437">
        <v>1253.44</v>
      </c>
      <c r="P437">
        <v>1243.4987260984501</v>
      </c>
      <c r="Q437">
        <v>1206.7078306619001</v>
      </c>
      <c r="R437">
        <v>64.084431922821594</v>
      </c>
      <c r="S437" s="2">
        <f>(Table2[[#This Row],[Close Price]]-Table2[[#This Row],[20D EMA]])/Table2[[#This Row],[20D EMA]]</f>
        <v>2.5258488639264626E-2</v>
      </c>
      <c r="T437" s="2">
        <f>(Table2[[#This Row],[Close Price]]-Table2[[#This Row],[50D EMA]])/Table2[[#This Row],[50D EMA]]</f>
        <v>3.3455019316405918E-2</v>
      </c>
      <c r="U437" s="2">
        <f>(Table2[[#This Row],[Close Price]]-Table2[[#This Row],[200D EMA]])/Table2[[#This Row],[200D EMA]]</f>
        <v>6.4963670033615667E-2</v>
      </c>
      <c r="V437">
        <v>0.87573138810191797</v>
      </c>
      <c r="W437">
        <v>1252.05</v>
      </c>
      <c r="X437">
        <v>1289.5</v>
      </c>
      <c r="Y437">
        <v>1252.05</v>
      </c>
      <c r="Z437">
        <v>1289.5</v>
      </c>
      <c r="AA437">
        <v>1252.05</v>
      </c>
      <c r="AB437">
        <v>1289.5</v>
      </c>
      <c r="AC437" s="2">
        <f>(Table2[[#This Row],[Close Price]]/Table2[[#This Row],[Day Low]])-1</f>
        <v>2.6396709396589557E-2</v>
      </c>
      <c r="AD437" s="2">
        <f>(Table2[[#This Row],[Day High]]/Table2[[#This Row],[Close Price]])-1</f>
        <v>3.4238580655203688E-3</v>
      </c>
      <c r="AE437" s="2">
        <f>(Table2[[#This Row],[Close Price]]/Table2[[#This Row],[Current Week Low]])-1</f>
        <v>2.6396709396589557E-2</v>
      </c>
      <c r="AF437" s="2">
        <f>(Table2[[#This Row],[Current Week High]]/Table2[[#This Row],[Close Price]])-1</f>
        <v>3.4238580655203688E-3</v>
      </c>
      <c r="AG437" s="2">
        <f>(Table2[[#This Row],[Close Price]]/Table2[[#This Row],[Current Month Low]])-1</f>
        <v>2.6396709396589557E-2</v>
      </c>
      <c r="AH437" s="2">
        <f>(Table2[[#This Row],[Current Month High]]/Table2[[#This Row],[Close Price]])-1</f>
        <v>3.4238580655203688E-3</v>
      </c>
      <c r="AI437">
        <v>12.434829974321</v>
      </c>
      <c r="AJ437">
        <v>31.139343844073601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-0.11</v>
      </c>
      <c r="AM437" t="s">
        <v>10357</v>
      </c>
      <c r="AN437">
        <v>8.23</v>
      </c>
      <c r="AO437" t="s">
        <v>10358</v>
      </c>
      <c r="AP437">
        <v>0.10220165338100801</v>
      </c>
      <c r="AQ437">
        <f>(Table2[[#This Row],[Sharpe Ratio]]-AVERAGE(Table2[Sharpe Ratio]))/_xlfn.STDEV.P(Table2[Sharpe Ratio])</f>
        <v>0.44200526350479735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-0.78336323492440674</v>
      </c>
      <c r="AS437">
        <f>_xlfn.RANK.AVG(Table2[[#This Row],[1Y Return vs Nifty Z-Score]],Table2[1Y Return vs Nifty Z-Score])</f>
        <v>467</v>
      </c>
      <c r="AT437">
        <f>_xlfn.RANK.AVG(Table2[[#This Row],[6M Return vs Nifty Z-Score]],Table2[6M Return vs Nifty Z-Score])</f>
        <v>577</v>
      </c>
      <c r="AU437">
        <f>_xlfn.RANK.AVG(Table2[[#This Row],[Sharpe Ratio Z-Score]],Table2[Sharpe Ratio Z-Score])</f>
        <v>227</v>
      </c>
      <c r="AV437">
        <f>(Table2[[#This Row],[Rank 1Y]]+Table2[[#This Row],[Rank 6M]]+Table2[[#This Row],[Rank Sharpe]])/3</f>
        <v>423.66666666666669</v>
      </c>
    </row>
    <row r="438" spans="1:48" x14ac:dyDescent="0.3">
      <c r="A438" t="s">
        <v>893</v>
      </c>
      <c r="B438" t="s">
        <v>894</v>
      </c>
      <c r="C438" t="s">
        <v>10324</v>
      </c>
      <c r="D438" t="s">
        <v>895</v>
      </c>
      <c r="E438">
        <v>17518.340261500001</v>
      </c>
      <c r="F438">
        <v>792.7</v>
      </c>
      <c r="G438">
        <v>-15.131669200139299</v>
      </c>
      <c r="H438">
        <f>(Table2[[#This Row],[1Y Return vs Nifty]]-AVERAGE(Table2[1Y Return vs Nifty]))/_xlfn.STDEV.P(Table2[1Y Return vs Nifty])</f>
        <v>-0.66246954895340437</v>
      </c>
      <c r="I438">
        <v>12.231368079041999</v>
      </c>
      <c r="J438">
        <f>(Table2[[#This Row],[1M Return vs Nifty]]-AVERAGE(Table2[1M Return vs Nifty]))/_xlfn.STDEV.P(Table2[1M Return vs Nifty])</f>
        <v>0.91344413555021708</v>
      </c>
      <c r="K438">
        <v>1.2968362796950399</v>
      </c>
      <c r="L438">
        <f>(Table2[[#This Row],[6M Return vs Nifty]]-AVERAGE(Table2[6M Return vs Nifty]))/_xlfn.STDEV.P(Table2[6M Return vs Nifty])</f>
        <v>-0.25962844166647792</v>
      </c>
      <c r="M438">
        <v>-0.68436458614209394</v>
      </c>
      <c r="N438">
        <f>(Table2[[#This Row],[1W Return vs Nifty]]-AVERAGE(Table2[1W Return vs Nifty]))/_xlfn.STDEV.P(Table2[1W Return vs Nifty])</f>
        <v>3.2811975224062644E-2</v>
      </c>
      <c r="O438">
        <v>761.07</v>
      </c>
      <c r="P438">
        <v>732.44942752232305</v>
      </c>
      <c r="Q438">
        <v>695.02017470605404</v>
      </c>
      <c r="R438">
        <v>71.4036480751721</v>
      </c>
      <c r="S438" s="2">
        <f>(Table2[[#This Row],[Close Price]]-Table2[[#This Row],[20D EMA]])/Table2[[#This Row],[20D EMA]]</f>
        <v>4.1559909075380708E-2</v>
      </c>
      <c r="T438" s="2">
        <f>(Table2[[#This Row],[Close Price]]-Table2[[#This Row],[50D EMA]])/Table2[[#This Row],[50D EMA]]</f>
        <v>8.2259020505331376E-2</v>
      </c>
      <c r="U438" s="2">
        <f>(Table2[[#This Row],[Close Price]]-Table2[[#This Row],[200D EMA]])/Table2[[#This Row],[200D EMA]]</f>
        <v>0.14054243149885237</v>
      </c>
      <c r="V438">
        <v>1.4188354848279501</v>
      </c>
      <c r="W438">
        <v>785.75</v>
      </c>
      <c r="X438">
        <v>806</v>
      </c>
      <c r="Y438">
        <v>780</v>
      </c>
      <c r="Z438">
        <v>806</v>
      </c>
      <c r="AA438">
        <v>780</v>
      </c>
      <c r="AB438">
        <v>806</v>
      </c>
      <c r="AC438" s="2">
        <f>(Table2[[#This Row],[Close Price]]/Table2[[#This Row],[Day Low]])-1</f>
        <v>8.8450524976138034E-3</v>
      </c>
      <c r="AD438" s="2">
        <f>(Table2[[#This Row],[Day High]]/Table2[[#This Row],[Close Price]])-1</f>
        <v>1.677810016399639E-2</v>
      </c>
      <c r="AE438" s="2">
        <f>(Table2[[#This Row],[Close Price]]/Table2[[#This Row],[Current Week Low]])-1</f>
        <v>1.6282051282051402E-2</v>
      </c>
      <c r="AF438" s="2">
        <f>(Table2[[#This Row],[Current Week High]]/Table2[[#This Row],[Close Price]])-1</f>
        <v>1.677810016399639E-2</v>
      </c>
      <c r="AG438" s="2">
        <f>(Table2[[#This Row],[Close Price]]/Table2[[#This Row],[Current Month Low]])-1</f>
        <v>1.6282051282051402E-2</v>
      </c>
      <c r="AH438" s="2">
        <f>(Table2[[#This Row],[Current Month High]]/Table2[[#This Row],[Close Price]])-1</f>
        <v>1.677810016399639E-2</v>
      </c>
      <c r="AI438">
        <v>7.1653841301879604</v>
      </c>
      <c r="AJ438">
        <v>33.4511784511784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0.09</v>
      </c>
      <c r="AM438" t="s">
        <v>10358</v>
      </c>
      <c r="AN438">
        <v>9.98</v>
      </c>
      <c r="AO438" t="s">
        <v>10358</v>
      </c>
      <c r="AP438">
        <v>7.4125714136171E-2</v>
      </c>
      <c r="AQ438">
        <f>(Table2[[#This Row],[Sharpe Ratio]]-AVERAGE(Table2[Sharpe Ratio]))/_xlfn.STDEV.P(Table2[Sharpe Ratio])</f>
        <v>0.12077970077154733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0.14493782092594476</v>
      </c>
      <c r="AS438">
        <f>_xlfn.RANK.AVG(Table2[[#This Row],[1Y Return vs Nifty Z-Score]],Table2[1Y Return vs Nifty Z-Score])</f>
        <v>544</v>
      </c>
      <c r="AT438">
        <f>_xlfn.RANK.AVG(Table2[[#This Row],[6M Return vs Nifty Z-Score]],Table2[6M Return vs Nifty Z-Score])</f>
        <v>405</v>
      </c>
      <c r="AU438">
        <f>_xlfn.RANK.AVG(Table2[[#This Row],[Sharpe Ratio Z-Score]],Table2[Sharpe Ratio Z-Score])</f>
        <v>322</v>
      </c>
      <c r="AV438">
        <f>(Table2[[#This Row],[Rank 1Y]]+Table2[[#This Row],[Rank 6M]]+Table2[[#This Row],[Rank Sharpe]])/3</f>
        <v>423.66666666666669</v>
      </c>
    </row>
    <row r="439" spans="1:48" x14ac:dyDescent="0.3">
      <c r="A439" t="s">
        <v>962</v>
      </c>
      <c r="B439" t="s">
        <v>963</v>
      </c>
      <c r="C439" t="s">
        <v>10325</v>
      </c>
      <c r="D439" t="s">
        <v>92</v>
      </c>
      <c r="E439">
        <v>15403.98907035</v>
      </c>
      <c r="F439">
        <v>2771.9</v>
      </c>
      <c r="G439">
        <v>-14.0670215982753</v>
      </c>
      <c r="H439">
        <f>(Table2[[#This Row],[1Y Return vs Nifty]]-AVERAGE(Table2[1Y Return vs Nifty]))/_xlfn.STDEV.P(Table2[1Y Return vs Nifty])</f>
        <v>-0.64471856928333027</v>
      </c>
      <c r="I439">
        <v>-10.9171564044055</v>
      </c>
      <c r="J439">
        <f>(Table2[[#This Row],[1M Return vs Nifty]]-AVERAGE(Table2[1M Return vs Nifty]))/_xlfn.STDEV.P(Table2[1M Return vs Nifty])</f>
        <v>-1.3413020006827254</v>
      </c>
      <c r="K439">
        <v>-16.688463378412099</v>
      </c>
      <c r="L439">
        <f>(Table2[[#This Row],[6M Return vs Nifty]]-AVERAGE(Table2[6M Return vs Nifty]))/_xlfn.STDEV.P(Table2[6M Return vs Nifty])</f>
        <v>-0.86219485414674502</v>
      </c>
      <c r="M439">
        <v>-5.3724191897849103</v>
      </c>
      <c r="N439">
        <f>(Table2[[#This Row],[1W Return vs Nifty]]-AVERAGE(Table2[1W Return vs Nifty]))/_xlfn.STDEV.P(Table2[1W Return vs Nifty])</f>
        <v>-1.0889587234462881</v>
      </c>
      <c r="O439">
        <v>2878.39</v>
      </c>
      <c r="P439">
        <v>2952.6317093192602</v>
      </c>
      <c r="Q439">
        <v>2633.83604753495</v>
      </c>
      <c r="R439">
        <v>26.652167008787501</v>
      </c>
      <c r="S439" s="2">
        <f>(Table2[[#This Row],[Close Price]]-Table2[[#This Row],[20D EMA]])/Table2[[#This Row],[20D EMA]]</f>
        <v>-3.6996376446555117E-2</v>
      </c>
      <c r="T439" s="2">
        <f>(Table2[[#This Row],[Close Price]]-Table2[[#This Row],[50D EMA]])/Table2[[#This Row],[50D EMA]]</f>
        <v>-6.1210380132687939E-2</v>
      </c>
      <c r="U439" s="2">
        <f>(Table2[[#This Row],[Close Price]]-Table2[[#This Row],[200D EMA]])/Table2[[#This Row],[200D EMA]]</f>
        <v>5.241934196863407E-2</v>
      </c>
      <c r="V439">
        <v>0.289441689677221</v>
      </c>
      <c r="W439">
        <v>2720.05</v>
      </c>
      <c r="X439">
        <v>2834</v>
      </c>
      <c r="Y439">
        <v>2720.05</v>
      </c>
      <c r="Z439">
        <v>2834</v>
      </c>
      <c r="AA439">
        <v>2720.05</v>
      </c>
      <c r="AB439">
        <v>2834</v>
      </c>
      <c r="AC439" s="2">
        <f>(Table2[[#This Row],[Close Price]]/Table2[[#This Row],[Day Low]])-1</f>
        <v>1.9062149592838251E-2</v>
      </c>
      <c r="AD439" s="2">
        <f>(Table2[[#This Row],[Day High]]/Table2[[#This Row],[Close Price]])-1</f>
        <v>2.240340560626275E-2</v>
      </c>
      <c r="AE439" s="2">
        <f>(Table2[[#This Row],[Close Price]]/Table2[[#This Row],[Current Week Low]])-1</f>
        <v>1.9062149592838251E-2</v>
      </c>
      <c r="AF439" s="2">
        <f>(Table2[[#This Row],[Current Week High]]/Table2[[#This Row],[Close Price]])-1</f>
        <v>2.240340560626275E-2</v>
      </c>
      <c r="AG439" s="2">
        <f>(Table2[[#This Row],[Close Price]]/Table2[[#This Row],[Current Month Low]])-1</f>
        <v>1.9062149592838251E-2</v>
      </c>
      <c r="AH439" s="2">
        <f>(Table2[[#This Row],[Current Month High]]/Table2[[#This Row],[Close Price]])-1</f>
        <v>2.240340560626275E-2</v>
      </c>
      <c r="AI439">
        <v>31.859013672931901</v>
      </c>
      <c r="AJ439">
        <v>59.7636887608069</v>
      </c>
      <c r="AK439" t="str">
        <f>IF(AND(Table2[[#This Row],[20D EMA]]&gt;Table2[[#This Row],[50D EMA]],Table2[[#This Row],[50D EMA]]&gt;Table2[[#This Row],[200D EMA]]),"Uptrend","Downtrend/NoTrend")</f>
        <v>Downtrend/NoTrend</v>
      </c>
      <c r="AL439">
        <v>0</v>
      </c>
      <c r="AM439">
        <v>0</v>
      </c>
      <c r="AN439">
        <v>-3.35</v>
      </c>
      <c r="AO439" t="s">
        <v>10357</v>
      </c>
      <c r="AP439">
        <v>0.141381542862098</v>
      </c>
      <c r="AQ439">
        <f>(Table2[[#This Row],[Sharpe Ratio]]-AVERAGE(Table2[Sharpe Ratio]))/_xlfn.STDEV.P(Table2[Sharpe Ratio])</f>
        <v>0.89027457825992495</v>
      </c>
      <c r="AR4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9">
        <f>_xlfn.RANK.AVG(Table2[[#This Row],[1Y Return vs Nifty Z-Score]],Table2[1Y Return vs Nifty Z-Score])</f>
        <v>537</v>
      </c>
      <c r="AT439">
        <f>_xlfn.RANK.AVG(Table2[[#This Row],[6M Return vs Nifty Z-Score]],Table2[6M Return vs Nifty Z-Score])</f>
        <v>597</v>
      </c>
      <c r="AU439">
        <f>_xlfn.RANK.AVG(Table2[[#This Row],[Sharpe Ratio Z-Score]],Table2[Sharpe Ratio Z-Score])</f>
        <v>139</v>
      </c>
      <c r="AV439">
        <f>(Table2[[#This Row],[Rank 1Y]]+Table2[[#This Row],[Rank 6M]]+Table2[[#This Row],[Rank Sharpe]])/3</f>
        <v>424.33333333333331</v>
      </c>
    </row>
    <row r="440" spans="1:48" x14ac:dyDescent="0.3">
      <c r="A440" t="s">
        <v>569</v>
      </c>
      <c r="B440" t="s">
        <v>570</v>
      </c>
      <c r="C440" t="s">
        <v>10318</v>
      </c>
      <c r="D440" t="s">
        <v>54</v>
      </c>
      <c r="E440">
        <v>35018.793210540003</v>
      </c>
      <c r="F440">
        <v>1412.4</v>
      </c>
      <c r="G440">
        <v>32.024683159036698</v>
      </c>
      <c r="H440">
        <f>(Table2[[#This Row],[1Y Return vs Nifty]]-AVERAGE(Table2[1Y Return vs Nifty]))/_xlfn.STDEV.P(Table2[1Y Return vs Nifty])</f>
        <v>0.12377319519689241</v>
      </c>
      <c r="I440">
        <v>6.19931199738045</v>
      </c>
      <c r="J440">
        <f>(Table2[[#This Row],[1M Return vs Nifty]]-AVERAGE(Table2[1M Return vs Nifty]))/_xlfn.STDEV.P(Table2[1M Return vs Nifty])</f>
        <v>0.32590106543392927</v>
      </c>
      <c r="K440">
        <v>5.0576345197631802</v>
      </c>
      <c r="L440">
        <f>(Table2[[#This Row],[6M Return vs Nifty]]-AVERAGE(Table2[6M Return vs Nifty]))/_xlfn.STDEV.P(Table2[6M Return vs Nifty])</f>
        <v>-0.13362938984870792</v>
      </c>
      <c r="M440">
        <v>-0.50193106969603896</v>
      </c>
      <c r="N440">
        <f>(Table2[[#This Row],[1W Return vs Nifty]]-AVERAGE(Table2[1W Return vs Nifty]))/_xlfn.STDEV.P(Table2[1W Return vs Nifty])</f>
        <v>7.6465172660278385E-2</v>
      </c>
      <c r="O440">
        <v>1369.12</v>
      </c>
      <c r="P440">
        <v>1315.2590611032099</v>
      </c>
      <c r="Q440">
        <v>1198.2026058889401</v>
      </c>
      <c r="R440">
        <v>53.532309118585403</v>
      </c>
      <c r="S440" s="2">
        <f>(Table2[[#This Row],[Close Price]]-Table2[[#This Row],[20D EMA]])/Table2[[#This Row],[20D EMA]]</f>
        <v>3.1611546102606206E-2</v>
      </c>
      <c r="T440" s="2">
        <f>(Table2[[#This Row],[Close Price]]-Table2[[#This Row],[50D EMA]])/Table2[[#This Row],[50D EMA]]</f>
        <v>7.3856886274032252E-2</v>
      </c>
      <c r="U440" s="2">
        <f>(Table2[[#This Row],[Close Price]]-Table2[[#This Row],[200D EMA]])/Table2[[#This Row],[200D EMA]]</f>
        <v>0.17876558860606728</v>
      </c>
      <c r="V440">
        <v>0.77877397514779001</v>
      </c>
      <c r="W440">
        <v>1381.8</v>
      </c>
      <c r="X440">
        <v>1417.15</v>
      </c>
      <c r="Y440">
        <v>1375</v>
      </c>
      <c r="Z440">
        <v>1417.15</v>
      </c>
      <c r="AA440">
        <v>1375</v>
      </c>
      <c r="AB440">
        <v>1417.15</v>
      </c>
      <c r="AC440" s="2">
        <f>(Table2[[#This Row],[Close Price]]/Table2[[#This Row],[Day Low]])-1</f>
        <v>2.2145028224055618E-2</v>
      </c>
      <c r="AD440" s="2">
        <f>(Table2[[#This Row],[Day High]]/Table2[[#This Row],[Close Price]])-1</f>
        <v>3.36306995185498E-3</v>
      </c>
      <c r="AE440" s="2">
        <f>(Table2[[#This Row],[Close Price]]/Table2[[#This Row],[Current Week Low]])-1</f>
        <v>2.7200000000000113E-2</v>
      </c>
      <c r="AF440" s="2">
        <f>(Table2[[#This Row],[Current Week High]]/Table2[[#This Row],[Close Price]])-1</f>
        <v>3.36306995185498E-3</v>
      </c>
      <c r="AG440" s="2">
        <f>(Table2[[#This Row],[Close Price]]/Table2[[#This Row],[Current Month Low]])-1</f>
        <v>2.7200000000000113E-2</v>
      </c>
      <c r="AH440" s="2">
        <f>(Table2[[#This Row],[Current Month High]]/Table2[[#This Row],[Close Price]])-1</f>
        <v>3.36306995185498E-3</v>
      </c>
      <c r="AI440">
        <v>1.2496459926366299</v>
      </c>
      <c r="AJ440">
        <v>64.845938375350102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0.03</v>
      </c>
      <c r="AM440" t="s">
        <v>10358</v>
      </c>
      <c r="AN440">
        <v>4.37</v>
      </c>
      <c r="AO440" t="s">
        <v>10358</v>
      </c>
      <c r="AP440">
        <v>-3.1894075696757999E-2</v>
      </c>
      <c r="AQ440">
        <f>(Table2[[#This Row],[Sharpe Ratio]]-AVERAGE(Table2[Sharpe Ratio]))/_xlfn.STDEV.P(Table2[Sharpe Ratio])</f>
        <v>-1.0922257254389491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-0.69971568199655698</v>
      </c>
      <c r="AS440">
        <f>_xlfn.RANK.AVG(Table2[[#This Row],[1Y Return vs Nifty Z-Score]],Table2[1Y Return vs Nifty Z-Score])</f>
        <v>266</v>
      </c>
      <c r="AT440">
        <f>_xlfn.RANK.AVG(Table2[[#This Row],[6M Return vs Nifty Z-Score]],Table2[6M Return vs Nifty Z-Score])</f>
        <v>370</v>
      </c>
      <c r="AU440">
        <f>_xlfn.RANK.AVG(Table2[[#This Row],[Sharpe Ratio Z-Score]],Table2[Sharpe Ratio Z-Score])</f>
        <v>640</v>
      </c>
      <c r="AV440">
        <f>(Table2[[#This Row],[Rank 1Y]]+Table2[[#This Row],[Rank 6M]]+Table2[[#This Row],[Rank Sharpe]])/3</f>
        <v>425.33333333333331</v>
      </c>
    </row>
    <row r="441" spans="1:48" x14ac:dyDescent="0.3">
      <c r="A441" t="s">
        <v>75</v>
      </c>
      <c r="B441" t="s">
        <v>76</v>
      </c>
      <c r="C441" t="s">
        <v>6744</v>
      </c>
      <c r="D441" t="s">
        <v>77</v>
      </c>
      <c r="E441">
        <v>329265.15871902002</v>
      </c>
      <c r="F441">
        <v>11580.45</v>
      </c>
      <c r="G441">
        <v>4.0842497148651402</v>
      </c>
      <c r="H441">
        <f>(Table2[[#This Row],[1Y Return vs Nifty]]-AVERAGE(Table2[1Y Return vs Nifty]))/_xlfn.STDEV.P(Table2[1Y Return vs Nifty])</f>
        <v>-0.3420805437982421</v>
      </c>
      <c r="I441">
        <v>-2.6860410590643098</v>
      </c>
      <c r="J441">
        <f>(Table2[[#This Row],[1M Return vs Nifty]]-AVERAGE(Table2[1M Return vs Nifty]))/_xlfn.STDEV.P(Table2[1M Return vs Nifty])</f>
        <v>-0.53956297256166663</v>
      </c>
      <c r="K441">
        <v>3.58909927844973</v>
      </c>
      <c r="L441">
        <f>(Table2[[#This Row],[6M Return vs Nifty]]-AVERAGE(Table2[6M Return vs Nifty]))/_xlfn.STDEV.P(Table2[6M Return vs Nifty])</f>
        <v>-0.18283012760568002</v>
      </c>
      <c r="M441">
        <v>1.05875864395595</v>
      </c>
      <c r="N441">
        <f>(Table2[[#This Row],[1W Return vs Nifty]]-AVERAGE(Table2[1W Return vs Nifty]))/_xlfn.STDEV.P(Table2[1W Return vs Nifty])</f>
        <v>0.44991133285018431</v>
      </c>
      <c r="O441">
        <v>11377.5</v>
      </c>
      <c r="P441">
        <v>11266.7281909919</v>
      </c>
      <c r="Q441">
        <v>10265.133170826</v>
      </c>
      <c r="R441">
        <v>58.978872606113597</v>
      </c>
      <c r="S441" s="2">
        <f>(Table2[[#This Row],[Close Price]]-Table2[[#This Row],[20D EMA]])/Table2[[#This Row],[20D EMA]]</f>
        <v>1.7837837837837902E-2</v>
      </c>
      <c r="T441" s="2">
        <f>(Table2[[#This Row],[Close Price]]-Table2[[#This Row],[50D EMA]])/Table2[[#This Row],[50D EMA]]</f>
        <v>2.7844978922890045E-2</v>
      </c>
      <c r="U441" s="2">
        <f>(Table2[[#This Row],[Close Price]]-Table2[[#This Row],[200D EMA]])/Table2[[#This Row],[200D EMA]]</f>
        <v>0.12813441455510716</v>
      </c>
      <c r="V441">
        <v>0.66224907711798697</v>
      </c>
      <c r="W441">
        <v>11381.85</v>
      </c>
      <c r="X441">
        <v>11637.45</v>
      </c>
      <c r="Y441">
        <v>11325</v>
      </c>
      <c r="Z441">
        <v>11637.45</v>
      </c>
      <c r="AA441">
        <v>11325</v>
      </c>
      <c r="AB441">
        <v>11637.45</v>
      </c>
      <c r="AC441" s="2">
        <f>(Table2[[#This Row],[Close Price]]/Table2[[#This Row],[Day Low]])-1</f>
        <v>1.744883301045097E-2</v>
      </c>
      <c r="AD441" s="2">
        <f>(Table2[[#This Row],[Day High]]/Table2[[#This Row],[Close Price]])-1</f>
        <v>4.9220885198761888E-3</v>
      </c>
      <c r="AE441" s="2">
        <f>(Table2[[#This Row],[Close Price]]/Table2[[#This Row],[Current Week Low]])-1</f>
        <v>2.2556291390728456E-2</v>
      </c>
      <c r="AF441" s="2">
        <f>(Table2[[#This Row],[Current Week High]]/Table2[[#This Row],[Close Price]])-1</f>
        <v>4.9220885198761888E-3</v>
      </c>
      <c r="AG441" s="2">
        <f>(Table2[[#This Row],[Close Price]]/Table2[[#This Row],[Current Month Low]])-1</f>
        <v>2.2556291390728456E-2</v>
      </c>
      <c r="AH441" s="2">
        <f>(Table2[[#This Row],[Current Month High]]/Table2[[#This Row],[Close Price]])-1</f>
        <v>4.9220885198761888E-3</v>
      </c>
      <c r="AI441">
        <v>4.2964651632708399</v>
      </c>
      <c r="AJ441">
        <v>43.945034524334801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-0.01</v>
      </c>
      <c r="AM441" t="s">
        <v>10357</v>
      </c>
      <c r="AN441">
        <v>2.34</v>
      </c>
      <c r="AO441" t="s">
        <v>10358</v>
      </c>
      <c r="AP441">
        <v>1.6395685602274002E-2</v>
      </c>
      <c r="AQ441">
        <f>(Table2[[#This Row],[Sharpe Ratio]]-AVERAGE(Table2[Sharpe Ratio]))/_xlfn.STDEV.P(Table2[Sharpe Ratio])</f>
        <v>-0.53972753072981161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-1.1542898418452161</v>
      </c>
      <c r="AS441">
        <f>_xlfn.RANK.AVG(Table2[[#This Row],[1Y Return vs Nifty Z-Score]],Table2[1Y Return vs Nifty Z-Score])</f>
        <v>409</v>
      </c>
      <c r="AT441">
        <f>_xlfn.RANK.AVG(Table2[[#This Row],[6M Return vs Nifty Z-Score]],Table2[6M Return vs Nifty Z-Score])</f>
        <v>388</v>
      </c>
      <c r="AU441">
        <f>_xlfn.RANK.AVG(Table2[[#This Row],[Sharpe Ratio Z-Score]],Table2[Sharpe Ratio Z-Score])</f>
        <v>480</v>
      </c>
      <c r="AV441">
        <f>(Table2[[#This Row],[Rank 1Y]]+Table2[[#This Row],[Rank 6M]]+Table2[[#This Row],[Rank Sharpe]])/3</f>
        <v>425.66666666666669</v>
      </c>
    </row>
    <row r="442" spans="1:48" x14ac:dyDescent="0.3">
      <c r="A442" t="s">
        <v>709</v>
      </c>
      <c r="B442" t="s">
        <v>710</v>
      </c>
      <c r="C442" t="s">
        <v>10327</v>
      </c>
      <c r="D442" t="s">
        <v>276</v>
      </c>
      <c r="E442">
        <v>25578.72324132</v>
      </c>
      <c r="F442">
        <v>519.35</v>
      </c>
      <c r="G442">
        <v>-12.338776567504301</v>
      </c>
      <c r="H442">
        <f>(Table2[[#This Row],[1Y Return vs Nifty]]-AVERAGE(Table2[1Y Return vs Nifty]))/_xlfn.STDEV.P(Table2[1Y Return vs Nifty])</f>
        <v>-0.61590336099054765</v>
      </c>
      <c r="I442">
        <v>0.34233251390834801</v>
      </c>
      <c r="J442">
        <f>(Table2[[#This Row],[1M Return vs Nifty]]-AVERAGE(Table2[1M Return vs Nifty]))/_xlfn.STDEV.P(Table2[1M Return vs Nifty])</f>
        <v>-0.24458894008661153</v>
      </c>
      <c r="K442">
        <v>27.388504715076099</v>
      </c>
      <c r="L442">
        <f>(Table2[[#This Row],[6M Return vs Nifty]]-AVERAGE(Table2[6M Return vs Nifty]))/_xlfn.STDEV.P(Table2[6M Return vs Nifty])</f>
        <v>0.61452786062483711</v>
      </c>
      <c r="M442">
        <v>-5.3697636720818904</v>
      </c>
      <c r="N442">
        <f>(Table2[[#This Row],[1W Return vs Nifty]]-AVERAGE(Table2[1W Return vs Nifty]))/_xlfn.STDEV.P(Table2[1W Return vs Nifty])</f>
        <v>-1.0883233038104474</v>
      </c>
      <c r="O442">
        <v>520.94000000000005</v>
      </c>
      <c r="P442">
        <v>506.896131790543</v>
      </c>
      <c r="Q442">
        <v>452.33354473712097</v>
      </c>
      <c r="R442">
        <v>36.355069129714302</v>
      </c>
      <c r="S442" s="2">
        <f>(Table2[[#This Row],[Close Price]]-Table2[[#This Row],[20D EMA]])/Table2[[#This Row],[20D EMA]]</f>
        <v>-3.0521749145775551E-3</v>
      </c>
      <c r="T442" s="2">
        <f>(Table2[[#This Row],[Close Price]]-Table2[[#This Row],[50D EMA]])/Table2[[#This Row],[50D EMA]]</f>
        <v>2.4568876005159872E-2</v>
      </c>
      <c r="U442" s="2">
        <f>(Table2[[#This Row],[Close Price]]-Table2[[#This Row],[200D EMA]])/Table2[[#This Row],[200D EMA]]</f>
        <v>0.14815716420462793</v>
      </c>
      <c r="V442">
        <v>0.68286734730167797</v>
      </c>
      <c r="W442">
        <v>501.35</v>
      </c>
      <c r="X442">
        <v>526.6</v>
      </c>
      <c r="Y442">
        <v>501.35</v>
      </c>
      <c r="Z442">
        <v>526.6</v>
      </c>
      <c r="AA442">
        <v>501.35</v>
      </c>
      <c r="AB442">
        <v>526.6</v>
      </c>
      <c r="AC442" s="2">
        <f>(Table2[[#This Row],[Close Price]]/Table2[[#This Row],[Day Low]])-1</f>
        <v>3.590306173332003E-2</v>
      </c>
      <c r="AD442" s="2">
        <f>(Table2[[#This Row],[Day High]]/Table2[[#This Row],[Close Price]])-1</f>
        <v>1.3959757389043981E-2</v>
      </c>
      <c r="AE442" s="2">
        <f>(Table2[[#This Row],[Close Price]]/Table2[[#This Row],[Current Week Low]])-1</f>
        <v>3.590306173332003E-2</v>
      </c>
      <c r="AF442" s="2">
        <f>(Table2[[#This Row],[Current Week High]]/Table2[[#This Row],[Close Price]])-1</f>
        <v>1.3959757389043981E-2</v>
      </c>
      <c r="AG442" s="2">
        <f>(Table2[[#This Row],[Close Price]]/Table2[[#This Row],[Current Month Low]])-1</f>
        <v>3.590306173332003E-2</v>
      </c>
      <c r="AH442" s="2">
        <f>(Table2[[#This Row],[Current Month High]]/Table2[[#This Row],[Close Price]])-1</f>
        <v>1.3959757389043981E-2</v>
      </c>
      <c r="AI442">
        <v>9.2423221334360299</v>
      </c>
      <c r="AJ442">
        <v>54.522463552514097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0.02</v>
      </c>
      <c r="AM442" t="s">
        <v>10358</v>
      </c>
      <c r="AN442">
        <v>-2.0299999999999998</v>
      </c>
      <c r="AO442" t="s">
        <v>10357</v>
      </c>
      <c r="AP442">
        <v>-5.9181201207010002E-3</v>
      </c>
      <c r="AQ442">
        <f>(Table2[[#This Row],[Sharpe Ratio]]-AVERAGE(Table2[Sharpe Ratio]))/_xlfn.STDEV.P(Table2[Sharpe Ratio])</f>
        <v>-0.79502672971925126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-2.1293144739820207</v>
      </c>
      <c r="AS442">
        <f>_xlfn.RANK.AVG(Table2[[#This Row],[1Y Return vs Nifty Z-Score]],Table2[1Y Return vs Nifty Z-Score])</f>
        <v>525</v>
      </c>
      <c r="AT442">
        <f>_xlfn.RANK.AVG(Table2[[#This Row],[6M Return vs Nifty Z-Score]],Table2[6M Return vs Nifty Z-Score])</f>
        <v>165</v>
      </c>
      <c r="AU442">
        <f>_xlfn.RANK.AVG(Table2[[#This Row],[Sharpe Ratio Z-Score]],Table2[Sharpe Ratio Z-Score])</f>
        <v>587</v>
      </c>
      <c r="AV442">
        <f>(Table2[[#This Row],[Rank 1Y]]+Table2[[#This Row],[Rank 6M]]+Table2[[#This Row],[Rank Sharpe]])/3</f>
        <v>425.66666666666669</v>
      </c>
    </row>
    <row r="443" spans="1:48" x14ac:dyDescent="0.3">
      <c r="A443" t="s">
        <v>361</v>
      </c>
      <c r="B443" t="s">
        <v>362</v>
      </c>
      <c r="C443" t="s">
        <v>10327</v>
      </c>
      <c r="D443" t="s">
        <v>170</v>
      </c>
      <c r="E443">
        <v>69446.421226890001</v>
      </c>
      <c r="F443">
        <v>4501.8</v>
      </c>
      <c r="G443">
        <v>-5.0101677972844101</v>
      </c>
      <c r="H443">
        <f>(Table2[[#This Row],[1Y Return vs Nifty]]-AVERAGE(Table2[1Y Return vs Nifty]))/_xlfn.STDEV.P(Table2[1Y Return vs Nifty])</f>
        <v>-0.49371270836301473</v>
      </c>
      <c r="I443">
        <v>6.0339513768543398</v>
      </c>
      <c r="J443">
        <f>(Table2[[#This Row],[1M Return vs Nifty]]-AVERAGE(Table2[1M Return vs Nifty]))/_xlfn.STDEV.P(Table2[1M Return vs Nifty])</f>
        <v>0.30979437057815412</v>
      </c>
      <c r="K443">
        <v>11.9875796394048</v>
      </c>
      <c r="L443">
        <f>(Table2[[#This Row],[6M Return vs Nifty]]-AVERAGE(Table2[6M Return vs Nifty]))/_xlfn.STDEV.P(Table2[6M Return vs Nifty])</f>
        <v>9.8546456470611207E-2</v>
      </c>
      <c r="M443">
        <v>1.01257381716677</v>
      </c>
      <c r="N443">
        <f>(Table2[[#This Row],[1W Return vs Nifty]]-AVERAGE(Table2[1W Return vs Nifty]))/_xlfn.STDEV.P(Table2[1W Return vs Nifty])</f>
        <v>0.43886009949317312</v>
      </c>
      <c r="O443">
        <v>4416.92</v>
      </c>
      <c r="P443">
        <v>4216.4730703579799</v>
      </c>
      <c r="Q443">
        <v>3832.9291594414499</v>
      </c>
      <c r="R443">
        <v>71.0707132756215</v>
      </c>
      <c r="S443" s="2">
        <f>(Table2[[#This Row],[Close Price]]-Table2[[#This Row],[20D EMA]])/Table2[[#This Row],[20D EMA]]</f>
        <v>1.9217010948805981E-2</v>
      </c>
      <c r="T443" s="2">
        <f>(Table2[[#This Row],[Close Price]]-Table2[[#This Row],[50D EMA]])/Table2[[#This Row],[50D EMA]]</f>
        <v>6.7669572384532264E-2</v>
      </c>
      <c r="U443" s="2">
        <f>(Table2[[#This Row],[Close Price]]-Table2[[#This Row],[200D EMA]])/Table2[[#This Row],[200D EMA]]</f>
        <v>0.17450644474108176</v>
      </c>
      <c r="V443">
        <v>0.70076126116859105</v>
      </c>
      <c r="W443">
        <v>4476.6000000000004</v>
      </c>
      <c r="X443">
        <v>4590</v>
      </c>
      <c r="Y443">
        <v>4476.6000000000004</v>
      </c>
      <c r="Z443">
        <v>4630.45</v>
      </c>
      <c r="AA443">
        <v>4476.6000000000004</v>
      </c>
      <c r="AB443">
        <v>4630.45</v>
      </c>
      <c r="AC443" s="2">
        <f>(Table2[[#This Row],[Close Price]]/Table2[[#This Row],[Day Low]])-1</f>
        <v>5.6292722155206754E-3</v>
      </c>
      <c r="AD443" s="2">
        <f>(Table2[[#This Row],[Day High]]/Table2[[#This Row],[Close Price]])-1</f>
        <v>1.9592163134745988E-2</v>
      </c>
      <c r="AE443" s="2">
        <f>(Table2[[#This Row],[Close Price]]/Table2[[#This Row],[Current Week Low]])-1</f>
        <v>5.6292722155206754E-3</v>
      </c>
      <c r="AF443" s="2">
        <f>(Table2[[#This Row],[Current Week High]]/Table2[[#This Row],[Close Price]])-1</f>
        <v>2.8577457905726522E-2</v>
      </c>
      <c r="AG443" s="2">
        <f>(Table2[[#This Row],[Close Price]]/Table2[[#This Row],[Current Month Low]])-1</f>
        <v>5.6292722155206754E-3</v>
      </c>
      <c r="AH443" s="2">
        <f>(Table2[[#This Row],[Current Month High]]/Table2[[#This Row],[Close Price]])-1</f>
        <v>2.8577457905726522E-2</v>
      </c>
      <c r="AI443">
        <v>2.85774579057265</v>
      </c>
      <c r="AJ443">
        <v>39.807453416149002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0.21</v>
      </c>
      <c r="AM443" t="s">
        <v>10358</v>
      </c>
      <c r="AN443">
        <v>4.12</v>
      </c>
      <c r="AO443" t="s">
        <v>10358</v>
      </c>
      <c r="AP443">
        <v>4.0847464682720004E-3</v>
      </c>
      <c r="AQ443">
        <f>(Table2[[#This Row],[Sharpe Ratio]]-AVERAGE(Table2[Sharpe Ratio]))/_xlfn.STDEV.P(Table2[Sharpe Ratio])</f>
        <v>-0.68058081854356867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-0.32709260036464488</v>
      </c>
      <c r="AS443">
        <f>_xlfn.RANK.AVG(Table2[[#This Row],[1Y Return vs Nifty Z-Score]],Table2[1Y Return vs Nifty Z-Score])</f>
        <v>473</v>
      </c>
      <c r="AT443">
        <f>_xlfn.RANK.AVG(Table2[[#This Row],[6M Return vs Nifty Z-Score]],Table2[6M Return vs Nifty Z-Score])</f>
        <v>296</v>
      </c>
      <c r="AU443">
        <f>_xlfn.RANK.AVG(Table2[[#This Row],[Sharpe Ratio Z-Score]],Table2[Sharpe Ratio Z-Score])</f>
        <v>510</v>
      </c>
      <c r="AV443">
        <f>(Table2[[#This Row],[Rank 1Y]]+Table2[[#This Row],[Rank 6M]]+Table2[[#This Row],[Rank Sharpe]])/3</f>
        <v>426.33333333333331</v>
      </c>
    </row>
    <row r="444" spans="1:48" x14ac:dyDescent="0.3">
      <c r="A444" t="s">
        <v>787</v>
      </c>
      <c r="B444" t="s">
        <v>788</v>
      </c>
      <c r="C444" t="s">
        <v>10318</v>
      </c>
      <c r="D444" t="s">
        <v>54</v>
      </c>
      <c r="E444">
        <v>21030.28863676</v>
      </c>
      <c r="F444">
        <v>1116.2</v>
      </c>
      <c r="G444">
        <v>15.899275331670299</v>
      </c>
      <c r="H444">
        <f>(Table2[[#This Row],[1Y Return vs Nifty]]-AVERAGE(Table2[1Y Return vs Nifty]))/_xlfn.STDEV.P(Table2[1Y Return vs Nifty])</f>
        <v>-0.145087398687956</v>
      </c>
      <c r="I444">
        <v>-13.7765524501012</v>
      </c>
      <c r="J444">
        <f>(Table2[[#This Row],[1M Return vs Nifty]]-AVERAGE(Table2[1M Return vs Nifty]))/_xlfn.STDEV.P(Table2[1M Return vs Nifty])</f>
        <v>-1.6198170391078421</v>
      </c>
      <c r="K444">
        <v>-1.37376838831561</v>
      </c>
      <c r="L444">
        <f>(Table2[[#This Row],[6M Return vs Nifty]]-AVERAGE(Table2[6M Return vs Nifty]))/_xlfn.STDEV.P(Table2[6M Return vs Nifty])</f>
        <v>-0.34910244012893077</v>
      </c>
      <c r="M444">
        <v>-1.34231626880291</v>
      </c>
      <c r="N444">
        <f>(Table2[[#This Row],[1W Return vs Nifty]]-AVERAGE(Table2[1W Return vs Nifty]))/_xlfn.STDEV.P(Table2[1W Return vs Nifty])</f>
        <v>-0.1246245269395948</v>
      </c>
      <c r="O444">
        <v>1092.7</v>
      </c>
      <c r="P444">
        <v>1071.8285027218601</v>
      </c>
      <c r="Q444">
        <v>957.10296719729695</v>
      </c>
      <c r="R444">
        <v>42.034313173554501</v>
      </c>
      <c r="S444" s="2">
        <f>(Table2[[#This Row],[Close Price]]-Table2[[#This Row],[20D EMA]])/Table2[[#This Row],[20D EMA]]</f>
        <v>2.1506360391690307E-2</v>
      </c>
      <c r="T444" s="2">
        <f>(Table2[[#This Row],[Close Price]]-Table2[[#This Row],[50D EMA]])/Table2[[#This Row],[50D EMA]]</f>
        <v>4.1397944881537044E-2</v>
      </c>
      <c r="U444" s="2">
        <f>(Table2[[#This Row],[Close Price]]-Table2[[#This Row],[200D EMA]])/Table2[[#This Row],[200D EMA]]</f>
        <v>0.16622770825650035</v>
      </c>
      <c r="V444">
        <v>0.48974131499618201</v>
      </c>
      <c r="W444">
        <v>1051.1500000000001</v>
      </c>
      <c r="X444">
        <v>1134</v>
      </c>
      <c r="Y444">
        <v>1040</v>
      </c>
      <c r="Z444">
        <v>1134</v>
      </c>
      <c r="AA444">
        <v>1040</v>
      </c>
      <c r="AB444">
        <v>1134</v>
      </c>
      <c r="AC444" s="2">
        <f>(Table2[[#This Row],[Close Price]]/Table2[[#This Row],[Day Low]])-1</f>
        <v>6.1884602578128778E-2</v>
      </c>
      <c r="AD444" s="2">
        <f>(Table2[[#This Row],[Day High]]/Table2[[#This Row],[Close Price]])-1</f>
        <v>1.5946962909872742E-2</v>
      </c>
      <c r="AE444" s="2">
        <f>(Table2[[#This Row],[Close Price]]/Table2[[#This Row],[Current Week Low]])-1</f>
        <v>7.3269230769230864E-2</v>
      </c>
      <c r="AF444" s="2">
        <f>(Table2[[#This Row],[Current Week High]]/Table2[[#This Row],[Close Price]])-1</f>
        <v>1.5946962909872742E-2</v>
      </c>
      <c r="AG444" s="2">
        <f>(Table2[[#This Row],[Close Price]]/Table2[[#This Row],[Current Month Low]])-1</f>
        <v>7.3269230769230864E-2</v>
      </c>
      <c r="AH444" s="2">
        <f>(Table2[[#This Row],[Current Month High]]/Table2[[#This Row],[Close Price]])-1</f>
        <v>1.5946962909872742E-2</v>
      </c>
      <c r="AI444">
        <v>15.118258376635</v>
      </c>
      <c r="AJ444">
        <v>57.844870253835801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0.08</v>
      </c>
      <c r="AM444" t="s">
        <v>10358</v>
      </c>
      <c r="AN444">
        <v>4.2300000000000004</v>
      </c>
      <c r="AO444" t="s">
        <v>10358</v>
      </c>
      <c r="AP444">
        <v>1.1684468148114E-2</v>
      </c>
      <c r="AQ444">
        <f>(Table2[[#This Row],[Sharpe Ratio]]-AVERAGE(Table2[Sharpe Ratio]))/_xlfn.STDEV.P(Table2[Sharpe Ratio])</f>
        <v>-0.59363003652575053</v>
      </c>
      <c r="AR4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-2.8322614413900746</v>
      </c>
      <c r="AS444">
        <f>_xlfn.RANK.AVG(Table2[[#This Row],[1Y Return vs Nifty Z-Score]],Table2[1Y Return vs Nifty Z-Score])</f>
        <v>347</v>
      </c>
      <c r="AT444">
        <f>_xlfn.RANK.AVG(Table2[[#This Row],[6M Return vs Nifty Z-Score]],Table2[6M Return vs Nifty Z-Score])</f>
        <v>440</v>
      </c>
      <c r="AU444">
        <f>_xlfn.RANK.AVG(Table2[[#This Row],[Sharpe Ratio Z-Score]],Table2[Sharpe Ratio Z-Score])</f>
        <v>492</v>
      </c>
      <c r="AV444">
        <f>(Table2[[#This Row],[Rank 1Y]]+Table2[[#This Row],[Rank 6M]]+Table2[[#This Row],[Rank Sharpe]])/3</f>
        <v>426.33333333333331</v>
      </c>
    </row>
    <row r="445" spans="1:48" x14ac:dyDescent="0.3">
      <c r="A445" t="s">
        <v>47</v>
      </c>
      <c r="B445" t="s">
        <v>48</v>
      </c>
      <c r="C445" t="s">
        <v>10313</v>
      </c>
      <c r="D445" t="s">
        <v>21</v>
      </c>
      <c r="E445">
        <v>488903.56343058398</v>
      </c>
      <c r="F445">
        <v>1785.25</v>
      </c>
      <c r="G445">
        <v>15.814340216556801</v>
      </c>
      <c r="H445">
        <f>(Table2[[#This Row],[1Y Return vs Nifty]]-AVERAGE(Table2[1Y Return vs Nifty]))/_xlfn.STDEV.P(Table2[1Y Return vs Nifty])</f>
        <v>-0.14650353065407837</v>
      </c>
      <c r="I445">
        <v>11.0946220595174</v>
      </c>
      <c r="J445">
        <f>(Table2[[#This Row],[1M Return vs Nifty]]-AVERAGE(Table2[1M Return vs Nifty]))/_xlfn.STDEV.P(Table2[1M Return vs Nifty])</f>
        <v>0.80272115200826366</v>
      </c>
      <c r="K445">
        <v>-3.4731314058927398</v>
      </c>
      <c r="L445">
        <f>(Table2[[#This Row],[6M Return vs Nifty]]-AVERAGE(Table2[6M Return vs Nifty]))/_xlfn.STDEV.P(Table2[6M Return vs Nifty])</f>
        <v>-0.41943797337232486</v>
      </c>
      <c r="M445">
        <v>4.6714007035459097</v>
      </c>
      <c r="N445">
        <f>(Table2[[#This Row],[1W Return vs Nifty]]-AVERAGE(Table2[1W Return vs Nifty]))/_xlfn.STDEV.P(Table2[1W Return vs Nifty])</f>
        <v>1.3143543374353093</v>
      </c>
      <c r="O445">
        <v>1700.56</v>
      </c>
      <c r="P445">
        <v>1619.4392784250399</v>
      </c>
      <c r="Q445">
        <v>1486.25109627601</v>
      </c>
      <c r="R445">
        <v>85.428646902680001</v>
      </c>
      <c r="S445" s="2">
        <f>(Table2[[#This Row],[Close Price]]-Table2[[#This Row],[20D EMA]])/Table2[[#This Row],[20D EMA]]</f>
        <v>4.9801241943830302E-2</v>
      </c>
      <c r="T445" s="2">
        <f>(Table2[[#This Row],[Close Price]]-Table2[[#This Row],[50D EMA]])/Table2[[#This Row],[50D EMA]]</f>
        <v>0.10238773616520942</v>
      </c>
      <c r="U445" s="2">
        <f>(Table2[[#This Row],[Close Price]]-Table2[[#This Row],[200D EMA]])/Table2[[#This Row],[200D EMA]]</f>
        <v>0.20117657404806599</v>
      </c>
      <c r="V445">
        <v>0.90265892010214599</v>
      </c>
      <c r="W445">
        <v>1765</v>
      </c>
      <c r="X445">
        <v>1795.65</v>
      </c>
      <c r="Y445">
        <v>1760</v>
      </c>
      <c r="Z445">
        <v>1817.15</v>
      </c>
      <c r="AA445">
        <v>1760</v>
      </c>
      <c r="AB445">
        <v>1817.15</v>
      </c>
      <c r="AC445" s="2">
        <f>(Table2[[#This Row],[Close Price]]/Table2[[#This Row],[Day Low]])-1</f>
        <v>1.1473087818696825E-2</v>
      </c>
      <c r="AD445" s="2">
        <f>(Table2[[#This Row],[Day High]]/Table2[[#This Row],[Close Price]])-1</f>
        <v>5.8255146338048736E-3</v>
      </c>
      <c r="AE445" s="2">
        <f>(Table2[[#This Row],[Close Price]]/Table2[[#This Row],[Current Week Low]])-1</f>
        <v>1.4346590909090962E-2</v>
      </c>
      <c r="AF445" s="2">
        <f>(Table2[[#This Row],[Current Week High]]/Table2[[#This Row],[Close Price]])-1</f>
        <v>1.7868645847920472E-2</v>
      </c>
      <c r="AG445" s="2">
        <f>(Table2[[#This Row],[Close Price]]/Table2[[#This Row],[Current Month Low]])-1</f>
        <v>1.4346590909090962E-2</v>
      </c>
      <c r="AH445" s="2">
        <f>(Table2[[#This Row],[Current Month High]]/Table2[[#This Row],[Close Price]])-1</f>
        <v>1.7868645847920472E-2</v>
      </c>
      <c r="AI445">
        <v>1.7868645847920399</v>
      </c>
      <c r="AJ445">
        <v>50.654008438818501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0.02</v>
      </c>
      <c r="AM445" t="s">
        <v>10358</v>
      </c>
      <c r="AN445">
        <v>6.36</v>
      </c>
      <c r="AO445" t="s">
        <v>10358</v>
      </c>
      <c r="AP445">
        <v>2.2740686778833001E-2</v>
      </c>
      <c r="AQ445">
        <f>(Table2[[#This Row],[Sharpe Ratio]]-AVERAGE(Table2[Sharpe Ratio]))/_xlfn.STDEV.P(Table2[Sharpe Ratio])</f>
        <v>-0.46713239666468476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1.084001588752485</v>
      </c>
      <c r="AS445">
        <f>_xlfn.RANK.AVG(Table2[[#This Row],[1Y Return vs Nifty Z-Score]],Table2[1Y Return vs Nifty Z-Score])</f>
        <v>349</v>
      </c>
      <c r="AT445">
        <f>_xlfn.RANK.AVG(Table2[[#This Row],[6M Return vs Nifty Z-Score]],Table2[6M Return vs Nifty Z-Score])</f>
        <v>467</v>
      </c>
      <c r="AU445">
        <f>_xlfn.RANK.AVG(Table2[[#This Row],[Sharpe Ratio Z-Score]],Table2[Sharpe Ratio Z-Score])</f>
        <v>464</v>
      </c>
      <c r="AV445">
        <f>(Table2[[#This Row],[Rank 1Y]]+Table2[[#This Row],[Rank 6M]]+Table2[[#This Row],[Rank Sharpe]])/3</f>
        <v>426.66666666666669</v>
      </c>
    </row>
    <row r="446" spans="1:48" x14ac:dyDescent="0.3">
      <c r="A446" t="s">
        <v>166</v>
      </c>
      <c r="B446" t="s">
        <v>167</v>
      </c>
      <c r="C446" t="s">
        <v>10313</v>
      </c>
      <c r="D446" t="s">
        <v>21</v>
      </c>
      <c r="E446">
        <v>161077.33990605001</v>
      </c>
      <c r="F446">
        <v>1645.3</v>
      </c>
      <c r="G446">
        <v>1.7880335907943701</v>
      </c>
      <c r="H446">
        <f>(Table2[[#This Row],[1Y Return vs Nifty]]-AVERAGE(Table2[1Y Return vs Nifty]))/_xlfn.STDEV.P(Table2[1Y Return vs Nifty])</f>
        <v>-0.38036559292164529</v>
      </c>
      <c r="I446">
        <v>9.3524284451819693</v>
      </c>
      <c r="J446">
        <f>(Table2[[#This Row],[1M Return vs Nifty]]-AVERAGE(Table2[1M Return vs Nifty]))/_xlfn.STDEV.P(Table2[1M Return vs Nifty])</f>
        <v>0.63302548422168803</v>
      </c>
      <c r="K446">
        <v>16.0679617304041</v>
      </c>
      <c r="L446">
        <f>(Table2[[#This Row],[6M Return vs Nifty]]-AVERAGE(Table2[6M Return vs Nifty]))/_xlfn.STDEV.P(Table2[6M Return vs Nifty])</f>
        <v>0.23525261343552359</v>
      </c>
      <c r="M446">
        <v>0.778338679151095</v>
      </c>
      <c r="N446">
        <f>(Table2[[#This Row],[1W Return vs Nifty]]-AVERAGE(Table2[1W Return vs Nifty]))/_xlfn.STDEV.P(Table2[1W Return vs Nifty])</f>
        <v>0.38281166647773512</v>
      </c>
      <c r="O446">
        <v>1598.17</v>
      </c>
      <c r="P446">
        <v>1527.91533420982</v>
      </c>
      <c r="Q446">
        <v>1367.4842868118501</v>
      </c>
      <c r="R446">
        <v>68.032491101957902</v>
      </c>
      <c r="S446" s="2">
        <f>(Table2[[#This Row],[Close Price]]-Table2[[#This Row],[20D EMA]])/Table2[[#This Row],[20D EMA]]</f>
        <v>2.948997916366837E-2</v>
      </c>
      <c r="T446" s="2">
        <f>(Table2[[#This Row],[Close Price]]-Table2[[#This Row],[50D EMA]])/Table2[[#This Row],[50D EMA]]</f>
        <v>7.6826682187129736E-2</v>
      </c>
      <c r="U446" s="2">
        <f>(Table2[[#This Row],[Close Price]]-Table2[[#This Row],[200D EMA]])/Table2[[#This Row],[200D EMA]]</f>
        <v>0.2031582489593711</v>
      </c>
      <c r="V446">
        <v>0.77865452220181097</v>
      </c>
      <c r="W446">
        <v>1608.9</v>
      </c>
      <c r="X446">
        <v>1650</v>
      </c>
      <c r="Y446">
        <v>1608.9</v>
      </c>
      <c r="Z446">
        <v>1662</v>
      </c>
      <c r="AA446">
        <v>1608.9</v>
      </c>
      <c r="AB446">
        <v>1662</v>
      </c>
      <c r="AC446" s="2">
        <f>(Table2[[#This Row],[Close Price]]/Table2[[#This Row],[Day Low]])-1</f>
        <v>2.2624153148113502E-2</v>
      </c>
      <c r="AD446" s="2">
        <f>(Table2[[#This Row],[Day High]]/Table2[[#This Row],[Close Price]])-1</f>
        <v>2.8566218926640019E-3</v>
      </c>
      <c r="AE446" s="2">
        <f>(Table2[[#This Row],[Close Price]]/Table2[[#This Row],[Current Week Low]])-1</f>
        <v>2.2624153148113502E-2</v>
      </c>
      <c r="AF446" s="2">
        <f>(Table2[[#This Row],[Current Week High]]/Table2[[#This Row],[Close Price]])-1</f>
        <v>1.0150124597337884E-2</v>
      </c>
      <c r="AG446" s="2">
        <f>(Table2[[#This Row],[Close Price]]/Table2[[#This Row],[Current Month Low]])-1</f>
        <v>2.2624153148113502E-2</v>
      </c>
      <c r="AH446" s="2">
        <f>(Table2[[#This Row],[Current Month High]]/Table2[[#This Row],[Close Price]])-1</f>
        <v>1.0150124597337884E-2</v>
      </c>
      <c r="AI446">
        <v>1.1973500273506399</v>
      </c>
      <c r="AJ446">
        <v>49.824705185994603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-0.02</v>
      </c>
      <c r="AM446" t="s">
        <v>10357</v>
      </c>
      <c r="AN446">
        <v>3.18</v>
      </c>
      <c r="AO446" t="s">
        <v>10358</v>
      </c>
      <c r="AP446">
        <v>-1.3249639755480999E-2</v>
      </c>
      <c r="AQ446">
        <f>(Table2[[#This Row],[Sharpe Ratio]]-AVERAGE(Table2[Sharpe Ratio]))/_xlfn.STDEV.P(Table2[Sharpe Ratio])</f>
        <v>-0.8789089286310886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-8.1847574177871252E-3</v>
      </c>
      <c r="AS446">
        <f>_xlfn.RANK.AVG(Table2[[#This Row],[1Y Return vs Nifty Z-Score]],Table2[1Y Return vs Nifty Z-Score])</f>
        <v>428</v>
      </c>
      <c r="AT446">
        <f>_xlfn.RANK.AVG(Table2[[#This Row],[6M Return vs Nifty Z-Score]],Table2[6M Return vs Nifty Z-Score])</f>
        <v>252</v>
      </c>
      <c r="AU446">
        <f>_xlfn.RANK.AVG(Table2[[#This Row],[Sharpe Ratio Z-Score]],Table2[Sharpe Ratio Z-Score])</f>
        <v>600</v>
      </c>
      <c r="AV446">
        <f>(Table2[[#This Row],[Rank 1Y]]+Table2[[#This Row],[Rank 6M]]+Table2[[#This Row],[Rank Sharpe]])/3</f>
        <v>426.66666666666669</v>
      </c>
    </row>
    <row r="447" spans="1:48" x14ac:dyDescent="0.3">
      <c r="A447" t="s">
        <v>385</v>
      </c>
      <c r="B447" t="s">
        <v>386</v>
      </c>
      <c r="C447" t="s">
        <v>10321</v>
      </c>
      <c r="D447" t="s">
        <v>387</v>
      </c>
      <c r="E447">
        <v>63421.241199850003</v>
      </c>
      <c r="F447">
        <v>211.09</v>
      </c>
      <c r="G447">
        <v>23.930238149943001</v>
      </c>
      <c r="H447">
        <f>(Table2[[#This Row],[1Y Return vs Nifty]]-AVERAGE(Table2[1Y Return vs Nifty]))/_xlfn.STDEV.P(Table2[1Y Return vs Nifty])</f>
        <v>-1.1186324314907011E-2</v>
      </c>
      <c r="I447">
        <v>-8.0928350221365903</v>
      </c>
      <c r="J447">
        <f>(Table2[[#This Row],[1M Return vs Nifty]]-AVERAGE(Table2[1M Return vs Nifty]))/_xlfn.STDEV.P(Table2[1M Return vs Nifty])</f>
        <v>-1.0662033554665054</v>
      </c>
      <c r="K447">
        <v>-24.530233209989799</v>
      </c>
      <c r="L447">
        <f>(Table2[[#This Row],[6M Return vs Nifty]]-AVERAGE(Table2[6M Return vs Nifty]))/_xlfn.STDEV.P(Table2[6M Return vs Nifty])</f>
        <v>-1.1249198131262201</v>
      </c>
      <c r="M447">
        <v>-7.4749039200251097</v>
      </c>
      <c r="N447">
        <f>(Table2[[#This Row],[1W Return vs Nifty]]-AVERAGE(Table2[1W Return vs Nifty]))/_xlfn.STDEV.P(Table2[1W Return vs Nifty])</f>
        <v>-1.5920470968096516</v>
      </c>
      <c r="O447">
        <v>223.44</v>
      </c>
      <c r="P447">
        <v>232.091692510332</v>
      </c>
      <c r="Q447">
        <v>220.96350127752899</v>
      </c>
      <c r="R447">
        <v>35.305985353709303</v>
      </c>
      <c r="S447" s="2">
        <f>(Table2[[#This Row],[Close Price]]-Table2[[#This Row],[20D EMA]])/Table2[[#This Row],[20D EMA]]</f>
        <v>-5.5272108843537393E-2</v>
      </c>
      <c r="T447" s="2">
        <f>(Table2[[#This Row],[Close Price]]-Table2[[#This Row],[50D EMA]])/Table2[[#This Row],[50D EMA]]</f>
        <v>-9.0488773136061573E-2</v>
      </c>
      <c r="U447" s="2">
        <f>(Table2[[#This Row],[Close Price]]-Table2[[#This Row],[200D EMA]])/Table2[[#This Row],[200D EMA]]</f>
        <v>-4.4683856023479289E-2</v>
      </c>
      <c r="V447">
        <v>0.75035839667392801</v>
      </c>
      <c r="W447">
        <v>209.12</v>
      </c>
      <c r="X447">
        <v>214.97</v>
      </c>
      <c r="Y447">
        <v>209.12</v>
      </c>
      <c r="Z447">
        <v>221.79</v>
      </c>
      <c r="AA447">
        <v>209.12</v>
      </c>
      <c r="AB447">
        <v>221.79</v>
      </c>
      <c r="AC447" s="2">
        <f>(Table2[[#This Row],[Close Price]]/Table2[[#This Row],[Day Low]])-1</f>
        <v>9.4204284621270951E-3</v>
      </c>
      <c r="AD447" s="2">
        <f>(Table2[[#This Row],[Day High]]/Table2[[#This Row],[Close Price]])-1</f>
        <v>1.8380785446965753E-2</v>
      </c>
      <c r="AE447" s="2">
        <f>(Table2[[#This Row],[Close Price]]/Table2[[#This Row],[Current Week Low]])-1</f>
        <v>9.4204284621270951E-3</v>
      </c>
      <c r="AF447" s="2">
        <f>(Table2[[#This Row],[Current Week High]]/Table2[[#This Row],[Close Price]])-1</f>
        <v>5.0689279454261271E-2</v>
      </c>
      <c r="AG447" s="2">
        <f>(Table2[[#This Row],[Close Price]]/Table2[[#This Row],[Current Month Low]])-1</f>
        <v>9.4204284621270951E-3</v>
      </c>
      <c r="AH447" s="2">
        <f>(Table2[[#This Row],[Current Month High]]/Table2[[#This Row],[Close Price]])-1</f>
        <v>5.0689279454261271E-2</v>
      </c>
      <c r="AI447">
        <v>35.653038988109301</v>
      </c>
      <c r="AJ447">
        <v>58.714285714285701</v>
      </c>
      <c r="AK447" t="str">
        <f>IF(AND(Table2[[#This Row],[20D EMA]]&gt;Table2[[#This Row],[50D EMA]],Table2[[#This Row],[50D EMA]]&gt;Table2[[#This Row],[200D EMA]]),"Uptrend","Downtrend/NoTrend")</f>
        <v>Downtrend/NoTrend</v>
      </c>
      <c r="AL447">
        <v>-0.15</v>
      </c>
      <c r="AM447" t="s">
        <v>10357</v>
      </c>
      <c r="AN447">
        <v>-3.99</v>
      </c>
      <c r="AO447" t="s">
        <v>10357</v>
      </c>
      <c r="AP447">
        <v>7.9300370516556001E-2</v>
      </c>
      <c r="AQ447">
        <f>(Table2[[#This Row],[Sharpe Ratio]]-AVERAGE(Table2[Sharpe Ratio]))/_xlfn.STDEV.P(Table2[Sharpe Ratio])</f>
        <v>0.17998455562056362</v>
      </c>
      <c r="AR4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7">
        <f>_xlfn.RANK.AVG(Table2[[#This Row],[1Y Return vs Nifty Z-Score]],Table2[1Y Return vs Nifty Z-Score])</f>
        <v>307</v>
      </c>
      <c r="AT447">
        <f>_xlfn.RANK.AVG(Table2[[#This Row],[6M Return vs Nifty Z-Score]],Table2[6M Return vs Nifty Z-Score])</f>
        <v>678</v>
      </c>
      <c r="AU447">
        <f>_xlfn.RANK.AVG(Table2[[#This Row],[Sharpe Ratio Z-Score]],Table2[Sharpe Ratio Z-Score])</f>
        <v>295</v>
      </c>
      <c r="AV447">
        <f>(Table2[[#This Row],[Rank 1Y]]+Table2[[#This Row],[Rank 6M]]+Table2[[#This Row],[Rank Sharpe]])/3</f>
        <v>426.66666666666669</v>
      </c>
    </row>
    <row r="448" spans="1:48" x14ac:dyDescent="0.3">
      <c r="A448" t="s">
        <v>2141</v>
      </c>
      <c r="B448" t="s">
        <v>2142</v>
      </c>
      <c r="C448" t="s">
        <v>10314</v>
      </c>
      <c r="D448" t="s">
        <v>51</v>
      </c>
      <c r="E448">
        <v>2783.0382940200002</v>
      </c>
      <c r="F448">
        <v>61.46</v>
      </c>
      <c r="G448">
        <v>57.633136700667698</v>
      </c>
      <c r="H448">
        <f>(Table2[[#This Row],[1Y Return vs Nifty]]-AVERAGE(Table2[1Y Return vs Nifty]))/_xlfn.STDEV.P(Table2[1Y Return vs Nifty])</f>
        <v>0.5507455918882036</v>
      </c>
      <c r="I448">
        <v>-6.1068401403341097</v>
      </c>
      <c r="J448">
        <f>(Table2[[#This Row],[1M Return vs Nifty]]-AVERAGE(Table2[1M Return vs Nifty]))/_xlfn.STDEV.P(Table2[1M Return vs Nifty])</f>
        <v>-0.87276060322868976</v>
      </c>
      <c r="K448">
        <v>-44.047956787142603</v>
      </c>
      <c r="L448">
        <f>(Table2[[#This Row],[6M Return vs Nifty]]-AVERAGE(Table2[6M Return vs Nifty]))/_xlfn.STDEV.P(Table2[6M Return vs Nifty])</f>
        <v>-1.7788274432037188</v>
      </c>
      <c r="M448">
        <v>-2.6856145598000398</v>
      </c>
      <c r="N448">
        <f>(Table2[[#This Row],[1W Return vs Nifty]]-AVERAGE(Table2[1W Return vs Nifty]))/_xlfn.STDEV.P(Table2[1W Return vs Nifty])</f>
        <v>-0.44605266500855728</v>
      </c>
      <c r="O448">
        <v>63.81</v>
      </c>
      <c r="P448">
        <v>66.379799792937803</v>
      </c>
      <c r="Q448">
        <v>62.264026108975202</v>
      </c>
      <c r="R448">
        <v>37.209609478943896</v>
      </c>
      <c r="S448" s="2">
        <f>(Table2[[#This Row],[Close Price]]-Table2[[#This Row],[20D EMA]])/Table2[[#This Row],[20D EMA]]</f>
        <v>-3.6828083372512165E-2</v>
      </c>
      <c r="T448" s="2">
        <f>(Table2[[#This Row],[Close Price]]-Table2[[#This Row],[50D EMA]])/Table2[[#This Row],[50D EMA]]</f>
        <v>-7.4115917919071864E-2</v>
      </c>
      <c r="U448" s="2">
        <f>(Table2[[#This Row],[Close Price]]-Table2[[#This Row],[200D EMA]])/Table2[[#This Row],[200D EMA]]</f>
        <v>-1.2913172488524678E-2</v>
      </c>
      <c r="V448">
        <v>0.709351023598915</v>
      </c>
      <c r="W448">
        <v>60.85</v>
      </c>
      <c r="X448">
        <v>62.71</v>
      </c>
      <c r="Y448">
        <v>60.85</v>
      </c>
      <c r="Z448">
        <v>64.099999999999994</v>
      </c>
      <c r="AA448">
        <v>60.85</v>
      </c>
      <c r="AB448">
        <v>64.099999999999994</v>
      </c>
      <c r="AC448" s="2">
        <f>(Table2[[#This Row],[Close Price]]/Table2[[#This Row],[Day Low]])-1</f>
        <v>1.0024650780608102E-2</v>
      </c>
      <c r="AD448" s="2">
        <f>(Table2[[#This Row],[Day High]]/Table2[[#This Row],[Close Price]])-1</f>
        <v>2.0338431500162679E-2</v>
      </c>
      <c r="AE448" s="2">
        <f>(Table2[[#This Row],[Close Price]]/Table2[[#This Row],[Current Week Low]])-1</f>
        <v>1.0024650780608102E-2</v>
      </c>
      <c r="AF448" s="2">
        <f>(Table2[[#This Row],[Current Week High]]/Table2[[#This Row],[Close Price]])-1</f>
        <v>4.2954767328343468E-2</v>
      </c>
      <c r="AG448" s="2">
        <f>(Table2[[#This Row],[Close Price]]/Table2[[#This Row],[Current Month Low]])-1</f>
        <v>1.0024650780608102E-2</v>
      </c>
      <c r="AH448" s="2">
        <f>(Table2[[#This Row],[Current Month High]]/Table2[[#This Row],[Close Price]])-1</f>
        <v>4.2954767328343468E-2</v>
      </c>
      <c r="AI448">
        <v>62.1054344288968</v>
      </c>
      <c r="AJ448">
        <v>106.24161073825501</v>
      </c>
      <c r="AK448" t="str">
        <f>IF(AND(Table2[[#This Row],[20D EMA]]&gt;Table2[[#This Row],[50D EMA]],Table2[[#This Row],[50D EMA]]&gt;Table2[[#This Row],[200D EMA]]),"Uptrend","Downtrend/NoTrend")</f>
        <v>Downtrend/NoTrend</v>
      </c>
      <c r="AL448">
        <v>-0.22</v>
      </c>
      <c r="AM448" t="s">
        <v>10357</v>
      </c>
      <c r="AN448">
        <v>-5.27</v>
      </c>
      <c r="AO448" t="s">
        <v>10357</v>
      </c>
      <c r="AP448">
        <v>4.9758862183224999E-2</v>
      </c>
      <c r="AQ448">
        <f>(Table2[[#This Row],[Sharpe Ratio]]-AVERAGE(Table2[Sharpe Ratio]))/_xlfn.STDEV.P(Table2[Sharpe Ratio])</f>
        <v>-0.15800903937940797</v>
      </c>
      <c r="AR4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8">
        <f>_xlfn.RANK.AVG(Table2[[#This Row],[1Y Return vs Nifty Z-Score]],Table2[1Y Return vs Nifty Z-Score])</f>
        <v>168</v>
      </c>
      <c r="AT448">
        <f>_xlfn.RANK.AVG(Table2[[#This Row],[6M Return vs Nifty Z-Score]],Table2[6M Return vs Nifty Z-Score])</f>
        <v>731</v>
      </c>
      <c r="AU448">
        <f>_xlfn.RANK.AVG(Table2[[#This Row],[Sharpe Ratio Z-Score]],Table2[Sharpe Ratio Z-Score])</f>
        <v>382</v>
      </c>
      <c r="AV448">
        <f>(Table2[[#This Row],[Rank 1Y]]+Table2[[#This Row],[Rank 6M]]+Table2[[#This Row],[Rank Sharpe]])/3</f>
        <v>427</v>
      </c>
    </row>
    <row r="449" spans="1:48" x14ac:dyDescent="0.3">
      <c r="A449" t="s">
        <v>1383</v>
      </c>
      <c r="B449" t="s">
        <v>1384</v>
      </c>
      <c r="C449" t="s">
        <v>10318</v>
      </c>
      <c r="D449" t="s">
        <v>54</v>
      </c>
      <c r="E449">
        <v>8063.5402811249996</v>
      </c>
      <c r="F449">
        <v>473.35</v>
      </c>
      <c r="G449">
        <v>-14.5318366907207</v>
      </c>
      <c r="H449">
        <f>(Table2[[#This Row],[1Y Return vs Nifty]]-AVERAGE(Table2[1Y Return vs Nifty]))/_xlfn.STDEV.P(Table2[1Y Return vs Nifty])</f>
        <v>-0.65246847943378383</v>
      </c>
      <c r="I449">
        <v>-5.0133335626918099</v>
      </c>
      <c r="J449">
        <f>(Table2[[#This Row],[1M Return vs Nifty]]-AVERAGE(Table2[1M Return vs Nifty]))/_xlfn.STDEV.P(Table2[1M Return vs Nifty])</f>
        <v>-0.76624929048185297</v>
      </c>
      <c r="K449">
        <v>22.276305516967899</v>
      </c>
      <c r="L449">
        <f>(Table2[[#This Row],[6M Return vs Nifty]]-AVERAGE(Table2[6M Return vs Nifty]))/_xlfn.STDEV.P(Table2[6M Return vs Nifty])</f>
        <v>0.44325245297267701</v>
      </c>
      <c r="M449">
        <v>-5.9279920389246401</v>
      </c>
      <c r="N449">
        <f>(Table2[[#This Row],[1W Return vs Nifty]]-AVERAGE(Table2[1W Return vs Nifty]))/_xlfn.STDEV.P(Table2[1W Return vs Nifty])</f>
        <v>-1.2218977345784281</v>
      </c>
      <c r="O449">
        <v>474.73</v>
      </c>
      <c r="P449">
        <v>454.51780318443099</v>
      </c>
      <c r="Q449">
        <v>395.46844239176301</v>
      </c>
      <c r="R449">
        <v>39.940955208358901</v>
      </c>
      <c r="S449" s="2">
        <f>(Table2[[#This Row],[Close Price]]-Table2[[#This Row],[20D EMA]])/Table2[[#This Row],[20D EMA]]</f>
        <v>-2.9069155098687578E-3</v>
      </c>
      <c r="T449" s="2">
        <f>(Table2[[#This Row],[Close Price]]-Table2[[#This Row],[50D EMA]])/Table2[[#This Row],[50D EMA]]</f>
        <v>4.1433353509207738E-2</v>
      </c>
      <c r="U449" s="2">
        <f>(Table2[[#This Row],[Close Price]]-Table2[[#This Row],[200D EMA]])/Table2[[#This Row],[200D EMA]]</f>
        <v>0.19693494918890442</v>
      </c>
      <c r="V449">
        <v>0.61426246250047201</v>
      </c>
      <c r="W449">
        <v>466.05</v>
      </c>
      <c r="X449">
        <v>478.95</v>
      </c>
      <c r="Y449">
        <v>460.5</v>
      </c>
      <c r="Z449">
        <v>493</v>
      </c>
      <c r="AA449">
        <v>460.5</v>
      </c>
      <c r="AB449">
        <v>493</v>
      </c>
      <c r="AC449" s="2">
        <f>(Table2[[#This Row],[Close Price]]/Table2[[#This Row],[Day Low]])-1</f>
        <v>1.5663555412509522E-2</v>
      </c>
      <c r="AD449" s="2">
        <f>(Table2[[#This Row],[Day High]]/Table2[[#This Row],[Close Price]])-1</f>
        <v>1.1830569346149789E-2</v>
      </c>
      <c r="AE449" s="2">
        <f>(Table2[[#This Row],[Close Price]]/Table2[[#This Row],[Current Week Low]])-1</f>
        <v>2.7904451682953413E-2</v>
      </c>
      <c r="AF449" s="2">
        <f>(Table2[[#This Row],[Current Week High]]/Table2[[#This Row],[Close Price]])-1</f>
        <v>4.1512622794972032E-2</v>
      </c>
      <c r="AG449" s="2">
        <f>(Table2[[#This Row],[Close Price]]/Table2[[#This Row],[Current Month Low]])-1</f>
        <v>2.7904451682953413E-2</v>
      </c>
      <c r="AH449" s="2">
        <f>(Table2[[#This Row],[Current Month High]]/Table2[[#This Row],[Close Price]])-1</f>
        <v>4.1512622794972032E-2</v>
      </c>
      <c r="AI449">
        <v>13.7635998732438</v>
      </c>
      <c r="AJ449">
        <v>48.153364632237803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0.04</v>
      </c>
      <c r="AM449" t="s">
        <v>10358</v>
      </c>
      <c r="AN449">
        <v>0.99</v>
      </c>
      <c r="AO449" t="s">
        <v>10358</v>
      </c>
      <c r="AQ449">
        <f>(Table2[[#This Row],[Sharpe Ratio]]-AVERAGE(Table2[Sharpe Ratio]))/_xlfn.STDEV.P(Table2[Sharpe Ratio])</f>
        <v>-0.72731567472953296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-2.9246787262509208</v>
      </c>
      <c r="AS449">
        <f>_xlfn.RANK.AVG(Table2[[#This Row],[1Y Return vs Nifty Z-Score]],Table2[1Y Return vs Nifty Z-Score])</f>
        <v>540</v>
      </c>
      <c r="AT449">
        <f>_xlfn.RANK.AVG(Table2[[#This Row],[6M Return vs Nifty Z-Score]],Table2[6M Return vs Nifty Z-Score])</f>
        <v>196</v>
      </c>
      <c r="AU449">
        <f>_xlfn.RANK.AVG(Table2[[#This Row],[Sharpe Ratio Z-Score]],Table2[Sharpe Ratio Z-Score])</f>
        <v>548.5</v>
      </c>
      <c r="AV449">
        <f>(Table2[[#This Row],[Rank 1Y]]+Table2[[#This Row],[Rank 6M]]+Table2[[#This Row],[Rank Sharpe]])/3</f>
        <v>428.16666666666669</v>
      </c>
    </row>
    <row r="450" spans="1:48" x14ac:dyDescent="0.3">
      <c r="A450" t="s">
        <v>479</v>
      </c>
      <c r="B450" t="s">
        <v>480</v>
      </c>
      <c r="C450" t="s">
        <v>10325</v>
      </c>
      <c r="D450" t="s">
        <v>132</v>
      </c>
      <c r="E450">
        <v>44368.486510985</v>
      </c>
      <c r="F450">
        <v>50300.1</v>
      </c>
      <c r="G450">
        <v>-1.26160874243916</v>
      </c>
      <c r="H450">
        <f>(Table2[[#This Row],[1Y Return vs Nifty]]-AVERAGE(Table2[1Y Return vs Nifty]))/_xlfn.STDEV.P(Table2[1Y Return vs Nifty])</f>
        <v>-0.43121259521935107</v>
      </c>
      <c r="I450">
        <v>-7.0715161153892696</v>
      </c>
      <c r="J450">
        <f>(Table2[[#This Row],[1M Return vs Nifty]]-AVERAGE(Table2[1M Return vs Nifty]))/_xlfn.STDEV.P(Table2[1M Return vs Nifty])</f>
        <v>-0.9667233708784243</v>
      </c>
      <c r="K450">
        <v>18.339647966622898</v>
      </c>
      <c r="L450">
        <f>(Table2[[#This Row],[6M Return vs Nifty]]-AVERAGE(Table2[6M Return vs Nifty]))/_xlfn.STDEV.P(Table2[6M Return vs Nifty])</f>
        <v>0.31136153859441779</v>
      </c>
      <c r="M450">
        <v>-3.6366610086962599</v>
      </c>
      <c r="N450">
        <f>(Table2[[#This Row],[1W Return vs Nifty]]-AVERAGE(Table2[1W Return vs Nifty]))/_xlfn.STDEV.P(Table2[1W Return vs Nifty])</f>
        <v>-0.67362169515963033</v>
      </c>
      <c r="O450">
        <v>51668.1</v>
      </c>
      <c r="P450">
        <v>52338.431671484199</v>
      </c>
      <c r="Q450">
        <v>47163.829646325001</v>
      </c>
      <c r="R450">
        <v>24.462469590952399</v>
      </c>
      <c r="S450" s="2">
        <f>(Table2[[#This Row],[Close Price]]-Table2[[#This Row],[20D EMA]])/Table2[[#This Row],[20D EMA]]</f>
        <v>-2.6476684840356042E-2</v>
      </c>
      <c r="T450" s="2">
        <f>(Table2[[#This Row],[Close Price]]-Table2[[#This Row],[50D EMA]])/Table2[[#This Row],[50D EMA]]</f>
        <v>-3.8945218769227172E-2</v>
      </c>
      <c r="U450" s="2">
        <f>(Table2[[#This Row],[Close Price]]-Table2[[#This Row],[200D EMA]])/Table2[[#This Row],[200D EMA]]</f>
        <v>6.6497364128262126E-2</v>
      </c>
      <c r="V450">
        <v>0.49117461278060398</v>
      </c>
      <c r="W450">
        <v>50140</v>
      </c>
      <c r="X450">
        <v>51000</v>
      </c>
      <c r="Y450">
        <v>49900</v>
      </c>
      <c r="Z450">
        <v>51380</v>
      </c>
      <c r="AA450">
        <v>49900</v>
      </c>
      <c r="AB450">
        <v>51380</v>
      </c>
      <c r="AC450" s="2">
        <f>(Table2[[#This Row],[Close Price]]/Table2[[#This Row],[Day Low]])-1</f>
        <v>3.193059433585832E-3</v>
      </c>
      <c r="AD450" s="2">
        <f>(Table2[[#This Row],[Day High]]/Table2[[#This Row],[Close Price]])-1</f>
        <v>1.3914485259472587E-2</v>
      </c>
      <c r="AE450" s="2">
        <f>(Table2[[#This Row],[Close Price]]/Table2[[#This Row],[Current Week Low]])-1</f>
        <v>8.0180360721442412E-3</v>
      </c>
      <c r="AF450" s="2">
        <f>(Table2[[#This Row],[Current Week High]]/Table2[[#This Row],[Close Price]])-1</f>
        <v>2.1469142208464742E-2</v>
      </c>
      <c r="AG450" s="2">
        <f>(Table2[[#This Row],[Close Price]]/Table2[[#This Row],[Current Month Low]])-1</f>
        <v>8.0180360721442412E-3</v>
      </c>
      <c r="AH450" s="2">
        <f>(Table2[[#This Row],[Current Month High]]/Table2[[#This Row],[Close Price]])-1</f>
        <v>2.1469142208464742E-2</v>
      </c>
      <c r="AI450">
        <v>19.272128683640702</v>
      </c>
      <c r="AJ450">
        <v>43.806196519496702</v>
      </c>
      <c r="AK450" t="str">
        <f>IF(AND(Table2[[#This Row],[20D EMA]]&gt;Table2[[#This Row],[50D EMA]],Table2[[#This Row],[50D EMA]]&gt;Table2[[#This Row],[200D EMA]]),"Uptrend","Downtrend/NoTrend")</f>
        <v>Downtrend/NoTrend</v>
      </c>
      <c r="AL450">
        <v>-0.19</v>
      </c>
      <c r="AM450" t="s">
        <v>10357</v>
      </c>
      <c r="AN450">
        <v>-3.35</v>
      </c>
      <c r="AO450" t="s">
        <v>10357</v>
      </c>
      <c r="AP450">
        <v>-1.6917796484384E-2</v>
      </c>
      <c r="AQ450">
        <f>(Table2[[#This Row],[Sharpe Ratio]]-AVERAGE(Table2[Sharpe Ratio]))/_xlfn.STDEV.P(Table2[Sharpe Ratio])</f>
        <v>-0.92087745189793913</v>
      </c>
      <c r="AR4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0">
        <f>_xlfn.RANK.AVG(Table2[[#This Row],[1Y Return vs Nifty Z-Score]],Table2[1Y Return vs Nifty Z-Score])</f>
        <v>447</v>
      </c>
      <c r="AT450">
        <f>_xlfn.RANK.AVG(Table2[[#This Row],[6M Return vs Nifty Z-Score]],Table2[6M Return vs Nifty Z-Score])</f>
        <v>234</v>
      </c>
      <c r="AU450">
        <f>_xlfn.RANK.AVG(Table2[[#This Row],[Sharpe Ratio Z-Score]],Table2[Sharpe Ratio Z-Score])</f>
        <v>607</v>
      </c>
      <c r="AV450">
        <f>(Table2[[#This Row],[Rank 1Y]]+Table2[[#This Row],[Rank 6M]]+Table2[[#This Row],[Rank Sharpe]])/3</f>
        <v>429.33333333333331</v>
      </c>
    </row>
    <row r="451" spans="1:48" x14ac:dyDescent="0.3">
      <c r="A451" t="s">
        <v>916</v>
      </c>
      <c r="B451" t="s">
        <v>917</v>
      </c>
      <c r="C451" t="s">
        <v>10327</v>
      </c>
      <c r="D451" t="s">
        <v>573</v>
      </c>
      <c r="E451">
        <v>16137.8783676</v>
      </c>
      <c r="F451">
        <v>5325.05</v>
      </c>
      <c r="G451">
        <v>-19.6895874608654</v>
      </c>
      <c r="H451">
        <f>(Table2[[#This Row],[1Y Return vs Nifty]]-AVERAGE(Table2[1Y Return vs Nifty]))/_xlfn.STDEV.P(Table2[1Y Return vs Nifty])</f>
        <v>-0.73846419191540835</v>
      </c>
      <c r="I451">
        <v>-0.95251599377933205</v>
      </c>
      <c r="J451">
        <f>(Table2[[#This Row],[1M Return vs Nifty]]-AVERAGE(Table2[1M Return vs Nifty]))/_xlfn.STDEV.P(Table2[1M Return vs Nifty])</f>
        <v>-0.37071165135503104</v>
      </c>
      <c r="K451">
        <v>10.906060259375501</v>
      </c>
      <c r="L451">
        <f>(Table2[[#This Row],[6M Return vs Nifty]]-AVERAGE(Table2[6M Return vs Nifty]))/_xlfn.STDEV.P(Table2[6M Return vs Nifty])</f>
        <v>6.231201694275048E-2</v>
      </c>
      <c r="M451">
        <v>-5.3744851039632398</v>
      </c>
      <c r="N451">
        <f>(Table2[[#This Row],[1W Return vs Nifty]]-AVERAGE(Table2[1W Return vs Nifty]))/_xlfn.STDEV.P(Table2[1W Return vs Nifty])</f>
        <v>-1.0894530611166338</v>
      </c>
      <c r="O451">
        <v>5380.75</v>
      </c>
      <c r="P451">
        <v>5234.6960909837599</v>
      </c>
      <c r="Q451">
        <v>4823.8389489453402</v>
      </c>
      <c r="R451">
        <v>38.616146170538499</v>
      </c>
      <c r="S451" s="2">
        <f>(Table2[[#This Row],[Close Price]]-Table2[[#This Row],[20D EMA]])/Table2[[#This Row],[20D EMA]]</f>
        <v>-1.0351716768108501E-2</v>
      </c>
      <c r="T451" s="2">
        <f>(Table2[[#This Row],[Close Price]]-Table2[[#This Row],[50D EMA]])/Table2[[#This Row],[50D EMA]]</f>
        <v>1.726058350777343E-2</v>
      </c>
      <c r="U451" s="2">
        <f>(Table2[[#This Row],[Close Price]]-Table2[[#This Row],[200D EMA]])/Table2[[#This Row],[200D EMA]]</f>
        <v>0.10390294045041495</v>
      </c>
      <c r="V451">
        <v>0.472695908173139</v>
      </c>
      <c r="W451">
        <v>5256</v>
      </c>
      <c r="X451">
        <v>5462.3</v>
      </c>
      <c r="Y451">
        <v>5248.7</v>
      </c>
      <c r="Z451">
        <v>5462.3</v>
      </c>
      <c r="AA451">
        <v>5248.7</v>
      </c>
      <c r="AB451">
        <v>5462.3</v>
      </c>
      <c r="AC451" s="2">
        <f>(Table2[[#This Row],[Close Price]]/Table2[[#This Row],[Day Low]])-1</f>
        <v>1.3137366818873675E-2</v>
      </c>
      <c r="AD451" s="2">
        <f>(Table2[[#This Row],[Day High]]/Table2[[#This Row],[Close Price]])-1</f>
        <v>2.5774405874123163E-2</v>
      </c>
      <c r="AE451" s="2">
        <f>(Table2[[#This Row],[Close Price]]/Table2[[#This Row],[Current Week Low]])-1</f>
        <v>1.4546459123211619E-2</v>
      </c>
      <c r="AF451" s="2">
        <f>(Table2[[#This Row],[Current Week High]]/Table2[[#This Row],[Close Price]])-1</f>
        <v>2.5774405874123163E-2</v>
      </c>
      <c r="AG451" s="2">
        <f>(Table2[[#This Row],[Close Price]]/Table2[[#This Row],[Current Month Low]])-1</f>
        <v>1.4546459123211619E-2</v>
      </c>
      <c r="AH451" s="2">
        <f>(Table2[[#This Row],[Current Month High]]/Table2[[#This Row],[Close Price]])-1</f>
        <v>2.5774405874123163E-2</v>
      </c>
      <c r="AI451">
        <v>11.902235659759</v>
      </c>
      <c r="AJ451">
        <v>32.430987316587903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0.11</v>
      </c>
      <c r="AM451" t="s">
        <v>10358</v>
      </c>
      <c r="AN451">
        <v>1.91</v>
      </c>
      <c r="AO451" t="s">
        <v>10358</v>
      </c>
      <c r="AP451">
        <v>4.2765158439957998E-2</v>
      </c>
      <c r="AQ451">
        <f>(Table2[[#This Row],[Sharpe Ratio]]-AVERAGE(Table2[Sharpe Ratio]))/_xlfn.STDEV.P(Table2[Sharpe Ratio])</f>
        <v>-0.23802618149278204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-2.3743430689371046</v>
      </c>
      <c r="AS451">
        <f>_xlfn.RANK.AVG(Table2[[#This Row],[1Y Return vs Nifty Z-Score]],Table2[1Y Return vs Nifty Z-Score])</f>
        <v>574</v>
      </c>
      <c r="AT451">
        <f>_xlfn.RANK.AVG(Table2[[#This Row],[6M Return vs Nifty Z-Score]],Table2[6M Return vs Nifty Z-Score])</f>
        <v>310</v>
      </c>
      <c r="AU451">
        <f>_xlfn.RANK.AVG(Table2[[#This Row],[Sharpe Ratio Z-Score]],Table2[Sharpe Ratio Z-Score])</f>
        <v>406</v>
      </c>
      <c r="AV451">
        <f>(Table2[[#This Row],[Rank 1Y]]+Table2[[#This Row],[Rank 6M]]+Table2[[#This Row],[Rank Sharpe]])/3</f>
        <v>430</v>
      </c>
    </row>
    <row r="452" spans="1:48" x14ac:dyDescent="0.3">
      <c r="A452" t="s">
        <v>1855</v>
      </c>
      <c r="B452" t="s">
        <v>1856</v>
      </c>
      <c r="C452" t="s">
        <v>10322</v>
      </c>
      <c r="D452" t="s">
        <v>135</v>
      </c>
      <c r="E452">
        <v>3998.0396846250001</v>
      </c>
      <c r="F452">
        <v>900.3</v>
      </c>
      <c r="G452">
        <v>31.162199571367498</v>
      </c>
      <c r="H452">
        <f>(Table2[[#This Row],[1Y Return vs Nifty]]-AVERAGE(Table2[1Y Return vs Nifty]))/_xlfn.STDEV.P(Table2[1Y Return vs Nifty])</f>
        <v>0.1093929170619643</v>
      </c>
      <c r="I452">
        <v>-0.61788456241956402</v>
      </c>
      <c r="J452">
        <f>(Table2[[#This Row],[1M Return vs Nifty]]-AVERAGE(Table2[1M Return vs Nifty]))/_xlfn.STDEV.P(Table2[1M Return vs Nifty])</f>
        <v>-0.33811739561920418</v>
      </c>
      <c r="K452">
        <v>6.5425122923310104</v>
      </c>
      <c r="L452">
        <f>(Table2[[#This Row],[6M Return vs Nifty]]-AVERAGE(Table2[6M Return vs Nifty]))/_xlfn.STDEV.P(Table2[6M Return vs Nifty])</f>
        <v>-8.3881123798296514E-2</v>
      </c>
      <c r="M452">
        <v>-0.34170464640367698</v>
      </c>
      <c r="N452">
        <f>(Table2[[#This Row],[1W Return vs Nifty]]-AVERAGE(Table2[1W Return vs Nifty]))/_xlfn.STDEV.P(Table2[1W Return vs Nifty])</f>
        <v>0.114804595298927</v>
      </c>
      <c r="O452">
        <v>875.95</v>
      </c>
      <c r="P452">
        <v>860.88963701783905</v>
      </c>
      <c r="Q452">
        <v>777.32587913516102</v>
      </c>
      <c r="R452">
        <v>35.006464088493203</v>
      </c>
      <c r="S452" s="2">
        <f>(Table2[[#This Row],[Close Price]]-Table2[[#This Row],[20D EMA]])/Table2[[#This Row],[20D EMA]]</f>
        <v>2.7798390319082034E-2</v>
      </c>
      <c r="T452" s="2">
        <f>(Table2[[#This Row],[Close Price]]-Table2[[#This Row],[50D EMA]])/Table2[[#This Row],[50D EMA]]</f>
        <v>4.577864721276028E-2</v>
      </c>
      <c r="U452" s="2">
        <f>(Table2[[#This Row],[Close Price]]-Table2[[#This Row],[200D EMA]])/Table2[[#This Row],[200D EMA]]</f>
        <v>0.1582015010251013</v>
      </c>
      <c r="V452">
        <v>0.65633289462242295</v>
      </c>
      <c r="W452">
        <v>875.3</v>
      </c>
      <c r="X452">
        <v>907.85</v>
      </c>
      <c r="Y452">
        <v>830</v>
      </c>
      <c r="Z452">
        <v>907.85</v>
      </c>
      <c r="AA452">
        <v>830</v>
      </c>
      <c r="AB452">
        <v>907.85</v>
      </c>
      <c r="AC452" s="2">
        <f>(Table2[[#This Row],[Close Price]]/Table2[[#This Row],[Day Low]])-1</f>
        <v>2.856163601051076E-2</v>
      </c>
      <c r="AD452" s="2">
        <f>(Table2[[#This Row],[Day High]]/Table2[[#This Row],[Close Price]])-1</f>
        <v>8.3860935243809109E-3</v>
      </c>
      <c r="AE452" s="2">
        <f>(Table2[[#This Row],[Close Price]]/Table2[[#This Row],[Current Week Low]])-1</f>
        <v>8.4698795180722763E-2</v>
      </c>
      <c r="AF452" s="2">
        <f>(Table2[[#This Row],[Current Week High]]/Table2[[#This Row],[Close Price]])-1</f>
        <v>8.3860935243809109E-3</v>
      </c>
      <c r="AG452" s="2">
        <f>(Table2[[#This Row],[Close Price]]/Table2[[#This Row],[Current Month Low]])-1</f>
        <v>8.4698795180722763E-2</v>
      </c>
      <c r="AH452" s="2">
        <f>(Table2[[#This Row],[Current Month High]]/Table2[[#This Row],[Close Price]])-1</f>
        <v>8.3860935243809109E-3</v>
      </c>
      <c r="AI452">
        <v>8.14173053426636</v>
      </c>
      <c r="AJ452">
        <v>67.016046748910099</v>
      </c>
      <c r="AK452" t="str">
        <f>IF(AND(Table2[[#This Row],[20D EMA]]&gt;Table2[[#This Row],[50D EMA]],Table2[[#This Row],[50D EMA]]&gt;Table2[[#This Row],[200D EMA]]),"Uptrend","Downtrend/NoTrend")</f>
        <v>Uptrend</v>
      </c>
      <c r="AL452">
        <v>-0.09</v>
      </c>
      <c r="AM452" t="s">
        <v>10357</v>
      </c>
      <c r="AN452">
        <v>1.9</v>
      </c>
      <c r="AO452" t="s">
        <v>10358</v>
      </c>
      <c r="AP452">
        <v>-5.8502846679290003E-2</v>
      </c>
      <c r="AQ452">
        <f>(Table2[[#This Row],[Sharpe Ratio]]-AVERAGE(Table2[Sharpe Ratio]))/_xlfn.STDEV.P(Table2[Sharpe Ratio])</f>
        <v>-1.3966649592599809</v>
      </c>
      <c r="AR4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-1.5944659663165905</v>
      </c>
      <c r="AS452">
        <f>_xlfn.RANK.AVG(Table2[[#This Row],[1Y Return vs Nifty Z-Score]],Table2[1Y Return vs Nifty Z-Score])</f>
        <v>271</v>
      </c>
      <c r="AT452">
        <f>_xlfn.RANK.AVG(Table2[[#This Row],[6M Return vs Nifty Z-Score]],Table2[6M Return vs Nifty Z-Score])</f>
        <v>346</v>
      </c>
      <c r="AU452">
        <f>_xlfn.RANK.AVG(Table2[[#This Row],[Sharpe Ratio Z-Score]],Table2[Sharpe Ratio Z-Score])</f>
        <v>675</v>
      </c>
      <c r="AV452">
        <f>(Table2[[#This Row],[Rank 1Y]]+Table2[[#This Row],[Rank 6M]]+Table2[[#This Row],[Rank Sharpe]])/3</f>
        <v>430.66666666666669</v>
      </c>
    </row>
    <row r="453" spans="1:48" x14ac:dyDescent="0.3">
      <c r="A453" t="s">
        <v>1169</v>
      </c>
      <c r="B453" t="s">
        <v>1170</v>
      </c>
      <c r="C453" t="s">
        <v>10326</v>
      </c>
      <c r="D453" t="s">
        <v>138</v>
      </c>
      <c r="E453">
        <v>10400.999424156</v>
      </c>
      <c r="F453">
        <v>191.75</v>
      </c>
      <c r="G453">
        <v>-1.79398119360344</v>
      </c>
      <c r="H453">
        <f>(Table2[[#This Row],[1Y Return vs Nifty]]-AVERAGE(Table2[1Y Return vs Nifty]))/_xlfn.STDEV.P(Table2[1Y Return vs Nifty])</f>
        <v>-0.44008889620474678</v>
      </c>
      <c r="I453">
        <v>-7.3921488813817096</v>
      </c>
      <c r="J453">
        <f>(Table2[[#This Row],[1M Return vs Nifty]]-AVERAGE(Table2[1M Return vs Nifty]))/_xlfn.STDEV.P(Table2[1M Return vs Nifty])</f>
        <v>-0.99795410831864773</v>
      </c>
      <c r="K453">
        <v>-40.944259692257098</v>
      </c>
      <c r="L453">
        <f>(Table2[[#This Row],[6M Return vs Nifty]]-AVERAGE(Table2[6M Return vs Nifty]))/_xlfn.STDEV.P(Table2[6M Return vs Nifty])</f>
        <v>-1.674843430735649</v>
      </c>
      <c r="M453">
        <v>-4.8012833026828199</v>
      </c>
      <c r="N453">
        <f>(Table2[[#This Row],[1W Return vs Nifty]]-AVERAGE(Table2[1W Return vs Nifty]))/_xlfn.STDEV.P(Table2[1W Return vs Nifty])</f>
        <v>-0.95229574545699924</v>
      </c>
      <c r="O453">
        <v>199.13</v>
      </c>
      <c r="P453">
        <v>201.91614510474901</v>
      </c>
      <c r="Q453">
        <v>198.337667572724</v>
      </c>
      <c r="R453">
        <v>35.1601440527892</v>
      </c>
      <c r="S453" s="2">
        <f>(Table2[[#This Row],[Close Price]]-Table2[[#This Row],[20D EMA]])/Table2[[#This Row],[20D EMA]]</f>
        <v>-3.7061216290865243E-2</v>
      </c>
      <c r="T453" s="2">
        <f>(Table2[[#This Row],[Close Price]]-Table2[[#This Row],[50D EMA]])/Table2[[#This Row],[50D EMA]]</f>
        <v>-5.0348351784722647E-2</v>
      </c>
      <c r="U453" s="2">
        <f>(Table2[[#This Row],[Close Price]]-Table2[[#This Row],[200D EMA]])/Table2[[#This Row],[200D EMA]]</f>
        <v>-3.3214404774163819E-2</v>
      </c>
      <c r="V453">
        <v>0.54900879007076697</v>
      </c>
      <c r="W453">
        <v>190.92</v>
      </c>
      <c r="X453">
        <v>194.84</v>
      </c>
      <c r="Y453">
        <v>190.92</v>
      </c>
      <c r="Z453">
        <v>197.33</v>
      </c>
      <c r="AA453">
        <v>190.92</v>
      </c>
      <c r="AB453">
        <v>197.33</v>
      </c>
      <c r="AC453" s="2">
        <f>(Table2[[#This Row],[Close Price]]/Table2[[#This Row],[Day Low]])-1</f>
        <v>4.3473706264405276E-3</v>
      </c>
      <c r="AD453" s="2">
        <f>(Table2[[#This Row],[Day High]]/Table2[[#This Row],[Close Price]])-1</f>
        <v>1.611473272490227E-2</v>
      </c>
      <c r="AE453" s="2">
        <f>(Table2[[#This Row],[Close Price]]/Table2[[#This Row],[Current Week Low]])-1</f>
        <v>4.3473706264405276E-3</v>
      </c>
      <c r="AF453" s="2">
        <f>(Table2[[#This Row],[Current Week High]]/Table2[[#This Row],[Close Price]])-1</f>
        <v>2.9100391134289527E-2</v>
      </c>
      <c r="AG453" s="2">
        <f>(Table2[[#This Row],[Close Price]]/Table2[[#This Row],[Current Month Low]])-1</f>
        <v>4.3473706264405276E-3</v>
      </c>
      <c r="AH453" s="2">
        <f>(Table2[[#This Row],[Current Month High]]/Table2[[#This Row],[Close Price]])-1</f>
        <v>2.9100391134289527E-2</v>
      </c>
      <c r="AI453">
        <v>48.578878748370201</v>
      </c>
      <c r="AJ453">
        <v>41.4607156030984</v>
      </c>
      <c r="AK453" t="str">
        <f>IF(AND(Table2[[#This Row],[20D EMA]]&gt;Table2[[#This Row],[50D EMA]],Table2[[#This Row],[50D EMA]]&gt;Table2[[#This Row],[200D EMA]]),"Uptrend","Downtrend/NoTrend")</f>
        <v>Downtrend/NoTrend</v>
      </c>
      <c r="AL453">
        <v>0.02</v>
      </c>
      <c r="AM453" t="s">
        <v>10358</v>
      </c>
      <c r="AN453">
        <v>-4.13</v>
      </c>
      <c r="AO453" t="s">
        <v>10357</v>
      </c>
      <c r="AP453">
        <v>0.155118678194858</v>
      </c>
      <c r="AQ453">
        <f>(Table2[[#This Row],[Sharpe Ratio]]-AVERAGE(Table2[Sharpe Ratio]))/_xlfn.STDEV.P(Table2[Sharpe Ratio])</f>
        <v>1.0474454208496387</v>
      </c>
      <c r="AR4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3">
        <f>_xlfn.RANK.AVG(Table2[[#This Row],[1Y Return vs Nifty Z-Score]],Table2[1Y Return vs Nifty Z-Score])</f>
        <v>453</v>
      </c>
      <c r="AT453">
        <f>_xlfn.RANK.AVG(Table2[[#This Row],[6M Return vs Nifty Z-Score]],Table2[6M Return vs Nifty Z-Score])</f>
        <v>729</v>
      </c>
      <c r="AU453">
        <f>_xlfn.RANK.AVG(Table2[[#This Row],[Sharpe Ratio Z-Score]],Table2[Sharpe Ratio Z-Score])</f>
        <v>113</v>
      </c>
      <c r="AV453">
        <f>(Table2[[#This Row],[Rank 1Y]]+Table2[[#This Row],[Rank 6M]]+Table2[[#This Row],[Rank Sharpe]])/3</f>
        <v>431.66666666666669</v>
      </c>
    </row>
    <row r="454" spans="1:48" x14ac:dyDescent="0.3">
      <c r="A454" t="s">
        <v>494</v>
      </c>
      <c r="B454" t="s">
        <v>495</v>
      </c>
      <c r="C454" t="s">
        <v>10322</v>
      </c>
      <c r="D454" t="s">
        <v>496</v>
      </c>
      <c r="E454">
        <v>42701.376726779999</v>
      </c>
      <c r="F454">
        <v>650.20000000000005</v>
      </c>
      <c r="G454">
        <v>0.30802563376235798</v>
      </c>
      <c r="H454">
        <f>(Table2[[#This Row],[1Y Return vs Nifty]]-AVERAGE(Table2[1Y Return vs Nifty]))/_xlfn.STDEV.P(Table2[1Y Return vs Nifty])</f>
        <v>-0.40504191878837004</v>
      </c>
      <c r="I454">
        <v>7.4063035382670304</v>
      </c>
      <c r="J454">
        <f>(Table2[[#This Row],[1M Return vs Nifty]]-AVERAGE(Table2[1M Return vs Nifty]))/_xlfn.STDEV.P(Table2[1M Return vs Nifty])</f>
        <v>0.44346620507062012</v>
      </c>
      <c r="K454">
        <v>27.769011216176501</v>
      </c>
      <c r="L454">
        <f>(Table2[[#This Row],[6M Return vs Nifty]]-AVERAGE(Table2[6M Return vs Nifty]))/_xlfn.STDEV.P(Table2[6M Return vs Nifty])</f>
        <v>0.62727607397974428</v>
      </c>
      <c r="M454">
        <v>-2.43700097816191</v>
      </c>
      <c r="N454">
        <f>(Table2[[#This Row],[1W Return vs Nifty]]-AVERAGE(Table2[1W Return vs Nifty]))/_xlfn.STDEV.P(Table2[1W Return vs Nifty])</f>
        <v>-0.38656371815276858</v>
      </c>
      <c r="O454">
        <v>638.59</v>
      </c>
      <c r="P454">
        <v>604.56331036471704</v>
      </c>
      <c r="Q454">
        <v>540.085677574388</v>
      </c>
      <c r="R454">
        <v>56.723893786878001</v>
      </c>
      <c r="S454" s="2">
        <f>(Table2[[#This Row],[Close Price]]-Table2[[#This Row],[20D EMA]])/Table2[[#This Row],[20D EMA]]</f>
        <v>1.8180679309102887E-2</v>
      </c>
      <c r="T454" s="2">
        <f>(Table2[[#This Row],[Close Price]]-Table2[[#This Row],[50D EMA]])/Table2[[#This Row],[50D EMA]]</f>
        <v>7.5487031470288193E-2</v>
      </c>
      <c r="U454" s="2">
        <f>(Table2[[#This Row],[Close Price]]-Table2[[#This Row],[200D EMA]])/Table2[[#This Row],[200D EMA]]</f>
        <v>0.20388306336904405</v>
      </c>
      <c r="V454">
        <v>0.66246358155692298</v>
      </c>
      <c r="W454">
        <v>644.95000000000005</v>
      </c>
      <c r="X454">
        <v>655.55</v>
      </c>
      <c r="Y454">
        <v>642.35</v>
      </c>
      <c r="Z454">
        <v>659</v>
      </c>
      <c r="AA454">
        <v>642.35</v>
      </c>
      <c r="AB454">
        <v>659</v>
      </c>
      <c r="AC454" s="2">
        <f>(Table2[[#This Row],[Close Price]]/Table2[[#This Row],[Day Low]])-1</f>
        <v>8.1401659043336405E-3</v>
      </c>
      <c r="AD454" s="2">
        <f>(Table2[[#This Row],[Day High]]/Table2[[#This Row],[Close Price]])-1</f>
        <v>8.2282374653950274E-3</v>
      </c>
      <c r="AE454" s="2">
        <f>(Table2[[#This Row],[Close Price]]/Table2[[#This Row],[Current Week Low]])-1</f>
        <v>1.2220751926519835E-2</v>
      </c>
      <c r="AF454" s="2">
        <f>(Table2[[#This Row],[Current Week High]]/Table2[[#This Row],[Close Price]])-1</f>
        <v>1.3534297139341733E-2</v>
      </c>
      <c r="AG454" s="2">
        <f>(Table2[[#This Row],[Close Price]]/Table2[[#This Row],[Current Month Low]])-1</f>
        <v>1.2220751926519835E-2</v>
      </c>
      <c r="AH454" s="2">
        <f>(Table2[[#This Row],[Current Month High]]/Table2[[#This Row],[Close Price]])-1</f>
        <v>1.3534297139341733E-2</v>
      </c>
      <c r="AI454">
        <v>2.6837896031990098</v>
      </c>
      <c r="AJ454">
        <v>54.423465146657101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0.1</v>
      </c>
      <c r="AM454" t="s">
        <v>10358</v>
      </c>
      <c r="AN454">
        <v>2.68</v>
      </c>
      <c r="AO454" t="s">
        <v>10358</v>
      </c>
      <c r="AP454">
        <v>-7.8446889330945999E-2</v>
      </c>
      <c r="AQ454">
        <f>(Table2[[#This Row],[Sharpe Ratio]]-AVERAGE(Table2[Sharpe Ratio]))/_xlfn.STDEV.P(Table2[Sharpe Ratio])</f>
        <v>-1.6248509610918613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-1.3457143189826353</v>
      </c>
      <c r="AS454">
        <f>_xlfn.RANK.AVG(Table2[[#This Row],[1Y Return vs Nifty Z-Score]],Table2[1Y Return vs Nifty Z-Score])</f>
        <v>436</v>
      </c>
      <c r="AT454">
        <f>_xlfn.RANK.AVG(Table2[[#This Row],[6M Return vs Nifty Z-Score]],Table2[6M Return vs Nifty Z-Score])</f>
        <v>162</v>
      </c>
      <c r="AU454">
        <f>_xlfn.RANK.AVG(Table2[[#This Row],[Sharpe Ratio Z-Score]],Table2[Sharpe Ratio Z-Score])</f>
        <v>699</v>
      </c>
      <c r="AV454">
        <f>(Table2[[#This Row],[Rank 1Y]]+Table2[[#This Row],[Rank 6M]]+Table2[[#This Row],[Rank Sharpe]])/3</f>
        <v>432.33333333333331</v>
      </c>
    </row>
    <row r="455" spans="1:48" x14ac:dyDescent="0.3">
      <c r="A455" t="s">
        <v>1358</v>
      </c>
      <c r="B455" t="s">
        <v>1359</v>
      </c>
      <c r="C455" t="s">
        <v>10326</v>
      </c>
      <c r="D455" t="s">
        <v>138</v>
      </c>
      <c r="E455">
        <v>8294.3005022279995</v>
      </c>
      <c r="F455">
        <v>131.38</v>
      </c>
      <c r="G455">
        <v>36.641123249637801</v>
      </c>
      <c r="H455">
        <f>(Table2[[#This Row],[1Y Return vs Nifty]]-AVERAGE(Table2[1Y Return vs Nifty]))/_xlfn.STDEV.P(Table2[1Y Return vs Nifty])</f>
        <v>0.20074357868613563</v>
      </c>
      <c r="I455">
        <v>1.0221690304384199</v>
      </c>
      <c r="J455">
        <f>(Table2[[#This Row],[1M Return vs Nifty]]-AVERAGE(Table2[1M Return vs Nifty]))/_xlfn.STDEV.P(Table2[1M Return vs Nifty])</f>
        <v>-0.1783705182596686</v>
      </c>
      <c r="K455">
        <v>-4.9977772501075801</v>
      </c>
      <c r="L455">
        <f>(Table2[[#This Row],[6M Return vs Nifty]]-AVERAGE(Table2[6M Return vs Nifty]))/_xlfn.STDEV.P(Table2[6M Return vs Nifty])</f>
        <v>-0.47051860000160461</v>
      </c>
      <c r="M455">
        <v>-11.5190513894739</v>
      </c>
      <c r="N455">
        <f>(Table2[[#This Row],[1W Return vs Nifty]]-AVERAGE(Table2[1W Return vs Nifty]))/_xlfn.STDEV.P(Table2[1W Return vs Nifty])</f>
        <v>-2.5597419117984455</v>
      </c>
      <c r="O455">
        <v>134.24</v>
      </c>
      <c r="P455">
        <v>134.75683009511201</v>
      </c>
      <c r="Q455">
        <v>120.30205620554101</v>
      </c>
      <c r="R455">
        <v>41.443265123983998</v>
      </c>
      <c r="S455" s="2">
        <f>(Table2[[#This Row],[Close Price]]-Table2[[#This Row],[20D EMA]])/Table2[[#This Row],[20D EMA]]</f>
        <v>-2.1305125148986991E-2</v>
      </c>
      <c r="T455" s="2">
        <f>(Table2[[#This Row],[Close Price]]-Table2[[#This Row],[50D EMA]])/Table2[[#This Row],[50D EMA]]</f>
        <v>-2.5058693446028894E-2</v>
      </c>
      <c r="U455" s="2">
        <f>(Table2[[#This Row],[Close Price]]-Table2[[#This Row],[200D EMA]])/Table2[[#This Row],[200D EMA]]</f>
        <v>9.2084409393068611E-2</v>
      </c>
      <c r="V455">
        <v>0.84165532292214595</v>
      </c>
      <c r="W455">
        <v>130.4</v>
      </c>
      <c r="X455">
        <v>136.29</v>
      </c>
      <c r="Y455">
        <v>130.1</v>
      </c>
      <c r="Z455">
        <v>136.29</v>
      </c>
      <c r="AA455">
        <v>130.1</v>
      </c>
      <c r="AB455">
        <v>136.29</v>
      </c>
      <c r="AC455" s="2">
        <f>(Table2[[#This Row],[Close Price]]/Table2[[#This Row],[Day Low]])-1</f>
        <v>7.5153374233127845E-3</v>
      </c>
      <c r="AD455" s="2">
        <f>(Table2[[#This Row],[Day High]]/Table2[[#This Row],[Close Price]])-1</f>
        <v>3.7372507230933216E-2</v>
      </c>
      <c r="AE455" s="2">
        <f>(Table2[[#This Row],[Close Price]]/Table2[[#This Row],[Current Week Low]])-1</f>
        <v>9.8385857033052027E-3</v>
      </c>
      <c r="AF455" s="2">
        <f>(Table2[[#This Row],[Current Week High]]/Table2[[#This Row],[Close Price]])-1</f>
        <v>3.7372507230933216E-2</v>
      </c>
      <c r="AG455" s="2">
        <f>(Table2[[#This Row],[Close Price]]/Table2[[#This Row],[Current Month Low]])-1</f>
        <v>9.8385857033052027E-3</v>
      </c>
      <c r="AH455" s="2">
        <f>(Table2[[#This Row],[Current Month High]]/Table2[[#This Row],[Close Price]])-1</f>
        <v>3.7372507230933216E-2</v>
      </c>
      <c r="AI455">
        <v>25.102755366113499</v>
      </c>
      <c r="AJ455">
        <v>90.405797101449195</v>
      </c>
      <c r="AK455" t="str">
        <f>IF(AND(Table2[[#This Row],[20D EMA]]&gt;Table2[[#This Row],[50D EMA]],Table2[[#This Row],[50D EMA]]&gt;Table2[[#This Row],[200D EMA]]),"Uptrend","Downtrend/NoTrend")</f>
        <v>Downtrend/NoTrend</v>
      </c>
      <c r="AL455">
        <v>0.02</v>
      </c>
      <c r="AM455" t="s">
        <v>10358</v>
      </c>
      <c r="AN455">
        <v>1.1399999999999999</v>
      </c>
      <c r="AO455" t="s">
        <v>10358</v>
      </c>
      <c r="AP455">
        <v>-2.9638209966110001E-3</v>
      </c>
      <c r="AQ455">
        <f>(Table2[[#This Row],[Sharpe Ratio]]-AVERAGE(Table2[Sharpe Ratio]))/_xlfn.STDEV.P(Table2[Sharpe Ratio])</f>
        <v>-0.76122567357853188</v>
      </c>
      <c r="AR4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5">
        <f>_xlfn.RANK.AVG(Table2[[#This Row],[1Y Return vs Nifty Z-Score]],Table2[1Y Return vs Nifty Z-Score])</f>
        <v>235</v>
      </c>
      <c r="AT455">
        <f>_xlfn.RANK.AVG(Table2[[#This Row],[6M Return vs Nifty Z-Score]],Table2[6M Return vs Nifty Z-Score])</f>
        <v>485</v>
      </c>
      <c r="AU455">
        <f>_xlfn.RANK.AVG(Table2[[#This Row],[Sharpe Ratio Z-Score]],Table2[Sharpe Ratio Z-Score])</f>
        <v>580</v>
      </c>
      <c r="AV455">
        <f>(Table2[[#This Row],[Rank 1Y]]+Table2[[#This Row],[Rank 6M]]+Table2[[#This Row],[Rank Sharpe]])/3</f>
        <v>433.33333333333331</v>
      </c>
    </row>
    <row r="456" spans="1:48" x14ac:dyDescent="0.3">
      <c r="A456" t="s">
        <v>1695</v>
      </c>
      <c r="B456" t="s">
        <v>1696</v>
      </c>
      <c r="C456" t="s">
        <v>10318</v>
      </c>
      <c r="D456" t="s">
        <v>573</v>
      </c>
      <c r="E456">
        <v>4890.0667997500004</v>
      </c>
      <c r="F456">
        <v>459</v>
      </c>
      <c r="G456">
        <v>12.5675806309469</v>
      </c>
      <c r="H456">
        <f>(Table2[[#This Row],[1Y Return vs Nifty]]-AVERAGE(Table2[1Y Return vs Nifty]))/_xlfn.STDEV.P(Table2[1Y Return vs Nifty])</f>
        <v>-0.20063708930472918</v>
      </c>
      <c r="I456">
        <v>2.7631019504106402</v>
      </c>
      <c r="J456">
        <f>(Table2[[#This Row],[1M Return vs Nifty]]-AVERAGE(Table2[1M Return vs Nifty]))/_xlfn.STDEV.P(Table2[1M Return vs Nifty])</f>
        <v>-8.7976464528736042E-3</v>
      </c>
      <c r="K456">
        <v>6.5074815221988596</v>
      </c>
      <c r="L456">
        <f>(Table2[[#This Row],[6M Return vs Nifty]]-AVERAGE(Table2[6M Return vs Nifty]))/_xlfn.STDEV.P(Table2[6M Return vs Nifty])</f>
        <v>-8.5054769269109459E-2</v>
      </c>
      <c r="M456">
        <v>-6.7105125713966904</v>
      </c>
      <c r="N456">
        <f>(Table2[[#This Row],[1W Return vs Nifty]]-AVERAGE(Table2[1W Return vs Nifty]))/_xlfn.STDEV.P(Table2[1W Return vs Nifty])</f>
        <v>-1.409141416371932</v>
      </c>
      <c r="O456">
        <v>441.62</v>
      </c>
      <c r="P456">
        <v>420.00832176742301</v>
      </c>
      <c r="Q456">
        <v>380.12296432809501</v>
      </c>
      <c r="R456">
        <v>43.784948939016303</v>
      </c>
      <c r="S456" s="2">
        <f>(Table2[[#This Row],[Close Price]]-Table2[[#This Row],[20D EMA]])/Table2[[#This Row],[20D EMA]]</f>
        <v>3.9355101671119955E-2</v>
      </c>
      <c r="T456" s="2">
        <f>(Table2[[#This Row],[Close Price]]-Table2[[#This Row],[50D EMA]])/Table2[[#This Row],[50D EMA]]</f>
        <v>9.2835489707673899E-2</v>
      </c>
      <c r="U456" s="2">
        <f>(Table2[[#This Row],[Close Price]]-Table2[[#This Row],[200D EMA]])/Table2[[#This Row],[200D EMA]]</f>
        <v>0.20750400021563539</v>
      </c>
      <c r="V456">
        <v>0.77795864343865595</v>
      </c>
      <c r="W456">
        <v>438.15</v>
      </c>
      <c r="X456">
        <v>460.75</v>
      </c>
      <c r="Y456">
        <v>435.1</v>
      </c>
      <c r="Z456">
        <v>460.75</v>
      </c>
      <c r="AA456">
        <v>435.1</v>
      </c>
      <c r="AB456">
        <v>460.75</v>
      </c>
      <c r="AC456" s="2">
        <f>(Table2[[#This Row],[Close Price]]/Table2[[#This Row],[Day Low]])-1</f>
        <v>4.7586442998972966E-2</v>
      </c>
      <c r="AD456" s="2">
        <f>(Table2[[#This Row],[Day High]]/Table2[[#This Row],[Close Price]])-1</f>
        <v>3.8126361655772545E-3</v>
      </c>
      <c r="AE456" s="2">
        <f>(Table2[[#This Row],[Close Price]]/Table2[[#This Row],[Current Week Low]])-1</f>
        <v>5.4929901172144247E-2</v>
      </c>
      <c r="AF456" s="2">
        <f>(Table2[[#This Row],[Current Week High]]/Table2[[#This Row],[Close Price]])-1</f>
        <v>3.8126361655772545E-3</v>
      </c>
      <c r="AG456" s="2">
        <f>(Table2[[#This Row],[Close Price]]/Table2[[#This Row],[Current Month Low]])-1</f>
        <v>5.4929901172144247E-2</v>
      </c>
      <c r="AH456" s="2">
        <f>(Table2[[#This Row],[Current Month High]]/Table2[[#This Row],[Close Price]])-1</f>
        <v>3.8126361655772545E-3</v>
      </c>
      <c r="AI456">
        <v>5.8823529411764701</v>
      </c>
      <c r="AJ456">
        <v>57.677773960838103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0</v>
      </c>
      <c r="AM456" t="s">
        <v>10359</v>
      </c>
      <c r="AN456">
        <v>-1.99</v>
      </c>
      <c r="AO456" t="s">
        <v>10357</v>
      </c>
      <c r="AP456">
        <v>-7.1287278286080004E-3</v>
      </c>
      <c r="AQ456">
        <f>(Table2[[#This Row],[Sharpe Ratio]]-AVERAGE(Table2[Sharpe Ratio]))/_xlfn.STDEV.P(Table2[Sharpe Ratio])</f>
        <v>-0.80887766944491502</v>
      </c>
      <c r="AR4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-2.5125085908435594</v>
      </c>
      <c r="AS456">
        <f>_xlfn.RANK.AVG(Table2[[#This Row],[1Y Return vs Nifty Z-Score]],Table2[1Y Return vs Nifty Z-Score])</f>
        <v>361</v>
      </c>
      <c r="AT456">
        <f>_xlfn.RANK.AVG(Table2[[#This Row],[6M Return vs Nifty Z-Score]],Table2[6M Return vs Nifty Z-Score])</f>
        <v>349</v>
      </c>
      <c r="AU456">
        <f>_xlfn.RANK.AVG(Table2[[#This Row],[Sharpe Ratio Z-Score]],Table2[Sharpe Ratio Z-Score])</f>
        <v>590</v>
      </c>
      <c r="AV456">
        <f>(Table2[[#This Row],[Rank 1Y]]+Table2[[#This Row],[Rank 6M]]+Table2[[#This Row],[Rank Sharpe]])/3</f>
        <v>433.33333333333331</v>
      </c>
    </row>
    <row r="457" spans="1:48" x14ac:dyDescent="0.3">
      <c r="A457" t="s">
        <v>499</v>
      </c>
      <c r="B457" t="s">
        <v>500</v>
      </c>
      <c r="C457" t="s">
        <v>10314</v>
      </c>
      <c r="D457" t="s">
        <v>51</v>
      </c>
      <c r="E457">
        <v>42590.151777871899</v>
      </c>
      <c r="F457">
        <v>169.01</v>
      </c>
      <c r="G457">
        <v>1.4257521644525999</v>
      </c>
      <c r="H457">
        <f>(Table2[[#This Row],[1Y Return vs Nifty]]-AVERAGE(Table2[1Y Return vs Nifty]))/_xlfn.STDEV.P(Table2[1Y Return vs Nifty])</f>
        <v>-0.38640594864365035</v>
      </c>
      <c r="I457">
        <v>-2.6371783614128801</v>
      </c>
      <c r="J457">
        <f>(Table2[[#This Row],[1M Return vs Nifty]]-AVERAGE(Table2[1M Return vs Nifty]))/_xlfn.STDEV.P(Table2[1M Return vs Nifty])</f>
        <v>-0.53480357725704319</v>
      </c>
      <c r="K457">
        <v>-15.5010770399769</v>
      </c>
      <c r="L457">
        <f>(Table2[[#This Row],[6M Return vs Nifty]]-AVERAGE(Table2[6M Return vs Nifty]))/_xlfn.STDEV.P(Table2[6M Return vs Nifty])</f>
        <v>-0.82241352496235931</v>
      </c>
      <c r="M457">
        <v>-1.2124188088471299</v>
      </c>
      <c r="N457">
        <f>(Table2[[#This Row],[1W Return vs Nifty]]-AVERAGE(Table2[1W Return vs Nifty]))/_xlfn.STDEV.P(Table2[1W Return vs Nifty])</f>
        <v>-9.3542302705928143E-2</v>
      </c>
      <c r="O457">
        <v>169.98</v>
      </c>
      <c r="P457">
        <v>171.36417420510799</v>
      </c>
      <c r="Q457">
        <v>161.49818503149501</v>
      </c>
      <c r="R457">
        <v>57.8124305333547</v>
      </c>
      <c r="S457" s="2">
        <f>(Table2[[#This Row],[Close Price]]-Table2[[#This Row],[20D EMA]])/Table2[[#This Row],[20D EMA]]</f>
        <v>-5.7065537122014294E-3</v>
      </c>
      <c r="T457" s="2">
        <f>(Table2[[#This Row],[Close Price]]-Table2[[#This Row],[50D EMA]])/Table2[[#This Row],[50D EMA]]</f>
        <v>-1.3737843490496757E-2</v>
      </c>
      <c r="U457" s="2">
        <f>(Table2[[#This Row],[Close Price]]-Table2[[#This Row],[200D EMA]])/Table2[[#This Row],[200D EMA]]</f>
        <v>4.6513308908332572E-2</v>
      </c>
      <c r="V457">
        <v>0.47135467323723901</v>
      </c>
      <c r="W457">
        <v>168.5</v>
      </c>
      <c r="X457">
        <v>172.1</v>
      </c>
      <c r="Y457">
        <v>168.5</v>
      </c>
      <c r="Z457">
        <v>173.9</v>
      </c>
      <c r="AA457">
        <v>168.5</v>
      </c>
      <c r="AB457">
        <v>173.9</v>
      </c>
      <c r="AC457" s="2">
        <f>(Table2[[#This Row],[Close Price]]/Table2[[#This Row],[Day Low]])-1</f>
        <v>3.0267062314539572E-3</v>
      </c>
      <c r="AD457" s="2">
        <f>(Table2[[#This Row],[Day High]]/Table2[[#This Row],[Close Price]])-1</f>
        <v>1.8282941837761024E-2</v>
      </c>
      <c r="AE457" s="2">
        <f>(Table2[[#This Row],[Close Price]]/Table2[[#This Row],[Current Week Low]])-1</f>
        <v>3.0267062314539572E-3</v>
      </c>
      <c r="AF457" s="2">
        <f>(Table2[[#This Row],[Current Week High]]/Table2[[#This Row],[Close Price]])-1</f>
        <v>2.8933199218981187E-2</v>
      </c>
      <c r="AG457" s="2">
        <f>(Table2[[#This Row],[Close Price]]/Table2[[#This Row],[Current Month Low]])-1</f>
        <v>3.0267062314539572E-3</v>
      </c>
      <c r="AH457" s="2">
        <f>(Table2[[#This Row],[Current Month High]]/Table2[[#This Row],[Close Price]])-1</f>
        <v>2.8933199218981187E-2</v>
      </c>
      <c r="AI457">
        <v>14.9340275723329</v>
      </c>
      <c r="AJ457">
        <v>38.249488752556204</v>
      </c>
      <c r="AK457" t="str">
        <f>IF(AND(Table2[[#This Row],[20D EMA]]&gt;Table2[[#This Row],[50D EMA]],Table2[[#This Row],[50D EMA]]&gt;Table2[[#This Row],[200D EMA]]),"Uptrend","Downtrend/NoTrend")</f>
        <v>Downtrend/NoTrend</v>
      </c>
      <c r="AL457">
        <v>-0.13</v>
      </c>
      <c r="AM457" t="s">
        <v>10357</v>
      </c>
      <c r="AN457">
        <v>2.4300000000000002</v>
      </c>
      <c r="AO457" t="s">
        <v>10358</v>
      </c>
      <c r="AP457">
        <v>8.2195504837740005E-2</v>
      </c>
      <c r="AQ457">
        <f>(Table2[[#This Row],[Sharpe Ratio]]-AVERAGE(Table2[Sharpe Ratio]))/_xlfn.STDEV.P(Table2[Sharpe Ratio])</f>
        <v>0.21310868882945339</v>
      </c>
      <c r="AR4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7">
        <f>_xlfn.RANK.AVG(Table2[[#This Row],[1Y Return vs Nifty Z-Score]],Table2[1Y Return vs Nifty Z-Score])</f>
        <v>432</v>
      </c>
      <c r="AT457">
        <f>_xlfn.RANK.AVG(Table2[[#This Row],[6M Return vs Nifty Z-Score]],Table2[6M Return vs Nifty Z-Score])</f>
        <v>585</v>
      </c>
      <c r="AU457">
        <f>_xlfn.RANK.AVG(Table2[[#This Row],[Sharpe Ratio Z-Score]],Table2[Sharpe Ratio Z-Score])</f>
        <v>284</v>
      </c>
      <c r="AV457">
        <f>(Table2[[#This Row],[Rank 1Y]]+Table2[[#This Row],[Rank 6M]]+Table2[[#This Row],[Rank Sharpe]])/3</f>
        <v>433.66666666666669</v>
      </c>
    </row>
    <row r="458" spans="1:48" x14ac:dyDescent="0.3">
      <c r="A458" t="s">
        <v>850</v>
      </c>
      <c r="B458" t="s">
        <v>851</v>
      </c>
      <c r="C458" t="s">
        <v>10315</v>
      </c>
      <c r="D458" t="s">
        <v>27</v>
      </c>
      <c r="E458">
        <v>18737.982263295002</v>
      </c>
      <c r="F458">
        <v>94.66</v>
      </c>
      <c r="G458">
        <v>-22.592663780546399</v>
      </c>
      <c r="H458">
        <f>(Table2[[#This Row],[1Y Return vs Nifty]]-AVERAGE(Table2[1Y Return vs Nifty]))/_xlfn.STDEV.P(Table2[1Y Return vs Nifty])</f>
        <v>-0.78686748389775751</v>
      </c>
      <c r="I458">
        <v>-1.1428459656026799</v>
      </c>
      <c r="J458">
        <f>(Table2[[#This Row],[1M Return vs Nifty]]-AVERAGE(Table2[1M Return vs Nifty]))/_xlfn.STDEV.P(Table2[1M Return vs Nifty])</f>
        <v>-0.3892504471597002</v>
      </c>
      <c r="K458">
        <v>-3.2219945075556402</v>
      </c>
      <c r="L458">
        <f>(Table2[[#This Row],[6M Return vs Nifty]]-AVERAGE(Table2[6M Return vs Nifty]))/_xlfn.STDEV.P(Table2[6M Return vs Nifty])</f>
        <v>-0.41102406519458734</v>
      </c>
      <c r="M458">
        <v>-5.9512402259826702</v>
      </c>
      <c r="N458">
        <f>(Table2[[#This Row],[1W Return vs Nifty]]-AVERAGE(Table2[1W Return vs Nifty]))/_xlfn.STDEV.P(Table2[1W Return vs Nifty])</f>
        <v>-1.2274606252108538</v>
      </c>
      <c r="O458">
        <v>94.38</v>
      </c>
      <c r="P458">
        <v>90.669583856915807</v>
      </c>
      <c r="Q458">
        <v>86.0568264444601</v>
      </c>
      <c r="R458">
        <v>53.027342769519798</v>
      </c>
      <c r="S458" s="2">
        <f>(Table2[[#This Row],[Close Price]]-Table2[[#This Row],[20D EMA]])/Table2[[#This Row],[20D EMA]]</f>
        <v>2.9667302394575244E-3</v>
      </c>
      <c r="T458" s="2">
        <f>(Table2[[#This Row],[Close Price]]-Table2[[#This Row],[50D EMA]])/Table2[[#This Row],[50D EMA]]</f>
        <v>4.4010526720640965E-2</v>
      </c>
      <c r="U458" s="2">
        <f>(Table2[[#This Row],[Close Price]]-Table2[[#This Row],[200D EMA]])/Table2[[#This Row],[200D EMA]]</f>
        <v>9.9970843813212973E-2</v>
      </c>
      <c r="V458">
        <v>0.81565975115131295</v>
      </c>
      <c r="W458">
        <v>94.05</v>
      </c>
      <c r="X458">
        <v>96.56</v>
      </c>
      <c r="Y458">
        <v>94.05</v>
      </c>
      <c r="Z458">
        <v>98.8</v>
      </c>
      <c r="AA458">
        <v>94.05</v>
      </c>
      <c r="AB458">
        <v>98.8</v>
      </c>
      <c r="AC458" s="2">
        <f>(Table2[[#This Row],[Close Price]]/Table2[[#This Row],[Day Low]])-1</f>
        <v>6.4859117490696505E-3</v>
      </c>
      <c r="AD458" s="2">
        <f>(Table2[[#This Row],[Day High]]/Table2[[#This Row],[Close Price]])-1</f>
        <v>2.0071836044792013E-2</v>
      </c>
      <c r="AE458" s="2">
        <f>(Table2[[#This Row],[Close Price]]/Table2[[#This Row],[Current Week Low]])-1</f>
        <v>6.4859117490696505E-3</v>
      </c>
      <c r="AF458" s="2">
        <f>(Table2[[#This Row],[Current Week High]]/Table2[[#This Row],[Close Price]])-1</f>
        <v>4.3735474329178015E-2</v>
      </c>
      <c r="AG458" s="2">
        <f>(Table2[[#This Row],[Close Price]]/Table2[[#This Row],[Current Month Low]])-1</f>
        <v>6.4859117490696505E-3</v>
      </c>
      <c r="AH458" s="2">
        <f>(Table2[[#This Row],[Current Month High]]/Table2[[#This Row],[Close Price]])-1</f>
        <v>4.3735474329178015E-2</v>
      </c>
      <c r="AI458">
        <v>17.684343967884999</v>
      </c>
      <c r="AJ458">
        <v>45.518831667947701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0.1</v>
      </c>
      <c r="AM458" t="s">
        <v>10358</v>
      </c>
      <c r="AN458">
        <v>1.49</v>
      </c>
      <c r="AO458" t="s">
        <v>10358</v>
      </c>
      <c r="AP458">
        <v>8.9760498771669001E-2</v>
      </c>
      <c r="AQ458">
        <f>(Table2[[#This Row],[Sharpe Ratio]]-AVERAGE(Table2[Sharpe Ratio]))/_xlfn.STDEV.P(Table2[Sharpe Ratio])</f>
        <v>0.29966213989331547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-2.5149404815695835</v>
      </c>
      <c r="AS458">
        <f>_xlfn.RANK.AVG(Table2[[#This Row],[1Y Return vs Nifty Z-Score]],Table2[1Y Return vs Nifty Z-Score])</f>
        <v>587</v>
      </c>
      <c r="AT458">
        <f>_xlfn.RANK.AVG(Table2[[#This Row],[6M Return vs Nifty Z-Score]],Table2[6M Return vs Nifty Z-Score])</f>
        <v>465</v>
      </c>
      <c r="AU458">
        <f>_xlfn.RANK.AVG(Table2[[#This Row],[Sharpe Ratio Z-Score]],Table2[Sharpe Ratio Z-Score])</f>
        <v>252</v>
      </c>
      <c r="AV458">
        <f>(Table2[[#This Row],[Rank 1Y]]+Table2[[#This Row],[Rank 6M]]+Table2[[#This Row],[Rank Sharpe]])/3</f>
        <v>434.66666666666669</v>
      </c>
    </row>
    <row r="459" spans="1:48" x14ac:dyDescent="0.3">
      <c r="A459" t="s">
        <v>1163</v>
      </c>
      <c r="B459" t="s">
        <v>1164</v>
      </c>
      <c r="C459" t="s">
        <v>10322</v>
      </c>
      <c r="D459" t="s">
        <v>305</v>
      </c>
      <c r="E459">
        <v>10492.973660796</v>
      </c>
      <c r="F459">
        <v>129.87</v>
      </c>
      <c r="G459">
        <v>-8.4485717487287406</v>
      </c>
      <c r="H459">
        <f>(Table2[[#This Row],[1Y Return vs Nifty]]-AVERAGE(Table2[1Y Return vs Nifty]))/_xlfn.STDEV.P(Table2[1Y Return vs Nifty])</f>
        <v>-0.55104157336278525</v>
      </c>
      <c r="I459">
        <v>-7.9068404646088197</v>
      </c>
      <c r="J459">
        <f>(Table2[[#This Row],[1M Return vs Nifty]]-AVERAGE(Table2[1M Return vs Nifty]))/_xlfn.STDEV.P(Table2[1M Return vs Nifty])</f>
        <v>-1.04808684396937</v>
      </c>
      <c r="K459">
        <v>-21.806394044719902</v>
      </c>
      <c r="L459">
        <f>(Table2[[#This Row],[6M Return vs Nifty]]-AVERAGE(Table2[6M Return vs Nifty]))/_xlfn.STDEV.P(Table2[6M Return vs Nifty])</f>
        <v>-1.0336622847452519</v>
      </c>
      <c r="M459">
        <v>7.4062476193762494E-2</v>
      </c>
      <c r="N459">
        <f>(Table2[[#This Row],[1W Return vs Nifty]]-AVERAGE(Table2[1W Return vs Nifty]))/_xlfn.STDEV.P(Table2[1W Return vs Nifty])</f>
        <v>0.2142905047074655</v>
      </c>
      <c r="O459">
        <v>132.35</v>
      </c>
      <c r="P459">
        <v>136.21119329573401</v>
      </c>
      <c r="Q459">
        <v>132.624793334581</v>
      </c>
      <c r="R459">
        <v>52.950924038004999</v>
      </c>
      <c r="S459" s="2">
        <f>(Table2[[#This Row],[Close Price]]-Table2[[#This Row],[20D EMA]])/Table2[[#This Row],[20D EMA]]</f>
        <v>-1.8738194182092858E-2</v>
      </c>
      <c r="T459" s="2">
        <f>(Table2[[#This Row],[Close Price]]-Table2[[#This Row],[50D EMA]])/Table2[[#This Row],[50D EMA]]</f>
        <v>-4.6554127765156293E-2</v>
      </c>
      <c r="U459" s="2">
        <f>(Table2[[#This Row],[Close Price]]-Table2[[#This Row],[200D EMA]])/Table2[[#This Row],[200D EMA]]</f>
        <v>-2.0771329894790507E-2</v>
      </c>
      <c r="V459">
        <v>1.2373294961477299</v>
      </c>
      <c r="W459">
        <v>128.76</v>
      </c>
      <c r="X459">
        <v>133.99</v>
      </c>
      <c r="Y459">
        <v>128.76</v>
      </c>
      <c r="Z459">
        <v>135.35</v>
      </c>
      <c r="AA459">
        <v>128.76</v>
      </c>
      <c r="AB459">
        <v>135.35</v>
      </c>
      <c r="AC459" s="2">
        <f>(Table2[[#This Row],[Close Price]]/Table2[[#This Row],[Day Low]])-1</f>
        <v>8.6206896551725976E-3</v>
      </c>
      <c r="AD459" s="2">
        <f>(Table2[[#This Row],[Day High]]/Table2[[#This Row],[Close Price]])-1</f>
        <v>3.1724031724031709E-2</v>
      </c>
      <c r="AE459" s="2">
        <f>(Table2[[#This Row],[Close Price]]/Table2[[#This Row],[Current Week Low]])-1</f>
        <v>8.6206896551725976E-3</v>
      </c>
      <c r="AF459" s="2">
        <f>(Table2[[#This Row],[Current Week High]]/Table2[[#This Row],[Close Price]])-1</f>
        <v>4.2196042196042116E-2</v>
      </c>
      <c r="AG459" s="2">
        <f>(Table2[[#This Row],[Close Price]]/Table2[[#This Row],[Current Month Low]])-1</f>
        <v>8.6206896551725976E-3</v>
      </c>
      <c r="AH459" s="2">
        <f>(Table2[[#This Row],[Current Month High]]/Table2[[#This Row],[Close Price]])-1</f>
        <v>4.2196042196042116E-2</v>
      </c>
      <c r="AI459">
        <v>21.6601216601216</v>
      </c>
      <c r="AJ459">
        <v>28.903225806451601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-0.21</v>
      </c>
      <c r="AM459" t="s">
        <v>10357</v>
      </c>
      <c r="AN459">
        <v>7.76</v>
      </c>
      <c r="AO459" t="s">
        <v>10358</v>
      </c>
      <c r="AP459">
        <v>0.137495548812237</v>
      </c>
      <c r="AQ459">
        <f>(Table2[[#This Row],[Sharpe Ratio]]-AVERAGE(Table2[Sharpe Ratio]))/_xlfn.STDEV.P(Table2[Sharpe Ratio])</f>
        <v>0.84581371037732278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503</v>
      </c>
      <c r="AT459">
        <f>_xlfn.RANK.AVG(Table2[[#This Row],[6M Return vs Nifty Z-Score]],Table2[6M Return vs Nifty Z-Score])</f>
        <v>655</v>
      </c>
      <c r="AU459">
        <f>_xlfn.RANK.AVG(Table2[[#This Row],[Sharpe Ratio Z-Score]],Table2[Sharpe Ratio Z-Score])</f>
        <v>147</v>
      </c>
      <c r="AV459">
        <f>(Table2[[#This Row],[Rank 1Y]]+Table2[[#This Row],[Rank 6M]]+Table2[[#This Row],[Rank Sharpe]])/3</f>
        <v>435</v>
      </c>
    </row>
    <row r="460" spans="1:48" x14ac:dyDescent="0.3">
      <c r="A460" t="s">
        <v>1399</v>
      </c>
      <c r="B460" t="s">
        <v>1400</v>
      </c>
      <c r="C460" t="s">
        <v>10325</v>
      </c>
      <c r="D460" t="s">
        <v>1401</v>
      </c>
      <c r="E460">
        <v>7869.6418993959996</v>
      </c>
      <c r="F460">
        <v>254.35</v>
      </c>
      <c r="G460">
        <v>-5.2923477718855896</v>
      </c>
      <c r="H460">
        <f>(Table2[[#This Row],[1Y Return vs Nifty]]-AVERAGE(Table2[1Y Return vs Nifty]))/_xlfn.STDEV.P(Table2[1Y Return vs Nifty])</f>
        <v>-0.49841752428865788</v>
      </c>
      <c r="I460">
        <v>14.668621539096501</v>
      </c>
      <c r="J460">
        <f>(Table2[[#This Row],[1M Return vs Nifty]]-AVERAGE(Table2[1M Return vs Nifty]))/_xlfn.STDEV.P(Table2[1M Return vs Nifty])</f>
        <v>1.1508410299400851</v>
      </c>
      <c r="K460">
        <v>21.755555975310699</v>
      </c>
      <c r="L460">
        <f>(Table2[[#This Row],[6M Return vs Nifty]]-AVERAGE(Table2[6M Return vs Nifty]))/_xlfn.STDEV.P(Table2[6M Return vs Nifty])</f>
        <v>0.42580563868089072</v>
      </c>
      <c r="M460">
        <v>-4.7680847798961796</v>
      </c>
      <c r="N460">
        <f>(Table2[[#This Row],[1W Return vs Nifty]]-AVERAGE(Table2[1W Return vs Nifty]))/_xlfn.STDEV.P(Table2[1W Return vs Nifty])</f>
        <v>-0.94435191091372084</v>
      </c>
      <c r="O460">
        <v>243.83</v>
      </c>
      <c r="P460">
        <v>229.79997561805101</v>
      </c>
      <c r="Q460">
        <v>206.126116924587</v>
      </c>
      <c r="R460">
        <v>52.474169330592098</v>
      </c>
      <c r="S460" s="2">
        <f>(Table2[[#This Row],[Close Price]]-Table2[[#This Row],[20D EMA]])/Table2[[#This Row],[20D EMA]]</f>
        <v>4.3144814009760821E-2</v>
      </c>
      <c r="T460" s="2">
        <f>(Table2[[#This Row],[Close Price]]-Table2[[#This Row],[50D EMA]])/Table2[[#This Row],[50D EMA]]</f>
        <v>0.10683214528600915</v>
      </c>
      <c r="U460" s="2">
        <f>(Table2[[#This Row],[Close Price]]-Table2[[#This Row],[200D EMA]])/Table2[[#This Row],[200D EMA]]</f>
        <v>0.23395328934982129</v>
      </c>
      <c r="V460">
        <v>0.85891062753385905</v>
      </c>
      <c r="W460">
        <v>242.55</v>
      </c>
      <c r="X460">
        <v>257.5</v>
      </c>
      <c r="Y460">
        <v>242.55</v>
      </c>
      <c r="Z460">
        <v>257.5</v>
      </c>
      <c r="AA460">
        <v>242.55</v>
      </c>
      <c r="AB460">
        <v>257.5</v>
      </c>
      <c r="AC460" s="2">
        <f>(Table2[[#This Row],[Close Price]]/Table2[[#This Row],[Day Low]])-1</f>
        <v>4.8649762935477181E-2</v>
      </c>
      <c r="AD460" s="2">
        <f>(Table2[[#This Row],[Day High]]/Table2[[#This Row],[Close Price]])-1</f>
        <v>1.2384509534106636E-2</v>
      </c>
      <c r="AE460" s="2">
        <f>(Table2[[#This Row],[Close Price]]/Table2[[#This Row],[Current Week Low]])-1</f>
        <v>4.8649762935477181E-2</v>
      </c>
      <c r="AF460" s="2">
        <f>(Table2[[#This Row],[Current Week High]]/Table2[[#This Row],[Close Price]])-1</f>
        <v>1.2384509534106636E-2</v>
      </c>
      <c r="AG460" s="2">
        <f>(Table2[[#This Row],[Close Price]]/Table2[[#This Row],[Current Month Low]])-1</f>
        <v>4.8649762935477181E-2</v>
      </c>
      <c r="AH460" s="2">
        <f>(Table2[[#This Row],[Current Month High]]/Table2[[#This Row],[Close Price]])-1</f>
        <v>1.2384509534106636E-2</v>
      </c>
      <c r="AI460">
        <v>4.73756634558677</v>
      </c>
      <c r="AJ460">
        <v>49.970518867924497</v>
      </c>
      <c r="AK460" t="str">
        <f>IF(AND(Table2[[#This Row],[20D EMA]]&gt;Table2[[#This Row],[50D EMA]],Table2[[#This Row],[50D EMA]]&gt;Table2[[#This Row],[200D EMA]]),"Uptrend","Downtrend/NoTrend")</f>
        <v>Uptrend</v>
      </c>
      <c r="AL460">
        <v>0.21</v>
      </c>
      <c r="AM460" t="s">
        <v>10358</v>
      </c>
      <c r="AN460">
        <v>2.0699999999999998</v>
      </c>
      <c r="AO460" t="s">
        <v>10358</v>
      </c>
      <c r="AP460">
        <v>-2.6245936340250998E-2</v>
      </c>
      <c r="AQ460">
        <f>(Table2[[#This Row],[Sharpe Ratio]]-AVERAGE(Table2[Sharpe Ratio]))/_xlfn.STDEV.P(Table2[Sharpe Ratio])</f>
        <v>-1.0276036044346297</v>
      </c>
      <c r="AR4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-0.89372637101603269</v>
      </c>
      <c r="AS460">
        <f>_xlfn.RANK.AVG(Table2[[#This Row],[1Y Return vs Nifty Z-Score]],Table2[1Y Return vs Nifty Z-Score])</f>
        <v>481</v>
      </c>
      <c r="AT460">
        <f>_xlfn.RANK.AVG(Table2[[#This Row],[6M Return vs Nifty Z-Score]],Table2[6M Return vs Nifty Z-Score])</f>
        <v>202</v>
      </c>
      <c r="AU460">
        <f>_xlfn.RANK.AVG(Table2[[#This Row],[Sharpe Ratio Z-Score]],Table2[Sharpe Ratio Z-Score])</f>
        <v>624</v>
      </c>
      <c r="AV460">
        <f>(Table2[[#This Row],[Rank 1Y]]+Table2[[#This Row],[Rank 6M]]+Table2[[#This Row],[Rank Sharpe]])/3</f>
        <v>435.66666666666669</v>
      </c>
    </row>
    <row r="461" spans="1:48" x14ac:dyDescent="0.3">
      <c r="A461" t="s">
        <v>1601</v>
      </c>
      <c r="B461" t="s">
        <v>1602</v>
      </c>
      <c r="C461" t="s">
        <v>10323</v>
      </c>
      <c r="D461" t="s">
        <v>138</v>
      </c>
      <c r="E461">
        <v>5888.9549999999999</v>
      </c>
      <c r="F461">
        <v>200.47</v>
      </c>
      <c r="G461">
        <v>34.682272402314602</v>
      </c>
      <c r="H461">
        <f>(Table2[[#This Row],[1Y Return vs Nifty]]-AVERAGE(Table2[1Y Return vs Nifty]))/_xlfn.STDEV.P(Table2[1Y Return vs Nifty])</f>
        <v>0.16808345574342384</v>
      </c>
      <c r="I461">
        <v>-3.4923154011191802</v>
      </c>
      <c r="J461">
        <f>(Table2[[#This Row],[1M Return vs Nifty]]-AVERAGE(Table2[1M Return vs Nifty]))/_xlfn.STDEV.P(Table2[1M Return vs Nifty])</f>
        <v>-0.61809687474588182</v>
      </c>
      <c r="K461">
        <v>-20.8016994787817</v>
      </c>
      <c r="L461">
        <f>(Table2[[#This Row],[6M Return vs Nifty]]-AVERAGE(Table2[6M Return vs Nifty]))/_xlfn.STDEV.P(Table2[6M Return vs Nifty])</f>
        <v>-1.0000017279714364</v>
      </c>
      <c r="M461">
        <v>0.139448378367481</v>
      </c>
      <c r="N461">
        <f>(Table2[[#This Row],[1W Return vs Nifty]]-AVERAGE(Table2[1W Return vs Nifty]))/_xlfn.STDEV.P(Table2[1W Return vs Nifty])</f>
        <v>0.22993622459895502</v>
      </c>
      <c r="O461">
        <v>202.96</v>
      </c>
      <c r="P461">
        <v>203.86094869454999</v>
      </c>
      <c r="Q461">
        <v>187.99585130443501</v>
      </c>
      <c r="R461">
        <v>60.498869016852296</v>
      </c>
      <c r="S461" s="2">
        <f>(Table2[[#This Row],[Close Price]]-Table2[[#This Row],[20D EMA]])/Table2[[#This Row],[20D EMA]]</f>
        <v>-1.2268427276310648E-2</v>
      </c>
      <c r="T461" s="2">
        <f>(Table2[[#This Row],[Close Price]]-Table2[[#This Row],[50D EMA]])/Table2[[#This Row],[50D EMA]]</f>
        <v>-1.6633635408175869E-2</v>
      </c>
      <c r="U461" s="2">
        <f>(Table2[[#This Row],[Close Price]]-Table2[[#This Row],[200D EMA]])/Table2[[#This Row],[200D EMA]]</f>
        <v>6.6353319017475113E-2</v>
      </c>
      <c r="V461">
        <v>0.52910482667674597</v>
      </c>
      <c r="W461">
        <v>199.12</v>
      </c>
      <c r="X461">
        <v>204.43</v>
      </c>
      <c r="Y461">
        <v>199.12</v>
      </c>
      <c r="Z461">
        <v>212.9</v>
      </c>
      <c r="AA461">
        <v>199.12</v>
      </c>
      <c r="AB461">
        <v>212.9</v>
      </c>
      <c r="AC461" s="2">
        <f>(Table2[[#This Row],[Close Price]]/Table2[[#This Row],[Day Low]])-1</f>
        <v>6.7798312575331199E-3</v>
      </c>
      <c r="AD461" s="2">
        <f>(Table2[[#This Row],[Day High]]/Table2[[#This Row],[Close Price]])-1</f>
        <v>1.9753579089140549E-2</v>
      </c>
      <c r="AE461" s="2">
        <f>(Table2[[#This Row],[Close Price]]/Table2[[#This Row],[Current Week Low]])-1</f>
        <v>6.7798312575331199E-3</v>
      </c>
      <c r="AF461" s="2">
        <f>(Table2[[#This Row],[Current Week High]]/Table2[[#This Row],[Close Price]])-1</f>
        <v>6.2004289918691002E-2</v>
      </c>
      <c r="AG461" s="2">
        <f>(Table2[[#This Row],[Close Price]]/Table2[[#This Row],[Current Month Low]])-1</f>
        <v>6.7798312575331199E-3</v>
      </c>
      <c r="AH461" s="2">
        <f>(Table2[[#This Row],[Current Month High]]/Table2[[#This Row],[Close Price]])-1</f>
        <v>6.2004289918691002E-2</v>
      </c>
      <c r="AI461">
        <v>32.164413627974199</v>
      </c>
      <c r="AJ461">
        <v>82.910583941605793</v>
      </c>
      <c r="AK461" t="str">
        <f>IF(AND(Table2[[#This Row],[20D EMA]]&gt;Table2[[#This Row],[50D EMA]],Table2[[#This Row],[50D EMA]]&gt;Table2[[#This Row],[200D EMA]]),"Uptrend","Downtrend/NoTrend")</f>
        <v>Downtrend/NoTrend</v>
      </c>
      <c r="AL461">
        <v>0.09</v>
      </c>
      <c r="AM461" t="s">
        <v>10358</v>
      </c>
      <c r="AN461">
        <v>0.35</v>
      </c>
      <c r="AO461" t="s">
        <v>10358</v>
      </c>
      <c r="AP461">
        <v>3.8696864227930998E-2</v>
      </c>
      <c r="AQ461">
        <f>(Table2[[#This Row],[Sharpe Ratio]]-AVERAGE(Table2[Sharpe Ratio]))/_xlfn.STDEV.P(Table2[Sharpe Ratio])</f>
        <v>-0.28457280229240917</v>
      </c>
      <c r="AR4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1">
        <f>_xlfn.RANK.AVG(Table2[[#This Row],[1Y Return vs Nifty Z-Score]],Table2[1Y Return vs Nifty Z-Score])</f>
        <v>249</v>
      </c>
      <c r="AT461">
        <f>_xlfn.RANK.AVG(Table2[[#This Row],[6M Return vs Nifty Z-Score]],Table2[6M Return vs Nifty Z-Score])</f>
        <v>644</v>
      </c>
      <c r="AU461">
        <f>_xlfn.RANK.AVG(Table2[[#This Row],[Sharpe Ratio Z-Score]],Table2[Sharpe Ratio Z-Score])</f>
        <v>416</v>
      </c>
      <c r="AV461">
        <f>(Table2[[#This Row],[Rank 1Y]]+Table2[[#This Row],[Rank 6M]]+Table2[[#This Row],[Rank Sharpe]])/3</f>
        <v>436.33333333333331</v>
      </c>
    </row>
    <row r="462" spans="1:48" x14ac:dyDescent="0.3">
      <c r="A462" t="s">
        <v>420</v>
      </c>
      <c r="B462" t="s">
        <v>421</v>
      </c>
      <c r="C462" t="s">
        <v>10319</v>
      </c>
      <c r="D462" t="s">
        <v>415</v>
      </c>
      <c r="E462">
        <v>55974.02577855</v>
      </c>
      <c r="F462">
        <v>2954.9</v>
      </c>
      <c r="G462">
        <v>-5.0811829715780297</v>
      </c>
      <c r="H462">
        <f>(Table2[[#This Row],[1Y Return vs Nifty]]-AVERAGE(Table2[1Y Return vs Nifty]))/_xlfn.STDEV.P(Table2[1Y Return vs Nifty])</f>
        <v>-0.49489675171496122</v>
      </c>
      <c r="I462">
        <v>-10.7816906713556</v>
      </c>
      <c r="J462">
        <f>(Table2[[#This Row],[1M Return vs Nifty]]-AVERAGE(Table2[1M Return vs Nifty]))/_xlfn.STDEV.P(Table2[1M Return vs Nifty])</f>
        <v>-1.3281071709904642</v>
      </c>
      <c r="K462">
        <v>19.546339954251099</v>
      </c>
      <c r="L462">
        <f>(Table2[[#This Row],[6M Return vs Nifty]]-AVERAGE(Table2[6M Return vs Nifty]))/_xlfn.STDEV.P(Table2[6M Return vs Nifty])</f>
        <v>0.3517896702227975</v>
      </c>
      <c r="M462">
        <v>2.8719018984990101</v>
      </c>
      <c r="N462">
        <f>(Table2[[#This Row],[1W Return vs Nifty]]-AVERAGE(Table2[1W Return vs Nifty]))/_xlfn.STDEV.P(Table2[1W Return vs Nifty])</f>
        <v>0.88376527598850696</v>
      </c>
      <c r="O462">
        <v>2923.17</v>
      </c>
      <c r="P462">
        <v>2982.7786222884101</v>
      </c>
      <c r="Q462">
        <v>2758.4652795839502</v>
      </c>
      <c r="R462">
        <v>52.321556335318199</v>
      </c>
      <c r="S462" s="2">
        <f>(Table2[[#This Row],[Close Price]]-Table2[[#This Row],[20D EMA]])/Table2[[#This Row],[20D EMA]]</f>
        <v>1.0854654364953122E-2</v>
      </c>
      <c r="T462" s="2">
        <f>(Table2[[#This Row],[Close Price]]-Table2[[#This Row],[50D EMA]])/Table2[[#This Row],[50D EMA]]</f>
        <v>-9.3465274560072288E-3</v>
      </c>
      <c r="U462" s="2">
        <f>(Table2[[#This Row],[Close Price]]-Table2[[#This Row],[200D EMA]])/Table2[[#This Row],[200D EMA]]</f>
        <v>7.1211597938139526E-2</v>
      </c>
      <c r="V462">
        <v>0.849001016967595</v>
      </c>
      <c r="W462">
        <v>2890.1</v>
      </c>
      <c r="X462">
        <v>2960</v>
      </c>
      <c r="Y462">
        <v>2834.85</v>
      </c>
      <c r="Z462">
        <v>2960</v>
      </c>
      <c r="AA462">
        <v>2834.85</v>
      </c>
      <c r="AB462">
        <v>2960</v>
      </c>
      <c r="AC462" s="2">
        <f>(Table2[[#This Row],[Close Price]]/Table2[[#This Row],[Day Low]])-1</f>
        <v>2.2421369502785504E-2</v>
      </c>
      <c r="AD462" s="2">
        <f>(Table2[[#This Row],[Day High]]/Table2[[#This Row],[Close Price]])-1</f>
        <v>1.725946732545891E-3</v>
      </c>
      <c r="AE462" s="2">
        <f>(Table2[[#This Row],[Close Price]]/Table2[[#This Row],[Current Week Low]])-1</f>
        <v>4.2347919643014764E-2</v>
      </c>
      <c r="AF462" s="2">
        <f>(Table2[[#This Row],[Current Week High]]/Table2[[#This Row],[Close Price]])-1</f>
        <v>1.725946732545891E-3</v>
      </c>
      <c r="AG462" s="2">
        <f>(Table2[[#This Row],[Close Price]]/Table2[[#This Row],[Current Month Low]])-1</f>
        <v>4.2347919643014764E-2</v>
      </c>
      <c r="AH462" s="2">
        <f>(Table2[[#This Row],[Current Month High]]/Table2[[#This Row],[Close Price]])-1</f>
        <v>1.725946732545891E-3</v>
      </c>
      <c r="AI462">
        <v>14.2170631831872</v>
      </c>
      <c r="AJ462">
        <v>34.693226365210997</v>
      </c>
      <c r="AK462" t="str">
        <f>IF(AND(Table2[[#This Row],[20D EMA]]&gt;Table2[[#This Row],[50D EMA]],Table2[[#This Row],[50D EMA]]&gt;Table2[[#This Row],[200D EMA]]),"Uptrend","Downtrend/NoTrend")</f>
        <v>Downtrend/NoTrend</v>
      </c>
      <c r="AL462">
        <v>-0.1</v>
      </c>
      <c r="AM462" t="s">
        <v>10357</v>
      </c>
      <c r="AN462">
        <v>5.45</v>
      </c>
      <c r="AO462" t="s">
        <v>10358</v>
      </c>
      <c r="AP462">
        <v>-1.7878554789715E-2</v>
      </c>
      <c r="AQ462">
        <f>(Table2[[#This Row],[Sharpe Ratio]]-AVERAGE(Table2[Sharpe Ratio]))/_xlfn.STDEV.P(Table2[Sharpe Ratio])</f>
        <v>-0.93186978681465416</v>
      </c>
      <c r="AR4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2">
        <f>_xlfn.RANK.AVG(Table2[[#This Row],[1Y Return vs Nifty Z-Score]],Table2[1Y Return vs Nifty Z-Score])</f>
        <v>477</v>
      </c>
      <c r="AT462">
        <f>_xlfn.RANK.AVG(Table2[[#This Row],[6M Return vs Nifty Z-Score]],Table2[6M Return vs Nifty Z-Score])</f>
        <v>225</v>
      </c>
      <c r="AU462">
        <f>_xlfn.RANK.AVG(Table2[[#This Row],[Sharpe Ratio Z-Score]],Table2[Sharpe Ratio Z-Score])</f>
        <v>610</v>
      </c>
      <c r="AV462">
        <f>(Table2[[#This Row],[Rank 1Y]]+Table2[[#This Row],[Rank 6M]]+Table2[[#This Row],[Rank Sharpe]])/3</f>
        <v>437.33333333333331</v>
      </c>
    </row>
    <row r="463" spans="1:48" x14ac:dyDescent="0.3">
      <c r="A463" t="s">
        <v>1112</v>
      </c>
      <c r="B463" t="s">
        <v>1113</v>
      </c>
      <c r="C463" t="s">
        <v>10319</v>
      </c>
      <c r="D463" t="s">
        <v>415</v>
      </c>
      <c r="E463">
        <v>11308.429969979999</v>
      </c>
      <c r="F463">
        <v>2898</v>
      </c>
      <c r="G463">
        <v>-0.33648759989183502</v>
      </c>
      <c r="H463">
        <f>(Table2[[#This Row],[1Y Return vs Nifty]]-AVERAGE(Table2[1Y Return vs Nifty]))/_xlfn.STDEV.P(Table2[1Y Return vs Nifty])</f>
        <v>-0.41578795464817825</v>
      </c>
      <c r="I463">
        <v>7.5546795565677503</v>
      </c>
      <c r="J463">
        <f>(Table2[[#This Row],[1M Return vs Nifty]]-AVERAGE(Table2[1M Return vs Nifty]))/_xlfn.STDEV.P(Table2[1M Return vs Nifty])</f>
        <v>0.45791854108073599</v>
      </c>
      <c r="K463">
        <v>-12.315750739551699</v>
      </c>
      <c r="L463">
        <f>(Table2[[#This Row],[6M Return vs Nifty]]-AVERAGE(Table2[6M Return vs Nifty]))/_xlfn.STDEV.P(Table2[6M Return vs Nifty])</f>
        <v>-0.71569466689979322</v>
      </c>
      <c r="M463">
        <v>-2.9173729212605899</v>
      </c>
      <c r="N463">
        <f>(Table2[[#This Row],[1W Return vs Nifty]]-AVERAGE(Table2[1W Return vs Nifty]))/_xlfn.STDEV.P(Table2[1W Return vs Nifty])</f>
        <v>-0.50150844806541028</v>
      </c>
      <c r="O463">
        <v>2779.05</v>
      </c>
      <c r="P463">
        <v>2701.0972034844099</v>
      </c>
      <c r="Q463">
        <v>2522.5156036101798</v>
      </c>
      <c r="R463">
        <v>53.189540714852903</v>
      </c>
      <c r="S463" s="2">
        <f>(Table2[[#This Row],[Close Price]]-Table2[[#This Row],[20D EMA]])/Table2[[#This Row],[20D EMA]]</f>
        <v>4.2802396502401835E-2</v>
      </c>
      <c r="T463" s="2">
        <f>(Table2[[#This Row],[Close Price]]-Table2[[#This Row],[50D EMA]])/Table2[[#This Row],[50D EMA]]</f>
        <v>7.2897338260017416E-2</v>
      </c>
      <c r="U463" s="2">
        <f>(Table2[[#This Row],[Close Price]]-Table2[[#This Row],[200D EMA]])/Table2[[#This Row],[200D EMA]]</f>
        <v>0.14885315113707662</v>
      </c>
      <c r="V463">
        <v>0.87156683900857701</v>
      </c>
      <c r="W463">
        <v>2825</v>
      </c>
      <c r="X463">
        <v>2915</v>
      </c>
      <c r="Y463">
        <v>2757.05</v>
      </c>
      <c r="Z463">
        <v>2915</v>
      </c>
      <c r="AA463">
        <v>2757.05</v>
      </c>
      <c r="AB463">
        <v>2915</v>
      </c>
      <c r="AC463" s="2">
        <f>(Table2[[#This Row],[Close Price]]/Table2[[#This Row],[Day Low]])-1</f>
        <v>2.5840707964601695E-2</v>
      </c>
      <c r="AD463" s="2">
        <f>(Table2[[#This Row],[Day High]]/Table2[[#This Row],[Close Price]])-1</f>
        <v>5.8661145617666666E-3</v>
      </c>
      <c r="AE463" s="2">
        <f>(Table2[[#This Row],[Close Price]]/Table2[[#This Row],[Current Week Low]])-1</f>
        <v>5.1123483433379802E-2</v>
      </c>
      <c r="AF463" s="2">
        <f>(Table2[[#This Row],[Current Week High]]/Table2[[#This Row],[Close Price]])-1</f>
        <v>5.8661145617666666E-3</v>
      </c>
      <c r="AG463" s="2">
        <f>(Table2[[#This Row],[Close Price]]/Table2[[#This Row],[Current Month Low]])-1</f>
        <v>5.1123483433379802E-2</v>
      </c>
      <c r="AH463" s="2">
        <f>(Table2[[#This Row],[Current Month High]]/Table2[[#This Row],[Close Price]])-1</f>
        <v>5.8661145617666666E-3</v>
      </c>
      <c r="AI463">
        <v>3.4661835748792198</v>
      </c>
      <c r="AJ463">
        <v>40.929316507403897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0.13</v>
      </c>
      <c r="AM463" t="s">
        <v>10358</v>
      </c>
      <c r="AN463">
        <v>7.03</v>
      </c>
      <c r="AO463" t="s">
        <v>10358</v>
      </c>
      <c r="AP463">
        <v>7.4327386909461002E-2</v>
      </c>
      <c r="AQ463">
        <f>(Table2[[#This Row],[Sharpe Ratio]]-AVERAGE(Table2[Sharpe Ratio]))/_xlfn.STDEV.P(Table2[Sharpe Ratio])</f>
        <v>0.12308710176437321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-1.0519854267682724</v>
      </c>
      <c r="AS463">
        <f>_xlfn.RANK.AVG(Table2[[#This Row],[1Y Return vs Nifty Z-Score]],Table2[1Y Return vs Nifty Z-Score])</f>
        <v>439</v>
      </c>
      <c r="AT463">
        <f>_xlfn.RANK.AVG(Table2[[#This Row],[6M Return vs Nifty Z-Score]],Table2[6M Return vs Nifty Z-Score])</f>
        <v>559</v>
      </c>
      <c r="AU463">
        <f>_xlfn.RANK.AVG(Table2[[#This Row],[Sharpe Ratio Z-Score]],Table2[Sharpe Ratio Z-Score])</f>
        <v>319</v>
      </c>
      <c r="AV463">
        <f>(Table2[[#This Row],[Rank 1Y]]+Table2[[#This Row],[Rank 6M]]+Table2[[#This Row],[Rank Sharpe]])/3</f>
        <v>439</v>
      </c>
    </row>
    <row r="464" spans="1:48" x14ac:dyDescent="0.3">
      <c r="A464" t="s">
        <v>1533</v>
      </c>
      <c r="B464" t="s">
        <v>1534</v>
      </c>
      <c r="C464" t="s">
        <v>10323</v>
      </c>
      <c r="D464" t="s">
        <v>138</v>
      </c>
      <c r="E464">
        <v>6625.7023386000001</v>
      </c>
      <c r="F464">
        <v>951.8</v>
      </c>
      <c r="G464">
        <v>4.1971531247065403</v>
      </c>
      <c r="H464">
        <f>(Table2[[#This Row],[1Y Return vs Nifty]]-AVERAGE(Table2[1Y Return vs Nifty]))/_xlfn.STDEV.P(Table2[1Y Return vs Nifty])</f>
        <v>-0.34019809355905706</v>
      </c>
      <c r="I464">
        <v>7.4704408495542101</v>
      </c>
      <c r="J464">
        <f>(Table2[[#This Row],[1M Return vs Nifty]]-AVERAGE(Table2[1M Return vs Nifty]))/_xlfn.STDEV.P(Table2[1M Return vs Nifty])</f>
        <v>0.4497134004336138</v>
      </c>
      <c r="K464">
        <v>-5.7859633428018702</v>
      </c>
      <c r="L464">
        <f>(Table2[[#This Row],[6M Return vs Nifty]]-AVERAGE(Table2[6M Return vs Nifty]))/_xlfn.STDEV.P(Table2[6M Return vs Nifty])</f>
        <v>-0.49692541419263508</v>
      </c>
      <c r="M464">
        <v>-2.8621178363621502E-2</v>
      </c>
      <c r="N464">
        <f>(Table2[[#This Row],[1W Return vs Nifty]]-AVERAGE(Table2[1W Return vs Nifty]))/_xlfn.STDEV.P(Table2[1W Return vs Nifty])</f>
        <v>0.18972007525356022</v>
      </c>
      <c r="O464">
        <v>929.17</v>
      </c>
      <c r="P464">
        <v>917.23176063422102</v>
      </c>
      <c r="Q464">
        <v>855.67774518687099</v>
      </c>
      <c r="R464">
        <v>57.357494778879698</v>
      </c>
      <c r="S464" s="2">
        <f>(Table2[[#This Row],[Close Price]]-Table2[[#This Row],[20D EMA]])/Table2[[#This Row],[20D EMA]]</f>
        <v>2.4355069578225724E-2</v>
      </c>
      <c r="T464" s="2">
        <f>(Table2[[#This Row],[Close Price]]-Table2[[#This Row],[50D EMA]])/Table2[[#This Row],[50D EMA]]</f>
        <v>3.7687573467666102E-2</v>
      </c>
      <c r="U464" s="2">
        <f>(Table2[[#This Row],[Close Price]]-Table2[[#This Row],[200D EMA]])/Table2[[#This Row],[200D EMA]]</f>
        <v>0.1123346439168368</v>
      </c>
      <c r="V464">
        <v>0.90916822654395102</v>
      </c>
      <c r="W464">
        <v>927</v>
      </c>
      <c r="X464">
        <v>969.4</v>
      </c>
      <c r="Y464">
        <v>927</v>
      </c>
      <c r="Z464">
        <v>969.4</v>
      </c>
      <c r="AA464">
        <v>927</v>
      </c>
      <c r="AB464">
        <v>969.4</v>
      </c>
      <c r="AC464" s="2">
        <f>(Table2[[#This Row],[Close Price]]/Table2[[#This Row],[Day Low]])-1</f>
        <v>2.675296655879178E-2</v>
      </c>
      <c r="AD464" s="2">
        <f>(Table2[[#This Row],[Day High]]/Table2[[#This Row],[Close Price]])-1</f>
        <v>1.8491279680605155E-2</v>
      </c>
      <c r="AE464" s="2">
        <f>(Table2[[#This Row],[Close Price]]/Table2[[#This Row],[Current Week Low]])-1</f>
        <v>2.675296655879178E-2</v>
      </c>
      <c r="AF464" s="2">
        <f>(Table2[[#This Row],[Current Week High]]/Table2[[#This Row],[Close Price]])-1</f>
        <v>1.8491279680605155E-2</v>
      </c>
      <c r="AG464" s="2">
        <f>(Table2[[#This Row],[Close Price]]/Table2[[#This Row],[Current Month Low]])-1</f>
        <v>2.675296655879178E-2</v>
      </c>
      <c r="AH464" s="2">
        <f>(Table2[[#This Row],[Current Month High]]/Table2[[#This Row],[Close Price]])-1</f>
        <v>1.8491279680605155E-2</v>
      </c>
      <c r="AI464">
        <v>5.3792813616305901</v>
      </c>
      <c r="AJ464">
        <v>54.500446392338198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-0.06</v>
      </c>
      <c r="AM464" t="s">
        <v>10357</v>
      </c>
      <c r="AN464">
        <v>3.01</v>
      </c>
      <c r="AO464" t="s">
        <v>10358</v>
      </c>
      <c r="AP464">
        <v>3.8336630038287002E-2</v>
      </c>
      <c r="AQ464">
        <f>(Table2[[#This Row],[Sharpe Ratio]]-AVERAGE(Table2[Sharpe Ratio]))/_xlfn.STDEV.P(Table2[Sharpe Ratio])</f>
        <v>-0.28869435382003716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-0.48638438588455529</v>
      </c>
      <c r="AS464">
        <f>_xlfn.RANK.AVG(Table2[[#This Row],[1Y Return vs Nifty Z-Score]],Table2[1Y Return vs Nifty Z-Score])</f>
        <v>406</v>
      </c>
      <c r="AT464">
        <f>_xlfn.RANK.AVG(Table2[[#This Row],[6M Return vs Nifty Z-Score]],Table2[6M Return vs Nifty Z-Score])</f>
        <v>496</v>
      </c>
      <c r="AU464">
        <f>_xlfn.RANK.AVG(Table2[[#This Row],[Sharpe Ratio Z-Score]],Table2[Sharpe Ratio Z-Score])</f>
        <v>417</v>
      </c>
      <c r="AV464">
        <f>(Table2[[#This Row],[Rank 1Y]]+Table2[[#This Row],[Rank 6M]]+Table2[[#This Row],[Rank Sharpe]])/3</f>
        <v>439.66666666666669</v>
      </c>
    </row>
    <row r="465" spans="1:48" x14ac:dyDescent="0.3">
      <c r="A465" t="s">
        <v>1055</v>
      </c>
      <c r="B465" t="s">
        <v>1056</v>
      </c>
      <c r="C465" t="s">
        <v>10319</v>
      </c>
      <c r="D465" t="s">
        <v>231</v>
      </c>
      <c r="E465">
        <v>12745.086437675</v>
      </c>
      <c r="F465">
        <v>1560.5</v>
      </c>
      <c r="G465">
        <v>-3.15122447654627</v>
      </c>
      <c r="H465">
        <f>(Table2[[#This Row],[1Y Return vs Nifty]]-AVERAGE(Table2[1Y Return vs Nifty]))/_xlfn.STDEV.P(Table2[1Y Return vs Nifty])</f>
        <v>-0.46271835395272037</v>
      </c>
      <c r="I465">
        <v>-4.9177054953974597</v>
      </c>
      <c r="J465">
        <f>(Table2[[#This Row],[1M Return vs Nifty]]-AVERAGE(Table2[1M Return vs Nifty]))/_xlfn.STDEV.P(Table2[1M Return vs Nifty])</f>
        <v>-0.75693478685543236</v>
      </c>
      <c r="K465">
        <v>-32.395270734188202</v>
      </c>
      <c r="L465">
        <f>(Table2[[#This Row],[6M Return vs Nifty]]-AVERAGE(Table2[6M Return vs Nifty]))/_xlfn.STDEV.P(Table2[6M Return vs Nifty])</f>
        <v>-1.3884243159740581</v>
      </c>
      <c r="M465">
        <v>-1.22813645486997</v>
      </c>
      <c r="N465">
        <f>(Table2[[#This Row],[1W Return vs Nifty]]-AVERAGE(Table2[1W Return vs Nifty]))/_xlfn.STDEV.P(Table2[1W Return vs Nifty])</f>
        <v>-9.7303264608290391E-2</v>
      </c>
      <c r="O465">
        <v>1597.09</v>
      </c>
      <c r="P465">
        <v>1656.13308942157</v>
      </c>
      <c r="Q465">
        <v>1602.6648096620099</v>
      </c>
      <c r="R465">
        <v>32.975417640943299</v>
      </c>
      <c r="S465" s="2">
        <f>(Table2[[#This Row],[Close Price]]-Table2[[#This Row],[20D EMA]])/Table2[[#This Row],[20D EMA]]</f>
        <v>-2.2910418323325497E-2</v>
      </c>
      <c r="T465" s="2">
        <f>(Table2[[#This Row],[Close Price]]-Table2[[#This Row],[50D EMA]])/Table2[[#This Row],[50D EMA]]</f>
        <v>-5.7744809298491448E-2</v>
      </c>
      <c r="U465" s="2">
        <f>(Table2[[#This Row],[Close Price]]-Table2[[#This Row],[200D EMA]])/Table2[[#This Row],[200D EMA]]</f>
        <v>-2.6309187927388369E-2</v>
      </c>
      <c r="V465">
        <v>0.536780585635944</v>
      </c>
      <c r="W465">
        <v>1532.55</v>
      </c>
      <c r="X465">
        <v>1584</v>
      </c>
      <c r="Y465">
        <v>1532.55</v>
      </c>
      <c r="Z465">
        <v>1584</v>
      </c>
      <c r="AA465">
        <v>1532.55</v>
      </c>
      <c r="AB465">
        <v>1584</v>
      </c>
      <c r="AC465" s="2">
        <f>(Table2[[#This Row],[Close Price]]/Table2[[#This Row],[Day Low]])-1</f>
        <v>1.8237577893054135E-2</v>
      </c>
      <c r="AD465" s="2">
        <f>(Table2[[#This Row],[Day High]]/Table2[[#This Row],[Close Price]])-1</f>
        <v>1.5059275873117617E-2</v>
      </c>
      <c r="AE465" s="2">
        <f>(Table2[[#This Row],[Close Price]]/Table2[[#This Row],[Current Week Low]])-1</f>
        <v>1.8237577893054135E-2</v>
      </c>
      <c r="AF465" s="2">
        <f>(Table2[[#This Row],[Current Week High]]/Table2[[#This Row],[Close Price]])-1</f>
        <v>1.5059275873117617E-2</v>
      </c>
      <c r="AG465" s="2">
        <f>(Table2[[#This Row],[Close Price]]/Table2[[#This Row],[Current Month Low]])-1</f>
        <v>1.8237577893054135E-2</v>
      </c>
      <c r="AH465" s="2">
        <f>(Table2[[#This Row],[Current Month High]]/Table2[[#This Row],[Close Price]])-1</f>
        <v>1.5059275873117617E-2</v>
      </c>
      <c r="AI465">
        <v>42.387055430951598</v>
      </c>
      <c r="AJ465">
        <v>53.290766208251398</v>
      </c>
      <c r="AK465" t="str">
        <f>IF(AND(Table2[[#This Row],[20D EMA]]&gt;Table2[[#This Row],[50D EMA]],Table2[[#This Row],[50D EMA]]&gt;Table2[[#This Row],[200D EMA]]),"Uptrend","Downtrend/NoTrend")</f>
        <v>Downtrend/NoTrend</v>
      </c>
      <c r="AL465">
        <v>-0.12</v>
      </c>
      <c r="AM465" t="s">
        <v>10357</v>
      </c>
      <c r="AN465">
        <v>-3.15</v>
      </c>
      <c r="AO465" t="s">
        <v>10357</v>
      </c>
      <c r="AP465">
        <v>0.138482133849717</v>
      </c>
      <c r="AQ465">
        <f>(Table2[[#This Row],[Sharpe Ratio]]-AVERAGE(Table2[Sharpe Ratio]))/_xlfn.STDEV.P(Table2[Sharpe Ratio])</f>
        <v>0.8571015369780659</v>
      </c>
      <c r="AR4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5">
        <f>_xlfn.RANK.AVG(Table2[[#This Row],[1Y Return vs Nifty Z-Score]],Table2[1Y Return vs Nifty Z-Score])</f>
        <v>461</v>
      </c>
      <c r="AT465">
        <f>_xlfn.RANK.AVG(Table2[[#This Row],[6M Return vs Nifty Z-Score]],Table2[6M Return vs Nifty Z-Score])</f>
        <v>717</v>
      </c>
      <c r="AU465">
        <f>_xlfn.RANK.AVG(Table2[[#This Row],[Sharpe Ratio Z-Score]],Table2[Sharpe Ratio Z-Score])</f>
        <v>145</v>
      </c>
      <c r="AV465">
        <f>(Table2[[#This Row],[Rank 1Y]]+Table2[[#This Row],[Rank 6M]]+Table2[[#This Row],[Rank Sharpe]])/3</f>
        <v>441</v>
      </c>
    </row>
    <row r="466" spans="1:48" x14ac:dyDescent="0.3">
      <c r="A466" t="s">
        <v>2024</v>
      </c>
      <c r="B466" t="s">
        <v>2025</v>
      </c>
      <c r="C466" t="s">
        <v>10314</v>
      </c>
      <c r="D466" t="s">
        <v>535</v>
      </c>
      <c r="E466">
        <v>3211.9325616000001</v>
      </c>
      <c r="F466">
        <v>55.95</v>
      </c>
      <c r="G466">
        <v>-8.1911973526080004</v>
      </c>
      <c r="H466">
        <f>(Table2[[#This Row],[1Y Return vs Nifty]]-AVERAGE(Table2[1Y Return vs Nifty]))/_xlfn.STDEV.P(Table2[1Y Return vs Nifty])</f>
        <v>-0.54675034341483075</v>
      </c>
      <c r="I466">
        <v>5.7522852499163202</v>
      </c>
      <c r="J466">
        <f>(Table2[[#This Row],[1M Return vs Nifty]]-AVERAGE(Table2[1M Return vs Nifty]))/_xlfn.STDEV.P(Table2[1M Return vs Nifty])</f>
        <v>0.28235911819844761</v>
      </c>
      <c r="K466">
        <v>28.6436300535747</v>
      </c>
      <c r="L466">
        <f>(Table2[[#This Row],[6M Return vs Nifty]]-AVERAGE(Table2[6M Return vs Nifty]))/_xlfn.STDEV.P(Table2[6M Return vs Nifty])</f>
        <v>0.65657866805140519</v>
      </c>
      <c r="M466">
        <v>-11.1240224922739</v>
      </c>
      <c r="N466">
        <f>(Table2[[#This Row],[1W Return vs Nifty]]-AVERAGE(Table2[1W Return vs Nifty]))/_xlfn.STDEV.P(Table2[1W Return vs Nifty])</f>
        <v>-2.4652183024397383</v>
      </c>
      <c r="O466">
        <v>56.06</v>
      </c>
      <c r="P466">
        <v>54.223760423401004</v>
      </c>
      <c r="Q466">
        <v>47.897483031528701</v>
      </c>
      <c r="R466">
        <v>46.680009817355298</v>
      </c>
      <c r="S466" s="2">
        <f>(Table2[[#This Row],[Close Price]]-Table2[[#This Row],[20D EMA]])/Table2[[#This Row],[20D EMA]]</f>
        <v>-1.9621833749553946E-3</v>
      </c>
      <c r="T466" s="2">
        <f>(Table2[[#This Row],[Close Price]]-Table2[[#This Row],[50D EMA]])/Table2[[#This Row],[50D EMA]]</f>
        <v>3.1835482510246871E-2</v>
      </c>
      <c r="U466" s="2">
        <f>(Table2[[#This Row],[Close Price]]-Table2[[#This Row],[200D EMA]])/Table2[[#This Row],[200D EMA]]</f>
        <v>0.16811983550723744</v>
      </c>
      <c r="V466">
        <v>0.96446129425183003</v>
      </c>
      <c r="W466">
        <v>54.62</v>
      </c>
      <c r="X466">
        <v>56.9</v>
      </c>
      <c r="Y466">
        <v>54.62</v>
      </c>
      <c r="Z466">
        <v>57.9</v>
      </c>
      <c r="AA466">
        <v>54.62</v>
      </c>
      <c r="AB466">
        <v>57.9</v>
      </c>
      <c r="AC466" s="2">
        <f>(Table2[[#This Row],[Close Price]]/Table2[[#This Row],[Day Low]])-1</f>
        <v>2.4350054924936027E-2</v>
      </c>
      <c r="AD466" s="2">
        <f>(Table2[[#This Row],[Day High]]/Table2[[#This Row],[Close Price]])-1</f>
        <v>1.6979445933869464E-2</v>
      </c>
      <c r="AE466" s="2">
        <f>(Table2[[#This Row],[Close Price]]/Table2[[#This Row],[Current Week Low]])-1</f>
        <v>2.4350054924936027E-2</v>
      </c>
      <c r="AF466" s="2">
        <f>(Table2[[#This Row],[Current Week High]]/Table2[[#This Row],[Close Price]])-1</f>
        <v>3.4852546916890104E-2</v>
      </c>
      <c r="AG466" s="2">
        <f>(Table2[[#This Row],[Close Price]]/Table2[[#This Row],[Current Month Low]])-1</f>
        <v>2.4350054924936027E-2</v>
      </c>
      <c r="AH466" s="2">
        <f>(Table2[[#This Row],[Current Month High]]/Table2[[#This Row],[Close Price]])-1</f>
        <v>3.4852546916890104E-2</v>
      </c>
      <c r="AI466">
        <v>12.6005361930294</v>
      </c>
      <c r="AJ466">
        <v>68.270676691729307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0.05</v>
      </c>
      <c r="AM466" t="s">
        <v>10358</v>
      </c>
      <c r="AN466">
        <v>6.37</v>
      </c>
      <c r="AO466" t="s">
        <v>10358</v>
      </c>
      <c r="AP466">
        <v>-5.2542007238161999E-2</v>
      </c>
      <c r="AQ466">
        <f>(Table2[[#This Row],[Sharpe Ratio]]-AVERAGE(Table2[Sharpe Ratio]))/_xlfn.STDEV.P(Table2[Sharpe Ratio])</f>
        <v>-1.3284651392240046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-3.4014959988287208</v>
      </c>
      <c r="AS466">
        <f>_xlfn.RANK.AVG(Table2[[#This Row],[1Y Return vs Nifty Z-Score]],Table2[1Y Return vs Nifty Z-Score])</f>
        <v>499</v>
      </c>
      <c r="AT466">
        <f>_xlfn.RANK.AVG(Table2[[#This Row],[6M Return vs Nifty Z-Score]],Table2[6M Return vs Nifty Z-Score])</f>
        <v>157</v>
      </c>
      <c r="AU466">
        <f>_xlfn.RANK.AVG(Table2[[#This Row],[Sharpe Ratio Z-Score]],Table2[Sharpe Ratio Z-Score])</f>
        <v>669</v>
      </c>
      <c r="AV466">
        <f>(Table2[[#This Row],[Rank 1Y]]+Table2[[#This Row],[Rank 6M]]+Table2[[#This Row],[Rank Sharpe]])/3</f>
        <v>441.66666666666669</v>
      </c>
    </row>
    <row r="467" spans="1:48" x14ac:dyDescent="0.3">
      <c r="A467" t="s">
        <v>678</v>
      </c>
      <c r="B467" t="s">
        <v>679</v>
      </c>
      <c r="C467" t="s">
        <v>10325</v>
      </c>
      <c r="D467" t="s">
        <v>257</v>
      </c>
      <c r="E467">
        <v>27003.500800000002</v>
      </c>
      <c r="F467">
        <v>2453.9499999999998</v>
      </c>
      <c r="G467">
        <v>-19.543290144470699</v>
      </c>
      <c r="H467">
        <f>(Table2[[#This Row],[1Y Return vs Nifty]]-AVERAGE(Table2[1Y Return vs Nifty]))/_xlfn.STDEV.P(Table2[1Y Return vs Nifty])</f>
        <v>-0.73602496161557773</v>
      </c>
      <c r="I467">
        <v>-1.6665702707863601</v>
      </c>
      <c r="J467">
        <f>(Table2[[#This Row],[1M Return vs Nifty]]-AVERAGE(Table2[1M Return vs Nifty]))/_xlfn.STDEV.P(Table2[1M Return vs Nifty])</f>
        <v>-0.44026300108764366</v>
      </c>
      <c r="K467">
        <v>5.4697605335539601</v>
      </c>
      <c r="L467">
        <f>(Table2[[#This Row],[6M Return vs Nifty]]-AVERAGE(Table2[6M Return vs Nifty]))/_xlfn.STDEV.P(Table2[6M Return vs Nifty])</f>
        <v>-0.1198218193138593</v>
      </c>
      <c r="M467">
        <v>1.2149578595674799</v>
      </c>
      <c r="N467">
        <f>(Table2[[#This Row],[1W Return vs Nifty]]-AVERAGE(Table2[1W Return vs Nifty]))/_xlfn.STDEV.P(Table2[1W Return vs Nifty])</f>
        <v>0.48728711407341363</v>
      </c>
      <c r="O467">
        <v>2468.1799999999998</v>
      </c>
      <c r="P467">
        <v>2506.2005172432901</v>
      </c>
      <c r="Q467">
        <v>2358.80683564012</v>
      </c>
      <c r="R467">
        <v>43.388100004311603</v>
      </c>
      <c r="S467" s="2">
        <f>(Table2[[#This Row],[Close Price]]-Table2[[#This Row],[20D EMA]])/Table2[[#This Row],[20D EMA]]</f>
        <v>-5.7653817792867696E-3</v>
      </c>
      <c r="T467" s="2">
        <f>(Table2[[#This Row],[Close Price]]-Table2[[#This Row],[50D EMA]])/Table2[[#This Row],[50D EMA]]</f>
        <v>-2.0848498308013875E-2</v>
      </c>
      <c r="U467" s="2">
        <f>(Table2[[#This Row],[Close Price]]-Table2[[#This Row],[200D EMA]])/Table2[[#This Row],[200D EMA]]</f>
        <v>4.0335292793935128E-2</v>
      </c>
      <c r="V467">
        <v>0.80772477651665997</v>
      </c>
      <c r="W467">
        <v>2450.75</v>
      </c>
      <c r="X467">
        <v>2496.9499999999998</v>
      </c>
      <c r="Y467">
        <v>2430</v>
      </c>
      <c r="Z467">
        <v>2512.75</v>
      </c>
      <c r="AA467">
        <v>2430</v>
      </c>
      <c r="AB467">
        <v>2512.75</v>
      </c>
      <c r="AC467" s="2">
        <f>(Table2[[#This Row],[Close Price]]/Table2[[#This Row],[Day Low]])-1</f>
        <v>1.305722737937387E-3</v>
      </c>
      <c r="AD467" s="2">
        <f>(Table2[[#This Row],[Day High]]/Table2[[#This Row],[Close Price]])-1</f>
        <v>1.7522769412579686E-2</v>
      </c>
      <c r="AE467" s="2">
        <f>(Table2[[#This Row],[Close Price]]/Table2[[#This Row],[Current Week Low]])-1</f>
        <v>9.8559670781892539E-3</v>
      </c>
      <c r="AF467" s="2">
        <f>(Table2[[#This Row],[Current Week High]]/Table2[[#This Row],[Close Price]])-1</f>
        <v>2.3961368406039352E-2</v>
      </c>
      <c r="AG467" s="2">
        <f>(Table2[[#This Row],[Close Price]]/Table2[[#This Row],[Current Month Low]])-1</f>
        <v>9.8559670781892539E-3</v>
      </c>
      <c r="AH467" s="2">
        <f>(Table2[[#This Row],[Current Month High]]/Table2[[#This Row],[Close Price]])-1</f>
        <v>2.3961368406039352E-2</v>
      </c>
      <c r="AI467">
        <v>20.621854561013802</v>
      </c>
      <c r="AJ467">
        <v>30.863374573378799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-0.13</v>
      </c>
      <c r="AM467" t="s">
        <v>10357</v>
      </c>
      <c r="AN467">
        <v>0.38</v>
      </c>
      <c r="AO467" t="s">
        <v>10358</v>
      </c>
      <c r="AP467">
        <v>4.5984203027316997E-2</v>
      </c>
      <c r="AQ467">
        <f>(Table2[[#This Row],[Sharpe Ratio]]-AVERAGE(Table2[Sharpe Ratio]))/_xlfn.STDEV.P(Table2[Sharpe Ratio])</f>
        <v>-0.20119609007463043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572</v>
      </c>
      <c r="AT467">
        <f>_xlfn.RANK.AVG(Table2[[#This Row],[6M Return vs Nifty Z-Score]],Table2[6M Return vs Nifty Z-Score])</f>
        <v>363</v>
      </c>
      <c r="AU467">
        <f>_xlfn.RANK.AVG(Table2[[#This Row],[Sharpe Ratio Z-Score]],Table2[Sharpe Ratio Z-Score])</f>
        <v>394</v>
      </c>
      <c r="AV467">
        <f>(Table2[[#This Row],[Rank 1Y]]+Table2[[#This Row],[Rank 6M]]+Table2[[#This Row],[Rank Sharpe]])/3</f>
        <v>443</v>
      </c>
    </row>
    <row r="468" spans="1:48" x14ac:dyDescent="0.3">
      <c r="A468" t="s">
        <v>2046</v>
      </c>
      <c r="B468" t="s">
        <v>2047</v>
      </c>
      <c r="C468" t="s">
        <v>10319</v>
      </c>
      <c r="D468" t="s">
        <v>257</v>
      </c>
      <c r="E468">
        <v>3127.6923019999999</v>
      </c>
      <c r="F468">
        <v>322.3</v>
      </c>
      <c r="G468">
        <v>-10.953295490820301</v>
      </c>
      <c r="H468">
        <f>(Table2[[#This Row],[1Y Return vs Nifty]]-AVERAGE(Table2[1Y Return vs Nifty]))/_xlfn.STDEV.P(Table2[1Y Return vs Nifty])</f>
        <v>-0.59280309158456668</v>
      </c>
      <c r="I468">
        <v>-0.70383557292468901</v>
      </c>
      <c r="J468">
        <f>(Table2[[#This Row],[1M Return vs Nifty]]-AVERAGE(Table2[1M Return vs Nifty]))/_xlfn.STDEV.P(Table2[1M Return vs Nifty])</f>
        <v>-0.34648932053305015</v>
      </c>
      <c r="K468">
        <v>-10.6174466331953</v>
      </c>
      <c r="L468">
        <f>(Table2[[#This Row],[6M Return vs Nifty]]-AVERAGE(Table2[6M Return vs Nifty]))/_xlfn.STDEV.P(Table2[6M Return vs Nifty])</f>
        <v>-0.65879592002757226</v>
      </c>
      <c r="M468">
        <v>-1.75071549063445</v>
      </c>
      <c r="N468">
        <f>(Table2[[#This Row],[1W Return vs Nifty]]-AVERAGE(Table2[1W Return vs Nifty]))/_xlfn.STDEV.P(Table2[1W Return vs Nifty])</f>
        <v>-0.22234742463246884</v>
      </c>
      <c r="O468">
        <v>319.54000000000002</v>
      </c>
      <c r="P468">
        <v>321.61115611782299</v>
      </c>
      <c r="Q468">
        <v>306.48359015387803</v>
      </c>
      <c r="R468">
        <v>58.926384410193698</v>
      </c>
      <c r="S468" s="2">
        <f>(Table2[[#This Row],[Close Price]]-Table2[[#This Row],[20D EMA]])/Table2[[#This Row],[20D EMA]]</f>
        <v>8.6374162859109687E-3</v>
      </c>
      <c r="T468" s="2">
        <f>(Table2[[#This Row],[Close Price]]-Table2[[#This Row],[50D EMA]])/Table2[[#This Row],[50D EMA]]</f>
        <v>2.1418531946841594E-3</v>
      </c>
      <c r="U468" s="2">
        <f>(Table2[[#This Row],[Close Price]]-Table2[[#This Row],[200D EMA]])/Table2[[#This Row],[200D EMA]]</f>
        <v>5.1606057727857292E-2</v>
      </c>
      <c r="V468">
        <v>0.48058658581559</v>
      </c>
      <c r="W468">
        <v>317.55</v>
      </c>
      <c r="X468">
        <v>324.3</v>
      </c>
      <c r="Y468">
        <v>317.55</v>
      </c>
      <c r="Z468">
        <v>326.5</v>
      </c>
      <c r="AA468">
        <v>317.55</v>
      </c>
      <c r="AB468">
        <v>326.5</v>
      </c>
      <c r="AC468" s="2">
        <f>(Table2[[#This Row],[Close Price]]/Table2[[#This Row],[Day Low]])-1</f>
        <v>1.495827428751384E-2</v>
      </c>
      <c r="AD468" s="2">
        <f>(Table2[[#This Row],[Day High]]/Table2[[#This Row],[Close Price]])-1</f>
        <v>6.2053986968662045E-3</v>
      </c>
      <c r="AE468" s="2">
        <f>(Table2[[#This Row],[Close Price]]/Table2[[#This Row],[Current Week Low]])-1</f>
        <v>1.495827428751384E-2</v>
      </c>
      <c r="AF468" s="2">
        <f>(Table2[[#This Row],[Current Week High]]/Table2[[#This Row],[Close Price]])-1</f>
        <v>1.3031337263419207E-2</v>
      </c>
      <c r="AG468" s="2">
        <f>(Table2[[#This Row],[Close Price]]/Table2[[#This Row],[Current Month Low]])-1</f>
        <v>1.495827428751384E-2</v>
      </c>
      <c r="AH468" s="2">
        <f>(Table2[[#This Row],[Current Month High]]/Table2[[#This Row],[Close Price]])-1</f>
        <v>1.3031337263419207E-2</v>
      </c>
      <c r="AI468">
        <v>24.588892336332599</v>
      </c>
      <c r="AJ468">
        <v>31.470528248011401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-0.03</v>
      </c>
      <c r="AM468" t="s">
        <v>10357</v>
      </c>
      <c r="AN468">
        <v>2.81</v>
      </c>
      <c r="AO468" t="s">
        <v>10358</v>
      </c>
      <c r="AP468">
        <v>8.4659096562583996E-2</v>
      </c>
      <c r="AQ468">
        <f>(Table2[[#This Row],[Sharpe Ratio]]-AVERAGE(Table2[Sharpe Ratio]))/_xlfn.STDEV.P(Table2[Sharpe Ratio])</f>
        <v>0.24129540882684467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519</v>
      </c>
      <c r="AT468">
        <f>_xlfn.RANK.AVG(Table2[[#This Row],[6M Return vs Nifty Z-Score]],Table2[6M Return vs Nifty Z-Score])</f>
        <v>534</v>
      </c>
      <c r="AU468">
        <f>_xlfn.RANK.AVG(Table2[[#This Row],[Sharpe Ratio Z-Score]],Table2[Sharpe Ratio Z-Score])</f>
        <v>276</v>
      </c>
      <c r="AV468">
        <f>(Table2[[#This Row],[Rank 1Y]]+Table2[[#This Row],[Rank 6M]]+Table2[[#This Row],[Rank Sharpe]])/3</f>
        <v>443</v>
      </c>
    </row>
    <row r="469" spans="1:48" x14ac:dyDescent="0.3">
      <c r="A469" t="s">
        <v>529</v>
      </c>
      <c r="B469" t="s">
        <v>530</v>
      </c>
      <c r="C469" t="s">
        <v>10314</v>
      </c>
      <c r="D469" t="s">
        <v>51</v>
      </c>
      <c r="E469">
        <v>39773.007631439999</v>
      </c>
      <c r="F469">
        <v>324.45</v>
      </c>
      <c r="G469">
        <v>-19.329387954164599</v>
      </c>
      <c r="H469">
        <f>(Table2[[#This Row],[1Y Return vs Nifty]]-AVERAGE(Table2[1Y Return vs Nifty]))/_xlfn.STDEV.P(Table2[1Y Return vs Nifty])</f>
        <v>-0.73245854825508161</v>
      </c>
      <c r="I469">
        <v>8.6322573548124506</v>
      </c>
      <c r="J469">
        <f>(Table2[[#This Row],[1M Return vs Nifty]]-AVERAGE(Table2[1M Return vs Nifty]))/_xlfn.STDEV.P(Table2[1M Return vs Nifty])</f>
        <v>0.56287833576743351</v>
      </c>
      <c r="K469">
        <v>0.38609400444918202</v>
      </c>
      <c r="L469">
        <f>(Table2[[#This Row],[6M Return vs Nifty]]-AVERAGE(Table2[6M Return vs Nifty]))/_xlfn.STDEV.P(Table2[6M Return vs Nifty])</f>
        <v>-0.29014128915421161</v>
      </c>
      <c r="M469">
        <v>1.36000639558851</v>
      </c>
      <c r="N469">
        <f>(Table2[[#This Row],[1W Return vs Nifty]]-AVERAGE(Table2[1W Return vs Nifty]))/_xlfn.STDEV.P(Table2[1W Return vs Nifty])</f>
        <v>0.5219947297797215</v>
      </c>
      <c r="O469">
        <v>310.92</v>
      </c>
      <c r="P469">
        <v>302.49016500569502</v>
      </c>
      <c r="Q469">
        <v>287.687465830333</v>
      </c>
      <c r="R469">
        <v>67.654777167452096</v>
      </c>
      <c r="S469" s="2">
        <f>(Table2[[#This Row],[Close Price]]-Table2[[#This Row],[20D EMA]])/Table2[[#This Row],[20D EMA]]</f>
        <v>4.3516016981860195E-2</v>
      </c>
      <c r="T469" s="2">
        <f>(Table2[[#This Row],[Close Price]]-Table2[[#This Row],[50D EMA]])/Table2[[#This Row],[50D EMA]]</f>
        <v>7.2596856145361058E-2</v>
      </c>
      <c r="U469" s="2">
        <f>(Table2[[#This Row],[Close Price]]-Table2[[#This Row],[200D EMA]])/Table2[[#This Row],[200D EMA]]</f>
        <v>0.12778636032529872</v>
      </c>
      <c r="V469">
        <v>1.2878457750710499</v>
      </c>
      <c r="W469">
        <v>321.85000000000002</v>
      </c>
      <c r="X469">
        <v>329.35</v>
      </c>
      <c r="Y469">
        <v>315.7</v>
      </c>
      <c r="Z469">
        <v>333.45</v>
      </c>
      <c r="AA469">
        <v>315.7</v>
      </c>
      <c r="AB469">
        <v>333.45</v>
      </c>
      <c r="AC469" s="2">
        <f>(Table2[[#This Row],[Close Price]]/Table2[[#This Row],[Day Low]])-1</f>
        <v>8.0782973434829763E-3</v>
      </c>
      <c r="AD469" s="2">
        <f>(Table2[[#This Row],[Day High]]/Table2[[#This Row],[Close Price]])-1</f>
        <v>1.5102481121898714E-2</v>
      </c>
      <c r="AE469" s="2">
        <f>(Table2[[#This Row],[Close Price]]/Table2[[#This Row],[Current Week Low]])-1</f>
        <v>2.7716186252771724E-2</v>
      </c>
      <c r="AF469" s="2">
        <f>(Table2[[#This Row],[Current Week High]]/Table2[[#This Row],[Close Price]])-1</f>
        <v>2.7739251040221902E-2</v>
      </c>
      <c r="AG469" s="2">
        <f>(Table2[[#This Row],[Close Price]]/Table2[[#This Row],[Current Month Low]])-1</f>
        <v>2.7716186252771724E-2</v>
      </c>
      <c r="AH469" s="2">
        <f>(Table2[[#This Row],[Current Month High]]/Table2[[#This Row],[Close Price]])-1</f>
        <v>2.7739251040221902E-2</v>
      </c>
      <c r="AI469">
        <v>2.7739251040221902</v>
      </c>
      <c r="AJ469">
        <v>36.696861175479199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0.02</v>
      </c>
      <c r="AM469" t="s">
        <v>10358</v>
      </c>
      <c r="AN469">
        <v>9.4600000000000009</v>
      </c>
      <c r="AO469" t="s">
        <v>10358</v>
      </c>
      <c r="AP469">
        <v>6.7909605261121997E-2</v>
      </c>
      <c r="AQ469">
        <f>(Table2[[#This Row],[Sharpe Ratio]]-AVERAGE(Table2[Sharpe Ratio]))/_xlfn.STDEV.P(Table2[Sharpe Ratio])</f>
        <v>4.9659263660402055E-2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0.11193249179826387</v>
      </c>
      <c r="AS469">
        <f>_xlfn.RANK.AVG(Table2[[#This Row],[1Y Return vs Nifty Z-Score]],Table2[1Y Return vs Nifty Z-Score])</f>
        <v>570</v>
      </c>
      <c r="AT469">
        <f>_xlfn.RANK.AVG(Table2[[#This Row],[6M Return vs Nifty Z-Score]],Table2[6M Return vs Nifty Z-Score])</f>
        <v>420</v>
      </c>
      <c r="AU469">
        <f>_xlfn.RANK.AVG(Table2[[#This Row],[Sharpe Ratio Z-Score]],Table2[Sharpe Ratio Z-Score])</f>
        <v>340</v>
      </c>
      <c r="AV469">
        <f>(Table2[[#This Row],[Rank 1Y]]+Table2[[#This Row],[Rank 6M]]+Table2[[#This Row],[Rank Sharpe]])/3</f>
        <v>443.33333333333331</v>
      </c>
    </row>
    <row r="470" spans="1:48" x14ac:dyDescent="0.3">
      <c r="A470" t="s">
        <v>663</v>
      </c>
      <c r="B470" t="s">
        <v>664</v>
      </c>
      <c r="C470" t="s">
        <v>10319</v>
      </c>
      <c r="D470" t="s">
        <v>204</v>
      </c>
      <c r="E470">
        <v>28196.075328449999</v>
      </c>
      <c r="F470">
        <v>1343.75</v>
      </c>
      <c r="G470">
        <v>-24.919323945776501</v>
      </c>
      <c r="H470">
        <f>(Table2[[#This Row],[1Y Return vs Nifty]]-AVERAGE(Table2[1Y Return vs Nifty]))/_xlfn.STDEV.P(Table2[1Y Return vs Nifty])</f>
        <v>-0.82566012967074487</v>
      </c>
      <c r="I470">
        <v>-5.7175989959086504</v>
      </c>
      <c r="J470">
        <f>(Table2[[#This Row],[1M Return vs Nifty]]-AVERAGE(Table2[1M Return vs Nifty]))/_xlfn.STDEV.P(Table2[1M Return vs Nifty])</f>
        <v>-0.83484717306238443</v>
      </c>
      <c r="K470">
        <v>13.9866561757232</v>
      </c>
      <c r="L470">
        <f>(Table2[[#This Row],[6M Return vs Nifty]]-AVERAGE(Table2[6M Return vs Nifty]))/_xlfn.STDEV.P(Table2[6M Return vs Nifty])</f>
        <v>0.16552206430930941</v>
      </c>
      <c r="M470">
        <v>-2.5688538590559902</v>
      </c>
      <c r="N470">
        <f>(Table2[[#This Row],[1W Return vs Nifty]]-AVERAGE(Table2[1W Return vs Nifty]))/_xlfn.STDEV.P(Table2[1W Return vs Nifty])</f>
        <v>-0.41811384092807063</v>
      </c>
      <c r="O470">
        <v>1355.76</v>
      </c>
      <c r="P470">
        <v>1343.81573895476</v>
      </c>
      <c r="Q470">
        <v>1247.5874980019701</v>
      </c>
      <c r="R470">
        <v>41.423149160008499</v>
      </c>
      <c r="S470" s="2">
        <f>(Table2[[#This Row],[Close Price]]-Table2[[#This Row],[20D EMA]])/Table2[[#This Row],[20D EMA]]</f>
        <v>-8.8585000295037398E-3</v>
      </c>
      <c r="T470" s="2">
        <f>(Table2[[#This Row],[Close Price]]-Table2[[#This Row],[50D EMA]])/Table2[[#This Row],[50D EMA]]</f>
        <v>-4.8919619598419599E-5</v>
      </c>
      <c r="U470" s="2">
        <f>(Table2[[#This Row],[Close Price]]-Table2[[#This Row],[200D EMA]])/Table2[[#This Row],[200D EMA]]</f>
        <v>7.7078763735638281E-2</v>
      </c>
      <c r="V470">
        <v>0.42961099244853701</v>
      </c>
      <c r="W470">
        <v>1325</v>
      </c>
      <c r="X470">
        <v>1349</v>
      </c>
      <c r="Y470">
        <v>1323</v>
      </c>
      <c r="Z470">
        <v>1370.2</v>
      </c>
      <c r="AA470">
        <v>1323</v>
      </c>
      <c r="AB470">
        <v>1370.2</v>
      </c>
      <c r="AC470" s="2">
        <f>(Table2[[#This Row],[Close Price]]/Table2[[#This Row],[Day Low]])-1</f>
        <v>1.4150943396226356E-2</v>
      </c>
      <c r="AD470" s="2">
        <f>(Table2[[#This Row],[Day High]]/Table2[[#This Row],[Close Price]])-1</f>
        <v>3.9069767441859415E-3</v>
      </c>
      <c r="AE470" s="2">
        <f>(Table2[[#This Row],[Close Price]]/Table2[[#This Row],[Current Week Low]])-1</f>
        <v>1.5684051398337173E-2</v>
      </c>
      <c r="AF470" s="2">
        <f>(Table2[[#This Row],[Current Week High]]/Table2[[#This Row],[Close Price]])-1</f>
        <v>1.9683720930232518E-2</v>
      </c>
      <c r="AG470" s="2">
        <f>(Table2[[#This Row],[Close Price]]/Table2[[#This Row],[Current Month Low]])-1</f>
        <v>1.5684051398337173E-2</v>
      </c>
      <c r="AH470" s="2">
        <f>(Table2[[#This Row],[Current Month High]]/Table2[[#This Row],[Close Price]])-1</f>
        <v>1.9683720930232518E-2</v>
      </c>
      <c r="AI470">
        <v>12.0706976744186</v>
      </c>
      <c r="AJ470">
        <v>33.966402472459002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0.03</v>
      </c>
      <c r="AM470" t="s">
        <v>10358</v>
      </c>
      <c r="AN470">
        <v>-0.91</v>
      </c>
      <c r="AO470" t="s">
        <v>10357</v>
      </c>
      <c r="AP470">
        <v>2.5865857487319999E-2</v>
      </c>
      <c r="AQ470">
        <f>(Table2[[#This Row],[Sharpe Ratio]]-AVERAGE(Table2[Sharpe Ratio]))/_xlfn.STDEV.P(Table2[Sharpe Ratio])</f>
        <v>-0.4313763455236419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-2.3444754248755322</v>
      </c>
      <c r="AS470">
        <f>_xlfn.RANK.AVG(Table2[[#This Row],[1Y Return vs Nifty Z-Score]],Table2[1Y Return vs Nifty Z-Score])</f>
        <v>605</v>
      </c>
      <c r="AT470">
        <f>_xlfn.RANK.AVG(Table2[[#This Row],[6M Return vs Nifty Z-Score]],Table2[6M Return vs Nifty Z-Score])</f>
        <v>273</v>
      </c>
      <c r="AU470">
        <f>_xlfn.RANK.AVG(Table2[[#This Row],[Sharpe Ratio Z-Score]],Table2[Sharpe Ratio Z-Score])</f>
        <v>456</v>
      </c>
      <c r="AV470">
        <f>(Table2[[#This Row],[Rank 1Y]]+Table2[[#This Row],[Rank 6M]]+Table2[[#This Row],[Rank Sharpe]])/3</f>
        <v>444.66666666666669</v>
      </c>
    </row>
    <row r="471" spans="1:48" x14ac:dyDescent="0.3">
      <c r="A471" t="s">
        <v>577</v>
      </c>
      <c r="B471" t="s">
        <v>578</v>
      </c>
      <c r="C471" t="s">
        <v>10318</v>
      </c>
      <c r="D471" t="s">
        <v>195</v>
      </c>
      <c r="E471">
        <v>34754.098098199996</v>
      </c>
      <c r="F471">
        <v>879.65</v>
      </c>
      <c r="G471">
        <v>-18.399647435499599</v>
      </c>
      <c r="H471">
        <f>(Table2[[#This Row],[1Y Return vs Nifty]]-AVERAGE(Table2[1Y Return vs Nifty]))/_xlfn.STDEV.P(Table2[1Y Return vs Nifty])</f>
        <v>-0.7169568883477363</v>
      </c>
      <c r="I471">
        <v>5.1194443202725104</v>
      </c>
      <c r="J471">
        <f>(Table2[[#This Row],[1M Return vs Nifty]]-AVERAGE(Table2[1M Return vs Nifty]))/_xlfn.STDEV.P(Table2[1M Return vs Nifty])</f>
        <v>0.2207182286469449</v>
      </c>
      <c r="K471">
        <v>13.7209807713655</v>
      </c>
      <c r="L471">
        <f>(Table2[[#This Row],[6M Return vs Nifty]]-AVERAGE(Table2[6M Return vs Nifty]))/_xlfn.STDEV.P(Table2[6M Return vs Nifty])</f>
        <v>0.15662106858884603</v>
      </c>
      <c r="M471">
        <v>3.6622096392589998</v>
      </c>
      <c r="N471">
        <f>(Table2[[#This Row],[1W Return vs Nifty]]-AVERAGE(Table2[1W Return vs Nifty]))/_xlfn.STDEV.P(Table2[1W Return vs Nifty])</f>
        <v>1.0728723025636748</v>
      </c>
      <c r="O471">
        <v>841.1</v>
      </c>
      <c r="P471">
        <v>800.70668765759399</v>
      </c>
      <c r="Q471">
        <v>742.17787600918905</v>
      </c>
      <c r="R471">
        <v>67.702592953042299</v>
      </c>
      <c r="S471" s="2">
        <f>(Table2[[#This Row],[Close Price]]-Table2[[#This Row],[20D EMA]])/Table2[[#This Row],[20D EMA]]</f>
        <v>4.5832837950303122E-2</v>
      </c>
      <c r="T471" s="2">
        <f>(Table2[[#This Row],[Close Price]]-Table2[[#This Row],[50D EMA]])/Table2[[#This Row],[50D EMA]]</f>
        <v>9.8592048198508989E-2</v>
      </c>
      <c r="U471" s="2">
        <f>(Table2[[#This Row],[Close Price]]-Table2[[#This Row],[200D EMA]])/Table2[[#This Row],[200D EMA]]</f>
        <v>0.1852280005030881</v>
      </c>
      <c r="V471">
        <v>0.99155176239449305</v>
      </c>
      <c r="W471">
        <v>863.1</v>
      </c>
      <c r="X471">
        <v>889</v>
      </c>
      <c r="Y471">
        <v>854.05</v>
      </c>
      <c r="Z471">
        <v>889</v>
      </c>
      <c r="AA471">
        <v>854.05</v>
      </c>
      <c r="AB471">
        <v>889</v>
      </c>
      <c r="AC471" s="2">
        <f>(Table2[[#This Row],[Close Price]]/Table2[[#This Row],[Day Low]])-1</f>
        <v>1.917506662032209E-2</v>
      </c>
      <c r="AD471" s="2">
        <f>(Table2[[#This Row],[Day High]]/Table2[[#This Row],[Close Price]])-1</f>
        <v>1.0629227533678121E-2</v>
      </c>
      <c r="AE471" s="2">
        <f>(Table2[[#This Row],[Close Price]]/Table2[[#This Row],[Current Week Low]])-1</f>
        <v>2.9974825829869545E-2</v>
      </c>
      <c r="AF471" s="2">
        <f>(Table2[[#This Row],[Current Week High]]/Table2[[#This Row],[Close Price]])-1</f>
        <v>1.0629227533678121E-2</v>
      </c>
      <c r="AG471" s="2">
        <f>(Table2[[#This Row],[Close Price]]/Table2[[#This Row],[Current Month Low]])-1</f>
        <v>2.9974825829869545E-2</v>
      </c>
      <c r="AH471" s="2">
        <f>(Table2[[#This Row],[Current Month High]]/Table2[[#This Row],[Close Price]])-1</f>
        <v>1.0629227533678121E-2</v>
      </c>
      <c r="AI471">
        <v>1.0629227533678101</v>
      </c>
      <c r="AJ471">
        <v>44.762610055130402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7.0000000000000007E-2</v>
      </c>
      <c r="AM471" t="s">
        <v>10358</v>
      </c>
      <c r="AN471">
        <v>6.63</v>
      </c>
      <c r="AO471" t="s">
        <v>10358</v>
      </c>
      <c r="AP471">
        <v>9.4905588574640005E-3</v>
      </c>
      <c r="AQ471">
        <f>(Table2[[#This Row],[Sharpe Ratio]]-AVERAGE(Table2[Sharpe Ratio]))/_xlfn.STDEV.P(Table2[Sharpe Ratio])</f>
        <v>-0.61873123582416223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0.11452347562756726</v>
      </c>
      <c r="AS471">
        <f>_xlfn.RANK.AVG(Table2[[#This Row],[1Y Return vs Nifty Z-Score]],Table2[1Y Return vs Nifty Z-Score])</f>
        <v>565</v>
      </c>
      <c r="AT471">
        <f>_xlfn.RANK.AVG(Table2[[#This Row],[6M Return vs Nifty Z-Score]],Table2[6M Return vs Nifty Z-Score])</f>
        <v>277</v>
      </c>
      <c r="AU471">
        <f>_xlfn.RANK.AVG(Table2[[#This Row],[Sharpe Ratio Z-Score]],Table2[Sharpe Ratio Z-Score])</f>
        <v>499</v>
      </c>
      <c r="AV471">
        <f>(Table2[[#This Row],[Rank 1Y]]+Table2[[#This Row],[Rank 6M]]+Table2[[#This Row],[Rank Sharpe]])/3</f>
        <v>447</v>
      </c>
    </row>
    <row r="472" spans="1:48" x14ac:dyDescent="0.3">
      <c r="A472" t="s">
        <v>1893</v>
      </c>
      <c r="B472" t="s">
        <v>1894</v>
      </c>
      <c r="C472" t="s">
        <v>10325</v>
      </c>
      <c r="D472" t="s">
        <v>538</v>
      </c>
      <c r="E472">
        <v>3814.9714399999998</v>
      </c>
      <c r="F472">
        <v>850</v>
      </c>
      <c r="G472">
        <v>-11.5003441252909</v>
      </c>
      <c r="H472">
        <f>(Table2[[#This Row],[1Y Return vs Nifty]]-AVERAGE(Table2[1Y Return vs Nifty]))/_xlfn.STDEV.P(Table2[1Y Return vs Nifty])</f>
        <v>-0.6019240900933952</v>
      </c>
      <c r="I472">
        <v>-23.146836283468499</v>
      </c>
      <c r="J472">
        <f>(Table2[[#This Row],[1M Return vs Nifty]]-AVERAGE(Table2[1M Return vs Nifty]))/_xlfn.STDEV.P(Table2[1M Return vs Nifty])</f>
        <v>-2.5325150075592808</v>
      </c>
      <c r="K472">
        <v>-33.513822802891099</v>
      </c>
      <c r="L472">
        <f>(Table2[[#This Row],[6M Return vs Nifty]]-AVERAGE(Table2[6M Return vs Nifty]))/_xlfn.STDEV.P(Table2[6M Return vs Nifty])</f>
        <v>-1.4258994717970455</v>
      </c>
      <c r="M472">
        <v>-4.8260942367062398</v>
      </c>
      <c r="N472">
        <f>(Table2[[#This Row],[1W Return vs Nifty]]-AVERAGE(Table2[1W Return vs Nifty]))/_xlfn.STDEV.P(Table2[1W Return vs Nifty])</f>
        <v>-0.9582325745145126</v>
      </c>
      <c r="O472">
        <v>889.62</v>
      </c>
      <c r="P472">
        <v>971.82866775165996</v>
      </c>
      <c r="Q472">
        <v>980.55794384264004</v>
      </c>
      <c r="R472">
        <v>50.861492744280497</v>
      </c>
      <c r="S472" s="2">
        <f>(Table2[[#This Row],[Close Price]]-Table2[[#This Row],[20D EMA]])/Table2[[#This Row],[20D EMA]]</f>
        <v>-4.4535869247543901E-2</v>
      </c>
      <c r="T472" s="2">
        <f>(Table2[[#This Row],[Close Price]]-Table2[[#This Row],[50D EMA]])/Table2[[#This Row],[50D EMA]]</f>
        <v>-0.12536023251249873</v>
      </c>
      <c r="U472" s="2">
        <f>(Table2[[#This Row],[Close Price]]-Table2[[#This Row],[200D EMA]])/Table2[[#This Row],[200D EMA]]</f>
        <v>-0.13314658726949438</v>
      </c>
      <c r="V472">
        <v>1.17072555699956</v>
      </c>
      <c r="W472">
        <v>815.4</v>
      </c>
      <c r="X472">
        <v>863.9</v>
      </c>
      <c r="Y472">
        <v>815.4</v>
      </c>
      <c r="Z472">
        <v>907.3</v>
      </c>
      <c r="AA472">
        <v>815.4</v>
      </c>
      <c r="AB472">
        <v>907.3</v>
      </c>
      <c r="AC472" s="2">
        <f>(Table2[[#This Row],[Close Price]]/Table2[[#This Row],[Day Low]])-1</f>
        <v>4.2433161638459671E-2</v>
      </c>
      <c r="AD472" s="2">
        <f>(Table2[[#This Row],[Day High]]/Table2[[#This Row],[Close Price]])-1</f>
        <v>1.6352941176470459E-2</v>
      </c>
      <c r="AE472" s="2">
        <f>(Table2[[#This Row],[Close Price]]/Table2[[#This Row],[Current Week Low]])-1</f>
        <v>4.2433161638459671E-2</v>
      </c>
      <c r="AF472" s="2">
        <f>(Table2[[#This Row],[Current Week High]]/Table2[[#This Row],[Close Price]])-1</f>
        <v>6.7411764705882282E-2</v>
      </c>
      <c r="AG472" s="2">
        <f>(Table2[[#This Row],[Close Price]]/Table2[[#This Row],[Current Month Low]])-1</f>
        <v>4.2433161638459671E-2</v>
      </c>
      <c r="AH472" s="2">
        <f>(Table2[[#This Row],[Current Month High]]/Table2[[#This Row],[Close Price]])-1</f>
        <v>6.7411764705882282E-2</v>
      </c>
      <c r="AI472">
        <v>75.876470588235307</v>
      </c>
      <c r="AJ472">
        <v>38.7302105434959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-0.25</v>
      </c>
      <c r="AM472" t="s">
        <v>10357</v>
      </c>
      <c r="AN472">
        <v>2.71</v>
      </c>
      <c r="AO472" t="s">
        <v>10358</v>
      </c>
      <c r="AP472">
        <v>0.16363628650683801</v>
      </c>
      <c r="AQ472">
        <f>(Table2[[#This Row],[Sharpe Ratio]]-AVERAGE(Table2[Sharpe Ratio]))/_xlfn.STDEV.P(Table2[Sharpe Ratio])</f>
        <v>1.1448980296224807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523</v>
      </c>
      <c r="AT472">
        <f>_xlfn.RANK.AVG(Table2[[#This Row],[6M Return vs Nifty Z-Score]],Table2[6M Return vs Nifty Z-Score])</f>
        <v>721</v>
      </c>
      <c r="AU472">
        <f>_xlfn.RANK.AVG(Table2[[#This Row],[Sharpe Ratio Z-Score]],Table2[Sharpe Ratio Z-Score])</f>
        <v>97</v>
      </c>
      <c r="AV472">
        <f>(Table2[[#This Row],[Rank 1Y]]+Table2[[#This Row],[Rank 6M]]+Table2[[#This Row],[Rank Sharpe]])/3</f>
        <v>447</v>
      </c>
    </row>
    <row r="473" spans="1:48" x14ac:dyDescent="0.3">
      <c r="A473" t="s">
        <v>1502</v>
      </c>
      <c r="B473" t="s">
        <v>1503</v>
      </c>
      <c r="C473" t="s">
        <v>10327</v>
      </c>
      <c r="D473" t="s">
        <v>384</v>
      </c>
      <c r="E473">
        <v>6827.030274834</v>
      </c>
      <c r="F473">
        <v>83.4</v>
      </c>
      <c r="G473">
        <v>-14.1574969081476</v>
      </c>
      <c r="H473">
        <f>(Table2[[#This Row],[1Y Return vs Nifty]]-AVERAGE(Table2[1Y Return vs Nifty]))/_xlfn.STDEV.P(Table2[1Y Return vs Nifty])</f>
        <v>-0.64622707349014474</v>
      </c>
      <c r="I473">
        <v>-3.3469628710692798</v>
      </c>
      <c r="J473">
        <f>(Table2[[#This Row],[1M Return vs Nifty]]-AVERAGE(Table2[1M Return vs Nifty]))/_xlfn.STDEV.P(Table2[1M Return vs Nifty])</f>
        <v>-0.60393903692101125</v>
      </c>
      <c r="K473">
        <v>-2.0025037496538798</v>
      </c>
      <c r="L473">
        <f>(Table2[[#This Row],[6M Return vs Nifty]]-AVERAGE(Table2[6M Return vs Nifty]))/_xlfn.STDEV.P(Table2[6M Return vs Nifty])</f>
        <v>-0.37016713286594116</v>
      </c>
      <c r="M473">
        <v>-5.1425812923237402</v>
      </c>
      <c r="N473">
        <f>(Table2[[#This Row],[1W Return vs Nifty]]-AVERAGE(Table2[1W Return vs Nifty]))/_xlfn.STDEV.P(Table2[1W Return vs Nifty])</f>
        <v>-1.0339624743378413</v>
      </c>
      <c r="O473">
        <v>85.52</v>
      </c>
      <c r="P473">
        <v>84.242396046234305</v>
      </c>
      <c r="Q473">
        <v>76.385329355817703</v>
      </c>
      <c r="R473">
        <v>38.399653557107499</v>
      </c>
      <c r="S473" s="2">
        <f>(Table2[[#This Row],[Close Price]]-Table2[[#This Row],[20D EMA]])/Table2[[#This Row],[20D EMA]]</f>
        <v>-2.4789522918615418E-2</v>
      </c>
      <c r="T473" s="2">
        <f>(Table2[[#This Row],[Close Price]]-Table2[[#This Row],[50D EMA]])/Table2[[#This Row],[50D EMA]]</f>
        <v>-9.9996686439446855E-3</v>
      </c>
      <c r="U473" s="2">
        <f>(Table2[[#This Row],[Close Price]]-Table2[[#This Row],[200D EMA]])/Table2[[#This Row],[200D EMA]]</f>
        <v>9.1832694881848378E-2</v>
      </c>
      <c r="V473">
        <v>0.44615753882470699</v>
      </c>
      <c r="W473">
        <v>82.55</v>
      </c>
      <c r="X473">
        <v>84.99</v>
      </c>
      <c r="Y473">
        <v>82.55</v>
      </c>
      <c r="Z473">
        <v>85.3</v>
      </c>
      <c r="AA473">
        <v>82.55</v>
      </c>
      <c r="AB473">
        <v>85.3</v>
      </c>
      <c r="AC473" s="2">
        <f>(Table2[[#This Row],[Close Price]]/Table2[[#This Row],[Day Low]])-1</f>
        <v>1.0296789824348895E-2</v>
      </c>
      <c r="AD473" s="2">
        <f>(Table2[[#This Row],[Day High]]/Table2[[#This Row],[Close Price]])-1</f>
        <v>1.9064748201438775E-2</v>
      </c>
      <c r="AE473" s="2">
        <f>(Table2[[#This Row],[Close Price]]/Table2[[#This Row],[Current Week Low]])-1</f>
        <v>1.0296789824348895E-2</v>
      </c>
      <c r="AF473" s="2">
        <f>(Table2[[#This Row],[Current Week High]]/Table2[[#This Row],[Close Price]])-1</f>
        <v>2.278177458033559E-2</v>
      </c>
      <c r="AG473" s="2">
        <f>(Table2[[#This Row],[Close Price]]/Table2[[#This Row],[Current Month Low]])-1</f>
        <v>1.0296789824348895E-2</v>
      </c>
      <c r="AH473" s="2">
        <f>(Table2[[#This Row],[Current Month High]]/Table2[[#This Row],[Close Price]])-1</f>
        <v>2.278177458033559E-2</v>
      </c>
      <c r="AI473">
        <v>17.925659472422002</v>
      </c>
      <c r="AJ473">
        <v>42.199488491048598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0.11</v>
      </c>
      <c r="AM473" t="s">
        <v>10358</v>
      </c>
      <c r="AN473">
        <v>-2.88</v>
      </c>
      <c r="AO473" t="s">
        <v>10357</v>
      </c>
      <c r="AP473">
        <v>6.2677235925701999E-2</v>
      </c>
      <c r="AQ473">
        <f>(Table2[[#This Row],[Sharpe Ratio]]-AVERAGE(Table2[Sharpe Ratio]))/_xlfn.STDEV.P(Table2[Sharpe Ratio])</f>
        <v>-1.0205903076898596E-2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-2.664501620691837</v>
      </c>
      <c r="AS473">
        <f>_xlfn.RANK.AVG(Table2[[#This Row],[1Y Return vs Nifty Z-Score]],Table2[1Y Return vs Nifty Z-Score])</f>
        <v>538</v>
      </c>
      <c r="AT473">
        <f>_xlfn.RANK.AVG(Table2[[#This Row],[6M Return vs Nifty Z-Score]],Table2[6M Return vs Nifty Z-Score])</f>
        <v>452</v>
      </c>
      <c r="AU473">
        <f>_xlfn.RANK.AVG(Table2[[#This Row],[Sharpe Ratio Z-Score]],Table2[Sharpe Ratio Z-Score])</f>
        <v>352</v>
      </c>
      <c r="AV473">
        <f>(Table2[[#This Row],[Rank 1Y]]+Table2[[#This Row],[Rank 6M]]+Table2[[#This Row],[Rank Sharpe]])/3</f>
        <v>447.33333333333331</v>
      </c>
    </row>
    <row r="474" spans="1:48" x14ac:dyDescent="0.3">
      <c r="A474" t="s">
        <v>1266</v>
      </c>
      <c r="B474" t="s">
        <v>1267</v>
      </c>
      <c r="C474" t="s">
        <v>10325</v>
      </c>
      <c r="D474" t="s">
        <v>443</v>
      </c>
      <c r="E474">
        <v>9126.0190574600001</v>
      </c>
      <c r="F474">
        <v>675.2</v>
      </c>
      <c r="G474">
        <v>-10.2021325707155</v>
      </c>
      <c r="H474">
        <f>(Table2[[#This Row],[1Y Return vs Nifty]]-AVERAGE(Table2[1Y Return vs Nifty]))/_xlfn.STDEV.P(Table2[1Y Return vs Nifty])</f>
        <v>-0.58027887446300574</v>
      </c>
      <c r="I474">
        <v>6.1358715355139504</v>
      </c>
      <c r="J474">
        <f>(Table2[[#This Row],[1M Return vs Nifty]]-AVERAGE(Table2[1M Return vs Nifty]))/_xlfn.STDEV.P(Table2[1M Return vs Nifty])</f>
        <v>0.31972174560831329</v>
      </c>
      <c r="K474">
        <v>-42.677966213503801</v>
      </c>
      <c r="L474">
        <f>(Table2[[#This Row],[6M Return vs Nifty]]-AVERAGE(Table2[6M Return vs Nifty]))/_xlfn.STDEV.P(Table2[6M Return vs Nifty])</f>
        <v>-1.7329282743946406</v>
      </c>
      <c r="M474">
        <v>-1.9752679837389999</v>
      </c>
      <c r="N474">
        <f>(Table2[[#This Row],[1W Return vs Nifty]]-AVERAGE(Table2[1W Return vs Nifty]))/_xlfn.STDEV.P(Table2[1W Return vs Nifty])</f>
        <v>-0.27607896753777672</v>
      </c>
      <c r="O474">
        <v>654.49</v>
      </c>
      <c r="P474">
        <v>659.79456560444805</v>
      </c>
      <c r="Q474">
        <v>723.70263903623402</v>
      </c>
      <c r="R474">
        <v>67.228824254667302</v>
      </c>
      <c r="S474" s="2">
        <f>(Table2[[#This Row],[Close Price]]-Table2[[#This Row],[20D EMA]])/Table2[[#This Row],[20D EMA]]</f>
        <v>3.1642958639551459E-2</v>
      </c>
      <c r="T474" s="2">
        <f>(Table2[[#This Row],[Close Price]]-Table2[[#This Row],[50D EMA]])/Table2[[#This Row],[50D EMA]]</f>
        <v>2.3348834923244383E-2</v>
      </c>
      <c r="U474" s="2">
        <f>(Table2[[#This Row],[Close Price]]-Table2[[#This Row],[200D EMA]])/Table2[[#This Row],[200D EMA]]</f>
        <v>-6.7020121829078433E-2</v>
      </c>
      <c r="V474">
        <v>1.40089420239156</v>
      </c>
      <c r="W474">
        <v>670</v>
      </c>
      <c r="X474">
        <v>686.85</v>
      </c>
      <c r="Y474">
        <v>670</v>
      </c>
      <c r="Z474">
        <v>695</v>
      </c>
      <c r="AA474">
        <v>670</v>
      </c>
      <c r="AB474">
        <v>695</v>
      </c>
      <c r="AC474" s="2">
        <f>(Table2[[#This Row],[Close Price]]/Table2[[#This Row],[Day Low]])-1</f>
        <v>7.7611940298507598E-3</v>
      </c>
      <c r="AD474" s="2">
        <f>(Table2[[#This Row],[Day High]]/Table2[[#This Row],[Close Price]])-1</f>
        <v>1.7254146919431168E-2</v>
      </c>
      <c r="AE474" s="2">
        <f>(Table2[[#This Row],[Close Price]]/Table2[[#This Row],[Current Week Low]])-1</f>
        <v>7.7611940298507598E-3</v>
      </c>
      <c r="AF474" s="2">
        <f>(Table2[[#This Row],[Current Week High]]/Table2[[#This Row],[Close Price]])-1</f>
        <v>2.9324644549763024E-2</v>
      </c>
      <c r="AG474" s="2">
        <f>(Table2[[#This Row],[Close Price]]/Table2[[#This Row],[Current Month Low]])-1</f>
        <v>7.7611940298507598E-3</v>
      </c>
      <c r="AH474" s="2">
        <f>(Table2[[#This Row],[Current Month High]]/Table2[[#This Row],[Close Price]])-1</f>
        <v>2.9324644549763024E-2</v>
      </c>
      <c r="AI474">
        <v>62.470379146919399</v>
      </c>
      <c r="AJ474">
        <v>24.460829493087498</v>
      </c>
      <c r="AK474" t="str">
        <f>IF(AND(Table2[[#This Row],[20D EMA]]&gt;Table2[[#This Row],[50D EMA]],Table2[[#This Row],[50D EMA]]&gt;Table2[[#This Row],[200D EMA]]),"Uptrend","Downtrend/NoTrend")</f>
        <v>Downtrend/NoTrend</v>
      </c>
      <c r="AL474">
        <v>0.06</v>
      </c>
      <c r="AM474" t="s">
        <v>10358</v>
      </c>
      <c r="AN474">
        <v>8.34</v>
      </c>
      <c r="AO474" t="s">
        <v>10358</v>
      </c>
      <c r="AP474">
        <v>0.160661666844228</v>
      </c>
      <c r="AQ474">
        <f>(Table2[[#This Row],[Sharpe Ratio]]-AVERAGE(Table2[Sharpe Ratio]))/_xlfn.STDEV.P(Table2[Sharpe Ratio])</f>
        <v>1.1108644798734726</v>
      </c>
      <c r="AR4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4">
        <f>_xlfn.RANK.AVG(Table2[[#This Row],[1Y Return vs Nifty Z-Score]],Table2[1Y Return vs Nifty Z-Score])</f>
        <v>513</v>
      </c>
      <c r="AT474">
        <f>_xlfn.RANK.AVG(Table2[[#This Row],[6M Return vs Nifty Z-Score]],Table2[6M Return vs Nifty Z-Score])</f>
        <v>730</v>
      </c>
      <c r="AU474">
        <f>_xlfn.RANK.AVG(Table2[[#This Row],[Sharpe Ratio Z-Score]],Table2[Sharpe Ratio Z-Score])</f>
        <v>103</v>
      </c>
      <c r="AV474">
        <f>(Table2[[#This Row],[Rank 1Y]]+Table2[[#This Row],[Rank 6M]]+Table2[[#This Row],[Rank Sharpe]])/3</f>
        <v>448.66666666666669</v>
      </c>
    </row>
    <row r="475" spans="1:48" x14ac:dyDescent="0.3">
      <c r="A475" t="s">
        <v>1185</v>
      </c>
      <c r="B475" t="s">
        <v>1186</v>
      </c>
      <c r="C475" t="s">
        <v>10327</v>
      </c>
      <c r="D475" t="s">
        <v>384</v>
      </c>
      <c r="E475">
        <v>10199.887510445</v>
      </c>
      <c r="F475">
        <v>695.9</v>
      </c>
      <c r="G475">
        <v>-19.589478696045301</v>
      </c>
      <c r="H475">
        <f>(Table2[[#This Row],[1Y Return vs Nifty]]-AVERAGE(Table2[1Y Return vs Nifty]))/_xlfn.STDEV.P(Table2[1Y Return vs Nifty])</f>
        <v>-0.73679506811706752</v>
      </c>
      <c r="I475">
        <v>1.14711915538853</v>
      </c>
      <c r="J475">
        <f>(Table2[[#This Row],[1M Return vs Nifty]]-AVERAGE(Table2[1M Return vs Nifty]))/_xlfn.STDEV.P(Table2[1M Return vs Nifty])</f>
        <v>-0.16619994507023972</v>
      </c>
      <c r="K475">
        <v>-2.6940158656887099</v>
      </c>
      <c r="L475">
        <f>(Table2[[#This Row],[6M Return vs Nifty]]-AVERAGE(Table2[6M Return vs Nifty]))/_xlfn.STDEV.P(Table2[6M Return vs Nifty])</f>
        <v>-0.3933350523816953</v>
      </c>
      <c r="M475">
        <v>-0.35060009158341199</v>
      </c>
      <c r="N475">
        <f>(Table2[[#This Row],[1W Return vs Nifty]]-AVERAGE(Table2[1W Return vs Nifty]))/_xlfn.STDEV.P(Table2[1W Return vs Nifty])</f>
        <v>0.11267606852227613</v>
      </c>
      <c r="O475">
        <v>677.29</v>
      </c>
      <c r="P475">
        <v>677.57457299422197</v>
      </c>
      <c r="Q475">
        <v>671.98168754394601</v>
      </c>
      <c r="R475">
        <v>72.592761161262004</v>
      </c>
      <c r="S475" s="2">
        <f>(Table2[[#This Row],[Close Price]]-Table2[[#This Row],[20D EMA]])/Table2[[#This Row],[20D EMA]]</f>
        <v>2.7477151589422575E-2</v>
      </c>
      <c r="T475" s="2">
        <f>(Table2[[#This Row],[Close Price]]-Table2[[#This Row],[50D EMA]])/Table2[[#This Row],[50D EMA]]</f>
        <v>2.7045623811999629E-2</v>
      </c>
      <c r="U475" s="2">
        <f>(Table2[[#This Row],[Close Price]]-Table2[[#This Row],[200D EMA]])/Table2[[#This Row],[200D EMA]]</f>
        <v>3.5593696821522039E-2</v>
      </c>
      <c r="V475">
        <v>0.58072664164475096</v>
      </c>
      <c r="W475">
        <v>681.05</v>
      </c>
      <c r="X475">
        <v>697.35</v>
      </c>
      <c r="Y475">
        <v>681.05</v>
      </c>
      <c r="Z475">
        <v>699</v>
      </c>
      <c r="AA475">
        <v>681.05</v>
      </c>
      <c r="AB475">
        <v>699</v>
      </c>
      <c r="AC475" s="2">
        <f>(Table2[[#This Row],[Close Price]]/Table2[[#This Row],[Day Low]])-1</f>
        <v>2.1804566478232257E-2</v>
      </c>
      <c r="AD475" s="2">
        <f>(Table2[[#This Row],[Day High]]/Table2[[#This Row],[Close Price]])-1</f>
        <v>2.0836327058486592E-3</v>
      </c>
      <c r="AE475" s="2">
        <f>(Table2[[#This Row],[Close Price]]/Table2[[#This Row],[Current Week Low]])-1</f>
        <v>2.1804566478232257E-2</v>
      </c>
      <c r="AF475" s="2">
        <f>(Table2[[#This Row],[Current Week High]]/Table2[[#This Row],[Close Price]])-1</f>
        <v>4.4546630262969344E-3</v>
      </c>
      <c r="AG475" s="2">
        <f>(Table2[[#This Row],[Close Price]]/Table2[[#This Row],[Current Month Low]])-1</f>
        <v>2.1804566478232257E-2</v>
      </c>
      <c r="AH475" s="2">
        <f>(Table2[[#This Row],[Current Month High]]/Table2[[#This Row],[Close Price]])-1</f>
        <v>4.4546630262969344E-3</v>
      </c>
      <c r="AI475">
        <v>17.100158068688</v>
      </c>
      <c r="AJ475">
        <v>17.8991952562473</v>
      </c>
      <c r="AK475" t="str">
        <f>IF(AND(Table2[[#This Row],[20D EMA]]&gt;Table2[[#This Row],[50D EMA]],Table2[[#This Row],[50D EMA]]&gt;Table2[[#This Row],[200D EMA]]),"Uptrend","Downtrend/NoTrend")</f>
        <v>Downtrend/NoTrend</v>
      </c>
      <c r="AL475">
        <v>-0.01</v>
      </c>
      <c r="AM475" t="s">
        <v>10357</v>
      </c>
      <c r="AN475">
        <v>7.04</v>
      </c>
      <c r="AO475" t="s">
        <v>10358</v>
      </c>
      <c r="AP475">
        <v>7.2273194054123996E-2</v>
      </c>
      <c r="AQ475">
        <f>(Table2[[#This Row],[Sharpe Ratio]]-AVERAGE(Table2[Sharpe Ratio]))/_xlfn.STDEV.P(Table2[Sharpe Ratio])</f>
        <v>9.9584441705027366E-2</v>
      </c>
      <c r="AR4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5">
        <f>_xlfn.RANK.AVG(Table2[[#This Row],[1Y Return vs Nifty Z-Score]],Table2[1Y Return vs Nifty Z-Score])</f>
        <v>573</v>
      </c>
      <c r="AT475">
        <f>_xlfn.RANK.AVG(Table2[[#This Row],[6M Return vs Nifty Z-Score]],Table2[6M Return vs Nifty Z-Score])</f>
        <v>456</v>
      </c>
      <c r="AU475">
        <f>_xlfn.RANK.AVG(Table2[[#This Row],[Sharpe Ratio Z-Score]],Table2[Sharpe Ratio Z-Score])</f>
        <v>327</v>
      </c>
      <c r="AV475">
        <f>(Table2[[#This Row],[Rank 1Y]]+Table2[[#This Row],[Rank 6M]]+Table2[[#This Row],[Rank Sharpe]])/3</f>
        <v>452</v>
      </c>
    </row>
    <row r="476" spans="1:48" x14ac:dyDescent="0.3">
      <c r="A476" t="s">
        <v>64</v>
      </c>
      <c r="B476" t="s">
        <v>65</v>
      </c>
      <c r="C476" t="s">
        <v>10319</v>
      </c>
      <c r="D476" t="s">
        <v>60</v>
      </c>
      <c r="E476">
        <v>390720.65481276001</v>
      </c>
      <c r="F476">
        <v>12336.25</v>
      </c>
      <c r="G476">
        <v>-9.9859109183799006</v>
      </c>
      <c r="H476">
        <f>(Table2[[#This Row],[1Y Return vs Nifty]]-AVERAGE(Table2[1Y Return vs Nifty]))/_xlfn.STDEV.P(Table2[1Y Return vs Nifty])</f>
        <v>-0.57667378847199879</v>
      </c>
      <c r="I476">
        <v>-1.5568751811200301</v>
      </c>
      <c r="J476">
        <f>(Table2[[#This Row],[1M Return vs Nifty]]-AVERAGE(Table2[1M Return vs Nifty]))/_xlfn.STDEV.P(Table2[1M Return vs Nifty])</f>
        <v>-0.42957832095756704</v>
      </c>
      <c r="K476">
        <v>-6.0654382056665197</v>
      </c>
      <c r="L476">
        <f>(Table2[[#This Row],[6M Return vs Nifty]]-AVERAGE(Table2[6M Return vs Nifty]))/_xlfn.STDEV.P(Table2[6M Return vs Nifty])</f>
        <v>-0.50628873694488385</v>
      </c>
      <c r="M476">
        <v>-1.5654106845339999</v>
      </c>
      <c r="N476">
        <f>(Table2[[#This Row],[1W Return vs Nifty]]-AVERAGE(Table2[1W Return vs Nifty]))/_xlfn.STDEV.P(Table2[1W Return vs Nifty])</f>
        <v>-0.17800717704986765</v>
      </c>
      <c r="O476">
        <v>12370.44</v>
      </c>
      <c r="P476">
        <v>12406.3210155752</v>
      </c>
      <c r="Q476">
        <v>11775.0167488758</v>
      </c>
      <c r="R476">
        <v>55.627676162797897</v>
      </c>
      <c r="S476" s="2">
        <f>(Table2[[#This Row],[Close Price]]-Table2[[#This Row],[20D EMA]])/Table2[[#This Row],[20D EMA]]</f>
        <v>-2.7638467184676139E-3</v>
      </c>
      <c r="T476" s="2">
        <f>(Table2[[#This Row],[Close Price]]-Table2[[#This Row],[50D EMA]])/Table2[[#This Row],[50D EMA]]</f>
        <v>-5.6480092274922991E-3</v>
      </c>
      <c r="U476" s="2">
        <f>(Table2[[#This Row],[Close Price]]-Table2[[#This Row],[200D EMA]])/Table2[[#This Row],[200D EMA]]</f>
        <v>4.7663053318185988E-2</v>
      </c>
      <c r="V476">
        <v>0.950238073772814</v>
      </c>
      <c r="W476">
        <v>12234.1</v>
      </c>
      <c r="X476">
        <v>12398</v>
      </c>
      <c r="Y476">
        <v>12234.1</v>
      </c>
      <c r="Z476">
        <v>12525</v>
      </c>
      <c r="AA476">
        <v>12234.1</v>
      </c>
      <c r="AB476">
        <v>12525</v>
      </c>
      <c r="AC476" s="2">
        <f>(Table2[[#This Row],[Close Price]]/Table2[[#This Row],[Day Low]])-1</f>
        <v>8.3496129670346253E-3</v>
      </c>
      <c r="AD476" s="2">
        <f>(Table2[[#This Row],[Day High]]/Table2[[#This Row],[Close Price]])-1</f>
        <v>5.0055730063836013E-3</v>
      </c>
      <c r="AE476" s="2">
        <f>(Table2[[#This Row],[Close Price]]/Table2[[#This Row],[Current Week Low]])-1</f>
        <v>8.3496129670346253E-3</v>
      </c>
      <c r="AF476" s="2">
        <f>(Table2[[#This Row],[Current Week High]]/Table2[[#This Row],[Close Price]])-1</f>
        <v>1.5300435707771731E-2</v>
      </c>
      <c r="AG476" s="2">
        <f>(Table2[[#This Row],[Close Price]]/Table2[[#This Row],[Current Month Low]])-1</f>
        <v>8.3496129670346253E-3</v>
      </c>
      <c r="AH476" s="2">
        <f>(Table2[[#This Row],[Current Month High]]/Table2[[#This Row],[Close Price]])-1</f>
        <v>1.5300435707771731E-2</v>
      </c>
      <c r="AI476">
        <v>10.892694295268001</v>
      </c>
      <c r="AJ476">
        <v>26.686110098432302</v>
      </c>
      <c r="AK476" t="str">
        <f>IF(AND(Table2[[#This Row],[20D EMA]]&gt;Table2[[#This Row],[50D EMA]],Table2[[#This Row],[50D EMA]]&gt;Table2[[#This Row],[200D EMA]]),"Uptrend","Downtrend/NoTrend")</f>
        <v>Downtrend/NoTrend</v>
      </c>
      <c r="AL476">
        <v>-0.05</v>
      </c>
      <c r="AM476" t="s">
        <v>10357</v>
      </c>
      <c r="AN476">
        <v>1.53</v>
      </c>
      <c r="AO476" t="s">
        <v>10358</v>
      </c>
      <c r="AP476">
        <v>6.5703294398562997E-2</v>
      </c>
      <c r="AQ476">
        <f>(Table2[[#This Row],[Sharpe Ratio]]-AVERAGE(Table2[Sharpe Ratio]))/_xlfn.STDEV.P(Table2[Sharpe Ratio])</f>
        <v>2.44161741163781E-2</v>
      </c>
      <c r="AR4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6">
        <f>_xlfn.RANK.AVG(Table2[[#This Row],[1Y Return vs Nifty Z-Score]],Table2[1Y Return vs Nifty Z-Score])</f>
        <v>511</v>
      </c>
      <c r="AT476">
        <f>_xlfn.RANK.AVG(Table2[[#This Row],[6M Return vs Nifty Z-Score]],Table2[6M Return vs Nifty Z-Score])</f>
        <v>501</v>
      </c>
      <c r="AU476">
        <f>_xlfn.RANK.AVG(Table2[[#This Row],[Sharpe Ratio Z-Score]],Table2[Sharpe Ratio Z-Score])</f>
        <v>346</v>
      </c>
      <c r="AV476">
        <f>(Table2[[#This Row],[Rank 1Y]]+Table2[[#This Row],[Rank 6M]]+Table2[[#This Row],[Rank Sharpe]])/3</f>
        <v>452.66666666666669</v>
      </c>
    </row>
    <row r="477" spans="1:48" x14ac:dyDescent="0.3">
      <c r="A477" t="s">
        <v>2018</v>
      </c>
      <c r="B477" t="s">
        <v>2019</v>
      </c>
      <c r="C477" t="s">
        <v>10316</v>
      </c>
      <c r="D477" t="s">
        <v>357</v>
      </c>
      <c r="E477">
        <v>3245.9335244399999</v>
      </c>
      <c r="F477">
        <v>2443.85</v>
      </c>
      <c r="G477">
        <v>-7.1071180861199696</v>
      </c>
      <c r="H477">
        <f>(Table2[[#This Row],[1Y Return vs Nifty]]-AVERAGE(Table2[1Y Return vs Nifty]))/_xlfn.STDEV.P(Table2[1Y Return vs Nifty])</f>
        <v>-0.52867537758906247</v>
      </c>
      <c r="I477">
        <v>25.4112637780988</v>
      </c>
      <c r="J477">
        <f>(Table2[[#This Row],[1M Return vs Nifty]]-AVERAGE(Table2[1M Return vs Nifty]))/_xlfn.STDEV.P(Table2[1M Return vs Nifty])</f>
        <v>2.1972114410927821</v>
      </c>
      <c r="K477">
        <v>22.3856237746723</v>
      </c>
      <c r="L477">
        <f>(Table2[[#This Row],[6M Return vs Nifty]]-AVERAGE(Table2[6M Return vs Nifty]))/_xlfn.STDEV.P(Table2[6M Return vs Nifty])</f>
        <v>0.44691497245334866</v>
      </c>
      <c r="M477">
        <v>2.3349046140095502</v>
      </c>
      <c r="N477">
        <f>(Table2[[#This Row],[1W Return vs Nifty]]-AVERAGE(Table2[1W Return vs Nifty]))/_xlfn.STDEV.P(Table2[1W Return vs Nifty])</f>
        <v>0.75527107744872424</v>
      </c>
      <c r="O477">
        <v>2267.91</v>
      </c>
      <c r="P477">
        <v>2122.3018816342601</v>
      </c>
      <c r="Q477">
        <v>1943.90258167613</v>
      </c>
      <c r="R477">
        <v>56.614789488812697</v>
      </c>
      <c r="S477" s="2">
        <f>(Table2[[#This Row],[Close Price]]-Table2[[#This Row],[20D EMA]])/Table2[[#This Row],[20D EMA]]</f>
        <v>7.7578034401717913E-2</v>
      </c>
      <c r="T477" s="2">
        <f>(Table2[[#This Row],[Close Price]]-Table2[[#This Row],[50D EMA]])/Table2[[#This Row],[50D EMA]]</f>
        <v>0.1515091331484541</v>
      </c>
      <c r="U477" s="2">
        <f>(Table2[[#This Row],[Close Price]]-Table2[[#This Row],[200D EMA]])/Table2[[#This Row],[200D EMA]]</f>
        <v>0.25718748616136422</v>
      </c>
      <c r="V477">
        <v>0.76477215773004104</v>
      </c>
      <c r="W477">
        <v>2357.1999999999998</v>
      </c>
      <c r="X477">
        <v>2559.9499999999998</v>
      </c>
      <c r="Y477">
        <v>2277.9499999999998</v>
      </c>
      <c r="Z477">
        <v>2559.9499999999998</v>
      </c>
      <c r="AA477">
        <v>2277.9499999999998</v>
      </c>
      <c r="AB477">
        <v>2559.9499999999998</v>
      </c>
      <c r="AC477" s="2">
        <f>(Table2[[#This Row],[Close Price]]/Table2[[#This Row],[Day Low]])-1</f>
        <v>3.6759714916002162E-2</v>
      </c>
      <c r="AD477" s="2">
        <f>(Table2[[#This Row],[Day High]]/Table2[[#This Row],[Close Price]])-1</f>
        <v>4.7507007385886979E-2</v>
      </c>
      <c r="AE477" s="2">
        <f>(Table2[[#This Row],[Close Price]]/Table2[[#This Row],[Current Week Low]])-1</f>
        <v>7.2828639785772253E-2</v>
      </c>
      <c r="AF477" s="2">
        <f>(Table2[[#This Row],[Current Week High]]/Table2[[#This Row],[Close Price]])-1</f>
        <v>4.7507007385886979E-2</v>
      </c>
      <c r="AG477" s="2">
        <f>(Table2[[#This Row],[Close Price]]/Table2[[#This Row],[Current Month Low]])-1</f>
        <v>7.2828639785772253E-2</v>
      </c>
      <c r="AH477" s="2">
        <f>(Table2[[#This Row],[Current Month High]]/Table2[[#This Row],[Close Price]])-1</f>
        <v>4.7507007385886979E-2</v>
      </c>
      <c r="AI477">
        <v>4.7507007385886899</v>
      </c>
      <c r="AJ477">
        <v>59.624428478118801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0.17</v>
      </c>
      <c r="AM477" t="s">
        <v>10358</v>
      </c>
      <c r="AN477">
        <v>6.6</v>
      </c>
      <c r="AO477" t="s">
        <v>10358</v>
      </c>
      <c r="AP477">
        <v>-5.3884439090445997E-2</v>
      </c>
      <c r="AQ477">
        <f>(Table2[[#This Row],[Sharpe Ratio]]-AVERAGE(Table2[Sharpe Ratio]))/_xlfn.STDEV.P(Table2[Sharpe Ratio])</f>
        <v>-1.3438243200307611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1.5268977933750314</v>
      </c>
      <c r="AS477">
        <f>_xlfn.RANK.AVG(Table2[[#This Row],[1Y Return vs Nifty Z-Score]],Table2[1Y Return vs Nifty Z-Score])</f>
        <v>492</v>
      </c>
      <c r="AT477">
        <f>_xlfn.RANK.AVG(Table2[[#This Row],[6M Return vs Nifty Z-Score]],Table2[6M Return vs Nifty Z-Score])</f>
        <v>195</v>
      </c>
      <c r="AU477">
        <f>_xlfn.RANK.AVG(Table2[[#This Row],[Sharpe Ratio Z-Score]],Table2[Sharpe Ratio Z-Score])</f>
        <v>671</v>
      </c>
      <c r="AV477">
        <f>(Table2[[#This Row],[Rank 1Y]]+Table2[[#This Row],[Rank 6M]]+Table2[[#This Row],[Rank Sharpe]])/3</f>
        <v>452.66666666666669</v>
      </c>
    </row>
    <row r="478" spans="1:48" x14ac:dyDescent="0.3">
      <c r="A478" t="s">
        <v>292</v>
      </c>
      <c r="B478" t="s">
        <v>293</v>
      </c>
      <c r="C478" t="s">
        <v>10318</v>
      </c>
      <c r="D478" t="s">
        <v>54</v>
      </c>
      <c r="E478">
        <v>95800.023057869999</v>
      </c>
      <c r="F478">
        <v>2413.6999999999998</v>
      </c>
      <c r="G478">
        <v>8.8409737897488991</v>
      </c>
      <c r="H478">
        <f>(Table2[[#This Row],[1Y Return vs Nifty]]-AVERAGE(Table2[1Y Return vs Nifty]))/_xlfn.STDEV.P(Table2[1Y Return vs Nifty])</f>
        <v>-0.26277119091792661</v>
      </c>
      <c r="I478">
        <v>20.734306198772099</v>
      </c>
      <c r="J478">
        <f>(Table2[[#This Row],[1M Return vs Nifty]]-AVERAGE(Table2[1M Return vs Nifty]))/_xlfn.STDEV.P(Table2[1M Return vs Nifty])</f>
        <v>1.7416596395577526</v>
      </c>
      <c r="K478">
        <v>-0.68189558533390804</v>
      </c>
      <c r="L478">
        <f>(Table2[[#This Row],[6M Return vs Nifty]]-AVERAGE(Table2[6M Return vs Nifty]))/_xlfn.STDEV.P(Table2[6M Return vs Nifty])</f>
        <v>-0.3259224364197667</v>
      </c>
      <c r="M478">
        <v>-2.26592015497181</v>
      </c>
      <c r="N478">
        <f>(Table2[[#This Row],[1W Return vs Nifty]]-AVERAGE(Table2[1W Return vs Nifty]))/_xlfn.STDEV.P(Table2[1W Return vs Nifty])</f>
        <v>-0.34562702462323236</v>
      </c>
      <c r="O478">
        <v>2320.73</v>
      </c>
      <c r="P478">
        <v>2233.99481257453</v>
      </c>
      <c r="Q478">
        <v>2099.7533097410701</v>
      </c>
      <c r="R478">
        <v>58.520485669385998</v>
      </c>
      <c r="S478" s="2">
        <f>(Table2[[#This Row],[Close Price]]-Table2[[#This Row],[20D EMA]])/Table2[[#This Row],[20D EMA]]</f>
        <v>4.0060670564865279E-2</v>
      </c>
      <c r="T478" s="2">
        <f>(Table2[[#This Row],[Close Price]]-Table2[[#This Row],[50D EMA]])/Table2[[#This Row],[50D EMA]]</f>
        <v>8.0441183844277411E-2</v>
      </c>
      <c r="U478" s="2">
        <f>(Table2[[#This Row],[Close Price]]-Table2[[#This Row],[200D EMA]])/Table2[[#This Row],[200D EMA]]</f>
        <v>0.14951598780794106</v>
      </c>
      <c r="V478">
        <v>0.83050785314295805</v>
      </c>
      <c r="W478">
        <v>2371</v>
      </c>
      <c r="X478">
        <v>2453.4499999999998</v>
      </c>
      <c r="Y478">
        <v>2371</v>
      </c>
      <c r="Z478">
        <v>2555.4</v>
      </c>
      <c r="AA478">
        <v>2371</v>
      </c>
      <c r="AB478">
        <v>2555.4</v>
      </c>
      <c r="AC478" s="2">
        <f>(Table2[[#This Row],[Close Price]]/Table2[[#This Row],[Day Low]])-1</f>
        <v>1.8009278785322547E-2</v>
      </c>
      <c r="AD478" s="2">
        <f>(Table2[[#This Row],[Day High]]/Table2[[#This Row],[Close Price]])-1</f>
        <v>1.646849235613379E-2</v>
      </c>
      <c r="AE478" s="2">
        <f>(Table2[[#This Row],[Close Price]]/Table2[[#This Row],[Current Week Low]])-1</f>
        <v>1.8009278785322547E-2</v>
      </c>
      <c r="AF478" s="2">
        <f>(Table2[[#This Row],[Current Week High]]/Table2[[#This Row],[Close Price]])-1</f>
        <v>5.870655010979009E-2</v>
      </c>
      <c r="AG478" s="2">
        <f>(Table2[[#This Row],[Close Price]]/Table2[[#This Row],[Current Month Low]])-1</f>
        <v>1.8009278785322547E-2</v>
      </c>
      <c r="AH478" s="2">
        <f>(Table2[[#This Row],[Current Month High]]/Table2[[#This Row],[Close Price]])-1</f>
        <v>5.870655010979009E-2</v>
      </c>
      <c r="AI478">
        <v>5.8706550109790001</v>
      </c>
      <c r="AJ478">
        <v>43.4122575086895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-0.08</v>
      </c>
      <c r="AM478" t="s">
        <v>10357</v>
      </c>
      <c r="AN478">
        <v>4.0599999999999996</v>
      </c>
      <c r="AO478" t="s">
        <v>10358</v>
      </c>
      <c r="AQ478">
        <f>(Table2[[#This Row],[Sharpe Ratio]]-AVERAGE(Table2[Sharpe Ratio]))/_xlfn.STDEV.P(Table2[Sharpe Ratio])</f>
        <v>-0.72731567472953296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8.0023312867294027E-2</v>
      </c>
      <c r="AS478">
        <f>_xlfn.RANK.AVG(Table2[[#This Row],[1Y Return vs Nifty Z-Score]],Table2[1Y Return vs Nifty Z-Score])</f>
        <v>377</v>
      </c>
      <c r="AT478">
        <f>_xlfn.RANK.AVG(Table2[[#This Row],[6M Return vs Nifty Z-Score]],Table2[6M Return vs Nifty Z-Score])</f>
        <v>433</v>
      </c>
      <c r="AU478">
        <f>_xlfn.RANK.AVG(Table2[[#This Row],[Sharpe Ratio Z-Score]],Table2[Sharpe Ratio Z-Score])</f>
        <v>548.5</v>
      </c>
      <c r="AV478">
        <f>(Table2[[#This Row],[Rank 1Y]]+Table2[[#This Row],[Rank 6M]]+Table2[[#This Row],[Rank Sharpe]])/3</f>
        <v>452.83333333333331</v>
      </c>
    </row>
    <row r="479" spans="1:48" x14ac:dyDescent="0.3">
      <c r="A479" t="s">
        <v>181</v>
      </c>
      <c r="B479" t="s">
        <v>182</v>
      </c>
      <c r="C479" t="s">
        <v>6744</v>
      </c>
      <c r="D479" t="s">
        <v>77</v>
      </c>
      <c r="E479">
        <v>152812.18057512</v>
      </c>
      <c r="F479">
        <v>627.1</v>
      </c>
      <c r="G479">
        <v>13.117665772412</v>
      </c>
      <c r="H479">
        <f>(Table2[[#This Row],[1Y Return vs Nifty]]-AVERAGE(Table2[1Y Return vs Nifty]))/_xlfn.STDEV.P(Table2[1Y Return vs Nifty])</f>
        <v>-0.19146546280046531</v>
      </c>
      <c r="I479">
        <v>-6.4148157499822904</v>
      </c>
      <c r="J479">
        <f>(Table2[[#This Row],[1M Return vs Nifty]]-AVERAGE(Table2[1M Return vs Nifty]))/_xlfn.STDEV.P(Table2[1M Return vs Nifty])</f>
        <v>-0.9027584899797334</v>
      </c>
      <c r="K479">
        <v>-10.853830050375</v>
      </c>
      <c r="L479">
        <f>(Table2[[#This Row],[6M Return vs Nifty]]-AVERAGE(Table2[6M Return vs Nifty]))/_xlfn.STDEV.P(Table2[6M Return vs Nifty])</f>
        <v>-0.66671553829179142</v>
      </c>
      <c r="M479">
        <v>-2.0514813591185499</v>
      </c>
      <c r="N479">
        <f>(Table2[[#This Row],[1W Return vs Nifty]]-AVERAGE(Table2[1W Return vs Nifty]))/_xlfn.STDEV.P(Table2[1W Return vs Nifty])</f>
        <v>-0.29431551522668614</v>
      </c>
      <c r="O479">
        <v>630.30999999999995</v>
      </c>
      <c r="P479">
        <v>641.16255863053698</v>
      </c>
      <c r="Q479">
        <v>595.35644506715698</v>
      </c>
      <c r="R479">
        <v>40.748056852137303</v>
      </c>
      <c r="S479" s="2">
        <f>(Table2[[#This Row],[Close Price]]-Table2[[#This Row],[20D EMA]])/Table2[[#This Row],[20D EMA]]</f>
        <v>-5.0927321476732451E-3</v>
      </c>
      <c r="T479" s="2">
        <f>(Table2[[#This Row],[Close Price]]-Table2[[#This Row],[50D EMA]])/Table2[[#This Row],[50D EMA]]</f>
        <v>-2.193290678197626E-2</v>
      </c>
      <c r="U479" s="2">
        <f>(Table2[[#This Row],[Close Price]]-Table2[[#This Row],[200D EMA]])/Table2[[#This Row],[200D EMA]]</f>
        <v>5.3318571077637912E-2</v>
      </c>
      <c r="V479">
        <v>1.05971105683964</v>
      </c>
      <c r="W479">
        <v>612.6</v>
      </c>
      <c r="X479">
        <v>629</v>
      </c>
      <c r="Y479">
        <v>612.6</v>
      </c>
      <c r="Z479">
        <v>629</v>
      </c>
      <c r="AA479">
        <v>612.6</v>
      </c>
      <c r="AB479">
        <v>629</v>
      </c>
      <c r="AC479" s="2">
        <f>(Table2[[#This Row],[Close Price]]/Table2[[#This Row],[Day Low]])-1</f>
        <v>2.3669604962455182E-2</v>
      </c>
      <c r="AD479" s="2">
        <f>(Table2[[#This Row],[Day High]]/Table2[[#This Row],[Close Price]])-1</f>
        <v>3.0298198054536929E-3</v>
      </c>
      <c r="AE479" s="2">
        <f>(Table2[[#This Row],[Close Price]]/Table2[[#This Row],[Current Week Low]])-1</f>
        <v>2.3669604962455182E-2</v>
      </c>
      <c r="AF479" s="2">
        <f>(Table2[[#This Row],[Current Week High]]/Table2[[#This Row],[Close Price]])-1</f>
        <v>3.0298198054536929E-3</v>
      </c>
      <c r="AG479" s="2">
        <f>(Table2[[#This Row],[Close Price]]/Table2[[#This Row],[Current Month Low]])-1</f>
        <v>2.3669604962455182E-2</v>
      </c>
      <c r="AH479" s="2">
        <f>(Table2[[#This Row],[Current Month High]]/Table2[[#This Row],[Close Price]])-1</f>
        <v>3.0298198054536929E-3</v>
      </c>
      <c r="AI479">
        <v>12.7332163929198</v>
      </c>
      <c r="AJ479">
        <v>55.203563915357002</v>
      </c>
      <c r="AK479" t="str">
        <f>IF(AND(Table2[[#This Row],[20D EMA]]&gt;Table2[[#This Row],[50D EMA]],Table2[[#This Row],[50D EMA]]&gt;Table2[[#This Row],[200D EMA]]),"Uptrend","Downtrend/NoTrend")</f>
        <v>Downtrend/NoTrend</v>
      </c>
      <c r="AL479">
        <v>-0.11</v>
      </c>
      <c r="AM479" t="s">
        <v>10357</v>
      </c>
      <c r="AN479">
        <v>-1.04</v>
      </c>
      <c r="AO479" t="s">
        <v>10357</v>
      </c>
      <c r="AP479">
        <v>2.2341181703380002E-2</v>
      </c>
      <c r="AQ479">
        <f>(Table2[[#This Row],[Sharpe Ratio]]-AVERAGE(Table2[Sharpe Ratio]))/_xlfn.STDEV.P(Table2[Sharpe Ratio])</f>
        <v>-0.4717032586243885</v>
      </c>
      <c r="AR4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9">
        <f>_xlfn.RANK.AVG(Table2[[#This Row],[1Y Return vs Nifty Z-Score]],Table2[1Y Return vs Nifty Z-Score])</f>
        <v>356</v>
      </c>
      <c r="AT479">
        <f>_xlfn.RANK.AVG(Table2[[#This Row],[6M Return vs Nifty Z-Score]],Table2[6M Return vs Nifty Z-Score])</f>
        <v>538</v>
      </c>
      <c r="AU479">
        <f>_xlfn.RANK.AVG(Table2[[#This Row],[Sharpe Ratio Z-Score]],Table2[Sharpe Ratio Z-Score])</f>
        <v>465</v>
      </c>
      <c r="AV479">
        <f>(Table2[[#This Row],[Rank 1Y]]+Table2[[#This Row],[Rank 6M]]+Table2[[#This Row],[Rank Sharpe]])/3</f>
        <v>453</v>
      </c>
    </row>
    <row r="480" spans="1:48" x14ac:dyDescent="0.3">
      <c r="A480" t="s">
        <v>168</v>
      </c>
      <c r="B480" t="s">
        <v>169</v>
      </c>
      <c r="C480" t="s">
        <v>10327</v>
      </c>
      <c r="D480" t="s">
        <v>170</v>
      </c>
      <c r="E480">
        <v>160833.76255109999</v>
      </c>
      <c r="F480">
        <v>3214.95</v>
      </c>
      <c r="G480">
        <v>0.87131275174152301</v>
      </c>
      <c r="H480">
        <f>(Table2[[#This Row],[1Y Return vs Nifty]]-AVERAGE(Table2[1Y Return vs Nifty]))/_xlfn.STDEV.P(Table2[1Y Return vs Nifty])</f>
        <v>-0.39565017436311933</v>
      </c>
      <c r="I480">
        <v>0.52411856968150095</v>
      </c>
      <c r="J480">
        <f>(Table2[[#This Row],[1M Return vs Nifty]]-AVERAGE(Table2[1M Return vs Nifty]))/_xlfn.STDEV.P(Table2[1M Return vs Nifty])</f>
        <v>-0.22688235117773181</v>
      </c>
      <c r="K480">
        <v>6.5158042164218797</v>
      </c>
      <c r="L480">
        <f>(Table2[[#This Row],[6M Return vs Nifty]]-AVERAGE(Table2[6M Return vs Nifty]))/_xlfn.STDEV.P(Table2[6M Return vs Nifty])</f>
        <v>-8.4775931768735935E-2</v>
      </c>
      <c r="M480">
        <v>1.4034827448223499</v>
      </c>
      <c r="N480">
        <f>(Table2[[#This Row],[1W Return vs Nifty]]-AVERAGE(Table2[1W Return vs Nifty]))/_xlfn.STDEV.P(Table2[1W Return vs Nifty])</f>
        <v>0.53239787112064862</v>
      </c>
      <c r="O480">
        <v>3119.69</v>
      </c>
      <c r="P480">
        <v>3104.0249570742299</v>
      </c>
      <c r="Q480">
        <v>2922.57282644004</v>
      </c>
      <c r="R480">
        <v>66.580747444177504</v>
      </c>
      <c r="S480" s="2">
        <f>(Table2[[#This Row],[Close Price]]-Table2[[#This Row],[20D EMA]])/Table2[[#This Row],[20D EMA]]</f>
        <v>3.053508521680031E-2</v>
      </c>
      <c r="T480" s="2">
        <f>(Table2[[#This Row],[Close Price]]-Table2[[#This Row],[50D EMA]])/Table2[[#This Row],[50D EMA]]</f>
        <v>3.5735873409447359E-2</v>
      </c>
      <c r="U480" s="2">
        <f>(Table2[[#This Row],[Close Price]]-Table2[[#This Row],[200D EMA]])/Table2[[#This Row],[200D EMA]]</f>
        <v>0.1000410223878328</v>
      </c>
      <c r="V480">
        <v>0.96059678146348904</v>
      </c>
      <c r="W480">
        <v>3172</v>
      </c>
      <c r="X480">
        <v>3246.6</v>
      </c>
      <c r="Y480">
        <v>3135.6</v>
      </c>
      <c r="Z480">
        <v>3246.6</v>
      </c>
      <c r="AA480">
        <v>3135.6</v>
      </c>
      <c r="AB480">
        <v>3246.6</v>
      </c>
      <c r="AC480" s="2">
        <f>(Table2[[#This Row],[Close Price]]/Table2[[#This Row],[Day Low]])-1</f>
        <v>1.3540353089533275E-2</v>
      </c>
      <c r="AD480" s="2">
        <f>(Table2[[#This Row],[Day High]]/Table2[[#This Row],[Close Price]])-1</f>
        <v>9.8446321093641487E-3</v>
      </c>
      <c r="AE480" s="2">
        <f>(Table2[[#This Row],[Close Price]]/Table2[[#This Row],[Current Week Low]])-1</f>
        <v>2.5306161500191271E-2</v>
      </c>
      <c r="AF480" s="2">
        <f>(Table2[[#This Row],[Current Week High]]/Table2[[#This Row],[Close Price]])-1</f>
        <v>9.8446321093641487E-3</v>
      </c>
      <c r="AG480" s="2">
        <f>(Table2[[#This Row],[Close Price]]/Table2[[#This Row],[Current Month Low]])-1</f>
        <v>2.5306161500191271E-2</v>
      </c>
      <c r="AH480" s="2">
        <f>(Table2[[#This Row],[Current Month High]]/Table2[[#This Row],[Close Price]])-1</f>
        <v>9.8446321093641487E-3</v>
      </c>
      <c r="AI480">
        <v>1.9906996998398001</v>
      </c>
      <c r="AJ480">
        <v>40.234673180519501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0.01</v>
      </c>
      <c r="AM480" t="s">
        <v>10358</v>
      </c>
      <c r="AN480">
        <v>5.18</v>
      </c>
      <c r="AO480" t="s">
        <v>10358</v>
      </c>
      <c r="AP480">
        <v>-3.0422441905930001E-3</v>
      </c>
      <c r="AQ480">
        <f>(Table2[[#This Row],[Sharpe Ratio]]-AVERAGE(Table2[Sharpe Ratio]))/_xlfn.STDEV.P(Table2[Sharpe Ratio])</f>
        <v>-0.76212293775902917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-0.93703352394796779</v>
      </c>
      <c r="AS480">
        <f>_xlfn.RANK.AVG(Table2[[#This Row],[1Y Return vs Nifty Z-Score]],Table2[1Y Return vs Nifty Z-Score])</f>
        <v>434</v>
      </c>
      <c r="AT480">
        <f>_xlfn.RANK.AVG(Table2[[#This Row],[6M Return vs Nifty Z-Score]],Table2[6M Return vs Nifty Z-Score])</f>
        <v>348</v>
      </c>
      <c r="AU480">
        <f>_xlfn.RANK.AVG(Table2[[#This Row],[Sharpe Ratio Z-Score]],Table2[Sharpe Ratio Z-Score])</f>
        <v>581</v>
      </c>
      <c r="AV480">
        <f>(Table2[[#This Row],[Rank 1Y]]+Table2[[#This Row],[Rank 6M]]+Table2[[#This Row],[Rank Sharpe]])/3</f>
        <v>454.33333333333331</v>
      </c>
    </row>
    <row r="481" spans="1:48" x14ac:dyDescent="0.3">
      <c r="A481" t="s">
        <v>966</v>
      </c>
      <c r="B481" t="s">
        <v>967</v>
      </c>
      <c r="C481" t="s">
        <v>10317</v>
      </c>
      <c r="D481" t="s">
        <v>46</v>
      </c>
      <c r="E481">
        <v>15366.30091425</v>
      </c>
      <c r="F481">
        <v>1599.85</v>
      </c>
      <c r="G481">
        <v>-5.2875424191064102</v>
      </c>
      <c r="H481">
        <f>(Table2[[#This Row],[1Y Return vs Nifty]]-AVERAGE(Table2[1Y Return vs Nifty]))/_xlfn.STDEV.P(Table2[1Y Return vs Nifty])</f>
        <v>-0.49833740414435718</v>
      </c>
      <c r="I481">
        <v>-4.0923154011191896</v>
      </c>
      <c r="J481">
        <f>(Table2[[#This Row],[1M Return vs Nifty]]-AVERAGE(Table2[1M Return vs Nifty]))/_xlfn.STDEV.P(Table2[1M Return vs Nifty])</f>
        <v>-0.67653894446428442</v>
      </c>
      <c r="K481">
        <v>16.170247179931799</v>
      </c>
      <c r="L481">
        <f>(Table2[[#This Row],[6M Return vs Nifty]]-AVERAGE(Table2[6M Return vs Nifty]))/_xlfn.STDEV.P(Table2[6M Return vs Nifty])</f>
        <v>0.23867951082074754</v>
      </c>
      <c r="M481">
        <v>4.1370213475842803</v>
      </c>
      <c r="N481">
        <f>(Table2[[#This Row],[1W Return vs Nifty]]-AVERAGE(Table2[1W Return vs Nifty]))/_xlfn.STDEV.P(Table2[1W Return vs Nifty])</f>
        <v>1.1864865640893483</v>
      </c>
      <c r="O481">
        <v>1585.36</v>
      </c>
      <c r="P481">
        <v>1612.65780644965</v>
      </c>
      <c r="Q481">
        <v>1461.64950518156</v>
      </c>
      <c r="R481">
        <v>57.703335939182097</v>
      </c>
      <c r="S481" s="2">
        <f>(Table2[[#This Row],[Close Price]]-Table2[[#This Row],[20D EMA]])/Table2[[#This Row],[20D EMA]]</f>
        <v>9.139879901095025E-3</v>
      </c>
      <c r="T481" s="2">
        <f>(Table2[[#This Row],[Close Price]]-Table2[[#This Row],[50D EMA]])/Table2[[#This Row],[50D EMA]]</f>
        <v>-7.9420484608865461E-3</v>
      </c>
      <c r="U481" s="2">
        <f>(Table2[[#This Row],[Close Price]]-Table2[[#This Row],[200D EMA]])/Table2[[#This Row],[200D EMA]]</f>
        <v>9.4551049570035739E-2</v>
      </c>
      <c r="V481">
        <v>0.70264587352304497</v>
      </c>
      <c r="W481">
        <v>1586.9</v>
      </c>
      <c r="X481">
        <v>1624.9</v>
      </c>
      <c r="Y481">
        <v>1542.3</v>
      </c>
      <c r="Z481">
        <v>1624.9</v>
      </c>
      <c r="AA481">
        <v>1542.3</v>
      </c>
      <c r="AB481">
        <v>1624.9</v>
      </c>
      <c r="AC481" s="2">
        <f>(Table2[[#This Row],[Close Price]]/Table2[[#This Row],[Day Low]])-1</f>
        <v>8.160564622849531E-3</v>
      </c>
      <c r="AD481" s="2">
        <f>(Table2[[#This Row],[Day High]]/Table2[[#This Row],[Close Price]])-1</f>
        <v>1.5657717911054192E-2</v>
      </c>
      <c r="AE481" s="2">
        <f>(Table2[[#This Row],[Close Price]]/Table2[[#This Row],[Current Week Low]])-1</f>
        <v>3.7314400570576334E-2</v>
      </c>
      <c r="AF481" s="2">
        <f>(Table2[[#This Row],[Current Week High]]/Table2[[#This Row],[Close Price]])-1</f>
        <v>1.5657717911054192E-2</v>
      </c>
      <c r="AG481" s="2">
        <f>(Table2[[#This Row],[Close Price]]/Table2[[#This Row],[Current Month Low]])-1</f>
        <v>3.7314400570576334E-2</v>
      </c>
      <c r="AH481" s="2">
        <f>(Table2[[#This Row],[Current Month High]]/Table2[[#This Row],[Close Price]])-1</f>
        <v>1.5657717911054192E-2</v>
      </c>
      <c r="AI481">
        <v>16.2608994593243</v>
      </c>
      <c r="AJ481">
        <v>56.090541002000002</v>
      </c>
      <c r="AK481" t="str">
        <f>IF(AND(Table2[[#This Row],[20D EMA]]&gt;Table2[[#This Row],[50D EMA]],Table2[[#This Row],[50D EMA]]&gt;Table2[[#This Row],[200D EMA]]),"Uptrend","Downtrend/NoTrend")</f>
        <v>Downtrend/NoTrend</v>
      </c>
      <c r="AL481">
        <v>-0.09</v>
      </c>
      <c r="AM481" t="s">
        <v>10357</v>
      </c>
      <c r="AN481">
        <v>0.53</v>
      </c>
      <c r="AO481" t="s">
        <v>10358</v>
      </c>
      <c r="AP481">
        <v>-3.1839026832800002E-2</v>
      </c>
      <c r="AQ481">
        <f>(Table2[[#This Row],[Sharpe Ratio]]-AVERAGE(Table2[Sharpe Ratio]))/_xlfn.STDEV.P(Table2[Sharpe Ratio])</f>
        <v>-1.0915958942461785</v>
      </c>
      <c r="AR4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1">
        <f>_xlfn.RANK.AVG(Table2[[#This Row],[1Y Return vs Nifty Z-Score]],Table2[1Y Return vs Nifty Z-Score])</f>
        <v>480</v>
      </c>
      <c r="AT481">
        <f>_xlfn.RANK.AVG(Table2[[#This Row],[6M Return vs Nifty Z-Score]],Table2[6M Return vs Nifty Z-Score])</f>
        <v>249</v>
      </c>
      <c r="AU481">
        <f>_xlfn.RANK.AVG(Table2[[#This Row],[Sharpe Ratio Z-Score]],Table2[Sharpe Ratio Z-Score])</f>
        <v>638</v>
      </c>
      <c r="AV481">
        <f>(Table2[[#This Row],[Rank 1Y]]+Table2[[#This Row],[Rank 6M]]+Table2[[#This Row],[Rank Sharpe]])/3</f>
        <v>455.66666666666669</v>
      </c>
    </row>
    <row r="482" spans="1:48" x14ac:dyDescent="0.3">
      <c r="A482" t="s">
        <v>1059</v>
      </c>
      <c r="B482" t="s">
        <v>1060</v>
      </c>
      <c r="C482" t="s">
        <v>10314</v>
      </c>
      <c r="D482" t="s">
        <v>24</v>
      </c>
      <c r="E482">
        <v>12619.567900352</v>
      </c>
      <c r="F482">
        <v>168.3</v>
      </c>
      <c r="G482">
        <v>3.0182550477319299</v>
      </c>
      <c r="H482">
        <f>(Table2[[#This Row],[1Y Return vs Nifty]]-AVERAGE(Table2[1Y Return vs Nifty]))/_xlfn.STDEV.P(Table2[1Y Return vs Nifty])</f>
        <v>-0.35985398322698769</v>
      </c>
      <c r="I482">
        <v>3.6886198473946501</v>
      </c>
      <c r="J482">
        <f>(Table2[[#This Row],[1M Return vs Nifty]]-AVERAGE(Table2[1M Return vs Nifty]))/_xlfn.STDEV.P(Table2[1M Return vs Nifty])</f>
        <v>8.1350989315739655E-2</v>
      </c>
      <c r="K482">
        <v>7.9201861858263003</v>
      </c>
      <c r="L482">
        <f>(Table2[[#This Row],[6M Return vs Nifty]]-AVERAGE(Table2[6M Return vs Nifty]))/_xlfn.STDEV.P(Table2[6M Return vs Nifty])</f>
        <v>-3.7724538623082012E-2</v>
      </c>
      <c r="M482">
        <v>-1.29385415327402</v>
      </c>
      <c r="N482">
        <f>(Table2[[#This Row],[1W Return vs Nifty]]-AVERAGE(Table2[1W Return vs Nifty]))/_xlfn.STDEV.P(Table2[1W Return vs Nifty])</f>
        <v>-0.11302837762135871</v>
      </c>
      <c r="O482">
        <v>167.57</v>
      </c>
      <c r="P482">
        <v>164.17990211447699</v>
      </c>
      <c r="Q482">
        <v>153.13930851693399</v>
      </c>
      <c r="R482">
        <v>61.0051328141545</v>
      </c>
      <c r="S482" s="2">
        <f>(Table2[[#This Row],[Close Price]]-Table2[[#This Row],[20D EMA]])/Table2[[#This Row],[20D EMA]]</f>
        <v>4.3563883750075685E-3</v>
      </c>
      <c r="T482" s="2">
        <f>(Table2[[#This Row],[Close Price]]-Table2[[#This Row],[50D EMA]])/Table2[[#This Row],[50D EMA]]</f>
        <v>2.5095019746389061E-2</v>
      </c>
      <c r="U482" s="2">
        <f>(Table2[[#This Row],[Close Price]]-Table2[[#This Row],[200D EMA]])/Table2[[#This Row],[200D EMA]]</f>
        <v>9.8999346607272706E-2</v>
      </c>
      <c r="V482">
        <v>0.59706272115470205</v>
      </c>
      <c r="W482">
        <v>167.86</v>
      </c>
      <c r="X482">
        <v>171.2</v>
      </c>
      <c r="Y482">
        <v>167.86</v>
      </c>
      <c r="Z482">
        <v>172.81</v>
      </c>
      <c r="AA482">
        <v>167.86</v>
      </c>
      <c r="AB482">
        <v>172.81</v>
      </c>
      <c r="AC482" s="2">
        <f>(Table2[[#This Row],[Close Price]]/Table2[[#This Row],[Day Low]])-1</f>
        <v>2.6212319790301919E-3</v>
      </c>
      <c r="AD482" s="2">
        <f>(Table2[[#This Row],[Day High]]/Table2[[#This Row],[Close Price]])-1</f>
        <v>1.7231134878193499E-2</v>
      </c>
      <c r="AE482" s="2">
        <f>(Table2[[#This Row],[Close Price]]/Table2[[#This Row],[Current Week Low]])-1</f>
        <v>2.6212319790301919E-3</v>
      </c>
      <c r="AF482" s="2">
        <f>(Table2[[#This Row],[Current Week High]]/Table2[[#This Row],[Close Price]])-1</f>
        <v>2.6797385620914937E-2</v>
      </c>
      <c r="AG482" s="2">
        <f>(Table2[[#This Row],[Close Price]]/Table2[[#This Row],[Current Month Low]])-1</f>
        <v>2.6212319790301919E-3</v>
      </c>
      <c r="AH482" s="2">
        <f>(Table2[[#This Row],[Current Month High]]/Table2[[#This Row],[Close Price]])-1</f>
        <v>2.6797385620914937E-2</v>
      </c>
      <c r="AI482">
        <v>5.0623885918003397</v>
      </c>
      <c r="AJ482">
        <v>35.561820378574303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0.08</v>
      </c>
      <c r="AM482" t="s">
        <v>10358</v>
      </c>
      <c r="AN482">
        <v>1.39</v>
      </c>
      <c r="AO482" t="s">
        <v>10358</v>
      </c>
      <c r="AP482">
        <v>-1.8320857126541999E-2</v>
      </c>
      <c r="AQ482">
        <f>(Table2[[#This Row],[Sharpe Ratio]]-AVERAGE(Table2[Sharpe Ratio]))/_xlfn.STDEV.P(Table2[Sharpe Ratio])</f>
        <v>-0.93693030556725876</v>
      </c>
      <c r="AR4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-1.3661862157229476</v>
      </c>
      <c r="AS482">
        <f>_xlfn.RANK.AVG(Table2[[#This Row],[1Y Return vs Nifty Z-Score]],Table2[1Y Return vs Nifty Z-Score])</f>
        <v>418</v>
      </c>
      <c r="AT482">
        <f>_xlfn.RANK.AVG(Table2[[#This Row],[6M Return vs Nifty Z-Score]],Table2[6M Return vs Nifty Z-Score])</f>
        <v>338</v>
      </c>
      <c r="AU482">
        <f>_xlfn.RANK.AVG(Table2[[#This Row],[Sharpe Ratio Z-Score]],Table2[Sharpe Ratio Z-Score])</f>
        <v>611</v>
      </c>
      <c r="AV482">
        <f>(Table2[[#This Row],[Rank 1Y]]+Table2[[#This Row],[Rank 6M]]+Table2[[#This Row],[Rank Sharpe]])/3</f>
        <v>455.66666666666669</v>
      </c>
    </row>
    <row r="483" spans="1:48" x14ac:dyDescent="0.3">
      <c r="A483" t="s">
        <v>380</v>
      </c>
      <c r="B483" t="s">
        <v>381</v>
      </c>
      <c r="C483" t="s">
        <v>10318</v>
      </c>
      <c r="D483" t="s">
        <v>54</v>
      </c>
      <c r="E483">
        <v>63703.282465800003</v>
      </c>
      <c r="F483">
        <v>29735.45</v>
      </c>
      <c r="G483">
        <v>4.0392707410864599</v>
      </c>
      <c r="H483">
        <f>(Table2[[#This Row],[1Y Return vs Nifty]]-AVERAGE(Table2[1Y Return vs Nifty]))/_xlfn.STDEV.P(Table2[1Y Return vs Nifty])</f>
        <v>-0.3428304828839342</v>
      </c>
      <c r="I483">
        <v>4.0913474908668697</v>
      </c>
      <c r="J483">
        <f>(Table2[[#This Row],[1M Return vs Nifty]]-AVERAGE(Table2[1M Return vs Nifty]))/_xlfn.STDEV.P(Table2[1M Return vs Nifty])</f>
        <v>0.12057805101129139</v>
      </c>
      <c r="K483">
        <v>-4.7523582538815399</v>
      </c>
      <c r="L483">
        <f>(Table2[[#This Row],[6M Return vs Nifty]]-AVERAGE(Table2[6M Return vs Nifty]))/_xlfn.STDEV.P(Table2[6M Return vs Nifty])</f>
        <v>-0.46229626026183979</v>
      </c>
      <c r="M483">
        <v>-0.380160534121677</v>
      </c>
      <c r="N483">
        <f>(Table2[[#This Row],[1W Return vs Nifty]]-AVERAGE(Table2[1W Return vs Nifty]))/_xlfn.STDEV.P(Table2[1W Return vs Nifty])</f>
        <v>0.10560276390389828</v>
      </c>
      <c r="O483">
        <v>29023.73</v>
      </c>
      <c r="P483">
        <v>28313.127944131898</v>
      </c>
      <c r="Q483">
        <v>26594.0010178786</v>
      </c>
      <c r="R483">
        <v>71.898803874904502</v>
      </c>
      <c r="S483" s="2">
        <f>(Table2[[#This Row],[Close Price]]-Table2[[#This Row],[20D EMA]])/Table2[[#This Row],[20D EMA]]</f>
        <v>2.4522003202207338E-2</v>
      </c>
      <c r="T483" s="2">
        <f>(Table2[[#This Row],[Close Price]]-Table2[[#This Row],[50D EMA]])/Table2[[#This Row],[50D EMA]]</f>
        <v>5.0235426430970828E-2</v>
      </c>
      <c r="U483" s="2">
        <f>(Table2[[#This Row],[Close Price]]-Table2[[#This Row],[200D EMA]])/Table2[[#This Row],[200D EMA]]</f>
        <v>0.11812622628725439</v>
      </c>
      <c r="V483">
        <v>1.24299700534207</v>
      </c>
      <c r="W483">
        <v>29536.65</v>
      </c>
      <c r="X483">
        <v>29833.95</v>
      </c>
      <c r="Y483">
        <v>29536.65</v>
      </c>
      <c r="Z483">
        <v>30380.9</v>
      </c>
      <c r="AA483">
        <v>29536.65</v>
      </c>
      <c r="AB483">
        <v>30380.9</v>
      </c>
      <c r="AC483" s="2">
        <f>(Table2[[#This Row],[Close Price]]/Table2[[#This Row],[Day Low]])-1</f>
        <v>6.7306211097060142E-3</v>
      </c>
      <c r="AD483" s="2">
        <f>(Table2[[#This Row],[Day High]]/Table2[[#This Row],[Close Price]])-1</f>
        <v>3.3125444545147875E-3</v>
      </c>
      <c r="AE483" s="2">
        <f>(Table2[[#This Row],[Close Price]]/Table2[[#This Row],[Current Week Low]])-1</f>
        <v>6.7306211097060142E-3</v>
      </c>
      <c r="AF483" s="2">
        <f>(Table2[[#This Row],[Current Week High]]/Table2[[#This Row],[Close Price]])-1</f>
        <v>2.170641439762977E-2</v>
      </c>
      <c r="AG483" s="2">
        <f>(Table2[[#This Row],[Close Price]]/Table2[[#This Row],[Current Month Low]])-1</f>
        <v>6.7306211097060142E-3</v>
      </c>
      <c r="AH483" s="2">
        <f>(Table2[[#This Row],[Current Month High]]/Table2[[#This Row],[Close Price]])-1</f>
        <v>2.170641439762977E-2</v>
      </c>
      <c r="AI483">
        <v>2.6417962398416601</v>
      </c>
      <c r="AJ483">
        <v>35.161136363636302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-7.0000000000000007E-2</v>
      </c>
      <c r="AM483" t="s">
        <v>10357</v>
      </c>
      <c r="AN483">
        <v>5.83</v>
      </c>
      <c r="AO483" t="s">
        <v>10358</v>
      </c>
      <c r="AP483">
        <v>1.8081878793184999E-2</v>
      </c>
      <c r="AQ483">
        <f>(Table2[[#This Row],[Sharpe Ratio]]-AVERAGE(Table2[Sharpe Ratio]))/_xlfn.STDEV.P(Table2[Sharpe Ratio])</f>
        <v>-0.52043526941296303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-1.0993811976435472</v>
      </c>
      <c r="AS483">
        <f>_xlfn.RANK.AVG(Table2[[#This Row],[1Y Return vs Nifty Z-Score]],Table2[1Y Return vs Nifty Z-Score])</f>
        <v>410</v>
      </c>
      <c r="AT483">
        <f>_xlfn.RANK.AVG(Table2[[#This Row],[6M Return vs Nifty Z-Score]],Table2[6M Return vs Nifty Z-Score])</f>
        <v>483</v>
      </c>
      <c r="AU483">
        <f>_xlfn.RANK.AVG(Table2[[#This Row],[Sharpe Ratio Z-Score]],Table2[Sharpe Ratio Z-Score])</f>
        <v>477</v>
      </c>
      <c r="AV483">
        <f>(Table2[[#This Row],[Rank 1Y]]+Table2[[#This Row],[Rank 6M]]+Table2[[#This Row],[Rank Sharpe]])/3</f>
        <v>456.66666666666669</v>
      </c>
    </row>
    <row r="484" spans="1:48" x14ac:dyDescent="0.3">
      <c r="A484" t="s">
        <v>625</v>
      </c>
      <c r="B484" t="s">
        <v>626</v>
      </c>
      <c r="C484" t="s">
        <v>10322</v>
      </c>
      <c r="D484" t="s">
        <v>627</v>
      </c>
      <c r="E484">
        <v>30137.644663524999</v>
      </c>
      <c r="F484">
        <v>1279.5999999999999</v>
      </c>
      <c r="G484">
        <v>-26.694184982594201</v>
      </c>
      <c r="H484">
        <f>(Table2[[#This Row],[1Y Return vs Nifty]]-AVERAGE(Table2[1Y Return vs Nifty]))/_xlfn.STDEV.P(Table2[1Y Return vs Nifty])</f>
        <v>-0.85525257145767741</v>
      </c>
      <c r="I484">
        <v>12.538617880641</v>
      </c>
      <c r="J484">
        <f>(Table2[[#This Row],[1M Return vs Nifty]]-AVERAGE(Table2[1M Return vs Nifty]))/_xlfn.STDEV.P(Table2[1M Return vs Nifty])</f>
        <v>0.94337132609357377</v>
      </c>
      <c r="K484">
        <v>14.0641287337472</v>
      </c>
      <c r="L484">
        <f>(Table2[[#This Row],[6M Return vs Nifty]]-AVERAGE(Table2[6M Return vs Nifty]))/_xlfn.STDEV.P(Table2[6M Return vs Nifty])</f>
        <v>0.16811764860546255</v>
      </c>
      <c r="M484">
        <v>5.6624261008845096</v>
      </c>
      <c r="N484">
        <f>(Table2[[#This Row],[1W Return vs Nifty]]-AVERAGE(Table2[1W Return vs Nifty]))/_xlfn.STDEV.P(Table2[1W Return vs Nifty])</f>
        <v>1.5514896411727579</v>
      </c>
      <c r="O484">
        <v>1191.98</v>
      </c>
      <c r="P484">
        <v>1138.0834375515501</v>
      </c>
      <c r="Q484">
        <v>1111.0007196614999</v>
      </c>
      <c r="R484">
        <v>82.550460510938194</v>
      </c>
      <c r="S484" s="2">
        <f>(Table2[[#This Row],[Close Price]]-Table2[[#This Row],[20D EMA]])/Table2[[#This Row],[20D EMA]]</f>
        <v>7.3507944764173799E-2</v>
      </c>
      <c r="T484" s="2">
        <f>(Table2[[#This Row],[Close Price]]-Table2[[#This Row],[50D EMA]])/Table2[[#This Row],[50D EMA]]</f>
        <v>0.12434638601973305</v>
      </c>
      <c r="U484" s="2">
        <f>(Table2[[#This Row],[Close Price]]-Table2[[#This Row],[200D EMA]])/Table2[[#This Row],[200D EMA]]</f>
        <v>0.15175442945695738</v>
      </c>
      <c r="V484">
        <v>1.26852600855372</v>
      </c>
      <c r="W484">
        <v>1251.2</v>
      </c>
      <c r="X484">
        <v>1294.5</v>
      </c>
      <c r="Y484">
        <v>1228.8</v>
      </c>
      <c r="Z484">
        <v>1294.5</v>
      </c>
      <c r="AA484">
        <v>1228.8</v>
      </c>
      <c r="AB484">
        <v>1294.5</v>
      </c>
      <c r="AC484" s="2">
        <f>(Table2[[#This Row],[Close Price]]/Table2[[#This Row],[Day Low]])-1</f>
        <v>2.2698209718669871E-2</v>
      </c>
      <c r="AD484" s="2">
        <f>(Table2[[#This Row],[Day High]]/Table2[[#This Row],[Close Price]])-1</f>
        <v>1.1644263832447654E-2</v>
      </c>
      <c r="AE484" s="2">
        <f>(Table2[[#This Row],[Close Price]]/Table2[[#This Row],[Current Week Low]])-1</f>
        <v>4.1341145833333259E-2</v>
      </c>
      <c r="AF484" s="2">
        <f>(Table2[[#This Row],[Current Week High]]/Table2[[#This Row],[Close Price]])-1</f>
        <v>1.1644263832447654E-2</v>
      </c>
      <c r="AG484" s="2">
        <f>(Table2[[#This Row],[Close Price]]/Table2[[#This Row],[Current Month Low]])-1</f>
        <v>4.1341145833333259E-2</v>
      </c>
      <c r="AH484" s="2">
        <f>(Table2[[#This Row],[Current Month High]]/Table2[[#This Row],[Close Price]])-1</f>
        <v>1.1644263832447654E-2</v>
      </c>
      <c r="AI484">
        <v>16.278524538918401</v>
      </c>
      <c r="AJ484">
        <v>44.416229332430397</v>
      </c>
      <c r="AK484" t="str">
        <f>IF(AND(Table2[[#This Row],[20D EMA]]&gt;Table2[[#This Row],[50D EMA]],Table2[[#This Row],[50D EMA]]&gt;Table2[[#This Row],[200D EMA]]),"Uptrend","Downtrend/NoTrend")</f>
        <v>Uptrend</v>
      </c>
      <c r="AL484">
        <v>0.03</v>
      </c>
      <c r="AM484" t="s">
        <v>10358</v>
      </c>
      <c r="AN484">
        <v>12.11</v>
      </c>
      <c r="AO484" t="s">
        <v>10358</v>
      </c>
      <c r="AP484">
        <v>1.2919323269064E-2</v>
      </c>
      <c r="AQ484">
        <f>(Table2[[#This Row],[Sharpe Ratio]]-AVERAGE(Table2[Sharpe Ratio]))/_xlfn.STDEV.P(Table2[Sharpe Ratio])</f>
        <v>-0.57950167459769342</v>
      </c>
      <c r="AR4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1.2282243698164232</v>
      </c>
      <c r="AS484">
        <f>_xlfn.RANK.AVG(Table2[[#This Row],[1Y Return vs Nifty Z-Score]],Table2[1Y Return vs Nifty Z-Score])</f>
        <v>614</v>
      </c>
      <c r="AT484">
        <f>_xlfn.RANK.AVG(Table2[[#This Row],[6M Return vs Nifty Z-Score]],Table2[6M Return vs Nifty Z-Score])</f>
        <v>272</v>
      </c>
      <c r="AU484">
        <f>_xlfn.RANK.AVG(Table2[[#This Row],[Sharpe Ratio Z-Score]],Table2[Sharpe Ratio Z-Score])</f>
        <v>490</v>
      </c>
      <c r="AV484">
        <f>(Table2[[#This Row],[Rank 1Y]]+Table2[[#This Row],[Rank 6M]]+Table2[[#This Row],[Rank Sharpe]])/3</f>
        <v>458.66666666666669</v>
      </c>
    </row>
    <row r="485" spans="1:48" x14ac:dyDescent="0.3">
      <c r="A485" t="s">
        <v>1793</v>
      </c>
      <c r="B485" t="s">
        <v>1794</v>
      </c>
      <c r="C485" t="s">
        <v>10319</v>
      </c>
      <c r="D485" t="s">
        <v>204</v>
      </c>
      <c r="E485">
        <v>4299.8829675300003</v>
      </c>
      <c r="F485">
        <v>169.26</v>
      </c>
      <c r="G485">
        <v>-5.9800948514951298</v>
      </c>
      <c r="H485">
        <f>(Table2[[#This Row],[1Y Return vs Nifty]]-AVERAGE(Table2[1Y Return vs Nifty]))/_xlfn.STDEV.P(Table2[1Y Return vs Nifty])</f>
        <v>-0.50988440253731737</v>
      </c>
      <c r="I485">
        <v>-15.0602213879981</v>
      </c>
      <c r="J485">
        <f>(Table2[[#This Row],[1M Return vs Nifty]]-AVERAGE(Table2[1M Return vs Nifty]))/_xlfn.STDEV.P(Table2[1M Return vs Nifty])</f>
        <v>-1.7448508217143706</v>
      </c>
      <c r="K485">
        <v>-6.9752728035771501</v>
      </c>
      <c r="L485">
        <f>(Table2[[#This Row],[6M Return vs Nifty]]-AVERAGE(Table2[6M Return vs Nifty]))/_xlfn.STDEV.P(Table2[6M Return vs Nifty])</f>
        <v>-0.53677117427065324</v>
      </c>
      <c r="M485">
        <v>-2.85532389498522</v>
      </c>
      <c r="N485">
        <f>(Table2[[#This Row],[1W Return vs Nifty]]-AVERAGE(Table2[1W Return vs Nifty]))/_xlfn.STDEV.P(Table2[1W Return vs Nifty])</f>
        <v>-0.48666118508714823</v>
      </c>
      <c r="O485">
        <v>175.88</v>
      </c>
      <c r="P485">
        <v>183.69938111879</v>
      </c>
      <c r="Q485">
        <v>171.483592493755</v>
      </c>
      <c r="R485">
        <v>34.147073628400697</v>
      </c>
      <c r="S485" s="2">
        <f>(Table2[[#This Row],[Close Price]]-Table2[[#This Row],[20D EMA]])/Table2[[#This Row],[20D EMA]]</f>
        <v>-3.7639299522401665E-2</v>
      </c>
      <c r="T485" s="2">
        <f>(Table2[[#This Row],[Close Price]]-Table2[[#This Row],[50D EMA]])/Table2[[#This Row],[50D EMA]]</f>
        <v>-7.8603319351700604E-2</v>
      </c>
      <c r="U485" s="2">
        <f>(Table2[[#This Row],[Close Price]]-Table2[[#This Row],[200D EMA]])/Table2[[#This Row],[200D EMA]]</f>
        <v>-1.2966794440325155E-2</v>
      </c>
      <c r="V485">
        <v>0.882134698824801</v>
      </c>
      <c r="W485">
        <v>167</v>
      </c>
      <c r="X485">
        <v>170.5</v>
      </c>
      <c r="Y485">
        <v>167</v>
      </c>
      <c r="Z485">
        <v>171.65</v>
      </c>
      <c r="AA485">
        <v>167</v>
      </c>
      <c r="AB485">
        <v>171.65</v>
      </c>
      <c r="AC485" s="2">
        <f>(Table2[[#This Row],[Close Price]]/Table2[[#This Row],[Day Low]])-1</f>
        <v>1.3532934131736507E-2</v>
      </c>
      <c r="AD485" s="2">
        <f>(Table2[[#This Row],[Day High]]/Table2[[#This Row],[Close Price]])-1</f>
        <v>7.3260073260073E-3</v>
      </c>
      <c r="AE485" s="2">
        <f>(Table2[[#This Row],[Close Price]]/Table2[[#This Row],[Current Week Low]])-1</f>
        <v>1.3532934131736507E-2</v>
      </c>
      <c r="AF485" s="2">
        <f>(Table2[[#This Row],[Current Week High]]/Table2[[#This Row],[Close Price]])-1</f>
        <v>1.4120288313836715E-2</v>
      </c>
      <c r="AG485" s="2">
        <f>(Table2[[#This Row],[Close Price]]/Table2[[#This Row],[Current Month Low]])-1</f>
        <v>1.3532934131736507E-2</v>
      </c>
      <c r="AH485" s="2">
        <f>(Table2[[#This Row],[Current Month High]]/Table2[[#This Row],[Close Price]])-1</f>
        <v>1.4120288313836715E-2</v>
      </c>
      <c r="AI485">
        <v>33.345149474181703</v>
      </c>
      <c r="AJ485">
        <v>34.280047600158603</v>
      </c>
      <c r="AK485" t="str">
        <f>IF(AND(Table2[[#This Row],[20D EMA]]&gt;Table2[[#This Row],[50D EMA]],Table2[[#This Row],[50D EMA]]&gt;Table2[[#This Row],[200D EMA]]),"Uptrend","Downtrend/NoTrend")</f>
        <v>Downtrend/NoTrend</v>
      </c>
      <c r="AL485">
        <v>-0.13</v>
      </c>
      <c r="AM485" t="s">
        <v>10357</v>
      </c>
      <c r="AN485">
        <v>-2.11</v>
      </c>
      <c r="AO485" t="s">
        <v>10357</v>
      </c>
      <c r="AP485">
        <v>4.8068058807737998E-2</v>
      </c>
      <c r="AQ485">
        <f>(Table2[[#This Row],[Sharpe Ratio]]-AVERAGE(Table2[Sharpe Ratio]))/_xlfn.STDEV.P(Table2[Sharpe Ratio])</f>
        <v>-0.17735404725343548</v>
      </c>
      <c r="AR4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5">
        <f>_xlfn.RANK.AVG(Table2[[#This Row],[1Y Return vs Nifty Z-Score]],Table2[1Y Return vs Nifty Z-Score])</f>
        <v>484</v>
      </c>
      <c r="AT485">
        <f>_xlfn.RANK.AVG(Table2[[#This Row],[6M Return vs Nifty Z-Score]],Table2[6M Return vs Nifty Z-Score])</f>
        <v>506</v>
      </c>
      <c r="AU485">
        <f>_xlfn.RANK.AVG(Table2[[#This Row],[Sharpe Ratio Z-Score]],Table2[Sharpe Ratio Z-Score])</f>
        <v>387</v>
      </c>
      <c r="AV485">
        <f>(Table2[[#This Row],[Rank 1Y]]+Table2[[#This Row],[Rank 6M]]+Table2[[#This Row],[Rank Sharpe]])/3</f>
        <v>459</v>
      </c>
    </row>
    <row r="486" spans="1:48" x14ac:dyDescent="0.3">
      <c r="A486" t="s">
        <v>343</v>
      </c>
      <c r="B486" t="s">
        <v>344</v>
      </c>
      <c r="C486" t="s">
        <v>10314</v>
      </c>
      <c r="D486" t="s">
        <v>24</v>
      </c>
      <c r="E486">
        <v>74818.199564647002</v>
      </c>
      <c r="F486">
        <v>23.49</v>
      </c>
      <c r="G486">
        <v>-0.70019663266560805</v>
      </c>
      <c r="H486">
        <f>(Table2[[#This Row],[1Y Return vs Nifty]]-AVERAGE(Table2[1Y Return vs Nifty]))/_xlfn.STDEV.P(Table2[1Y Return vs Nifty])</f>
        <v>-0.42185211299999903</v>
      </c>
      <c r="I486">
        <v>-5.2493997125821998</v>
      </c>
      <c r="J486">
        <f>(Table2[[#This Row],[1M Return vs Nifty]]-AVERAGE(Table2[1M Return vs Nifty]))/_xlfn.STDEV.P(Table2[1M Return vs Nifty])</f>
        <v>-0.78924294779860116</v>
      </c>
      <c r="K486">
        <v>-17.748337973110399</v>
      </c>
      <c r="L486">
        <f>(Table2[[#This Row],[6M Return vs Nifty]]-AVERAGE(Table2[6M Return vs Nifty]))/_xlfn.STDEV.P(Table2[6M Return vs Nifty])</f>
        <v>-0.8977041225129494</v>
      </c>
      <c r="M486">
        <v>-1.9568888803418001</v>
      </c>
      <c r="N486">
        <f>(Table2[[#This Row],[1W Return vs Nifty]]-AVERAGE(Table2[1W Return vs Nifty]))/_xlfn.STDEV.P(Table2[1W Return vs Nifty])</f>
        <v>-0.27168116473855353</v>
      </c>
      <c r="O486">
        <v>24.1</v>
      </c>
      <c r="P486">
        <v>24.299717915223098</v>
      </c>
      <c r="Q486">
        <v>23.134269491256099</v>
      </c>
      <c r="R486">
        <v>41.661951077776699</v>
      </c>
      <c r="S486" s="2">
        <f>(Table2[[#This Row],[Close Price]]-Table2[[#This Row],[20D EMA]])/Table2[[#This Row],[20D EMA]]</f>
        <v>-2.5311203319502196E-2</v>
      </c>
      <c r="T486" s="2">
        <f>(Table2[[#This Row],[Close Price]]-Table2[[#This Row],[50D EMA]])/Table2[[#This Row],[50D EMA]]</f>
        <v>-3.3322111723602943E-2</v>
      </c>
      <c r="U486" s="2">
        <f>(Table2[[#This Row],[Close Price]]-Table2[[#This Row],[200D EMA]])/Table2[[#This Row],[200D EMA]]</f>
        <v>1.5376777247206911E-2</v>
      </c>
      <c r="V486">
        <v>0.44899004382971403</v>
      </c>
      <c r="W486">
        <v>23.39</v>
      </c>
      <c r="X486">
        <v>23.67</v>
      </c>
      <c r="Y486">
        <v>23.36</v>
      </c>
      <c r="Z486">
        <v>24.02</v>
      </c>
      <c r="AA486">
        <v>23.36</v>
      </c>
      <c r="AB486">
        <v>24.02</v>
      </c>
      <c r="AC486" s="2">
        <f>(Table2[[#This Row],[Close Price]]/Table2[[#This Row],[Day Low]])-1</f>
        <v>4.2753313381787006E-3</v>
      </c>
      <c r="AD486" s="2">
        <f>(Table2[[#This Row],[Day High]]/Table2[[#This Row],[Close Price]])-1</f>
        <v>7.6628352490422103E-3</v>
      </c>
      <c r="AE486" s="2">
        <f>(Table2[[#This Row],[Close Price]]/Table2[[#This Row],[Current Week Low]])-1</f>
        <v>5.5650684931507488E-3</v>
      </c>
      <c r="AF486" s="2">
        <f>(Table2[[#This Row],[Current Week High]]/Table2[[#This Row],[Close Price]])-1</f>
        <v>2.2562792677735199E-2</v>
      </c>
      <c r="AG486" s="2">
        <f>(Table2[[#This Row],[Close Price]]/Table2[[#This Row],[Current Month Low]])-1</f>
        <v>5.5650684931507488E-3</v>
      </c>
      <c r="AH486" s="2">
        <f>(Table2[[#This Row],[Current Month High]]/Table2[[#This Row],[Close Price]])-1</f>
        <v>2.2562792677735199E-2</v>
      </c>
      <c r="AI486">
        <v>39.846743295019103</v>
      </c>
      <c r="AJ486">
        <v>49.617834394904399</v>
      </c>
      <c r="AK486" t="str">
        <f>IF(AND(Table2[[#This Row],[20D EMA]]&gt;Table2[[#This Row],[50D EMA]],Table2[[#This Row],[50D EMA]]&gt;Table2[[#This Row],[200D EMA]]),"Uptrend","Downtrend/NoTrend")</f>
        <v>Downtrend/NoTrend</v>
      </c>
      <c r="AL486">
        <v>-0.04</v>
      </c>
      <c r="AM486" t="s">
        <v>10357</v>
      </c>
      <c r="AN486">
        <v>-3.93</v>
      </c>
      <c r="AO486" t="s">
        <v>10357</v>
      </c>
      <c r="AP486">
        <v>7.4268794243947001E-2</v>
      </c>
      <c r="AQ486">
        <f>(Table2[[#This Row],[Sharpe Ratio]]-AVERAGE(Table2[Sharpe Ratio]))/_xlfn.STDEV.P(Table2[Sharpe Ratio])</f>
        <v>0.12241672483458849</v>
      </c>
      <c r="AR4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6">
        <f>_xlfn.RANK.AVG(Table2[[#This Row],[1Y Return vs Nifty Z-Score]],Table2[1Y Return vs Nifty Z-Score])</f>
        <v>443</v>
      </c>
      <c r="AT486">
        <f>_xlfn.RANK.AVG(Table2[[#This Row],[6M Return vs Nifty Z-Score]],Table2[6M Return vs Nifty Z-Score])</f>
        <v>614</v>
      </c>
      <c r="AU486">
        <f>_xlfn.RANK.AVG(Table2[[#This Row],[Sharpe Ratio Z-Score]],Table2[Sharpe Ratio Z-Score])</f>
        <v>321</v>
      </c>
      <c r="AV486">
        <f>(Table2[[#This Row],[Rank 1Y]]+Table2[[#This Row],[Rank 6M]]+Table2[[#This Row],[Rank Sharpe]])/3</f>
        <v>459.33333333333331</v>
      </c>
    </row>
    <row r="487" spans="1:48" x14ac:dyDescent="0.3">
      <c r="A487" t="s">
        <v>698</v>
      </c>
      <c r="B487" t="s">
        <v>699</v>
      </c>
      <c r="C487" t="s">
        <v>10325</v>
      </c>
      <c r="D487" t="s">
        <v>257</v>
      </c>
      <c r="E487">
        <v>25807.852635075</v>
      </c>
      <c r="F487">
        <v>5387.55</v>
      </c>
      <c r="G487">
        <v>-25.3111088039335</v>
      </c>
      <c r="H487">
        <f>(Table2[[#This Row],[1Y Return vs Nifty]]-AVERAGE(Table2[1Y Return vs Nifty]))/_xlfn.STDEV.P(Table2[1Y Return vs Nifty])</f>
        <v>-0.83219239916537546</v>
      </c>
      <c r="I487">
        <v>-3.70021358185245</v>
      </c>
      <c r="J487">
        <f>(Table2[[#This Row],[1M Return vs Nifty]]-AVERAGE(Table2[1M Return vs Nifty]))/_xlfn.STDEV.P(Table2[1M Return vs Nifty])</f>
        <v>-0.63834687470045282</v>
      </c>
      <c r="K487">
        <v>5.1275029791062403</v>
      </c>
      <c r="L487">
        <f>(Table2[[#This Row],[6M Return vs Nifty]]-AVERAGE(Table2[6M Return vs Nifty]))/_xlfn.STDEV.P(Table2[6M Return vs Nifty])</f>
        <v>-0.13128856774998388</v>
      </c>
      <c r="M487">
        <v>0.28736587747367198</v>
      </c>
      <c r="N487">
        <f>(Table2[[#This Row],[1W Return vs Nifty]]-AVERAGE(Table2[1W Return vs Nifty]))/_xlfn.STDEV.P(Table2[1W Return vs Nifty])</f>
        <v>0.26533033374371384</v>
      </c>
      <c r="O487">
        <v>5325.83</v>
      </c>
      <c r="P487">
        <v>5503.5467062851003</v>
      </c>
      <c r="Q487">
        <v>5254.9706324460803</v>
      </c>
      <c r="R487">
        <v>41.534857537762697</v>
      </c>
      <c r="S487" s="2">
        <f>(Table2[[#This Row],[Close Price]]-Table2[[#This Row],[20D EMA]])/Table2[[#This Row],[20D EMA]]</f>
        <v>1.1588803998625614E-2</v>
      </c>
      <c r="T487" s="2">
        <f>(Table2[[#This Row],[Close Price]]-Table2[[#This Row],[50D EMA]])/Table2[[#This Row],[50D EMA]]</f>
        <v>-2.1076718791653175E-2</v>
      </c>
      <c r="U487" s="2">
        <f>(Table2[[#This Row],[Close Price]]-Table2[[#This Row],[200D EMA]])/Table2[[#This Row],[200D EMA]]</f>
        <v>2.5229326066130056E-2</v>
      </c>
      <c r="V487">
        <v>1.1640894211253601</v>
      </c>
      <c r="W487">
        <v>5250</v>
      </c>
      <c r="X487">
        <v>5423.95</v>
      </c>
      <c r="Y487">
        <v>5198</v>
      </c>
      <c r="Z487">
        <v>5423.95</v>
      </c>
      <c r="AA487">
        <v>5198</v>
      </c>
      <c r="AB487">
        <v>5423.95</v>
      </c>
      <c r="AC487" s="2">
        <f>(Table2[[#This Row],[Close Price]]/Table2[[#This Row],[Day Low]])-1</f>
        <v>2.6200000000000001E-2</v>
      </c>
      <c r="AD487" s="2">
        <f>(Table2[[#This Row],[Day High]]/Table2[[#This Row],[Close Price]])-1</f>
        <v>6.7563178067953089E-3</v>
      </c>
      <c r="AE487" s="2">
        <f>(Table2[[#This Row],[Close Price]]/Table2[[#This Row],[Current Week Low]])-1</f>
        <v>3.6465948441708473E-2</v>
      </c>
      <c r="AF487" s="2">
        <f>(Table2[[#This Row],[Current Week High]]/Table2[[#This Row],[Close Price]])-1</f>
        <v>6.7563178067953089E-3</v>
      </c>
      <c r="AG487" s="2">
        <f>(Table2[[#This Row],[Close Price]]/Table2[[#This Row],[Current Month Low]])-1</f>
        <v>3.6465948441708473E-2</v>
      </c>
      <c r="AH487" s="2">
        <f>(Table2[[#This Row],[Current Month High]]/Table2[[#This Row],[Close Price]])-1</f>
        <v>6.7563178067953089E-3</v>
      </c>
      <c r="AI487">
        <v>36.425648021828103</v>
      </c>
      <c r="AJ487">
        <v>33.868803578084197</v>
      </c>
      <c r="AK487" t="str">
        <f>IF(AND(Table2[[#This Row],[20D EMA]]&gt;Table2[[#This Row],[50D EMA]],Table2[[#This Row],[50D EMA]]&gt;Table2[[#This Row],[200D EMA]]),"Uptrend","Downtrend/NoTrend")</f>
        <v>Downtrend/NoTrend</v>
      </c>
      <c r="AL487">
        <v>-0.23</v>
      </c>
      <c r="AM487" t="s">
        <v>10357</v>
      </c>
      <c r="AN487">
        <v>5.36</v>
      </c>
      <c r="AO487" t="s">
        <v>10358</v>
      </c>
      <c r="AP487">
        <v>4.3313847016240997E-2</v>
      </c>
      <c r="AQ487">
        <f>(Table2[[#This Row],[Sharpe Ratio]]-AVERAGE(Table2[Sharpe Ratio]))/_xlfn.STDEV.P(Table2[Sharpe Ratio])</f>
        <v>-0.23174846464973026</v>
      </c>
      <c r="AR4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7">
        <f>_xlfn.RANK.AVG(Table2[[#This Row],[1Y Return vs Nifty Z-Score]],Table2[1Y Return vs Nifty Z-Score])</f>
        <v>607</v>
      </c>
      <c r="AT487">
        <f>_xlfn.RANK.AVG(Table2[[#This Row],[6M Return vs Nifty Z-Score]],Table2[6M Return vs Nifty Z-Score])</f>
        <v>369</v>
      </c>
      <c r="AU487">
        <f>_xlfn.RANK.AVG(Table2[[#This Row],[Sharpe Ratio Z-Score]],Table2[Sharpe Ratio Z-Score])</f>
        <v>402</v>
      </c>
      <c r="AV487">
        <f>(Table2[[#This Row],[Rank 1Y]]+Table2[[#This Row],[Rank 6M]]+Table2[[#This Row],[Rank Sharpe]])/3</f>
        <v>459.33333333333331</v>
      </c>
    </row>
    <row r="488" spans="1:48" x14ac:dyDescent="0.3">
      <c r="A488" t="s">
        <v>1256</v>
      </c>
      <c r="B488" t="s">
        <v>1257</v>
      </c>
      <c r="C488" t="s">
        <v>10317</v>
      </c>
      <c r="D488" t="s">
        <v>46</v>
      </c>
      <c r="E488">
        <v>9293.3973569999998</v>
      </c>
      <c r="F488">
        <v>349.25</v>
      </c>
      <c r="G488">
        <v>-2.2179889347716202</v>
      </c>
      <c r="H488">
        <f>(Table2[[#This Row],[1Y Return vs Nifty]]-AVERAGE(Table2[1Y Return vs Nifty]))/_xlfn.STDEV.P(Table2[1Y Return vs Nifty])</f>
        <v>-0.44715842116328969</v>
      </c>
      <c r="I488">
        <v>-10.853077762841099</v>
      </c>
      <c r="J488">
        <f>(Table2[[#This Row],[1M Return vs Nifty]]-AVERAGE(Table2[1M Return vs Nifty]))/_xlfn.STDEV.P(Table2[1M Return vs Nifty])</f>
        <v>-1.3350605199531136</v>
      </c>
      <c r="K488">
        <v>11.3594829348731</v>
      </c>
      <c r="L488">
        <f>(Table2[[#This Row],[6M Return vs Nifty]]-AVERAGE(Table2[6M Return vs Nifty]))/_xlfn.STDEV.P(Table2[6M Return vs Nifty])</f>
        <v>7.7503160827230369E-2</v>
      </c>
      <c r="M488">
        <v>-3.2268982991111801</v>
      </c>
      <c r="N488">
        <f>(Table2[[#This Row],[1W Return vs Nifty]]-AVERAGE(Table2[1W Return vs Nifty]))/_xlfn.STDEV.P(Table2[1W Return vs Nifty])</f>
        <v>-0.57557253833813427</v>
      </c>
      <c r="O488">
        <v>343.73</v>
      </c>
      <c r="P488">
        <v>345.53602437507698</v>
      </c>
      <c r="Q488">
        <v>307.93071891928201</v>
      </c>
      <c r="R488">
        <v>34.333954623876998</v>
      </c>
      <c r="S488" s="2">
        <f>(Table2[[#This Row],[Close Price]]-Table2[[#This Row],[20D EMA]])/Table2[[#This Row],[20D EMA]]</f>
        <v>1.6059116166758741E-2</v>
      </c>
      <c r="T488" s="2">
        <f>(Table2[[#This Row],[Close Price]]-Table2[[#This Row],[50D EMA]])/Table2[[#This Row],[50D EMA]]</f>
        <v>1.0748446943093633E-2</v>
      </c>
      <c r="U488" s="2">
        <f>(Table2[[#This Row],[Close Price]]-Table2[[#This Row],[200D EMA]])/Table2[[#This Row],[200D EMA]]</f>
        <v>0.1341836930908768</v>
      </c>
      <c r="V488">
        <v>0.400051700737103</v>
      </c>
      <c r="W488">
        <v>331.4</v>
      </c>
      <c r="X488">
        <v>350.95</v>
      </c>
      <c r="Y488">
        <v>330</v>
      </c>
      <c r="Z488">
        <v>350.95</v>
      </c>
      <c r="AA488">
        <v>330</v>
      </c>
      <c r="AB488">
        <v>350.95</v>
      </c>
      <c r="AC488" s="2">
        <f>(Table2[[#This Row],[Close Price]]/Table2[[#This Row],[Day Low]])-1</f>
        <v>5.3862401931201065E-2</v>
      </c>
      <c r="AD488" s="2">
        <f>(Table2[[#This Row],[Day High]]/Table2[[#This Row],[Close Price]])-1</f>
        <v>4.8675733715104474E-3</v>
      </c>
      <c r="AE488" s="2">
        <f>(Table2[[#This Row],[Close Price]]/Table2[[#This Row],[Current Week Low]])-1</f>
        <v>5.8333333333333348E-2</v>
      </c>
      <c r="AF488" s="2">
        <f>(Table2[[#This Row],[Current Week High]]/Table2[[#This Row],[Close Price]])-1</f>
        <v>4.8675733715104474E-3</v>
      </c>
      <c r="AG488" s="2">
        <f>(Table2[[#This Row],[Close Price]]/Table2[[#This Row],[Current Month Low]])-1</f>
        <v>5.8333333333333348E-2</v>
      </c>
      <c r="AH488" s="2">
        <f>(Table2[[#This Row],[Current Month High]]/Table2[[#This Row],[Close Price]])-1</f>
        <v>4.8675733715104474E-3</v>
      </c>
      <c r="AI488">
        <v>18.940586972083</v>
      </c>
      <c r="AJ488">
        <v>47.518479408658898</v>
      </c>
      <c r="AK488" t="str">
        <f>IF(AND(Table2[[#This Row],[20D EMA]]&gt;Table2[[#This Row],[50D EMA]],Table2[[#This Row],[50D EMA]]&gt;Table2[[#This Row],[200D EMA]]),"Uptrend","Downtrend/NoTrend")</f>
        <v>Downtrend/NoTrend</v>
      </c>
      <c r="AL488">
        <v>-0.13</v>
      </c>
      <c r="AM488" t="s">
        <v>10357</v>
      </c>
      <c r="AN488">
        <v>2.02</v>
      </c>
      <c r="AO488" t="s">
        <v>10358</v>
      </c>
      <c r="AP488">
        <v>-2.5037576382973999E-2</v>
      </c>
      <c r="AQ488">
        <f>(Table2[[#This Row],[Sharpe Ratio]]-AVERAGE(Table2[Sharpe Ratio]))/_xlfn.STDEV.P(Table2[Sharpe Ratio])</f>
        <v>-1.0137783819237922</v>
      </c>
      <c r="AR4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8">
        <f>_xlfn.RANK.AVG(Table2[[#This Row],[1Y Return vs Nifty Z-Score]],Table2[1Y Return vs Nifty Z-Score])</f>
        <v>456</v>
      </c>
      <c r="AT488">
        <f>_xlfn.RANK.AVG(Table2[[#This Row],[6M Return vs Nifty Z-Score]],Table2[6M Return vs Nifty Z-Score])</f>
        <v>304</v>
      </c>
      <c r="AU488">
        <f>_xlfn.RANK.AVG(Table2[[#This Row],[Sharpe Ratio Z-Score]],Table2[Sharpe Ratio Z-Score])</f>
        <v>620</v>
      </c>
      <c r="AV488">
        <f>(Table2[[#This Row],[Rank 1Y]]+Table2[[#This Row],[Rank 6M]]+Table2[[#This Row],[Rank Sharpe]])/3</f>
        <v>460</v>
      </c>
    </row>
    <row r="489" spans="1:48" x14ac:dyDescent="0.3">
      <c r="A489" t="s">
        <v>431</v>
      </c>
      <c r="B489" t="s">
        <v>432</v>
      </c>
      <c r="C489" t="s">
        <v>10316</v>
      </c>
      <c r="D489" t="s">
        <v>252</v>
      </c>
      <c r="E489">
        <v>53687.465504450003</v>
      </c>
      <c r="F489">
        <v>2026.8</v>
      </c>
      <c r="G489">
        <v>1.18933359019794</v>
      </c>
      <c r="H489">
        <f>(Table2[[#This Row],[1Y Return vs Nifty]]-AVERAGE(Table2[1Y Return vs Nifty]))/_xlfn.STDEV.P(Table2[1Y Return vs Nifty])</f>
        <v>-0.39034778000444503</v>
      </c>
      <c r="I489">
        <v>0.62908967552698702</v>
      </c>
      <c r="J489">
        <f>(Table2[[#This Row],[1M Return vs Nifty]]-AVERAGE(Table2[1M Return vs Nifty]))/_xlfn.STDEV.P(Table2[1M Return vs Nifty])</f>
        <v>-0.21665780336733245</v>
      </c>
      <c r="K489">
        <v>5.8422993926927997</v>
      </c>
      <c r="L489">
        <f>(Table2[[#This Row],[6M Return vs Nifty]]-AVERAGE(Table2[6M Return vs Nifty]))/_xlfn.STDEV.P(Table2[6M Return vs Nifty])</f>
        <v>-0.10734054804632194</v>
      </c>
      <c r="M489">
        <v>-1.48879816951407</v>
      </c>
      <c r="N489">
        <f>(Table2[[#This Row],[1W Return vs Nifty]]-AVERAGE(Table2[1W Return vs Nifty]))/_xlfn.STDEV.P(Table2[1W Return vs Nifty])</f>
        <v>-0.15967512212157839</v>
      </c>
      <c r="O489">
        <v>2008.85</v>
      </c>
      <c r="P489">
        <v>2000.5789438688</v>
      </c>
      <c r="Q489">
        <v>1874.12918453612</v>
      </c>
      <c r="R489">
        <v>57.634256155985902</v>
      </c>
      <c r="S489" s="2">
        <f>(Table2[[#This Row],[Close Price]]-Table2[[#This Row],[20D EMA]])/Table2[[#This Row],[20D EMA]]</f>
        <v>8.9354605869029768E-3</v>
      </c>
      <c r="T489" s="2">
        <f>(Table2[[#This Row],[Close Price]]-Table2[[#This Row],[50D EMA]])/Table2[[#This Row],[50D EMA]]</f>
        <v>1.3106734033945492E-2</v>
      </c>
      <c r="U489" s="2">
        <f>(Table2[[#This Row],[Close Price]]-Table2[[#This Row],[200D EMA]])/Table2[[#This Row],[200D EMA]]</f>
        <v>8.1462268835896023E-2</v>
      </c>
      <c r="V489">
        <v>0.87713549816312597</v>
      </c>
      <c r="W489">
        <v>2006.15</v>
      </c>
      <c r="X489">
        <v>2043.7</v>
      </c>
      <c r="Y489">
        <v>2006.15</v>
      </c>
      <c r="Z489">
        <v>2060.9</v>
      </c>
      <c r="AA489">
        <v>2006.15</v>
      </c>
      <c r="AB489">
        <v>2060.9</v>
      </c>
      <c r="AC489" s="2">
        <f>(Table2[[#This Row],[Close Price]]/Table2[[#This Row],[Day Low]])-1</f>
        <v>1.0293347955038223E-2</v>
      </c>
      <c r="AD489" s="2">
        <f>(Table2[[#This Row],[Day High]]/Table2[[#This Row],[Close Price]])-1</f>
        <v>8.3382672192620078E-3</v>
      </c>
      <c r="AE489" s="2">
        <f>(Table2[[#This Row],[Close Price]]/Table2[[#This Row],[Current Week Low]])-1</f>
        <v>1.0293347955038223E-2</v>
      </c>
      <c r="AF489" s="2">
        <f>(Table2[[#This Row],[Current Week High]]/Table2[[#This Row],[Close Price]])-1</f>
        <v>1.6824551016380473E-2</v>
      </c>
      <c r="AG489" s="2">
        <f>(Table2[[#This Row],[Close Price]]/Table2[[#This Row],[Current Month Low]])-1</f>
        <v>1.0293347955038223E-2</v>
      </c>
      <c r="AH489" s="2">
        <f>(Table2[[#This Row],[Current Month High]]/Table2[[#This Row],[Close Price]])-1</f>
        <v>1.6824551016380473E-2</v>
      </c>
      <c r="AI489">
        <v>7.6795934477994701</v>
      </c>
      <c r="AJ489">
        <v>32.030486613249899</v>
      </c>
      <c r="AK489" t="str">
        <f>IF(AND(Table2[[#This Row],[20D EMA]]&gt;Table2[[#This Row],[50D EMA]],Table2[[#This Row],[50D EMA]]&gt;Table2[[#This Row],[200D EMA]]),"Uptrend","Downtrend/NoTrend")</f>
        <v>Uptrend</v>
      </c>
      <c r="AL489">
        <v>-0.11</v>
      </c>
      <c r="AM489" t="s">
        <v>10357</v>
      </c>
      <c r="AN489">
        <v>1.93</v>
      </c>
      <c r="AO489" t="s">
        <v>10358</v>
      </c>
      <c r="AP489">
        <v>-7.5685804175670002E-3</v>
      </c>
      <c r="AQ489">
        <f>(Table2[[#This Row],[Sharpe Ratio]]-AVERAGE(Table2[Sharpe Ratio]))/_xlfn.STDEV.P(Table2[Sharpe Ratio])</f>
        <v>-0.81391015986939885</v>
      </c>
      <c r="AR4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-1.6879314134090766</v>
      </c>
      <c r="AS489">
        <f>_xlfn.RANK.AVG(Table2[[#This Row],[1Y Return vs Nifty Z-Score]],Table2[1Y Return vs Nifty Z-Score])</f>
        <v>433</v>
      </c>
      <c r="AT489">
        <f>_xlfn.RANK.AVG(Table2[[#This Row],[6M Return vs Nifty Z-Score]],Table2[6M Return vs Nifty Z-Score])</f>
        <v>357</v>
      </c>
      <c r="AU489">
        <f>_xlfn.RANK.AVG(Table2[[#This Row],[Sharpe Ratio Z-Score]],Table2[Sharpe Ratio Z-Score])</f>
        <v>592</v>
      </c>
      <c r="AV489">
        <f>(Table2[[#This Row],[Rank 1Y]]+Table2[[#This Row],[Rank 6M]]+Table2[[#This Row],[Rank Sharpe]])/3</f>
        <v>460.66666666666669</v>
      </c>
    </row>
    <row r="490" spans="1:48" x14ac:dyDescent="0.3">
      <c r="A490" t="s">
        <v>1352</v>
      </c>
      <c r="B490" t="s">
        <v>1353</v>
      </c>
      <c r="C490" t="s">
        <v>10322</v>
      </c>
      <c r="D490" t="s">
        <v>338</v>
      </c>
      <c r="E490">
        <v>8356.3583618779994</v>
      </c>
      <c r="F490">
        <v>219.36</v>
      </c>
      <c r="G490">
        <v>21.884942686219802</v>
      </c>
      <c r="H490">
        <f>(Table2[[#This Row],[1Y Return vs Nifty]]-AVERAGE(Table2[1Y Return vs Nifty]))/_xlfn.STDEV.P(Table2[1Y Return vs Nifty])</f>
        <v>-4.5287747294943073E-2</v>
      </c>
      <c r="I490">
        <v>3.6302165384859202</v>
      </c>
      <c r="J490">
        <f>(Table2[[#This Row],[1M Return vs Nifty]]-AVERAGE(Table2[1M Return vs Nifty]))/_xlfn.STDEV.P(Table2[1M Return vs Nifty])</f>
        <v>7.5662305564024077E-2</v>
      </c>
      <c r="K490">
        <v>-8.9943817953867296</v>
      </c>
      <c r="L490">
        <f>(Table2[[#This Row],[6M Return vs Nifty]]-AVERAGE(Table2[6M Return vs Nifty]))/_xlfn.STDEV.P(Table2[6M Return vs Nifty])</f>
        <v>-0.60441793494349683</v>
      </c>
      <c r="M490">
        <v>-0.24928964517409899</v>
      </c>
      <c r="N490">
        <f>(Table2[[#This Row],[1W Return vs Nifty]]-AVERAGE(Table2[1W Return vs Nifty]))/_xlfn.STDEV.P(Table2[1W Return vs Nifty])</f>
        <v>0.13691791292461555</v>
      </c>
      <c r="O490">
        <v>222.26</v>
      </c>
      <c r="P490">
        <v>222.370424911355</v>
      </c>
      <c r="Q490">
        <v>204.17949977100599</v>
      </c>
      <c r="R490">
        <v>43.2192328010143</v>
      </c>
      <c r="S490" s="2">
        <f>(Table2[[#This Row],[Close Price]]-Table2[[#This Row],[20D EMA]])/Table2[[#This Row],[20D EMA]]</f>
        <v>-1.3047781877080795E-2</v>
      </c>
      <c r="T490" s="2">
        <f>(Table2[[#This Row],[Close Price]]-Table2[[#This Row],[50D EMA]])/Table2[[#This Row],[50D EMA]]</f>
        <v>-1.3537883522752875E-2</v>
      </c>
      <c r="U490" s="2">
        <f>(Table2[[#This Row],[Close Price]]-Table2[[#This Row],[200D EMA]])/Table2[[#This Row],[200D EMA]]</f>
        <v>7.4348797239778969E-2</v>
      </c>
      <c r="V490">
        <v>1.2785014014445899</v>
      </c>
      <c r="W490">
        <v>217.1</v>
      </c>
      <c r="X490">
        <v>223.45</v>
      </c>
      <c r="Y490">
        <v>214.55</v>
      </c>
      <c r="Z490">
        <v>228.5</v>
      </c>
      <c r="AA490">
        <v>214.55</v>
      </c>
      <c r="AB490">
        <v>228.5</v>
      </c>
      <c r="AC490" s="2">
        <f>(Table2[[#This Row],[Close Price]]/Table2[[#This Row],[Day Low]])-1</f>
        <v>1.040994933210504E-2</v>
      </c>
      <c r="AD490" s="2">
        <f>(Table2[[#This Row],[Day High]]/Table2[[#This Row],[Close Price]])-1</f>
        <v>1.8645149525893467E-2</v>
      </c>
      <c r="AE490" s="2">
        <f>(Table2[[#This Row],[Close Price]]/Table2[[#This Row],[Current Week Low]])-1</f>
        <v>2.2419016546259662E-2</v>
      </c>
      <c r="AF490" s="2">
        <f>(Table2[[#This Row],[Current Week High]]/Table2[[#This Row],[Close Price]])-1</f>
        <v>4.1666666666666519E-2</v>
      </c>
      <c r="AG490" s="2">
        <f>(Table2[[#This Row],[Close Price]]/Table2[[#This Row],[Current Month Low]])-1</f>
        <v>2.2419016546259662E-2</v>
      </c>
      <c r="AH490" s="2">
        <f>(Table2[[#This Row],[Current Month High]]/Table2[[#This Row],[Close Price]])-1</f>
        <v>4.1666666666666519E-2</v>
      </c>
      <c r="AI490">
        <v>19.4383661560904</v>
      </c>
      <c r="AJ490">
        <v>76.192771084337295</v>
      </c>
      <c r="AK490" t="str">
        <f>IF(AND(Table2[[#This Row],[20D EMA]]&gt;Table2[[#This Row],[50D EMA]],Table2[[#This Row],[50D EMA]]&gt;Table2[[#This Row],[200D EMA]]),"Uptrend","Downtrend/NoTrend")</f>
        <v>Downtrend/NoTrend</v>
      </c>
      <c r="AL490">
        <v>-0.15</v>
      </c>
      <c r="AM490" t="s">
        <v>10357</v>
      </c>
      <c r="AN490">
        <v>-5.0199999999999996</v>
      </c>
      <c r="AO490" t="s">
        <v>10357</v>
      </c>
      <c r="AQ490">
        <f>(Table2[[#This Row],[Sharpe Ratio]]-AVERAGE(Table2[Sharpe Ratio]))/_xlfn.STDEV.P(Table2[Sharpe Ratio])</f>
        <v>-0.72731567472953296</v>
      </c>
      <c r="AR4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0">
        <f>_xlfn.RANK.AVG(Table2[[#This Row],[1Y Return vs Nifty Z-Score]],Table2[1Y Return vs Nifty Z-Score])</f>
        <v>315</v>
      </c>
      <c r="AT490">
        <f>_xlfn.RANK.AVG(Table2[[#This Row],[6M Return vs Nifty Z-Score]],Table2[6M Return vs Nifty Z-Score])</f>
        <v>520</v>
      </c>
      <c r="AU490">
        <f>_xlfn.RANK.AVG(Table2[[#This Row],[Sharpe Ratio Z-Score]],Table2[Sharpe Ratio Z-Score])</f>
        <v>548.5</v>
      </c>
      <c r="AV490">
        <f>(Table2[[#This Row],[Rank 1Y]]+Table2[[#This Row],[Rank 6M]]+Table2[[#This Row],[Rank Sharpe]])/3</f>
        <v>461.16666666666669</v>
      </c>
    </row>
    <row r="491" spans="1:48" x14ac:dyDescent="0.3">
      <c r="A491" t="s">
        <v>35</v>
      </c>
      <c r="B491" t="s">
        <v>36</v>
      </c>
      <c r="C491" t="s">
        <v>10314</v>
      </c>
      <c r="D491" t="s">
        <v>37</v>
      </c>
      <c r="E491">
        <v>669564.25662786001</v>
      </c>
      <c r="F491">
        <v>1064.75</v>
      </c>
      <c r="G491">
        <v>32.635161197074197</v>
      </c>
      <c r="H491">
        <f>(Table2[[#This Row],[1Y Return vs Nifty]]-AVERAGE(Table2[1Y Return vs Nifty]))/_xlfn.STDEV.P(Table2[1Y Return vs Nifty])</f>
        <v>0.1339517587171197</v>
      </c>
      <c r="I491">
        <v>-9.4916658437097805</v>
      </c>
      <c r="J491">
        <f>(Table2[[#This Row],[1M Return vs Nifty]]-AVERAGE(Table2[1M Return vs Nifty]))/_xlfn.STDEV.P(Table2[1M Return vs Nifty])</f>
        <v>-1.2024543027975543</v>
      </c>
      <c r="K491">
        <v>-9.7801892730460303</v>
      </c>
      <c r="L491">
        <f>(Table2[[#This Row],[6M Return vs Nifty]]-AVERAGE(Table2[6M Return vs Nifty]))/_xlfn.STDEV.P(Table2[6M Return vs Nifty])</f>
        <v>-0.63074505774458367</v>
      </c>
      <c r="M491">
        <v>-2.39580442594248</v>
      </c>
      <c r="N491">
        <f>(Table2[[#This Row],[1W Return vs Nifty]]-AVERAGE(Table2[1W Return vs Nifty]))/_xlfn.STDEV.P(Table2[1W Return vs Nifty])</f>
        <v>-0.37670609295998814</v>
      </c>
      <c r="O491">
        <v>1075.25</v>
      </c>
      <c r="P491">
        <v>1069.4648019588001</v>
      </c>
      <c r="Q491">
        <v>958.75062066598196</v>
      </c>
      <c r="R491">
        <v>41.591385745528797</v>
      </c>
      <c r="S491" s="2">
        <f>(Table2[[#This Row],[Close Price]]-Table2[[#This Row],[20D EMA]])/Table2[[#This Row],[20D EMA]]</f>
        <v>-9.7651708904905841E-3</v>
      </c>
      <c r="T491" s="2">
        <f>(Table2[[#This Row],[Close Price]]-Table2[[#This Row],[50D EMA]])/Table2[[#This Row],[50D EMA]]</f>
        <v>-4.4085620678348545E-3</v>
      </c>
      <c r="U491" s="2">
        <f>(Table2[[#This Row],[Close Price]]-Table2[[#This Row],[200D EMA]])/Table2[[#This Row],[200D EMA]]</f>
        <v>0.11055990687170261</v>
      </c>
      <c r="V491">
        <v>0.35598111415842898</v>
      </c>
      <c r="W491">
        <v>1050.5999999999999</v>
      </c>
      <c r="X491">
        <v>1069.9000000000001</v>
      </c>
      <c r="Y491">
        <v>1050.5999999999999</v>
      </c>
      <c r="Z491">
        <v>1070.25</v>
      </c>
      <c r="AA491">
        <v>1050.5999999999999</v>
      </c>
      <c r="AB491">
        <v>1070.25</v>
      </c>
      <c r="AC491" s="2">
        <f>(Table2[[#This Row],[Close Price]]/Table2[[#This Row],[Day Low]])-1</f>
        <v>1.3468494193794145E-2</v>
      </c>
      <c r="AD491" s="2">
        <f>(Table2[[#This Row],[Day High]]/Table2[[#This Row],[Close Price]])-1</f>
        <v>4.8368161540268684E-3</v>
      </c>
      <c r="AE491" s="2">
        <f>(Table2[[#This Row],[Close Price]]/Table2[[#This Row],[Current Week Low]])-1</f>
        <v>1.3468494193794145E-2</v>
      </c>
      <c r="AF491" s="2">
        <f>(Table2[[#This Row],[Current Week High]]/Table2[[#This Row],[Close Price]])-1</f>
        <v>5.1655318149801399E-3</v>
      </c>
      <c r="AG491" s="2">
        <f>(Table2[[#This Row],[Close Price]]/Table2[[#This Row],[Current Month Low]])-1</f>
        <v>1.3468494193794145E-2</v>
      </c>
      <c r="AH491" s="2">
        <f>(Table2[[#This Row],[Current Month High]]/Table2[[#This Row],[Close Price]])-1</f>
        <v>5.1655318149801399E-3</v>
      </c>
      <c r="AI491">
        <v>14.7687250528293</v>
      </c>
      <c r="AJ491">
        <v>78.245584665606401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-0.06</v>
      </c>
      <c r="AM491" t="s">
        <v>10357</v>
      </c>
      <c r="AN491">
        <v>-0.71</v>
      </c>
      <c r="AO491" t="s">
        <v>10357</v>
      </c>
      <c r="AP491">
        <v>-1.4734025943115001E-2</v>
      </c>
      <c r="AQ491">
        <f>(Table2[[#This Row],[Sharpe Ratio]]-AVERAGE(Table2[Sharpe Ratio]))/_xlfn.STDEV.P(Table2[Sharpe Ratio])</f>
        <v>-0.89589225318803567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-2.9718459479730419</v>
      </c>
      <c r="AS491">
        <f>_xlfn.RANK.AVG(Table2[[#This Row],[1Y Return vs Nifty Z-Score]],Table2[1Y Return vs Nifty Z-Score])</f>
        <v>260</v>
      </c>
      <c r="AT491">
        <f>_xlfn.RANK.AVG(Table2[[#This Row],[6M Return vs Nifty Z-Score]],Table2[6M Return vs Nifty Z-Score])</f>
        <v>529</v>
      </c>
      <c r="AU491">
        <f>_xlfn.RANK.AVG(Table2[[#This Row],[Sharpe Ratio Z-Score]],Table2[Sharpe Ratio Z-Score])</f>
        <v>604</v>
      </c>
      <c r="AV491">
        <f>(Table2[[#This Row],[Rank 1Y]]+Table2[[#This Row],[Rank 6M]]+Table2[[#This Row],[Rank Sharpe]])/3</f>
        <v>464.33333333333331</v>
      </c>
    </row>
    <row r="492" spans="1:48" x14ac:dyDescent="0.3">
      <c r="A492" t="s">
        <v>998</v>
      </c>
      <c r="B492" t="s">
        <v>999</v>
      </c>
      <c r="C492" t="s">
        <v>627</v>
      </c>
      <c r="D492" t="s">
        <v>627</v>
      </c>
      <c r="E492">
        <v>14117.513736000001</v>
      </c>
      <c r="F492">
        <v>488.75</v>
      </c>
      <c r="G492">
        <v>-8.2367960800654902</v>
      </c>
      <c r="H492">
        <f>(Table2[[#This Row],[1Y Return vs Nifty]]-AVERAGE(Table2[1Y Return vs Nifty]))/_xlfn.STDEV.P(Table2[1Y Return vs Nifty])</f>
        <v>-0.54751061571776172</v>
      </c>
      <c r="I492">
        <v>-8.4963171871324707</v>
      </c>
      <c r="J492">
        <f>(Table2[[#This Row],[1M Return vs Nifty]]-AVERAGE(Table2[1M Return vs Nifty]))/_xlfn.STDEV.P(Table2[1M Return vs Nifty])</f>
        <v>-1.1055039101612067</v>
      </c>
      <c r="K492">
        <v>0.985637825853245</v>
      </c>
      <c r="L492">
        <f>(Table2[[#This Row],[6M Return vs Nifty]]-AVERAGE(Table2[6M Return vs Nifty]))/_xlfn.STDEV.P(Table2[6M Return vs Nifty])</f>
        <v>-0.27005460856196961</v>
      </c>
      <c r="M492">
        <v>-3.73635064696265</v>
      </c>
      <c r="N492">
        <f>(Table2[[#This Row],[1W Return vs Nifty]]-AVERAGE(Table2[1W Return vs Nifty]))/_xlfn.STDEV.P(Table2[1W Return vs Nifty])</f>
        <v>-0.69747570809740345</v>
      </c>
      <c r="O492">
        <v>500.02</v>
      </c>
      <c r="P492">
        <v>500.84818849372601</v>
      </c>
      <c r="Q492">
        <v>455.67744571055198</v>
      </c>
      <c r="R492">
        <v>38.469605866954701</v>
      </c>
      <c r="S492" s="2">
        <f>(Table2[[#This Row],[Close Price]]-Table2[[#This Row],[20D EMA]])/Table2[[#This Row],[20D EMA]]</f>
        <v>-2.2539098436062523E-2</v>
      </c>
      <c r="T492" s="2">
        <f>(Table2[[#This Row],[Close Price]]-Table2[[#This Row],[50D EMA]])/Table2[[#This Row],[50D EMA]]</f>
        <v>-2.4155400322222718E-2</v>
      </c>
      <c r="U492" s="2">
        <f>(Table2[[#This Row],[Close Price]]-Table2[[#This Row],[200D EMA]])/Table2[[#This Row],[200D EMA]]</f>
        <v>7.257887042857028E-2</v>
      </c>
      <c r="V492">
        <v>1.2124912322133801</v>
      </c>
      <c r="W492">
        <v>487.05</v>
      </c>
      <c r="X492">
        <v>497.25</v>
      </c>
      <c r="Y492">
        <v>484.2</v>
      </c>
      <c r="Z492">
        <v>504</v>
      </c>
      <c r="AA492">
        <v>484.2</v>
      </c>
      <c r="AB492">
        <v>504</v>
      </c>
      <c r="AC492" s="2">
        <f>(Table2[[#This Row],[Close Price]]/Table2[[#This Row],[Day Low]])-1</f>
        <v>3.4904013961605251E-3</v>
      </c>
      <c r="AD492" s="2">
        <f>(Table2[[#This Row],[Day High]]/Table2[[#This Row],[Close Price]])-1</f>
        <v>1.7391304347825987E-2</v>
      </c>
      <c r="AE492" s="2">
        <f>(Table2[[#This Row],[Close Price]]/Table2[[#This Row],[Current Week Low]])-1</f>
        <v>9.3969434118132966E-3</v>
      </c>
      <c r="AF492" s="2">
        <f>(Table2[[#This Row],[Current Week High]]/Table2[[#This Row],[Close Price]])-1</f>
        <v>3.1202046035805564E-2</v>
      </c>
      <c r="AG492" s="2">
        <f>(Table2[[#This Row],[Close Price]]/Table2[[#This Row],[Current Month Low]])-1</f>
        <v>9.3969434118132966E-3</v>
      </c>
      <c r="AH492" s="2">
        <f>(Table2[[#This Row],[Current Month High]]/Table2[[#This Row],[Close Price]])-1</f>
        <v>3.1202046035805564E-2</v>
      </c>
      <c r="AI492">
        <v>21.1253196930946</v>
      </c>
      <c r="AJ492">
        <v>44.387001477104803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-0.04</v>
      </c>
      <c r="AM492" t="s">
        <v>10357</v>
      </c>
      <c r="AN492">
        <v>-0.36</v>
      </c>
      <c r="AO492" t="s">
        <v>10357</v>
      </c>
      <c r="AP492">
        <v>1.3289602379596E-2</v>
      </c>
      <c r="AQ492">
        <f>(Table2[[#This Row],[Sharpe Ratio]]-AVERAGE(Table2[Sharpe Ratio]))/_xlfn.STDEV.P(Table2[Sharpe Ratio])</f>
        <v>-0.57526519600256032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2">
        <f>_xlfn.RANK.AVG(Table2[[#This Row],[1Y Return vs Nifty Z-Score]],Table2[1Y Return vs Nifty Z-Score])</f>
        <v>500</v>
      </c>
      <c r="AT492">
        <f>_xlfn.RANK.AVG(Table2[[#This Row],[6M Return vs Nifty Z-Score]],Table2[6M Return vs Nifty Z-Score])</f>
        <v>408</v>
      </c>
      <c r="AU492">
        <f>_xlfn.RANK.AVG(Table2[[#This Row],[Sharpe Ratio Z-Score]],Table2[Sharpe Ratio Z-Score])</f>
        <v>486</v>
      </c>
      <c r="AV492">
        <f>(Table2[[#This Row],[Rank 1Y]]+Table2[[#This Row],[Rank 6M]]+Table2[[#This Row],[Rank Sharpe]])/3</f>
        <v>464.66666666666669</v>
      </c>
    </row>
    <row r="493" spans="1:48" x14ac:dyDescent="0.3">
      <c r="A493" t="s">
        <v>581</v>
      </c>
      <c r="B493" t="s">
        <v>582</v>
      </c>
      <c r="C493" t="s">
        <v>6744</v>
      </c>
      <c r="D493" t="s">
        <v>77</v>
      </c>
      <c r="E493">
        <v>34631.243756944998</v>
      </c>
      <c r="F493">
        <v>4670.2</v>
      </c>
      <c r="G493">
        <v>11.413052997687901</v>
      </c>
      <c r="H493">
        <f>(Table2[[#This Row],[1Y Return vs Nifty]]-AVERAGE(Table2[1Y Return vs Nifty]))/_xlfn.STDEV.P(Table2[1Y Return vs Nifty])</f>
        <v>-0.21988664804194707</v>
      </c>
      <c r="I493">
        <v>7.5802482112037799</v>
      </c>
      <c r="J493">
        <f>(Table2[[#This Row],[1M Return vs Nifty]]-AVERAGE(Table2[1M Return vs Nifty]))/_xlfn.STDEV.P(Table2[1M Return vs Nifty])</f>
        <v>0.46040901624214359</v>
      </c>
      <c r="K493">
        <v>-7.8445606093268303</v>
      </c>
      <c r="L493">
        <f>(Table2[[#This Row],[6M Return vs Nifty]]-AVERAGE(Table2[6M Return vs Nifty]))/_xlfn.STDEV.P(Table2[6M Return vs Nifty])</f>
        <v>-0.56589516133123674</v>
      </c>
      <c r="M493">
        <v>2.6108320362577802</v>
      </c>
      <c r="N493">
        <f>(Table2[[#This Row],[1W Return vs Nifty]]-AVERAGE(Table2[1W Return vs Nifty]))/_xlfn.STDEV.P(Table2[1W Return vs Nifty])</f>
        <v>0.821295755786982</v>
      </c>
      <c r="O493">
        <v>4426.54</v>
      </c>
      <c r="P493">
        <v>4345.6434235906199</v>
      </c>
      <c r="Q493">
        <v>4066.5046925796401</v>
      </c>
      <c r="R493">
        <v>66.272059303506794</v>
      </c>
      <c r="S493" s="2">
        <f>(Table2[[#This Row],[Close Price]]-Table2[[#This Row],[20D EMA]])/Table2[[#This Row],[20D EMA]]</f>
        <v>5.5045249788774044E-2</v>
      </c>
      <c r="T493" s="2">
        <f>(Table2[[#This Row],[Close Price]]-Table2[[#This Row],[50D EMA]])/Table2[[#This Row],[50D EMA]]</f>
        <v>7.4685505637094501E-2</v>
      </c>
      <c r="U493" s="2">
        <f>(Table2[[#This Row],[Close Price]]-Table2[[#This Row],[200D EMA]])/Table2[[#This Row],[200D EMA]]</f>
        <v>0.14845557869930745</v>
      </c>
      <c r="V493">
        <v>0.96192807085424903</v>
      </c>
      <c r="W493">
        <v>4574.05</v>
      </c>
      <c r="X493">
        <v>4694</v>
      </c>
      <c r="Y493">
        <v>4452.8999999999996</v>
      </c>
      <c r="Z493">
        <v>4694</v>
      </c>
      <c r="AA493">
        <v>4452.8999999999996</v>
      </c>
      <c r="AB493">
        <v>4694</v>
      </c>
      <c r="AC493" s="2">
        <f>(Table2[[#This Row],[Close Price]]/Table2[[#This Row],[Day Low]])-1</f>
        <v>2.102075840884976E-2</v>
      </c>
      <c r="AD493" s="2">
        <f>(Table2[[#This Row],[Day High]]/Table2[[#This Row],[Close Price]])-1</f>
        <v>5.0961414928696325E-3</v>
      </c>
      <c r="AE493" s="2">
        <f>(Table2[[#This Row],[Close Price]]/Table2[[#This Row],[Current Week Low]])-1</f>
        <v>4.8799658649419486E-2</v>
      </c>
      <c r="AF493" s="2">
        <f>(Table2[[#This Row],[Current Week High]]/Table2[[#This Row],[Close Price]])-1</f>
        <v>5.0961414928696325E-3</v>
      </c>
      <c r="AG493" s="2">
        <f>(Table2[[#This Row],[Close Price]]/Table2[[#This Row],[Current Month Low]])-1</f>
        <v>4.8799658649419486E-2</v>
      </c>
      <c r="AH493" s="2">
        <f>(Table2[[#This Row],[Current Month High]]/Table2[[#This Row],[Close Price]])-1</f>
        <v>5.0961414928696325E-3</v>
      </c>
      <c r="AI493">
        <v>0.50961414928696303</v>
      </c>
      <c r="AJ493">
        <v>52.988387139043098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0.04</v>
      </c>
      <c r="AM493" t="s">
        <v>10358</v>
      </c>
      <c r="AN493">
        <v>8.2899999999999991</v>
      </c>
      <c r="AO493" t="s">
        <v>10358</v>
      </c>
      <c r="AP493">
        <v>2.6596930641030001E-3</v>
      </c>
      <c r="AQ493">
        <f>(Table2[[#This Row],[Sharpe Ratio]]-AVERAGE(Table2[Sharpe Ratio]))/_xlfn.STDEV.P(Table2[Sharpe Ratio])</f>
        <v>-0.69688529825080769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-0.20096233559486598</v>
      </c>
      <c r="AS493">
        <f>_xlfn.RANK.AVG(Table2[[#This Row],[1Y Return vs Nifty Z-Score]],Table2[1Y Return vs Nifty Z-Score])</f>
        <v>365</v>
      </c>
      <c r="AT493">
        <f>_xlfn.RANK.AVG(Table2[[#This Row],[6M Return vs Nifty Z-Score]],Table2[6M Return vs Nifty Z-Score])</f>
        <v>514</v>
      </c>
      <c r="AU493">
        <f>_xlfn.RANK.AVG(Table2[[#This Row],[Sharpe Ratio Z-Score]],Table2[Sharpe Ratio Z-Score])</f>
        <v>517</v>
      </c>
      <c r="AV493">
        <f>(Table2[[#This Row],[Rank 1Y]]+Table2[[#This Row],[Rank 6M]]+Table2[[#This Row],[Rank Sharpe]])/3</f>
        <v>465.33333333333331</v>
      </c>
    </row>
    <row r="494" spans="1:48" x14ac:dyDescent="0.3">
      <c r="A494" t="s">
        <v>1139</v>
      </c>
      <c r="B494" t="s">
        <v>1140</v>
      </c>
      <c r="C494" t="s">
        <v>10322</v>
      </c>
      <c r="D494" t="s">
        <v>874</v>
      </c>
      <c r="E494">
        <v>10780.589524428</v>
      </c>
      <c r="F494">
        <v>82.35</v>
      </c>
      <c r="G494">
        <v>-5.0124456286495596</v>
      </c>
      <c r="H494">
        <f>(Table2[[#This Row],[1Y Return vs Nifty]]-AVERAGE(Table2[1Y Return vs Nifty]))/_xlfn.STDEV.P(Table2[1Y Return vs Nifty])</f>
        <v>-0.49375068688114959</v>
      </c>
      <c r="I494">
        <v>3.5219405007981099</v>
      </c>
      <c r="J494">
        <f>(Table2[[#This Row],[1M Return vs Nifty]]-AVERAGE(Table2[1M Return vs Nifty]))/_xlfn.STDEV.P(Table2[1M Return vs Nifty])</f>
        <v>6.5115845991718602E-2</v>
      </c>
      <c r="K494">
        <v>-11.485086652922901</v>
      </c>
      <c r="L494">
        <f>(Table2[[#This Row],[6M Return vs Nifty]]-AVERAGE(Table2[6M Return vs Nifty]))/_xlfn.STDEV.P(Table2[6M Return vs Nifty])</f>
        <v>-0.68786470086247509</v>
      </c>
      <c r="M494">
        <v>-4.0235892186192999</v>
      </c>
      <c r="N494">
        <f>(Table2[[#This Row],[1W Return vs Nifty]]-AVERAGE(Table2[1W Return vs Nifty]))/_xlfn.STDEV.P(Table2[1W Return vs Nifty])</f>
        <v>-0.76620694961536251</v>
      </c>
      <c r="O494">
        <v>80.02</v>
      </c>
      <c r="P494">
        <v>79.024278955834305</v>
      </c>
      <c r="Q494">
        <v>74.029974530007706</v>
      </c>
      <c r="R494">
        <v>38.522122279370898</v>
      </c>
      <c r="S494" s="2">
        <f>(Table2[[#This Row],[Close Price]]-Table2[[#This Row],[20D EMA]])/Table2[[#This Row],[20D EMA]]</f>
        <v>2.9117720569857515E-2</v>
      </c>
      <c r="T494" s="2">
        <f>(Table2[[#This Row],[Close Price]]-Table2[[#This Row],[50D EMA]])/Table2[[#This Row],[50D EMA]]</f>
        <v>4.2084800875239796E-2</v>
      </c>
      <c r="U494" s="2">
        <f>(Table2[[#This Row],[Close Price]]-Table2[[#This Row],[200D EMA]])/Table2[[#This Row],[200D EMA]]</f>
        <v>0.11238725290415714</v>
      </c>
      <c r="V494">
        <v>0.91356132827560899</v>
      </c>
      <c r="W494">
        <v>78.010000000000005</v>
      </c>
      <c r="X494">
        <v>83</v>
      </c>
      <c r="Y494">
        <v>77.900000000000006</v>
      </c>
      <c r="Z494">
        <v>83</v>
      </c>
      <c r="AA494">
        <v>77.900000000000006</v>
      </c>
      <c r="AB494">
        <v>83</v>
      </c>
      <c r="AC494" s="2">
        <f>(Table2[[#This Row],[Close Price]]/Table2[[#This Row],[Day Low]])-1</f>
        <v>5.5633893090629272E-2</v>
      </c>
      <c r="AD494" s="2">
        <f>(Table2[[#This Row],[Day High]]/Table2[[#This Row],[Close Price]])-1</f>
        <v>7.8931390406800084E-3</v>
      </c>
      <c r="AE494" s="2">
        <f>(Table2[[#This Row],[Close Price]]/Table2[[#This Row],[Current Week Low]])-1</f>
        <v>5.7124518613607123E-2</v>
      </c>
      <c r="AF494" s="2">
        <f>(Table2[[#This Row],[Current Week High]]/Table2[[#This Row],[Close Price]])-1</f>
        <v>7.8931390406800084E-3</v>
      </c>
      <c r="AG494" s="2">
        <f>(Table2[[#This Row],[Close Price]]/Table2[[#This Row],[Current Month Low]])-1</f>
        <v>5.7124518613607123E-2</v>
      </c>
      <c r="AH494" s="2">
        <f>(Table2[[#This Row],[Current Month High]]/Table2[[#This Row],[Close Price]])-1</f>
        <v>7.8931390406800084E-3</v>
      </c>
      <c r="AI494">
        <v>15.179113539769199</v>
      </c>
      <c r="AJ494">
        <v>70.496894409937894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0</v>
      </c>
      <c r="AM494">
        <v>0</v>
      </c>
      <c r="AN494">
        <v>0.73</v>
      </c>
      <c r="AO494" t="s">
        <v>10358</v>
      </c>
      <c r="AP494">
        <v>4.9902576960677E-2</v>
      </c>
      <c r="AQ494">
        <f>(Table2[[#This Row],[Sharpe Ratio]]-AVERAGE(Table2[Sharpe Ratio]))/_xlfn.STDEV.P(Table2[Sharpe Ratio])</f>
        <v>-0.15636475386299045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-2.0390712452302591</v>
      </c>
      <c r="AS494">
        <f>_xlfn.RANK.AVG(Table2[[#This Row],[1Y Return vs Nifty Z-Score]],Table2[1Y Return vs Nifty Z-Score])</f>
        <v>475</v>
      </c>
      <c r="AT494">
        <f>_xlfn.RANK.AVG(Table2[[#This Row],[6M Return vs Nifty Z-Score]],Table2[6M Return vs Nifty Z-Score])</f>
        <v>544</v>
      </c>
      <c r="AU494">
        <f>_xlfn.RANK.AVG(Table2[[#This Row],[Sharpe Ratio Z-Score]],Table2[Sharpe Ratio Z-Score])</f>
        <v>380</v>
      </c>
      <c r="AV494">
        <f>(Table2[[#This Row],[Rank 1Y]]+Table2[[#This Row],[Rank 6M]]+Table2[[#This Row],[Rank Sharpe]])/3</f>
        <v>466.33333333333331</v>
      </c>
    </row>
    <row r="495" spans="1:48" x14ac:dyDescent="0.3">
      <c r="A495" t="s">
        <v>655</v>
      </c>
      <c r="B495" t="s">
        <v>656</v>
      </c>
      <c r="C495" t="s">
        <v>10327</v>
      </c>
      <c r="D495" t="s">
        <v>384</v>
      </c>
      <c r="E495">
        <v>28376.661599259998</v>
      </c>
      <c r="F495">
        <v>6498.65</v>
      </c>
      <c r="G495">
        <v>5.48902276744617</v>
      </c>
      <c r="H495">
        <f>(Table2[[#This Row],[1Y Return vs Nifty]]-AVERAGE(Table2[1Y Return vs Nifty]))/_xlfn.STDEV.P(Table2[1Y Return vs Nifty])</f>
        <v>-0.31865861728117179</v>
      </c>
      <c r="I495">
        <v>-8.0881994351253397</v>
      </c>
      <c r="J495">
        <f>(Table2[[#This Row],[1M Return vs Nifty]]-AVERAGE(Table2[1M Return vs Nifty]))/_xlfn.STDEV.P(Table2[1M Return vs Nifty])</f>
        <v>-1.0657518333010101</v>
      </c>
      <c r="K495">
        <v>4.5455426595341102</v>
      </c>
      <c r="L495">
        <f>(Table2[[#This Row],[6M Return vs Nifty]]-AVERAGE(Table2[6M Return vs Nifty]))/_xlfn.STDEV.P(Table2[6M Return vs Nifty])</f>
        <v>-0.15078614347218647</v>
      </c>
      <c r="M495">
        <v>-0.92455232077364202</v>
      </c>
      <c r="N495">
        <f>(Table2[[#This Row],[1W Return vs Nifty]]-AVERAGE(Table2[1W Return vs Nifty]))/_xlfn.STDEV.P(Table2[1W Return vs Nifty])</f>
        <v>-2.4660811607455417E-2</v>
      </c>
      <c r="O495">
        <v>6399.81</v>
      </c>
      <c r="P495">
        <v>6371.9807154600503</v>
      </c>
      <c r="Q495">
        <v>5847.23420966292</v>
      </c>
      <c r="R495">
        <v>44.490275918443501</v>
      </c>
      <c r="S495" s="2">
        <f>(Table2[[#This Row],[Close Price]]-Table2[[#This Row],[20D EMA]])/Table2[[#This Row],[20D EMA]]</f>
        <v>1.5444208499939721E-2</v>
      </c>
      <c r="T495" s="2">
        <f>(Table2[[#This Row],[Close Price]]-Table2[[#This Row],[50D EMA]])/Table2[[#This Row],[50D EMA]]</f>
        <v>1.9879106701094894E-2</v>
      </c>
      <c r="U495" s="2">
        <f>(Table2[[#This Row],[Close Price]]-Table2[[#This Row],[200D EMA]])/Table2[[#This Row],[200D EMA]]</f>
        <v>0.11140579750689213</v>
      </c>
      <c r="V495">
        <v>1.18939198640999</v>
      </c>
      <c r="W495">
        <v>6365</v>
      </c>
      <c r="X495">
        <v>6559.9</v>
      </c>
      <c r="Y495">
        <v>6289.05</v>
      </c>
      <c r="Z495">
        <v>6559.9</v>
      </c>
      <c r="AA495">
        <v>6289.05</v>
      </c>
      <c r="AB495">
        <v>6559.9</v>
      </c>
      <c r="AC495" s="2">
        <f>(Table2[[#This Row],[Close Price]]/Table2[[#This Row],[Day Low]])-1</f>
        <v>2.0997643362136609E-2</v>
      </c>
      <c r="AD495" s="2">
        <f>(Table2[[#This Row],[Day High]]/Table2[[#This Row],[Close Price]])-1</f>
        <v>9.4250344302277966E-3</v>
      </c>
      <c r="AE495" s="2">
        <f>(Table2[[#This Row],[Close Price]]/Table2[[#This Row],[Current Week Low]])-1</f>
        <v>3.3327768104880695E-2</v>
      </c>
      <c r="AF495" s="2">
        <f>(Table2[[#This Row],[Current Week High]]/Table2[[#This Row],[Close Price]])-1</f>
        <v>9.4250344302277966E-3</v>
      </c>
      <c r="AG495" s="2">
        <f>(Table2[[#This Row],[Close Price]]/Table2[[#This Row],[Current Month Low]])-1</f>
        <v>3.3327768104880695E-2</v>
      </c>
      <c r="AH495" s="2">
        <f>(Table2[[#This Row],[Current Month High]]/Table2[[#This Row],[Close Price]])-1</f>
        <v>9.4250344302277966E-3</v>
      </c>
      <c r="AI495">
        <v>10.7437698598939</v>
      </c>
      <c r="AJ495">
        <v>35.8228919565694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0.04</v>
      </c>
      <c r="AM495" t="s">
        <v>10358</v>
      </c>
      <c r="AN495">
        <v>5</v>
      </c>
      <c r="AO495" t="s">
        <v>10358</v>
      </c>
      <c r="AP495">
        <v>-2.6405366241661E-2</v>
      </c>
      <c r="AQ495">
        <f>(Table2[[#This Row],[Sharpe Ratio]]-AVERAGE(Table2[Sharpe Ratio]))/_xlfn.STDEV.P(Table2[Sharpe Ratio])</f>
        <v>-1.0294276915773726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-2.5892850972391965</v>
      </c>
      <c r="AS495">
        <f>_xlfn.RANK.AVG(Table2[[#This Row],[1Y Return vs Nifty Z-Score]],Table2[1Y Return vs Nifty Z-Score])</f>
        <v>398</v>
      </c>
      <c r="AT495">
        <f>_xlfn.RANK.AVG(Table2[[#This Row],[6M Return vs Nifty Z-Score]],Table2[6M Return vs Nifty Z-Score])</f>
        <v>377</v>
      </c>
      <c r="AU495">
        <f>_xlfn.RANK.AVG(Table2[[#This Row],[Sharpe Ratio Z-Score]],Table2[Sharpe Ratio Z-Score])</f>
        <v>625</v>
      </c>
      <c r="AV495">
        <f>(Table2[[#This Row],[Rank 1Y]]+Table2[[#This Row],[Rank 6M]]+Table2[[#This Row],[Rank Sharpe]])/3</f>
        <v>466.66666666666669</v>
      </c>
    </row>
    <row r="496" spans="1:48" x14ac:dyDescent="0.3">
      <c r="A496" t="s">
        <v>737</v>
      </c>
      <c r="B496" t="s">
        <v>738</v>
      </c>
      <c r="C496" t="s">
        <v>10314</v>
      </c>
      <c r="D496" t="s">
        <v>535</v>
      </c>
      <c r="E496">
        <v>23077.692449955</v>
      </c>
      <c r="F496">
        <v>2552.1999999999998</v>
      </c>
      <c r="G496">
        <v>3.7552317405567202</v>
      </c>
      <c r="H496">
        <f>(Table2[[#This Row],[1Y Return vs Nifty]]-AVERAGE(Table2[1Y Return vs Nifty]))/_xlfn.STDEV.P(Table2[1Y Return vs Nifty])</f>
        <v>-0.34756629454131643</v>
      </c>
      <c r="I496">
        <v>14.722985255326099</v>
      </c>
      <c r="J496">
        <f>(Table2[[#This Row],[1M Return vs Nifty]]-AVERAGE(Table2[1M Return vs Nifty]))/_xlfn.STDEV.P(Table2[1M Return vs Nifty])</f>
        <v>1.1561362434301545</v>
      </c>
      <c r="K496">
        <v>-23.808005083152199</v>
      </c>
      <c r="L496">
        <f>(Table2[[#This Row],[6M Return vs Nifty]]-AVERAGE(Table2[6M Return vs Nifty]))/_xlfn.STDEV.P(Table2[6M Return vs Nifty])</f>
        <v>-1.1007228067013251</v>
      </c>
      <c r="M496">
        <v>-3.0918395691682101</v>
      </c>
      <c r="N496">
        <f>(Table2[[#This Row],[1W Return vs Nifty]]-AVERAGE(Table2[1W Return vs Nifty]))/_xlfn.STDEV.P(Table2[1W Return vs Nifty])</f>
        <v>-0.54325531111728875</v>
      </c>
      <c r="O496">
        <v>2470.0300000000002</v>
      </c>
      <c r="P496">
        <v>2417.31694779383</v>
      </c>
      <c r="Q496">
        <v>2502.8802327895301</v>
      </c>
      <c r="R496">
        <v>58.042252447988297</v>
      </c>
      <c r="S496" s="2">
        <f>(Table2[[#This Row],[Close Price]]-Table2[[#This Row],[20D EMA]])/Table2[[#This Row],[20D EMA]]</f>
        <v>3.326680242750072E-2</v>
      </c>
      <c r="T496" s="2">
        <f>(Table2[[#This Row],[Close Price]]-Table2[[#This Row],[50D EMA]])/Table2[[#This Row],[50D EMA]]</f>
        <v>5.5798662367908015E-2</v>
      </c>
      <c r="U496" s="2">
        <f>(Table2[[#This Row],[Close Price]]-Table2[[#This Row],[200D EMA]])/Table2[[#This Row],[200D EMA]]</f>
        <v>1.9705204653560869E-2</v>
      </c>
      <c r="V496">
        <v>1.1515697632073201</v>
      </c>
      <c r="W496">
        <v>2512</v>
      </c>
      <c r="X496">
        <v>2590.0500000000002</v>
      </c>
      <c r="Y496">
        <v>2512</v>
      </c>
      <c r="Z496">
        <v>2628.65</v>
      </c>
      <c r="AA496">
        <v>2512</v>
      </c>
      <c r="AB496">
        <v>2628.65</v>
      </c>
      <c r="AC496" s="2">
        <f>(Table2[[#This Row],[Close Price]]/Table2[[#This Row],[Day Low]])-1</f>
        <v>1.6003184713375695E-2</v>
      </c>
      <c r="AD496" s="2">
        <f>(Table2[[#This Row],[Day High]]/Table2[[#This Row],[Close Price]])-1</f>
        <v>1.4830342449651424E-2</v>
      </c>
      <c r="AE496" s="2">
        <f>(Table2[[#This Row],[Close Price]]/Table2[[#This Row],[Current Week Low]])-1</f>
        <v>1.6003184713375695E-2</v>
      </c>
      <c r="AF496" s="2">
        <f>(Table2[[#This Row],[Current Week High]]/Table2[[#This Row],[Close Price]])-1</f>
        <v>2.9954549016534937E-2</v>
      </c>
      <c r="AG496" s="2">
        <f>(Table2[[#This Row],[Close Price]]/Table2[[#This Row],[Current Month Low]])-1</f>
        <v>1.6003184713375695E-2</v>
      </c>
      <c r="AH496" s="2">
        <f>(Table2[[#This Row],[Current Month High]]/Table2[[#This Row],[Close Price]])-1</f>
        <v>2.9954549016534937E-2</v>
      </c>
      <c r="AI496">
        <v>52.652613431549199</v>
      </c>
      <c r="AJ496">
        <v>49.689149560117201</v>
      </c>
      <c r="AK496" t="str">
        <f>IF(AND(Table2[[#This Row],[20D EMA]]&gt;Table2[[#This Row],[50D EMA]],Table2[[#This Row],[50D EMA]]&gt;Table2[[#This Row],[200D EMA]]),"Uptrend","Downtrend/NoTrend")</f>
        <v>Downtrend/NoTrend</v>
      </c>
      <c r="AL496">
        <v>-0.08</v>
      </c>
      <c r="AM496" t="s">
        <v>10357</v>
      </c>
      <c r="AN496">
        <v>9.01</v>
      </c>
      <c r="AO496" t="s">
        <v>10358</v>
      </c>
      <c r="AP496">
        <v>7.4282982894339003E-2</v>
      </c>
      <c r="AQ496">
        <f>(Table2[[#This Row],[Sharpe Ratio]]-AVERAGE(Table2[Sharpe Ratio]))/_xlfn.STDEV.P(Table2[Sharpe Ratio])</f>
        <v>0.12257906160155647</v>
      </c>
      <c r="AR4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6">
        <f>_xlfn.RANK.AVG(Table2[[#This Row],[1Y Return vs Nifty Z-Score]],Table2[1Y Return vs Nifty Z-Score])</f>
        <v>412</v>
      </c>
      <c r="AT496">
        <f>_xlfn.RANK.AVG(Table2[[#This Row],[6M Return vs Nifty Z-Score]],Table2[6M Return vs Nifty Z-Score])</f>
        <v>668</v>
      </c>
      <c r="AU496">
        <f>_xlfn.RANK.AVG(Table2[[#This Row],[Sharpe Ratio Z-Score]],Table2[Sharpe Ratio Z-Score])</f>
        <v>320</v>
      </c>
      <c r="AV496">
        <f>(Table2[[#This Row],[Rank 1Y]]+Table2[[#This Row],[Rank 6M]]+Table2[[#This Row],[Rank Sharpe]])/3</f>
        <v>466.66666666666669</v>
      </c>
    </row>
    <row r="497" spans="1:48" x14ac:dyDescent="0.3">
      <c r="A497" t="s">
        <v>1908</v>
      </c>
      <c r="B497" t="s">
        <v>1909</v>
      </c>
      <c r="C497" t="s">
        <v>10325</v>
      </c>
      <c r="D497" t="s">
        <v>276</v>
      </c>
      <c r="E497">
        <v>3766.4675907599999</v>
      </c>
      <c r="F497">
        <v>1238.5</v>
      </c>
      <c r="G497">
        <v>-26.7584566764329</v>
      </c>
      <c r="H497">
        <f>(Table2[[#This Row],[1Y Return vs Nifty]]-AVERAGE(Table2[1Y Return vs Nifty]))/_xlfn.STDEV.P(Table2[1Y Return vs Nifty])</f>
        <v>-0.85632418006196531</v>
      </c>
      <c r="I497">
        <v>8.9031257789575395</v>
      </c>
      <c r="J497">
        <f>(Table2[[#This Row],[1M Return vs Nifty]]-AVERAGE(Table2[1M Return vs Nifty]))/_xlfn.STDEV.P(Table2[1M Return vs Nifty])</f>
        <v>0.58926185464810155</v>
      </c>
      <c r="K497">
        <v>31.470232486082899</v>
      </c>
      <c r="L497">
        <f>(Table2[[#This Row],[6M Return vs Nifty]]-AVERAGE(Table2[6M Return vs Nifty]))/_xlfn.STDEV.P(Table2[6M Return vs Nifty])</f>
        <v>0.7512791022750136</v>
      </c>
      <c r="M497">
        <v>-5.0090949734085299</v>
      </c>
      <c r="N497">
        <f>(Table2[[#This Row],[1W Return vs Nifty]]-AVERAGE(Table2[1W Return vs Nifty]))/_xlfn.STDEV.P(Table2[1W Return vs Nifty])</f>
        <v>-1.0020214979857114</v>
      </c>
      <c r="O497">
        <v>1222.57</v>
      </c>
      <c r="P497">
        <v>1139.94392182668</v>
      </c>
      <c r="Q497">
        <v>1055.5904643403001</v>
      </c>
      <c r="R497">
        <v>40.774442075526501</v>
      </c>
      <c r="S497" s="2">
        <f>(Table2[[#This Row],[Close Price]]-Table2[[#This Row],[20D EMA]])/Table2[[#This Row],[20D EMA]]</f>
        <v>1.3029928756635665E-2</v>
      </c>
      <c r="T497" s="2">
        <f>(Table2[[#This Row],[Close Price]]-Table2[[#This Row],[50D EMA]])/Table2[[#This Row],[50D EMA]]</f>
        <v>8.64569530888772E-2</v>
      </c>
      <c r="U497" s="2">
        <f>(Table2[[#This Row],[Close Price]]-Table2[[#This Row],[200D EMA]])/Table2[[#This Row],[200D EMA]]</f>
        <v>0.17327698746692521</v>
      </c>
      <c r="V497">
        <v>0.89172907324788797</v>
      </c>
      <c r="W497">
        <v>1186.0999999999999</v>
      </c>
      <c r="X497">
        <v>1258</v>
      </c>
      <c r="Y497">
        <v>1185.05</v>
      </c>
      <c r="Z497">
        <v>1258</v>
      </c>
      <c r="AA497">
        <v>1185.05</v>
      </c>
      <c r="AB497">
        <v>1258</v>
      </c>
      <c r="AC497" s="2">
        <f>(Table2[[#This Row],[Close Price]]/Table2[[#This Row],[Day Low]])-1</f>
        <v>4.4178399797656365E-2</v>
      </c>
      <c r="AD497" s="2">
        <f>(Table2[[#This Row],[Day High]]/Table2[[#This Row],[Close Price]])-1</f>
        <v>1.5744852644327789E-2</v>
      </c>
      <c r="AE497" s="2">
        <f>(Table2[[#This Row],[Close Price]]/Table2[[#This Row],[Current Week Low]])-1</f>
        <v>4.510358212733645E-2</v>
      </c>
      <c r="AF497" s="2">
        <f>(Table2[[#This Row],[Current Week High]]/Table2[[#This Row],[Close Price]])-1</f>
        <v>1.5744852644327789E-2</v>
      </c>
      <c r="AG497" s="2">
        <f>(Table2[[#This Row],[Close Price]]/Table2[[#This Row],[Current Month Low]])-1</f>
        <v>4.510358212733645E-2</v>
      </c>
      <c r="AH497" s="2">
        <f>(Table2[[#This Row],[Current Month High]]/Table2[[#This Row],[Close Price]])-1</f>
        <v>1.5744852644327789E-2</v>
      </c>
      <c r="AI497">
        <v>11.021396851029399</v>
      </c>
      <c r="AJ497">
        <v>64.770837490853395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0.31</v>
      </c>
      <c r="AM497" t="s">
        <v>10358</v>
      </c>
      <c r="AN497">
        <v>-5.12</v>
      </c>
      <c r="AO497" t="s">
        <v>10357</v>
      </c>
      <c r="AP497">
        <v>-3.3849272742015997E-2</v>
      </c>
      <c r="AQ497">
        <f>(Table2[[#This Row],[Sharpe Ratio]]-AVERAGE(Table2[Sharpe Ratio]))/_xlfn.STDEV.P(Table2[Sharpe Ratio])</f>
        <v>-1.1145957436114629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-1.6324004647360244</v>
      </c>
      <c r="AS497">
        <f>_xlfn.RANK.AVG(Table2[[#This Row],[1Y Return vs Nifty Z-Score]],Table2[1Y Return vs Nifty Z-Score])</f>
        <v>615</v>
      </c>
      <c r="AT497">
        <f>_xlfn.RANK.AVG(Table2[[#This Row],[6M Return vs Nifty Z-Score]],Table2[6M Return vs Nifty Z-Score])</f>
        <v>141</v>
      </c>
      <c r="AU497">
        <f>_xlfn.RANK.AVG(Table2[[#This Row],[Sharpe Ratio Z-Score]],Table2[Sharpe Ratio Z-Score])</f>
        <v>644</v>
      </c>
      <c r="AV497">
        <f>(Table2[[#This Row],[Rank 1Y]]+Table2[[#This Row],[Rank 6M]]+Table2[[#This Row],[Rank Sharpe]])/3</f>
        <v>466.66666666666669</v>
      </c>
    </row>
    <row r="498" spans="1:48" x14ac:dyDescent="0.3">
      <c r="A498" t="s">
        <v>951</v>
      </c>
      <c r="B498" t="s">
        <v>952</v>
      </c>
      <c r="C498" t="s">
        <v>10317</v>
      </c>
      <c r="D498" t="s">
        <v>538</v>
      </c>
      <c r="E498">
        <v>15625.630202175</v>
      </c>
      <c r="F498">
        <v>650.4</v>
      </c>
      <c r="G498">
        <v>-2.4473096468085802</v>
      </c>
      <c r="H498">
        <f>(Table2[[#This Row],[1Y Return vs Nifty]]-AVERAGE(Table2[1Y Return vs Nifty]))/_xlfn.STDEV.P(Table2[1Y Return vs Nifty])</f>
        <v>-0.45098190913261216</v>
      </c>
      <c r="I498">
        <v>-8.9943380913318602</v>
      </c>
      <c r="J498">
        <f>(Table2[[#This Row],[1M Return vs Nifty]]-AVERAGE(Table2[1M Return vs Nifty]))/_xlfn.STDEV.P(Table2[1M Return vs Nifty])</f>
        <v>-1.1540128641686103</v>
      </c>
      <c r="K498">
        <v>-27.312898447478801</v>
      </c>
      <c r="L498">
        <f>(Table2[[#This Row],[6M Return vs Nifty]]-AVERAGE(Table2[6M Return vs Nifty]))/_xlfn.STDEV.P(Table2[6M Return vs Nifty])</f>
        <v>-1.2181482074905854</v>
      </c>
      <c r="M498">
        <v>-1.01084340058584</v>
      </c>
      <c r="N498">
        <f>(Table2[[#This Row],[1W Return vs Nifty]]-AVERAGE(Table2[1W Return vs Nifty]))/_xlfn.STDEV.P(Table2[1W Return vs Nifty])</f>
        <v>-4.5308780343726443E-2</v>
      </c>
      <c r="O498">
        <v>664.59</v>
      </c>
      <c r="P498">
        <v>681.74326218449698</v>
      </c>
      <c r="Q498">
        <v>641.34371067601501</v>
      </c>
      <c r="R498">
        <v>35.066576957836503</v>
      </c>
      <c r="S498" s="2">
        <f>(Table2[[#This Row],[Close Price]]-Table2[[#This Row],[20D EMA]])/Table2[[#This Row],[20D EMA]]</f>
        <v>-2.1351509953505248E-2</v>
      </c>
      <c r="T498" s="2">
        <f>(Table2[[#This Row],[Close Price]]-Table2[[#This Row],[50D EMA]])/Table2[[#This Row],[50D EMA]]</f>
        <v>-4.5975169720144191E-2</v>
      </c>
      <c r="U498" s="2">
        <f>(Table2[[#This Row],[Close Price]]-Table2[[#This Row],[200D EMA]])/Table2[[#This Row],[200D EMA]]</f>
        <v>1.4120804762299913E-2</v>
      </c>
      <c r="V498">
        <v>0.31189389123938399</v>
      </c>
      <c r="W498">
        <v>647.15</v>
      </c>
      <c r="X498">
        <v>657.25</v>
      </c>
      <c r="Y498">
        <v>647.15</v>
      </c>
      <c r="Z498">
        <v>666</v>
      </c>
      <c r="AA498">
        <v>647.15</v>
      </c>
      <c r="AB498">
        <v>666</v>
      </c>
      <c r="AC498" s="2">
        <f>(Table2[[#This Row],[Close Price]]/Table2[[#This Row],[Day Low]])-1</f>
        <v>5.0220196245074344E-3</v>
      </c>
      <c r="AD498" s="2">
        <f>(Table2[[#This Row],[Day High]]/Table2[[#This Row],[Close Price]])-1</f>
        <v>1.053198031980318E-2</v>
      </c>
      <c r="AE498" s="2">
        <f>(Table2[[#This Row],[Close Price]]/Table2[[#This Row],[Current Week Low]])-1</f>
        <v>5.0220196245074344E-3</v>
      </c>
      <c r="AF498" s="2">
        <f>(Table2[[#This Row],[Current Week High]]/Table2[[#This Row],[Close Price]])-1</f>
        <v>2.3985239852398532E-2</v>
      </c>
      <c r="AG498" s="2">
        <f>(Table2[[#This Row],[Close Price]]/Table2[[#This Row],[Current Month Low]])-1</f>
        <v>5.0220196245074344E-3</v>
      </c>
      <c r="AH498" s="2">
        <f>(Table2[[#This Row],[Current Month High]]/Table2[[#This Row],[Close Price]])-1</f>
        <v>2.3985239852398532E-2</v>
      </c>
      <c r="AI498">
        <v>26.991082410824099</v>
      </c>
      <c r="AJ498">
        <v>50.451075641915303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-0.11</v>
      </c>
      <c r="AM498" t="s">
        <v>10357</v>
      </c>
      <c r="AN498">
        <v>-2.58</v>
      </c>
      <c r="AO498" t="s">
        <v>10357</v>
      </c>
      <c r="AP498">
        <v>8.9237289646546994E-2</v>
      </c>
      <c r="AQ498">
        <f>(Table2[[#This Row],[Sharpe Ratio]]-AVERAGE(Table2[Sharpe Ratio]))/_xlfn.STDEV.P(Table2[Sharpe Ratio])</f>
        <v>0.29367594138437708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458</v>
      </c>
      <c r="AT498">
        <f>_xlfn.RANK.AVG(Table2[[#This Row],[6M Return vs Nifty Z-Score]],Table2[6M Return vs Nifty Z-Score])</f>
        <v>690</v>
      </c>
      <c r="AU498">
        <f>_xlfn.RANK.AVG(Table2[[#This Row],[Sharpe Ratio Z-Score]],Table2[Sharpe Ratio Z-Score])</f>
        <v>255</v>
      </c>
      <c r="AV498">
        <f>(Table2[[#This Row],[Rank 1Y]]+Table2[[#This Row],[Rank 6M]]+Table2[[#This Row],[Rank Sharpe]])/3</f>
        <v>467.66666666666669</v>
      </c>
    </row>
    <row r="499" spans="1:48" x14ac:dyDescent="0.3">
      <c r="A499" t="s">
        <v>1445</v>
      </c>
      <c r="B499" t="s">
        <v>1446</v>
      </c>
      <c r="C499" t="s">
        <v>627</v>
      </c>
      <c r="D499" t="s">
        <v>627</v>
      </c>
      <c r="E499">
        <v>7455.3484719999997</v>
      </c>
      <c r="F499">
        <v>381.45</v>
      </c>
      <c r="G499">
        <v>-30.9870063829119</v>
      </c>
      <c r="H499">
        <f>(Table2[[#This Row],[1Y Return vs Nifty]]-AVERAGE(Table2[1Y Return vs Nifty]))/_xlfn.STDEV.P(Table2[1Y Return vs Nifty])</f>
        <v>-0.92682722702528808</v>
      </c>
      <c r="I499">
        <v>-1.6172518448405699</v>
      </c>
      <c r="J499">
        <f>(Table2[[#This Row],[1M Return vs Nifty]]-AVERAGE(Table2[1M Return vs Nifty]))/_xlfn.STDEV.P(Table2[1M Return vs Nifty])</f>
        <v>-0.43545921627510081</v>
      </c>
      <c r="K499">
        <v>-17.139327440769701</v>
      </c>
      <c r="L499">
        <f>(Table2[[#This Row],[6M Return vs Nifty]]-AVERAGE(Table2[6M Return vs Nifty]))/_xlfn.STDEV.P(Table2[6M Return vs Nifty])</f>
        <v>-0.87730027611554928</v>
      </c>
      <c r="M499">
        <v>-3.64134984138345</v>
      </c>
      <c r="N499">
        <f>(Table2[[#This Row],[1W Return vs Nifty]]-AVERAGE(Table2[1W Return vs Nifty]))/_xlfn.STDEV.P(Table2[1W Return vs Nifty])</f>
        <v>-0.67474365204028841</v>
      </c>
      <c r="O499">
        <v>368.85</v>
      </c>
      <c r="P499">
        <v>362.39490051159902</v>
      </c>
      <c r="Q499">
        <v>348.78395772330902</v>
      </c>
      <c r="R499">
        <v>52.968616415731297</v>
      </c>
      <c r="S499" s="2">
        <f>(Table2[[#This Row],[Close Price]]-Table2[[#This Row],[20D EMA]])/Table2[[#This Row],[20D EMA]]</f>
        <v>3.4160227734851473E-2</v>
      </c>
      <c r="T499" s="2">
        <f>(Table2[[#This Row],[Close Price]]-Table2[[#This Row],[50D EMA]])/Table2[[#This Row],[50D EMA]]</f>
        <v>5.2581036492236957E-2</v>
      </c>
      <c r="U499" s="2">
        <f>(Table2[[#This Row],[Close Price]]-Table2[[#This Row],[200D EMA]])/Table2[[#This Row],[200D EMA]]</f>
        <v>9.3656951684128228E-2</v>
      </c>
      <c r="V499">
        <v>0.84063216292582199</v>
      </c>
      <c r="W499">
        <v>361.35</v>
      </c>
      <c r="X499">
        <v>383</v>
      </c>
      <c r="Y499">
        <v>361.35</v>
      </c>
      <c r="Z499">
        <v>383</v>
      </c>
      <c r="AA499">
        <v>361.35</v>
      </c>
      <c r="AB499">
        <v>383</v>
      </c>
      <c r="AC499" s="2">
        <f>(Table2[[#This Row],[Close Price]]/Table2[[#This Row],[Day Low]])-1</f>
        <v>5.5624740556247332E-2</v>
      </c>
      <c r="AD499" s="2">
        <f>(Table2[[#This Row],[Day High]]/Table2[[#This Row],[Close Price]])-1</f>
        <v>4.0634421287193412E-3</v>
      </c>
      <c r="AE499" s="2">
        <f>(Table2[[#This Row],[Close Price]]/Table2[[#This Row],[Current Week Low]])-1</f>
        <v>5.5624740556247332E-2</v>
      </c>
      <c r="AF499" s="2">
        <f>(Table2[[#This Row],[Current Week High]]/Table2[[#This Row],[Close Price]])-1</f>
        <v>4.0634421287193412E-3</v>
      </c>
      <c r="AG499" s="2">
        <f>(Table2[[#This Row],[Close Price]]/Table2[[#This Row],[Current Month Low]])-1</f>
        <v>5.5624740556247332E-2</v>
      </c>
      <c r="AH499" s="2">
        <f>(Table2[[#This Row],[Current Month High]]/Table2[[#This Row],[Close Price]])-1</f>
        <v>4.0634421287193412E-3</v>
      </c>
      <c r="AI499">
        <v>14.5497443963822</v>
      </c>
      <c r="AJ499">
        <v>42.464985994397701</v>
      </c>
      <c r="AK499" t="str">
        <f>IF(AND(Table2[[#This Row],[20D EMA]]&gt;Table2[[#This Row],[50D EMA]],Table2[[#This Row],[50D EMA]]&gt;Table2[[#This Row],[200D EMA]]),"Uptrend","Downtrend/NoTrend")</f>
        <v>Uptrend</v>
      </c>
      <c r="AL499">
        <v>-0.04</v>
      </c>
      <c r="AM499" t="s">
        <v>10357</v>
      </c>
      <c r="AN499">
        <v>6.55</v>
      </c>
      <c r="AO499" t="s">
        <v>10358</v>
      </c>
      <c r="AP499">
        <v>0.13502645375062</v>
      </c>
      <c r="AQ499">
        <f>(Table2[[#This Row],[Sharpe Ratio]]-AVERAGE(Table2[Sharpe Ratio]))/_xlfn.STDEV.P(Table2[Sharpe Ratio])</f>
        <v>0.81756402499037129</v>
      </c>
      <c r="AR4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-2.0967663464658552</v>
      </c>
      <c r="AS499">
        <f>_xlfn.RANK.AVG(Table2[[#This Row],[1Y Return vs Nifty Z-Score]],Table2[1Y Return vs Nifty Z-Score])</f>
        <v>646</v>
      </c>
      <c r="AT499">
        <f>_xlfn.RANK.AVG(Table2[[#This Row],[6M Return vs Nifty Z-Score]],Table2[6M Return vs Nifty Z-Score])</f>
        <v>604</v>
      </c>
      <c r="AU499">
        <f>_xlfn.RANK.AVG(Table2[[#This Row],[Sharpe Ratio Z-Score]],Table2[Sharpe Ratio Z-Score])</f>
        <v>153</v>
      </c>
      <c r="AV499">
        <f>(Table2[[#This Row],[Rank 1Y]]+Table2[[#This Row],[Rank 6M]]+Table2[[#This Row],[Rank Sharpe]])/3</f>
        <v>467.66666666666669</v>
      </c>
    </row>
    <row r="500" spans="1:48" x14ac:dyDescent="0.3">
      <c r="A500" t="s">
        <v>1482</v>
      </c>
      <c r="B500" t="s">
        <v>1483</v>
      </c>
      <c r="C500" t="s">
        <v>10329</v>
      </c>
      <c r="D500" t="s">
        <v>1484</v>
      </c>
      <c r="E500">
        <v>7029.5842175999996</v>
      </c>
      <c r="F500">
        <v>946.25</v>
      </c>
      <c r="G500">
        <v>-15.683026851480401</v>
      </c>
      <c r="H500">
        <f>(Table2[[#This Row],[1Y Return vs Nifty]]-AVERAGE(Table2[1Y Return vs Nifty]))/_xlfn.STDEV.P(Table2[1Y Return vs Nifty])</f>
        <v>-0.67166239214655121</v>
      </c>
      <c r="I500">
        <v>-5.9102017500574604</v>
      </c>
      <c r="J500">
        <f>(Table2[[#This Row],[1M Return vs Nifty]]-AVERAGE(Table2[1M Return vs Nifty]))/_xlfn.STDEV.P(Table2[1M Return vs Nifty])</f>
        <v>-0.85360734570558616</v>
      </c>
      <c r="K500">
        <v>13.3901414121478</v>
      </c>
      <c r="L500">
        <f>(Table2[[#This Row],[6M Return vs Nifty]]-AVERAGE(Table2[6M Return vs Nifty]))/_xlfn.STDEV.P(Table2[6M Return vs Nifty])</f>
        <v>0.14553686706978938</v>
      </c>
      <c r="M500">
        <v>-4.5031805011858204</v>
      </c>
      <c r="N500">
        <f>(Table2[[#This Row],[1W Return vs Nifty]]-AVERAGE(Table2[1W Return vs Nifty]))/_xlfn.STDEV.P(Table2[1W Return vs Nifty])</f>
        <v>-0.88096488091224057</v>
      </c>
      <c r="O500">
        <v>932.93</v>
      </c>
      <c r="P500">
        <v>901.48812135980995</v>
      </c>
      <c r="Q500">
        <v>811.01210186785204</v>
      </c>
      <c r="R500">
        <v>38.274618813980403</v>
      </c>
      <c r="S500" s="2">
        <f>(Table2[[#This Row],[Close Price]]-Table2[[#This Row],[20D EMA]])/Table2[[#This Row],[20D EMA]]</f>
        <v>1.4277598533652097E-2</v>
      </c>
      <c r="T500" s="2">
        <f>(Table2[[#This Row],[Close Price]]-Table2[[#This Row],[50D EMA]])/Table2[[#This Row],[50D EMA]]</f>
        <v>4.9653320525922147E-2</v>
      </c>
      <c r="U500" s="2">
        <f>(Table2[[#This Row],[Close Price]]-Table2[[#This Row],[200D EMA]])/Table2[[#This Row],[200D EMA]]</f>
        <v>0.1667520100140058</v>
      </c>
      <c r="V500">
        <v>0.865863879019932</v>
      </c>
      <c r="W500">
        <v>912.2</v>
      </c>
      <c r="X500">
        <v>969</v>
      </c>
      <c r="Y500">
        <v>911.1</v>
      </c>
      <c r="Z500">
        <v>969</v>
      </c>
      <c r="AA500">
        <v>911.1</v>
      </c>
      <c r="AB500">
        <v>969</v>
      </c>
      <c r="AC500" s="2">
        <f>(Table2[[#This Row],[Close Price]]/Table2[[#This Row],[Day Low]])-1</f>
        <v>3.7327340495505235E-2</v>
      </c>
      <c r="AD500" s="2">
        <f>(Table2[[#This Row],[Day High]]/Table2[[#This Row],[Close Price]])-1</f>
        <v>2.4042272126816311E-2</v>
      </c>
      <c r="AE500" s="2">
        <f>(Table2[[#This Row],[Close Price]]/Table2[[#This Row],[Current Week Low]])-1</f>
        <v>3.8579738777302142E-2</v>
      </c>
      <c r="AF500" s="2">
        <f>(Table2[[#This Row],[Current Week High]]/Table2[[#This Row],[Close Price]])-1</f>
        <v>2.4042272126816311E-2</v>
      </c>
      <c r="AG500" s="2">
        <f>(Table2[[#This Row],[Close Price]]/Table2[[#This Row],[Current Month Low]])-1</f>
        <v>3.8579738777302142E-2</v>
      </c>
      <c r="AH500" s="2">
        <f>(Table2[[#This Row],[Current Month High]]/Table2[[#This Row],[Close Price]])-1</f>
        <v>2.4042272126816311E-2</v>
      </c>
      <c r="AI500">
        <v>9.36856010568032</v>
      </c>
      <c r="AJ500">
        <v>59.974640743871497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-0.11</v>
      </c>
      <c r="AM500" t="s">
        <v>10357</v>
      </c>
      <c r="AN500">
        <v>0.98</v>
      </c>
      <c r="AO500" t="s">
        <v>10358</v>
      </c>
      <c r="AP500">
        <v>-1.3159077339579999E-3</v>
      </c>
      <c r="AQ500">
        <f>(Table2[[#This Row],[Sharpe Ratio]]-AVERAGE(Table2[Sharpe Ratio]))/_xlfn.STDEV.P(Table2[Sharpe Ratio])</f>
        <v>-0.74237138483986975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-3.0030691365344584</v>
      </c>
      <c r="AS500">
        <f>_xlfn.RANK.AVG(Table2[[#This Row],[1Y Return vs Nifty Z-Score]],Table2[1Y Return vs Nifty Z-Score])</f>
        <v>548</v>
      </c>
      <c r="AT500">
        <f>_xlfn.RANK.AVG(Table2[[#This Row],[6M Return vs Nifty Z-Score]],Table2[6M Return vs Nifty Z-Score])</f>
        <v>279</v>
      </c>
      <c r="AU500">
        <f>_xlfn.RANK.AVG(Table2[[#This Row],[Sharpe Ratio Z-Score]],Table2[Sharpe Ratio Z-Score])</f>
        <v>577</v>
      </c>
      <c r="AV500">
        <f>(Table2[[#This Row],[Rank 1Y]]+Table2[[#This Row],[Rank 6M]]+Table2[[#This Row],[Rank Sharpe]])/3</f>
        <v>468</v>
      </c>
    </row>
    <row r="501" spans="1:48" x14ac:dyDescent="0.3">
      <c r="A501" t="s">
        <v>1288</v>
      </c>
      <c r="B501" t="s">
        <v>1289</v>
      </c>
      <c r="C501" t="s">
        <v>10313</v>
      </c>
      <c r="D501" t="s">
        <v>298</v>
      </c>
      <c r="E501">
        <v>8993.6191670399894</v>
      </c>
      <c r="F501">
        <v>765</v>
      </c>
      <c r="G501">
        <v>-7.8166071328504696</v>
      </c>
      <c r="H501">
        <f>(Table2[[#This Row],[1Y Return vs Nifty]]-AVERAGE(Table2[1Y Return vs Nifty]))/_xlfn.STDEV.P(Table2[1Y Return vs Nifty])</f>
        <v>-0.54050476190609231</v>
      </c>
      <c r="I501">
        <v>-4.5959485182841098</v>
      </c>
      <c r="J501">
        <f>(Table2[[#This Row],[1M Return vs Nifty]]-AVERAGE(Table2[1M Return vs Nifty]))/_xlfn.STDEV.P(Table2[1M Return vs Nifty])</f>
        <v>-0.7255945473740314</v>
      </c>
      <c r="K501">
        <v>-18.184591123777899</v>
      </c>
      <c r="L501">
        <f>(Table2[[#This Row],[6M Return vs Nifty]]-AVERAGE(Table2[6M Return vs Nifty]))/_xlfn.STDEV.P(Table2[6M Return vs Nifty])</f>
        <v>-0.91232003111208337</v>
      </c>
      <c r="M501">
        <v>1.0748583712636399</v>
      </c>
      <c r="N501">
        <f>(Table2[[#This Row],[1W Return vs Nifty]]-AVERAGE(Table2[1W Return vs Nifty]))/_xlfn.STDEV.P(Table2[1W Return vs Nifty])</f>
        <v>0.45376372022133737</v>
      </c>
      <c r="O501">
        <v>755.03</v>
      </c>
      <c r="P501">
        <v>760.02327762069604</v>
      </c>
      <c r="Q501">
        <v>715.50851027552096</v>
      </c>
      <c r="R501">
        <v>59.654362352876902</v>
      </c>
      <c r="S501" s="2">
        <f>(Table2[[#This Row],[Close Price]]-Table2[[#This Row],[20D EMA]])/Table2[[#This Row],[20D EMA]]</f>
        <v>1.3204773320265456E-2</v>
      </c>
      <c r="T501" s="2">
        <f>(Table2[[#This Row],[Close Price]]-Table2[[#This Row],[50D EMA]])/Table2[[#This Row],[50D EMA]]</f>
        <v>6.5481183614322031E-3</v>
      </c>
      <c r="U501" s="2">
        <f>(Table2[[#This Row],[Close Price]]-Table2[[#This Row],[200D EMA]])/Table2[[#This Row],[200D EMA]]</f>
        <v>6.9169673055910041E-2</v>
      </c>
      <c r="V501">
        <v>1.12394161193986</v>
      </c>
      <c r="W501">
        <v>754.5</v>
      </c>
      <c r="X501">
        <v>771.6</v>
      </c>
      <c r="Y501">
        <v>733.15</v>
      </c>
      <c r="Z501">
        <v>778</v>
      </c>
      <c r="AA501">
        <v>733.15</v>
      </c>
      <c r="AB501">
        <v>778</v>
      </c>
      <c r="AC501" s="2">
        <f>(Table2[[#This Row],[Close Price]]/Table2[[#This Row],[Day Low]])-1</f>
        <v>1.3916500994035852E-2</v>
      </c>
      <c r="AD501" s="2">
        <f>(Table2[[#This Row],[Day High]]/Table2[[#This Row],[Close Price]])-1</f>
        <v>8.6274509803920818E-3</v>
      </c>
      <c r="AE501" s="2">
        <f>(Table2[[#This Row],[Close Price]]/Table2[[#This Row],[Current Week Low]])-1</f>
        <v>4.3442678851531191E-2</v>
      </c>
      <c r="AF501" s="2">
        <f>(Table2[[#This Row],[Current Week High]]/Table2[[#This Row],[Close Price]])-1</f>
        <v>1.6993464052287521E-2</v>
      </c>
      <c r="AG501" s="2">
        <f>(Table2[[#This Row],[Close Price]]/Table2[[#This Row],[Current Month Low]])-1</f>
        <v>4.3442678851531191E-2</v>
      </c>
      <c r="AH501" s="2">
        <f>(Table2[[#This Row],[Current Month High]]/Table2[[#This Row],[Close Price]])-1</f>
        <v>1.6993464052287521E-2</v>
      </c>
      <c r="AI501">
        <v>20.483660130718899</v>
      </c>
      <c r="AJ501">
        <v>44.872644635924601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-0.15</v>
      </c>
      <c r="AM501" t="s">
        <v>10357</v>
      </c>
      <c r="AN501">
        <v>6.47</v>
      </c>
      <c r="AO501" t="s">
        <v>10358</v>
      </c>
      <c r="AP501">
        <v>8.1173429346713996E-2</v>
      </c>
      <c r="AQ501">
        <f>(Table2[[#This Row],[Sharpe Ratio]]-AVERAGE(Table2[Sharpe Ratio]))/_xlfn.STDEV.P(Table2[Sharpe Ratio])</f>
        <v>0.20141480489924551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496</v>
      </c>
      <c r="AT501">
        <f>_xlfn.RANK.AVG(Table2[[#This Row],[6M Return vs Nifty Z-Score]],Table2[6M Return vs Nifty Z-Score])</f>
        <v>621</v>
      </c>
      <c r="AU501">
        <f>_xlfn.RANK.AVG(Table2[[#This Row],[Sharpe Ratio Z-Score]],Table2[Sharpe Ratio Z-Score])</f>
        <v>288</v>
      </c>
      <c r="AV501">
        <f>(Table2[[#This Row],[Rank 1Y]]+Table2[[#This Row],[Rank 6M]]+Table2[[#This Row],[Rank Sharpe]])/3</f>
        <v>468.33333333333331</v>
      </c>
    </row>
    <row r="502" spans="1:48" x14ac:dyDescent="0.3">
      <c r="A502" t="s">
        <v>220</v>
      </c>
      <c r="B502" t="s">
        <v>221</v>
      </c>
      <c r="C502" t="s">
        <v>10316</v>
      </c>
      <c r="D502" t="s">
        <v>222</v>
      </c>
      <c r="E502">
        <v>118698.74353358999</v>
      </c>
      <c r="F502">
        <v>1194.95</v>
      </c>
      <c r="G502">
        <v>13.9607178266592</v>
      </c>
      <c r="H502">
        <f>(Table2[[#This Row],[1Y Return vs Nifty]]-AVERAGE(Table2[1Y Return vs Nifty]))/_xlfn.STDEV.P(Table2[1Y Return vs Nifty])</f>
        <v>-0.17740916863368622</v>
      </c>
      <c r="I502">
        <v>0.63348450435388104</v>
      </c>
      <c r="J502">
        <f>(Table2[[#This Row],[1M Return vs Nifty]]-AVERAGE(Table2[1M Return vs Nifty]))/_xlfn.STDEV.P(Table2[1M Return vs Nifty])</f>
        <v>-0.21622973187949612</v>
      </c>
      <c r="K502">
        <v>-11.9214853979119</v>
      </c>
      <c r="L502">
        <f>(Table2[[#This Row],[6M Return vs Nifty]]-AVERAGE(Table2[6M Return vs Nifty]))/_xlfn.STDEV.P(Table2[6M Return vs Nifty])</f>
        <v>-0.70248548734797456</v>
      </c>
      <c r="M502">
        <v>-1.49736213948093</v>
      </c>
      <c r="N502">
        <f>(Table2[[#This Row],[1W Return vs Nifty]]-AVERAGE(Table2[1W Return vs Nifty]))/_xlfn.STDEV.P(Table2[1W Return vs Nifty])</f>
        <v>-0.16172433259059715</v>
      </c>
      <c r="O502">
        <v>1193.06</v>
      </c>
      <c r="P502">
        <v>1172.07854985431</v>
      </c>
      <c r="Q502">
        <v>1089.3305327675801</v>
      </c>
      <c r="R502">
        <v>53.247666214354801</v>
      </c>
      <c r="S502" s="2">
        <f>(Table2[[#This Row],[Close Price]]-Table2[[#This Row],[20D EMA]])/Table2[[#This Row],[20D EMA]]</f>
        <v>1.5841617353696377E-3</v>
      </c>
      <c r="T502" s="2">
        <f>(Table2[[#This Row],[Close Price]]-Table2[[#This Row],[50D EMA]])/Table2[[#This Row],[50D EMA]]</f>
        <v>1.9513581362386453E-2</v>
      </c>
      <c r="U502" s="2">
        <f>(Table2[[#This Row],[Close Price]]-Table2[[#This Row],[200D EMA]])/Table2[[#This Row],[200D EMA]]</f>
        <v>9.6958144525776363E-2</v>
      </c>
      <c r="V502">
        <v>0.81356121433605799</v>
      </c>
      <c r="W502">
        <v>1175</v>
      </c>
      <c r="X502">
        <v>1198.95</v>
      </c>
      <c r="Y502">
        <v>1175</v>
      </c>
      <c r="Z502">
        <v>1227</v>
      </c>
      <c r="AA502">
        <v>1175</v>
      </c>
      <c r="AB502">
        <v>1227</v>
      </c>
      <c r="AC502" s="2">
        <f>(Table2[[#This Row],[Close Price]]/Table2[[#This Row],[Day Low]])-1</f>
        <v>1.6978723404255325E-2</v>
      </c>
      <c r="AD502" s="2">
        <f>(Table2[[#This Row],[Day High]]/Table2[[#This Row],[Close Price]])-1</f>
        <v>3.3474203941588065E-3</v>
      </c>
      <c r="AE502" s="2">
        <f>(Table2[[#This Row],[Close Price]]/Table2[[#This Row],[Current Week Low]])-1</f>
        <v>1.6978723404255325E-2</v>
      </c>
      <c r="AF502" s="2">
        <f>(Table2[[#This Row],[Current Week High]]/Table2[[#This Row],[Close Price]])-1</f>
        <v>2.6821205908196921E-2</v>
      </c>
      <c r="AG502" s="2">
        <f>(Table2[[#This Row],[Close Price]]/Table2[[#This Row],[Current Month Low]])-1</f>
        <v>1.6978723404255325E-2</v>
      </c>
      <c r="AH502" s="2">
        <f>(Table2[[#This Row],[Current Month High]]/Table2[[#This Row],[Close Price]])-1</f>
        <v>2.6821205908196921E-2</v>
      </c>
      <c r="AI502">
        <v>4.8931251368797799</v>
      </c>
      <c r="AJ502">
        <v>44.540362419329099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-0.02</v>
      </c>
      <c r="AM502" t="s">
        <v>10357</v>
      </c>
      <c r="AN502">
        <v>1.49</v>
      </c>
      <c r="AO502" t="s">
        <v>10358</v>
      </c>
      <c r="AP502">
        <v>7.5494408872799996E-3</v>
      </c>
      <c r="AQ502">
        <f>(Table2[[#This Row],[Sharpe Ratio]]-AVERAGE(Table2[Sharpe Ratio]))/_xlfn.STDEV.P(Table2[Sharpe Ratio])</f>
        <v>-0.64094017091503885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-1.898788891366793</v>
      </c>
      <c r="AS502">
        <f>_xlfn.RANK.AVG(Table2[[#This Row],[1Y Return vs Nifty Z-Score]],Table2[1Y Return vs Nifty Z-Score])</f>
        <v>355</v>
      </c>
      <c r="AT502">
        <f>_xlfn.RANK.AVG(Table2[[#This Row],[6M Return vs Nifty Z-Score]],Table2[6M Return vs Nifty Z-Score])</f>
        <v>552</v>
      </c>
      <c r="AU502">
        <f>_xlfn.RANK.AVG(Table2[[#This Row],[Sharpe Ratio Z-Score]],Table2[Sharpe Ratio Z-Score])</f>
        <v>504</v>
      </c>
      <c r="AV502">
        <f>(Table2[[#This Row],[Rank 1Y]]+Table2[[#This Row],[Rank 6M]]+Table2[[#This Row],[Rank Sharpe]])/3</f>
        <v>470.33333333333331</v>
      </c>
    </row>
    <row r="503" spans="1:48" x14ac:dyDescent="0.3">
      <c r="A503" t="s">
        <v>1157</v>
      </c>
      <c r="B503" t="s">
        <v>1158</v>
      </c>
      <c r="C503" t="s">
        <v>10322</v>
      </c>
      <c r="D503" t="s">
        <v>496</v>
      </c>
      <c r="E503">
        <v>10553.46161439</v>
      </c>
      <c r="F503">
        <v>336.74</v>
      </c>
      <c r="G503">
        <v>-10.746330303219599</v>
      </c>
      <c r="H503">
        <f>(Table2[[#This Row],[1Y Return vs Nifty]]-AVERAGE(Table2[1Y Return vs Nifty]))/_xlfn.STDEV.P(Table2[1Y Return vs Nifty])</f>
        <v>-0.58935233958824329</v>
      </c>
      <c r="I503">
        <v>-0.26405830524992002</v>
      </c>
      <c r="J503">
        <f>(Table2[[#This Row],[1M Return vs Nifty]]-AVERAGE(Table2[1M Return vs Nifty]))/_xlfn.STDEV.P(Table2[1M Return vs Nifty])</f>
        <v>-0.30365349763635513</v>
      </c>
      <c r="K503">
        <v>-1.700490692461E-2</v>
      </c>
      <c r="L503">
        <f>(Table2[[#This Row],[6M Return vs Nifty]]-AVERAGE(Table2[6M Return vs Nifty]))/_xlfn.STDEV.P(Table2[6M Return vs Nifty])</f>
        <v>-0.30364642220834559</v>
      </c>
      <c r="M503">
        <v>4.4108344908251498</v>
      </c>
      <c r="N503">
        <f>(Table2[[#This Row],[1W Return vs Nifty]]-AVERAGE(Table2[1W Return vs Nifty]))/_xlfn.STDEV.P(Table2[1W Return vs Nifty])</f>
        <v>1.2520053318869251</v>
      </c>
      <c r="O503">
        <v>1620.73</v>
      </c>
      <c r="P503">
        <v>317.40908464723299</v>
      </c>
      <c r="Q503">
        <v>298.91518015354501</v>
      </c>
      <c r="R503">
        <v>64.125811549008404</v>
      </c>
      <c r="S503" s="2">
        <f>(Table2[[#This Row],[Close Price]]-Table2[[#This Row],[20D EMA]])/Table2[[#This Row],[20D EMA]]</f>
        <v>-0.79222942748020952</v>
      </c>
      <c r="T503" s="2">
        <f>(Table2[[#This Row],[Close Price]]-Table2[[#This Row],[50D EMA]])/Table2[[#This Row],[50D EMA]]</f>
        <v>6.0902211964888507E-2</v>
      </c>
      <c r="U503" s="2">
        <f>(Table2[[#This Row],[Close Price]]-Table2[[#This Row],[200D EMA]])/Table2[[#This Row],[200D EMA]]</f>
        <v>0.12654031095719318</v>
      </c>
      <c r="V503">
        <v>0.72409801435689003</v>
      </c>
      <c r="W503">
        <v>1650</v>
      </c>
      <c r="X503">
        <v>1694</v>
      </c>
      <c r="Y503">
        <v>1640.5</v>
      </c>
      <c r="Z503">
        <v>1694</v>
      </c>
      <c r="AA503">
        <v>1640.5</v>
      </c>
      <c r="AB503">
        <v>1694</v>
      </c>
      <c r="AC503" s="2">
        <f>(Table2[[#This Row],[Close Price]]/Table2[[#This Row],[Day Low]])-1</f>
        <v>-0.79591515151515146</v>
      </c>
      <c r="AD503" s="2">
        <f>(Table2[[#This Row],[Day High]]/Table2[[#This Row],[Close Price]])-1</f>
        <v>4.0305873968046564</v>
      </c>
      <c r="AE503" s="2">
        <f>(Table2[[#This Row],[Close Price]]/Table2[[#This Row],[Current Week Low]])-1</f>
        <v>-0.79473331301432493</v>
      </c>
      <c r="AF503" s="2">
        <f>(Table2[[#This Row],[Current Week High]]/Table2[[#This Row],[Close Price]])-1</f>
        <v>4.0305873968046564</v>
      </c>
      <c r="AG503" s="2">
        <f>(Table2[[#This Row],[Close Price]]/Table2[[#This Row],[Current Month Low]])-1</f>
        <v>-0.79473331301432493</v>
      </c>
      <c r="AH503" s="2">
        <f>(Table2[[#This Row],[Current Month High]]/Table2[[#This Row],[Close Price]])-1</f>
        <v>4.0305873968046564</v>
      </c>
      <c r="AI503">
        <v>7.9289659678090096</v>
      </c>
      <c r="AJ503">
        <v>38.804616652926597</v>
      </c>
      <c r="AK503" t="str">
        <f>IF(AND(Table2[[#This Row],[20D EMA]]&gt;Table2[[#This Row],[50D EMA]],Table2[[#This Row],[50D EMA]]&gt;Table2[[#This Row],[200D EMA]]),"Uptrend","Downtrend/NoTrend")</f>
        <v>Uptrend</v>
      </c>
      <c r="AL503">
        <v>0.01</v>
      </c>
      <c r="AM503" t="s">
        <v>10358</v>
      </c>
      <c r="AN503">
        <v>8.08</v>
      </c>
      <c r="AO503" t="s">
        <v>10358</v>
      </c>
      <c r="AP503">
        <v>1.9608631413289002E-2</v>
      </c>
      <c r="AQ503">
        <f>(Table2[[#This Row],[Sharpe Ratio]]-AVERAGE(Table2[Sharpe Ratio]))/_xlfn.STDEV.P(Table2[Sharpe Ratio])</f>
        <v>-0.50296721731075034</v>
      </c>
      <c r="AR5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-0.44761414485676942</v>
      </c>
      <c r="AS503">
        <f>_xlfn.RANK.AVG(Table2[[#This Row],[1Y Return vs Nifty Z-Score]],Table2[1Y Return vs Nifty Z-Score])</f>
        <v>517</v>
      </c>
      <c r="AT503">
        <f>_xlfn.RANK.AVG(Table2[[#This Row],[6M Return vs Nifty Z-Score]],Table2[6M Return vs Nifty Z-Score])</f>
        <v>426</v>
      </c>
      <c r="AU503">
        <f>_xlfn.RANK.AVG(Table2[[#This Row],[Sharpe Ratio Z-Score]],Table2[Sharpe Ratio Z-Score])</f>
        <v>471</v>
      </c>
      <c r="AV503">
        <f>(Table2[[#This Row],[Rank 1Y]]+Table2[[#This Row],[Rank 6M]]+Table2[[#This Row],[Rank Sharpe]])/3</f>
        <v>471.33333333333331</v>
      </c>
    </row>
    <row r="504" spans="1:48" x14ac:dyDescent="0.3">
      <c r="A504" t="s">
        <v>862</v>
      </c>
      <c r="B504" t="s">
        <v>863</v>
      </c>
      <c r="C504" t="s">
        <v>10325</v>
      </c>
      <c r="D504" t="s">
        <v>517</v>
      </c>
      <c r="E504">
        <v>18323.082675789999</v>
      </c>
      <c r="F504">
        <v>1590.95</v>
      </c>
      <c r="G504">
        <v>3.7614285081882799</v>
      </c>
      <c r="H504">
        <f>(Table2[[#This Row],[1Y Return vs Nifty]]-AVERAGE(Table2[1Y Return vs Nifty]))/_xlfn.STDEV.P(Table2[1Y Return vs Nifty])</f>
        <v>-0.34746297519315333</v>
      </c>
      <c r="I504">
        <v>-4.9127413093057601</v>
      </c>
      <c r="J504">
        <f>(Table2[[#This Row],[1M Return vs Nifty]]-AVERAGE(Table2[1M Return vs Nifty]))/_xlfn.STDEV.P(Table2[1M Return vs Nifty])</f>
        <v>-0.75645125800598856</v>
      </c>
      <c r="K504">
        <v>-2.6203934377826599</v>
      </c>
      <c r="L504">
        <f>(Table2[[#This Row],[6M Return vs Nifty]]-AVERAGE(Table2[6M Return vs Nifty]))/_xlfn.STDEV.P(Table2[6M Return vs Nifty])</f>
        <v>-0.39086846004769216</v>
      </c>
      <c r="M504">
        <v>-1.63778117014838</v>
      </c>
      <c r="N504">
        <f>(Table2[[#This Row],[1W Return vs Nifty]]-AVERAGE(Table2[1W Return vs Nifty]))/_xlfn.STDEV.P(Table2[1W Return vs Nifty])</f>
        <v>-0.19532418742506102</v>
      </c>
      <c r="O504">
        <v>1634.86</v>
      </c>
      <c r="P504">
        <v>1673.1544813335199</v>
      </c>
      <c r="Q504">
        <v>1600.38790844102</v>
      </c>
      <c r="R504">
        <v>45.287161997815097</v>
      </c>
      <c r="S504" s="2">
        <f>(Table2[[#This Row],[Close Price]]-Table2[[#This Row],[20D EMA]])/Table2[[#This Row],[20D EMA]]</f>
        <v>-2.6858568929449531E-2</v>
      </c>
      <c r="T504" s="2">
        <f>(Table2[[#This Row],[Close Price]]-Table2[[#This Row],[50D EMA]])/Table2[[#This Row],[50D EMA]]</f>
        <v>-4.9131435411751183E-2</v>
      </c>
      <c r="U504" s="2">
        <f>(Table2[[#This Row],[Close Price]]-Table2[[#This Row],[200D EMA]])/Table2[[#This Row],[200D EMA]]</f>
        <v>-5.8972630268206124E-3</v>
      </c>
      <c r="V504">
        <v>1.21558705260258</v>
      </c>
      <c r="W504">
        <v>1583</v>
      </c>
      <c r="X504">
        <v>1618</v>
      </c>
      <c r="Y504">
        <v>1583</v>
      </c>
      <c r="Z504">
        <v>1638</v>
      </c>
      <c r="AA504">
        <v>1583</v>
      </c>
      <c r="AB504">
        <v>1638</v>
      </c>
      <c r="AC504" s="2">
        <f>(Table2[[#This Row],[Close Price]]/Table2[[#This Row],[Day Low]])-1</f>
        <v>5.0221099178775486E-3</v>
      </c>
      <c r="AD504" s="2">
        <f>(Table2[[#This Row],[Day High]]/Table2[[#This Row],[Close Price]])-1</f>
        <v>1.7002419937772961E-2</v>
      </c>
      <c r="AE504" s="2">
        <f>(Table2[[#This Row],[Close Price]]/Table2[[#This Row],[Current Week Low]])-1</f>
        <v>5.0221099178775486E-3</v>
      </c>
      <c r="AF504" s="2">
        <f>(Table2[[#This Row],[Current Week High]]/Table2[[#This Row],[Close Price]])-1</f>
        <v>2.95735252522078E-2</v>
      </c>
      <c r="AG504" s="2">
        <f>(Table2[[#This Row],[Close Price]]/Table2[[#This Row],[Current Month Low]])-1</f>
        <v>5.0221099178775486E-3</v>
      </c>
      <c r="AH504" s="2">
        <f>(Table2[[#This Row],[Current Month High]]/Table2[[#This Row],[Close Price]])-1</f>
        <v>2.95735252522078E-2</v>
      </c>
      <c r="AI504">
        <v>19.548068763945999</v>
      </c>
      <c r="AJ504">
        <v>39.949859254046402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-0.16</v>
      </c>
      <c r="AM504" t="s">
        <v>10357</v>
      </c>
      <c r="AN504">
        <v>-2.69</v>
      </c>
      <c r="AO504" t="s">
        <v>10357</v>
      </c>
      <c r="AQ504">
        <f>(Table2[[#This Row],[Sharpe Ratio]]-AVERAGE(Table2[Sharpe Ratio]))/_xlfn.STDEV.P(Table2[Sharpe Ratio])</f>
        <v>-0.72731567472953296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411</v>
      </c>
      <c r="AT504">
        <f>_xlfn.RANK.AVG(Table2[[#This Row],[6M Return vs Nifty Z-Score]],Table2[6M Return vs Nifty Z-Score])</f>
        <v>455</v>
      </c>
      <c r="AU504">
        <f>_xlfn.RANK.AVG(Table2[[#This Row],[Sharpe Ratio Z-Score]],Table2[Sharpe Ratio Z-Score])</f>
        <v>548.5</v>
      </c>
      <c r="AV504">
        <f>(Table2[[#This Row],[Rank 1Y]]+Table2[[#This Row],[Rank 6M]]+Table2[[#This Row],[Rank Sharpe]])/3</f>
        <v>471.5</v>
      </c>
    </row>
    <row r="505" spans="1:48" x14ac:dyDescent="0.3">
      <c r="A505" t="s">
        <v>653</v>
      </c>
      <c r="B505" t="s">
        <v>654</v>
      </c>
      <c r="C505" t="s">
        <v>627</v>
      </c>
      <c r="D505" t="s">
        <v>627</v>
      </c>
      <c r="E505">
        <v>28449.179220000002</v>
      </c>
      <c r="F505">
        <v>839</v>
      </c>
      <c r="G505">
        <v>-19.439120717746</v>
      </c>
      <c r="H505">
        <f>(Table2[[#This Row],[1Y Return vs Nifty]]-AVERAGE(Table2[1Y Return vs Nifty]))/_xlfn.STDEV.P(Table2[1Y Return vs Nifty])</f>
        <v>-0.73428813398097259</v>
      </c>
      <c r="I505">
        <v>-3.6756079400658299</v>
      </c>
      <c r="J505">
        <f>(Table2[[#This Row],[1M Return vs Nifty]]-AVERAGE(Table2[1M Return vs Nifty]))/_xlfn.STDEV.P(Table2[1M Return vs Nifty])</f>
        <v>-0.63595020031252014</v>
      </c>
      <c r="K505">
        <v>-4.1730821673874496</v>
      </c>
      <c r="L505">
        <f>(Table2[[#This Row],[6M Return vs Nifty]]-AVERAGE(Table2[6M Return vs Nifty]))/_xlfn.STDEV.P(Table2[6M Return vs Nifty])</f>
        <v>-0.44288861513444749</v>
      </c>
      <c r="M505">
        <v>-5.1804286681274396</v>
      </c>
      <c r="N505">
        <f>(Table2[[#This Row],[1W Return vs Nifty]]-AVERAGE(Table2[1W Return vs Nifty]))/_xlfn.STDEV.P(Table2[1W Return vs Nifty])</f>
        <v>-1.0430186993155037</v>
      </c>
      <c r="O505">
        <v>859.28</v>
      </c>
      <c r="P505">
        <v>861.62149051283302</v>
      </c>
      <c r="Q505">
        <v>816.84049268098499</v>
      </c>
      <c r="R505">
        <v>34.186688152436297</v>
      </c>
      <c r="S505" s="2">
        <f>(Table2[[#This Row],[Close Price]]-Table2[[#This Row],[20D EMA]])/Table2[[#This Row],[20D EMA]]</f>
        <v>-2.3601154454892435E-2</v>
      </c>
      <c r="T505" s="2">
        <f>(Table2[[#This Row],[Close Price]]-Table2[[#This Row],[50D EMA]])/Table2[[#This Row],[50D EMA]]</f>
        <v>-2.6254556974163696E-2</v>
      </c>
      <c r="U505" s="2">
        <f>(Table2[[#This Row],[Close Price]]-Table2[[#This Row],[200D EMA]])/Table2[[#This Row],[200D EMA]]</f>
        <v>2.712831638192225E-2</v>
      </c>
      <c r="V505">
        <v>0.432238426496524</v>
      </c>
      <c r="W505">
        <v>812</v>
      </c>
      <c r="X505">
        <v>849.75</v>
      </c>
      <c r="Y505">
        <v>812</v>
      </c>
      <c r="Z505">
        <v>852.5</v>
      </c>
      <c r="AA505">
        <v>812</v>
      </c>
      <c r="AB505">
        <v>852.5</v>
      </c>
      <c r="AC505" s="2">
        <f>(Table2[[#This Row],[Close Price]]/Table2[[#This Row],[Day Low]])-1</f>
        <v>3.3251231527093639E-2</v>
      </c>
      <c r="AD505" s="2">
        <f>(Table2[[#This Row],[Day High]]/Table2[[#This Row],[Close Price]])-1</f>
        <v>1.2812872467222958E-2</v>
      </c>
      <c r="AE505" s="2">
        <f>(Table2[[#This Row],[Close Price]]/Table2[[#This Row],[Current Week Low]])-1</f>
        <v>3.3251231527093639E-2</v>
      </c>
      <c r="AF505" s="2">
        <f>(Table2[[#This Row],[Current Week High]]/Table2[[#This Row],[Close Price]])-1</f>
        <v>1.6090584028605415E-2</v>
      </c>
      <c r="AG505" s="2">
        <f>(Table2[[#This Row],[Close Price]]/Table2[[#This Row],[Current Month Low]])-1</f>
        <v>3.3251231527093639E-2</v>
      </c>
      <c r="AH505" s="2">
        <f>(Table2[[#This Row],[Current Month High]]/Table2[[#This Row],[Close Price]])-1</f>
        <v>1.6090584028605415E-2</v>
      </c>
      <c r="AI505">
        <v>20.2920143027413</v>
      </c>
      <c r="AJ505">
        <v>18.169014084507001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-0.09</v>
      </c>
      <c r="AM505" t="s">
        <v>10357</v>
      </c>
      <c r="AN505">
        <v>-2.41</v>
      </c>
      <c r="AO505" t="s">
        <v>10357</v>
      </c>
      <c r="AP505">
        <v>5.8777117394684997E-2</v>
      </c>
      <c r="AQ505">
        <f>(Table2[[#This Row],[Sharpe Ratio]]-AVERAGE(Table2[Sharpe Ratio]))/_xlfn.STDEV.P(Table2[Sharpe Ratio])</f>
        <v>-5.48283735462596E-2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571</v>
      </c>
      <c r="AT505">
        <f>_xlfn.RANK.AVG(Table2[[#This Row],[6M Return vs Nifty Z-Score]],Table2[6M Return vs Nifty Z-Score])</f>
        <v>475</v>
      </c>
      <c r="AU505">
        <f>_xlfn.RANK.AVG(Table2[[#This Row],[Sharpe Ratio Z-Score]],Table2[Sharpe Ratio Z-Score])</f>
        <v>369</v>
      </c>
      <c r="AV505">
        <f>(Table2[[#This Row],[Rank 1Y]]+Table2[[#This Row],[Rank 6M]]+Table2[[#This Row],[Rank Sharpe]])/3</f>
        <v>471.66666666666669</v>
      </c>
    </row>
    <row r="506" spans="1:48" x14ac:dyDescent="0.3">
      <c r="A506" t="s">
        <v>128</v>
      </c>
      <c r="B506" t="s">
        <v>129</v>
      </c>
      <c r="C506" t="s">
        <v>10314</v>
      </c>
      <c r="D506" t="s">
        <v>51</v>
      </c>
      <c r="E506">
        <v>219124.77164411999</v>
      </c>
      <c r="F506">
        <v>347.2</v>
      </c>
      <c r="G506">
        <v>7.9560143228154203</v>
      </c>
      <c r="H506">
        <f>(Table2[[#This Row],[1Y Return vs Nifty]]-AVERAGE(Table2[1Y Return vs Nifty]))/_xlfn.STDEV.P(Table2[1Y Return vs Nifty])</f>
        <v>-0.27752621171435959</v>
      </c>
      <c r="I506">
        <v>7.71427343978094</v>
      </c>
      <c r="J506">
        <f>(Table2[[#This Row],[1M Return vs Nifty]]-AVERAGE(Table2[1M Return vs Nifty]))/_xlfn.STDEV.P(Table2[1M Return vs Nifty])</f>
        <v>0.47346353582969547</v>
      </c>
      <c r="K506">
        <v>-4.8405374411423496</v>
      </c>
      <c r="L506">
        <f>(Table2[[#This Row],[6M Return vs Nifty]]-AVERAGE(Table2[6M Return vs Nifty]))/_xlfn.STDEV.P(Table2[6M Return vs Nifty])</f>
        <v>-0.46525055168501445</v>
      </c>
      <c r="M506">
        <v>6.3144801647376996</v>
      </c>
      <c r="N506">
        <f>(Table2[[#This Row],[1W Return vs Nifty]]-AVERAGE(Table2[1W Return vs Nifty]))/_xlfn.STDEV.P(Table2[1W Return vs Nifty])</f>
        <v>1.7075149447626654</v>
      </c>
      <c r="O506">
        <v>332.51</v>
      </c>
      <c r="P506">
        <v>335.86626357646901</v>
      </c>
      <c r="Q506">
        <v>305.61876937837098</v>
      </c>
      <c r="R506">
        <v>71.582625257761507</v>
      </c>
      <c r="S506" s="2">
        <f>(Table2[[#This Row],[Close Price]]-Table2[[#This Row],[20D EMA]])/Table2[[#This Row],[20D EMA]]</f>
        <v>4.4179122432408041E-2</v>
      </c>
      <c r="T506" s="2">
        <f>(Table2[[#This Row],[Close Price]]-Table2[[#This Row],[50D EMA]])/Table2[[#This Row],[50D EMA]]</f>
        <v>3.3744789675639895E-2</v>
      </c>
      <c r="U506" s="2">
        <f>(Table2[[#This Row],[Close Price]]-Table2[[#This Row],[200D EMA]])/Table2[[#This Row],[200D EMA]]</f>
        <v>0.13605588003055338</v>
      </c>
      <c r="V506">
        <v>1.5243072007412699</v>
      </c>
      <c r="W506">
        <v>343.05</v>
      </c>
      <c r="X506">
        <v>350.3</v>
      </c>
      <c r="Y506">
        <v>323.14999999999998</v>
      </c>
      <c r="Z506">
        <v>355</v>
      </c>
      <c r="AA506">
        <v>323.14999999999998</v>
      </c>
      <c r="AB506">
        <v>355</v>
      </c>
      <c r="AC506" s="2">
        <f>(Table2[[#This Row],[Close Price]]/Table2[[#This Row],[Day Low]])-1</f>
        <v>1.2097361900597514E-2</v>
      </c>
      <c r="AD506" s="2">
        <f>(Table2[[#This Row],[Day High]]/Table2[[#This Row],[Close Price]])-1</f>
        <v>8.9285714285713969E-3</v>
      </c>
      <c r="AE506" s="2">
        <f>(Table2[[#This Row],[Close Price]]/Table2[[#This Row],[Current Week Low]])-1</f>
        <v>7.4423642271391088E-2</v>
      </c>
      <c r="AF506" s="2">
        <f>(Table2[[#This Row],[Current Week High]]/Table2[[#This Row],[Close Price]])-1</f>
        <v>2.2465437788018461E-2</v>
      </c>
      <c r="AG506" s="2">
        <f>(Table2[[#This Row],[Close Price]]/Table2[[#This Row],[Current Month Low]])-1</f>
        <v>7.4423642271391088E-2</v>
      </c>
      <c r="AH506" s="2">
        <f>(Table2[[#This Row],[Current Month High]]/Table2[[#This Row],[Close Price]])-1</f>
        <v>2.2465437788018461E-2</v>
      </c>
      <c r="AI506">
        <v>13.680875576036801</v>
      </c>
      <c r="AJ506">
        <v>69.987760097919207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-0.09</v>
      </c>
      <c r="AM506" t="s">
        <v>10357</v>
      </c>
      <c r="AN506">
        <v>4.75</v>
      </c>
      <c r="AO506" t="s">
        <v>10358</v>
      </c>
      <c r="AQ506">
        <f>(Table2[[#This Row],[Sharpe Ratio]]-AVERAGE(Table2[Sharpe Ratio]))/_xlfn.STDEV.P(Table2[Sharpe Ratio])</f>
        <v>-0.72731567472953296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383</v>
      </c>
      <c r="AT506">
        <f>_xlfn.RANK.AVG(Table2[[#This Row],[6M Return vs Nifty Z-Score]],Table2[6M Return vs Nifty Z-Score])</f>
        <v>484</v>
      </c>
      <c r="AU506">
        <f>_xlfn.RANK.AVG(Table2[[#This Row],[Sharpe Ratio Z-Score]],Table2[Sharpe Ratio Z-Score])</f>
        <v>548.5</v>
      </c>
      <c r="AV506">
        <f>(Table2[[#This Row],[Rank 1Y]]+Table2[[#This Row],[Rank 6M]]+Table2[[#This Row],[Rank Sharpe]])/3</f>
        <v>471.83333333333331</v>
      </c>
    </row>
    <row r="507" spans="1:48" x14ac:dyDescent="0.3">
      <c r="A507" t="s">
        <v>634</v>
      </c>
      <c r="B507" t="s">
        <v>635</v>
      </c>
      <c r="C507" t="s">
        <v>10319</v>
      </c>
      <c r="D507" t="s">
        <v>204</v>
      </c>
      <c r="E507">
        <v>29388.659163359898</v>
      </c>
      <c r="F507">
        <v>15658.05</v>
      </c>
      <c r="G507">
        <v>-23.828031185486498</v>
      </c>
      <c r="H507">
        <f>(Table2[[#This Row],[1Y Return vs Nifty]]-AVERAGE(Table2[1Y Return vs Nifty]))/_xlfn.STDEV.P(Table2[1Y Return vs Nifty])</f>
        <v>-0.80746489251613063</v>
      </c>
      <c r="I507">
        <v>-5.2534405051961901</v>
      </c>
      <c r="J507">
        <f>(Table2[[#This Row],[1M Return vs Nifty]]-AVERAGE(Table2[1M Return vs Nifty]))/_xlfn.STDEV.P(Table2[1M Return vs Nifty])</f>
        <v>-0.78963653493804165</v>
      </c>
      <c r="K507">
        <v>-5.7287233164349498</v>
      </c>
      <c r="L507">
        <f>(Table2[[#This Row],[6M Return vs Nifty]]-AVERAGE(Table2[6M Return vs Nifty]))/_xlfn.STDEV.P(Table2[6M Return vs Nifty])</f>
        <v>-0.49500768593712363</v>
      </c>
      <c r="M507">
        <v>-0.42554934641513498</v>
      </c>
      <c r="N507">
        <f>(Table2[[#This Row],[1W Return vs Nifty]]-AVERAGE(Table2[1W Return vs Nifty]))/_xlfn.STDEV.P(Table2[1W Return vs Nifty])</f>
        <v>9.4742003101605993E-2</v>
      </c>
      <c r="O507">
        <v>15560.68</v>
      </c>
      <c r="P507">
        <v>15598.1233767706</v>
      </c>
      <c r="Q507">
        <v>15045.673638448499</v>
      </c>
      <c r="R507">
        <v>48.793664169580602</v>
      </c>
      <c r="S507" s="2">
        <f>(Table2[[#This Row],[Close Price]]-Table2[[#This Row],[20D EMA]])/Table2[[#This Row],[20D EMA]]</f>
        <v>6.2574386209342378E-3</v>
      </c>
      <c r="T507" s="2">
        <f>(Table2[[#This Row],[Close Price]]-Table2[[#This Row],[50D EMA]])/Table2[[#This Row],[50D EMA]]</f>
        <v>3.8419123750902452E-3</v>
      </c>
      <c r="U507" s="2">
        <f>(Table2[[#This Row],[Close Price]]-Table2[[#This Row],[200D EMA]])/Table2[[#This Row],[200D EMA]]</f>
        <v>4.0701159434071564E-2</v>
      </c>
      <c r="V507">
        <v>0.37595557356377102</v>
      </c>
      <c r="W507">
        <v>15301</v>
      </c>
      <c r="X507">
        <v>15847.55</v>
      </c>
      <c r="Y507">
        <v>15075</v>
      </c>
      <c r="Z507">
        <v>15847.55</v>
      </c>
      <c r="AA507">
        <v>15075</v>
      </c>
      <c r="AB507">
        <v>15847.55</v>
      </c>
      <c r="AC507" s="2">
        <f>(Table2[[#This Row],[Close Price]]/Table2[[#This Row],[Day Low]])-1</f>
        <v>2.333507613881447E-2</v>
      </c>
      <c r="AD507" s="2">
        <f>(Table2[[#This Row],[Day High]]/Table2[[#This Row],[Close Price]])-1</f>
        <v>1.2102401001401919E-2</v>
      </c>
      <c r="AE507" s="2">
        <f>(Table2[[#This Row],[Close Price]]/Table2[[#This Row],[Current Week Low]])-1</f>
        <v>3.8676616915422901E-2</v>
      </c>
      <c r="AF507" s="2">
        <f>(Table2[[#This Row],[Current Week High]]/Table2[[#This Row],[Close Price]])-1</f>
        <v>1.2102401001401919E-2</v>
      </c>
      <c r="AG507" s="2">
        <f>(Table2[[#This Row],[Close Price]]/Table2[[#This Row],[Current Month Low]])-1</f>
        <v>3.8676616915422901E-2</v>
      </c>
      <c r="AH507" s="2">
        <f>(Table2[[#This Row],[Current Month High]]/Table2[[#This Row],[Close Price]])-1</f>
        <v>1.2102401001401919E-2</v>
      </c>
      <c r="AI507">
        <v>16.553466108487299</v>
      </c>
      <c r="AJ507">
        <v>20.678612716762899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-0.1</v>
      </c>
      <c r="AM507" t="s">
        <v>10357</v>
      </c>
      <c r="AN507">
        <v>-1.91</v>
      </c>
      <c r="AO507" t="s">
        <v>10357</v>
      </c>
      <c r="AP507">
        <v>7.2602211910700001E-2</v>
      </c>
      <c r="AQ507">
        <f>(Table2[[#This Row],[Sharpe Ratio]]-AVERAGE(Table2[Sharpe Ratio]))/_xlfn.STDEV.P(Table2[Sharpe Ratio])</f>
        <v>0.10334883744638625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596</v>
      </c>
      <c r="AT507">
        <f>_xlfn.RANK.AVG(Table2[[#This Row],[6M Return vs Nifty Z-Score]],Table2[6M Return vs Nifty Z-Score])</f>
        <v>494</v>
      </c>
      <c r="AU507">
        <f>_xlfn.RANK.AVG(Table2[[#This Row],[Sharpe Ratio Z-Score]],Table2[Sharpe Ratio Z-Score])</f>
        <v>326</v>
      </c>
      <c r="AV507">
        <f>(Table2[[#This Row],[Rank 1Y]]+Table2[[#This Row],[Rank 6M]]+Table2[[#This Row],[Rank Sharpe]])/3</f>
        <v>472</v>
      </c>
    </row>
    <row r="508" spans="1:48" x14ac:dyDescent="0.3">
      <c r="A508" t="s">
        <v>339</v>
      </c>
      <c r="B508" t="s">
        <v>340</v>
      </c>
      <c r="C508" t="s">
        <v>10322</v>
      </c>
      <c r="D508" t="s">
        <v>135</v>
      </c>
      <c r="E508">
        <v>74960</v>
      </c>
      <c r="F508">
        <v>939.2</v>
      </c>
      <c r="G508">
        <v>4.5178386795751804</v>
      </c>
      <c r="H508">
        <f>(Table2[[#This Row],[1Y Return vs Nifty]]-AVERAGE(Table2[1Y Return vs Nifty]))/_xlfn.STDEV.P(Table2[1Y Return vs Nifty])</f>
        <v>-0.33485127010781063</v>
      </c>
      <c r="I508">
        <v>-2.2469243072927298</v>
      </c>
      <c r="J508">
        <f>(Table2[[#This Row],[1M Return vs Nifty]]-AVERAGE(Table2[1M Return vs Nifty]))/_xlfn.STDEV.P(Table2[1M Return vs Nifty])</f>
        <v>-0.49679148619241209</v>
      </c>
      <c r="K508">
        <v>-12.3381481388714</v>
      </c>
      <c r="L508">
        <f>(Table2[[#This Row],[6M Return vs Nifty]]-AVERAGE(Table2[6M Return vs Nifty]))/_xlfn.STDEV.P(Table2[6M Return vs Nifty])</f>
        <v>-0.71644505309371342</v>
      </c>
      <c r="M508">
        <v>0.74121498104111205</v>
      </c>
      <c r="N508">
        <f>(Table2[[#This Row],[1W Return vs Nifty]]-AVERAGE(Table2[1W Return vs Nifty]))/_xlfn.STDEV.P(Table2[1W Return vs Nifty])</f>
        <v>0.3739286051043238</v>
      </c>
      <c r="O508">
        <v>938.66</v>
      </c>
      <c r="P508">
        <v>960.49615316587995</v>
      </c>
      <c r="Q508">
        <v>925.71958993593296</v>
      </c>
      <c r="R508">
        <v>54.2872644058044</v>
      </c>
      <c r="S508" s="2">
        <f>(Table2[[#This Row],[Close Price]]-Table2[[#This Row],[20D EMA]])/Table2[[#This Row],[20D EMA]]</f>
        <v>5.7528817676270145E-4</v>
      </c>
      <c r="T508" s="2">
        <f>(Table2[[#This Row],[Close Price]]-Table2[[#This Row],[50D EMA]])/Table2[[#This Row],[50D EMA]]</f>
        <v>-2.2172033792832904E-2</v>
      </c>
      <c r="U508" s="2">
        <f>(Table2[[#This Row],[Close Price]]-Table2[[#This Row],[200D EMA]])/Table2[[#This Row],[200D EMA]]</f>
        <v>1.456208792664746E-2</v>
      </c>
      <c r="V508">
        <v>0.49311469195519497</v>
      </c>
      <c r="W508">
        <v>932.2</v>
      </c>
      <c r="X508">
        <v>941</v>
      </c>
      <c r="Y508">
        <v>928</v>
      </c>
      <c r="Z508">
        <v>949</v>
      </c>
      <c r="AA508">
        <v>928</v>
      </c>
      <c r="AB508">
        <v>949</v>
      </c>
      <c r="AC508" s="2">
        <f>(Table2[[#This Row],[Close Price]]/Table2[[#This Row],[Day Low]])-1</f>
        <v>7.5091182149753521E-3</v>
      </c>
      <c r="AD508" s="2">
        <f>(Table2[[#This Row],[Day High]]/Table2[[#This Row],[Close Price]])-1</f>
        <v>1.9165247018739784E-3</v>
      </c>
      <c r="AE508" s="2">
        <f>(Table2[[#This Row],[Close Price]]/Table2[[#This Row],[Current Week Low]])-1</f>
        <v>1.2068965517241459E-2</v>
      </c>
      <c r="AF508" s="2">
        <f>(Table2[[#This Row],[Current Week High]]/Table2[[#This Row],[Close Price]])-1</f>
        <v>1.0434412265758031E-2</v>
      </c>
      <c r="AG508" s="2">
        <f>(Table2[[#This Row],[Close Price]]/Table2[[#This Row],[Current Month Low]])-1</f>
        <v>1.2068965517241459E-2</v>
      </c>
      <c r="AH508" s="2">
        <f>(Table2[[#This Row],[Current Month High]]/Table2[[#This Row],[Close Price]])-1</f>
        <v>1.0434412265758031E-2</v>
      </c>
      <c r="AI508">
        <v>21.2627768313458</v>
      </c>
      <c r="AJ508">
        <v>47.777515537723197</v>
      </c>
      <c r="AK508" t="str">
        <f>IF(AND(Table2[[#This Row],[20D EMA]]&gt;Table2[[#This Row],[50D EMA]],Table2[[#This Row],[50D EMA]]&gt;Table2[[#This Row],[200D EMA]]),"Uptrend","Downtrend/NoTrend")</f>
        <v>Downtrend/NoTrend</v>
      </c>
      <c r="AL508">
        <v>-0.16</v>
      </c>
      <c r="AM508" t="s">
        <v>10357</v>
      </c>
      <c r="AN508">
        <v>0.16</v>
      </c>
      <c r="AO508" t="s">
        <v>10358</v>
      </c>
      <c r="AP508">
        <v>2.3170760591314E-2</v>
      </c>
      <c r="AQ508">
        <f>(Table2[[#This Row],[Sharpe Ratio]]-AVERAGE(Table2[Sharpe Ratio]))/_xlfn.STDEV.P(Table2[Sharpe Ratio])</f>
        <v>-0.4622117882666435</v>
      </c>
      <c r="AR5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8">
        <f>_xlfn.RANK.AVG(Table2[[#This Row],[1Y Return vs Nifty Z-Score]],Table2[1Y Return vs Nifty Z-Score])</f>
        <v>402</v>
      </c>
      <c r="AT508">
        <f>_xlfn.RANK.AVG(Table2[[#This Row],[6M Return vs Nifty Z-Score]],Table2[6M Return vs Nifty Z-Score])</f>
        <v>560</v>
      </c>
      <c r="AU508">
        <f>_xlfn.RANK.AVG(Table2[[#This Row],[Sharpe Ratio Z-Score]],Table2[Sharpe Ratio Z-Score])</f>
        <v>462</v>
      </c>
      <c r="AV508">
        <f>(Table2[[#This Row],[Rank 1Y]]+Table2[[#This Row],[Rank 6M]]+Table2[[#This Row],[Rank Sharpe]])/3</f>
        <v>474.66666666666669</v>
      </c>
    </row>
    <row r="509" spans="1:48" x14ac:dyDescent="0.3">
      <c r="A509" t="s">
        <v>811</v>
      </c>
      <c r="B509" t="s">
        <v>812</v>
      </c>
      <c r="C509" t="s">
        <v>10318</v>
      </c>
      <c r="D509" t="s">
        <v>281</v>
      </c>
      <c r="E509">
        <v>20027.0941922399</v>
      </c>
      <c r="F509">
        <v>406.85</v>
      </c>
      <c r="G509">
        <v>-6.2850007760758597</v>
      </c>
      <c r="H509">
        <f>(Table2[[#This Row],[1Y Return vs Nifty]]-AVERAGE(Table2[1Y Return vs Nifty]))/_xlfn.STDEV.P(Table2[1Y Return vs Nifty])</f>
        <v>-0.51496813057938651</v>
      </c>
      <c r="I509">
        <v>8.0265535348229093</v>
      </c>
      <c r="J509">
        <f>(Table2[[#This Row],[1M Return vs Nifty]]-AVERAGE(Table2[1M Return vs Nifty]))/_xlfn.STDEV.P(Table2[1M Return vs Nifty])</f>
        <v>0.50388069430654858</v>
      </c>
      <c r="K509">
        <v>-24.3174502910013</v>
      </c>
      <c r="L509">
        <f>(Table2[[#This Row],[6M Return vs Nifty]]-AVERAGE(Table2[6M Return vs Nifty]))/_xlfn.STDEV.P(Table2[6M Return vs Nifty])</f>
        <v>-1.1177908888063972</v>
      </c>
      <c r="M509">
        <v>-2.3871940281666899</v>
      </c>
      <c r="N509">
        <f>(Table2[[#This Row],[1W Return vs Nifty]]-AVERAGE(Table2[1W Return vs Nifty]))/_xlfn.STDEV.P(Table2[1W Return vs Nifty])</f>
        <v>-0.37464577311617225</v>
      </c>
      <c r="O509">
        <v>394.83</v>
      </c>
      <c r="P509">
        <v>379.67285911976199</v>
      </c>
      <c r="Q509">
        <v>373.74085437865898</v>
      </c>
      <c r="R509">
        <v>56.054305442484797</v>
      </c>
      <c r="S509" s="2">
        <f>(Table2[[#This Row],[Close Price]]-Table2[[#This Row],[20D EMA]])/Table2[[#This Row],[20D EMA]]</f>
        <v>3.0443482004913605E-2</v>
      </c>
      <c r="T509" s="2">
        <f>(Table2[[#This Row],[Close Price]]-Table2[[#This Row],[50D EMA]])/Table2[[#This Row],[50D EMA]]</f>
        <v>7.1580415158581073E-2</v>
      </c>
      <c r="U509" s="2">
        <f>(Table2[[#This Row],[Close Price]]-Table2[[#This Row],[200D EMA]])/Table2[[#This Row],[200D EMA]]</f>
        <v>8.8588510550672114E-2</v>
      </c>
      <c r="V509">
        <v>0.52635977915457799</v>
      </c>
      <c r="W509">
        <v>398.75</v>
      </c>
      <c r="X509">
        <v>409</v>
      </c>
      <c r="Y509">
        <v>398.75</v>
      </c>
      <c r="Z509">
        <v>409</v>
      </c>
      <c r="AA509">
        <v>398.75</v>
      </c>
      <c r="AB509">
        <v>409</v>
      </c>
      <c r="AC509" s="2">
        <f>(Table2[[#This Row],[Close Price]]/Table2[[#This Row],[Day Low]])-1</f>
        <v>2.031347962382446E-2</v>
      </c>
      <c r="AD509" s="2">
        <f>(Table2[[#This Row],[Day High]]/Table2[[#This Row],[Close Price]])-1</f>
        <v>5.2845028880421641E-3</v>
      </c>
      <c r="AE509" s="2">
        <f>(Table2[[#This Row],[Close Price]]/Table2[[#This Row],[Current Week Low]])-1</f>
        <v>2.031347962382446E-2</v>
      </c>
      <c r="AF509" s="2">
        <f>(Table2[[#This Row],[Current Week High]]/Table2[[#This Row],[Close Price]])-1</f>
        <v>5.2845028880421641E-3</v>
      </c>
      <c r="AG509" s="2">
        <f>(Table2[[#This Row],[Close Price]]/Table2[[#This Row],[Current Month Low]])-1</f>
        <v>2.031347962382446E-2</v>
      </c>
      <c r="AH509" s="2">
        <f>(Table2[[#This Row],[Current Month High]]/Table2[[#This Row],[Close Price]])-1</f>
        <v>5.2845028880421641E-3</v>
      </c>
      <c r="AI509">
        <v>37.151284257097103</v>
      </c>
      <c r="AJ509">
        <v>30.7778849244615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-0.03</v>
      </c>
      <c r="AM509" t="s">
        <v>10357</v>
      </c>
      <c r="AN509">
        <v>2.77</v>
      </c>
      <c r="AO509" t="s">
        <v>10358</v>
      </c>
      <c r="AP509">
        <v>8.7315465863330999E-2</v>
      </c>
      <c r="AQ509">
        <f>(Table2[[#This Row],[Sharpe Ratio]]-AVERAGE(Table2[Sharpe Ratio]))/_xlfn.STDEV.P(Table2[Sharpe Ratio])</f>
        <v>0.27168775709411414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-1.2318363411012934</v>
      </c>
      <c r="AS509">
        <f>_xlfn.RANK.AVG(Table2[[#This Row],[1Y Return vs Nifty Z-Score]],Table2[1Y Return vs Nifty Z-Score])</f>
        <v>486</v>
      </c>
      <c r="AT509">
        <f>_xlfn.RANK.AVG(Table2[[#This Row],[6M Return vs Nifty Z-Score]],Table2[6M Return vs Nifty Z-Score])</f>
        <v>675</v>
      </c>
      <c r="AU509">
        <f>_xlfn.RANK.AVG(Table2[[#This Row],[Sharpe Ratio Z-Score]],Table2[Sharpe Ratio Z-Score])</f>
        <v>264</v>
      </c>
      <c r="AV509">
        <f>(Table2[[#This Row],[Rank 1Y]]+Table2[[#This Row],[Rank 6M]]+Table2[[#This Row],[Rank Sharpe]])/3</f>
        <v>475</v>
      </c>
    </row>
    <row r="510" spans="1:48" x14ac:dyDescent="0.3">
      <c r="A510" t="s">
        <v>1108</v>
      </c>
      <c r="B510" t="s">
        <v>1109</v>
      </c>
      <c r="C510" t="s">
        <v>10313</v>
      </c>
      <c r="D510" t="s">
        <v>298</v>
      </c>
      <c r="E510">
        <v>11336.04958531</v>
      </c>
      <c r="F510">
        <v>2025.2</v>
      </c>
      <c r="G510">
        <v>-13.9228356754939</v>
      </c>
      <c r="H510">
        <f>(Table2[[#This Row],[1Y Return vs Nifty]]-AVERAGE(Table2[1Y Return vs Nifty]))/_xlfn.STDEV.P(Table2[1Y Return vs Nifty])</f>
        <v>-0.64231454246776953</v>
      </c>
      <c r="I510">
        <v>-8.3871504082927899</v>
      </c>
      <c r="J510">
        <f>(Table2[[#This Row],[1M Return vs Nifty]]-AVERAGE(Table2[1M Return vs Nifty]))/_xlfn.STDEV.P(Table2[1M Return vs Nifty])</f>
        <v>-1.0948706893280702</v>
      </c>
      <c r="K510">
        <v>-1.09650692061002</v>
      </c>
      <c r="L510">
        <f>(Table2[[#This Row],[6M Return vs Nifty]]-AVERAGE(Table2[6M Return vs Nifty]))/_xlfn.STDEV.P(Table2[6M Return vs Nifty])</f>
        <v>-0.33981327335994327</v>
      </c>
      <c r="M510">
        <v>-1.9085062175499901</v>
      </c>
      <c r="N510">
        <f>(Table2[[#This Row],[1W Return vs Nifty]]-AVERAGE(Table2[1W Return vs Nifty]))/_xlfn.STDEV.P(Table2[1W Return vs Nifty])</f>
        <v>-0.26010402709145208</v>
      </c>
      <c r="O510">
        <v>2146.79</v>
      </c>
      <c r="P510">
        <v>2187.3282226250099</v>
      </c>
      <c r="Q510">
        <v>2022.9685084985999</v>
      </c>
      <c r="R510">
        <v>37.560631898051398</v>
      </c>
      <c r="S510" s="2">
        <f>(Table2[[#This Row],[Close Price]]-Table2[[#This Row],[20D EMA]])/Table2[[#This Row],[20D EMA]]</f>
        <v>-5.6638050298352387E-2</v>
      </c>
      <c r="T510" s="2">
        <f>(Table2[[#This Row],[Close Price]]-Table2[[#This Row],[50D EMA]])/Table2[[#This Row],[50D EMA]]</f>
        <v>-7.4121579444734603E-2</v>
      </c>
      <c r="U510" s="2">
        <f>(Table2[[#This Row],[Close Price]]-Table2[[#This Row],[200D EMA]])/Table2[[#This Row],[200D EMA]]</f>
        <v>1.1030777256420443E-3</v>
      </c>
      <c r="V510">
        <v>0.39198772068364002</v>
      </c>
      <c r="W510">
        <v>2011.1</v>
      </c>
      <c r="X510">
        <v>2078.75</v>
      </c>
      <c r="Y510">
        <v>2011.1</v>
      </c>
      <c r="Z510">
        <v>2130</v>
      </c>
      <c r="AA510">
        <v>2011.1</v>
      </c>
      <c r="AB510">
        <v>2130</v>
      </c>
      <c r="AC510" s="2">
        <f>(Table2[[#This Row],[Close Price]]/Table2[[#This Row],[Day Low]])-1</f>
        <v>7.0110884590524059E-3</v>
      </c>
      <c r="AD510" s="2">
        <f>(Table2[[#This Row],[Day High]]/Table2[[#This Row],[Close Price]])-1</f>
        <v>2.6441832905391927E-2</v>
      </c>
      <c r="AE510" s="2">
        <f>(Table2[[#This Row],[Close Price]]/Table2[[#This Row],[Current Week Low]])-1</f>
        <v>7.0110884590524059E-3</v>
      </c>
      <c r="AF510" s="2">
        <f>(Table2[[#This Row],[Current Week High]]/Table2[[#This Row],[Close Price]])-1</f>
        <v>5.174797550859167E-2</v>
      </c>
      <c r="AG510" s="2">
        <f>(Table2[[#This Row],[Close Price]]/Table2[[#This Row],[Current Month Low]])-1</f>
        <v>7.0110884590524059E-3</v>
      </c>
      <c r="AH510" s="2">
        <f>(Table2[[#This Row],[Current Month High]]/Table2[[#This Row],[Close Price]])-1</f>
        <v>5.174797550859167E-2</v>
      </c>
      <c r="AI510">
        <v>35.682895516492103</v>
      </c>
      <c r="AJ510">
        <v>26.5749999999999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-0.16</v>
      </c>
      <c r="AM510" t="s">
        <v>10357</v>
      </c>
      <c r="AN510">
        <v>-10.48</v>
      </c>
      <c r="AO510" t="s">
        <v>10357</v>
      </c>
      <c r="AP510">
        <v>2.7541538705795999E-2</v>
      </c>
      <c r="AQ510">
        <f>(Table2[[#This Row],[Sharpe Ratio]]-AVERAGE(Table2[Sharpe Ratio]))/_xlfn.STDEV.P(Table2[Sharpe Ratio])</f>
        <v>-0.41220435495647056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536</v>
      </c>
      <c r="AT510">
        <f>_xlfn.RANK.AVG(Table2[[#This Row],[6M Return vs Nifty Z-Score]],Table2[6M Return vs Nifty Z-Score])</f>
        <v>438</v>
      </c>
      <c r="AU510">
        <f>_xlfn.RANK.AVG(Table2[[#This Row],[Sharpe Ratio Z-Score]],Table2[Sharpe Ratio Z-Score])</f>
        <v>452</v>
      </c>
      <c r="AV510">
        <f>(Table2[[#This Row],[Rank 1Y]]+Table2[[#This Row],[Rank 6M]]+Table2[[#This Row],[Rank Sharpe]])/3</f>
        <v>475.33333333333331</v>
      </c>
    </row>
    <row r="511" spans="1:48" x14ac:dyDescent="0.3">
      <c r="A511" t="s">
        <v>437</v>
      </c>
      <c r="B511" t="s">
        <v>438</v>
      </c>
      <c r="C511" t="s">
        <v>10314</v>
      </c>
      <c r="D511" t="s">
        <v>34</v>
      </c>
      <c r="E511">
        <v>53448.32074684</v>
      </c>
      <c r="F511">
        <v>117.93</v>
      </c>
      <c r="G511">
        <v>2.8792217118534</v>
      </c>
      <c r="H511">
        <f>(Table2[[#This Row],[1Y Return vs Nifty]]-AVERAGE(Table2[1Y Return vs Nifty]))/_xlfn.STDEV.P(Table2[1Y Return vs Nifty])</f>
        <v>-0.36217210042776043</v>
      </c>
      <c r="I511">
        <v>-5.3578342139027599</v>
      </c>
      <c r="J511">
        <f>(Table2[[#This Row],[1M Return vs Nifty]]-AVERAGE(Table2[1M Return vs Nifty]))/_xlfn.STDEV.P(Table2[1M Return vs Nifty])</f>
        <v>-0.79980484227536153</v>
      </c>
      <c r="K511">
        <v>-27.898134408415</v>
      </c>
      <c r="L511">
        <f>(Table2[[#This Row],[6M Return vs Nifty]]-AVERAGE(Table2[6M Return vs Nifty]))/_xlfn.STDEV.P(Table2[6M Return vs Nifty])</f>
        <v>-1.2377555279211243</v>
      </c>
      <c r="M511">
        <v>-0.62621120218315596</v>
      </c>
      <c r="N511">
        <f>(Table2[[#This Row],[1W Return vs Nifty]]-AVERAGE(Table2[1W Return vs Nifty]))/_xlfn.STDEV.P(Table2[1W Return vs Nifty])</f>
        <v>4.6727078111937041E-2</v>
      </c>
      <c r="O511">
        <v>118.74</v>
      </c>
      <c r="P511">
        <v>120.876294382095</v>
      </c>
      <c r="Q511">
        <v>120.725050906447</v>
      </c>
      <c r="R511">
        <v>42.6717757570649</v>
      </c>
      <c r="S511" s="2">
        <f>(Table2[[#This Row],[Close Price]]-Table2[[#This Row],[20D EMA]])/Table2[[#This Row],[20D EMA]]</f>
        <v>-6.8216270843859533E-3</v>
      </c>
      <c r="T511" s="2">
        <f>(Table2[[#This Row],[Close Price]]-Table2[[#This Row],[50D EMA]])/Table2[[#This Row],[50D EMA]]</f>
        <v>-2.4374459832311131E-2</v>
      </c>
      <c r="U511" s="2">
        <f>(Table2[[#This Row],[Close Price]]-Table2[[#This Row],[200D EMA]])/Table2[[#This Row],[200D EMA]]</f>
        <v>-2.3152203171261834E-2</v>
      </c>
      <c r="V511">
        <v>0.44503543449723698</v>
      </c>
      <c r="W511">
        <v>116.85</v>
      </c>
      <c r="X511">
        <v>118.25</v>
      </c>
      <c r="Y511">
        <v>116.65</v>
      </c>
      <c r="Z511">
        <v>119.39</v>
      </c>
      <c r="AA511">
        <v>116.65</v>
      </c>
      <c r="AB511">
        <v>119.39</v>
      </c>
      <c r="AC511" s="2">
        <f>(Table2[[#This Row],[Close Price]]/Table2[[#This Row],[Day Low]])-1</f>
        <v>9.2426187419769601E-3</v>
      </c>
      <c r="AD511" s="2">
        <f>(Table2[[#This Row],[Day High]]/Table2[[#This Row],[Close Price]])-1</f>
        <v>2.7134740948020486E-3</v>
      </c>
      <c r="AE511" s="2">
        <f>(Table2[[#This Row],[Close Price]]/Table2[[#This Row],[Current Week Low]])-1</f>
        <v>1.0972996142305957E-2</v>
      </c>
      <c r="AF511" s="2">
        <f>(Table2[[#This Row],[Current Week High]]/Table2[[#This Row],[Close Price]])-1</f>
        <v>1.2380225557534041E-2</v>
      </c>
      <c r="AG511" s="2">
        <f>(Table2[[#This Row],[Close Price]]/Table2[[#This Row],[Current Month Low]])-1</f>
        <v>1.0972996142305957E-2</v>
      </c>
      <c r="AH511" s="2">
        <f>(Table2[[#This Row],[Current Month High]]/Table2[[#This Row],[Close Price]])-1</f>
        <v>1.2380225557534041E-2</v>
      </c>
      <c r="AI511">
        <v>33.935385398117504</v>
      </c>
      <c r="AJ511">
        <v>36.4930555555555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-0.09</v>
      </c>
      <c r="AM511" t="s">
        <v>10357</v>
      </c>
      <c r="AN511">
        <v>0.52</v>
      </c>
      <c r="AO511" t="s">
        <v>10358</v>
      </c>
      <c r="AP511">
        <v>7.5071138640288998E-2</v>
      </c>
      <c r="AQ511">
        <f>(Table2[[#This Row],[Sharpe Ratio]]-AVERAGE(Table2[Sharpe Ratio]))/_xlfn.STDEV.P(Table2[Sharpe Ratio])</f>
        <v>0.13159659689419281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420</v>
      </c>
      <c r="AT511">
        <f>_xlfn.RANK.AVG(Table2[[#This Row],[6M Return vs Nifty Z-Score]],Table2[6M Return vs Nifty Z-Score])</f>
        <v>692</v>
      </c>
      <c r="AU511">
        <f>_xlfn.RANK.AVG(Table2[[#This Row],[Sharpe Ratio Z-Score]],Table2[Sharpe Ratio Z-Score])</f>
        <v>315</v>
      </c>
      <c r="AV511">
        <f>(Table2[[#This Row],[Rank 1Y]]+Table2[[#This Row],[Rank 6M]]+Table2[[#This Row],[Rank Sharpe]])/3</f>
        <v>475.66666666666669</v>
      </c>
    </row>
    <row r="512" spans="1:48" x14ac:dyDescent="0.3">
      <c r="A512" t="s">
        <v>30</v>
      </c>
      <c r="B512" t="s">
        <v>31</v>
      </c>
      <c r="C512" t="s">
        <v>10313</v>
      </c>
      <c r="D512" t="s">
        <v>21</v>
      </c>
      <c r="E512">
        <v>813673.93080005003</v>
      </c>
      <c r="F512">
        <v>1922.45</v>
      </c>
      <c r="G512">
        <v>2.1827692627226498</v>
      </c>
      <c r="H512">
        <f>(Table2[[#This Row],[1Y Return vs Nifty]]-AVERAGE(Table2[1Y Return vs Nifty]))/_xlfn.STDEV.P(Table2[1Y Return vs Nifty])</f>
        <v>-0.37378412420356044</v>
      </c>
      <c r="I512">
        <v>6.7588082327512602</v>
      </c>
      <c r="J512">
        <f>(Table2[[#This Row],[1M Return vs Nifty]]-AVERAGE(Table2[1M Return vs Nifty]))/_xlfn.STDEV.P(Table2[1M Return vs Nifty])</f>
        <v>0.38039792875846951</v>
      </c>
      <c r="K512">
        <v>4.9569594268564696</v>
      </c>
      <c r="L512">
        <f>(Table2[[#This Row],[6M Return vs Nifty]]-AVERAGE(Table2[6M Return vs Nifty]))/_xlfn.STDEV.P(Table2[6M Return vs Nifty])</f>
        <v>-0.13700233501571099</v>
      </c>
      <c r="M512">
        <v>1.37490832608764</v>
      </c>
      <c r="N512">
        <f>(Table2[[#This Row],[1W Return vs Nifty]]-AVERAGE(Table2[1W Return vs Nifty]))/_xlfn.STDEV.P(Table2[1W Return vs Nifty])</f>
        <v>0.52556050501078566</v>
      </c>
      <c r="O512">
        <v>1881.24</v>
      </c>
      <c r="P512">
        <v>1786.75482846554</v>
      </c>
      <c r="Q512">
        <v>1613.22374379383</v>
      </c>
      <c r="R512">
        <v>81.182024128141194</v>
      </c>
      <c r="S512" s="2">
        <f>(Table2[[#This Row],[Close Price]]-Table2[[#This Row],[20D EMA]])/Table2[[#This Row],[20D EMA]]</f>
        <v>2.1905764283132421E-2</v>
      </c>
      <c r="T512" s="2">
        <f>(Table2[[#This Row],[Close Price]]-Table2[[#This Row],[50D EMA]])/Table2[[#This Row],[50D EMA]]</f>
        <v>7.5945042583707309E-2</v>
      </c>
      <c r="U512" s="2">
        <f>(Table2[[#This Row],[Close Price]]-Table2[[#This Row],[200D EMA]])/Table2[[#This Row],[200D EMA]]</f>
        <v>0.19168218754266564</v>
      </c>
      <c r="V512">
        <v>0.71275679793556701</v>
      </c>
      <c r="W512">
        <v>1900.05</v>
      </c>
      <c r="X512">
        <v>1927.2</v>
      </c>
      <c r="Y512">
        <v>1900.05</v>
      </c>
      <c r="Z512">
        <v>1975.75</v>
      </c>
      <c r="AA512">
        <v>1900.05</v>
      </c>
      <c r="AB512">
        <v>1975.75</v>
      </c>
      <c r="AC512" s="2">
        <f>(Table2[[#This Row],[Close Price]]/Table2[[#This Row],[Day Low]])-1</f>
        <v>1.1789163443067352E-2</v>
      </c>
      <c r="AD512" s="2">
        <f>(Table2[[#This Row],[Day High]]/Table2[[#This Row],[Close Price]])-1</f>
        <v>2.4708054825872683E-3</v>
      </c>
      <c r="AE512" s="2">
        <f>(Table2[[#This Row],[Close Price]]/Table2[[#This Row],[Current Week Low]])-1</f>
        <v>1.1789163443067352E-2</v>
      </c>
      <c r="AF512" s="2">
        <f>(Table2[[#This Row],[Current Week High]]/Table2[[#This Row],[Close Price]])-1</f>
        <v>2.772503836250606E-2</v>
      </c>
      <c r="AG512" s="2">
        <f>(Table2[[#This Row],[Close Price]]/Table2[[#This Row],[Current Month Low]])-1</f>
        <v>1.1789163443067352E-2</v>
      </c>
      <c r="AH512" s="2">
        <f>(Table2[[#This Row],[Current Month High]]/Table2[[#This Row],[Close Price]])-1</f>
        <v>2.772503836250606E-2</v>
      </c>
      <c r="AI512">
        <v>2.7725038362505998</v>
      </c>
      <c r="AJ512">
        <v>42.229867199348902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0.05</v>
      </c>
      <c r="AM512" t="s">
        <v>10358</v>
      </c>
      <c r="AN512">
        <v>3.09</v>
      </c>
      <c r="AO512" t="s">
        <v>10358</v>
      </c>
      <c r="AP512">
        <v>-2.9612522253699002E-2</v>
      </c>
      <c r="AQ512">
        <f>(Table2[[#This Row],[Sharpe Ratio]]-AVERAGE(Table2[Sharpe Ratio]))/_xlfn.STDEV.P(Table2[Sharpe Ratio])</f>
        <v>-1.0661217621036037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-0.67094978755361989</v>
      </c>
      <c r="AS512">
        <f>_xlfn.RANK.AVG(Table2[[#This Row],[1Y Return vs Nifty Z-Score]],Table2[1Y Return vs Nifty Z-Score])</f>
        <v>426</v>
      </c>
      <c r="AT512">
        <f>_xlfn.RANK.AVG(Table2[[#This Row],[6M Return vs Nifty Z-Score]],Table2[6M Return vs Nifty Z-Score])</f>
        <v>372</v>
      </c>
      <c r="AU512">
        <f>_xlfn.RANK.AVG(Table2[[#This Row],[Sharpe Ratio Z-Score]],Table2[Sharpe Ratio Z-Score])</f>
        <v>632</v>
      </c>
      <c r="AV512">
        <f>(Table2[[#This Row],[Rank 1Y]]+Table2[[#This Row],[Rank 6M]]+Table2[[#This Row],[Rank Sharpe]])/3</f>
        <v>476.66666666666669</v>
      </c>
    </row>
    <row r="513" spans="1:48" x14ac:dyDescent="0.3">
      <c r="A513" t="s">
        <v>1879</v>
      </c>
      <c r="B513" t="s">
        <v>1880</v>
      </c>
      <c r="C513" t="s">
        <v>10321</v>
      </c>
      <c r="D513" t="s">
        <v>127</v>
      </c>
      <c r="E513">
        <v>3870.9335235919998</v>
      </c>
      <c r="F513">
        <v>209.84</v>
      </c>
      <c r="G513">
        <v>-26.996087709738301</v>
      </c>
      <c r="H513">
        <f>(Table2[[#This Row],[1Y Return vs Nifty]]-AVERAGE(Table2[1Y Return vs Nifty]))/_xlfn.STDEV.P(Table2[1Y Return vs Nifty])</f>
        <v>-0.86028622687801759</v>
      </c>
      <c r="I513">
        <v>-14.8828074077619</v>
      </c>
      <c r="J513">
        <f>(Table2[[#This Row],[1M Return vs Nifty]]-AVERAGE(Table2[1M Return vs Nifty]))/_xlfn.STDEV.P(Table2[1M Return vs Nifty])</f>
        <v>-1.7275700880443987</v>
      </c>
      <c r="K513">
        <v>-11.020588006249501</v>
      </c>
      <c r="L513">
        <f>(Table2[[#This Row],[6M Return vs Nifty]]-AVERAGE(Table2[6M Return vs Nifty]))/_xlfn.STDEV.P(Table2[6M Return vs Nifty])</f>
        <v>-0.67230247568699597</v>
      </c>
      <c r="M513">
        <v>-8.6569355039494997</v>
      </c>
      <c r="N513">
        <f>(Table2[[#This Row],[1W Return vs Nifty]]-AVERAGE(Table2[1W Return vs Nifty]))/_xlfn.STDEV.P(Table2[1W Return vs Nifty])</f>
        <v>-1.8748868902538129</v>
      </c>
      <c r="O513">
        <v>223.97</v>
      </c>
      <c r="P513">
        <v>228.34476976741001</v>
      </c>
      <c r="Q513">
        <v>214.35279605597199</v>
      </c>
      <c r="R513">
        <v>29.940344756050798</v>
      </c>
      <c r="S513" s="2">
        <f>(Table2[[#This Row],[Close Price]]-Table2[[#This Row],[20D EMA]])/Table2[[#This Row],[20D EMA]]</f>
        <v>-6.3088806536589701E-2</v>
      </c>
      <c r="T513" s="2">
        <f>(Table2[[#This Row],[Close Price]]-Table2[[#This Row],[50D EMA]])/Table2[[#This Row],[50D EMA]]</f>
        <v>-8.1038728350374775E-2</v>
      </c>
      <c r="U513" s="2">
        <f>(Table2[[#This Row],[Close Price]]-Table2[[#This Row],[200D EMA]])/Table2[[#This Row],[200D EMA]]</f>
        <v>-2.1053124283919322E-2</v>
      </c>
      <c r="V513">
        <v>0.44034684964468401</v>
      </c>
      <c r="W513">
        <v>205.25</v>
      </c>
      <c r="X513">
        <v>212</v>
      </c>
      <c r="Y513">
        <v>205.25</v>
      </c>
      <c r="Z513">
        <v>218.97</v>
      </c>
      <c r="AA513">
        <v>205.25</v>
      </c>
      <c r="AB513">
        <v>218.97</v>
      </c>
      <c r="AC513" s="2">
        <f>(Table2[[#This Row],[Close Price]]/Table2[[#This Row],[Day Low]])-1</f>
        <v>2.2362971985383728E-2</v>
      </c>
      <c r="AD513" s="2">
        <f>(Table2[[#This Row],[Day High]]/Table2[[#This Row],[Close Price]])-1</f>
        <v>1.0293556995806252E-2</v>
      </c>
      <c r="AE513" s="2">
        <f>(Table2[[#This Row],[Close Price]]/Table2[[#This Row],[Current Week Low]])-1</f>
        <v>2.2362971985383728E-2</v>
      </c>
      <c r="AF513" s="2">
        <f>(Table2[[#This Row],[Current Week High]]/Table2[[#This Row],[Close Price]])-1</f>
        <v>4.350934044986654E-2</v>
      </c>
      <c r="AG513" s="2">
        <f>(Table2[[#This Row],[Close Price]]/Table2[[#This Row],[Current Month Low]])-1</f>
        <v>2.2362971985383728E-2</v>
      </c>
      <c r="AH513" s="2">
        <f>(Table2[[#This Row],[Current Month High]]/Table2[[#This Row],[Close Price]])-1</f>
        <v>4.350934044986654E-2</v>
      </c>
      <c r="AI513">
        <v>31.0284025924513</v>
      </c>
      <c r="AJ513">
        <v>31.933354291103399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7.0000000000000007E-2</v>
      </c>
      <c r="AM513" t="s">
        <v>10358</v>
      </c>
      <c r="AN513">
        <v>-4.7</v>
      </c>
      <c r="AO513" t="s">
        <v>10357</v>
      </c>
      <c r="AP513">
        <v>8.5777269124979003E-2</v>
      </c>
      <c r="AQ513">
        <f>(Table2[[#This Row],[Sharpe Ratio]]-AVERAGE(Table2[Sharpe Ratio]))/_xlfn.STDEV.P(Table2[Sharpe Ratio])</f>
        <v>0.25408876927174118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619</v>
      </c>
      <c r="AT513">
        <f>_xlfn.RANK.AVG(Table2[[#This Row],[6M Return vs Nifty Z-Score]],Table2[6M Return vs Nifty Z-Score])</f>
        <v>541</v>
      </c>
      <c r="AU513">
        <f>_xlfn.RANK.AVG(Table2[[#This Row],[Sharpe Ratio Z-Score]],Table2[Sharpe Ratio Z-Score])</f>
        <v>271</v>
      </c>
      <c r="AV513">
        <f>(Table2[[#This Row],[Rank 1Y]]+Table2[[#This Row],[Rank 6M]]+Table2[[#This Row],[Rank Sharpe]])/3</f>
        <v>477</v>
      </c>
    </row>
    <row r="514" spans="1:48" x14ac:dyDescent="0.3">
      <c r="A514" t="s">
        <v>520</v>
      </c>
      <c r="B514" t="s">
        <v>521</v>
      </c>
      <c r="C514" t="s">
        <v>10328</v>
      </c>
      <c r="D514" t="s">
        <v>522</v>
      </c>
      <c r="E514">
        <v>40180.420652050001</v>
      </c>
      <c r="F514">
        <v>34964</v>
      </c>
      <c r="G514">
        <v>-22.5036868936836</v>
      </c>
      <c r="H514">
        <f>(Table2[[#This Row],[1Y Return vs Nifty]]-AVERAGE(Table2[1Y Return vs Nifty]))/_xlfn.STDEV.P(Table2[1Y Return vs Nifty])</f>
        <v>-0.78538396305288571</v>
      </c>
      <c r="I514">
        <v>-10.479381705428199</v>
      </c>
      <c r="J514">
        <f>(Table2[[#This Row],[1M Return vs Nifty]]-AVERAGE(Table2[1M Return vs Nifty]))/_xlfn.STDEV.P(Table2[1M Return vs Nifty])</f>
        <v>-1.2986612348850861</v>
      </c>
      <c r="K514">
        <v>1.5866340788796101</v>
      </c>
      <c r="L514">
        <f>(Table2[[#This Row],[6M Return vs Nifty]]-AVERAGE(Table2[6M Return vs Nifty]))/_xlfn.STDEV.P(Table2[6M Return vs Nifty])</f>
        <v>-0.24991926675592196</v>
      </c>
      <c r="M514">
        <v>-1.34036110786854</v>
      </c>
      <c r="N514">
        <f>(Table2[[#This Row],[1W Return vs Nifty]]-AVERAGE(Table2[1W Return vs Nifty]))/_xlfn.STDEV.P(Table2[1W Return vs Nifty])</f>
        <v>-0.12415669061242042</v>
      </c>
      <c r="O514">
        <v>36020.339999999997</v>
      </c>
      <c r="P514">
        <v>36325.891502283397</v>
      </c>
      <c r="Q514">
        <v>33522.832611101898</v>
      </c>
      <c r="R514">
        <v>46.398596391143897</v>
      </c>
      <c r="S514" s="2">
        <f>(Table2[[#This Row],[Close Price]]-Table2[[#This Row],[20D EMA]])/Table2[[#This Row],[20D EMA]]</f>
        <v>-2.9326208469992138E-2</v>
      </c>
      <c r="T514" s="2">
        <f>(Table2[[#This Row],[Close Price]]-Table2[[#This Row],[50D EMA]])/Table2[[#This Row],[50D EMA]]</f>
        <v>-3.7490931287888433E-2</v>
      </c>
      <c r="U514" s="2">
        <f>(Table2[[#This Row],[Close Price]]-Table2[[#This Row],[200D EMA]])/Table2[[#This Row],[200D EMA]]</f>
        <v>4.2990620918496751E-2</v>
      </c>
      <c r="V514">
        <v>0.71079590470046095</v>
      </c>
      <c r="W514">
        <v>34866</v>
      </c>
      <c r="X514">
        <v>36244</v>
      </c>
      <c r="Y514">
        <v>34866</v>
      </c>
      <c r="Z514">
        <v>36244</v>
      </c>
      <c r="AA514">
        <v>34866</v>
      </c>
      <c r="AB514">
        <v>36244</v>
      </c>
      <c r="AC514" s="2">
        <f>(Table2[[#This Row],[Close Price]]/Table2[[#This Row],[Day Low]])-1</f>
        <v>2.8107612000229931E-3</v>
      </c>
      <c r="AD514" s="2">
        <f>(Table2[[#This Row],[Day High]]/Table2[[#This Row],[Close Price]])-1</f>
        <v>3.6609083628875494E-2</v>
      </c>
      <c r="AE514" s="2">
        <f>(Table2[[#This Row],[Close Price]]/Table2[[#This Row],[Current Week Low]])-1</f>
        <v>2.8107612000229931E-3</v>
      </c>
      <c r="AF514" s="2">
        <f>(Table2[[#This Row],[Current Week High]]/Table2[[#This Row],[Close Price]])-1</f>
        <v>3.6609083628875494E-2</v>
      </c>
      <c r="AG514" s="2">
        <f>(Table2[[#This Row],[Close Price]]/Table2[[#This Row],[Current Month Low]])-1</f>
        <v>2.8107612000229931E-3</v>
      </c>
      <c r="AH514" s="2">
        <f>(Table2[[#This Row],[Current Month High]]/Table2[[#This Row],[Close Price]])-1</f>
        <v>3.6609083628875494E-2</v>
      </c>
      <c r="AI514">
        <v>16.853048850245901</v>
      </c>
      <c r="AJ514">
        <v>22.685221736239299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0</v>
      </c>
      <c r="AM514">
        <v>0</v>
      </c>
      <c r="AN514">
        <v>-1.31</v>
      </c>
      <c r="AO514" t="s">
        <v>10357</v>
      </c>
      <c r="AP514">
        <v>3.0652944209952002E-2</v>
      </c>
      <c r="AQ514">
        <f>(Table2[[#This Row],[Sharpe Ratio]]-AVERAGE(Table2[Sharpe Ratio]))/_xlfn.STDEV.P(Table2[Sharpe Ratio])</f>
        <v>-0.37660579580416581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586</v>
      </c>
      <c r="AT514">
        <f>_xlfn.RANK.AVG(Table2[[#This Row],[6M Return vs Nifty Z-Score]],Table2[6M Return vs Nifty Z-Score])</f>
        <v>400</v>
      </c>
      <c r="AU514">
        <f>_xlfn.RANK.AVG(Table2[[#This Row],[Sharpe Ratio Z-Score]],Table2[Sharpe Ratio Z-Score])</f>
        <v>446</v>
      </c>
      <c r="AV514">
        <f>(Table2[[#This Row],[Rank 1Y]]+Table2[[#This Row],[Rank 6M]]+Table2[[#This Row],[Rank Sharpe]])/3</f>
        <v>477.33333333333331</v>
      </c>
    </row>
    <row r="515" spans="1:48" x14ac:dyDescent="0.3">
      <c r="A515" t="s">
        <v>1081</v>
      </c>
      <c r="B515" t="s">
        <v>1082</v>
      </c>
      <c r="C515" t="s">
        <v>10314</v>
      </c>
      <c r="D515" t="s">
        <v>24</v>
      </c>
      <c r="E515">
        <v>12096.489356055001</v>
      </c>
      <c r="F515">
        <v>108.95</v>
      </c>
      <c r="G515">
        <v>-9.1765442674290796</v>
      </c>
      <c r="H515">
        <f>(Table2[[#This Row],[1Y Return vs Nifty]]-AVERAGE(Table2[1Y Return vs Nifty]))/_xlfn.STDEV.P(Table2[1Y Return vs Nifty])</f>
        <v>-0.56317913452123614</v>
      </c>
      <c r="I515">
        <v>-5.8982285796143703</v>
      </c>
      <c r="J515">
        <f>(Table2[[#This Row],[1M Return vs Nifty]]-AVERAGE(Table2[1M Return vs Nifty]))/_xlfn.STDEV.P(Table2[1M Return vs Nifty])</f>
        <v>-0.85244111760261032</v>
      </c>
      <c r="K515">
        <v>-36.463289535381797</v>
      </c>
      <c r="L515">
        <f>(Table2[[#This Row],[6M Return vs Nifty]]-AVERAGE(Table2[6M Return vs Nifty]))/_xlfn.STDEV.P(Table2[6M Return vs Nifty])</f>
        <v>-1.5247162622598995</v>
      </c>
      <c r="M515">
        <v>-0.73124907512702297</v>
      </c>
      <c r="N515">
        <f>(Table2[[#This Row],[1W Return vs Nifty]]-AVERAGE(Table2[1W Return vs Nifty]))/_xlfn.STDEV.P(Table2[1W Return vs Nifty])</f>
        <v>2.1593324757713826E-2</v>
      </c>
      <c r="O515">
        <v>110.2</v>
      </c>
      <c r="P515">
        <v>112.855130480125</v>
      </c>
      <c r="Q515">
        <v>115.49005725808</v>
      </c>
      <c r="R515">
        <v>47.417900175439101</v>
      </c>
      <c r="S515" s="2">
        <f>(Table2[[#This Row],[Close Price]]-Table2[[#This Row],[20D EMA]])/Table2[[#This Row],[20D EMA]]</f>
        <v>-1.1343012704174229E-2</v>
      </c>
      <c r="T515" s="2">
        <f>(Table2[[#This Row],[Close Price]]-Table2[[#This Row],[50D EMA]])/Table2[[#This Row],[50D EMA]]</f>
        <v>-3.4603038989111184E-2</v>
      </c>
      <c r="U515" s="2">
        <f>(Table2[[#This Row],[Close Price]]-Table2[[#This Row],[200D EMA]])/Table2[[#This Row],[200D EMA]]</f>
        <v>-5.6628747212976525E-2</v>
      </c>
      <c r="V515">
        <v>0.52963432192308202</v>
      </c>
      <c r="W515">
        <v>107.61</v>
      </c>
      <c r="X515">
        <v>109.74</v>
      </c>
      <c r="Y515">
        <v>107.61</v>
      </c>
      <c r="Z515">
        <v>110.6</v>
      </c>
      <c r="AA515">
        <v>107.61</v>
      </c>
      <c r="AB515">
        <v>110.6</v>
      </c>
      <c r="AC515" s="2">
        <f>(Table2[[#This Row],[Close Price]]/Table2[[#This Row],[Day Low]])-1</f>
        <v>1.2452374314654735E-2</v>
      </c>
      <c r="AD515" s="2">
        <f>(Table2[[#This Row],[Day High]]/Table2[[#This Row],[Close Price]])-1</f>
        <v>7.2510325837540357E-3</v>
      </c>
      <c r="AE515" s="2">
        <f>(Table2[[#This Row],[Close Price]]/Table2[[#This Row],[Current Week Low]])-1</f>
        <v>1.2452374314654735E-2</v>
      </c>
      <c r="AF515" s="2">
        <f>(Table2[[#This Row],[Current Week High]]/Table2[[#This Row],[Close Price]])-1</f>
        <v>1.5144561725562111E-2</v>
      </c>
      <c r="AG515" s="2">
        <f>(Table2[[#This Row],[Close Price]]/Table2[[#This Row],[Current Month Low]])-1</f>
        <v>1.2452374314654735E-2</v>
      </c>
      <c r="AH515" s="2">
        <f>(Table2[[#This Row],[Current Month High]]/Table2[[#This Row],[Close Price]])-1</f>
        <v>1.5144561725562111E-2</v>
      </c>
      <c r="AI515">
        <v>39.9724644332262</v>
      </c>
      <c r="AJ515">
        <v>23.3163554046406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-0.13</v>
      </c>
      <c r="AM515" t="s">
        <v>10357</v>
      </c>
      <c r="AN515">
        <v>-1.86</v>
      </c>
      <c r="AO515" t="s">
        <v>10357</v>
      </c>
      <c r="AP515">
        <v>0.114060016458725</v>
      </c>
      <c r="AQ515">
        <f>(Table2[[#This Row],[Sharpe Ratio]]-AVERAGE(Table2[Sharpe Ratio]))/_xlfn.STDEV.P(Table2[Sharpe Ratio])</f>
        <v>0.5776804877427657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508</v>
      </c>
      <c r="AT515">
        <f>_xlfn.RANK.AVG(Table2[[#This Row],[6M Return vs Nifty Z-Score]],Table2[6M Return vs Nifty Z-Score])</f>
        <v>725</v>
      </c>
      <c r="AU515">
        <f>_xlfn.RANK.AVG(Table2[[#This Row],[Sharpe Ratio Z-Score]],Table2[Sharpe Ratio Z-Score])</f>
        <v>199</v>
      </c>
      <c r="AV515">
        <f>(Table2[[#This Row],[Rank 1Y]]+Table2[[#This Row],[Rank 6M]]+Table2[[#This Row],[Rank Sharpe]])/3</f>
        <v>477.33333333333331</v>
      </c>
    </row>
    <row r="516" spans="1:48" x14ac:dyDescent="0.3">
      <c r="A516" t="s">
        <v>1379</v>
      </c>
      <c r="B516" t="s">
        <v>1380</v>
      </c>
      <c r="C516" t="s">
        <v>10320</v>
      </c>
      <c r="D516" t="s">
        <v>215</v>
      </c>
      <c r="E516">
        <v>8101.5724471499998</v>
      </c>
      <c r="F516">
        <v>212.16</v>
      </c>
      <c r="G516">
        <v>-19.0490820655323</v>
      </c>
      <c r="H516">
        <f>(Table2[[#This Row],[1Y Return vs Nifty]]-AVERAGE(Table2[1Y Return vs Nifty]))/_xlfn.STDEV.P(Table2[1Y Return vs Nifty])</f>
        <v>-0.7277849791587887</v>
      </c>
      <c r="I516">
        <v>-6.29884122597936</v>
      </c>
      <c r="J516">
        <f>(Table2[[#This Row],[1M Return vs Nifty]]-AVERAGE(Table2[1M Return vs Nifty]))/_xlfn.STDEV.P(Table2[1M Return vs Nifty])</f>
        <v>-0.8914621712841706</v>
      </c>
      <c r="K516">
        <v>-19.718538924987701</v>
      </c>
      <c r="L516">
        <f>(Table2[[#This Row],[6M Return vs Nifty]]-AVERAGE(Table2[6M Return vs Nifty]))/_xlfn.STDEV.P(Table2[6M Return vs Nifty])</f>
        <v>-0.96371230375016204</v>
      </c>
      <c r="M516">
        <v>-7.84915401622749</v>
      </c>
      <c r="N516">
        <f>(Table2[[#This Row],[1W Return vs Nifty]]-AVERAGE(Table2[1W Return vs Nifty]))/_xlfn.STDEV.P(Table2[1W Return vs Nifty])</f>
        <v>-1.6815986970764596</v>
      </c>
      <c r="O516">
        <v>211.88</v>
      </c>
      <c r="P516">
        <v>206.444956806644</v>
      </c>
      <c r="Q516">
        <v>198.885687777398</v>
      </c>
      <c r="R516">
        <v>38.094244608328502</v>
      </c>
      <c r="S516" s="2">
        <f>(Table2[[#This Row],[Close Price]]-Table2[[#This Row],[20D EMA]])/Table2[[#This Row],[20D EMA]]</f>
        <v>1.3215027373985329E-3</v>
      </c>
      <c r="T516" s="2">
        <f>(Table2[[#This Row],[Close Price]]-Table2[[#This Row],[50D EMA]])/Table2[[#This Row],[50D EMA]]</f>
        <v>2.7683132984976211E-2</v>
      </c>
      <c r="U516" s="2">
        <f>(Table2[[#This Row],[Close Price]]-Table2[[#This Row],[200D EMA]])/Table2[[#This Row],[200D EMA]]</f>
        <v>6.6743426190924368E-2</v>
      </c>
      <c r="V516">
        <v>1.6259657204429001</v>
      </c>
      <c r="W516">
        <v>195</v>
      </c>
      <c r="X516">
        <v>213.7</v>
      </c>
      <c r="Y516">
        <v>195</v>
      </c>
      <c r="Z516">
        <v>213.7</v>
      </c>
      <c r="AA516">
        <v>195</v>
      </c>
      <c r="AB516">
        <v>213.7</v>
      </c>
      <c r="AC516" s="2">
        <f>(Table2[[#This Row],[Close Price]]/Table2[[#This Row],[Day Low]])-1</f>
        <v>8.8000000000000078E-2</v>
      </c>
      <c r="AD516" s="2">
        <f>(Table2[[#This Row],[Day High]]/Table2[[#This Row],[Close Price]])-1</f>
        <v>7.2586726998491446E-3</v>
      </c>
      <c r="AE516" s="2">
        <f>(Table2[[#This Row],[Close Price]]/Table2[[#This Row],[Current Week Low]])-1</f>
        <v>8.8000000000000078E-2</v>
      </c>
      <c r="AF516" s="2">
        <f>(Table2[[#This Row],[Current Week High]]/Table2[[#This Row],[Close Price]])-1</f>
        <v>7.2586726998491446E-3</v>
      </c>
      <c r="AG516" s="2">
        <f>(Table2[[#This Row],[Close Price]]/Table2[[#This Row],[Current Month Low]])-1</f>
        <v>8.8000000000000078E-2</v>
      </c>
      <c r="AH516" s="2">
        <f>(Table2[[#This Row],[Current Month High]]/Table2[[#This Row],[Close Price]])-1</f>
        <v>7.2586726998491446E-3</v>
      </c>
      <c r="AI516">
        <v>45.173453996983397</v>
      </c>
      <c r="AJ516">
        <v>46.874350986500502</v>
      </c>
      <c r="AK516" t="str">
        <f>IF(AND(Table2[[#This Row],[20D EMA]]&gt;Table2[[#This Row],[50D EMA]],Table2[[#This Row],[50D EMA]]&gt;Table2[[#This Row],[200D EMA]]),"Uptrend","Downtrend/NoTrend")</f>
        <v>Uptrend</v>
      </c>
      <c r="AL516">
        <v>-0.04</v>
      </c>
      <c r="AM516" t="s">
        <v>10357</v>
      </c>
      <c r="AN516">
        <v>-6</v>
      </c>
      <c r="AO516" t="s">
        <v>10357</v>
      </c>
      <c r="AP516">
        <v>9.7127335350387006E-2</v>
      </c>
      <c r="AQ516">
        <f>(Table2[[#This Row],[Sharpe Ratio]]-AVERAGE(Table2[Sharpe Ratio]))/_xlfn.STDEV.P(Table2[Sharpe Ratio])</f>
        <v>0.38394841095716781</v>
      </c>
      <c r="AR5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-3.8806097403124129</v>
      </c>
      <c r="AS516">
        <f>_xlfn.RANK.AVG(Table2[[#This Row],[1Y Return vs Nifty Z-Score]],Table2[1Y Return vs Nifty Z-Score])</f>
        <v>569</v>
      </c>
      <c r="AT516">
        <f>_xlfn.RANK.AVG(Table2[[#This Row],[6M Return vs Nifty Z-Score]],Table2[6M Return vs Nifty Z-Score])</f>
        <v>628</v>
      </c>
      <c r="AU516">
        <f>_xlfn.RANK.AVG(Table2[[#This Row],[Sharpe Ratio Z-Score]],Table2[Sharpe Ratio Z-Score])</f>
        <v>239</v>
      </c>
      <c r="AV516">
        <f>(Table2[[#This Row],[Rank 1Y]]+Table2[[#This Row],[Rank 6M]]+Table2[[#This Row],[Rank Sharpe]])/3</f>
        <v>478.66666666666669</v>
      </c>
    </row>
    <row r="517" spans="1:48" x14ac:dyDescent="0.3">
      <c r="A517" t="s">
        <v>1354</v>
      </c>
      <c r="B517" t="s">
        <v>1355</v>
      </c>
      <c r="C517" t="s">
        <v>6744</v>
      </c>
      <c r="D517" t="s">
        <v>77</v>
      </c>
      <c r="E517">
        <v>8321.9943371399895</v>
      </c>
      <c r="F517">
        <v>182.32</v>
      </c>
      <c r="G517">
        <v>-0.41271867852099198</v>
      </c>
      <c r="H517">
        <f>(Table2[[#This Row],[1Y Return vs Nifty]]-AVERAGE(Table2[1Y Return vs Nifty]))/_xlfn.STDEV.P(Table2[1Y Return vs Nifty])</f>
        <v>-0.41705896331302172</v>
      </c>
      <c r="I517">
        <v>7.5312520576845401</v>
      </c>
      <c r="J517">
        <f>(Table2[[#This Row],[1M Return vs Nifty]]-AVERAGE(Table2[1M Return vs Nifty]))/_xlfn.STDEV.P(Table2[1M Return vs Nifty])</f>
        <v>0.45563662187563542</v>
      </c>
      <c r="K517">
        <v>-5.7525885418983496</v>
      </c>
      <c r="L517">
        <f>(Table2[[#This Row],[6M Return vs Nifty]]-AVERAGE(Table2[6M Return vs Nifty]))/_xlfn.STDEV.P(Table2[6M Return vs Nifty])</f>
        <v>-0.49580724911170948</v>
      </c>
      <c r="M517">
        <v>0.26532389746641599</v>
      </c>
      <c r="N517">
        <f>(Table2[[#This Row],[1W Return vs Nifty]]-AVERAGE(Table2[1W Return vs Nifty]))/_xlfn.STDEV.P(Table2[1W Return vs Nifty])</f>
        <v>0.2600560676774431</v>
      </c>
      <c r="O517">
        <v>166.59</v>
      </c>
      <c r="P517">
        <v>164.439798958446</v>
      </c>
      <c r="Q517">
        <v>160.813165392439</v>
      </c>
      <c r="R517">
        <v>53.311769500657803</v>
      </c>
      <c r="S517" s="2">
        <f>(Table2[[#This Row],[Close Price]]-Table2[[#This Row],[20D EMA]])/Table2[[#This Row],[20D EMA]]</f>
        <v>9.4423434779998733E-2</v>
      </c>
      <c r="T517" s="2">
        <f>(Table2[[#This Row],[Close Price]]-Table2[[#This Row],[50D EMA]])/Table2[[#This Row],[50D EMA]]</f>
        <v>0.10873402396990477</v>
      </c>
      <c r="U517" s="2">
        <f>(Table2[[#This Row],[Close Price]]-Table2[[#This Row],[200D EMA]])/Table2[[#This Row],[200D EMA]]</f>
        <v>0.13373802172898577</v>
      </c>
      <c r="V517">
        <v>2.2320752427960602</v>
      </c>
      <c r="W517">
        <v>175.1</v>
      </c>
      <c r="X517">
        <v>184</v>
      </c>
      <c r="Y517">
        <v>163.15</v>
      </c>
      <c r="Z517">
        <v>184</v>
      </c>
      <c r="AA517">
        <v>163.15</v>
      </c>
      <c r="AB517">
        <v>184</v>
      </c>
      <c r="AC517" s="2">
        <f>(Table2[[#This Row],[Close Price]]/Table2[[#This Row],[Day Low]])-1</f>
        <v>4.1233580810965176E-2</v>
      </c>
      <c r="AD517" s="2">
        <f>(Table2[[#This Row],[Day High]]/Table2[[#This Row],[Close Price]])-1</f>
        <v>9.2145677928916481E-3</v>
      </c>
      <c r="AE517" s="2">
        <f>(Table2[[#This Row],[Close Price]]/Table2[[#This Row],[Current Week Low]])-1</f>
        <v>0.11749923383389516</v>
      </c>
      <c r="AF517" s="2">
        <f>(Table2[[#This Row],[Current Week High]]/Table2[[#This Row],[Close Price]])-1</f>
        <v>9.2145677928916481E-3</v>
      </c>
      <c r="AG517" s="2">
        <f>(Table2[[#This Row],[Close Price]]/Table2[[#This Row],[Current Month Low]])-1</f>
        <v>0.11749923383389516</v>
      </c>
      <c r="AH517" s="2">
        <f>(Table2[[#This Row],[Current Month High]]/Table2[[#This Row],[Close Price]])-1</f>
        <v>9.2145677928916481E-3</v>
      </c>
      <c r="AI517">
        <v>9.1487494515138206</v>
      </c>
      <c r="AJ517">
        <v>51.933333333333302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0.08</v>
      </c>
      <c r="AM517" t="s">
        <v>10358</v>
      </c>
      <c r="AN517">
        <v>16.77</v>
      </c>
      <c r="AO517" t="s">
        <v>10358</v>
      </c>
      <c r="AP517">
        <v>8.0568169982569993E-3</v>
      </c>
      <c r="AQ517">
        <f>(Table2[[#This Row],[Sharpe Ratio]]-AVERAGE(Table2[Sharpe Ratio]))/_xlfn.STDEV.P(Table2[Sharpe Ratio])</f>
        <v>-0.63513512285076201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-0.8323086457224147</v>
      </c>
      <c r="AS517">
        <f>_xlfn.RANK.AVG(Table2[[#This Row],[1Y Return vs Nifty Z-Score]],Table2[1Y Return vs Nifty Z-Score])</f>
        <v>440</v>
      </c>
      <c r="AT517">
        <f>_xlfn.RANK.AVG(Table2[[#This Row],[6M Return vs Nifty Z-Score]],Table2[6M Return vs Nifty Z-Score])</f>
        <v>495</v>
      </c>
      <c r="AU517">
        <f>_xlfn.RANK.AVG(Table2[[#This Row],[Sharpe Ratio Z-Score]],Table2[Sharpe Ratio Z-Score])</f>
        <v>502</v>
      </c>
      <c r="AV517">
        <f>(Table2[[#This Row],[Rank 1Y]]+Table2[[#This Row],[Rank 6M]]+Table2[[#This Row],[Rank Sharpe]])/3</f>
        <v>479</v>
      </c>
    </row>
    <row r="518" spans="1:48" x14ac:dyDescent="0.3">
      <c r="A518" t="s">
        <v>394</v>
      </c>
      <c r="B518" t="s">
        <v>395</v>
      </c>
      <c r="C518" t="s">
        <v>10313</v>
      </c>
      <c r="D518" t="s">
        <v>298</v>
      </c>
      <c r="E518">
        <v>60735.926687380001</v>
      </c>
      <c r="F518">
        <v>5684.1</v>
      </c>
      <c r="G518">
        <v>-3.3138727915449602</v>
      </c>
      <c r="H518">
        <f>(Table2[[#This Row],[1Y Return vs Nifty]]-AVERAGE(Table2[1Y Return vs Nifty]))/_xlfn.STDEV.P(Table2[1Y Return vs Nifty])</f>
        <v>-0.46543020614480596</v>
      </c>
      <c r="I518">
        <v>13.3076855770337</v>
      </c>
      <c r="J518">
        <f>(Table2[[#This Row],[1M Return vs Nifty]]-AVERAGE(Table2[1M Return vs Nifty]))/_xlfn.STDEV.P(Table2[1M Return vs Nifty])</f>
        <v>1.0182811726448282</v>
      </c>
      <c r="K518">
        <v>-4.3714892972924702</v>
      </c>
      <c r="L518">
        <f>(Table2[[#This Row],[6M Return vs Nifty]]-AVERAGE(Table2[6M Return vs Nifty]))/_xlfn.STDEV.P(Table2[6M Return vs Nifty])</f>
        <v>-0.44953590346158329</v>
      </c>
      <c r="M518">
        <v>2.5348523034607102</v>
      </c>
      <c r="N518">
        <f>(Table2[[#This Row],[1W Return vs Nifty]]-AVERAGE(Table2[1W Return vs Nifty]))/_xlfn.STDEV.P(Table2[1W Return vs Nifty])</f>
        <v>0.80311511474275732</v>
      </c>
      <c r="O518">
        <v>5450.77</v>
      </c>
      <c r="P518">
        <v>5222.23616766948</v>
      </c>
      <c r="Q518">
        <v>4967.8240973231104</v>
      </c>
      <c r="R518">
        <v>74.998210633623103</v>
      </c>
      <c r="S518" s="2">
        <f>(Table2[[#This Row],[Close Price]]-Table2[[#This Row],[20D EMA]])/Table2[[#This Row],[20D EMA]]</f>
        <v>4.2806796104036662E-2</v>
      </c>
      <c r="T518" s="2">
        <f>(Table2[[#This Row],[Close Price]]-Table2[[#This Row],[50D EMA]])/Table2[[#This Row],[50D EMA]]</f>
        <v>8.8441774270931847E-2</v>
      </c>
      <c r="U518" s="2">
        <f>(Table2[[#This Row],[Close Price]]-Table2[[#This Row],[200D EMA]])/Table2[[#This Row],[200D EMA]]</f>
        <v>0.1441830243270594</v>
      </c>
      <c r="V518">
        <v>0.97096215356095195</v>
      </c>
      <c r="W518">
        <v>5612.15</v>
      </c>
      <c r="X518">
        <v>5708</v>
      </c>
      <c r="Y518">
        <v>5612.15</v>
      </c>
      <c r="Z518">
        <v>5837</v>
      </c>
      <c r="AA518">
        <v>5612.15</v>
      </c>
      <c r="AB518">
        <v>5837</v>
      </c>
      <c r="AC518" s="2">
        <f>(Table2[[#This Row],[Close Price]]/Table2[[#This Row],[Day Low]])-1</f>
        <v>1.2820398599467264E-2</v>
      </c>
      <c r="AD518" s="2">
        <f>(Table2[[#This Row],[Day High]]/Table2[[#This Row],[Close Price]])-1</f>
        <v>4.2047113879064568E-3</v>
      </c>
      <c r="AE518" s="2">
        <f>(Table2[[#This Row],[Close Price]]/Table2[[#This Row],[Current Week Low]])-1</f>
        <v>1.2820398599467264E-2</v>
      </c>
      <c r="AF518" s="2">
        <f>(Table2[[#This Row],[Current Week High]]/Table2[[#This Row],[Close Price]])-1</f>
        <v>2.6899597121795793E-2</v>
      </c>
      <c r="AG518" s="2">
        <f>(Table2[[#This Row],[Close Price]]/Table2[[#This Row],[Current Month Low]])-1</f>
        <v>1.2820398599467264E-2</v>
      </c>
      <c r="AH518" s="2">
        <f>(Table2[[#This Row],[Current Month High]]/Table2[[#This Row],[Close Price]])-1</f>
        <v>2.6899597121795793E-2</v>
      </c>
      <c r="AI518">
        <v>5.5576080646012596</v>
      </c>
      <c r="AJ518">
        <v>38.265628800778401</v>
      </c>
      <c r="AK518" t="str">
        <f>IF(AND(Table2[[#This Row],[20D EMA]]&gt;Table2[[#This Row],[50D EMA]],Table2[[#This Row],[50D EMA]]&gt;Table2[[#This Row],[200D EMA]]),"Uptrend","Downtrend/NoTrend")</f>
        <v>Uptrend</v>
      </c>
      <c r="AL518">
        <v>-0.04</v>
      </c>
      <c r="AM518" t="s">
        <v>10357</v>
      </c>
      <c r="AN518">
        <v>7.57</v>
      </c>
      <c r="AO518" t="s">
        <v>10358</v>
      </c>
      <c r="AP518">
        <v>9.8373780689609992E-3</v>
      </c>
      <c r="AQ518">
        <f>(Table2[[#This Row],[Sharpe Ratio]]-AVERAGE(Table2[Sharpe Ratio]))/_xlfn.STDEV.P(Table2[Sharpe Ratio])</f>
        <v>-0.61476316923845353</v>
      </c>
      <c r="AR5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0.29166700854274263</v>
      </c>
      <c r="AS518">
        <f>_xlfn.RANK.AVG(Table2[[#This Row],[1Y Return vs Nifty Z-Score]],Table2[1Y Return vs Nifty Z-Score])</f>
        <v>463</v>
      </c>
      <c r="AT518">
        <f>_xlfn.RANK.AVG(Table2[[#This Row],[6M Return vs Nifty Z-Score]],Table2[6M Return vs Nifty Z-Score])</f>
        <v>477</v>
      </c>
      <c r="AU518">
        <f>_xlfn.RANK.AVG(Table2[[#This Row],[Sharpe Ratio Z-Score]],Table2[Sharpe Ratio Z-Score])</f>
        <v>498</v>
      </c>
      <c r="AV518">
        <f>(Table2[[#This Row],[Rank 1Y]]+Table2[[#This Row],[Rank 6M]]+Table2[[#This Row],[Rank Sharpe]])/3</f>
        <v>479.33333333333331</v>
      </c>
    </row>
    <row r="519" spans="1:48" x14ac:dyDescent="0.3">
      <c r="A519" t="s">
        <v>1208</v>
      </c>
      <c r="B519" t="s">
        <v>1209</v>
      </c>
      <c r="C519" t="s">
        <v>10329</v>
      </c>
      <c r="D519" t="s">
        <v>1210</v>
      </c>
      <c r="E519">
        <v>9871.6775856509994</v>
      </c>
      <c r="F519">
        <v>91.76</v>
      </c>
      <c r="G519">
        <v>0.66258310820601096</v>
      </c>
      <c r="H519">
        <f>(Table2[[#This Row],[1Y Return vs Nifty]]-AVERAGE(Table2[1Y Return vs Nifty]))/_xlfn.STDEV.P(Table2[1Y Return vs Nifty])</f>
        <v>-0.39913034531588687</v>
      </c>
      <c r="I519">
        <v>-0.129781377529508</v>
      </c>
      <c r="J519">
        <f>(Table2[[#This Row],[1M Return vs Nifty]]-AVERAGE(Table2[1M Return vs Nifty]))/_xlfn.STDEV.P(Table2[1M Return vs Nifty])</f>
        <v>-0.29057446168400664</v>
      </c>
      <c r="K519">
        <v>-20.934907838768801</v>
      </c>
      <c r="L519">
        <f>(Table2[[#This Row],[6M Return vs Nifty]]-AVERAGE(Table2[6M Return vs Nifty]))/_xlfn.STDEV.P(Table2[6M Return vs Nifty])</f>
        <v>-1.0044646440815732</v>
      </c>
      <c r="M519">
        <v>-4.8926600244076104</v>
      </c>
      <c r="N519">
        <f>(Table2[[#This Row],[1W Return vs Nifty]]-AVERAGE(Table2[1W Return vs Nifty]))/_xlfn.STDEV.P(Table2[1W Return vs Nifty])</f>
        <v>-0.97416062068515352</v>
      </c>
      <c r="O519">
        <v>94.83</v>
      </c>
      <c r="P519">
        <v>91.663583401913698</v>
      </c>
      <c r="Q519">
        <v>87.563511376702706</v>
      </c>
      <c r="R519">
        <v>43.703003607265501</v>
      </c>
      <c r="S519" s="2">
        <f>(Table2[[#This Row],[Close Price]]-Table2[[#This Row],[20D EMA]])/Table2[[#This Row],[20D EMA]]</f>
        <v>-3.2373721396182574E-2</v>
      </c>
      <c r="T519" s="2">
        <f>(Table2[[#This Row],[Close Price]]-Table2[[#This Row],[50D EMA]])/Table2[[#This Row],[50D EMA]]</f>
        <v>1.0518528133855857E-3</v>
      </c>
      <c r="U519" s="2">
        <f>(Table2[[#This Row],[Close Price]]-Table2[[#This Row],[200D EMA]])/Table2[[#This Row],[200D EMA]]</f>
        <v>4.792508383136658E-2</v>
      </c>
      <c r="V519">
        <v>1.77969739066335</v>
      </c>
      <c r="W519">
        <v>90.8</v>
      </c>
      <c r="X519">
        <v>93.28</v>
      </c>
      <c r="Y519">
        <v>90.8</v>
      </c>
      <c r="Z519">
        <v>95.46</v>
      </c>
      <c r="AA519">
        <v>90.8</v>
      </c>
      <c r="AB519">
        <v>95.46</v>
      </c>
      <c r="AC519" s="2">
        <f>(Table2[[#This Row],[Close Price]]/Table2[[#This Row],[Day Low]])-1</f>
        <v>1.0572687224669641E-2</v>
      </c>
      <c r="AD519" s="2">
        <f>(Table2[[#This Row],[Day High]]/Table2[[#This Row],[Close Price]])-1</f>
        <v>1.6564952048822912E-2</v>
      </c>
      <c r="AE519" s="2">
        <f>(Table2[[#This Row],[Close Price]]/Table2[[#This Row],[Current Week Low]])-1</f>
        <v>1.0572687224669641E-2</v>
      </c>
      <c r="AF519" s="2">
        <f>(Table2[[#This Row],[Current Week High]]/Table2[[#This Row],[Close Price]])-1</f>
        <v>4.0322580645161255E-2</v>
      </c>
      <c r="AG519" s="2">
        <f>(Table2[[#This Row],[Close Price]]/Table2[[#This Row],[Current Month Low]])-1</f>
        <v>1.0572687224669641E-2</v>
      </c>
      <c r="AH519" s="2">
        <f>(Table2[[#This Row],[Current Month High]]/Table2[[#This Row],[Close Price]])-1</f>
        <v>4.0322580645161255E-2</v>
      </c>
      <c r="AI519">
        <v>47.885789014821199</v>
      </c>
      <c r="AJ519">
        <v>46.114649681528597</v>
      </c>
      <c r="AK519" t="str">
        <f>IF(AND(Table2[[#This Row],[20D EMA]]&gt;Table2[[#This Row],[50D EMA]],Table2[[#This Row],[50D EMA]]&gt;Table2[[#This Row],[200D EMA]]),"Uptrend","Downtrend/NoTrend")</f>
        <v>Uptrend</v>
      </c>
      <c r="AL519">
        <v>7.0000000000000007E-2</v>
      </c>
      <c r="AM519" t="s">
        <v>10358</v>
      </c>
      <c r="AN519">
        <v>-3.87</v>
      </c>
      <c r="AO519" t="s">
        <v>10357</v>
      </c>
      <c r="AP519">
        <v>6.133489980068E-2</v>
      </c>
      <c r="AQ519">
        <f>(Table2[[#This Row],[Sharpe Ratio]]-AVERAGE(Table2[Sharpe Ratio]))/_xlfn.STDEV.P(Table2[Sharpe Ratio])</f>
        <v>-2.556398863824471E-2</v>
      </c>
      <c r="AR5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-2.6938940604048649</v>
      </c>
      <c r="AS519">
        <f>_xlfn.RANK.AVG(Table2[[#This Row],[1Y Return vs Nifty Z-Score]],Table2[1Y Return vs Nifty Z-Score])</f>
        <v>435</v>
      </c>
      <c r="AT519">
        <f>_xlfn.RANK.AVG(Table2[[#This Row],[6M Return vs Nifty Z-Score]],Table2[6M Return vs Nifty Z-Score])</f>
        <v>647</v>
      </c>
      <c r="AU519">
        <f>_xlfn.RANK.AVG(Table2[[#This Row],[Sharpe Ratio Z-Score]],Table2[Sharpe Ratio Z-Score])</f>
        <v>358</v>
      </c>
      <c r="AV519">
        <f>(Table2[[#This Row],[Rank 1Y]]+Table2[[#This Row],[Rank 6M]]+Table2[[#This Row],[Rank Sharpe]])/3</f>
        <v>480</v>
      </c>
    </row>
    <row r="520" spans="1:48" x14ac:dyDescent="0.3">
      <c r="A520" t="s">
        <v>617</v>
      </c>
      <c r="B520" t="s">
        <v>618</v>
      </c>
      <c r="C520" t="s">
        <v>10318</v>
      </c>
      <c r="D520" t="s">
        <v>281</v>
      </c>
      <c r="E520">
        <v>30336.45500763</v>
      </c>
      <c r="F520">
        <v>1153.8499999999999</v>
      </c>
      <c r="G520">
        <v>34.830703506982601</v>
      </c>
      <c r="H520">
        <f>(Table2[[#This Row],[1Y Return vs Nifty]]-AVERAGE(Table2[1Y Return vs Nifty]))/_xlfn.STDEV.P(Table2[1Y Return vs Nifty])</f>
        <v>0.17055826291600867</v>
      </c>
      <c r="I520">
        <v>-4.0104737905406296</v>
      </c>
      <c r="J520">
        <f>(Table2[[#This Row],[1M Return vs Nifty]]-AVERAGE(Table2[1M Return vs Nifty]))/_xlfn.STDEV.P(Table2[1M Return vs Nifty])</f>
        <v>-0.66856728927878695</v>
      </c>
      <c r="K520">
        <v>-20.930639029612799</v>
      </c>
      <c r="L520">
        <f>(Table2[[#This Row],[6M Return vs Nifty]]-AVERAGE(Table2[6M Return vs Nifty]))/_xlfn.STDEV.P(Table2[6M Return vs Nifty])</f>
        <v>-1.0043216250011247</v>
      </c>
      <c r="M520">
        <v>7.7053764763648704</v>
      </c>
      <c r="N520">
        <f>(Table2[[#This Row],[1W Return vs Nifty]]-AVERAGE(Table2[1W Return vs Nifty]))/_xlfn.STDEV.P(Table2[1W Return vs Nifty])</f>
        <v>2.0403324691275979</v>
      </c>
      <c r="O520">
        <v>1127.7</v>
      </c>
      <c r="P520">
        <v>1170.92534916267</v>
      </c>
      <c r="Q520">
        <v>1137.41522930569</v>
      </c>
      <c r="R520">
        <v>58.843727818431098</v>
      </c>
      <c r="S520" s="2">
        <f>(Table2[[#This Row],[Close Price]]-Table2[[#This Row],[20D EMA]])/Table2[[#This Row],[20D EMA]]</f>
        <v>2.3188791345215804E-2</v>
      </c>
      <c r="T520" s="2">
        <f>(Table2[[#This Row],[Close Price]]-Table2[[#This Row],[50D EMA]])/Table2[[#This Row],[50D EMA]]</f>
        <v>-1.4582782049155172E-2</v>
      </c>
      <c r="U520" s="2">
        <f>(Table2[[#This Row],[Close Price]]-Table2[[#This Row],[200D EMA]])/Table2[[#This Row],[200D EMA]]</f>
        <v>1.4449226870596906E-2</v>
      </c>
      <c r="V520">
        <v>1.4511821299761101</v>
      </c>
      <c r="W520">
        <v>1145</v>
      </c>
      <c r="X520">
        <v>1168.7</v>
      </c>
      <c r="Y520">
        <v>1124.05</v>
      </c>
      <c r="Z520">
        <v>1199</v>
      </c>
      <c r="AA520">
        <v>1124.05</v>
      </c>
      <c r="AB520">
        <v>1199</v>
      </c>
      <c r="AC520" s="2">
        <f>(Table2[[#This Row],[Close Price]]/Table2[[#This Row],[Day Low]])-1</f>
        <v>7.7292576419212278E-3</v>
      </c>
      <c r="AD520" s="2">
        <f>(Table2[[#This Row],[Day High]]/Table2[[#This Row],[Close Price]])-1</f>
        <v>1.2869957100143159E-2</v>
      </c>
      <c r="AE520" s="2">
        <f>(Table2[[#This Row],[Close Price]]/Table2[[#This Row],[Current Week Low]])-1</f>
        <v>2.6511276188781574E-2</v>
      </c>
      <c r="AF520" s="2">
        <f>(Table2[[#This Row],[Current Week High]]/Table2[[#This Row],[Close Price]])-1</f>
        <v>3.9129869567101627E-2</v>
      </c>
      <c r="AG520" s="2">
        <f>(Table2[[#This Row],[Close Price]]/Table2[[#This Row],[Current Month Low]])-1</f>
        <v>2.6511276188781574E-2</v>
      </c>
      <c r="AH520" s="2">
        <f>(Table2[[#This Row],[Current Month High]]/Table2[[#This Row],[Close Price]])-1</f>
        <v>3.9129869567101627E-2</v>
      </c>
      <c r="AI520">
        <v>31.204229319235601</v>
      </c>
      <c r="AJ520">
        <v>70.940740740740694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-0.27</v>
      </c>
      <c r="AM520" t="s">
        <v>10357</v>
      </c>
      <c r="AN520">
        <v>4.3</v>
      </c>
      <c r="AO520" t="s">
        <v>10358</v>
      </c>
      <c r="AQ520">
        <f>(Table2[[#This Row],[Sharpe Ratio]]-AVERAGE(Table2[Sharpe Ratio]))/_xlfn.STDEV.P(Table2[Sharpe Ratio])</f>
        <v>-0.72731567472953296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247</v>
      </c>
      <c r="AT520">
        <f>_xlfn.RANK.AVG(Table2[[#This Row],[6M Return vs Nifty Z-Score]],Table2[6M Return vs Nifty Z-Score])</f>
        <v>646</v>
      </c>
      <c r="AU520">
        <f>_xlfn.RANK.AVG(Table2[[#This Row],[Sharpe Ratio Z-Score]],Table2[Sharpe Ratio Z-Score])</f>
        <v>548.5</v>
      </c>
      <c r="AV520">
        <f>(Table2[[#This Row],[Rank 1Y]]+Table2[[#This Row],[Rank 6M]]+Table2[[#This Row],[Rank Sharpe]])/3</f>
        <v>480.5</v>
      </c>
    </row>
    <row r="521" spans="1:48" x14ac:dyDescent="0.3">
      <c r="A521" t="s">
        <v>1091</v>
      </c>
      <c r="B521" t="s">
        <v>1092</v>
      </c>
      <c r="C521" t="s">
        <v>10314</v>
      </c>
      <c r="D521" t="s">
        <v>552</v>
      </c>
      <c r="E521">
        <v>11716.23145875</v>
      </c>
      <c r="F521">
        <v>881.9</v>
      </c>
      <c r="G521">
        <v>-13.9180097989189</v>
      </c>
      <c r="H521">
        <f>(Table2[[#This Row],[1Y Return vs Nifty]]-AVERAGE(Table2[1Y Return vs Nifty]))/_xlfn.STDEV.P(Table2[1Y Return vs Nifty])</f>
        <v>-0.64223408012809657</v>
      </c>
      <c r="I521">
        <v>5.8825556177424296</v>
      </c>
      <c r="J521">
        <f>(Table2[[#This Row],[1M Return vs Nifty]]-AVERAGE(Table2[1M Return vs Nifty]))/_xlfn.STDEV.P(Table2[1M Return vs Nifty])</f>
        <v>0.2950479013963398</v>
      </c>
      <c r="K521">
        <v>-0.94610014127006004</v>
      </c>
      <c r="L521">
        <f>(Table2[[#This Row],[6M Return vs Nifty]]-AVERAGE(Table2[6M Return vs Nifty]))/_xlfn.STDEV.P(Table2[6M Return vs Nifty])</f>
        <v>-0.33477415390336318</v>
      </c>
      <c r="M521">
        <v>1.25560641389787</v>
      </c>
      <c r="N521">
        <f>(Table2[[#This Row],[1W Return vs Nifty]]-AVERAGE(Table2[1W Return vs Nifty]))/_xlfn.STDEV.P(Table2[1W Return vs Nifty])</f>
        <v>0.49701361281250878</v>
      </c>
      <c r="O521">
        <v>855.85</v>
      </c>
      <c r="P521">
        <v>842.49102849723704</v>
      </c>
      <c r="Q521">
        <v>796.23808641373898</v>
      </c>
      <c r="R521">
        <v>67.737032834701907</v>
      </c>
      <c r="S521" s="2">
        <f>(Table2[[#This Row],[Close Price]]-Table2[[#This Row],[20D EMA]])/Table2[[#This Row],[20D EMA]]</f>
        <v>3.0437576678156164E-2</v>
      </c>
      <c r="T521" s="2">
        <f>(Table2[[#This Row],[Close Price]]-Table2[[#This Row],[50D EMA]])/Table2[[#This Row],[50D EMA]]</f>
        <v>4.6776725412800264E-2</v>
      </c>
      <c r="U521" s="2">
        <f>(Table2[[#This Row],[Close Price]]-Table2[[#This Row],[200D EMA]])/Table2[[#This Row],[200D EMA]]</f>
        <v>0.10758329078690868</v>
      </c>
      <c r="V521">
        <v>0.72257469530000895</v>
      </c>
      <c r="W521">
        <v>872.95</v>
      </c>
      <c r="X521">
        <v>896.25</v>
      </c>
      <c r="Y521">
        <v>858</v>
      </c>
      <c r="Z521">
        <v>896.25</v>
      </c>
      <c r="AA521">
        <v>858</v>
      </c>
      <c r="AB521">
        <v>896.25</v>
      </c>
      <c r="AC521" s="2">
        <f>(Table2[[#This Row],[Close Price]]/Table2[[#This Row],[Day Low]])-1</f>
        <v>1.0252591786471088E-2</v>
      </c>
      <c r="AD521" s="2">
        <f>(Table2[[#This Row],[Day High]]/Table2[[#This Row],[Close Price]])-1</f>
        <v>1.6271686132214525E-2</v>
      </c>
      <c r="AE521" s="2">
        <f>(Table2[[#This Row],[Close Price]]/Table2[[#This Row],[Current Week Low]])-1</f>
        <v>2.7855477855477817E-2</v>
      </c>
      <c r="AF521" s="2">
        <f>(Table2[[#This Row],[Current Week High]]/Table2[[#This Row],[Close Price]])-1</f>
        <v>1.6271686132214525E-2</v>
      </c>
      <c r="AG521" s="2">
        <f>(Table2[[#This Row],[Close Price]]/Table2[[#This Row],[Current Month Low]])-1</f>
        <v>2.7855477855477817E-2</v>
      </c>
      <c r="AH521" s="2">
        <f>(Table2[[#This Row],[Current Month High]]/Table2[[#This Row],[Close Price]])-1</f>
        <v>1.6271686132214525E-2</v>
      </c>
      <c r="AI521">
        <v>6.3612654495974503</v>
      </c>
      <c r="AJ521">
        <v>29.6911764705882</v>
      </c>
      <c r="AK521" t="str">
        <f>IF(AND(Table2[[#This Row],[20D EMA]]&gt;Table2[[#This Row],[50D EMA]],Table2[[#This Row],[50D EMA]]&gt;Table2[[#This Row],[200D EMA]]),"Uptrend","Downtrend/NoTrend")</f>
        <v>Uptrend</v>
      </c>
      <c r="AL521">
        <v>-0.01</v>
      </c>
      <c r="AM521" t="s">
        <v>10357</v>
      </c>
      <c r="AN521">
        <v>4.5199999999999996</v>
      </c>
      <c r="AO521" t="s">
        <v>10358</v>
      </c>
      <c r="AP521">
        <v>1.9344482148279E-2</v>
      </c>
      <c r="AQ521">
        <f>(Table2[[#This Row],[Sharpe Ratio]]-AVERAGE(Table2[Sharpe Ratio]))/_xlfn.STDEV.P(Table2[Sharpe Ratio])</f>
        <v>-0.5059894312982669</v>
      </c>
      <c r="AR5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-0.69093615112087814</v>
      </c>
      <c r="AS521">
        <f>_xlfn.RANK.AVG(Table2[[#This Row],[1Y Return vs Nifty Z-Score]],Table2[1Y Return vs Nifty Z-Score])</f>
        <v>535</v>
      </c>
      <c r="AT521">
        <f>_xlfn.RANK.AVG(Table2[[#This Row],[6M Return vs Nifty Z-Score]],Table2[6M Return vs Nifty Z-Score])</f>
        <v>436</v>
      </c>
      <c r="AU521">
        <f>_xlfn.RANK.AVG(Table2[[#This Row],[Sharpe Ratio Z-Score]],Table2[Sharpe Ratio Z-Score])</f>
        <v>472</v>
      </c>
      <c r="AV521">
        <f>(Table2[[#This Row],[Rank 1Y]]+Table2[[#This Row],[Rank 6M]]+Table2[[#This Row],[Rank Sharpe]])/3</f>
        <v>481</v>
      </c>
    </row>
    <row r="522" spans="1:48" x14ac:dyDescent="0.3">
      <c r="A522" t="s">
        <v>1806</v>
      </c>
      <c r="B522" t="s">
        <v>1807</v>
      </c>
      <c r="C522" t="s">
        <v>10327</v>
      </c>
      <c r="D522" t="s">
        <v>573</v>
      </c>
      <c r="E522">
        <v>4174.7761349100001</v>
      </c>
      <c r="F522">
        <v>359.65</v>
      </c>
      <c r="G522">
        <v>-23.795783074996699</v>
      </c>
      <c r="H522">
        <f>(Table2[[#This Row],[1Y Return vs Nifty]]-AVERAGE(Table2[1Y Return vs Nifty]))/_xlfn.STDEV.P(Table2[1Y Return vs Nifty])</f>
        <v>-0.80692721643185594</v>
      </c>
      <c r="I522">
        <v>-1.3348628265934499</v>
      </c>
      <c r="J522">
        <f>(Table2[[#This Row],[1M Return vs Nifty]]-AVERAGE(Table2[1M Return vs Nifty]))/_xlfn.STDEV.P(Table2[1M Return vs Nifty])</f>
        <v>-0.40795355178825221</v>
      </c>
      <c r="K522">
        <v>-23.904149349618599</v>
      </c>
      <c r="L522">
        <f>(Table2[[#This Row],[6M Return vs Nifty]]-AVERAGE(Table2[6M Return vs Nifty]))/_xlfn.STDEV.P(Table2[6M Return vs Nifty])</f>
        <v>-1.1039439543511556</v>
      </c>
      <c r="M522">
        <v>-5.2558440585671597</v>
      </c>
      <c r="N522">
        <f>(Table2[[#This Row],[1W Return vs Nifty]]-AVERAGE(Table2[1W Return vs Nifty]))/_xlfn.STDEV.P(Table2[1W Return vs Nifty])</f>
        <v>-1.0610643029563669</v>
      </c>
      <c r="O522">
        <v>367.97</v>
      </c>
      <c r="P522">
        <v>369.760430522837</v>
      </c>
      <c r="Q522">
        <v>359.07995298752599</v>
      </c>
      <c r="R522">
        <v>42.040820420884401</v>
      </c>
      <c r="S522" s="2">
        <f>(Table2[[#This Row],[Close Price]]-Table2[[#This Row],[20D EMA]])/Table2[[#This Row],[20D EMA]]</f>
        <v>-2.2610538902628066E-2</v>
      </c>
      <c r="T522" s="2">
        <f>(Table2[[#This Row],[Close Price]]-Table2[[#This Row],[50D EMA]])/Table2[[#This Row],[50D EMA]]</f>
        <v>-2.7343192208373914E-2</v>
      </c>
      <c r="U522" s="2">
        <f>(Table2[[#This Row],[Close Price]]-Table2[[#This Row],[200D EMA]])/Table2[[#This Row],[200D EMA]]</f>
        <v>1.5875211292951099E-3</v>
      </c>
      <c r="V522">
        <v>0.56836130998411305</v>
      </c>
      <c r="W522">
        <v>357.05</v>
      </c>
      <c r="X522">
        <v>363.5</v>
      </c>
      <c r="Y522">
        <v>357.05</v>
      </c>
      <c r="Z522">
        <v>374</v>
      </c>
      <c r="AA522">
        <v>357.05</v>
      </c>
      <c r="AB522">
        <v>374</v>
      </c>
      <c r="AC522" s="2">
        <f>(Table2[[#This Row],[Close Price]]/Table2[[#This Row],[Day Low]])-1</f>
        <v>7.2818932922558144E-3</v>
      </c>
      <c r="AD522" s="2">
        <f>(Table2[[#This Row],[Day High]]/Table2[[#This Row],[Close Price]])-1</f>
        <v>1.0704851939385529E-2</v>
      </c>
      <c r="AE522" s="2">
        <f>(Table2[[#This Row],[Close Price]]/Table2[[#This Row],[Current Week Low]])-1</f>
        <v>7.2818932922558144E-3</v>
      </c>
      <c r="AF522" s="2">
        <f>(Table2[[#This Row],[Current Week High]]/Table2[[#This Row],[Close Price]])-1</f>
        <v>3.9899902683164346E-2</v>
      </c>
      <c r="AG522" s="2">
        <f>(Table2[[#This Row],[Close Price]]/Table2[[#This Row],[Current Month Low]])-1</f>
        <v>7.2818932922558144E-3</v>
      </c>
      <c r="AH522" s="2">
        <f>(Table2[[#This Row],[Current Month High]]/Table2[[#This Row],[Close Price]])-1</f>
        <v>3.9899902683164346E-2</v>
      </c>
      <c r="AI522">
        <v>27.582371750312799</v>
      </c>
      <c r="AJ522">
        <v>27.739300301900101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-0.02</v>
      </c>
      <c r="AM522" t="s">
        <v>10357</v>
      </c>
      <c r="AN522">
        <v>-2.31</v>
      </c>
      <c r="AO522" t="s">
        <v>10357</v>
      </c>
      <c r="AP522">
        <v>0.12199612070525</v>
      </c>
      <c r="AQ522">
        <f>(Table2[[#This Row],[Sharpe Ratio]]-AVERAGE(Table2[Sharpe Ratio]))/_xlfn.STDEV.P(Table2[Sharpe Ratio])</f>
        <v>0.66847992744338136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595</v>
      </c>
      <c r="AT522">
        <f>_xlfn.RANK.AVG(Table2[[#This Row],[6M Return vs Nifty Z-Score]],Table2[6M Return vs Nifty Z-Score])</f>
        <v>671</v>
      </c>
      <c r="AU522">
        <f>_xlfn.RANK.AVG(Table2[[#This Row],[Sharpe Ratio Z-Score]],Table2[Sharpe Ratio Z-Score])</f>
        <v>181</v>
      </c>
      <c r="AV522">
        <f>(Table2[[#This Row],[Rank 1Y]]+Table2[[#This Row],[Rank 6M]]+Table2[[#This Row],[Rank Sharpe]])/3</f>
        <v>482.33333333333331</v>
      </c>
    </row>
    <row r="523" spans="1:48" x14ac:dyDescent="0.3">
      <c r="A523" t="s">
        <v>125</v>
      </c>
      <c r="B523" t="s">
        <v>126</v>
      </c>
      <c r="C523" t="s">
        <v>10321</v>
      </c>
      <c r="D523" t="s">
        <v>127</v>
      </c>
      <c r="E523">
        <v>229202.60461251999</v>
      </c>
      <c r="F523">
        <v>933.05</v>
      </c>
      <c r="G523">
        <v>-13.813722606157</v>
      </c>
      <c r="H523">
        <f>(Table2[[#This Row],[1Y Return vs Nifty]]-AVERAGE(Table2[1Y Return vs Nifty]))/_xlfn.STDEV.P(Table2[1Y Return vs Nifty])</f>
        <v>-0.64049528896816299</v>
      </c>
      <c r="I523">
        <v>3.6398262210796002</v>
      </c>
      <c r="J523">
        <f>(Table2[[#This Row],[1M Return vs Nifty]]-AVERAGE(Table2[1M Return vs Nifty]))/_xlfn.STDEV.P(Table2[1M Return vs Nifty])</f>
        <v>7.6598321797543348E-2</v>
      </c>
      <c r="K523">
        <v>0.72693234422628406</v>
      </c>
      <c r="L523">
        <f>(Table2[[#This Row],[6M Return vs Nifty]]-AVERAGE(Table2[6M Return vs Nifty]))/_xlfn.STDEV.P(Table2[6M Return vs Nifty])</f>
        <v>-0.27872208905527734</v>
      </c>
      <c r="M523">
        <v>-2.18028687608924</v>
      </c>
      <c r="N523">
        <f>(Table2[[#This Row],[1W Return vs Nifty]]-AVERAGE(Table2[1W Return vs Nifty]))/_xlfn.STDEV.P(Table2[1W Return vs Nifty])</f>
        <v>-0.32513645631652149</v>
      </c>
      <c r="O523">
        <v>928.74</v>
      </c>
      <c r="P523">
        <v>918.236174853948</v>
      </c>
      <c r="Q523">
        <v>868.85370462150797</v>
      </c>
      <c r="R523">
        <v>56.284022211428599</v>
      </c>
      <c r="S523" s="2">
        <f>(Table2[[#This Row],[Close Price]]-Table2[[#This Row],[20D EMA]])/Table2[[#This Row],[20D EMA]]</f>
        <v>4.6406959967266893E-3</v>
      </c>
      <c r="T523" s="2">
        <f>(Table2[[#This Row],[Close Price]]-Table2[[#This Row],[50D EMA]])/Table2[[#This Row],[50D EMA]]</f>
        <v>1.6132913897024585E-2</v>
      </c>
      <c r="U523" s="2">
        <f>(Table2[[#This Row],[Close Price]]-Table2[[#This Row],[200D EMA]])/Table2[[#This Row],[200D EMA]]</f>
        <v>7.3886196303274462E-2</v>
      </c>
      <c r="V523">
        <v>0.91407255847478996</v>
      </c>
      <c r="W523">
        <v>912</v>
      </c>
      <c r="X523">
        <v>934.7</v>
      </c>
      <c r="Y523">
        <v>912</v>
      </c>
      <c r="Z523">
        <v>951.45</v>
      </c>
      <c r="AA523">
        <v>912</v>
      </c>
      <c r="AB523">
        <v>951.45</v>
      </c>
      <c r="AC523" s="2">
        <f>(Table2[[#This Row],[Close Price]]/Table2[[#This Row],[Day Low]])-1</f>
        <v>2.308114035087705E-2</v>
      </c>
      <c r="AD523" s="2">
        <f>(Table2[[#This Row],[Day High]]/Table2[[#This Row],[Close Price]])-1</f>
        <v>1.768393976742999E-3</v>
      </c>
      <c r="AE523" s="2">
        <f>(Table2[[#This Row],[Close Price]]/Table2[[#This Row],[Current Week Low]])-1</f>
        <v>2.308114035087705E-2</v>
      </c>
      <c r="AF523" s="2">
        <f>(Table2[[#This Row],[Current Week High]]/Table2[[#This Row],[Close Price]])-1</f>
        <v>1.9720272225497215E-2</v>
      </c>
      <c r="AG523" s="2">
        <f>(Table2[[#This Row],[Close Price]]/Table2[[#This Row],[Current Month Low]])-1</f>
        <v>2.308114035087705E-2</v>
      </c>
      <c r="AH523" s="2">
        <f>(Table2[[#This Row],[Current Month High]]/Table2[[#This Row],[Close Price]])-1</f>
        <v>1.9720272225497215E-2</v>
      </c>
      <c r="AI523">
        <v>3.8422378221960298</v>
      </c>
      <c r="AJ523">
        <v>29.0525587828492</v>
      </c>
      <c r="AK523" t="str">
        <f>IF(AND(Table2[[#This Row],[20D EMA]]&gt;Table2[[#This Row],[50D EMA]],Table2[[#This Row],[50D EMA]]&gt;Table2[[#This Row],[200D EMA]]),"Uptrend","Downtrend/NoTrend")</f>
        <v>Uptrend</v>
      </c>
      <c r="AL523">
        <v>0.09</v>
      </c>
      <c r="AM523" t="s">
        <v>10358</v>
      </c>
      <c r="AN523">
        <v>1.67</v>
      </c>
      <c r="AO523" t="s">
        <v>10358</v>
      </c>
      <c r="AP523">
        <v>8.0188853855699994E-3</v>
      </c>
      <c r="AQ523">
        <f>(Table2[[#This Row],[Sharpe Ratio]]-AVERAGE(Table2[Sharpe Ratio]))/_xlfn.STDEV.P(Table2[Sharpe Ratio])</f>
        <v>-0.63556911024204765</v>
      </c>
      <c r="AR5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-1.8033246227844659</v>
      </c>
      <c r="AS523">
        <f>_xlfn.RANK.AVG(Table2[[#This Row],[1Y Return vs Nifty Z-Score]],Table2[1Y Return vs Nifty Z-Score])</f>
        <v>534</v>
      </c>
      <c r="AT523">
        <f>_xlfn.RANK.AVG(Table2[[#This Row],[6M Return vs Nifty Z-Score]],Table2[6M Return vs Nifty Z-Score])</f>
        <v>412</v>
      </c>
      <c r="AU523">
        <f>_xlfn.RANK.AVG(Table2[[#This Row],[Sharpe Ratio Z-Score]],Table2[Sharpe Ratio Z-Score])</f>
        <v>503</v>
      </c>
      <c r="AV523">
        <f>(Table2[[#This Row],[Rank 1Y]]+Table2[[#This Row],[Rank 6M]]+Table2[[#This Row],[Rank Sharpe]])/3</f>
        <v>483</v>
      </c>
    </row>
    <row r="524" spans="1:48" x14ac:dyDescent="0.3">
      <c r="A524" t="s">
        <v>408</v>
      </c>
      <c r="B524" t="s">
        <v>409</v>
      </c>
      <c r="C524" t="s">
        <v>10323</v>
      </c>
      <c r="D524" t="s">
        <v>410</v>
      </c>
      <c r="E524">
        <v>58620.209221079996</v>
      </c>
      <c r="F524">
        <v>965.15</v>
      </c>
      <c r="G524">
        <v>12.494441292890899</v>
      </c>
      <c r="H524">
        <f>(Table2[[#This Row],[1Y Return vs Nifty]]-AVERAGE(Table2[1Y Return vs Nifty]))/_xlfn.STDEV.P(Table2[1Y Return vs Nifty])</f>
        <v>-0.20185654905896303</v>
      </c>
      <c r="I524">
        <v>-5.5214647640731798</v>
      </c>
      <c r="J524">
        <f>(Table2[[#This Row],[1M Return vs Nifty]]-AVERAGE(Table2[1M Return vs Nifty]))/_xlfn.STDEV.P(Table2[1M Return vs Nifty])</f>
        <v>-0.81574302231056173</v>
      </c>
      <c r="K524">
        <v>-14.595573393358199</v>
      </c>
      <c r="L524">
        <f>(Table2[[#This Row],[6M Return vs Nifty]]-AVERAGE(Table2[6M Return vs Nifty]))/_xlfn.STDEV.P(Table2[6M Return vs Nifty])</f>
        <v>-0.79207618868201113</v>
      </c>
      <c r="M524">
        <v>-1.8001053994374701</v>
      </c>
      <c r="N524">
        <f>(Table2[[#This Row],[1W Return vs Nifty]]-AVERAGE(Table2[1W Return vs Nifty]))/_xlfn.STDEV.P(Table2[1W Return vs Nifty])</f>
        <v>-0.23416557889675096</v>
      </c>
      <c r="O524">
        <v>981.9</v>
      </c>
      <c r="P524">
        <v>1003.09507277495</v>
      </c>
      <c r="Q524">
        <v>947.37134134091104</v>
      </c>
      <c r="R524">
        <v>33.800883172202603</v>
      </c>
      <c r="S524" s="2">
        <f>(Table2[[#This Row],[Close Price]]-Table2[[#This Row],[20D EMA]])/Table2[[#This Row],[20D EMA]]</f>
        <v>-1.7058763621550056E-2</v>
      </c>
      <c r="T524" s="2">
        <f>(Table2[[#This Row],[Close Price]]-Table2[[#This Row],[50D EMA]])/Table2[[#This Row],[50D EMA]]</f>
        <v>-3.7827992385586415E-2</v>
      </c>
      <c r="U524" s="2">
        <f>(Table2[[#This Row],[Close Price]]-Table2[[#This Row],[200D EMA]])/Table2[[#This Row],[200D EMA]]</f>
        <v>1.8766304070297279E-2</v>
      </c>
      <c r="V524">
        <v>0.62297497820791603</v>
      </c>
      <c r="W524">
        <v>955.2</v>
      </c>
      <c r="X524">
        <v>974</v>
      </c>
      <c r="Y524">
        <v>955.2</v>
      </c>
      <c r="Z524">
        <v>979.5</v>
      </c>
      <c r="AA524">
        <v>955.2</v>
      </c>
      <c r="AB524">
        <v>979.5</v>
      </c>
      <c r="AC524" s="2">
        <f>(Table2[[#This Row],[Close Price]]/Table2[[#This Row],[Day Low]])-1</f>
        <v>1.0416666666666519E-2</v>
      </c>
      <c r="AD524" s="2">
        <f>(Table2[[#This Row],[Day High]]/Table2[[#This Row],[Close Price]])-1</f>
        <v>9.1695591358855744E-3</v>
      </c>
      <c r="AE524" s="2">
        <f>(Table2[[#This Row],[Close Price]]/Table2[[#This Row],[Current Week Low]])-1</f>
        <v>1.0416666666666519E-2</v>
      </c>
      <c r="AF524" s="2">
        <f>(Table2[[#This Row],[Current Week High]]/Table2[[#This Row],[Close Price]])-1</f>
        <v>1.4868155209034839E-2</v>
      </c>
      <c r="AG524" s="2">
        <f>(Table2[[#This Row],[Close Price]]/Table2[[#This Row],[Current Month Low]])-1</f>
        <v>1.0416666666666519E-2</v>
      </c>
      <c r="AH524" s="2">
        <f>(Table2[[#This Row],[Current Month High]]/Table2[[#This Row],[Close Price]])-1</f>
        <v>1.4868155209034839E-2</v>
      </c>
      <c r="AI524">
        <v>22.260788478474801</v>
      </c>
      <c r="AJ524">
        <v>43.580779529901797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-0.18</v>
      </c>
      <c r="AM524" t="s">
        <v>10357</v>
      </c>
      <c r="AN524">
        <v>-0.33</v>
      </c>
      <c r="AO524" t="s">
        <v>10357</v>
      </c>
      <c r="AP524">
        <v>5.2048239427179999E-3</v>
      </c>
      <c r="AQ524">
        <f>(Table2[[#This Row],[Sharpe Ratio]]-AVERAGE(Table2[Sharpe Ratio]))/_xlfn.STDEV.P(Table2[Sharpe Ratio])</f>
        <v>-0.6677656634067759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362</v>
      </c>
      <c r="AT524">
        <f>_xlfn.RANK.AVG(Table2[[#This Row],[6M Return vs Nifty Z-Score]],Table2[6M Return vs Nifty Z-Score])</f>
        <v>581</v>
      </c>
      <c r="AU524">
        <f>_xlfn.RANK.AVG(Table2[[#This Row],[Sharpe Ratio Z-Score]],Table2[Sharpe Ratio Z-Score])</f>
        <v>508</v>
      </c>
      <c r="AV524">
        <f>(Table2[[#This Row],[Rank 1Y]]+Table2[[#This Row],[Rank 6M]]+Table2[[#This Row],[Rank Sharpe]])/3</f>
        <v>483.66666666666669</v>
      </c>
    </row>
    <row r="525" spans="1:48" x14ac:dyDescent="0.3">
      <c r="A525" t="s">
        <v>885</v>
      </c>
      <c r="B525" t="s">
        <v>886</v>
      </c>
      <c r="C525" t="s">
        <v>10328</v>
      </c>
      <c r="D525" t="s">
        <v>170</v>
      </c>
      <c r="E525">
        <v>17748.627473979999</v>
      </c>
      <c r="F525">
        <v>1134.45</v>
      </c>
      <c r="G525">
        <v>-17.534193389262899</v>
      </c>
      <c r="H525">
        <f>(Table2[[#This Row],[1Y Return vs Nifty]]-AVERAGE(Table2[1Y Return vs Nifty]))/_xlfn.STDEV.P(Table2[1Y Return vs Nifty])</f>
        <v>-0.70252708344963288</v>
      </c>
      <c r="I525">
        <v>10.9451151712063</v>
      </c>
      <c r="J525">
        <f>(Table2[[#This Row],[1M Return vs Nifty]]-AVERAGE(Table2[1M Return vs Nifty]))/_xlfn.STDEV.P(Table2[1M Return vs Nifty])</f>
        <v>0.78815866535816581</v>
      </c>
      <c r="K525">
        <v>4.9718082901634704</v>
      </c>
      <c r="L525">
        <f>(Table2[[#This Row],[6M Return vs Nifty]]-AVERAGE(Table2[6M Return vs Nifty]))/_xlfn.STDEV.P(Table2[6M Return vs Nifty])</f>
        <v>-0.13650484948795241</v>
      </c>
      <c r="M525">
        <v>-1.8356382157535001</v>
      </c>
      <c r="N525">
        <f>(Table2[[#This Row],[1W Return vs Nifty]]-AVERAGE(Table2[1W Return vs Nifty]))/_xlfn.STDEV.P(Table2[1W Return vs Nifty])</f>
        <v>-0.24266796966531956</v>
      </c>
      <c r="O525">
        <v>1125.51</v>
      </c>
      <c r="P525">
        <v>1081.06778220921</v>
      </c>
      <c r="Q525">
        <v>1006.18382160855</v>
      </c>
      <c r="R525">
        <v>56.320038852241098</v>
      </c>
      <c r="S525" s="2">
        <f>(Table2[[#This Row],[Close Price]]-Table2[[#This Row],[20D EMA]])/Table2[[#This Row],[20D EMA]]</f>
        <v>7.943065810166107E-3</v>
      </c>
      <c r="T525" s="2">
        <f>(Table2[[#This Row],[Close Price]]-Table2[[#This Row],[50D EMA]])/Table2[[#This Row],[50D EMA]]</f>
        <v>4.937915889205495E-2</v>
      </c>
      <c r="U525" s="2">
        <f>(Table2[[#This Row],[Close Price]]-Table2[[#This Row],[200D EMA]])/Table2[[#This Row],[200D EMA]]</f>
        <v>0.12747787793526183</v>
      </c>
      <c r="V525">
        <v>1.3796282928156001</v>
      </c>
      <c r="W525">
        <v>1121.05</v>
      </c>
      <c r="X525">
        <v>1154.5</v>
      </c>
      <c r="Y525">
        <v>1121.05</v>
      </c>
      <c r="Z525">
        <v>1210</v>
      </c>
      <c r="AA525">
        <v>1121.05</v>
      </c>
      <c r="AB525">
        <v>1210</v>
      </c>
      <c r="AC525" s="2">
        <f>(Table2[[#This Row],[Close Price]]/Table2[[#This Row],[Day Low]])-1</f>
        <v>1.195307970206505E-2</v>
      </c>
      <c r="AD525" s="2">
        <f>(Table2[[#This Row],[Day High]]/Table2[[#This Row],[Close Price]])-1</f>
        <v>1.7673762616245758E-2</v>
      </c>
      <c r="AE525" s="2">
        <f>(Table2[[#This Row],[Close Price]]/Table2[[#This Row],[Current Week Low]])-1</f>
        <v>1.195307970206505E-2</v>
      </c>
      <c r="AF525" s="2">
        <f>(Table2[[#This Row],[Current Week High]]/Table2[[#This Row],[Close Price]])-1</f>
        <v>6.6596147913085657E-2</v>
      </c>
      <c r="AG525" s="2">
        <f>(Table2[[#This Row],[Close Price]]/Table2[[#This Row],[Current Month Low]])-1</f>
        <v>1.195307970206505E-2</v>
      </c>
      <c r="AH525" s="2">
        <f>(Table2[[#This Row],[Current Month High]]/Table2[[#This Row],[Close Price]])-1</f>
        <v>6.6596147913085657E-2</v>
      </c>
      <c r="AI525">
        <v>6.6596147913085604</v>
      </c>
      <c r="AJ525">
        <v>36.286641037962497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0</v>
      </c>
      <c r="AM525">
        <v>0</v>
      </c>
      <c r="AN525">
        <v>-0.7</v>
      </c>
      <c r="AO525" t="s">
        <v>10357</v>
      </c>
      <c r="AP525">
        <v>3.05263536306E-4</v>
      </c>
      <c r="AQ525">
        <f>(Table2[[#This Row],[Sharpe Ratio]]-AVERAGE(Table2[Sharpe Ratio]))/_xlfn.STDEV.P(Table2[Sharpe Ratio])</f>
        <v>-0.72382305956262027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-1.0173642968073593</v>
      </c>
      <c r="AS525">
        <f>_xlfn.RANK.AVG(Table2[[#This Row],[1Y Return vs Nifty Z-Score]],Table2[1Y Return vs Nifty Z-Score])</f>
        <v>559</v>
      </c>
      <c r="AT525">
        <f>_xlfn.RANK.AVG(Table2[[#This Row],[6M Return vs Nifty Z-Score]],Table2[6M Return vs Nifty Z-Score])</f>
        <v>371</v>
      </c>
      <c r="AU525">
        <f>_xlfn.RANK.AVG(Table2[[#This Row],[Sharpe Ratio Z-Score]],Table2[Sharpe Ratio Z-Score])</f>
        <v>523</v>
      </c>
      <c r="AV525">
        <f>(Table2[[#This Row],[Rank 1Y]]+Table2[[#This Row],[Rank 6M]]+Table2[[#This Row],[Rank Sharpe]])/3</f>
        <v>484.33333333333331</v>
      </c>
    </row>
    <row r="526" spans="1:48" x14ac:dyDescent="0.3">
      <c r="A526" t="s">
        <v>87</v>
      </c>
      <c r="B526" t="s">
        <v>88</v>
      </c>
      <c r="C526" t="s">
        <v>10324</v>
      </c>
      <c r="D526" t="s">
        <v>89</v>
      </c>
      <c r="E526">
        <v>318237.76995779999</v>
      </c>
      <c r="F526">
        <v>3607.7</v>
      </c>
      <c r="G526">
        <v>-12.2335428679761</v>
      </c>
      <c r="H526">
        <f>(Table2[[#This Row],[1Y Return vs Nifty]]-AVERAGE(Table2[1Y Return vs Nifty]))/_xlfn.STDEV.P(Table2[1Y Return vs Nifty])</f>
        <v>-0.6141487886253244</v>
      </c>
      <c r="I526">
        <v>6.9591553084721802</v>
      </c>
      <c r="J526">
        <f>(Table2[[#This Row],[1M Return vs Nifty]]-AVERAGE(Table2[1M Return vs Nifty]))/_xlfn.STDEV.P(Table2[1M Return vs Nifty])</f>
        <v>0.39991242503706931</v>
      </c>
      <c r="K526">
        <v>-15.807093733479</v>
      </c>
      <c r="L526">
        <f>(Table2[[#This Row],[6M Return vs Nifty]]-AVERAGE(Table2[6M Return vs Nifty]))/_xlfn.STDEV.P(Table2[6M Return vs Nifty])</f>
        <v>-0.83266608592425106</v>
      </c>
      <c r="M526">
        <v>1.14352121391276</v>
      </c>
      <c r="N526">
        <f>(Table2[[#This Row],[1W Return vs Nifty]]-AVERAGE(Table2[1W Return vs Nifty]))/_xlfn.STDEV.P(Table2[1W Return vs Nifty])</f>
        <v>0.47019355551193848</v>
      </c>
      <c r="O526">
        <v>3518.07</v>
      </c>
      <c r="P526">
        <v>3455.9330381622499</v>
      </c>
      <c r="Q526">
        <v>3410.4387479419802</v>
      </c>
      <c r="R526">
        <v>64.221751174744995</v>
      </c>
      <c r="S526" s="2">
        <f>(Table2[[#This Row],[Close Price]]-Table2[[#This Row],[20D EMA]])/Table2[[#This Row],[20D EMA]]</f>
        <v>2.5477037125469264E-2</v>
      </c>
      <c r="T526" s="2">
        <f>(Table2[[#This Row],[Close Price]]-Table2[[#This Row],[50D EMA]])/Table2[[#This Row],[50D EMA]]</f>
        <v>4.391490233226699E-2</v>
      </c>
      <c r="U526" s="2">
        <f>(Table2[[#This Row],[Close Price]]-Table2[[#This Row],[200D EMA]])/Table2[[#This Row],[200D EMA]]</f>
        <v>5.7840432459623087E-2</v>
      </c>
      <c r="V526">
        <v>0.76448883422774105</v>
      </c>
      <c r="W526">
        <v>3568.2</v>
      </c>
      <c r="X526">
        <v>3617.5</v>
      </c>
      <c r="Y526">
        <v>3552</v>
      </c>
      <c r="Z526">
        <v>3634.9</v>
      </c>
      <c r="AA526">
        <v>3552</v>
      </c>
      <c r="AB526">
        <v>3634.9</v>
      </c>
      <c r="AC526" s="2">
        <f>(Table2[[#This Row],[Close Price]]/Table2[[#This Row],[Day Low]])-1</f>
        <v>1.1070007286587025E-2</v>
      </c>
      <c r="AD526" s="2">
        <f>(Table2[[#This Row],[Day High]]/Table2[[#This Row],[Close Price]])-1</f>
        <v>2.7164121185243584E-3</v>
      </c>
      <c r="AE526" s="2">
        <f>(Table2[[#This Row],[Close Price]]/Table2[[#This Row],[Current Week Low]])-1</f>
        <v>1.5681306306306153E-2</v>
      </c>
      <c r="AF526" s="2">
        <f>(Table2[[#This Row],[Current Week High]]/Table2[[#This Row],[Close Price]])-1</f>
        <v>7.5394295534552125E-3</v>
      </c>
      <c r="AG526" s="2">
        <f>(Table2[[#This Row],[Close Price]]/Table2[[#This Row],[Current Month Low]])-1</f>
        <v>1.5681306306306153E-2</v>
      </c>
      <c r="AH526" s="2">
        <f>(Table2[[#This Row],[Current Month High]]/Table2[[#This Row],[Close Price]])-1</f>
        <v>7.5394295534552125E-3</v>
      </c>
      <c r="AI526">
        <v>7.7403886132438799</v>
      </c>
      <c r="AJ526">
        <v>18.066532488995701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-0.05</v>
      </c>
      <c r="AM526" t="s">
        <v>10357</v>
      </c>
      <c r="AN526">
        <v>4.12</v>
      </c>
      <c r="AO526" t="s">
        <v>10358</v>
      </c>
      <c r="AP526">
        <v>6.5862386226333003E-2</v>
      </c>
      <c r="AQ526">
        <f>(Table2[[#This Row],[Sharpe Ratio]]-AVERAGE(Table2[Sharpe Ratio]))/_xlfn.STDEV.P(Table2[Sharpe Ratio])</f>
        <v>2.6236393253341758E-2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-0.55047250074722598</v>
      </c>
      <c r="AS526">
        <f>_xlfn.RANK.AVG(Table2[[#This Row],[1Y Return vs Nifty Z-Score]],Table2[1Y Return vs Nifty Z-Score])</f>
        <v>524</v>
      </c>
      <c r="AT526">
        <f>_xlfn.RANK.AVG(Table2[[#This Row],[6M Return vs Nifty Z-Score]],Table2[6M Return vs Nifty Z-Score])</f>
        <v>588</v>
      </c>
      <c r="AU526">
        <f>_xlfn.RANK.AVG(Table2[[#This Row],[Sharpe Ratio Z-Score]],Table2[Sharpe Ratio Z-Score])</f>
        <v>343</v>
      </c>
      <c r="AV526">
        <f>(Table2[[#This Row],[Rank 1Y]]+Table2[[#This Row],[Rank 6M]]+Table2[[#This Row],[Rank Sharpe]])/3</f>
        <v>485</v>
      </c>
    </row>
    <row r="527" spans="1:48" x14ac:dyDescent="0.3">
      <c r="A527" t="s">
        <v>470</v>
      </c>
      <c r="B527" t="s">
        <v>471</v>
      </c>
      <c r="C527" t="s">
        <v>10312</v>
      </c>
      <c r="D527" t="s">
        <v>177</v>
      </c>
      <c r="E527">
        <v>46810.5285</v>
      </c>
      <c r="F527">
        <v>660.55</v>
      </c>
      <c r="G527">
        <v>15.776291364703599</v>
      </c>
      <c r="H527">
        <f>(Table2[[#This Row],[1Y Return vs Nifty]]-AVERAGE(Table2[1Y Return vs Nifty]))/_xlfn.STDEV.P(Table2[1Y Return vs Nifty])</f>
        <v>-0.14713792309955359</v>
      </c>
      <c r="I527">
        <v>1.9971467386982</v>
      </c>
      <c r="J527">
        <f>(Table2[[#This Row],[1M Return vs Nifty]]-AVERAGE(Table2[1M Return vs Nifty]))/_xlfn.STDEV.P(Table2[1M Return vs Nifty])</f>
        <v>-8.3404326259659434E-2</v>
      </c>
      <c r="K527">
        <v>-0.50845278995023102</v>
      </c>
      <c r="L527">
        <f>(Table2[[#This Row],[6M Return vs Nifty]]-AVERAGE(Table2[6M Return vs Nifty]))/_xlfn.STDEV.P(Table2[6M Return vs Nifty])</f>
        <v>-0.32011153501853362</v>
      </c>
      <c r="M527">
        <v>11.630577228407599</v>
      </c>
      <c r="N527">
        <f>(Table2[[#This Row],[1W Return vs Nifty]]-AVERAGE(Table2[1W Return vs Nifty]))/_xlfn.STDEV.P(Table2[1W Return vs Nifty])</f>
        <v>2.9795653839103959</v>
      </c>
      <c r="O527">
        <v>625.66999999999996</v>
      </c>
      <c r="P527">
        <v>619.95063886664195</v>
      </c>
      <c r="Q527">
        <v>568.506874575898</v>
      </c>
      <c r="R527">
        <v>85.754568601477104</v>
      </c>
      <c r="S527" s="2">
        <f>(Table2[[#This Row],[Close Price]]-Table2[[#This Row],[20D EMA]])/Table2[[#This Row],[20D EMA]]</f>
        <v>5.5748237888983004E-2</v>
      </c>
      <c r="T527" s="2">
        <f>(Table2[[#This Row],[Close Price]]-Table2[[#This Row],[50D EMA]])/Table2[[#This Row],[50D EMA]]</f>
        <v>6.5488054351519692E-2</v>
      </c>
      <c r="U527" s="2">
        <f>(Table2[[#This Row],[Close Price]]-Table2[[#This Row],[200D EMA]])/Table2[[#This Row],[200D EMA]]</f>
        <v>0.16190327600306587</v>
      </c>
      <c r="V527">
        <v>2.8386617594836498</v>
      </c>
      <c r="W527">
        <v>659.15</v>
      </c>
      <c r="X527">
        <v>680</v>
      </c>
      <c r="Y527">
        <v>630.75</v>
      </c>
      <c r="Z527">
        <v>689.95</v>
      </c>
      <c r="AA527">
        <v>630.75</v>
      </c>
      <c r="AB527">
        <v>689.95</v>
      </c>
      <c r="AC527" s="2">
        <f>(Table2[[#This Row],[Close Price]]/Table2[[#This Row],[Day Low]])-1</f>
        <v>2.1239475081544779E-3</v>
      </c>
      <c r="AD527" s="2">
        <f>(Table2[[#This Row],[Day High]]/Table2[[#This Row],[Close Price]])-1</f>
        <v>2.9445159336916271E-2</v>
      </c>
      <c r="AE527" s="2">
        <f>(Table2[[#This Row],[Close Price]]/Table2[[#This Row],[Current Week Low]])-1</f>
        <v>4.7245342845818383E-2</v>
      </c>
      <c r="AF527" s="2">
        <f>(Table2[[#This Row],[Current Week High]]/Table2[[#This Row],[Close Price]])-1</f>
        <v>4.4508364241919729E-2</v>
      </c>
      <c r="AG527" s="2">
        <f>(Table2[[#This Row],[Close Price]]/Table2[[#This Row],[Current Month Low]])-1</f>
        <v>4.7245342845818383E-2</v>
      </c>
      <c r="AH527" s="2">
        <f>(Table2[[#This Row],[Current Month High]]/Table2[[#This Row],[Close Price]])-1</f>
        <v>4.4508364241919729E-2</v>
      </c>
      <c r="AI527">
        <v>4.4508364241919702</v>
      </c>
      <c r="AJ527">
        <v>66.364437728245804</v>
      </c>
      <c r="AK527" t="str">
        <f>IF(AND(Table2[[#This Row],[20D EMA]]&gt;Table2[[#This Row],[50D EMA]],Table2[[#This Row],[50D EMA]]&gt;Table2[[#This Row],[200D EMA]]),"Uptrend","Downtrend/NoTrend")</f>
        <v>Uptrend</v>
      </c>
      <c r="AL527">
        <v>-0.01</v>
      </c>
      <c r="AM527" t="s">
        <v>10357</v>
      </c>
      <c r="AN527">
        <v>11.82</v>
      </c>
      <c r="AO527" t="s">
        <v>10358</v>
      </c>
      <c r="AP527">
        <v>-5.7685674774388997E-2</v>
      </c>
      <c r="AQ527">
        <f>(Table2[[#This Row],[Sharpe Ratio]]-AVERAGE(Table2[Sharpe Ratio]))/_xlfn.STDEV.P(Table2[Sharpe Ratio])</f>
        <v>-1.3873154410582027</v>
      </c>
      <c r="AR5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1.0415961584744466</v>
      </c>
      <c r="AS527">
        <f>_xlfn.RANK.AVG(Table2[[#This Row],[1Y Return vs Nifty Z-Score]],Table2[1Y Return vs Nifty Z-Score])</f>
        <v>350</v>
      </c>
      <c r="AT527">
        <f>_xlfn.RANK.AVG(Table2[[#This Row],[6M Return vs Nifty Z-Score]],Table2[6M Return vs Nifty Z-Score])</f>
        <v>431</v>
      </c>
      <c r="AU527">
        <f>_xlfn.RANK.AVG(Table2[[#This Row],[Sharpe Ratio Z-Score]],Table2[Sharpe Ratio Z-Score])</f>
        <v>674</v>
      </c>
      <c r="AV527">
        <f>(Table2[[#This Row],[Rank 1Y]]+Table2[[#This Row],[Rank 6M]]+Table2[[#This Row],[Rank Sharpe]])/3</f>
        <v>485</v>
      </c>
    </row>
    <row r="528" spans="1:48" x14ac:dyDescent="0.3">
      <c r="A528" t="s">
        <v>66</v>
      </c>
      <c r="B528" t="s">
        <v>67</v>
      </c>
      <c r="C528" t="s">
        <v>10314</v>
      </c>
      <c r="D528" t="s">
        <v>24</v>
      </c>
      <c r="E528">
        <v>367605.93604896002</v>
      </c>
      <c r="F528">
        <v>1177.7</v>
      </c>
      <c r="G528">
        <v>-9.1353370415906898</v>
      </c>
      <c r="H528">
        <f>(Table2[[#This Row],[1Y Return vs Nifty]]-AVERAGE(Table2[1Y Return vs Nifty]))/_xlfn.STDEV.P(Table2[1Y Return vs Nifty])</f>
        <v>-0.56249208217937507</v>
      </c>
      <c r="I528">
        <v>2.0149403878930499</v>
      </c>
      <c r="J528">
        <f>(Table2[[#This Row],[1M Return vs Nifty]]-AVERAGE(Table2[1M Return vs Nifty]))/_xlfn.STDEV.P(Table2[1M Return vs Nifty])</f>
        <v>-8.1671163448342451E-2</v>
      </c>
      <c r="K528">
        <v>-6.05541806084186</v>
      </c>
      <c r="L528">
        <f>(Table2[[#This Row],[6M Return vs Nifty]]-AVERAGE(Table2[6M Return vs Nifty]))/_xlfn.STDEV.P(Table2[6M Return vs Nifty])</f>
        <v>-0.50595302929283992</v>
      </c>
      <c r="M528">
        <v>0.65626506727027401</v>
      </c>
      <c r="N528">
        <f>(Table2[[#This Row],[1W Return vs Nifty]]-AVERAGE(Table2[1W Return vs Nifty]))/_xlfn.STDEV.P(Table2[1W Return vs Nifty])</f>
        <v>0.35360155429551893</v>
      </c>
      <c r="O528">
        <v>1177.22</v>
      </c>
      <c r="P528">
        <v>1186.38741488651</v>
      </c>
      <c r="Q528">
        <v>1127.9772420116899</v>
      </c>
      <c r="R528">
        <v>64.515544453304898</v>
      </c>
      <c r="S528" s="2">
        <f>(Table2[[#This Row],[Close Price]]-Table2[[#This Row],[20D EMA]])/Table2[[#This Row],[20D EMA]]</f>
        <v>4.0774026944837683E-4</v>
      </c>
      <c r="T528" s="2">
        <f>(Table2[[#This Row],[Close Price]]-Table2[[#This Row],[50D EMA]])/Table2[[#This Row],[50D EMA]]</f>
        <v>-7.3225784237950474E-3</v>
      </c>
      <c r="U528" s="2">
        <f>(Table2[[#This Row],[Close Price]]-Table2[[#This Row],[200D EMA]])/Table2[[#This Row],[200D EMA]]</f>
        <v>4.4081348573692981E-2</v>
      </c>
      <c r="V528">
        <v>0.67589999353753405</v>
      </c>
      <c r="W528">
        <v>1173.3</v>
      </c>
      <c r="X528">
        <v>1189.6500000000001</v>
      </c>
      <c r="Y528">
        <v>1173.3</v>
      </c>
      <c r="Z528">
        <v>1194</v>
      </c>
      <c r="AA528">
        <v>1173.3</v>
      </c>
      <c r="AB528">
        <v>1194</v>
      </c>
      <c r="AC528" s="2">
        <f>(Table2[[#This Row],[Close Price]]/Table2[[#This Row],[Day Low]])-1</f>
        <v>3.7501065371177145E-3</v>
      </c>
      <c r="AD528" s="2">
        <f>(Table2[[#This Row],[Day High]]/Table2[[#This Row],[Close Price]])-1</f>
        <v>1.0146896493164581E-2</v>
      </c>
      <c r="AE528" s="2">
        <f>(Table2[[#This Row],[Close Price]]/Table2[[#This Row],[Current Week Low]])-1</f>
        <v>3.7501065371177145E-3</v>
      </c>
      <c r="AF528" s="2">
        <f>(Table2[[#This Row],[Current Week High]]/Table2[[#This Row],[Close Price]])-1</f>
        <v>1.3840536639212031E-2</v>
      </c>
      <c r="AG528" s="2">
        <f>(Table2[[#This Row],[Close Price]]/Table2[[#This Row],[Current Month Low]])-1</f>
        <v>3.7501065371177145E-3</v>
      </c>
      <c r="AH528" s="2">
        <f>(Table2[[#This Row],[Current Month High]]/Table2[[#This Row],[Close Price]])-1</f>
        <v>1.3840536639212031E-2</v>
      </c>
      <c r="AI528">
        <v>13.7513798081005</v>
      </c>
      <c r="AJ528">
        <v>23.785999579566901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-0.03</v>
      </c>
      <c r="AM528" t="s">
        <v>10357</v>
      </c>
      <c r="AN528">
        <v>2.12</v>
      </c>
      <c r="AO528" t="s">
        <v>10358</v>
      </c>
      <c r="AP528">
        <v>2.6327806677117999E-2</v>
      </c>
      <c r="AQ528">
        <f>(Table2[[#This Row],[Sharpe Ratio]]-AVERAGE(Table2[Sharpe Ratio]))/_xlfn.STDEV.P(Table2[Sharpe Ratio])</f>
        <v>-0.42609104100887596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507</v>
      </c>
      <c r="AT528">
        <f>_xlfn.RANK.AVG(Table2[[#This Row],[6M Return vs Nifty Z-Score]],Table2[6M Return vs Nifty Z-Score])</f>
        <v>500</v>
      </c>
      <c r="AU528">
        <f>_xlfn.RANK.AVG(Table2[[#This Row],[Sharpe Ratio Z-Score]],Table2[Sharpe Ratio Z-Score])</f>
        <v>454</v>
      </c>
      <c r="AV528">
        <f>(Table2[[#This Row],[Rank 1Y]]+Table2[[#This Row],[Rank 6M]]+Table2[[#This Row],[Rank Sharpe]])/3</f>
        <v>487</v>
      </c>
    </row>
    <row r="529" spans="1:48" x14ac:dyDescent="0.3">
      <c r="A529" t="s">
        <v>1707</v>
      </c>
      <c r="B529" t="s">
        <v>1708</v>
      </c>
      <c r="C529" t="s">
        <v>10317</v>
      </c>
      <c r="D529" t="s">
        <v>46</v>
      </c>
      <c r="E529">
        <v>4822.701933198</v>
      </c>
      <c r="F529">
        <v>58.18</v>
      </c>
      <c r="G529">
        <v>-24.204701137170101</v>
      </c>
      <c r="H529">
        <f>(Table2[[#This Row],[1Y Return vs Nifty]]-AVERAGE(Table2[1Y Return vs Nifty]))/_xlfn.STDEV.P(Table2[1Y Return vs Nifty])</f>
        <v>-0.81374514961055056</v>
      </c>
      <c r="I529">
        <v>5.0734841455832997</v>
      </c>
      <c r="J529">
        <f>(Table2[[#This Row],[1M Return vs Nifty]]-AVERAGE(Table2[1M Return vs Nifty]))/_xlfn.STDEV.P(Table2[1M Return vs Nifty])</f>
        <v>0.21624154909118362</v>
      </c>
      <c r="K529">
        <v>-27.840625363139701</v>
      </c>
      <c r="L529">
        <f>(Table2[[#This Row],[6M Return vs Nifty]]-AVERAGE(Table2[6M Return vs Nifty]))/_xlfn.STDEV.P(Table2[6M Return vs Nifty])</f>
        <v>-1.2358287866515629</v>
      </c>
      <c r="M529">
        <v>6.1054534328683499</v>
      </c>
      <c r="N529">
        <f>(Table2[[#This Row],[1W Return vs Nifty]]-AVERAGE(Table2[1W Return vs Nifty]))/_xlfn.STDEV.P(Table2[1W Return vs Nifty])</f>
        <v>1.6574984490359179</v>
      </c>
      <c r="O529">
        <v>56.35</v>
      </c>
      <c r="P529">
        <v>58.0088358201143</v>
      </c>
      <c r="Q529">
        <v>57.464859986388703</v>
      </c>
      <c r="R529">
        <v>71.484174761542405</v>
      </c>
      <c r="S529" s="2">
        <f>(Table2[[#This Row],[Close Price]]-Table2[[#This Row],[20D EMA]])/Table2[[#This Row],[20D EMA]]</f>
        <v>3.2475598935226231E-2</v>
      </c>
      <c r="T529" s="2">
        <f>(Table2[[#This Row],[Close Price]]-Table2[[#This Row],[50D EMA]])/Table2[[#This Row],[50D EMA]]</f>
        <v>2.950657041566585E-3</v>
      </c>
      <c r="U529" s="2">
        <f>(Table2[[#This Row],[Close Price]]-Table2[[#This Row],[200D EMA]])/Table2[[#This Row],[200D EMA]]</f>
        <v>1.2444823041084361E-2</v>
      </c>
      <c r="V529">
        <v>0.76193362123701203</v>
      </c>
      <c r="W529">
        <v>57.45</v>
      </c>
      <c r="X529">
        <v>58.95</v>
      </c>
      <c r="Y529">
        <v>57.45</v>
      </c>
      <c r="Z529">
        <v>60.7</v>
      </c>
      <c r="AA529">
        <v>57.45</v>
      </c>
      <c r="AB529">
        <v>60.7</v>
      </c>
      <c r="AC529" s="2">
        <f>(Table2[[#This Row],[Close Price]]/Table2[[#This Row],[Day Low]])-1</f>
        <v>1.2706701479547444E-2</v>
      </c>
      <c r="AD529" s="2">
        <f>(Table2[[#This Row],[Day High]]/Table2[[#This Row],[Close Price]])-1</f>
        <v>1.3234788587143331E-2</v>
      </c>
      <c r="AE529" s="2">
        <f>(Table2[[#This Row],[Close Price]]/Table2[[#This Row],[Current Week Low]])-1</f>
        <v>1.2706701479547444E-2</v>
      </c>
      <c r="AF529" s="2">
        <f>(Table2[[#This Row],[Current Week High]]/Table2[[#This Row],[Close Price]])-1</f>
        <v>4.3313853557923832E-2</v>
      </c>
      <c r="AG529" s="2">
        <f>(Table2[[#This Row],[Close Price]]/Table2[[#This Row],[Current Month Low]])-1</f>
        <v>1.2706701479547444E-2</v>
      </c>
      <c r="AH529" s="2">
        <f>(Table2[[#This Row],[Current Month High]]/Table2[[#This Row],[Close Price]])-1</f>
        <v>4.3313853557923832E-2</v>
      </c>
      <c r="AI529">
        <v>35.7854932966655</v>
      </c>
      <c r="AJ529">
        <v>38.359096313911998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-0.17</v>
      </c>
      <c r="AM529" t="s">
        <v>10357</v>
      </c>
      <c r="AN529">
        <v>4.51</v>
      </c>
      <c r="AO529" t="s">
        <v>10358</v>
      </c>
      <c r="AP529">
        <v>0.12526842120877699</v>
      </c>
      <c r="AQ529">
        <f>(Table2[[#This Row],[Sharpe Ratio]]-AVERAGE(Table2[Sharpe Ratio]))/_xlfn.STDEV.P(Table2[Sharpe Ratio])</f>
        <v>0.70591933638037907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599</v>
      </c>
      <c r="AT529">
        <f>_xlfn.RANK.AVG(Table2[[#This Row],[6M Return vs Nifty Z-Score]],Table2[6M Return vs Nifty Z-Score])</f>
        <v>691</v>
      </c>
      <c r="AU529">
        <f>_xlfn.RANK.AVG(Table2[[#This Row],[Sharpe Ratio Z-Score]],Table2[Sharpe Ratio Z-Score])</f>
        <v>171</v>
      </c>
      <c r="AV529">
        <f>(Table2[[#This Row],[Rank 1Y]]+Table2[[#This Row],[Rank 6M]]+Table2[[#This Row],[Rank Sharpe]])/3</f>
        <v>487</v>
      </c>
    </row>
    <row r="530" spans="1:48" x14ac:dyDescent="0.3">
      <c r="A530" t="s">
        <v>765</v>
      </c>
      <c r="B530" t="s">
        <v>766</v>
      </c>
      <c r="C530" t="s">
        <v>10313</v>
      </c>
      <c r="D530" t="s">
        <v>298</v>
      </c>
      <c r="E530">
        <v>21839.06077665</v>
      </c>
      <c r="F530">
        <v>1989.05</v>
      </c>
      <c r="G530">
        <v>-16.806825308341001</v>
      </c>
      <c r="H530">
        <f>(Table2[[#This Row],[1Y Return vs Nifty]]-AVERAGE(Table2[1Y Return vs Nifty]))/_xlfn.STDEV.P(Table2[1Y Return vs Nifty])</f>
        <v>-0.69039960014482893</v>
      </c>
      <c r="I530">
        <v>15.780496650530701</v>
      </c>
      <c r="J530">
        <f>(Table2[[#This Row],[1M Return vs Nifty]]-AVERAGE(Table2[1M Return vs Nifty]))/_xlfn.STDEV.P(Table2[1M Return vs Nifty])</f>
        <v>1.2591415012410734</v>
      </c>
      <c r="K530">
        <v>-13.8053324072922</v>
      </c>
      <c r="L530">
        <f>(Table2[[#This Row],[6M Return vs Nifty]]-AVERAGE(Table2[6M Return vs Nifty]))/_xlfn.STDEV.P(Table2[6M Return vs Nifty])</f>
        <v>-0.76560052883644281</v>
      </c>
      <c r="M530">
        <v>-1.2566666837926299</v>
      </c>
      <c r="N530">
        <f>(Table2[[#This Row],[1W Return vs Nifty]]-AVERAGE(Table2[1W Return vs Nifty]))/_xlfn.STDEV.P(Table2[1W Return vs Nifty])</f>
        <v>-0.10413005685745244</v>
      </c>
      <c r="O530">
        <v>1919.4</v>
      </c>
      <c r="P530">
        <v>1867.8901830595501</v>
      </c>
      <c r="Q530">
        <v>1838.3529142807199</v>
      </c>
      <c r="R530">
        <v>66.223974295333903</v>
      </c>
      <c r="S530" s="2">
        <f>(Table2[[#This Row],[Close Price]]-Table2[[#This Row],[20D EMA]])/Table2[[#This Row],[20D EMA]]</f>
        <v>3.6287381473377026E-2</v>
      </c>
      <c r="T530" s="2">
        <f>(Table2[[#This Row],[Close Price]]-Table2[[#This Row],[50D EMA]])/Table2[[#This Row],[50D EMA]]</f>
        <v>6.4864528996021395E-2</v>
      </c>
      <c r="U530" s="2">
        <f>(Table2[[#This Row],[Close Price]]-Table2[[#This Row],[200D EMA]])/Table2[[#This Row],[200D EMA]]</f>
        <v>8.1973969496625346E-2</v>
      </c>
      <c r="V530">
        <v>0.87531779710326296</v>
      </c>
      <c r="W530">
        <v>1925</v>
      </c>
      <c r="X530">
        <v>2019</v>
      </c>
      <c r="Y530">
        <v>1925</v>
      </c>
      <c r="Z530">
        <v>2019</v>
      </c>
      <c r="AA530">
        <v>1925</v>
      </c>
      <c r="AB530">
        <v>2019</v>
      </c>
      <c r="AC530" s="2">
        <f>(Table2[[#This Row],[Close Price]]/Table2[[#This Row],[Day Low]])-1</f>
        <v>3.3272727272727343E-2</v>
      </c>
      <c r="AD530" s="2">
        <f>(Table2[[#This Row],[Day High]]/Table2[[#This Row],[Close Price]])-1</f>
        <v>1.505743948115934E-2</v>
      </c>
      <c r="AE530" s="2">
        <f>(Table2[[#This Row],[Close Price]]/Table2[[#This Row],[Current Week Low]])-1</f>
        <v>3.3272727272727343E-2</v>
      </c>
      <c r="AF530" s="2">
        <f>(Table2[[#This Row],[Current Week High]]/Table2[[#This Row],[Close Price]])-1</f>
        <v>1.505743948115934E-2</v>
      </c>
      <c r="AG530" s="2">
        <f>(Table2[[#This Row],[Close Price]]/Table2[[#This Row],[Current Month Low]])-1</f>
        <v>3.3272727272727343E-2</v>
      </c>
      <c r="AH530" s="2">
        <f>(Table2[[#This Row],[Current Month High]]/Table2[[#This Row],[Close Price]])-1</f>
        <v>1.505743948115934E-2</v>
      </c>
      <c r="AI530">
        <v>23.624343279455001</v>
      </c>
      <c r="AJ530">
        <v>28.9832047208352</v>
      </c>
      <c r="AK530" t="str">
        <f>IF(AND(Table2[[#This Row],[20D EMA]]&gt;Table2[[#This Row],[50D EMA]],Table2[[#This Row],[50D EMA]]&gt;Table2[[#This Row],[200D EMA]]),"Uptrend","Downtrend/NoTrend")</f>
        <v>Uptrend</v>
      </c>
      <c r="AL530">
        <v>-0.14000000000000001</v>
      </c>
      <c r="AM530" t="s">
        <v>10357</v>
      </c>
      <c r="AN530">
        <v>9.23</v>
      </c>
      <c r="AO530" t="s">
        <v>10358</v>
      </c>
      <c r="AP530">
        <v>6.9940475159582002E-2</v>
      </c>
      <c r="AQ530">
        <f>(Table2[[#This Row],[Sharpe Ratio]]-AVERAGE(Table2[Sharpe Ratio]))/_xlfn.STDEV.P(Table2[Sharpe Ratio])</f>
        <v>7.289507850819206E-2</v>
      </c>
      <c r="AR5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-0.22809360608945869</v>
      </c>
      <c r="AS530">
        <f>_xlfn.RANK.AVG(Table2[[#This Row],[1Y Return vs Nifty Z-Score]],Table2[1Y Return vs Nifty Z-Score])</f>
        <v>555</v>
      </c>
      <c r="AT530">
        <f>_xlfn.RANK.AVG(Table2[[#This Row],[6M Return vs Nifty Z-Score]],Table2[6M Return vs Nifty Z-Score])</f>
        <v>573</v>
      </c>
      <c r="AU530">
        <f>_xlfn.RANK.AVG(Table2[[#This Row],[Sharpe Ratio Z-Score]],Table2[Sharpe Ratio Z-Score])</f>
        <v>334</v>
      </c>
      <c r="AV530">
        <f>(Table2[[#This Row],[Rank 1Y]]+Table2[[#This Row],[Rank 6M]]+Table2[[#This Row],[Rank Sharpe]])/3</f>
        <v>487.33333333333331</v>
      </c>
    </row>
    <row r="531" spans="1:48" x14ac:dyDescent="0.3">
      <c r="A531" t="s">
        <v>406</v>
      </c>
      <c r="B531" t="s">
        <v>407</v>
      </c>
      <c r="C531" t="s">
        <v>10313</v>
      </c>
      <c r="D531" t="s">
        <v>21</v>
      </c>
      <c r="E531">
        <v>58687.925614500004</v>
      </c>
      <c r="F531">
        <v>3088.7</v>
      </c>
      <c r="G531">
        <v>-5.10879878320325</v>
      </c>
      <c r="H531">
        <f>(Table2[[#This Row],[1Y Return vs Nifty]]-AVERAGE(Table2[1Y Return vs Nifty]))/_xlfn.STDEV.P(Table2[1Y Return vs Nifty])</f>
        <v>-0.49535719300076653</v>
      </c>
      <c r="I531">
        <v>14.889540080987</v>
      </c>
      <c r="J531">
        <f>(Table2[[#This Row],[1M Return vs Nifty]]-AVERAGE(Table2[1M Return vs Nifty]))/_xlfn.STDEV.P(Table2[1M Return vs Nifty])</f>
        <v>1.1723592579855053</v>
      </c>
      <c r="K531">
        <v>6.3026657654809197</v>
      </c>
      <c r="L531">
        <f>(Table2[[#This Row],[6M Return vs Nifty]]-AVERAGE(Table2[6M Return vs Nifty]))/_xlfn.STDEV.P(Table2[6M Return vs Nifty])</f>
        <v>-9.1916767572781249E-2</v>
      </c>
      <c r="M531">
        <v>2.3029234915840702</v>
      </c>
      <c r="N531">
        <f>(Table2[[#This Row],[1W Return vs Nifty]]-AVERAGE(Table2[1W Return vs Nifty]))/_xlfn.STDEV.P(Table2[1W Return vs Nifty])</f>
        <v>0.74761854583793275</v>
      </c>
      <c r="O531">
        <v>2985.12</v>
      </c>
      <c r="P531">
        <v>2824.1411270878798</v>
      </c>
      <c r="Q531">
        <v>2558.22084372267</v>
      </c>
      <c r="R531">
        <v>73.389862845718596</v>
      </c>
      <c r="S531" s="2">
        <f>(Table2[[#This Row],[Close Price]]-Table2[[#This Row],[20D EMA]])/Table2[[#This Row],[20D EMA]]</f>
        <v>3.4698772578656778E-2</v>
      </c>
      <c r="T531" s="2">
        <f>(Table2[[#This Row],[Close Price]]-Table2[[#This Row],[50D EMA]])/Table2[[#This Row],[50D EMA]]</f>
        <v>9.3677638972993027E-2</v>
      </c>
      <c r="U531" s="2">
        <f>(Table2[[#This Row],[Close Price]]-Table2[[#This Row],[200D EMA]])/Table2[[#This Row],[200D EMA]]</f>
        <v>0.2073625338402714</v>
      </c>
      <c r="V531">
        <v>0.46215320243711999</v>
      </c>
      <c r="W531">
        <v>3011.25</v>
      </c>
      <c r="X531">
        <v>3092.85</v>
      </c>
      <c r="Y531">
        <v>3011.25</v>
      </c>
      <c r="Z531">
        <v>3165</v>
      </c>
      <c r="AA531">
        <v>3011.25</v>
      </c>
      <c r="AB531">
        <v>3165</v>
      </c>
      <c r="AC531" s="2">
        <f>(Table2[[#This Row],[Close Price]]/Table2[[#This Row],[Day Low]])-1</f>
        <v>2.5720215857202078E-2</v>
      </c>
      <c r="AD531" s="2">
        <f>(Table2[[#This Row],[Day High]]/Table2[[#This Row],[Close Price]])-1</f>
        <v>1.3436073428951811E-3</v>
      </c>
      <c r="AE531" s="2">
        <f>(Table2[[#This Row],[Close Price]]/Table2[[#This Row],[Current Week Low]])-1</f>
        <v>2.5720215857202078E-2</v>
      </c>
      <c r="AF531" s="2">
        <f>(Table2[[#This Row],[Current Week High]]/Table2[[#This Row],[Close Price]])-1</f>
        <v>2.4702949460938317E-2</v>
      </c>
      <c r="AG531" s="2">
        <f>(Table2[[#This Row],[Close Price]]/Table2[[#This Row],[Current Month Low]])-1</f>
        <v>2.5720215857202078E-2</v>
      </c>
      <c r="AH531" s="2">
        <f>(Table2[[#This Row],[Current Month High]]/Table2[[#This Row],[Close Price]])-1</f>
        <v>2.4702949460938317E-2</v>
      </c>
      <c r="AI531">
        <v>2.4702949460938299</v>
      </c>
      <c r="AJ531">
        <v>49.277463631530601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0.05</v>
      </c>
      <c r="AM531" t="s">
        <v>10358</v>
      </c>
      <c r="AN531">
        <v>3.73</v>
      </c>
      <c r="AO531" t="s">
        <v>10358</v>
      </c>
      <c r="AP531">
        <v>-2.9813030857221E-2</v>
      </c>
      <c r="AQ531">
        <f>(Table2[[#This Row],[Sharpe Ratio]]-AVERAGE(Table2[Sharpe Ratio]))/_xlfn.STDEV.P(Table2[Sharpe Ratio])</f>
        <v>-1.0684158434676334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0.26428799978225692</v>
      </c>
      <c r="AS531">
        <f>_xlfn.RANK.AVG(Table2[[#This Row],[1Y Return vs Nifty Z-Score]],Table2[1Y Return vs Nifty Z-Score])</f>
        <v>478</v>
      </c>
      <c r="AT531">
        <f>_xlfn.RANK.AVG(Table2[[#This Row],[6M Return vs Nifty Z-Score]],Table2[6M Return vs Nifty Z-Score])</f>
        <v>353</v>
      </c>
      <c r="AU531">
        <f>_xlfn.RANK.AVG(Table2[[#This Row],[Sharpe Ratio Z-Score]],Table2[Sharpe Ratio Z-Score])</f>
        <v>633</v>
      </c>
      <c r="AV531">
        <f>(Table2[[#This Row],[Rank 1Y]]+Table2[[#This Row],[Rank 6M]]+Table2[[#This Row],[Rank Sharpe]])/3</f>
        <v>488</v>
      </c>
    </row>
    <row r="532" spans="1:48" x14ac:dyDescent="0.3">
      <c r="A532" t="s">
        <v>1294</v>
      </c>
      <c r="B532" t="s">
        <v>1295</v>
      </c>
      <c r="C532" t="s">
        <v>10314</v>
      </c>
      <c r="D532" t="s">
        <v>24</v>
      </c>
      <c r="E532">
        <v>8899.7632670879993</v>
      </c>
      <c r="F532">
        <v>220.43</v>
      </c>
      <c r="G532">
        <v>-28.701258686982001</v>
      </c>
      <c r="H532">
        <f>(Table2[[#This Row],[1Y Return vs Nifty]]-AVERAGE(Table2[1Y Return vs Nifty]))/_xlfn.STDEV.P(Table2[1Y Return vs Nifty])</f>
        <v>-0.88871671908788952</v>
      </c>
      <c r="I532">
        <v>-2.46143785523032</v>
      </c>
      <c r="J532">
        <f>(Table2[[#This Row],[1M Return vs Nifty]]-AVERAGE(Table2[1M Return vs Nifty]))/_xlfn.STDEV.P(Table2[1M Return vs Nifty])</f>
        <v>-0.51768584573259591</v>
      </c>
      <c r="K532">
        <v>-22.842172610362901</v>
      </c>
      <c r="L532">
        <f>(Table2[[#This Row],[6M Return vs Nifty]]-AVERAGE(Table2[6M Return vs Nifty]))/_xlfn.STDEV.P(Table2[6M Return vs Nifty])</f>
        <v>-1.0683642572610184</v>
      </c>
      <c r="M532">
        <v>8.9028794391112498E-2</v>
      </c>
      <c r="N532">
        <f>(Table2[[#This Row],[1W Return vs Nifty]]-AVERAGE(Table2[1W Return vs Nifty]))/_xlfn.STDEV.P(Table2[1W Return vs Nifty])</f>
        <v>0.21787168680541258</v>
      </c>
      <c r="O532">
        <v>224.31</v>
      </c>
      <c r="P532">
        <v>224.090608975073</v>
      </c>
      <c r="Q532">
        <v>222.25531278273101</v>
      </c>
      <c r="R532">
        <v>79.710674090363796</v>
      </c>
      <c r="S532" s="2">
        <f>(Table2[[#This Row],[Close Price]]-Table2[[#This Row],[20D EMA]])/Table2[[#This Row],[20D EMA]]</f>
        <v>-1.7297490080691879E-2</v>
      </c>
      <c r="T532" s="2">
        <f>(Table2[[#This Row],[Close Price]]-Table2[[#This Row],[50D EMA]])/Table2[[#This Row],[50D EMA]]</f>
        <v>-1.6335396613966012E-2</v>
      </c>
      <c r="U532" s="2">
        <f>(Table2[[#This Row],[Close Price]]-Table2[[#This Row],[200D EMA]])/Table2[[#This Row],[200D EMA]]</f>
        <v>-8.2126845917756108E-3</v>
      </c>
      <c r="V532">
        <v>1.16861513956635</v>
      </c>
      <c r="W532">
        <v>218.89</v>
      </c>
      <c r="X532">
        <v>223</v>
      </c>
      <c r="Y532">
        <v>218.89</v>
      </c>
      <c r="Z532">
        <v>236.99</v>
      </c>
      <c r="AA532">
        <v>218.89</v>
      </c>
      <c r="AB532">
        <v>236.99</v>
      </c>
      <c r="AC532" s="2">
        <f>(Table2[[#This Row],[Close Price]]/Table2[[#This Row],[Day Low]])-1</f>
        <v>7.0354972817396888E-3</v>
      </c>
      <c r="AD532" s="2">
        <f>(Table2[[#This Row],[Day High]]/Table2[[#This Row],[Close Price]])-1</f>
        <v>1.1659030077575627E-2</v>
      </c>
      <c r="AE532" s="2">
        <f>(Table2[[#This Row],[Close Price]]/Table2[[#This Row],[Current Week Low]])-1</f>
        <v>7.0354972817396888E-3</v>
      </c>
      <c r="AF532" s="2">
        <f>(Table2[[#This Row],[Current Week High]]/Table2[[#This Row],[Close Price]])-1</f>
        <v>7.5125890305312248E-2</v>
      </c>
      <c r="AG532" s="2">
        <f>(Table2[[#This Row],[Close Price]]/Table2[[#This Row],[Current Month Low]])-1</f>
        <v>7.0354972817396888E-3</v>
      </c>
      <c r="AH532" s="2">
        <f>(Table2[[#This Row],[Current Month High]]/Table2[[#This Row],[Close Price]])-1</f>
        <v>7.5125890305312248E-2</v>
      </c>
      <c r="AI532">
        <v>29.995917071179001</v>
      </c>
      <c r="AJ532">
        <v>14.8072916666666</v>
      </c>
      <c r="AK532" t="str">
        <f>IF(AND(Table2[[#This Row],[20D EMA]]&gt;Table2[[#This Row],[50D EMA]],Table2[[#This Row],[50D EMA]]&gt;Table2[[#This Row],[200D EMA]]),"Uptrend","Downtrend/NoTrend")</f>
        <v>Uptrend</v>
      </c>
      <c r="AL532">
        <v>-0.02</v>
      </c>
      <c r="AM532" t="s">
        <v>10357</v>
      </c>
      <c r="AN532">
        <v>0.56999999999999995</v>
      </c>
      <c r="AO532" t="s">
        <v>10358</v>
      </c>
      <c r="AP532">
        <v>0.124961529213554</v>
      </c>
      <c r="AQ532">
        <f>(Table2[[#This Row],[Sharpe Ratio]]-AVERAGE(Table2[Sharpe Ratio]))/_xlfn.STDEV.P(Table2[Sharpe Ratio])</f>
        <v>0.70240808950795386</v>
      </c>
      <c r="AR5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-1.5544870457681372</v>
      </c>
      <c r="AS532">
        <f>_xlfn.RANK.AVG(Table2[[#This Row],[1Y Return vs Nifty Z-Score]],Table2[1Y Return vs Nifty Z-Score])</f>
        <v>631</v>
      </c>
      <c r="AT532">
        <f>_xlfn.RANK.AVG(Table2[[#This Row],[6M Return vs Nifty Z-Score]],Table2[6M Return vs Nifty Z-Score])</f>
        <v>660</v>
      </c>
      <c r="AU532">
        <f>_xlfn.RANK.AVG(Table2[[#This Row],[Sharpe Ratio Z-Score]],Table2[Sharpe Ratio Z-Score])</f>
        <v>173</v>
      </c>
      <c r="AV532">
        <f>(Table2[[#This Row],[Rank 1Y]]+Table2[[#This Row],[Rank 6M]]+Table2[[#This Row],[Rank Sharpe]])/3</f>
        <v>488</v>
      </c>
    </row>
    <row r="533" spans="1:48" x14ac:dyDescent="0.3">
      <c r="A533" t="s">
        <v>1727</v>
      </c>
      <c r="B533" t="s">
        <v>1728</v>
      </c>
      <c r="C533" t="s">
        <v>10322</v>
      </c>
      <c r="D533" t="s">
        <v>305</v>
      </c>
      <c r="E533">
        <v>4702.7448839560002</v>
      </c>
      <c r="F533">
        <v>212.9</v>
      </c>
      <c r="G533">
        <v>19.432299880584001</v>
      </c>
      <c r="H533">
        <f>(Table2[[#This Row],[1Y Return vs Nifty]]-AVERAGE(Table2[1Y Return vs Nifty]))/_xlfn.STDEV.P(Table2[1Y Return vs Nifty])</f>
        <v>-8.6180914672176381E-2</v>
      </c>
      <c r="I533">
        <v>13.441625109228401</v>
      </c>
      <c r="J533">
        <f>(Table2[[#This Row],[1M Return vs Nifty]]-AVERAGE(Table2[1M Return vs Nifty]))/_xlfn.STDEV.P(Table2[1M Return vs Nifty])</f>
        <v>1.0313273451091161</v>
      </c>
      <c r="K533">
        <v>-15.6273262128926</v>
      </c>
      <c r="L533">
        <f>(Table2[[#This Row],[6M Return vs Nifty]]-AVERAGE(Table2[6M Return vs Nifty]))/_xlfn.STDEV.P(Table2[6M Return vs Nifty])</f>
        <v>-0.82664328552507105</v>
      </c>
      <c r="M533">
        <v>-0.70887697372733105</v>
      </c>
      <c r="N533">
        <f>(Table2[[#This Row],[1W Return vs Nifty]]-AVERAGE(Table2[1W Return vs Nifty]))/_xlfn.STDEV.P(Table2[1W Return vs Nifty])</f>
        <v>2.6946583185709822E-2</v>
      </c>
      <c r="O533">
        <v>202.03</v>
      </c>
      <c r="P533">
        <v>195.237782953221</v>
      </c>
      <c r="Q533">
        <v>186.45039576548601</v>
      </c>
      <c r="R533">
        <v>72.850031949936195</v>
      </c>
      <c r="S533" s="2">
        <f>(Table2[[#This Row],[Close Price]]-Table2[[#This Row],[20D EMA]])/Table2[[#This Row],[20D EMA]]</f>
        <v>5.3803890511310223E-2</v>
      </c>
      <c r="T533" s="2">
        <f>(Table2[[#This Row],[Close Price]]-Table2[[#This Row],[50D EMA]])/Table2[[#This Row],[50D EMA]]</f>
        <v>9.0465158841774362E-2</v>
      </c>
      <c r="U533" s="2">
        <f>(Table2[[#This Row],[Close Price]]-Table2[[#This Row],[200D EMA]])/Table2[[#This Row],[200D EMA]]</f>
        <v>0.14185866501341107</v>
      </c>
      <c r="V533">
        <v>1.18594853742281</v>
      </c>
      <c r="W533">
        <v>204</v>
      </c>
      <c r="X533">
        <v>214</v>
      </c>
      <c r="Y533">
        <v>204</v>
      </c>
      <c r="Z533">
        <v>216</v>
      </c>
      <c r="AA533">
        <v>204</v>
      </c>
      <c r="AB533">
        <v>216</v>
      </c>
      <c r="AC533" s="2">
        <f>(Table2[[#This Row],[Close Price]]/Table2[[#This Row],[Day Low]])-1</f>
        <v>4.3627450980392224E-2</v>
      </c>
      <c r="AD533" s="2">
        <f>(Table2[[#This Row],[Day High]]/Table2[[#This Row],[Close Price]])-1</f>
        <v>5.1667449506811458E-3</v>
      </c>
      <c r="AE533" s="2">
        <f>(Table2[[#This Row],[Close Price]]/Table2[[#This Row],[Current Week Low]])-1</f>
        <v>4.3627450980392224E-2</v>
      </c>
      <c r="AF533" s="2">
        <f>(Table2[[#This Row],[Current Week High]]/Table2[[#This Row],[Close Price]])-1</f>
        <v>1.4560826679192118E-2</v>
      </c>
      <c r="AG533" s="2">
        <f>(Table2[[#This Row],[Close Price]]/Table2[[#This Row],[Current Month Low]])-1</f>
        <v>4.3627450980392224E-2</v>
      </c>
      <c r="AH533" s="2">
        <f>(Table2[[#This Row],[Current Month High]]/Table2[[#This Row],[Close Price]])-1</f>
        <v>1.4560826679192118E-2</v>
      </c>
      <c r="AI533">
        <v>11.7191169563175</v>
      </c>
      <c r="AJ533">
        <v>67.308447937131604</v>
      </c>
      <c r="AK533" t="str">
        <f>IF(AND(Table2[[#This Row],[20D EMA]]&gt;Table2[[#This Row],[50D EMA]],Table2[[#This Row],[50D EMA]]&gt;Table2[[#This Row],[200D EMA]]),"Uptrend","Downtrend/NoTrend")</f>
        <v>Uptrend</v>
      </c>
      <c r="AL533">
        <v>0.02</v>
      </c>
      <c r="AM533" t="s">
        <v>10358</v>
      </c>
      <c r="AN533">
        <v>9.19</v>
      </c>
      <c r="AO533" t="s">
        <v>10358</v>
      </c>
      <c r="AQ533">
        <f>(Table2[[#This Row],[Sharpe Ratio]]-AVERAGE(Table2[Sharpe Ratio]))/_xlfn.STDEV.P(Table2[Sharpe Ratio])</f>
        <v>-0.72731567472953296</v>
      </c>
      <c r="AR5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-0.58186594663195446</v>
      </c>
      <c r="AS533">
        <f>_xlfn.RANK.AVG(Table2[[#This Row],[1Y Return vs Nifty Z-Score]],Table2[1Y Return vs Nifty Z-Score])</f>
        <v>330</v>
      </c>
      <c r="AT533">
        <f>_xlfn.RANK.AVG(Table2[[#This Row],[6M Return vs Nifty Z-Score]],Table2[6M Return vs Nifty Z-Score])</f>
        <v>586</v>
      </c>
      <c r="AU533">
        <f>_xlfn.RANK.AVG(Table2[[#This Row],[Sharpe Ratio Z-Score]],Table2[Sharpe Ratio Z-Score])</f>
        <v>548.5</v>
      </c>
      <c r="AV533">
        <f>(Table2[[#This Row],[Rank 1Y]]+Table2[[#This Row],[Rank 6M]]+Table2[[#This Row],[Rank Sharpe]])/3</f>
        <v>488.16666666666669</v>
      </c>
    </row>
    <row r="534" spans="1:48" x14ac:dyDescent="0.3">
      <c r="A534" t="s">
        <v>856</v>
      </c>
      <c r="B534" t="s">
        <v>857</v>
      </c>
      <c r="C534" t="s">
        <v>10313</v>
      </c>
      <c r="D534" t="s">
        <v>21</v>
      </c>
      <c r="E534">
        <v>18465.393841139899</v>
      </c>
      <c r="F534">
        <v>668.5</v>
      </c>
      <c r="G534">
        <v>-3.7524205207215799</v>
      </c>
      <c r="H534">
        <f>(Table2[[#This Row],[1Y Return vs Nifty]]-AVERAGE(Table2[1Y Return vs Nifty]))/_xlfn.STDEV.P(Table2[1Y Return vs Nifty])</f>
        <v>-0.47274215782848217</v>
      </c>
      <c r="I534">
        <v>2.87573148865203</v>
      </c>
      <c r="J534">
        <f>(Table2[[#This Row],[1M Return vs Nifty]]-AVERAGE(Table2[1M Return vs Nifty]))/_xlfn.STDEV.P(Table2[1M Return vs Nifty])</f>
        <v>2.1728590908841995E-3</v>
      </c>
      <c r="K534">
        <v>-30.627309020426299</v>
      </c>
      <c r="L534">
        <f>(Table2[[#This Row],[6M Return vs Nifty]]-AVERAGE(Table2[6M Return vs Nifty]))/_xlfn.STDEV.P(Table2[6M Return vs Nifty])</f>
        <v>-1.3291918112332337</v>
      </c>
      <c r="M534">
        <v>6.3936713673466397</v>
      </c>
      <c r="N534">
        <f>(Table2[[#This Row],[1W Return vs Nifty]]-AVERAGE(Table2[1W Return vs Nifty]))/_xlfn.STDEV.P(Table2[1W Return vs Nifty])</f>
        <v>1.7264640352041778</v>
      </c>
      <c r="O534">
        <v>645.16</v>
      </c>
      <c r="P534">
        <v>640.08368509370302</v>
      </c>
      <c r="Q534">
        <v>635.89002422756403</v>
      </c>
      <c r="R534">
        <v>67.316870867429401</v>
      </c>
      <c r="S534" s="2">
        <f>(Table2[[#This Row],[Close Price]]-Table2[[#This Row],[20D EMA]])/Table2[[#This Row],[20D EMA]]</f>
        <v>3.617707235414476E-2</v>
      </c>
      <c r="T534" s="2">
        <f>(Table2[[#This Row],[Close Price]]-Table2[[#This Row],[50D EMA]])/Table2[[#This Row],[50D EMA]]</f>
        <v>4.4394687082419636E-2</v>
      </c>
      <c r="U534" s="2">
        <f>(Table2[[#This Row],[Close Price]]-Table2[[#This Row],[200D EMA]])/Table2[[#This Row],[200D EMA]]</f>
        <v>5.1282414458456639E-2</v>
      </c>
      <c r="V534">
        <v>1.2419312651669401</v>
      </c>
      <c r="W534">
        <v>664</v>
      </c>
      <c r="X534">
        <v>677.9</v>
      </c>
      <c r="Y534">
        <v>654.75</v>
      </c>
      <c r="Z534">
        <v>677.9</v>
      </c>
      <c r="AA534">
        <v>654.75</v>
      </c>
      <c r="AB534">
        <v>677.9</v>
      </c>
      <c r="AC534" s="2">
        <f>(Table2[[#This Row],[Close Price]]/Table2[[#This Row],[Day Low]])-1</f>
        <v>6.777108433734913E-3</v>
      </c>
      <c r="AD534" s="2">
        <f>(Table2[[#This Row],[Day High]]/Table2[[#This Row],[Close Price]])-1</f>
        <v>1.4061331338818261E-2</v>
      </c>
      <c r="AE534" s="2">
        <f>(Table2[[#This Row],[Close Price]]/Table2[[#This Row],[Current Week Low]])-1</f>
        <v>2.1000381825124093E-2</v>
      </c>
      <c r="AF534" s="2">
        <f>(Table2[[#This Row],[Current Week High]]/Table2[[#This Row],[Close Price]])-1</f>
        <v>1.4061331338818261E-2</v>
      </c>
      <c r="AG534" s="2">
        <f>(Table2[[#This Row],[Close Price]]/Table2[[#This Row],[Current Month Low]])-1</f>
        <v>2.1000381825124093E-2</v>
      </c>
      <c r="AH534" s="2">
        <f>(Table2[[#This Row],[Current Month High]]/Table2[[#This Row],[Close Price]])-1</f>
        <v>1.4061331338818261E-2</v>
      </c>
      <c r="AI534">
        <v>30.142109199700801</v>
      </c>
      <c r="AJ534">
        <v>42.355195911413901</v>
      </c>
      <c r="AK534" t="str">
        <f>IF(AND(Table2[[#This Row],[20D EMA]]&gt;Table2[[#This Row],[50D EMA]],Table2[[#This Row],[50D EMA]]&gt;Table2[[#This Row],[200D EMA]]),"Uptrend","Downtrend/NoTrend")</f>
        <v>Uptrend</v>
      </c>
      <c r="AL534">
        <v>-0.03</v>
      </c>
      <c r="AM534" t="s">
        <v>10357</v>
      </c>
      <c r="AN534">
        <v>6.42</v>
      </c>
      <c r="AO534" t="s">
        <v>10358</v>
      </c>
      <c r="AP534">
        <v>7.9661807155484002E-2</v>
      </c>
      <c r="AQ534">
        <f>(Table2[[#This Row],[Sharpe Ratio]]-AVERAGE(Table2[Sharpe Ratio]))/_xlfn.STDEV.P(Table2[Sharpe Ratio])</f>
        <v>0.18411986474484918</v>
      </c>
      <c r="AR5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0.11082278997819528</v>
      </c>
      <c r="AS534">
        <f>_xlfn.RANK.AVG(Table2[[#This Row],[1Y Return vs Nifty Z-Score]],Table2[1Y Return vs Nifty Z-Score])</f>
        <v>466</v>
      </c>
      <c r="AT534">
        <f>_xlfn.RANK.AVG(Table2[[#This Row],[6M Return vs Nifty Z-Score]],Table2[6M Return vs Nifty Z-Score])</f>
        <v>707</v>
      </c>
      <c r="AU534">
        <f>_xlfn.RANK.AVG(Table2[[#This Row],[Sharpe Ratio Z-Score]],Table2[Sharpe Ratio Z-Score])</f>
        <v>293</v>
      </c>
      <c r="AV534">
        <f>(Table2[[#This Row],[Rank 1Y]]+Table2[[#This Row],[Rank 6M]]+Table2[[#This Row],[Rank Sharpe]])/3</f>
        <v>488.66666666666669</v>
      </c>
    </row>
    <row r="535" spans="1:48" x14ac:dyDescent="0.3">
      <c r="A535" t="s">
        <v>1875</v>
      </c>
      <c r="B535" t="s">
        <v>1876</v>
      </c>
      <c r="C535" t="s">
        <v>10316</v>
      </c>
      <c r="D535" t="s">
        <v>989</v>
      </c>
      <c r="E535">
        <v>3905.32136975</v>
      </c>
      <c r="F535">
        <v>469.4</v>
      </c>
      <c r="G535">
        <v>-12.974684620467899</v>
      </c>
      <c r="H535">
        <f>(Table2[[#This Row],[1Y Return vs Nifty]]-AVERAGE(Table2[1Y Return vs Nifty]))/_xlfn.STDEV.P(Table2[1Y Return vs Nifty])</f>
        <v>-0.62650592178195885</v>
      </c>
      <c r="I535">
        <v>22.3341307743373</v>
      </c>
      <c r="J535">
        <f>(Table2[[#This Row],[1M Return vs Nifty]]-AVERAGE(Table2[1M Return vs Nifty]))/_xlfn.STDEV.P(Table2[1M Return vs Nifty])</f>
        <v>1.8974880718617422</v>
      </c>
      <c r="K535">
        <v>5.4143821707628099</v>
      </c>
      <c r="L535">
        <f>(Table2[[#This Row],[6M Return vs Nifty]]-AVERAGE(Table2[6M Return vs Nifty]))/_xlfn.STDEV.P(Table2[6M Return vs Nifty])</f>
        <v>-0.12167717574552445</v>
      </c>
      <c r="M535">
        <v>11.438003539794799</v>
      </c>
      <c r="N535">
        <f>(Table2[[#This Row],[1W Return vs Nifty]]-AVERAGE(Table2[1W Return vs Nifty]))/_xlfn.STDEV.P(Table2[1W Return vs Nifty])</f>
        <v>2.9334858179742724</v>
      </c>
      <c r="O535">
        <v>435.96</v>
      </c>
      <c r="P535">
        <v>418.23662414662198</v>
      </c>
      <c r="Q535">
        <v>402.01353879538999</v>
      </c>
      <c r="R535">
        <v>81.831834880256807</v>
      </c>
      <c r="S535" s="2">
        <f>(Table2[[#This Row],[Close Price]]-Table2[[#This Row],[20D EMA]])/Table2[[#This Row],[20D EMA]]</f>
        <v>7.6704284796770342E-2</v>
      </c>
      <c r="T535" s="2">
        <f>(Table2[[#This Row],[Close Price]]-Table2[[#This Row],[50D EMA]])/Table2[[#This Row],[50D EMA]]</f>
        <v>0.12233117068064694</v>
      </c>
      <c r="U535" s="2">
        <f>(Table2[[#This Row],[Close Price]]-Table2[[#This Row],[200D EMA]])/Table2[[#This Row],[200D EMA]]</f>
        <v>0.16762236766087424</v>
      </c>
      <c r="V535">
        <v>2.5886657891932798</v>
      </c>
      <c r="W535">
        <v>455</v>
      </c>
      <c r="X535">
        <v>484.9</v>
      </c>
      <c r="Y535">
        <v>455</v>
      </c>
      <c r="Z535">
        <v>486.8</v>
      </c>
      <c r="AA535">
        <v>455</v>
      </c>
      <c r="AB535">
        <v>486.8</v>
      </c>
      <c r="AC535" s="2">
        <f>(Table2[[#This Row],[Close Price]]/Table2[[#This Row],[Day Low]])-1</f>
        <v>3.1648351648351669E-2</v>
      </c>
      <c r="AD535" s="2">
        <f>(Table2[[#This Row],[Day High]]/Table2[[#This Row],[Close Price]])-1</f>
        <v>3.3020877716233521E-2</v>
      </c>
      <c r="AE535" s="2">
        <f>(Table2[[#This Row],[Close Price]]/Table2[[#This Row],[Current Week Low]])-1</f>
        <v>3.1648351648351669E-2</v>
      </c>
      <c r="AF535" s="2">
        <f>(Table2[[#This Row],[Current Week High]]/Table2[[#This Row],[Close Price]])-1</f>
        <v>3.7068598210481474E-2</v>
      </c>
      <c r="AG535" s="2">
        <f>(Table2[[#This Row],[Close Price]]/Table2[[#This Row],[Current Month Low]])-1</f>
        <v>3.1648351648351669E-2</v>
      </c>
      <c r="AH535" s="2">
        <f>(Table2[[#This Row],[Current Month High]]/Table2[[#This Row],[Close Price]])-1</f>
        <v>3.7068598210481474E-2</v>
      </c>
      <c r="AI535">
        <v>6.3059224541968497</v>
      </c>
      <c r="AJ535">
        <v>38.855198935068699</v>
      </c>
      <c r="AK535" t="str">
        <f>IF(AND(Table2[[#This Row],[20D EMA]]&gt;Table2[[#This Row],[50D EMA]],Table2[[#This Row],[50D EMA]]&gt;Table2[[#This Row],[200D EMA]]),"Uptrend","Downtrend/NoTrend")</f>
        <v>Uptrend</v>
      </c>
      <c r="AL535">
        <v>-0.01</v>
      </c>
      <c r="AM535" t="s">
        <v>10357</v>
      </c>
      <c r="AN535">
        <v>11.86</v>
      </c>
      <c r="AO535" t="s">
        <v>10358</v>
      </c>
      <c r="AP535">
        <v>-1.6084634781629999E-3</v>
      </c>
      <c r="AQ535">
        <f>(Table2[[#This Row],[Sharpe Ratio]]-AVERAGE(Table2[Sharpe Ratio]))/_xlfn.STDEV.P(Table2[Sharpe Ratio])</f>
        <v>-0.74571860620060759</v>
      </c>
      <c r="AR5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3.3370721861079238</v>
      </c>
      <c r="AS535">
        <f>_xlfn.RANK.AVG(Table2[[#This Row],[1Y Return vs Nifty Z-Score]],Table2[1Y Return vs Nifty Z-Score])</f>
        <v>529</v>
      </c>
      <c r="AT535">
        <f>_xlfn.RANK.AVG(Table2[[#This Row],[6M Return vs Nifty Z-Score]],Table2[6M Return vs Nifty Z-Score])</f>
        <v>365</v>
      </c>
      <c r="AU535">
        <f>_xlfn.RANK.AVG(Table2[[#This Row],[Sharpe Ratio Z-Score]],Table2[Sharpe Ratio Z-Score])</f>
        <v>578</v>
      </c>
      <c r="AV535">
        <f>(Table2[[#This Row],[Rank 1Y]]+Table2[[#This Row],[Rank 6M]]+Table2[[#This Row],[Rank Sharpe]])/3</f>
        <v>490.66666666666669</v>
      </c>
    </row>
    <row r="536" spans="1:48" x14ac:dyDescent="0.3">
      <c r="A536" t="s">
        <v>1046</v>
      </c>
      <c r="B536" t="s">
        <v>1047</v>
      </c>
      <c r="C536" t="s">
        <v>10324</v>
      </c>
      <c r="D536" t="s">
        <v>338</v>
      </c>
      <c r="E536">
        <v>13039.4208614</v>
      </c>
      <c r="F536">
        <v>924.5</v>
      </c>
      <c r="G536">
        <v>-13.148097258884601</v>
      </c>
      <c r="H536">
        <f>(Table2[[#This Row],[1Y Return vs Nifty]]-AVERAGE(Table2[1Y Return vs Nifty]))/_xlfn.STDEV.P(Table2[1Y Return vs Nifty])</f>
        <v>-0.62939724865263369</v>
      </c>
      <c r="I536">
        <v>-4.7729564299805602</v>
      </c>
      <c r="J536">
        <f>(Table2[[#This Row],[1M Return vs Nifty]]-AVERAGE(Table2[1M Return vs Nifty]))/_xlfn.STDEV.P(Table2[1M Return vs Nifty])</f>
        <v>-0.74283572856748581</v>
      </c>
      <c r="K536">
        <v>12.9493714920704</v>
      </c>
      <c r="L536">
        <f>(Table2[[#This Row],[6M Return vs Nifty]]-AVERAGE(Table2[6M Return vs Nifty]))/_xlfn.STDEV.P(Table2[6M Return vs Nifty])</f>
        <v>0.13076963191001639</v>
      </c>
      <c r="M536">
        <v>-1.18465079238639</v>
      </c>
      <c r="N536">
        <f>(Table2[[#This Row],[1W Return vs Nifty]]-AVERAGE(Table2[1W Return vs Nifty]))/_xlfn.STDEV.P(Table2[1W Return vs Nifty])</f>
        <v>-8.6897894767153358E-2</v>
      </c>
      <c r="O536">
        <v>945.83</v>
      </c>
      <c r="P536">
        <v>908.25576052922997</v>
      </c>
      <c r="Q536">
        <v>812.23061627376796</v>
      </c>
      <c r="R536">
        <v>42.1567614729327</v>
      </c>
      <c r="S536" s="2">
        <f>(Table2[[#This Row],[Close Price]]-Table2[[#This Row],[20D EMA]])/Table2[[#This Row],[20D EMA]]</f>
        <v>-2.2551621327299876E-2</v>
      </c>
      <c r="T536" s="2">
        <f>(Table2[[#This Row],[Close Price]]-Table2[[#This Row],[50D EMA]])/Table2[[#This Row],[50D EMA]]</f>
        <v>1.7885093799245157E-2</v>
      </c>
      <c r="U536" s="2">
        <f>(Table2[[#This Row],[Close Price]]-Table2[[#This Row],[200D EMA]])/Table2[[#This Row],[200D EMA]]</f>
        <v>0.13822353094898709</v>
      </c>
      <c r="V536">
        <v>0.40972078532763301</v>
      </c>
      <c r="W536">
        <v>900.05</v>
      </c>
      <c r="X536">
        <v>939.5</v>
      </c>
      <c r="Y536">
        <v>900.05</v>
      </c>
      <c r="Z536">
        <v>964</v>
      </c>
      <c r="AA536">
        <v>900.05</v>
      </c>
      <c r="AB536">
        <v>964</v>
      </c>
      <c r="AC536" s="2">
        <f>(Table2[[#This Row],[Close Price]]/Table2[[#This Row],[Day Low]])-1</f>
        <v>2.7165157491250591E-2</v>
      </c>
      <c r="AD536" s="2">
        <f>(Table2[[#This Row],[Day High]]/Table2[[#This Row],[Close Price]])-1</f>
        <v>1.6224986479177916E-2</v>
      </c>
      <c r="AE536" s="2">
        <f>(Table2[[#This Row],[Close Price]]/Table2[[#This Row],[Current Week Low]])-1</f>
        <v>2.7165157491250591E-2</v>
      </c>
      <c r="AF536" s="2">
        <f>(Table2[[#This Row],[Current Week High]]/Table2[[#This Row],[Close Price]])-1</f>
        <v>4.2725797728501824E-2</v>
      </c>
      <c r="AG536" s="2">
        <f>(Table2[[#This Row],[Close Price]]/Table2[[#This Row],[Current Month Low]])-1</f>
        <v>2.7165157491250591E-2</v>
      </c>
      <c r="AH536" s="2">
        <f>(Table2[[#This Row],[Current Month High]]/Table2[[#This Row],[Close Price]])-1</f>
        <v>4.2725797728501824E-2</v>
      </c>
      <c r="AI536">
        <v>10.870740941049201</v>
      </c>
      <c r="AJ536">
        <v>42.857142857142797</v>
      </c>
      <c r="AK536" t="str">
        <f>IF(AND(Table2[[#This Row],[20D EMA]]&gt;Table2[[#This Row],[50D EMA]],Table2[[#This Row],[50D EMA]]&gt;Table2[[#This Row],[200D EMA]]),"Uptrend","Downtrend/NoTrend")</f>
        <v>Uptrend</v>
      </c>
      <c r="AL536">
        <v>0.14000000000000001</v>
      </c>
      <c r="AM536" t="s">
        <v>10358</v>
      </c>
      <c r="AN536">
        <v>-2.84</v>
      </c>
      <c r="AO536" t="s">
        <v>10357</v>
      </c>
      <c r="AP536">
        <v>-4.808793115282E-2</v>
      </c>
      <c r="AQ536">
        <f>(Table2[[#This Row],[Sharpe Ratio]]-AVERAGE(Table2[Sharpe Ratio]))/_xlfn.STDEV.P(Table2[Sharpe Ratio])</f>
        <v>-1.2775046678932438</v>
      </c>
      <c r="AR5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-2.6058659079705002</v>
      </c>
      <c r="AS536">
        <f>_xlfn.RANK.AVG(Table2[[#This Row],[1Y Return vs Nifty Z-Score]],Table2[1Y Return vs Nifty Z-Score])</f>
        <v>530</v>
      </c>
      <c r="AT536">
        <f>_xlfn.RANK.AVG(Table2[[#This Row],[6M Return vs Nifty Z-Score]],Table2[6M Return vs Nifty Z-Score])</f>
        <v>282</v>
      </c>
      <c r="AU536">
        <f>_xlfn.RANK.AVG(Table2[[#This Row],[Sharpe Ratio Z-Score]],Table2[Sharpe Ratio Z-Score])</f>
        <v>663</v>
      </c>
      <c r="AV536">
        <f>(Table2[[#This Row],[Rank 1Y]]+Table2[[#This Row],[Rank 6M]]+Table2[[#This Row],[Rank Sharpe]])/3</f>
        <v>491.66666666666669</v>
      </c>
    </row>
    <row r="537" spans="1:48" x14ac:dyDescent="0.3">
      <c r="A537" t="s">
        <v>1529</v>
      </c>
      <c r="B537" t="s">
        <v>1530</v>
      </c>
      <c r="C537" t="s">
        <v>10314</v>
      </c>
      <c r="D537" t="s">
        <v>24</v>
      </c>
      <c r="E537">
        <v>6645.0610659599997</v>
      </c>
      <c r="F537">
        <v>25.34</v>
      </c>
      <c r="G537">
        <v>-15.043841144363901</v>
      </c>
      <c r="H537">
        <f>(Table2[[#This Row],[1Y Return vs Nifty]]-AVERAGE(Table2[1Y Return vs Nifty]))/_xlfn.STDEV.P(Table2[1Y Return vs Nifty])</f>
        <v>-0.66100518268817099</v>
      </c>
      <c r="I537">
        <v>-3.2250437051464198</v>
      </c>
      <c r="J537">
        <f>(Table2[[#This Row],[1M Return vs Nifty]]-AVERAGE(Table2[1M Return vs Nifty]))/_xlfn.STDEV.P(Table2[1M Return vs Nifty])</f>
        <v>-0.59206368959622269</v>
      </c>
      <c r="K537">
        <v>-31.7654429659191</v>
      </c>
      <c r="L537">
        <f>(Table2[[#This Row],[6M Return vs Nifty]]-AVERAGE(Table2[6M Return vs Nifty]))/_xlfn.STDEV.P(Table2[6M Return vs Nifty])</f>
        <v>-1.367323024028928</v>
      </c>
      <c r="M537">
        <v>-1.4019337432649699</v>
      </c>
      <c r="N537">
        <f>(Table2[[#This Row],[1W Return vs Nifty]]-AVERAGE(Table2[1W Return vs Nifty]))/_xlfn.STDEV.P(Table2[1W Return vs Nifty])</f>
        <v>-0.13888996146083532</v>
      </c>
      <c r="O537">
        <v>25.66</v>
      </c>
      <c r="P537">
        <v>26.159227486740701</v>
      </c>
      <c r="Q537">
        <v>26.089956184149901</v>
      </c>
      <c r="R537">
        <v>43.115713391708098</v>
      </c>
      <c r="S537" s="2">
        <f>(Table2[[#This Row],[Close Price]]-Table2[[#This Row],[20D EMA]])/Table2[[#This Row],[20D EMA]]</f>
        <v>-1.2470771628994555E-2</v>
      </c>
      <c r="T537" s="2">
        <f>(Table2[[#This Row],[Close Price]]-Table2[[#This Row],[50D EMA]])/Table2[[#This Row],[50D EMA]]</f>
        <v>-3.131696022583013E-2</v>
      </c>
      <c r="U537" s="2">
        <f>(Table2[[#This Row],[Close Price]]-Table2[[#This Row],[200D EMA]])/Table2[[#This Row],[200D EMA]]</f>
        <v>-2.8745015087664767E-2</v>
      </c>
      <c r="V537">
        <v>0.54773902308118205</v>
      </c>
      <c r="W537">
        <v>25.26</v>
      </c>
      <c r="X537">
        <v>25.62</v>
      </c>
      <c r="Y537">
        <v>25.18</v>
      </c>
      <c r="Z537">
        <v>25.7</v>
      </c>
      <c r="AA537">
        <v>25.18</v>
      </c>
      <c r="AB537">
        <v>25.7</v>
      </c>
      <c r="AC537" s="2">
        <f>(Table2[[#This Row],[Close Price]]/Table2[[#This Row],[Day Low]])-1</f>
        <v>3.1670625494852889E-3</v>
      </c>
      <c r="AD537" s="2">
        <f>(Table2[[#This Row],[Day High]]/Table2[[#This Row],[Close Price]])-1</f>
        <v>1.1049723756906049E-2</v>
      </c>
      <c r="AE537" s="2">
        <f>(Table2[[#This Row],[Close Price]]/Table2[[#This Row],[Current Week Low]])-1</f>
        <v>6.3542494042891917E-3</v>
      </c>
      <c r="AF537" s="2">
        <f>(Table2[[#This Row],[Current Week High]]/Table2[[#This Row],[Close Price]])-1</f>
        <v>1.4206787687450539E-2</v>
      </c>
      <c r="AG537" s="2">
        <f>(Table2[[#This Row],[Close Price]]/Table2[[#This Row],[Current Month Low]])-1</f>
        <v>6.3542494042891917E-3</v>
      </c>
      <c r="AH537" s="2">
        <f>(Table2[[#This Row],[Current Month High]]/Table2[[#This Row],[Close Price]])-1</f>
        <v>1.4206787687450539E-2</v>
      </c>
      <c r="AI537">
        <v>45.547454883131202</v>
      </c>
      <c r="AJ537">
        <v>23.979796381283901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-0.11</v>
      </c>
      <c r="AM537" t="s">
        <v>10357</v>
      </c>
      <c r="AN537">
        <v>-1.1299999999999999</v>
      </c>
      <c r="AO537" t="s">
        <v>10357</v>
      </c>
      <c r="AP537">
        <v>0.10492225840307</v>
      </c>
      <c r="AQ537">
        <f>(Table2[[#This Row],[Sharpe Ratio]]-AVERAGE(Table2[Sharpe Ratio]))/_xlfn.STDEV.P(Table2[Sharpe Ratio])</f>
        <v>0.4731325526603144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543</v>
      </c>
      <c r="AT537">
        <f>_xlfn.RANK.AVG(Table2[[#This Row],[6M Return vs Nifty Z-Score]],Table2[6M Return vs Nifty Z-Score])</f>
        <v>714</v>
      </c>
      <c r="AU537">
        <f>_xlfn.RANK.AVG(Table2[[#This Row],[Sharpe Ratio Z-Score]],Table2[Sharpe Ratio Z-Score])</f>
        <v>218</v>
      </c>
      <c r="AV537">
        <f>(Table2[[#This Row],[Rank 1Y]]+Table2[[#This Row],[Rank 6M]]+Table2[[#This Row],[Rank Sharpe]])/3</f>
        <v>491.66666666666669</v>
      </c>
    </row>
    <row r="538" spans="1:48" x14ac:dyDescent="0.3">
      <c r="A538" t="s">
        <v>1018</v>
      </c>
      <c r="B538" t="s">
        <v>1019</v>
      </c>
      <c r="C538" t="s">
        <v>10313</v>
      </c>
      <c r="D538" t="s">
        <v>298</v>
      </c>
      <c r="E538">
        <v>13636.0277836</v>
      </c>
      <c r="F538">
        <v>984</v>
      </c>
      <c r="G538">
        <v>5.8348910866326298</v>
      </c>
      <c r="H538">
        <f>(Table2[[#This Row],[1Y Return vs Nifty]]-AVERAGE(Table2[1Y Return vs Nifty]))/_xlfn.STDEV.P(Table2[1Y Return vs Nifty])</f>
        <v>-0.31289191899372676</v>
      </c>
      <c r="I538">
        <v>3.8070235352778501</v>
      </c>
      <c r="J538">
        <f>(Table2[[#This Row],[1M Return vs Nifty]]-AVERAGE(Table2[1M Return vs Nifty]))/_xlfn.STDEV.P(Table2[1M Return vs Nifty])</f>
        <v>9.2883916952716042E-2</v>
      </c>
      <c r="K538">
        <v>-24.032539870848201</v>
      </c>
      <c r="L538">
        <f>(Table2[[#This Row],[6M Return vs Nifty]]-AVERAGE(Table2[6M Return vs Nifty]))/_xlfn.STDEV.P(Table2[6M Return vs Nifty])</f>
        <v>-1.108245457091974</v>
      </c>
      <c r="M538">
        <v>-3.7197897399396398E-2</v>
      </c>
      <c r="N538">
        <f>(Table2[[#This Row],[1W Return vs Nifty]]-AVERAGE(Table2[1W Return vs Nifty]))/_xlfn.STDEV.P(Table2[1W Return vs Nifty])</f>
        <v>0.18766781415199701</v>
      </c>
      <c r="O538">
        <v>980.52</v>
      </c>
      <c r="P538">
        <v>989.25790649275802</v>
      </c>
      <c r="Q538">
        <v>931.07188723645299</v>
      </c>
      <c r="R538">
        <v>58.749688687807101</v>
      </c>
      <c r="S538" s="2">
        <f>(Table2[[#This Row],[Close Price]]-Table2[[#This Row],[20D EMA]])/Table2[[#This Row],[20D EMA]]</f>
        <v>3.5491371925101154E-3</v>
      </c>
      <c r="T538" s="2">
        <f>(Table2[[#This Row],[Close Price]]-Table2[[#This Row],[50D EMA]])/Table2[[#This Row],[50D EMA]]</f>
        <v>-5.3150007275645826E-3</v>
      </c>
      <c r="U538" s="2">
        <f>(Table2[[#This Row],[Close Price]]-Table2[[#This Row],[200D EMA]])/Table2[[#This Row],[200D EMA]]</f>
        <v>5.6846429893447632E-2</v>
      </c>
      <c r="V538">
        <v>0.54429456503451001</v>
      </c>
      <c r="W538">
        <v>975</v>
      </c>
      <c r="X538">
        <v>994.95</v>
      </c>
      <c r="Y538">
        <v>975</v>
      </c>
      <c r="Z538">
        <v>998.1</v>
      </c>
      <c r="AA538">
        <v>975</v>
      </c>
      <c r="AB538">
        <v>998.1</v>
      </c>
      <c r="AC538" s="2">
        <f>(Table2[[#This Row],[Close Price]]/Table2[[#This Row],[Day Low]])-1</f>
        <v>9.2307692307691536E-3</v>
      </c>
      <c r="AD538" s="2">
        <f>(Table2[[#This Row],[Day High]]/Table2[[#This Row],[Close Price]])-1</f>
        <v>1.1128048780487898E-2</v>
      </c>
      <c r="AE538" s="2">
        <f>(Table2[[#This Row],[Close Price]]/Table2[[#This Row],[Current Week Low]])-1</f>
        <v>9.2307692307691536E-3</v>
      </c>
      <c r="AF538" s="2">
        <f>(Table2[[#This Row],[Current Week High]]/Table2[[#This Row],[Close Price]])-1</f>
        <v>1.4329268292682995E-2</v>
      </c>
      <c r="AG538" s="2">
        <f>(Table2[[#This Row],[Close Price]]/Table2[[#This Row],[Current Month Low]])-1</f>
        <v>9.2307692307691536E-3</v>
      </c>
      <c r="AH538" s="2">
        <f>(Table2[[#This Row],[Current Month High]]/Table2[[#This Row],[Close Price]])-1</f>
        <v>1.4329268292682995E-2</v>
      </c>
      <c r="AI538">
        <v>21.849593495934901</v>
      </c>
      <c r="AJ538">
        <v>57.44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-0.25</v>
      </c>
      <c r="AM538" t="s">
        <v>10357</v>
      </c>
      <c r="AN538">
        <v>-0.6</v>
      </c>
      <c r="AO538" t="s">
        <v>10357</v>
      </c>
      <c r="AP538">
        <v>3.9929750414582001E-2</v>
      </c>
      <c r="AQ538">
        <f>(Table2[[#This Row],[Sharpe Ratio]]-AVERAGE(Table2[Sharpe Ratio]))/_xlfn.STDEV.P(Table2[Sharpe Ratio])</f>
        <v>-0.27046696755472188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392</v>
      </c>
      <c r="AT538">
        <f>_xlfn.RANK.AVG(Table2[[#This Row],[6M Return vs Nifty Z-Score]],Table2[6M Return vs Nifty Z-Score])</f>
        <v>673</v>
      </c>
      <c r="AU538">
        <f>_xlfn.RANK.AVG(Table2[[#This Row],[Sharpe Ratio Z-Score]],Table2[Sharpe Ratio Z-Score])</f>
        <v>412</v>
      </c>
      <c r="AV538">
        <f>(Table2[[#This Row],[Rank 1Y]]+Table2[[#This Row],[Rank 6M]]+Table2[[#This Row],[Rank Sharpe]])/3</f>
        <v>492.33333333333331</v>
      </c>
    </row>
    <row r="539" spans="1:48" x14ac:dyDescent="0.3">
      <c r="A539" t="s">
        <v>70</v>
      </c>
      <c r="B539" t="s">
        <v>71</v>
      </c>
      <c r="C539" t="s">
        <v>10321</v>
      </c>
      <c r="D539" t="s">
        <v>72</v>
      </c>
      <c r="E539">
        <v>346805.44102501398</v>
      </c>
      <c r="F539">
        <v>3012.35</v>
      </c>
      <c r="G539">
        <v>-7.1056581939597496</v>
      </c>
      <c r="H539">
        <f>(Table2[[#This Row],[1Y Return vs Nifty]]-AVERAGE(Table2[1Y Return vs Nifty]))/_xlfn.STDEV.P(Table2[1Y Return vs Nifty])</f>
        <v>-0.52865103665595825</v>
      </c>
      <c r="I539">
        <v>-4.0104234715905598</v>
      </c>
      <c r="J539">
        <f>(Table2[[#This Row],[1M Return vs Nifty]]-AVERAGE(Table2[1M Return vs Nifty]))/_xlfn.STDEV.P(Table2[1M Return vs Nifty])</f>
        <v>-0.66856238803947343</v>
      </c>
      <c r="K539">
        <v>-21.654690613566899</v>
      </c>
      <c r="L539">
        <f>(Table2[[#This Row],[6M Return vs Nifty]]-AVERAGE(Table2[6M Return vs Nifty]))/_xlfn.STDEV.P(Table2[6M Return vs Nifty])</f>
        <v>-1.0285797232084133</v>
      </c>
      <c r="M539">
        <v>-1.42031352067163</v>
      </c>
      <c r="N539">
        <f>(Table2[[#This Row],[1W Return vs Nifty]]-AVERAGE(Table2[1W Return vs Nifty]))/_xlfn.STDEV.P(Table2[1W Return vs Nifty])</f>
        <v>-0.14328792553891018</v>
      </c>
      <c r="O539">
        <v>3065.53</v>
      </c>
      <c r="P539">
        <v>3094.36988744168</v>
      </c>
      <c r="Q539">
        <v>3002.6464146153799</v>
      </c>
      <c r="R539">
        <v>42.588462289024903</v>
      </c>
      <c r="S539" s="2">
        <f>(Table2[[#This Row],[Close Price]]-Table2[[#This Row],[20D EMA]])/Table2[[#This Row],[20D EMA]]</f>
        <v>-1.7347734323265564E-2</v>
      </c>
      <c r="T539" s="2">
        <f>(Table2[[#This Row],[Close Price]]-Table2[[#This Row],[50D EMA]])/Table2[[#This Row],[50D EMA]]</f>
        <v>-2.6506167790267429E-2</v>
      </c>
      <c r="U539" s="2">
        <f>(Table2[[#This Row],[Close Price]]-Table2[[#This Row],[200D EMA]])/Table2[[#This Row],[200D EMA]]</f>
        <v>3.2316776751960732E-3</v>
      </c>
      <c r="V539">
        <v>0.67508394022092799</v>
      </c>
      <c r="W539">
        <v>2955.2</v>
      </c>
      <c r="X539">
        <v>3025</v>
      </c>
      <c r="Y539">
        <v>2955.2</v>
      </c>
      <c r="Z539">
        <v>3059.15</v>
      </c>
      <c r="AA539">
        <v>2955.2</v>
      </c>
      <c r="AB539">
        <v>3059.15</v>
      </c>
      <c r="AC539" s="2">
        <f>(Table2[[#This Row],[Close Price]]/Table2[[#This Row],[Day Low]])-1</f>
        <v>1.9338792636708124E-2</v>
      </c>
      <c r="AD539" s="2">
        <f>(Table2[[#This Row],[Day High]]/Table2[[#This Row],[Close Price]])-1</f>
        <v>4.1993792222019266E-3</v>
      </c>
      <c r="AE539" s="2">
        <f>(Table2[[#This Row],[Close Price]]/Table2[[#This Row],[Current Week Low]])-1</f>
        <v>1.9338792636708124E-2</v>
      </c>
      <c r="AF539" s="2">
        <f>(Table2[[#This Row],[Current Week High]]/Table2[[#This Row],[Close Price]])-1</f>
        <v>1.5536043288462587E-2</v>
      </c>
      <c r="AG539" s="2">
        <f>(Table2[[#This Row],[Close Price]]/Table2[[#This Row],[Current Month Low]])-1</f>
        <v>1.9338792636708124E-2</v>
      </c>
      <c r="AH539" s="2">
        <f>(Table2[[#This Row],[Current Month High]]/Table2[[#This Row],[Close Price]])-1</f>
        <v>1.5536043288462587E-2</v>
      </c>
      <c r="AI539">
        <v>24.285026640330599</v>
      </c>
      <c r="AJ539">
        <v>40.6325863678804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-0.16</v>
      </c>
      <c r="AM539" t="s">
        <v>10357</v>
      </c>
      <c r="AN539">
        <v>-2.91</v>
      </c>
      <c r="AO539" t="s">
        <v>10357</v>
      </c>
      <c r="AP539">
        <v>6.8724719467554998E-2</v>
      </c>
      <c r="AQ539">
        <f>(Table2[[#This Row],[Sharpe Ratio]]-AVERAGE(Table2[Sharpe Ratio]))/_xlfn.STDEV.P(Table2[Sharpe Ratio])</f>
        <v>5.8985239093315038E-2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>
        <f>_xlfn.RANK.AVG(Table2[[#This Row],[1Y Return vs Nifty Z-Score]],Table2[1Y Return vs Nifty Z-Score])</f>
        <v>491</v>
      </c>
      <c r="AT539">
        <f>_xlfn.RANK.AVG(Table2[[#This Row],[6M Return vs Nifty Z-Score]],Table2[6M Return vs Nifty Z-Score])</f>
        <v>653</v>
      </c>
      <c r="AU539">
        <f>_xlfn.RANK.AVG(Table2[[#This Row],[Sharpe Ratio Z-Score]],Table2[Sharpe Ratio Z-Score])</f>
        <v>336</v>
      </c>
      <c r="AV539">
        <f>(Table2[[#This Row],[Rank 1Y]]+Table2[[#This Row],[Rank 6M]]+Table2[[#This Row],[Rank Sharpe]])/3</f>
        <v>493.33333333333331</v>
      </c>
    </row>
    <row r="540" spans="1:48" x14ac:dyDescent="0.3">
      <c r="A540" t="s">
        <v>413</v>
      </c>
      <c r="B540" t="s">
        <v>414</v>
      </c>
      <c r="C540" t="s">
        <v>10319</v>
      </c>
      <c r="D540" t="s">
        <v>415</v>
      </c>
      <c r="E540">
        <v>56914.124517074997</v>
      </c>
      <c r="F540">
        <v>135326.9</v>
      </c>
      <c r="G540">
        <v>-3.9571403967566199</v>
      </c>
      <c r="H540">
        <f>(Table2[[#This Row],[1Y Return vs Nifty]]-AVERAGE(Table2[1Y Return vs Nifty]))/_xlfn.STDEV.P(Table2[1Y Return vs Nifty])</f>
        <v>-0.47615547351265386</v>
      </c>
      <c r="I540">
        <v>-3.61459134809227</v>
      </c>
      <c r="J540">
        <f>(Table2[[#This Row],[1M Return vs Nifty]]-AVERAGE(Table2[1M Return vs Nifty]))/_xlfn.STDEV.P(Table2[1M Return vs Nifty])</f>
        <v>-0.63000697377569004</v>
      </c>
      <c r="K540">
        <v>-19.8688927160783</v>
      </c>
      <c r="L540">
        <f>(Table2[[#This Row],[6M Return vs Nifty]]-AVERAGE(Table2[6M Return vs Nifty]))/_xlfn.STDEV.P(Table2[6M Return vs Nifty])</f>
        <v>-0.9687496479269343</v>
      </c>
      <c r="M540">
        <v>-3.7405167915560602</v>
      </c>
      <c r="N540">
        <f>(Table2[[#This Row],[1W Return vs Nifty]]-AVERAGE(Table2[1W Return vs Nifty]))/_xlfn.STDEV.P(Table2[1W Return vs Nifty])</f>
        <v>-0.69847259472233325</v>
      </c>
      <c r="O540">
        <v>136129.82</v>
      </c>
      <c r="P540">
        <v>134664.382874228</v>
      </c>
      <c r="Q540">
        <v>128450.179433895</v>
      </c>
      <c r="R540">
        <v>36.068801636846601</v>
      </c>
      <c r="S540" s="2">
        <f>(Table2[[#This Row],[Close Price]]-Table2[[#This Row],[20D EMA]])/Table2[[#This Row],[20D EMA]]</f>
        <v>-5.8981933569001469E-3</v>
      </c>
      <c r="T540" s="2">
        <f>(Table2[[#This Row],[Close Price]]-Table2[[#This Row],[50D EMA]])/Table2[[#This Row],[50D EMA]]</f>
        <v>4.919765060600774E-3</v>
      </c>
      <c r="U540" s="2">
        <f>(Table2[[#This Row],[Close Price]]-Table2[[#This Row],[200D EMA]])/Table2[[#This Row],[200D EMA]]</f>
        <v>5.3536091552476184E-2</v>
      </c>
      <c r="V540">
        <v>0.69250143105782802</v>
      </c>
      <c r="W540">
        <v>134055.45000000001</v>
      </c>
      <c r="X540">
        <v>135459.79999999999</v>
      </c>
      <c r="Y540">
        <v>134000</v>
      </c>
      <c r="Z540">
        <v>136078.70000000001</v>
      </c>
      <c r="AA540">
        <v>134000</v>
      </c>
      <c r="AB540">
        <v>136078.70000000001</v>
      </c>
      <c r="AC540" s="2">
        <f>(Table2[[#This Row],[Close Price]]/Table2[[#This Row],[Day Low]])-1</f>
        <v>9.4845080897492107E-3</v>
      </c>
      <c r="AD540" s="2">
        <f>(Table2[[#This Row],[Day High]]/Table2[[#This Row],[Close Price]])-1</f>
        <v>9.8206638887021747E-4</v>
      </c>
      <c r="AE540" s="2">
        <f>(Table2[[#This Row],[Close Price]]/Table2[[#This Row],[Current Week Low]])-1</f>
        <v>9.9022388059701871E-3</v>
      </c>
      <c r="AF540" s="2">
        <f>(Table2[[#This Row],[Current Week High]]/Table2[[#This Row],[Close Price]])-1</f>
        <v>5.555436502277189E-3</v>
      </c>
      <c r="AG540" s="2">
        <f>(Table2[[#This Row],[Close Price]]/Table2[[#This Row],[Current Month Low]])-1</f>
        <v>9.9022388059701871E-3</v>
      </c>
      <c r="AH540" s="2">
        <f>(Table2[[#This Row],[Current Month High]]/Table2[[#This Row],[Close Price]])-1</f>
        <v>5.555436502277189E-3</v>
      </c>
      <c r="AI540">
        <v>11.9104922968013</v>
      </c>
      <c r="AJ540">
        <v>27.1809595413749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7.0000000000000007E-2</v>
      </c>
      <c r="AM540" t="s">
        <v>10358</v>
      </c>
      <c r="AN540">
        <v>0.3</v>
      </c>
      <c r="AO540" t="s">
        <v>10358</v>
      </c>
      <c r="AP540">
        <v>4.9523508178561999E-2</v>
      </c>
      <c r="AQ540">
        <f>(Table2[[#This Row],[Sharpe Ratio]]-AVERAGE(Table2[Sharpe Ratio]))/_xlfn.STDEV.P(Table2[Sharpe Ratio])</f>
        <v>-0.16070179782749081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-2.9340864877651023</v>
      </c>
      <c r="AS540">
        <f>_xlfn.RANK.AVG(Table2[[#This Row],[1Y Return vs Nifty Z-Score]],Table2[1Y Return vs Nifty Z-Score])</f>
        <v>468</v>
      </c>
      <c r="AT540">
        <f>_xlfn.RANK.AVG(Table2[[#This Row],[6M Return vs Nifty Z-Score]],Table2[6M Return vs Nifty Z-Score])</f>
        <v>629</v>
      </c>
      <c r="AU540">
        <f>_xlfn.RANK.AVG(Table2[[#This Row],[Sharpe Ratio Z-Score]],Table2[Sharpe Ratio Z-Score])</f>
        <v>383</v>
      </c>
      <c r="AV540">
        <f>(Table2[[#This Row],[Rank 1Y]]+Table2[[#This Row],[Rank 6M]]+Table2[[#This Row],[Rank Sharpe]])/3</f>
        <v>493.33333333333331</v>
      </c>
    </row>
    <row r="541" spans="1:48" x14ac:dyDescent="0.3">
      <c r="A541" t="s">
        <v>505</v>
      </c>
      <c r="B541" t="s">
        <v>506</v>
      </c>
      <c r="C541" t="s">
        <v>10319</v>
      </c>
      <c r="D541" t="s">
        <v>204</v>
      </c>
      <c r="E541">
        <v>41935.714825409901</v>
      </c>
      <c r="F541">
        <v>722.4</v>
      </c>
      <c r="G541">
        <v>-5.17583600971947</v>
      </c>
      <c r="H541">
        <f>(Table2[[#This Row],[1Y Return vs Nifty]]-AVERAGE(Table2[1Y Return vs Nifty]))/_xlfn.STDEV.P(Table2[1Y Return vs Nifty])</f>
        <v>-0.49647491161765361</v>
      </c>
      <c r="I541">
        <v>3.63929047108924</v>
      </c>
      <c r="J541">
        <f>(Table2[[#This Row],[1M Return vs Nifty]]-AVERAGE(Table2[1M Return vs Nifty]))/_xlfn.STDEV.P(Table2[1M Return vs Nifty])</f>
        <v>7.654613790039623E-2</v>
      </c>
      <c r="K541">
        <v>-5.1178370970926998</v>
      </c>
      <c r="L541">
        <f>(Table2[[#This Row],[6M Return vs Nifty]]-AVERAGE(Table2[6M Return vs Nifty]))/_xlfn.STDEV.P(Table2[6M Return vs Nifty])</f>
        <v>-0.47454099788520859</v>
      </c>
      <c r="M541">
        <v>0.23851830154180401</v>
      </c>
      <c r="N541">
        <f>(Table2[[#This Row],[1W Return vs Nifty]]-AVERAGE(Table2[1W Return vs Nifty]))/_xlfn.STDEV.P(Table2[1W Return vs Nifty])</f>
        <v>0.25364195039193588</v>
      </c>
      <c r="O541">
        <v>694.6</v>
      </c>
      <c r="P541">
        <v>681.91860208481</v>
      </c>
      <c r="Q541">
        <v>640.51945137573</v>
      </c>
      <c r="R541">
        <v>62.965726655047398</v>
      </c>
      <c r="S541" s="2">
        <f>(Table2[[#This Row],[Close Price]]-Table2[[#This Row],[20D EMA]])/Table2[[#This Row],[20D EMA]]</f>
        <v>4.0023034840195731E-2</v>
      </c>
      <c r="T541" s="2">
        <f>(Table2[[#This Row],[Close Price]]-Table2[[#This Row],[50D EMA]])/Table2[[#This Row],[50D EMA]]</f>
        <v>5.9363973634723219E-2</v>
      </c>
      <c r="U541" s="2">
        <f>(Table2[[#This Row],[Close Price]]-Table2[[#This Row],[200D EMA]])/Table2[[#This Row],[200D EMA]]</f>
        <v>0.12783460119502082</v>
      </c>
      <c r="V541">
        <v>1.2582581476561101</v>
      </c>
      <c r="W541">
        <v>701.5</v>
      </c>
      <c r="X541">
        <v>732.6</v>
      </c>
      <c r="Y541">
        <v>682.5</v>
      </c>
      <c r="Z541">
        <v>736.5</v>
      </c>
      <c r="AA541">
        <v>682.5</v>
      </c>
      <c r="AB541">
        <v>736.5</v>
      </c>
      <c r="AC541" s="2">
        <f>(Table2[[#This Row],[Close Price]]/Table2[[#This Row],[Day Low]])-1</f>
        <v>2.9793300071275786E-2</v>
      </c>
      <c r="AD541" s="2">
        <f>(Table2[[#This Row],[Day High]]/Table2[[#This Row],[Close Price]])-1</f>
        <v>1.4119601328903775E-2</v>
      </c>
      <c r="AE541" s="2">
        <f>(Table2[[#This Row],[Close Price]]/Table2[[#This Row],[Current Week Low]])-1</f>
        <v>5.8461538461538343E-2</v>
      </c>
      <c r="AF541" s="2">
        <f>(Table2[[#This Row],[Current Week High]]/Table2[[#This Row],[Close Price]])-1</f>
        <v>1.9518272425249172E-2</v>
      </c>
      <c r="AG541" s="2">
        <f>(Table2[[#This Row],[Close Price]]/Table2[[#This Row],[Current Month Low]])-1</f>
        <v>5.8461538461538343E-2</v>
      </c>
      <c r="AH541" s="2">
        <f>(Table2[[#This Row],[Current Month High]]/Table2[[#This Row],[Close Price]])-1</f>
        <v>1.9518272425249172E-2</v>
      </c>
      <c r="AI541">
        <v>5.8277962347729799</v>
      </c>
      <c r="AJ541">
        <v>48.002458512599802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0.11</v>
      </c>
      <c r="AM541" t="s">
        <v>10358</v>
      </c>
      <c r="AN541">
        <v>4.63</v>
      </c>
      <c r="AO541" t="s">
        <v>10358</v>
      </c>
      <c r="AP541">
        <v>3.5506902412460002E-3</v>
      </c>
      <c r="AQ541">
        <f>(Table2[[#This Row],[Sharpe Ratio]]-AVERAGE(Table2[Sharpe Ratio]))/_xlfn.STDEV.P(Table2[Sharpe Ratio])</f>
        <v>-0.68669112212278627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-1.3275189433333165</v>
      </c>
      <c r="AS541">
        <f>_xlfn.RANK.AVG(Table2[[#This Row],[1Y Return vs Nifty Z-Score]],Table2[1Y Return vs Nifty Z-Score])</f>
        <v>479</v>
      </c>
      <c r="AT541">
        <f>_xlfn.RANK.AVG(Table2[[#This Row],[6M Return vs Nifty Z-Score]],Table2[6M Return vs Nifty Z-Score])</f>
        <v>488</v>
      </c>
      <c r="AU541">
        <f>_xlfn.RANK.AVG(Table2[[#This Row],[Sharpe Ratio Z-Score]],Table2[Sharpe Ratio Z-Score])</f>
        <v>513</v>
      </c>
      <c r="AV541">
        <f>(Table2[[#This Row],[Rank 1Y]]+Table2[[#This Row],[Rank 6M]]+Table2[[#This Row],[Rank Sharpe]])/3</f>
        <v>493.33333333333331</v>
      </c>
    </row>
    <row r="542" spans="1:48" x14ac:dyDescent="0.3">
      <c r="A542" t="s">
        <v>171</v>
      </c>
      <c r="B542" t="s">
        <v>172</v>
      </c>
      <c r="C542" t="s">
        <v>10314</v>
      </c>
      <c r="D542" t="s">
        <v>37</v>
      </c>
      <c r="E542">
        <v>160310.08520162999</v>
      </c>
      <c r="F542">
        <v>758.8</v>
      </c>
      <c r="G542">
        <v>-10.4802919377198</v>
      </c>
      <c r="H542">
        <f>(Table2[[#This Row],[1Y Return vs Nifty]]-AVERAGE(Table2[1Y Return vs Nifty]))/_xlfn.STDEV.P(Table2[1Y Return vs Nifty])</f>
        <v>-0.58491665438200358</v>
      </c>
      <c r="I542">
        <v>7.3131519892880101</v>
      </c>
      <c r="J542">
        <f>(Table2[[#This Row],[1M Return vs Nifty]]-AVERAGE(Table2[1M Return vs Nifty]))/_xlfn.STDEV.P(Table2[1M Return vs Nifty])</f>
        <v>0.43439292287093845</v>
      </c>
      <c r="K542">
        <v>11.8662156837373</v>
      </c>
      <c r="L542">
        <f>(Table2[[#This Row],[6M Return vs Nifty]]-AVERAGE(Table2[6M Return vs Nifty]))/_xlfn.STDEV.P(Table2[6M Return vs Nifty])</f>
        <v>9.4480366677216238E-2</v>
      </c>
      <c r="M542">
        <v>1.7214930564131801</v>
      </c>
      <c r="N542">
        <f>(Table2[[#This Row],[1W Return vs Nifty]]-AVERAGE(Table2[1W Return vs Nifty]))/_xlfn.STDEV.P(Table2[1W Return vs Nifty])</f>
        <v>0.60849225985503419</v>
      </c>
      <c r="O542">
        <v>723.36</v>
      </c>
      <c r="P542">
        <v>684.14659655816899</v>
      </c>
      <c r="Q542">
        <v>631.88138749549</v>
      </c>
      <c r="R542">
        <v>73.773793675512294</v>
      </c>
      <c r="S542" s="2">
        <f>(Table2[[#This Row],[Close Price]]-Table2[[#This Row],[20D EMA]])/Table2[[#This Row],[20D EMA]]</f>
        <v>4.8993585489935772E-2</v>
      </c>
      <c r="T542" s="2">
        <f>(Table2[[#This Row],[Close Price]]-Table2[[#This Row],[50D EMA]])/Table2[[#This Row],[50D EMA]]</f>
        <v>0.10911901603749864</v>
      </c>
      <c r="U542" s="2">
        <f>(Table2[[#This Row],[Close Price]]-Table2[[#This Row],[200D EMA]])/Table2[[#This Row],[200D EMA]]</f>
        <v>0.20085828608999157</v>
      </c>
      <c r="V542">
        <v>0.78728534905294001</v>
      </c>
      <c r="W542">
        <v>748.4</v>
      </c>
      <c r="X542">
        <v>759.45</v>
      </c>
      <c r="Y542">
        <v>739.85</v>
      </c>
      <c r="Z542">
        <v>761.2</v>
      </c>
      <c r="AA542">
        <v>739.85</v>
      </c>
      <c r="AB542">
        <v>761.2</v>
      </c>
      <c r="AC542" s="2">
        <f>(Table2[[#This Row],[Close Price]]/Table2[[#This Row],[Day Low]])-1</f>
        <v>1.3896312132549493E-2</v>
      </c>
      <c r="AD542" s="2">
        <f>(Table2[[#This Row],[Day High]]/Table2[[#This Row],[Close Price]])-1</f>
        <v>8.5661570901440776E-4</v>
      </c>
      <c r="AE542" s="2">
        <f>(Table2[[#This Row],[Close Price]]/Table2[[#This Row],[Current Week Low]])-1</f>
        <v>2.5613299993241689E-2</v>
      </c>
      <c r="AF542" s="2">
        <f>(Table2[[#This Row],[Current Week High]]/Table2[[#This Row],[Close Price]])-1</f>
        <v>3.1628887717449761E-3</v>
      </c>
      <c r="AG542" s="2">
        <f>(Table2[[#This Row],[Close Price]]/Table2[[#This Row],[Current Month Low]])-1</f>
        <v>2.5613299993241689E-2</v>
      </c>
      <c r="AH542" s="2">
        <f>(Table2[[#This Row],[Current Month High]]/Table2[[#This Row],[Close Price]])-1</f>
        <v>3.1628887717449761E-3</v>
      </c>
      <c r="AI542">
        <v>0.316288877174497</v>
      </c>
      <c r="AJ542">
        <v>48.377004301916301</v>
      </c>
      <c r="AK542" t="str">
        <f>IF(AND(Table2[[#This Row],[20D EMA]]&gt;Table2[[#This Row],[50D EMA]],Table2[[#This Row],[50D EMA]]&gt;Table2[[#This Row],[200D EMA]]),"Uptrend","Downtrend/NoTrend")</f>
        <v>Uptrend</v>
      </c>
      <c r="AL542">
        <v>0.19</v>
      </c>
      <c r="AM542" t="s">
        <v>10358</v>
      </c>
      <c r="AN542">
        <v>10.66</v>
      </c>
      <c r="AO542" t="s">
        <v>10358</v>
      </c>
      <c r="AP542">
        <v>-5.4011293753953998E-2</v>
      </c>
      <c r="AQ542">
        <f>(Table2[[#This Row],[Sharpe Ratio]]-AVERAGE(Table2[Sharpe Ratio]))/_xlfn.STDEV.P(Table2[Sharpe Ratio])</f>
        <v>-1.3452757037339151</v>
      </c>
      <c r="AR5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-0.7928268087127297</v>
      </c>
      <c r="AS542">
        <f>_xlfn.RANK.AVG(Table2[[#This Row],[1Y Return vs Nifty Z-Score]],Table2[1Y Return vs Nifty Z-Score])</f>
        <v>516</v>
      </c>
      <c r="AT542">
        <f>_xlfn.RANK.AVG(Table2[[#This Row],[6M Return vs Nifty Z-Score]],Table2[6M Return vs Nifty Z-Score])</f>
        <v>297</v>
      </c>
      <c r="AU542">
        <f>_xlfn.RANK.AVG(Table2[[#This Row],[Sharpe Ratio Z-Score]],Table2[Sharpe Ratio Z-Score])</f>
        <v>672</v>
      </c>
      <c r="AV542">
        <f>(Table2[[#This Row],[Rank 1Y]]+Table2[[#This Row],[Rank 6M]]+Table2[[#This Row],[Rank Sharpe]])/3</f>
        <v>495</v>
      </c>
    </row>
    <row r="543" spans="1:48" x14ac:dyDescent="0.3">
      <c r="A543" t="s">
        <v>541</v>
      </c>
      <c r="B543" t="s">
        <v>542</v>
      </c>
      <c r="C543" t="s">
        <v>10312</v>
      </c>
      <c r="D543" t="s">
        <v>177</v>
      </c>
      <c r="E543">
        <v>38325.043799999999</v>
      </c>
      <c r="F543">
        <v>549</v>
      </c>
      <c r="G543">
        <v>-10.176634534087199</v>
      </c>
      <c r="H543">
        <f>(Table2[[#This Row],[1Y Return vs Nifty]]-AVERAGE(Table2[1Y Return vs Nifty]))/_xlfn.STDEV.P(Table2[1Y Return vs Nifty])</f>
        <v>-0.57985374305893989</v>
      </c>
      <c r="I543">
        <v>3.2528896986590801</v>
      </c>
      <c r="J543">
        <f>(Table2[[#This Row],[1M Return vs Nifty]]-AVERAGE(Table2[1M Return vs Nifty]))/_xlfn.STDEV.P(Table2[1M Return vs Nifty])</f>
        <v>3.89093697643835E-2</v>
      </c>
      <c r="K543">
        <v>10.4627154339941</v>
      </c>
      <c r="L543">
        <f>(Table2[[#This Row],[6M Return vs Nifty]]-AVERAGE(Table2[6M Return vs Nifty]))/_xlfn.STDEV.P(Table2[6M Return vs Nifty])</f>
        <v>4.7458514026476217E-2</v>
      </c>
      <c r="M543">
        <v>2.6689137019949301</v>
      </c>
      <c r="N543">
        <f>(Table2[[#This Row],[1W Return vs Nifty]]-AVERAGE(Table2[1W Return vs Nifty]))/_xlfn.STDEV.P(Table2[1W Return vs Nifty])</f>
        <v>0.83519369773997743</v>
      </c>
      <c r="O543">
        <v>542.28</v>
      </c>
      <c r="P543">
        <v>527.78290979163103</v>
      </c>
      <c r="Q543">
        <v>478.88638537693498</v>
      </c>
      <c r="R543">
        <v>57.482177351792501</v>
      </c>
      <c r="S543" s="2">
        <f>(Table2[[#This Row],[Close Price]]-Table2[[#This Row],[20D EMA]])/Table2[[#This Row],[20D EMA]]</f>
        <v>1.2392122150918396E-2</v>
      </c>
      <c r="T543" s="2">
        <f>(Table2[[#This Row],[Close Price]]-Table2[[#This Row],[50D EMA]])/Table2[[#This Row],[50D EMA]]</f>
        <v>4.0200411598673193E-2</v>
      </c>
      <c r="U543" s="2">
        <f>(Table2[[#This Row],[Close Price]]-Table2[[#This Row],[200D EMA]])/Table2[[#This Row],[200D EMA]]</f>
        <v>0.14640970544167398</v>
      </c>
      <c r="V543">
        <v>0.78857632744291695</v>
      </c>
      <c r="W543">
        <v>542.9</v>
      </c>
      <c r="X543">
        <v>557.9</v>
      </c>
      <c r="Y543">
        <v>542.9</v>
      </c>
      <c r="Z543">
        <v>570.35</v>
      </c>
      <c r="AA543">
        <v>542.9</v>
      </c>
      <c r="AB543">
        <v>570.35</v>
      </c>
      <c r="AC543" s="2">
        <f>(Table2[[#This Row],[Close Price]]/Table2[[#This Row],[Day Low]])-1</f>
        <v>1.1235955056179803E-2</v>
      </c>
      <c r="AD543" s="2">
        <f>(Table2[[#This Row],[Day High]]/Table2[[#This Row],[Close Price]])-1</f>
        <v>1.6211293260473436E-2</v>
      </c>
      <c r="AE543" s="2">
        <f>(Table2[[#This Row],[Close Price]]/Table2[[#This Row],[Current Week Low]])-1</f>
        <v>1.1235955056179803E-2</v>
      </c>
      <c r="AF543" s="2">
        <f>(Table2[[#This Row],[Current Week High]]/Table2[[#This Row],[Close Price]])-1</f>
        <v>3.8888888888888973E-2</v>
      </c>
      <c r="AG543" s="2">
        <f>(Table2[[#This Row],[Close Price]]/Table2[[#This Row],[Current Month Low]])-1</f>
        <v>1.1235955056179803E-2</v>
      </c>
      <c r="AH543" s="2">
        <f>(Table2[[#This Row],[Current Month High]]/Table2[[#This Row],[Close Price]])-1</f>
        <v>3.8888888888888973E-2</v>
      </c>
      <c r="AI543">
        <v>3.8888888888888902</v>
      </c>
      <c r="AJ543">
        <v>46.127229172211798</v>
      </c>
      <c r="AK543" t="str">
        <f>IF(AND(Table2[[#This Row],[20D EMA]]&gt;Table2[[#This Row],[50D EMA]],Table2[[#This Row],[50D EMA]]&gt;Table2[[#This Row],[200D EMA]]),"Uptrend","Downtrend/NoTrend")</f>
        <v>Uptrend</v>
      </c>
      <c r="AL543">
        <v>0.08</v>
      </c>
      <c r="AM543" t="s">
        <v>10358</v>
      </c>
      <c r="AN543">
        <v>0.16</v>
      </c>
      <c r="AO543" t="s">
        <v>10358</v>
      </c>
      <c r="AP543">
        <v>-4.1805958268614003E-2</v>
      </c>
      <c r="AQ543">
        <f>(Table2[[#This Row],[Sharpe Ratio]]-AVERAGE(Table2[Sharpe Ratio]))/_xlfn.STDEV.P(Table2[Sharpe Ratio])</f>
        <v>-1.2056306601456608</v>
      </c>
      <c r="AR5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-0.86392282167376355</v>
      </c>
      <c r="AS543">
        <f>_xlfn.RANK.AVG(Table2[[#This Row],[1Y Return vs Nifty Z-Score]],Table2[1Y Return vs Nifty Z-Score])</f>
        <v>512</v>
      </c>
      <c r="AT543">
        <f>_xlfn.RANK.AVG(Table2[[#This Row],[6M Return vs Nifty Z-Score]],Table2[6M Return vs Nifty Z-Score])</f>
        <v>318</v>
      </c>
      <c r="AU543">
        <f>_xlfn.RANK.AVG(Table2[[#This Row],[Sharpe Ratio Z-Score]],Table2[Sharpe Ratio Z-Score])</f>
        <v>656</v>
      </c>
      <c r="AV543">
        <f>(Table2[[#This Row],[Rank 1Y]]+Table2[[#This Row],[Rank 6M]]+Table2[[#This Row],[Rank Sharpe]])/3</f>
        <v>495.33333333333331</v>
      </c>
    </row>
    <row r="544" spans="1:48" x14ac:dyDescent="0.3">
      <c r="A544" t="s">
        <v>238</v>
      </c>
      <c r="B544" t="s">
        <v>239</v>
      </c>
      <c r="C544" t="s">
        <v>10318</v>
      </c>
      <c r="D544" t="s">
        <v>54</v>
      </c>
      <c r="E544">
        <v>114472.960262055</v>
      </c>
      <c r="F544">
        <v>6787.2</v>
      </c>
      <c r="G544">
        <v>-9.1066819507324404</v>
      </c>
      <c r="H544">
        <f>(Table2[[#This Row],[1Y Return vs Nifty]]-AVERAGE(Table2[1Y Return vs Nifty]))/_xlfn.STDEV.P(Table2[1Y Return vs Nifty])</f>
        <v>-0.56201431288333914</v>
      </c>
      <c r="I544">
        <v>-2.7729164930510999</v>
      </c>
      <c r="J544">
        <f>(Table2[[#This Row],[1M Return vs Nifty]]-AVERAGE(Table2[1M Return vs Nifty]))/_xlfn.STDEV.P(Table2[1M Return vs Nifty])</f>
        <v>-0.54802493951145392</v>
      </c>
      <c r="K544">
        <v>-5.3296495444327201</v>
      </c>
      <c r="L544">
        <f>(Table2[[#This Row],[6M Return vs Nifty]]-AVERAGE(Table2[6M Return vs Nifty]))/_xlfn.STDEV.P(Table2[6M Return vs Nifty])</f>
        <v>-0.48163740822801931</v>
      </c>
      <c r="M544">
        <v>-1.7614530658346801</v>
      </c>
      <c r="N544">
        <f>(Table2[[#This Row],[1W Return vs Nifty]]-AVERAGE(Table2[1W Return vs Nifty]))/_xlfn.STDEV.P(Table2[1W Return vs Nifty])</f>
        <v>-0.22491674138595291</v>
      </c>
      <c r="O544">
        <v>6894.05</v>
      </c>
      <c r="P544">
        <v>6727.87741537696</v>
      </c>
      <c r="Q544">
        <v>6194.6756509651204</v>
      </c>
      <c r="R544">
        <v>43.444886765285602</v>
      </c>
      <c r="S544" s="2">
        <f>(Table2[[#This Row],[Close Price]]-Table2[[#This Row],[20D EMA]])/Table2[[#This Row],[20D EMA]]</f>
        <v>-1.5498872215896369E-2</v>
      </c>
      <c r="T544" s="2">
        <f>(Table2[[#This Row],[Close Price]]-Table2[[#This Row],[50D EMA]])/Table2[[#This Row],[50D EMA]]</f>
        <v>8.8174294744809926E-3</v>
      </c>
      <c r="U544" s="2">
        <f>(Table2[[#This Row],[Close Price]]-Table2[[#This Row],[200D EMA]])/Table2[[#This Row],[200D EMA]]</f>
        <v>9.5650584860333246E-2</v>
      </c>
      <c r="V544">
        <v>0.81131645364445204</v>
      </c>
      <c r="W544">
        <v>6767</v>
      </c>
      <c r="X544">
        <v>6847.8</v>
      </c>
      <c r="Y544">
        <v>6767</v>
      </c>
      <c r="Z544">
        <v>7074.95</v>
      </c>
      <c r="AA544">
        <v>6767</v>
      </c>
      <c r="AB544">
        <v>7074.95</v>
      </c>
      <c r="AC544" s="2">
        <f>(Table2[[#This Row],[Close Price]]/Table2[[#This Row],[Day Low]])-1</f>
        <v>2.9850746268655914E-3</v>
      </c>
      <c r="AD544" s="2">
        <f>(Table2[[#This Row],[Day High]]/Table2[[#This Row],[Close Price]])-1</f>
        <v>8.9285714285713969E-3</v>
      </c>
      <c r="AE544" s="2">
        <f>(Table2[[#This Row],[Close Price]]/Table2[[#This Row],[Current Week Low]])-1</f>
        <v>2.9850746268655914E-3</v>
      </c>
      <c r="AF544" s="2">
        <f>(Table2[[#This Row],[Current Week High]]/Table2[[#This Row],[Close Price]])-1</f>
        <v>4.239598066949557E-2</v>
      </c>
      <c r="AG544" s="2">
        <f>(Table2[[#This Row],[Close Price]]/Table2[[#This Row],[Current Month Low]])-1</f>
        <v>2.9850746268655914E-3</v>
      </c>
      <c r="AH544" s="2">
        <f>(Table2[[#This Row],[Current Month High]]/Table2[[#This Row],[Close Price]])-1</f>
        <v>4.239598066949557E-2</v>
      </c>
      <c r="AI544">
        <v>4.7184405940594099</v>
      </c>
      <c r="AJ544">
        <v>30.383917165333099</v>
      </c>
      <c r="AK544" t="str">
        <f>IF(AND(Table2[[#This Row],[20D EMA]]&gt;Table2[[#This Row],[50D EMA]],Table2[[#This Row],[50D EMA]]&gt;Table2[[#This Row],[200D EMA]]),"Uptrend","Downtrend/NoTrend")</f>
        <v>Uptrend</v>
      </c>
      <c r="AL544">
        <v>-0.04</v>
      </c>
      <c r="AM544" t="s">
        <v>10357</v>
      </c>
      <c r="AN544">
        <v>-1.8</v>
      </c>
      <c r="AO544" t="s">
        <v>10357</v>
      </c>
      <c r="AP544">
        <v>1.2429400179539E-2</v>
      </c>
      <c r="AQ544">
        <f>(Table2[[#This Row],[Sharpe Ratio]]-AVERAGE(Table2[Sharpe Ratio]))/_xlfn.STDEV.P(Table2[Sharpe Ratio])</f>
        <v>-0.58510703720929758</v>
      </c>
      <c r="AR5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-2.4017004392180632</v>
      </c>
      <c r="AS544">
        <f>_xlfn.RANK.AVG(Table2[[#This Row],[1Y Return vs Nifty Z-Score]],Table2[1Y Return vs Nifty Z-Score])</f>
        <v>506</v>
      </c>
      <c r="AT544">
        <f>_xlfn.RANK.AVG(Table2[[#This Row],[6M Return vs Nifty Z-Score]],Table2[6M Return vs Nifty Z-Score])</f>
        <v>490</v>
      </c>
      <c r="AU544">
        <f>_xlfn.RANK.AVG(Table2[[#This Row],[Sharpe Ratio Z-Score]],Table2[Sharpe Ratio Z-Score])</f>
        <v>491</v>
      </c>
      <c r="AV544">
        <f>(Table2[[#This Row],[Rank 1Y]]+Table2[[#This Row],[Rank 6M]]+Table2[[#This Row],[Rank Sharpe]])/3</f>
        <v>495.66666666666669</v>
      </c>
    </row>
    <row r="545" spans="1:48" x14ac:dyDescent="0.3">
      <c r="A545" t="s">
        <v>781</v>
      </c>
      <c r="B545" t="s">
        <v>782</v>
      </c>
      <c r="C545" t="s">
        <v>10322</v>
      </c>
      <c r="D545" t="s">
        <v>496</v>
      </c>
      <c r="E545">
        <v>21216.623570142001</v>
      </c>
      <c r="F545">
        <v>180.32</v>
      </c>
      <c r="G545">
        <v>-38.215096322080498</v>
      </c>
      <c r="H545">
        <f>(Table2[[#This Row],[1Y Return vs Nifty]]-AVERAGE(Table2[1Y Return vs Nifty]))/_xlfn.STDEV.P(Table2[1Y Return vs Nifty])</f>
        <v>-1.0473419187777604</v>
      </c>
      <c r="I545">
        <v>1.4373978867758099</v>
      </c>
      <c r="J545">
        <f>(Table2[[#This Row],[1M Return vs Nifty]]-AVERAGE(Table2[1M Return vs Nifty]))/_xlfn.STDEV.P(Table2[1M Return vs Nifty])</f>
        <v>-0.13792579530773208</v>
      </c>
      <c r="K545">
        <v>5.6990577060846004</v>
      </c>
      <c r="L545">
        <f>(Table2[[#This Row],[6M Return vs Nifty]]-AVERAGE(Table2[6M Return vs Nifty]))/_xlfn.STDEV.P(Table2[6M Return vs Nifty])</f>
        <v>-0.11213961344183336</v>
      </c>
      <c r="M545">
        <v>-1.3269705254934601</v>
      </c>
      <c r="N545">
        <f>(Table2[[#This Row],[1W Return vs Nifty]]-AVERAGE(Table2[1W Return vs Nifty]))/_xlfn.STDEV.P(Table2[1W Return vs Nifty])</f>
        <v>-0.1209525549492342</v>
      </c>
      <c r="O545">
        <v>176.6</v>
      </c>
      <c r="P545">
        <v>173.64468620545799</v>
      </c>
      <c r="Q545">
        <v>171.73126567848601</v>
      </c>
      <c r="R545">
        <v>48.349708510416399</v>
      </c>
      <c r="S545" s="2">
        <f>(Table2[[#This Row],[Close Price]]-Table2[[#This Row],[20D EMA]])/Table2[[#This Row],[20D EMA]]</f>
        <v>2.1064552661381648E-2</v>
      </c>
      <c r="T545" s="2">
        <f>(Table2[[#This Row],[Close Price]]-Table2[[#This Row],[50D EMA]])/Table2[[#This Row],[50D EMA]]</f>
        <v>3.8442372988273965E-2</v>
      </c>
      <c r="U545" s="2">
        <f>(Table2[[#This Row],[Close Price]]-Table2[[#This Row],[200D EMA]])/Table2[[#This Row],[200D EMA]]</f>
        <v>5.0012642063639978E-2</v>
      </c>
      <c r="V545">
        <v>1.18957840274501</v>
      </c>
      <c r="W545">
        <v>176.5</v>
      </c>
      <c r="X545">
        <v>182.6</v>
      </c>
      <c r="Y545">
        <v>174.96</v>
      </c>
      <c r="Z545">
        <v>182.6</v>
      </c>
      <c r="AA545">
        <v>174.96</v>
      </c>
      <c r="AB545">
        <v>182.6</v>
      </c>
      <c r="AC545" s="2">
        <f>(Table2[[#This Row],[Close Price]]/Table2[[#This Row],[Day Low]])-1</f>
        <v>2.1643059490084937E-2</v>
      </c>
      <c r="AD545" s="2">
        <f>(Table2[[#This Row],[Day High]]/Table2[[#This Row],[Close Price]])-1</f>
        <v>1.2644188110026544E-2</v>
      </c>
      <c r="AE545" s="2">
        <f>(Table2[[#This Row],[Close Price]]/Table2[[#This Row],[Current Week Low]])-1</f>
        <v>3.0635573845450237E-2</v>
      </c>
      <c r="AF545" s="2">
        <f>(Table2[[#This Row],[Current Week High]]/Table2[[#This Row],[Close Price]])-1</f>
        <v>1.2644188110026544E-2</v>
      </c>
      <c r="AG545" s="2">
        <f>(Table2[[#This Row],[Close Price]]/Table2[[#This Row],[Current Month Low]])-1</f>
        <v>3.0635573845450237E-2</v>
      </c>
      <c r="AH545" s="2">
        <f>(Table2[[#This Row],[Current Month High]]/Table2[[#This Row],[Close Price]])-1</f>
        <v>1.2644188110026544E-2</v>
      </c>
      <c r="AI545">
        <v>26.164596273291899</v>
      </c>
      <c r="AJ545">
        <v>26.762741652020999</v>
      </c>
      <c r="AK545" t="str">
        <f>IF(AND(Table2[[#This Row],[20D EMA]]&gt;Table2[[#This Row],[50D EMA]],Table2[[#This Row],[50D EMA]]&gt;Table2[[#This Row],[200D EMA]]),"Uptrend","Downtrend/NoTrend")</f>
        <v>Uptrend</v>
      </c>
      <c r="AL545">
        <v>-0.09</v>
      </c>
      <c r="AM545" t="s">
        <v>10357</v>
      </c>
      <c r="AN545">
        <v>6.22</v>
      </c>
      <c r="AO545" t="s">
        <v>10358</v>
      </c>
      <c r="AP545">
        <v>2.8067099920463998E-2</v>
      </c>
      <c r="AQ545">
        <f>(Table2[[#This Row],[Sharpe Ratio]]-AVERAGE(Table2[Sharpe Ratio]))/_xlfn.STDEV.P(Table2[Sharpe Ratio])</f>
        <v>-0.40619124545868074</v>
      </c>
      <c r="AR5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-1.8245511279352409</v>
      </c>
      <c r="AS545">
        <f>_xlfn.RANK.AVG(Table2[[#This Row],[1Y Return vs Nifty Z-Score]],Table2[1Y Return vs Nifty Z-Score])</f>
        <v>681</v>
      </c>
      <c r="AT545">
        <f>_xlfn.RANK.AVG(Table2[[#This Row],[6M Return vs Nifty Z-Score]],Table2[6M Return vs Nifty Z-Score])</f>
        <v>359</v>
      </c>
      <c r="AU545">
        <f>_xlfn.RANK.AVG(Table2[[#This Row],[Sharpe Ratio Z-Score]],Table2[Sharpe Ratio Z-Score])</f>
        <v>450</v>
      </c>
      <c r="AV545">
        <f>(Table2[[#This Row],[Rank 1Y]]+Table2[[#This Row],[Rank 6M]]+Table2[[#This Row],[Rank Sharpe]])/3</f>
        <v>496.66666666666669</v>
      </c>
    </row>
    <row r="546" spans="1:48" x14ac:dyDescent="0.3">
      <c r="A546" t="s">
        <v>19</v>
      </c>
      <c r="B546" t="s">
        <v>20</v>
      </c>
      <c r="C546" t="s">
        <v>10313</v>
      </c>
      <c r="D546" t="s">
        <v>21</v>
      </c>
      <c r="E546">
        <v>1635755.4573253901</v>
      </c>
      <c r="F546">
        <v>4479.25</v>
      </c>
      <c r="G546">
        <v>2.9644223522693101</v>
      </c>
      <c r="H546">
        <f>(Table2[[#This Row],[1Y Return vs Nifty]]-AVERAGE(Table2[1Y Return vs Nifty]))/_xlfn.STDEV.P(Table2[1Y Return vs Nifty])</f>
        <v>-0.3607515413307858</v>
      </c>
      <c r="I546">
        <v>4.9386933764106198</v>
      </c>
      <c r="J546">
        <f>(Table2[[#This Row],[1M Return vs Nifty]]-AVERAGE(Table2[1M Return vs Nifty]))/_xlfn.STDEV.P(Table2[1M Return vs Nifty])</f>
        <v>0.20311246320887238</v>
      </c>
      <c r="K546">
        <v>-2.6993732161150499</v>
      </c>
      <c r="L546">
        <f>(Table2[[#This Row],[6M Return vs Nifty]]-AVERAGE(Table2[6M Return vs Nifty]))/_xlfn.STDEV.P(Table2[6M Return vs Nifty])</f>
        <v>-0.39351454115798284</v>
      </c>
      <c r="M546">
        <v>7.1641421536501104E-2</v>
      </c>
      <c r="N546">
        <f>(Table2[[#This Row],[1W Return vs Nifty]]-AVERAGE(Table2[1W Return vs Nifty]))/_xlfn.STDEV.P(Table2[1W Return vs Nifty])</f>
        <v>0.21371118803903658</v>
      </c>
      <c r="O546">
        <v>4435.5</v>
      </c>
      <c r="P546">
        <v>4282.6564816646496</v>
      </c>
      <c r="Q546">
        <v>3968.3458587895402</v>
      </c>
      <c r="R546">
        <v>63.290505255074798</v>
      </c>
      <c r="S546" s="2">
        <f>(Table2[[#This Row],[Close Price]]-Table2[[#This Row],[20D EMA]])/Table2[[#This Row],[20D EMA]]</f>
        <v>9.8636004959981958E-3</v>
      </c>
      <c r="T546" s="2">
        <f>(Table2[[#This Row],[Close Price]]-Table2[[#This Row],[50D EMA]])/Table2[[#This Row],[50D EMA]]</f>
        <v>4.590457328927193E-2</v>
      </c>
      <c r="U546" s="2">
        <f>(Table2[[#This Row],[Close Price]]-Table2[[#This Row],[200D EMA]])/Table2[[#This Row],[200D EMA]]</f>
        <v>0.12874486231557958</v>
      </c>
      <c r="V546">
        <v>0.70927299365864005</v>
      </c>
      <c r="W546">
        <v>4436.7</v>
      </c>
      <c r="X546">
        <v>4487</v>
      </c>
      <c r="Y546">
        <v>4436.7</v>
      </c>
      <c r="Z546">
        <v>4588</v>
      </c>
      <c r="AA546">
        <v>4436.7</v>
      </c>
      <c r="AB546">
        <v>4588</v>
      </c>
      <c r="AC546" s="2">
        <f>(Table2[[#This Row],[Close Price]]/Table2[[#This Row],[Day Low]])-1</f>
        <v>9.5904613789528081E-3</v>
      </c>
      <c r="AD546" s="2">
        <f>(Table2[[#This Row],[Day High]]/Table2[[#This Row],[Close Price]])-1</f>
        <v>1.7302003683652423E-3</v>
      </c>
      <c r="AE546" s="2">
        <f>(Table2[[#This Row],[Close Price]]/Table2[[#This Row],[Current Week Low]])-1</f>
        <v>9.5904613789528081E-3</v>
      </c>
      <c r="AF546" s="2">
        <f>(Table2[[#This Row],[Current Week High]]/Table2[[#This Row],[Close Price]])-1</f>
        <v>2.4278618072221869E-2</v>
      </c>
      <c r="AG546" s="2">
        <f>(Table2[[#This Row],[Close Price]]/Table2[[#This Row],[Current Month Low]])-1</f>
        <v>9.5904613789528081E-3</v>
      </c>
      <c r="AH546" s="2">
        <f>(Table2[[#This Row],[Current Month High]]/Table2[[#This Row],[Close Price]])-1</f>
        <v>2.4278618072221869E-2</v>
      </c>
      <c r="AI546">
        <v>2.52274376290673</v>
      </c>
      <c r="AJ546">
        <v>35.283902144367197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-0.05</v>
      </c>
      <c r="AM546" t="s">
        <v>10357</v>
      </c>
      <c r="AN546">
        <v>-0.24</v>
      </c>
      <c r="AO546" t="s">
        <v>10357</v>
      </c>
      <c r="AP546">
        <v>-2.4912300068603E-2</v>
      </c>
      <c r="AQ546">
        <f>(Table2[[#This Row],[Sharpe Ratio]]-AVERAGE(Table2[Sharpe Ratio]))/_xlfn.STDEV.P(Table2[Sharpe Ratio])</f>
        <v>-1.0123450566045555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-1.3497874878454152</v>
      </c>
      <c r="AS546">
        <f>_xlfn.RANK.AVG(Table2[[#This Row],[1Y Return vs Nifty Z-Score]],Table2[1Y Return vs Nifty Z-Score])</f>
        <v>419</v>
      </c>
      <c r="AT546">
        <f>_xlfn.RANK.AVG(Table2[[#This Row],[6M Return vs Nifty Z-Score]],Table2[6M Return vs Nifty Z-Score])</f>
        <v>457</v>
      </c>
      <c r="AU546">
        <f>_xlfn.RANK.AVG(Table2[[#This Row],[Sharpe Ratio Z-Score]],Table2[Sharpe Ratio Z-Score])</f>
        <v>619</v>
      </c>
      <c r="AV546">
        <f>(Table2[[#This Row],[Rank 1Y]]+Table2[[#This Row],[Rank 6M]]+Table2[[#This Row],[Rank Sharpe]])/3</f>
        <v>498.33333333333331</v>
      </c>
    </row>
    <row r="547" spans="1:48" x14ac:dyDescent="0.3">
      <c r="A547" t="s">
        <v>1302</v>
      </c>
      <c r="B547" t="s">
        <v>1303</v>
      </c>
      <c r="C547" t="s">
        <v>10318</v>
      </c>
      <c r="D547" t="s">
        <v>281</v>
      </c>
      <c r="E547">
        <v>8850.4294796699996</v>
      </c>
      <c r="F547">
        <v>1359</v>
      </c>
      <c r="G547">
        <v>-1.0372973311978999</v>
      </c>
      <c r="H547">
        <f>(Table2[[#This Row],[1Y Return vs Nifty]]-AVERAGE(Table2[1Y Return vs Nifty]))/_xlfn.STDEV.P(Table2[1Y Return vs Nifty])</f>
        <v>-0.42747262784071988</v>
      </c>
      <c r="I547">
        <v>-1.0810569029222801</v>
      </c>
      <c r="J547">
        <f>(Table2[[#This Row],[1M Return vs Nifty]]-AVERAGE(Table2[1M Return vs Nifty]))/_xlfn.STDEV.P(Table2[1M Return vs Nifty])</f>
        <v>-0.38323197931136255</v>
      </c>
      <c r="K547">
        <v>-6.6496818707526604</v>
      </c>
      <c r="L547">
        <f>(Table2[[#This Row],[6M Return vs Nifty]]-AVERAGE(Table2[6M Return vs Nifty]))/_xlfn.STDEV.P(Table2[6M Return vs Nifty])</f>
        <v>-0.52586281221621733</v>
      </c>
      <c r="M547">
        <v>2.66467381895538</v>
      </c>
      <c r="N547">
        <f>(Table2[[#This Row],[1W Return vs Nifty]]-AVERAGE(Table2[1W Return vs Nifty]))/_xlfn.STDEV.P(Table2[1W Return vs Nifty])</f>
        <v>0.8341791667752867</v>
      </c>
      <c r="O547">
        <v>1333.44</v>
      </c>
      <c r="P547">
        <v>1310.7292600007099</v>
      </c>
      <c r="Q547">
        <v>1216.07821127241</v>
      </c>
      <c r="R547">
        <v>61.436690882382599</v>
      </c>
      <c r="S547" s="2">
        <f>(Table2[[#This Row],[Close Price]]-Table2[[#This Row],[20D EMA]])/Table2[[#This Row],[20D EMA]]</f>
        <v>1.9168466522678142E-2</v>
      </c>
      <c r="T547" s="2">
        <f>(Table2[[#This Row],[Close Price]]-Table2[[#This Row],[50D EMA]])/Table2[[#This Row],[50D EMA]]</f>
        <v>3.6827391798107817E-2</v>
      </c>
      <c r="U547" s="2">
        <f>(Table2[[#This Row],[Close Price]]-Table2[[#This Row],[200D EMA]])/Table2[[#This Row],[200D EMA]]</f>
        <v>0.11752680658429664</v>
      </c>
      <c r="V547">
        <v>0.71295709276360997</v>
      </c>
      <c r="W547">
        <v>1342.35</v>
      </c>
      <c r="X547">
        <v>1363</v>
      </c>
      <c r="Y547">
        <v>1318.95</v>
      </c>
      <c r="Z547">
        <v>1394.5</v>
      </c>
      <c r="AA547">
        <v>1318.95</v>
      </c>
      <c r="AB547">
        <v>1394.5</v>
      </c>
      <c r="AC547" s="2">
        <f>(Table2[[#This Row],[Close Price]]/Table2[[#This Row],[Day Low]])-1</f>
        <v>1.2403620516258762E-2</v>
      </c>
      <c r="AD547" s="2">
        <f>(Table2[[#This Row],[Day High]]/Table2[[#This Row],[Close Price]])-1</f>
        <v>2.9433406916850036E-3</v>
      </c>
      <c r="AE547" s="2">
        <f>(Table2[[#This Row],[Close Price]]/Table2[[#This Row],[Current Week Low]])-1</f>
        <v>3.0365063118389601E-2</v>
      </c>
      <c r="AF547" s="2">
        <f>(Table2[[#This Row],[Current Week High]]/Table2[[#This Row],[Close Price]])-1</f>
        <v>2.6122148638704878E-2</v>
      </c>
      <c r="AG547" s="2">
        <f>(Table2[[#This Row],[Close Price]]/Table2[[#This Row],[Current Month Low]])-1</f>
        <v>3.0365063118389601E-2</v>
      </c>
      <c r="AH547" s="2">
        <f>(Table2[[#This Row],[Current Month High]]/Table2[[#This Row],[Close Price]])-1</f>
        <v>2.6122148638704878E-2</v>
      </c>
      <c r="AI547">
        <v>21.7034584253127</v>
      </c>
      <c r="AJ547">
        <v>39.113522366669997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-0.06</v>
      </c>
      <c r="AM547" t="s">
        <v>10357</v>
      </c>
      <c r="AN547">
        <v>0.83</v>
      </c>
      <c r="AO547" t="s">
        <v>10358</v>
      </c>
      <c r="AQ547">
        <f>(Table2[[#This Row],[Sharpe Ratio]]-AVERAGE(Table2[Sharpe Ratio]))/_xlfn.STDEV.P(Table2[Sharpe Ratio])</f>
        <v>-0.72731567472953296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-1.2297039273225461</v>
      </c>
      <c r="AS547">
        <f>_xlfn.RANK.AVG(Table2[[#This Row],[1Y Return vs Nifty Z-Score]],Table2[1Y Return vs Nifty Z-Score])</f>
        <v>444</v>
      </c>
      <c r="AT547">
        <f>_xlfn.RANK.AVG(Table2[[#This Row],[6M Return vs Nifty Z-Score]],Table2[6M Return vs Nifty Z-Score])</f>
        <v>504</v>
      </c>
      <c r="AU547">
        <f>_xlfn.RANK.AVG(Table2[[#This Row],[Sharpe Ratio Z-Score]],Table2[Sharpe Ratio Z-Score])</f>
        <v>548.5</v>
      </c>
      <c r="AV547">
        <f>(Table2[[#This Row],[Rank 1Y]]+Table2[[#This Row],[Rank 6M]]+Table2[[#This Row],[Rank Sharpe]])/3</f>
        <v>498.83333333333331</v>
      </c>
    </row>
    <row r="548" spans="1:48" x14ac:dyDescent="0.3">
      <c r="A548" t="s">
        <v>866</v>
      </c>
      <c r="B548" t="s">
        <v>867</v>
      </c>
      <c r="C548" t="s">
        <v>10314</v>
      </c>
      <c r="D548" t="s">
        <v>405</v>
      </c>
      <c r="E548">
        <v>18228.622679347998</v>
      </c>
      <c r="F548">
        <v>112.72</v>
      </c>
      <c r="G548">
        <v>-41.822698244528901</v>
      </c>
      <c r="H548">
        <f>(Table2[[#This Row],[1Y Return vs Nifty]]-AVERAGE(Table2[1Y Return vs Nifty]))/_xlfn.STDEV.P(Table2[1Y Return vs Nifty])</f>
        <v>-1.1074918390621649</v>
      </c>
      <c r="I548">
        <v>4.2243378352130696</v>
      </c>
      <c r="J548">
        <f>(Table2[[#This Row],[1M Return vs Nifty]]-AVERAGE(Table2[1M Return vs Nifty]))/_xlfn.STDEV.P(Table2[1M Return vs Nifty])</f>
        <v>0.13353176930488281</v>
      </c>
      <c r="K548">
        <v>-16.615739772539801</v>
      </c>
      <c r="L548">
        <f>(Table2[[#This Row],[6M Return vs Nifty]]-AVERAGE(Table2[6M Return vs Nifty]))/_xlfn.STDEV.P(Table2[6M Return vs Nifty])</f>
        <v>-0.85975837529311927</v>
      </c>
      <c r="M548">
        <v>0.57747973499985805</v>
      </c>
      <c r="N548">
        <f>(Table2[[#This Row],[1W Return vs Nifty]]-AVERAGE(Table2[1W Return vs Nifty]))/_xlfn.STDEV.P(Table2[1W Return vs Nifty])</f>
        <v>0.33474958163349278</v>
      </c>
      <c r="O548">
        <v>111.59</v>
      </c>
      <c r="P548">
        <v>112.69288467254501</v>
      </c>
      <c r="Q548">
        <v>114.303587787179</v>
      </c>
      <c r="R548">
        <v>67.229909505105596</v>
      </c>
      <c r="S548" s="2">
        <f>(Table2[[#This Row],[Close Price]]-Table2[[#This Row],[20D EMA]])/Table2[[#This Row],[20D EMA]]</f>
        <v>1.0126355408190657E-2</v>
      </c>
      <c r="T548" s="2">
        <f>(Table2[[#This Row],[Close Price]]-Table2[[#This Row],[50D EMA]])/Table2[[#This Row],[50D EMA]]</f>
        <v>2.4061259531853247E-4</v>
      </c>
      <c r="U548" s="2">
        <f>(Table2[[#This Row],[Close Price]]-Table2[[#This Row],[200D EMA]])/Table2[[#This Row],[200D EMA]]</f>
        <v>-1.3854226431872544E-2</v>
      </c>
      <c r="V548">
        <v>0.81888432908273801</v>
      </c>
      <c r="W548">
        <v>112.32</v>
      </c>
      <c r="X548">
        <v>113.95</v>
      </c>
      <c r="Y548">
        <v>111.9</v>
      </c>
      <c r="Z548">
        <v>114.7</v>
      </c>
      <c r="AA548">
        <v>111.9</v>
      </c>
      <c r="AB548">
        <v>114.7</v>
      </c>
      <c r="AC548" s="2">
        <f>(Table2[[#This Row],[Close Price]]/Table2[[#This Row],[Day Low]])-1</f>
        <v>3.5612535612536966E-3</v>
      </c>
      <c r="AD548" s="2">
        <f>(Table2[[#This Row],[Day High]]/Table2[[#This Row],[Close Price]])-1</f>
        <v>1.0911994322214458E-2</v>
      </c>
      <c r="AE548" s="2">
        <f>(Table2[[#This Row],[Close Price]]/Table2[[#This Row],[Current Week Low]])-1</f>
        <v>7.3279714030383136E-3</v>
      </c>
      <c r="AF548" s="2">
        <f>(Table2[[#This Row],[Current Week High]]/Table2[[#This Row],[Close Price]])-1</f>
        <v>1.7565649396735328E-2</v>
      </c>
      <c r="AG548" s="2">
        <f>(Table2[[#This Row],[Close Price]]/Table2[[#This Row],[Current Month Low]])-1</f>
        <v>7.3279714030383136E-3</v>
      </c>
      <c r="AH548" s="2">
        <f>(Table2[[#This Row],[Current Month High]]/Table2[[#This Row],[Close Price]])-1</f>
        <v>1.7565649396735328E-2</v>
      </c>
      <c r="AI548">
        <v>21.540099361249101</v>
      </c>
      <c r="AJ548">
        <v>7.8660287081339701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-0.08</v>
      </c>
      <c r="AM548" t="s">
        <v>10357</v>
      </c>
      <c r="AN548">
        <v>4.2699999999999996</v>
      </c>
      <c r="AO548" t="s">
        <v>10358</v>
      </c>
      <c r="AP548">
        <v>0.104234161461392</v>
      </c>
      <c r="AQ548">
        <f>(Table2[[#This Row],[Sharpe Ratio]]-AVERAGE(Table2[Sharpe Ratio]))/_xlfn.STDEV.P(Table2[Sharpe Ratio])</f>
        <v>0.4652598213020504</v>
      </c>
      <c r="AR5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8">
        <f>_xlfn.RANK.AVG(Table2[[#This Row],[1Y Return vs Nifty Z-Score]],Table2[1Y Return vs Nifty Z-Score])</f>
        <v>687</v>
      </c>
      <c r="AT548">
        <f>_xlfn.RANK.AVG(Table2[[#This Row],[6M Return vs Nifty Z-Score]],Table2[6M Return vs Nifty Z-Score])</f>
        <v>595</v>
      </c>
      <c r="AU548">
        <f>_xlfn.RANK.AVG(Table2[[#This Row],[Sharpe Ratio Z-Score]],Table2[Sharpe Ratio Z-Score])</f>
        <v>222</v>
      </c>
      <c r="AV548">
        <f>(Table2[[#This Row],[Rank 1Y]]+Table2[[#This Row],[Rank 6M]]+Table2[[#This Row],[Rank Sharpe]])/3</f>
        <v>501.33333333333331</v>
      </c>
    </row>
    <row r="549" spans="1:48" x14ac:dyDescent="0.3">
      <c r="A549" t="s">
        <v>1356</v>
      </c>
      <c r="B549" t="s">
        <v>1357</v>
      </c>
      <c r="C549" t="s">
        <v>10322</v>
      </c>
      <c r="D549" t="s">
        <v>305</v>
      </c>
      <c r="E549">
        <v>8306.87059787</v>
      </c>
      <c r="F549">
        <v>425.9</v>
      </c>
      <c r="G549">
        <v>-26.369916611774499</v>
      </c>
      <c r="H549">
        <f>(Table2[[#This Row],[1Y Return vs Nifty]]-AVERAGE(Table2[1Y Return vs Nifty]))/_xlfn.STDEV.P(Table2[1Y Return vs Nifty])</f>
        <v>-0.8498460113452132</v>
      </c>
      <c r="I549">
        <v>-4.0753385627761096</v>
      </c>
      <c r="J549">
        <f>(Table2[[#This Row],[1M Return vs Nifty]]-AVERAGE(Table2[1M Return vs Nifty]))/_xlfn.STDEV.P(Table2[1M Return vs Nifty])</f>
        <v>-0.6748853418475439</v>
      </c>
      <c r="K549">
        <v>-8.5373341789700898</v>
      </c>
      <c r="L549">
        <f>(Table2[[#This Row],[6M Return vs Nifty]]-AVERAGE(Table2[6M Return vs Nifty]))/_xlfn.STDEV.P(Table2[6M Return vs Nifty])</f>
        <v>-0.58910534367217537</v>
      </c>
      <c r="M549">
        <v>4.3501549219050304</v>
      </c>
      <c r="N549">
        <f>(Table2[[#This Row],[1W Return vs Nifty]]-AVERAGE(Table2[1W Return vs Nifty]))/_xlfn.STDEV.P(Table2[1W Return vs Nifty])</f>
        <v>1.2374857564601274</v>
      </c>
      <c r="O549">
        <v>417.74</v>
      </c>
      <c r="P549">
        <v>425.34587608674798</v>
      </c>
      <c r="Q549">
        <v>409.356067127693</v>
      </c>
      <c r="R549">
        <v>50.345617966428897</v>
      </c>
      <c r="S549" s="2">
        <f>(Table2[[#This Row],[Close Price]]-Table2[[#This Row],[20D EMA]])/Table2[[#This Row],[20D EMA]]</f>
        <v>1.9533681237133067E-2</v>
      </c>
      <c r="T549" s="2">
        <f>(Table2[[#This Row],[Close Price]]-Table2[[#This Row],[50D EMA]])/Table2[[#This Row],[50D EMA]]</f>
        <v>1.3027607516735091E-3</v>
      </c>
      <c r="U549" s="2">
        <f>(Table2[[#This Row],[Close Price]]-Table2[[#This Row],[200D EMA]])/Table2[[#This Row],[200D EMA]]</f>
        <v>4.0414529552206029E-2</v>
      </c>
      <c r="V549">
        <v>0.73825952836868403</v>
      </c>
      <c r="W549">
        <v>422.35</v>
      </c>
      <c r="X549">
        <v>432.3</v>
      </c>
      <c r="Y549">
        <v>406.85</v>
      </c>
      <c r="Z549">
        <v>432.3</v>
      </c>
      <c r="AA549">
        <v>406.85</v>
      </c>
      <c r="AB549">
        <v>432.3</v>
      </c>
      <c r="AC549" s="2">
        <f>(Table2[[#This Row],[Close Price]]/Table2[[#This Row],[Day Low]])-1</f>
        <v>8.4053510121935293E-3</v>
      </c>
      <c r="AD549" s="2">
        <f>(Table2[[#This Row],[Day High]]/Table2[[#This Row],[Close Price]])-1</f>
        <v>1.5027001643578286E-2</v>
      </c>
      <c r="AE549" s="2">
        <f>(Table2[[#This Row],[Close Price]]/Table2[[#This Row],[Current Week Low]])-1</f>
        <v>4.6823153496374559E-2</v>
      </c>
      <c r="AF549" s="2">
        <f>(Table2[[#This Row],[Current Week High]]/Table2[[#This Row],[Close Price]])-1</f>
        <v>1.5027001643578286E-2</v>
      </c>
      <c r="AG549" s="2">
        <f>(Table2[[#This Row],[Close Price]]/Table2[[#This Row],[Current Month Low]])-1</f>
        <v>4.6823153496374559E-2</v>
      </c>
      <c r="AH549" s="2">
        <f>(Table2[[#This Row],[Current Month High]]/Table2[[#This Row],[Close Price]])-1</f>
        <v>1.5027001643578286E-2</v>
      </c>
      <c r="AI549">
        <v>18.572434843860002</v>
      </c>
      <c r="AJ549">
        <v>22.473040977713801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-0.09</v>
      </c>
      <c r="AM549" t="s">
        <v>10357</v>
      </c>
      <c r="AN549">
        <v>6.46</v>
      </c>
      <c r="AO549" t="s">
        <v>10358</v>
      </c>
      <c r="AP549">
        <v>5.2628930453822997E-2</v>
      </c>
      <c r="AQ549">
        <f>(Table2[[#This Row],[Sharpe Ratio]]-AVERAGE(Table2[Sharpe Ratio]))/_xlfn.STDEV.P(Table2[Sharpe Ratio])</f>
        <v>-0.12517169465993513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612</v>
      </c>
      <c r="AT549">
        <f>_xlfn.RANK.AVG(Table2[[#This Row],[6M Return vs Nifty Z-Score]],Table2[6M Return vs Nifty Z-Score])</f>
        <v>518</v>
      </c>
      <c r="AU549">
        <f>_xlfn.RANK.AVG(Table2[[#This Row],[Sharpe Ratio Z-Score]],Table2[Sharpe Ratio Z-Score])</f>
        <v>375</v>
      </c>
      <c r="AV549">
        <f>(Table2[[#This Row],[Rank 1Y]]+Table2[[#This Row],[Rank 6M]]+Table2[[#This Row],[Rank Sharpe]])/3</f>
        <v>501.66666666666669</v>
      </c>
    </row>
    <row r="550" spans="1:48" x14ac:dyDescent="0.3">
      <c r="A550" t="s">
        <v>1038</v>
      </c>
      <c r="B550" t="s">
        <v>1039</v>
      </c>
      <c r="C550" t="s">
        <v>627</v>
      </c>
      <c r="D550" t="s">
        <v>627</v>
      </c>
      <c r="E550">
        <v>13222.435187863</v>
      </c>
      <c r="F550">
        <v>27</v>
      </c>
      <c r="G550">
        <v>3.31941121047165</v>
      </c>
      <c r="H550">
        <f>(Table2[[#This Row],[1Y Return vs Nifty]]-AVERAGE(Table2[1Y Return vs Nifty]))/_xlfn.STDEV.P(Table2[1Y Return vs Nifty])</f>
        <v>-0.35483277535224045</v>
      </c>
      <c r="I550">
        <v>3.7626874796182799</v>
      </c>
      <c r="J550">
        <f>(Table2[[#This Row],[1M Return vs Nifty]]-AVERAGE(Table2[1M Return vs Nifty]))/_xlfn.STDEV.P(Table2[1M Return vs Nifty])</f>
        <v>8.8565432192890148E-2</v>
      </c>
      <c r="K550">
        <v>-16.380670655925201</v>
      </c>
      <c r="L550">
        <f>(Table2[[#This Row],[6M Return vs Nifty]]-AVERAGE(Table2[6M Return vs Nifty]))/_xlfn.STDEV.P(Table2[6M Return vs Nifty])</f>
        <v>-0.85188279040012493</v>
      </c>
      <c r="M550">
        <v>-6.3736504181297002</v>
      </c>
      <c r="N550">
        <f>(Table2[[#This Row],[1W Return vs Nifty]]-AVERAGE(Table2[1W Return vs Nifty]))/_xlfn.STDEV.P(Table2[1W Return vs Nifty])</f>
        <v>-1.3285361067127228</v>
      </c>
      <c r="O550">
        <v>26.99</v>
      </c>
      <c r="P550">
        <v>26.897661166792201</v>
      </c>
      <c r="Q550">
        <v>25.7326583430293</v>
      </c>
      <c r="R550">
        <v>43.112366558067698</v>
      </c>
      <c r="S550" s="2">
        <f>(Table2[[#This Row],[Close Price]]-Table2[[#This Row],[20D EMA]])/Table2[[#This Row],[20D EMA]]</f>
        <v>3.7050759540576376E-4</v>
      </c>
      <c r="T550" s="2">
        <f>(Table2[[#This Row],[Close Price]]-Table2[[#This Row],[50D EMA]])/Table2[[#This Row],[50D EMA]]</f>
        <v>3.8047483970147771E-3</v>
      </c>
      <c r="U550" s="2">
        <f>(Table2[[#This Row],[Close Price]]-Table2[[#This Row],[200D EMA]])/Table2[[#This Row],[200D EMA]]</f>
        <v>4.9250319966029056E-2</v>
      </c>
      <c r="V550">
        <v>2.9070061490564498</v>
      </c>
      <c r="W550">
        <v>26.53</v>
      </c>
      <c r="X550">
        <v>28.14</v>
      </c>
      <c r="Y550">
        <v>26.4</v>
      </c>
      <c r="Z550">
        <v>28.14</v>
      </c>
      <c r="AA550">
        <v>26.4</v>
      </c>
      <c r="AB550">
        <v>28.14</v>
      </c>
      <c r="AC550" s="2">
        <f>(Table2[[#This Row],[Close Price]]/Table2[[#This Row],[Day Low]])-1</f>
        <v>1.7715793441386962E-2</v>
      </c>
      <c r="AD550" s="2">
        <f>(Table2[[#This Row],[Day High]]/Table2[[#This Row],[Close Price]])-1</f>
        <v>4.2222222222222161E-2</v>
      </c>
      <c r="AE550" s="2">
        <f>(Table2[[#This Row],[Close Price]]/Table2[[#This Row],[Current Week Low]])-1</f>
        <v>2.2727272727272707E-2</v>
      </c>
      <c r="AF550" s="2">
        <f>(Table2[[#This Row],[Current Week High]]/Table2[[#This Row],[Close Price]])-1</f>
        <v>4.2222222222222161E-2</v>
      </c>
      <c r="AG550" s="2">
        <f>(Table2[[#This Row],[Close Price]]/Table2[[#This Row],[Current Month Low]])-1</f>
        <v>2.2727272727272707E-2</v>
      </c>
      <c r="AH550" s="2">
        <f>(Table2[[#This Row],[Current Month High]]/Table2[[#This Row],[Close Price]])-1</f>
        <v>4.2222222222222161E-2</v>
      </c>
      <c r="AI550">
        <v>44.629629629629598</v>
      </c>
      <c r="AJ550">
        <v>67.701863354037201</v>
      </c>
      <c r="AK550" t="str">
        <f>IF(AND(Table2[[#This Row],[20D EMA]]&gt;Table2[[#This Row],[50D EMA]],Table2[[#This Row],[50D EMA]]&gt;Table2[[#This Row],[200D EMA]]),"Uptrend","Downtrend/NoTrend")</f>
        <v>Uptrend</v>
      </c>
      <c r="AL550">
        <v>-0.09</v>
      </c>
      <c r="AM550" t="s">
        <v>10357</v>
      </c>
      <c r="AN550">
        <v>6.76</v>
      </c>
      <c r="AO550" t="s">
        <v>10358</v>
      </c>
      <c r="AP550">
        <v>7.0143076213110001E-3</v>
      </c>
      <c r="AQ550">
        <f>(Table2[[#This Row],[Sharpe Ratio]]-AVERAGE(Table2[Sharpe Ratio]))/_xlfn.STDEV.P(Table2[Sharpe Ratio])</f>
        <v>-0.64706279723215421</v>
      </c>
      <c r="AR5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-3.0937490375043524</v>
      </c>
      <c r="AS550">
        <f>_xlfn.RANK.AVG(Table2[[#This Row],[1Y Return vs Nifty Z-Score]],Table2[1Y Return vs Nifty Z-Score])</f>
        <v>416</v>
      </c>
      <c r="AT550">
        <f>_xlfn.RANK.AVG(Table2[[#This Row],[6M Return vs Nifty Z-Score]],Table2[6M Return vs Nifty Z-Score])</f>
        <v>591</v>
      </c>
      <c r="AU550">
        <f>_xlfn.RANK.AVG(Table2[[#This Row],[Sharpe Ratio Z-Score]],Table2[Sharpe Ratio Z-Score])</f>
        <v>505</v>
      </c>
      <c r="AV550">
        <f>(Table2[[#This Row],[Rank 1Y]]+Table2[[#This Row],[Rank 6M]]+Table2[[#This Row],[Rank Sharpe]])/3</f>
        <v>504</v>
      </c>
    </row>
    <row r="551" spans="1:48" x14ac:dyDescent="0.3">
      <c r="A551" t="s">
        <v>735</v>
      </c>
      <c r="B551" t="s">
        <v>736</v>
      </c>
      <c r="C551" t="s">
        <v>10327</v>
      </c>
      <c r="D551" t="s">
        <v>170</v>
      </c>
      <c r="E551">
        <v>23185.9708976</v>
      </c>
      <c r="F551">
        <v>7916.9</v>
      </c>
      <c r="G551">
        <v>-20.652624521559002</v>
      </c>
      <c r="H551">
        <f>(Table2[[#This Row],[1Y Return vs Nifty]]-AVERAGE(Table2[1Y Return vs Nifty]))/_xlfn.STDEV.P(Table2[1Y Return vs Nifty])</f>
        <v>-0.75452100851460058</v>
      </c>
      <c r="I551">
        <v>1.25803595684042</v>
      </c>
      <c r="J551">
        <f>(Table2[[#This Row],[1M Return vs Nifty]]-AVERAGE(Table2[1M Return vs Nifty]))/_xlfn.STDEV.P(Table2[1M Return vs Nifty])</f>
        <v>-0.15539626599791728</v>
      </c>
      <c r="K551">
        <v>17.740737245305599</v>
      </c>
      <c r="L551">
        <f>(Table2[[#This Row],[6M Return vs Nifty]]-AVERAGE(Table2[6M Return vs Nifty]))/_xlfn.STDEV.P(Table2[6M Return vs Nifty])</f>
        <v>0.29129606892750232</v>
      </c>
      <c r="M551">
        <v>-0.27922924562359303</v>
      </c>
      <c r="N551">
        <f>(Table2[[#This Row],[1W Return vs Nifty]]-AVERAGE(Table2[1W Return vs Nifty]))/_xlfn.STDEV.P(Table2[1W Return vs Nifty])</f>
        <v>0.12975388235038915</v>
      </c>
      <c r="O551">
        <v>7826.96</v>
      </c>
      <c r="P551">
        <v>7441.2891913342</v>
      </c>
      <c r="Q551">
        <v>6813.5114840331598</v>
      </c>
      <c r="R551">
        <v>51.037382261735097</v>
      </c>
      <c r="S551" s="2">
        <f>(Table2[[#This Row],[Close Price]]-Table2[[#This Row],[20D EMA]])/Table2[[#This Row],[20D EMA]]</f>
        <v>1.1491051442705673E-2</v>
      </c>
      <c r="T551" s="2">
        <f>(Table2[[#This Row],[Close Price]]-Table2[[#This Row],[50D EMA]])/Table2[[#This Row],[50D EMA]]</f>
        <v>6.391510885233101E-2</v>
      </c>
      <c r="U551" s="2">
        <f>(Table2[[#This Row],[Close Price]]-Table2[[#This Row],[200D EMA]])/Table2[[#This Row],[200D EMA]]</f>
        <v>0.16194124256670436</v>
      </c>
      <c r="V551">
        <v>0.51476591716480202</v>
      </c>
      <c r="W551">
        <v>7844.7</v>
      </c>
      <c r="X551">
        <v>7999.25</v>
      </c>
      <c r="Y551">
        <v>7824</v>
      </c>
      <c r="Z551">
        <v>8045</v>
      </c>
      <c r="AA551">
        <v>7824</v>
      </c>
      <c r="AB551">
        <v>8045</v>
      </c>
      <c r="AC551" s="2">
        <f>(Table2[[#This Row],[Close Price]]/Table2[[#This Row],[Day Low]])-1</f>
        <v>9.203666169515623E-3</v>
      </c>
      <c r="AD551" s="2">
        <f>(Table2[[#This Row],[Day High]]/Table2[[#This Row],[Close Price]])-1</f>
        <v>1.0401798683828289E-2</v>
      </c>
      <c r="AE551" s="2">
        <f>(Table2[[#This Row],[Close Price]]/Table2[[#This Row],[Current Week Low]])-1</f>
        <v>1.1873721881390464E-2</v>
      </c>
      <c r="AF551" s="2">
        <f>(Table2[[#This Row],[Current Week High]]/Table2[[#This Row],[Close Price]])-1</f>
        <v>1.618057573039966E-2</v>
      </c>
      <c r="AG551" s="2">
        <f>(Table2[[#This Row],[Close Price]]/Table2[[#This Row],[Current Month Low]])-1</f>
        <v>1.1873721881390464E-2</v>
      </c>
      <c r="AH551" s="2">
        <f>(Table2[[#This Row],[Current Month High]]/Table2[[#This Row],[Close Price]])-1</f>
        <v>1.618057573039966E-2</v>
      </c>
      <c r="AI551">
        <v>2.7599186550291099</v>
      </c>
      <c r="AJ551">
        <v>52.988009314279601</v>
      </c>
      <c r="AK551" t="str">
        <f>IF(AND(Table2[[#This Row],[20D EMA]]&gt;Table2[[#This Row],[50D EMA]],Table2[[#This Row],[50D EMA]]&gt;Table2[[#This Row],[200D EMA]]),"Uptrend","Downtrend/NoTrend")</f>
        <v>Uptrend</v>
      </c>
      <c r="AL551">
        <v>0.23</v>
      </c>
      <c r="AM551" t="s">
        <v>10358</v>
      </c>
      <c r="AN551">
        <v>1.1599999999999999</v>
      </c>
      <c r="AO551" t="s">
        <v>10358</v>
      </c>
      <c r="AP551">
        <v>-8.2348452386564006E-2</v>
      </c>
      <c r="AQ551">
        <f>(Table2[[#This Row],[Sharpe Ratio]]-AVERAGE(Table2[Sharpe Ratio]))/_xlfn.STDEV.P(Table2[Sharpe Ratio])</f>
        <v>-1.6694899588169552</v>
      </c>
      <c r="AR5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-2.1583572820515813</v>
      </c>
      <c r="AS551">
        <f>_xlfn.RANK.AVG(Table2[[#This Row],[1Y Return vs Nifty Z-Score]],Table2[1Y Return vs Nifty Z-Score])</f>
        <v>577</v>
      </c>
      <c r="AT551">
        <f>_xlfn.RANK.AVG(Table2[[#This Row],[6M Return vs Nifty Z-Score]],Table2[6M Return vs Nifty Z-Score])</f>
        <v>236</v>
      </c>
      <c r="AU551">
        <f>_xlfn.RANK.AVG(Table2[[#This Row],[Sharpe Ratio Z-Score]],Table2[Sharpe Ratio Z-Score])</f>
        <v>704</v>
      </c>
      <c r="AV551">
        <f>(Table2[[#This Row],[Rank 1Y]]+Table2[[#This Row],[Rank 6M]]+Table2[[#This Row],[Rank Sharpe]])/3</f>
        <v>505.66666666666669</v>
      </c>
    </row>
    <row r="552" spans="1:48" x14ac:dyDescent="0.3">
      <c r="A552" t="s">
        <v>105</v>
      </c>
      <c r="B552" t="s">
        <v>106</v>
      </c>
      <c r="C552" t="s">
        <v>10314</v>
      </c>
      <c r="D552" t="s">
        <v>37</v>
      </c>
      <c r="E552">
        <v>293321.77727298503</v>
      </c>
      <c r="F552">
        <v>1871.9</v>
      </c>
      <c r="G552">
        <v>-5.0748517327693401</v>
      </c>
      <c r="H552">
        <f>(Table2[[#This Row],[1Y Return vs Nifty]]-AVERAGE(Table2[1Y Return vs Nifty]))/_xlfn.STDEV.P(Table2[1Y Return vs Nifty])</f>
        <v>-0.49479119031494234</v>
      </c>
      <c r="I552">
        <v>14.789000876924799</v>
      </c>
      <c r="J552">
        <f>(Table2[[#This Row],[1M Return vs Nifty]]-AVERAGE(Table2[1M Return vs Nifty]))/_xlfn.STDEV.P(Table2[1M Return vs Nifty])</f>
        <v>1.1625663926967791</v>
      </c>
      <c r="K552">
        <v>3.13325313654867</v>
      </c>
      <c r="L552">
        <f>(Table2[[#This Row],[6M Return vs Nifty]]-AVERAGE(Table2[6M Return vs Nifty]))/_xlfn.STDEV.P(Table2[6M Return vs Nifty])</f>
        <v>-0.19810246554776581</v>
      </c>
      <c r="M552">
        <v>7.0828265845052796</v>
      </c>
      <c r="N552">
        <f>(Table2[[#This Row],[1W Return vs Nifty]]-AVERAGE(Table2[1W Return vs Nifty]))/_xlfn.STDEV.P(Table2[1W Return vs Nifty])</f>
        <v>1.8913670055841845</v>
      </c>
      <c r="O552">
        <v>1702.79</v>
      </c>
      <c r="P552">
        <v>1643.9336652060999</v>
      </c>
      <c r="Q552">
        <v>1604.46816469032</v>
      </c>
      <c r="R552">
        <v>91.021726122557197</v>
      </c>
      <c r="S552" s="2">
        <f>(Table2[[#This Row],[Close Price]]-Table2[[#This Row],[20D EMA]])/Table2[[#This Row],[20D EMA]]</f>
        <v>9.931347964223429E-2</v>
      </c>
      <c r="T552" s="2">
        <f>(Table2[[#This Row],[Close Price]]-Table2[[#This Row],[50D EMA]])/Table2[[#This Row],[50D EMA]]</f>
        <v>0.13867124910135595</v>
      </c>
      <c r="U552" s="2">
        <f>(Table2[[#This Row],[Close Price]]-Table2[[#This Row],[200D EMA]])/Table2[[#This Row],[200D EMA]]</f>
        <v>0.16667942761039287</v>
      </c>
      <c r="V552">
        <v>1.53137180712388</v>
      </c>
      <c r="W552">
        <v>1833.05</v>
      </c>
      <c r="X552">
        <v>1879.7</v>
      </c>
      <c r="Y552">
        <v>1787.8</v>
      </c>
      <c r="Z552">
        <v>1879.7</v>
      </c>
      <c r="AA552">
        <v>1787.8</v>
      </c>
      <c r="AB552">
        <v>1879.7</v>
      </c>
      <c r="AC552" s="2">
        <f>(Table2[[#This Row],[Close Price]]/Table2[[#This Row],[Day Low]])-1</f>
        <v>2.1194184555795026E-2</v>
      </c>
      <c r="AD552" s="2">
        <f>(Table2[[#This Row],[Day High]]/Table2[[#This Row],[Close Price]])-1</f>
        <v>4.1668892569046712E-3</v>
      </c>
      <c r="AE552" s="2">
        <f>(Table2[[#This Row],[Close Price]]/Table2[[#This Row],[Current Week Low]])-1</f>
        <v>4.7041056046537744E-2</v>
      </c>
      <c r="AF552" s="2">
        <f>(Table2[[#This Row],[Current Week High]]/Table2[[#This Row],[Close Price]])-1</f>
        <v>4.1668892569046712E-3</v>
      </c>
      <c r="AG552" s="2">
        <f>(Table2[[#This Row],[Close Price]]/Table2[[#This Row],[Current Month Low]])-1</f>
        <v>4.7041056046537744E-2</v>
      </c>
      <c r="AH552" s="2">
        <f>(Table2[[#This Row],[Current Month High]]/Table2[[#This Row],[Close Price]])-1</f>
        <v>4.1668892569046712E-3</v>
      </c>
      <c r="AI552">
        <v>0.416688925690467</v>
      </c>
      <c r="AJ552">
        <v>31.9121947781966</v>
      </c>
      <c r="AK552" t="str">
        <f>IF(AND(Table2[[#This Row],[20D EMA]]&gt;Table2[[#This Row],[50D EMA]],Table2[[#This Row],[50D EMA]]&gt;Table2[[#This Row],[200D EMA]]),"Uptrend","Downtrend/NoTrend")</f>
        <v>Uptrend</v>
      </c>
      <c r="AL552">
        <v>0.11</v>
      </c>
      <c r="AM552" t="s">
        <v>10358</v>
      </c>
      <c r="AN552">
        <v>20.68</v>
      </c>
      <c r="AO552" t="s">
        <v>10358</v>
      </c>
      <c r="AP552">
        <v>-4.0894651954731E-2</v>
      </c>
      <c r="AQ552">
        <f>(Table2[[#This Row],[Sharpe Ratio]]-AVERAGE(Table2[Sharpe Ratio]))/_xlfn.STDEV.P(Table2[Sharpe Ratio])</f>
        <v>-1.1952041208606656</v>
      </c>
      <c r="AR5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1.1658356215575898</v>
      </c>
      <c r="AS552">
        <f>_xlfn.RANK.AVG(Table2[[#This Row],[1Y Return vs Nifty Z-Score]],Table2[1Y Return vs Nifty Z-Score])</f>
        <v>476</v>
      </c>
      <c r="AT552">
        <f>_xlfn.RANK.AVG(Table2[[#This Row],[6M Return vs Nifty Z-Score]],Table2[6M Return vs Nifty Z-Score])</f>
        <v>390</v>
      </c>
      <c r="AU552">
        <f>_xlfn.RANK.AVG(Table2[[#This Row],[Sharpe Ratio Z-Score]],Table2[Sharpe Ratio Z-Score])</f>
        <v>653</v>
      </c>
      <c r="AV552">
        <f>(Table2[[#This Row],[Rank 1Y]]+Table2[[#This Row],[Rank 6M]]+Table2[[#This Row],[Rank Sharpe]])/3</f>
        <v>506.33333333333331</v>
      </c>
    </row>
    <row r="553" spans="1:48" x14ac:dyDescent="0.3">
      <c r="A553" t="s">
        <v>321</v>
      </c>
      <c r="B553" t="s">
        <v>322</v>
      </c>
      <c r="C553" t="s">
        <v>10316</v>
      </c>
      <c r="D553" t="s">
        <v>185</v>
      </c>
      <c r="E553">
        <v>84277.856420865006</v>
      </c>
      <c r="F553">
        <v>645.6</v>
      </c>
      <c r="G553">
        <v>-17.251000314886401</v>
      </c>
      <c r="H553">
        <f>(Table2[[#This Row],[1Y Return vs Nifty]]-AVERAGE(Table2[1Y Return vs Nifty]))/_xlfn.STDEV.P(Table2[1Y Return vs Nifty])</f>
        <v>-0.69780537600656745</v>
      </c>
      <c r="I553">
        <v>-4.4813782319028297</v>
      </c>
      <c r="J553">
        <f>(Table2[[#This Row],[1M Return vs Nifty]]-AVERAGE(Table2[1M Return vs Nifty]))/_xlfn.STDEV.P(Table2[1M Return vs Nifty])</f>
        <v>-0.71443500626677803</v>
      </c>
      <c r="K553">
        <v>10.7282717754053</v>
      </c>
      <c r="L553">
        <f>(Table2[[#This Row],[6M Return vs Nifty]]-AVERAGE(Table2[6M Return vs Nifty]))/_xlfn.STDEV.P(Table2[6M Return vs Nifty])</f>
        <v>5.6355520748485571E-2</v>
      </c>
      <c r="M553">
        <v>-5.6353560841639601</v>
      </c>
      <c r="N553">
        <f>(Table2[[#This Row],[1W Return vs Nifty]]-AVERAGE(Table2[1W Return vs Nifty]))/_xlfn.STDEV.P(Table2[1W Return vs Nifty])</f>
        <v>-1.1518749922722968</v>
      </c>
      <c r="O553">
        <v>659.47</v>
      </c>
      <c r="P553">
        <v>649.13218648096199</v>
      </c>
      <c r="Q553">
        <v>590.99712674068701</v>
      </c>
      <c r="R553">
        <v>38.548212800131601</v>
      </c>
      <c r="S553" s="2">
        <f>(Table2[[#This Row],[Close Price]]-Table2[[#This Row],[20D EMA]])/Table2[[#This Row],[20D EMA]]</f>
        <v>-2.1032040881313788E-2</v>
      </c>
      <c r="T553" s="2">
        <f>(Table2[[#This Row],[Close Price]]-Table2[[#This Row],[50D EMA]])/Table2[[#This Row],[50D EMA]]</f>
        <v>-5.4413978454996266E-3</v>
      </c>
      <c r="U553" s="2">
        <f>(Table2[[#This Row],[Close Price]]-Table2[[#This Row],[200D EMA]])/Table2[[#This Row],[200D EMA]]</f>
        <v>9.2391097669872815E-2</v>
      </c>
      <c r="V553">
        <v>0.80882780808446797</v>
      </c>
      <c r="W553">
        <v>633</v>
      </c>
      <c r="X553">
        <v>647.65</v>
      </c>
      <c r="Y553">
        <v>633</v>
      </c>
      <c r="Z553">
        <v>655.65</v>
      </c>
      <c r="AA553">
        <v>633</v>
      </c>
      <c r="AB553">
        <v>655.65</v>
      </c>
      <c r="AC553" s="2">
        <f>(Table2[[#This Row],[Close Price]]/Table2[[#This Row],[Day Low]])-1</f>
        <v>1.9905213270142275E-2</v>
      </c>
      <c r="AD553" s="2">
        <f>(Table2[[#This Row],[Day High]]/Table2[[#This Row],[Close Price]])-1</f>
        <v>3.1753407682775237E-3</v>
      </c>
      <c r="AE553" s="2">
        <f>(Table2[[#This Row],[Close Price]]/Table2[[#This Row],[Current Week Low]])-1</f>
        <v>1.9905213270142275E-2</v>
      </c>
      <c r="AF553" s="2">
        <f>(Table2[[#This Row],[Current Week High]]/Table2[[#This Row],[Close Price]])-1</f>
        <v>1.5566914498141182E-2</v>
      </c>
      <c r="AG553" s="2">
        <f>(Table2[[#This Row],[Close Price]]/Table2[[#This Row],[Current Month Low]])-1</f>
        <v>1.9905213270142275E-2</v>
      </c>
      <c r="AH553" s="2">
        <f>(Table2[[#This Row],[Current Month High]]/Table2[[#This Row],[Close Price]])-1</f>
        <v>1.5566914498141182E-2</v>
      </c>
      <c r="AI553">
        <v>7.3110285006195701</v>
      </c>
      <c r="AJ553">
        <v>32.757557063541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-0.06</v>
      </c>
      <c r="AM553" t="s">
        <v>10357</v>
      </c>
      <c r="AN553">
        <v>-3.52</v>
      </c>
      <c r="AO553" t="s">
        <v>10357</v>
      </c>
      <c r="AP553">
        <v>-3.8635833423320998E-2</v>
      </c>
      <c r="AQ553">
        <f>(Table2[[#This Row],[Sharpe Ratio]]-AVERAGE(Table2[Sharpe Ratio]))/_xlfn.STDEV.P(Table2[Sharpe Ratio])</f>
        <v>-1.1693602747283263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-3.6771201285254831</v>
      </c>
      <c r="AS553">
        <f>_xlfn.RANK.AVG(Table2[[#This Row],[1Y Return vs Nifty Z-Score]],Table2[1Y Return vs Nifty Z-Score])</f>
        <v>558</v>
      </c>
      <c r="AT553">
        <f>_xlfn.RANK.AVG(Table2[[#This Row],[6M Return vs Nifty Z-Score]],Table2[6M Return vs Nifty Z-Score])</f>
        <v>314</v>
      </c>
      <c r="AU553">
        <f>_xlfn.RANK.AVG(Table2[[#This Row],[Sharpe Ratio Z-Score]],Table2[Sharpe Ratio Z-Score])</f>
        <v>651</v>
      </c>
      <c r="AV553">
        <f>(Table2[[#This Row],[Rank 1Y]]+Table2[[#This Row],[Rank 6M]]+Table2[[#This Row],[Rank Sharpe]])/3</f>
        <v>507.66666666666669</v>
      </c>
    </row>
    <row r="554" spans="1:48" x14ac:dyDescent="0.3">
      <c r="A554" t="s">
        <v>1591</v>
      </c>
      <c r="B554" t="s">
        <v>1592</v>
      </c>
      <c r="C554" t="s">
        <v>10314</v>
      </c>
      <c r="D554" t="s">
        <v>535</v>
      </c>
      <c r="E554">
        <v>5998.8548889000003</v>
      </c>
      <c r="F554">
        <v>298.55</v>
      </c>
      <c r="G554">
        <v>-21.602799487409499</v>
      </c>
      <c r="H554">
        <f>(Table2[[#This Row],[1Y Return vs Nifty]]-AVERAGE(Table2[1Y Return vs Nifty]))/_xlfn.STDEV.P(Table2[1Y Return vs Nifty])</f>
        <v>-0.77036337407508781</v>
      </c>
      <c r="I554">
        <v>-4.8776804281299198</v>
      </c>
      <c r="J554">
        <f>(Table2[[#This Row],[1M Return vs Nifty]]-AVERAGE(Table2[1M Return vs Nifty]))/_xlfn.STDEV.P(Table2[1M Return vs Nifty])</f>
        <v>-0.75303620723587683</v>
      </c>
      <c r="K554">
        <v>-33.751146350273203</v>
      </c>
      <c r="L554">
        <f>(Table2[[#This Row],[6M Return vs Nifty]]-AVERAGE(Table2[6M Return vs Nifty]))/_xlfn.STDEV.P(Table2[6M Return vs Nifty])</f>
        <v>-1.4338505875005119</v>
      </c>
      <c r="M554">
        <v>-3.3346011821364998</v>
      </c>
      <c r="N554">
        <f>(Table2[[#This Row],[1W Return vs Nifty]]-AVERAGE(Table2[1W Return vs Nifty]))/_xlfn.STDEV.P(Table2[1W Return vs Nifty])</f>
        <v>-0.60134398269081812</v>
      </c>
      <c r="O554">
        <v>293.05</v>
      </c>
      <c r="P554">
        <v>298.84151773926101</v>
      </c>
      <c r="Q554">
        <v>312.48032814486601</v>
      </c>
      <c r="R554">
        <v>34.769990803022999</v>
      </c>
      <c r="S554" s="2">
        <f>(Table2[[#This Row],[Close Price]]-Table2[[#This Row],[20D EMA]])/Table2[[#This Row],[20D EMA]]</f>
        <v>1.8768128305749872E-2</v>
      </c>
      <c r="T554" s="2">
        <f>(Table2[[#This Row],[Close Price]]-Table2[[#This Row],[50D EMA]])/Table2[[#This Row],[50D EMA]]</f>
        <v>-9.754927677597502E-4</v>
      </c>
      <c r="U554" s="2">
        <f>(Table2[[#This Row],[Close Price]]-Table2[[#This Row],[200D EMA]])/Table2[[#This Row],[200D EMA]]</f>
        <v>-4.4579856362695222E-2</v>
      </c>
      <c r="V554">
        <v>0.61332741404573499</v>
      </c>
      <c r="W554">
        <v>285</v>
      </c>
      <c r="X554">
        <v>302.8</v>
      </c>
      <c r="Y554">
        <v>284.85000000000002</v>
      </c>
      <c r="Z554">
        <v>302.8</v>
      </c>
      <c r="AA554">
        <v>284.85000000000002</v>
      </c>
      <c r="AB554">
        <v>302.8</v>
      </c>
      <c r="AC554" s="2">
        <f>(Table2[[#This Row],[Close Price]]/Table2[[#This Row],[Day Low]])-1</f>
        <v>4.7543859649122888E-2</v>
      </c>
      <c r="AD554" s="2">
        <f>(Table2[[#This Row],[Day High]]/Table2[[#This Row],[Close Price]])-1</f>
        <v>1.4235471445319003E-2</v>
      </c>
      <c r="AE554" s="2">
        <f>(Table2[[#This Row],[Close Price]]/Table2[[#This Row],[Current Week Low]])-1</f>
        <v>4.8095488853782564E-2</v>
      </c>
      <c r="AF554" s="2">
        <f>(Table2[[#This Row],[Current Week High]]/Table2[[#This Row],[Close Price]])-1</f>
        <v>1.4235471445319003E-2</v>
      </c>
      <c r="AG554" s="2">
        <f>(Table2[[#This Row],[Close Price]]/Table2[[#This Row],[Current Month Low]])-1</f>
        <v>4.8095488853782564E-2</v>
      </c>
      <c r="AH554" s="2">
        <f>(Table2[[#This Row],[Current Month High]]/Table2[[#This Row],[Close Price]])-1</f>
        <v>1.4235471445319003E-2</v>
      </c>
      <c r="AI554">
        <v>35.749455702562301</v>
      </c>
      <c r="AJ554">
        <v>17.285405617756801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-0.08</v>
      </c>
      <c r="AM554" t="s">
        <v>10357</v>
      </c>
      <c r="AN554">
        <v>5.0999999999999996</v>
      </c>
      <c r="AO554" t="s">
        <v>10358</v>
      </c>
      <c r="AP554">
        <v>0.104032476377984</v>
      </c>
      <c r="AQ554">
        <f>(Table2[[#This Row],[Sharpe Ratio]]-AVERAGE(Table2[Sharpe Ratio]))/_xlfn.STDEV.P(Table2[Sharpe Ratio])</f>
        <v>0.46295227946533163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582</v>
      </c>
      <c r="AT554">
        <f>_xlfn.RANK.AVG(Table2[[#This Row],[6M Return vs Nifty Z-Score]],Table2[6M Return vs Nifty Z-Score])</f>
        <v>722</v>
      </c>
      <c r="AU554">
        <f>_xlfn.RANK.AVG(Table2[[#This Row],[Sharpe Ratio Z-Score]],Table2[Sharpe Ratio Z-Score])</f>
        <v>223</v>
      </c>
      <c r="AV554">
        <f>(Table2[[#This Row],[Rank 1Y]]+Table2[[#This Row],[Rank 6M]]+Table2[[#This Row],[Rank Sharpe]])/3</f>
        <v>509</v>
      </c>
    </row>
    <row r="555" spans="1:48" x14ac:dyDescent="0.3">
      <c r="A555" t="s">
        <v>1755</v>
      </c>
      <c r="B555" t="s">
        <v>1756</v>
      </c>
      <c r="C555" t="s">
        <v>10325</v>
      </c>
      <c r="D555" t="s">
        <v>127</v>
      </c>
      <c r="E555">
        <v>4507.5110238089901</v>
      </c>
      <c r="F555">
        <v>232.27</v>
      </c>
      <c r="G555">
        <v>-17.899558674132901</v>
      </c>
      <c r="H555">
        <f>(Table2[[#This Row],[1Y Return vs Nifty]]-AVERAGE(Table2[1Y Return vs Nifty]))/_xlfn.STDEV.P(Table2[1Y Return vs Nifty])</f>
        <v>-0.70861885666409685</v>
      </c>
      <c r="I555">
        <v>14.9545235747332</v>
      </c>
      <c r="J555">
        <f>(Table2[[#This Row],[1M Return vs Nifty]]-AVERAGE(Table2[1M Return vs Nifty]))/_xlfn.STDEV.P(Table2[1M Return vs Nifty])</f>
        <v>1.1786888744389401</v>
      </c>
      <c r="K555">
        <v>-21.3798053987903</v>
      </c>
      <c r="L555">
        <f>(Table2[[#This Row],[6M Return vs Nifty]]-AVERAGE(Table2[6M Return vs Nifty]))/_xlfn.STDEV.P(Table2[6M Return vs Nifty])</f>
        <v>-1.0193701686910861</v>
      </c>
      <c r="M555">
        <v>-1.44071681830736</v>
      </c>
      <c r="N555">
        <f>(Table2[[#This Row],[1W Return vs Nifty]]-AVERAGE(Table2[1W Return vs Nifty]))/_xlfn.STDEV.P(Table2[1W Return vs Nifty])</f>
        <v>-0.14817008314565544</v>
      </c>
      <c r="O555">
        <v>226.78</v>
      </c>
      <c r="P555">
        <v>221.861808896696</v>
      </c>
      <c r="Q555">
        <v>218.20907520476601</v>
      </c>
      <c r="R555">
        <v>62.794904886412198</v>
      </c>
      <c r="S555" s="2">
        <f>(Table2[[#This Row],[Close Price]]-Table2[[#This Row],[20D EMA]])/Table2[[#This Row],[20D EMA]]</f>
        <v>2.420848399329751E-2</v>
      </c>
      <c r="T555" s="2">
        <f>(Table2[[#This Row],[Close Price]]-Table2[[#This Row],[50D EMA]])/Table2[[#This Row],[50D EMA]]</f>
        <v>4.6912946194134296E-2</v>
      </c>
      <c r="U555" s="2">
        <f>(Table2[[#This Row],[Close Price]]-Table2[[#This Row],[200D EMA]])/Table2[[#This Row],[200D EMA]]</f>
        <v>6.443785521770494E-2</v>
      </c>
      <c r="V555">
        <v>1.7496016101438601</v>
      </c>
      <c r="W555">
        <v>230.5</v>
      </c>
      <c r="X555">
        <v>235</v>
      </c>
      <c r="Y555">
        <v>230.5</v>
      </c>
      <c r="Z555">
        <v>247.4</v>
      </c>
      <c r="AA555">
        <v>230.5</v>
      </c>
      <c r="AB555">
        <v>247.4</v>
      </c>
      <c r="AC555" s="2">
        <f>(Table2[[#This Row],[Close Price]]/Table2[[#This Row],[Day Low]])-1</f>
        <v>7.67895878524949E-3</v>
      </c>
      <c r="AD555" s="2">
        <f>(Table2[[#This Row],[Day High]]/Table2[[#This Row],[Close Price]])-1</f>
        <v>1.1753562664140738E-2</v>
      </c>
      <c r="AE555" s="2">
        <f>(Table2[[#This Row],[Close Price]]/Table2[[#This Row],[Current Week Low]])-1</f>
        <v>7.67895878524949E-3</v>
      </c>
      <c r="AF555" s="2">
        <f>(Table2[[#This Row],[Current Week High]]/Table2[[#This Row],[Close Price]])-1</f>
        <v>6.5139708098333804E-2</v>
      </c>
      <c r="AG555" s="2">
        <f>(Table2[[#This Row],[Close Price]]/Table2[[#This Row],[Current Month Low]])-1</f>
        <v>7.67895878524949E-3</v>
      </c>
      <c r="AH555" s="2">
        <f>(Table2[[#This Row],[Current Month High]]/Table2[[#This Row],[Close Price]])-1</f>
        <v>6.5139708098333804E-2</v>
      </c>
      <c r="AI555">
        <v>19.688293796013198</v>
      </c>
      <c r="AJ555">
        <v>39.167165967645197</v>
      </c>
      <c r="AK555" t="str">
        <f>IF(AND(Table2[[#This Row],[20D EMA]]&gt;Table2[[#This Row],[50D EMA]],Table2[[#This Row],[50D EMA]]&gt;Table2[[#This Row],[200D EMA]]),"Uptrend","Downtrend/NoTrend")</f>
        <v>Uptrend</v>
      </c>
      <c r="AL555">
        <v>0.15</v>
      </c>
      <c r="AM555" t="s">
        <v>10358</v>
      </c>
      <c r="AN555">
        <v>9.85</v>
      </c>
      <c r="AO555" t="s">
        <v>10358</v>
      </c>
      <c r="AP555">
        <v>7.5129082934749E-2</v>
      </c>
      <c r="AQ555">
        <f>(Table2[[#This Row],[Sharpe Ratio]]-AVERAGE(Table2[Sharpe Ratio]))/_xlfn.STDEV.P(Table2[Sharpe Ratio])</f>
        <v>0.13225955560886943</v>
      </c>
      <c r="AR5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-0.56521067845302886</v>
      </c>
      <c r="AS555">
        <f>_xlfn.RANK.AVG(Table2[[#This Row],[1Y Return vs Nifty Z-Score]],Table2[1Y Return vs Nifty Z-Score])</f>
        <v>562</v>
      </c>
      <c r="AT555">
        <f>_xlfn.RANK.AVG(Table2[[#This Row],[6M Return vs Nifty Z-Score]],Table2[6M Return vs Nifty Z-Score])</f>
        <v>651</v>
      </c>
      <c r="AU555">
        <f>_xlfn.RANK.AVG(Table2[[#This Row],[Sharpe Ratio Z-Score]],Table2[Sharpe Ratio Z-Score])</f>
        <v>314</v>
      </c>
      <c r="AV555">
        <f>(Table2[[#This Row],[Rank 1Y]]+Table2[[#This Row],[Rank 6M]]+Table2[[#This Row],[Rank Sharpe]])/3</f>
        <v>509</v>
      </c>
    </row>
    <row r="556" spans="1:48" x14ac:dyDescent="0.3">
      <c r="A556" t="s">
        <v>1846</v>
      </c>
      <c r="B556" t="s">
        <v>1847</v>
      </c>
      <c r="C556" t="s">
        <v>10330</v>
      </c>
      <c r="D556" t="s">
        <v>706</v>
      </c>
      <c r="E556">
        <v>4015.4433618599901</v>
      </c>
      <c r="F556">
        <v>600.95000000000005</v>
      </c>
      <c r="G556">
        <v>-38.036673208028503</v>
      </c>
      <c r="H556">
        <f>(Table2[[#This Row],[1Y Return vs Nifty]]-AVERAGE(Table2[1Y Return vs Nifty]))/_xlfn.STDEV.P(Table2[1Y Return vs Nifty])</f>
        <v>-1.0443670517281722</v>
      </c>
      <c r="I556">
        <v>-4.1554268350823396</v>
      </c>
      <c r="J556">
        <f>(Table2[[#This Row],[1M Return vs Nifty]]-AVERAGE(Table2[1M Return vs Nifty]))/_xlfn.STDEV.P(Table2[1M Return vs Nifty])</f>
        <v>-0.6826862158371223</v>
      </c>
      <c r="K556">
        <v>-20.012233754748099</v>
      </c>
      <c r="L556">
        <f>(Table2[[#This Row],[6M Return vs Nifty]]-AVERAGE(Table2[6M Return vs Nifty]))/_xlfn.STDEV.P(Table2[6M Return vs Nifty])</f>
        <v>-0.97355204194173306</v>
      </c>
      <c r="M556">
        <v>-3.9433705274087401</v>
      </c>
      <c r="N556">
        <f>(Table2[[#This Row],[1W Return vs Nifty]]-AVERAGE(Table2[1W Return vs Nifty]))/_xlfn.STDEV.P(Table2[1W Return vs Nifty])</f>
        <v>-0.7470119988535332</v>
      </c>
      <c r="O556">
        <v>611.78</v>
      </c>
      <c r="P556">
        <v>624.57867452344101</v>
      </c>
      <c r="Q556">
        <v>636.02835181687203</v>
      </c>
      <c r="R556">
        <v>45.731872477293003</v>
      </c>
      <c r="S556" s="2">
        <f>(Table2[[#This Row],[Close Price]]-Table2[[#This Row],[20D EMA]])/Table2[[#This Row],[20D EMA]]</f>
        <v>-1.7702442054333137E-2</v>
      </c>
      <c r="T556" s="2">
        <f>(Table2[[#This Row],[Close Price]]-Table2[[#This Row],[50D EMA]])/Table2[[#This Row],[50D EMA]]</f>
        <v>-3.7831382157691905E-2</v>
      </c>
      <c r="U556" s="2">
        <f>(Table2[[#This Row],[Close Price]]-Table2[[#This Row],[200D EMA]])/Table2[[#This Row],[200D EMA]]</f>
        <v>-5.5152182629386766E-2</v>
      </c>
      <c r="V556">
        <v>0.44013130284948199</v>
      </c>
      <c r="W556">
        <v>596.5</v>
      </c>
      <c r="X556">
        <v>606.85</v>
      </c>
      <c r="Y556">
        <v>596.5</v>
      </c>
      <c r="Z556">
        <v>613.5</v>
      </c>
      <c r="AA556">
        <v>596.5</v>
      </c>
      <c r="AB556">
        <v>613.5</v>
      </c>
      <c r="AC556" s="2">
        <f>(Table2[[#This Row],[Close Price]]/Table2[[#This Row],[Day Low]])-1</f>
        <v>7.460184409052939E-3</v>
      </c>
      <c r="AD556" s="2">
        <f>(Table2[[#This Row],[Day High]]/Table2[[#This Row],[Close Price]])-1</f>
        <v>9.8177885015391375E-3</v>
      </c>
      <c r="AE556" s="2">
        <f>(Table2[[#This Row],[Close Price]]/Table2[[#This Row],[Current Week Low]])-1</f>
        <v>7.460184409052939E-3</v>
      </c>
      <c r="AF556" s="2">
        <f>(Table2[[#This Row],[Current Week High]]/Table2[[#This Row],[Close Price]])-1</f>
        <v>2.0883600965138527E-2</v>
      </c>
      <c r="AG556" s="2">
        <f>(Table2[[#This Row],[Close Price]]/Table2[[#This Row],[Current Month Low]])-1</f>
        <v>7.460184409052939E-3</v>
      </c>
      <c r="AH556" s="2">
        <f>(Table2[[#This Row],[Current Month High]]/Table2[[#This Row],[Close Price]])-1</f>
        <v>2.0883600965138527E-2</v>
      </c>
      <c r="AI556">
        <v>35.618603877194403</v>
      </c>
      <c r="AJ556">
        <v>8.9467005076142101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-0.18</v>
      </c>
      <c r="AM556" t="s">
        <v>10357</v>
      </c>
      <c r="AN556">
        <v>-0.33</v>
      </c>
      <c r="AO556" t="s">
        <v>10357</v>
      </c>
      <c r="AP556">
        <v>0.104865782253309</v>
      </c>
      <c r="AQ556">
        <f>(Table2[[#This Row],[Sharpe Ratio]]-AVERAGE(Table2[Sharpe Ratio]))/_xlfn.STDEV.P(Table2[Sharpe Ratio])</f>
        <v>0.47248639144626636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680</v>
      </c>
      <c r="AT556">
        <f>_xlfn.RANK.AVG(Table2[[#This Row],[6M Return vs Nifty Z-Score]],Table2[6M Return vs Nifty Z-Score])</f>
        <v>630</v>
      </c>
      <c r="AU556">
        <f>_xlfn.RANK.AVG(Table2[[#This Row],[Sharpe Ratio Z-Score]],Table2[Sharpe Ratio Z-Score])</f>
        <v>219</v>
      </c>
      <c r="AV556">
        <f>(Table2[[#This Row],[Rank 1Y]]+Table2[[#This Row],[Rank 6M]]+Table2[[#This Row],[Rank Sharpe]])/3</f>
        <v>509.66666666666669</v>
      </c>
    </row>
    <row r="557" spans="1:48" x14ac:dyDescent="0.3">
      <c r="A557" t="s">
        <v>860</v>
      </c>
      <c r="B557" t="s">
        <v>861</v>
      </c>
      <c r="C557" t="s">
        <v>10313</v>
      </c>
      <c r="D557" t="s">
        <v>21</v>
      </c>
      <c r="E557">
        <v>18387.92177664</v>
      </c>
      <c r="F557">
        <v>660.3</v>
      </c>
      <c r="G557">
        <v>-1.75905039776455</v>
      </c>
      <c r="H557">
        <f>(Table2[[#This Row],[1Y Return vs Nifty]]-AVERAGE(Table2[1Y Return vs Nifty]))/_xlfn.STDEV.P(Table2[1Y Return vs Nifty])</f>
        <v>-0.43950649142995557</v>
      </c>
      <c r="I557">
        <v>11.2070269076039</v>
      </c>
      <c r="J557">
        <f>(Table2[[#This Row],[1M Return vs Nifty]]-AVERAGE(Table2[1M Return vs Nifty]))/_xlfn.STDEV.P(Table2[1M Return vs Nifty])</f>
        <v>0.81366977195585943</v>
      </c>
      <c r="K557">
        <v>-28.206525260473299</v>
      </c>
      <c r="L557">
        <f>(Table2[[#This Row],[6M Return vs Nifty]]-AVERAGE(Table2[6M Return vs Nifty]))/_xlfn.STDEV.P(Table2[6M Return vs Nifty])</f>
        <v>-1.2480876309663318</v>
      </c>
      <c r="M557">
        <v>2.7666571141351599</v>
      </c>
      <c r="N557">
        <f>(Table2[[#This Row],[1W Return vs Nifty]]-AVERAGE(Table2[1W Return vs Nifty]))/_xlfn.STDEV.P(Table2[1W Return vs Nifty])</f>
        <v>0.85858201229624787</v>
      </c>
      <c r="O557">
        <v>642.53</v>
      </c>
      <c r="P557">
        <v>651.17317190833796</v>
      </c>
      <c r="Q557">
        <v>647.25811582106599</v>
      </c>
      <c r="R557">
        <v>66.007019728605897</v>
      </c>
      <c r="S557" s="2">
        <f>(Table2[[#This Row],[Close Price]]-Table2[[#This Row],[20D EMA]])/Table2[[#This Row],[20D EMA]]</f>
        <v>2.7656296204068266E-2</v>
      </c>
      <c r="T557" s="2">
        <f>(Table2[[#This Row],[Close Price]]-Table2[[#This Row],[50D EMA]])/Table2[[#This Row],[50D EMA]]</f>
        <v>1.4015976832882674E-2</v>
      </c>
      <c r="U557" s="2">
        <f>(Table2[[#This Row],[Close Price]]-Table2[[#This Row],[200D EMA]])/Table2[[#This Row],[200D EMA]]</f>
        <v>2.014943321705585E-2</v>
      </c>
      <c r="V557">
        <v>1.2065195304302101</v>
      </c>
      <c r="W557">
        <v>637.79999999999995</v>
      </c>
      <c r="X557">
        <v>666.65</v>
      </c>
      <c r="Y557">
        <v>637.79999999999995</v>
      </c>
      <c r="Z557">
        <v>678.95</v>
      </c>
      <c r="AA557">
        <v>637.79999999999995</v>
      </c>
      <c r="AB557">
        <v>678.95</v>
      </c>
      <c r="AC557" s="2">
        <f>(Table2[[#This Row],[Close Price]]/Table2[[#This Row],[Day Low]])-1</f>
        <v>3.5277516462840941E-2</v>
      </c>
      <c r="AD557" s="2">
        <f>(Table2[[#This Row],[Day High]]/Table2[[#This Row],[Close Price]])-1</f>
        <v>9.6168408299257546E-3</v>
      </c>
      <c r="AE557" s="2">
        <f>(Table2[[#This Row],[Close Price]]/Table2[[#This Row],[Current Week Low]])-1</f>
        <v>3.5277516462840941E-2</v>
      </c>
      <c r="AF557" s="2">
        <f>(Table2[[#This Row],[Current Week High]]/Table2[[#This Row],[Close Price]])-1</f>
        <v>2.8244737240648243E-2</v>
      </c>
      <c r="AG557" s="2">
        <f>(Table2[[#This Row],[Close Price]]/Table2[[#This Row],[Current Month Low]])-1</f>
        <v>3.5277516462840941E-2</v>
      </c>
      <c r="AH557" s="2">
        <f>(Table2[[#This Row],[Current Month High]]/Table2[[#This Row],[Close Price]])-1</f>
        <v>2.8244737240648243E-2</v>
      </c>
      <c r="AI557">
        <v>30.524004240496701</v>
      </c>
      <c r="AJ557">
        <v>39.775613886536803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-0.21</v>
      </c>
      <c r="AM557" t="s">
        <v>10357</v>
      </c>
      <c r="AN557">
        <v>5.88</v>
      </c>
      <c r="AO557" t="s">
        <v>10358</v>
      </c>
      <c r="AP557">
        <v>4.8334950323767001E-2</v>
      </c>
      <c r="AQ557">
        <f>(Table2[[#This Row],[Sharpe Ratio]]-AVERAGE(Table2[Sharpe Ratio]))/_xlfn.STDEV.P(Table2[Sharpe Ratio])</f>
        <v>-0.17430045831817262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452</v>
      </c>
      <c r="AT557">
        <f>_xlfn.RANK.AVG(Table2[[#This Row],[6M Return vs Nifty Z-Score]],Table2[6M Return vs Nifty Z-Score])</f>
        <v>693</v>
      </c>
      <c r="AU557">
        <f>_xlfn.RANK.AVG(Table2[[#This Row],[Sharpe Ratio Z-Score]],Table2[Sharpe Ratio Z-Score])</f>
        <v>386</v>
      </c>
      <c r="AV557">
        <f>(Table2[[#This Row],[Rank 1Y]]+Table2[[#This Row],[Rank 6M]]+Table2[[#This Row],[Rank Sharpe]])/3</f>
        <v>510.33333333333331</v>
      </c>
    </row>
    <row r="558" spans="1:48" x14ac:dyDescent="0.3">
      <c r="A558" t="s">
        <v>16</v>
      </c>
      <c r="B558" t="s">
        <v>17</v>
      </c>
      <c r="C558" t="s">
        <v>10312</v>
      </c>
      <c r="D558" t="s">
        <v>18</v>
      </c>
      <c r="E558">
        <v>2051732.3664869999</v>
      </c>
      <c r="F558">
        <v>3029.1</v>
      </c>
      <c r="G558">
        <v>-3.3812298042202</v>
      </c>
      <c r="H558">
        <f>(Table2[[#This Row],[1Y Return vs Nifty]]-AVERAGE(Table2[1Y Return vs Nifty]))/_xlfn.STDEV.P(Table2[1Y Return vs Nifty])</f>
        <v>-0.46655325658942426</v>
      </c>
      <c r="I558">
        <v>8.2252209510854796E-2</v>
      </c>
      <c r="J558">
        <f>(Table2[[#This Row],[1M Return vs Nifty]]-AVERAGE(Table2[1M Return vs Nifty]))/_xlfn.STDEV.P(Table2[1M Return vs Nifty])</f>
        <v>-0.26992165888991387</v>
      </c>
      <c r="K558">
        <v>-11.991753253426401</v>
      </c>
      <c r="L558">
        <f>(Table2[[#This Row],[6M Return vs Nifty]]-AVERAGE(Table2[6M Return vs Nifty]))/_xlfn.STDEV.P(Table2[6M Return vs Nifty])</f>
        <v>-0.70483969052584428</v>
      </c>
      <c r="M558">
        <v>-0.27676563388594799</v>
      </c>
      <c r="N558">
        <f>(Table2[[#This Row],[1W Return vs Nifty]]-AVERAGE(Table2[1W Return vs Nifty]))/_xlfn.STDEV.P(Table2[1W Return vs Nifty])</f>
        <v>0.13034338219496072</v>
      </c>
      <c r="O558">
        <v>3004.09</v>
      </c>
      <c r="P558">
        <v>2998.5677816005</v>
      </c>
      <c r="Q558">
        <v>2847.7764985420199</v>
      </c>
      <c r="R558">
        <v>61.532231289674499</v>
      </c>
      <c r="S558" s="2">
        <f>(Table2[[#This Row],[Close Price]]-Table2[[#This Row],[20D EMA]])/Table2[[#This Row],[20D EMA]]</f>
        <v>8.3253164851917767E-3</v>
      </c>
      <c r="T558" s="2">
        <f>(Table2[[#This Row],[Close Price]]-Table2[[#This Row],[50D EMA]])/Table2[[#This Row],[50D EMA]]</f>
        <v>1.018226720998223E-2</v>
      </c>
      <c r="U558" s="2">
        <f>(Table2[[#This Row],[Close Price]]-Table2[[#This Row],[200D EMA]])/Table2[[#This Row],[200D EMA]]</f>
        <v>6.367195654252096E-2</v>
      </c>
      <c r="V558">
        <v>1.1780972758450901</v>
      </c>
      <c r="W558">
        <v>2999</v>
      </c>
      <c r="X558">
        <v>3035</v>
      </c>
      <c r="Y558">
        <v>2999</v>
      </c>
      <c r="Z558">
        <v>3053.6</v>
      </c>
      <c r="AA558">
        <v>2999</v>
      </c>
      <c r="AB558">
        <v>3053.6</v>
      </c>
      <c r="AC558" s="2">
        <f>(Table2[[#This Row],[Close Price]]/Table2[[#This Row],[Day Low]])-1</f>
        <v>1.0036678892964224E-2</v>
      </c>
      <c r="AD558" s="2">
        <f>(Table2[[#This Row],[Day High]]/Table2[[#This Row],[Close Price]])-1</f>
        <v>1.9477732659867186E-3</v>
      </c>
      <c r="AE558" s="2">
        <f>(Table2[[#This Row],[Close Price]]/Table2[[#This Row],[Current Week Low]])-1</f>
        <v>1.0036678892964224E-2</v>
      </c>
      <c r="AF558" s="2">
        <f>(Table2[[#This Row],[Current Week High]]/Table2[[#This Row],[Close Price]])-1</f>
        <v>8.0882110197748602E-3</v>
      </c>
      <c r="AG558" s="2">
        <f>(Table2[[#This Row],[Close Price]]/Table2[[#This Row],[Current Month Low]])-1</f>
        <v>1.0036678892964224E-2</v>
      </c>
      <c r="AH558" s="2">
        <f>(Table2[[#This Row],[Current Month High]]/Table2[[#This Row],[Close Price]])-1</f>
        <v>8.0882110197748602E-3</v>
      </c>
      <c r="AI558">
        <v>6.22297051929616</v>
      </c>
      <c r="AJ558">
        <v>36.427509795973499</v>
      </c>
      <c r="AK558" t="str">
        <f>IF(AND(Table2[[#This Row],[20D EMA]]&gt;Table2[[#This Row],[50D EMA]],Table2[[#This Row],[50D EMA]]&gt;Table2[[#This Row],[200D EMA]]),"Uptrend","Downtrend/NoTrend")</f>
        <v>Uptrend</v>
      </c>
      <c r="AL558">
        <v>-0.03</v>
      </c>
      <c r="AM558" t="s">
        <v>10357</v>
      </c>
      <c r="AN558">
        <v>1.76</v>
      </c>
      <c r="AO558" t="s">
        <v>10358</v>
      </c>
      <c r="AP558">
        <v>3.1017511291580001E-3</v>
      </c>
      <c r="AQ558">
        <f>(Table2[[#This Row],[Sharpe Ratio]]-AVERAGE(Table2[Sharpe Ratio]))/_xlfn.STDEV.P(Table2[Sharpe Ratio])</f>
        <v>-0.69182757428760389</v>
      </c>
      <c r="AR5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-2.0027987980978255</v>
      </c>
      <c r="AS558">
        <f>_xlfn.RANK.AVG(Table2[[#This Row],[1Y Return vs Nifty Z-Score]],Table2[1Y Return vs Nifty Z-Score])</f>
        <v>464</v>
      </c>
      <c r="AT558">
        <f>_xlfn.RANK.AVG(Table2[[#This Row],[6M Return vs Nifty Z-Score]],Table2[6M Return vs Nifty Z-Score])</f>
        <v>553</v>
      </c>
      <c r="AU558">
        <f>_xlfn.RANK.AVG(Table2[[#This Row],[Sharpe Ratio Z-Score]],Table2[Sharpe Ratio Z-Score])</f>
        <v>515</v>
      </c>
      <c r="AV558">
        <f>(Table2[[#This Row],[Rank 1Y]]+Table2[[#This Row],[Rank 6M]]+Table2[[#This Row],[Rank Sharpe]])/3</f>
        <v>510.66666666666669</v>
      </c>
    </row>
    <row r="559" spans="1:48" x14ac:dyDescent="0.3">
      <c r="A559" t="s">
        <v>536</v>
      </c>
      <c r="B559" t="s">
        <v>537</v>
      </c>
      <c r="C559" t="s">
        <v>10314</v>
      </c>
      <c r="D559" t="s">
        <v>538</v>
      </c>
      <c r="E559">
        <v>38682.628610895001</v>
      </c>
      <c r="F559">
        <v>613.9</v>
      </c>
      <c r="G559">
        <v>-57.374839642665201</v>
      </c>
      <c r="H559">
        <f>(Table2[[#This Row],[1Y Return vs Nifty]]-AVERAGE(Table2[1Y Return vs Nifty]))/_xlfn.STDEV.P(Table2[1Y Return vs Nifty])</f>
        <v>-1.3667943024322935</v>
      </c>
      <c r="I559">
        <v>14.5072472960426</v>
      </c>
      <c r="J559">
        <f>(Table2[[#This Row],[1M Return vs Nifty]]-AVERAGE(Table2[1M Return vs Nifty]))/_xlfn.STDEV.P(Table2[1M Return vs Nifty])</f>
        <v>1.1351226220012345</v>
      </c>
      <c r="K559">
        <v>34.329711578732301</v>
      </c>
      <c r="L559">
        <f>(Table2[[#This Row],[6M Return vs Nifty]]-AVERAGE(Table2[6M Return vs Nifty]))/_xlfn.STDEV.P(Table2[6M Return vs Nifty])</f>
        <v>0.84708101223337229</v>
      </c>
      <c r="M559">
        <v>8.0523941735135605</v>
      </c>
      <c r="N559">
        <f>(Table2[[#This Row],[1W Return vs Nifty]]-AVERAGE(Table2[1W Return vs Nifty]))/_xlfn.STDEV.P(Table2[1W Return vs Nifty])</f>
        <v>2.1233678254732724</v>
      </c>
      <c r="O559">
        <v>557.1</v>
      </c>
      <c r="P559">
        <v>508.32199359421497</v>
      </c>
      <c r="Q559">
        <v>521.82135830442303</v>
      </c>
      <c r="R559">
        <v>69.750679693090007</v>
      </c>
      <c r="S559" s="2">
        <f>(Table2[[#This Row],[Close Price]]-Table2[[#This Row],[20D EMA]])/Table2[[#This Row],[20D EMA]]</f>
        <v>0.1019565607610841</v>
      </c>
      <c r="T559" s="2">
        <f>(Table2[[#This Row],[Close Price]]-Table2[[#This Row],[50D EMA]])/Table2[[#This Row],[50D EMA]]</f>
        <v>0.20769907211621888</v>
      </c>
      <c r="U559" s="2">
        <f>(Table2[[#This Row],[Close Price]]-Table2[[#This Row],[200D EMA]])/Table2[[#This Row],[200D EMA]]</f>
        <v>0.17645625314144309</v>
      </c>
      <c r="V559">
        <v>1.9102071883840199</v>
      </c>
      <c r="W559">
        <v>583.6</v>
      </c>
      <c r="X559">
        <v>620.95000000000005</v>
      </c>
      <c r="Y559">
        <v>583.6</v>
      </c>
      <c r="Z559">
        <v>634</v>
      </c>
      <c r="AA559">
        <v>583.6</v>
      </c>
      <c r="AB559">
        <v>634</v>
      </c>
      <c r="AC559" s="2">
        <f>(Table2[[#This Row],[Close Price]]/Table2[[#This Row],[Day Low]])-1</f>
        <v>5.1919122686771679E-2</v>
      </c>
      <c r="AD559" s="2">
        <f>(Table2[[#This Row],[Day High]]/Table2[[#This Row],[Close Price]])-1</f>
        <v>1.1483955041537763E-2</v>
      </c>
      <c r="AE559" s="2">
        <f>(Table2[[#This Row],[Close Price]]/Table2[[#This Row],[Current Week Low]])-1</f>
        <v>5.1919122686771679E-2</v>
      </c>
      <c r="AF559" s="2">
        <f>(Table2[[#This Row],[Current Week High]]/Table2[[#This Row],[Close Price]])-1</f>
        <v>3.2741488841830924E-2</v>
      </c>
      <c r="AG559" s="2">
        <f>(Table2[[#This Row],[Close Price]]/Table2[[#This Row],[Current Month Low]])-1</f>
        <v>5.1919122686771679E-2</v>
      </c>
      <c r="AH559" s="2">
        <f>(Table2[[#This Row],[Current Month High]]/Table2[[#This Row],[Close Price]])-1</f>
        <v>3.2741488841830924E-2</v>
      </c>
      <c r="AI559">
        <v>62.6160612477602</v>
      </c>
      <c r="AJ559">
        <v>98.0322580645161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0.18</v>
      </c>
      <c r="AM559" t="s">
        <v>10358</v>
      </c>
      <c r="AN559">
        <v>7.18</v>
      </c>
      <c r="AO559" t="s">
        <v>10358</v>
      </c>
      <c r="AP559">
        <v>-6.4741137630975998E-2</v>
      </c>
      <c r="AQ559">
        <f>(Table2[[#This Row],[Sharpe Ratio]]-AVERAGE(Table2[Sharpe Ratio]))/_xlfn.STDEV.P(Table2[Sharpe Ratio])</f>
        <v>-1.4680391884166275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726</v>
      </c>
      <c r="AT559">
        <f>_xlfn.RANK.AVG(Table2[[#This Row],[6M Return vs Nifty Z-Score]],Table2[6M Return vs Nifty Z-Score])</f>
        <v>128</v>
      </c>
      <c r="AU559">
        <f>_xlfn.RANK.AVG(Table2[[#This Row],[Sharpe Ratio Z-Score]],Table2[Sharpe Ratio Z-Score])</f>
        <v>678</v>
      </c>
      <c r="AV559">
        <f>(Table2[[#This Row],[Rank 1Y]]+Table2[[#This Row],[Rank 6M]]+Table2[[#This Row],[Rank Sharpe]])/3</f>
        <v>510.66666666666669</v>
      </c>
    </row>
    <row r="560" spans="1:48" x14ac:dyDescent="0.3">
      <c r="A560" t="s">
        <v>957</v>
      </c>
      <c r="B560" t="s">
        <v>958</v>
      </c>
      <c r="C560" t="s">
        <v>10323</v>
      </c>
      <c r="D560" t="s">
        <v>959</v>
      </c>
      <c r="E560">
        <v>15552.620530314</v>
      </c>
      <c r="F560">
        <v>198.65</v>
      </c>
      <c r="G560">
        <v>-1.69378637625534</v>
      </c>
      <c r="H560">
        <f>(Table2[[#This Row],[1Y Return vs Nifty]]-AVERAGE(Table2[1Y Return vs Nifty]))/_xlfn.STDEV.P(Table2[1Y Return vs Nifty])</f>
        <v>-0.43841833764369897</v>
      </c>
      <c r="I560">
        <v>-5.6601027158506401E-2</v>
      </c>
      <c r="J560">
        <f>(Table2[[#This Row],[1M Return vs Nifty]]-AVERAGE(Table2[1M Return vs Nifty]))/_xlfn.STDEV.P(Table2[1M Return vs Nifty])</f>
        <v>-0.28344644312000811</v>
      </c>
      <c r="K560">
        <v>-17.3044032618877</v>
      </c>
      <c r="L560">
        <f>(Table2[[#This Row],[6M Return vs Nifty]]-AVERAGE(Table2[6M Return vs Nifty]))/_xlfn.STDEV.P(Table2[6M Return vs Nifty])</f>
        <v>-0.88283085649003135</v>
      </c>
      <c r="M560">
        <v>-1.8796279336836299</v>
      </c>
      <c r="N560">
        <f>(Table2[[#This Row],[1W Return vs Nifty]]-AVERAGE(Table2[1W Return vs Nifty]))/_xlfn.STDEV.P(Table2[1W Return vs Nifty])</f>
        <v>-0.2531939512907147</v>
      </c>
      <c r="O560">
        <v>202.32</v>
      </c>
      <c r="P560">
        <v>204.70852998003599</v>
      </c>
      <c r="Q560">
        <v>198.36219593454501</v>
      </c>
      <c r="R560">
        <v>39.2613131823217</v>
      </c>
      <c r="S560" s="2">
        <f>(Table2[[#This Row],[Close Price]]-Table2[[#This Row],[20D EMA]])/Table2[[#This Row],[20D EMA]]</f>
        <v>-1.813958086200073E-2</v>
      </c>
      <c r="T560" s="2">
        <f>(Table2[[#This Row],[Close Price]]-Table2[[#This Row],[50D EMA]])/Table2[[#This Row],[50D EMA]]</f>
        <v>-2.9595884356293494E-2</v>
      </c>
      <c r="U560" s="2">
        <f>(Table2[[#This Row],[Close Price]]-Table2[[#This Row],[200D EMA]])/Table2[[#This Row],[200D EMA]]</f>
        <v>1.4509017915387507E-3</v>
      </c>
      <c r="V560">
        <v>0.74237289793203898</v>
      </c>
      <c r="W560">
        <v>198.01</v>
      </c>
      <c r="X560">
        <v>200.82</v>
      </c>
      <c r="Y560">
        <v>197.2</v>
      </c>
      <c r="Z560">
        <v>203.65</v>
      </c>
      <c r="AA560">
        <v>197.2</v>
      </c>
      <c r="AB560">
        <v>203.65</v>
      </c>
      <c r="AC560" s="2">
        <f>(Table2[[#This Row],[Close Price]]/Table2[[#This Row],[Day Low]])-1</f>
        <v>3.2321599919196142E-3</v>
      </c>
      <c r="AD560" s="2">
        <f>(Table2[[#This Row],[Day High]]/Table2[[#This Row],[Close Price]])-1</f>
        <v>1.0923735212685637E-2</v>
      </c>
      <c r="AE560" s="2">
        <f>(Table2[[#This Row],[Close Price]]/Table2[[#This Row],[Current Week Low]])-1</f>
        <v>7.3529411764707842E-3</v>
      </c>
      <c r="AF560" s="2">
        <f>(Table2[[#This Row],[Current Week High]]/Table2[[#This Row],[Close Price]])-1</f>
        <v>2.5169896803423075E-2</v>
      </c>
      <c r="AG560" s="2">
        <f>(Table2[[#This Row],[Close Price]]/Table2[[#This Row],[Current Month Low]])-1</f>
        <v>7.3529411764707842E-3</v>
      </c>
      <c r="AH560" s="2">
        <f>(Table2[[#This Row],[Current Month High]]/Table2[[#This Row],[Close Price]])-1</f>
        <v>2.5169896803423075E-2</v>
      </c>
      <c r="AI560">
        <v>19.582179713063098</v>
      </c>
      <c r="AJ560">
        <v>45.851688693098303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-0.16</v>
      </c>
      <c r="AM560" t="s">
        <v>10357</v>
      </c>
      <c r="AN560">
        <v>-2.48</v>
      </c>
      <c r="AO560" t="s">
        <v>10357</v>
      </c>
      <c r="AP560">
        <v>1.8367079201724999E-2</v>
      </c>
      <c r="AQ560">
        <f>(Table2[[#This Row],[Sharpe Ratio]]-AVERAGE(Table2[Sharpe Ratio]))/_xlfn.STDEV.P(Table2[Sharpe Ratio])</f>
        <v>-0.51717220273775422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451</v>
      </c>
      <c r="AT560">
        <f>_xlfn.RANK.AVG(Table2[[#This Row],[6M Return vs Nifty Z-Score]],Table2[6M Return vs Nifty Z-Score])</f>
        <v>606</v>
      </c>
      <c r="AU560">
        <f>_xlfn.RANK.AVG(Table2[[#This Row],[Sharpe Ratio Z-Score]],Table2[Sharpe Ratio Z-Score])</f>
        <v>476</v>
      </c>
      <c r="AV560">
        <f>(Table2[[#This Row],[Rank 1Y]]+Table2[[#This Row],[Rank 6M]]+Table2[[#This Row],[Rank Sharpe]])/3</f>
        <v>511</v>
      </c>
    </row>
    <row r="561" spans="1:48" x14ac:dyDescent="0.3">
      <c r="A561" t="s">
        <v>1622</v>
      </c>
      <c r="B561" t="s">
        <v>1623</v>
      </c>
      <c r="C561" t="s">
        <v>10318</v>
      </c>
      <c r="D561" t="s">
        <v>54</v>
      </c>
      <c r="E561">
        <v>5571.6667099850001</v>
      </c>
      <c r="F561">
        <v>1397.3</v>
      </c>
      <c r="G561">
        <v>-24.292328361861099</v>
      </c>
      <c r="H561">
        <f>(Table2[[#This Row],[1Y Return vs Nifty]]-AVERAGE(Table2[1Y Return vs Nifty]))/_xlfn.STDEV.P(Table2[1Y Return vs Nifty])</f>
        <v>-0.81520616739832508</v>
      </c>
      <c r="I561">
        <v>7.39054728166185</v>
      </c>
      <c r="J561">
        <f>(Table2[[#This Row],[1M Return vs Nifty]]-AVERAGE(Table2[1M Return vs Nifty]))/_xlfn.STDEV.P(Table2[1M Return vs Nifty])</f>
        <v>0.44193149132558518</v>
      </c>
      <c r="K561">
        <v>6.3418445876220204</v>
      </c>
      <c r="L561">
        <f>(Table2[[#This Row],[6M Return vs Nifty]]-AVERAGE(Table2[6M Return vs Nifty]))/_xlfn.STDEV.P(Table2[6M Return vs Nifty])</f>
        <v>-9.0604148781238139E-2</v>
      </c>
      <c r="M561">
        <v>3.7586891011888199</v>
      </c>
      <c r="N561">
        <f>(Table2[[#This Row],[1W Return vs Nifty]]-AVERAGE(Table2[1W Return vs Nifty]))/_xlfn.STDEV.P(Table2[1W Return vs Nifty])</f>
        <v>1.0959581756105152</v>
      </c>
      <c r="O561">
        <v>1332.07</v>
      </c>
      <c r="P561">
        <v>1312.30578373964</v>
      </c>
      <c r="Q561">
        <v>1232.7973095494499</v>
      </c>
      <c r="R561">
        <v>61.286285238279198</v>
      </c>
      <c r="S561" s="2">
        <f>(Table2[[#This Row],[Close Price]]-Table2[[#This Row],[20D EMA]])/Table2[[#This Row],[20D EMA]]</f>
        <v>4.8968898030884278E-2</v>
      </c>
      <c r="T561" s="2">
        <f>(Table2[[#This Row],[Close Price]]-Table2[[#This Row],[50D EMA]])/Table2[[#This Row],[50D EMA]]</f>
        <v>6.4767081966334392E-2</v>
      </c>
      <c r="U561" s="2">
        <f>(Table2[[#This Row],[Close Price]]-Table2[[#This Row],[200D EMA]])/Table2[[#This Row],[200D EMA]]</f>
        <v>0.13343855407234043</v>
      </c>
      <c r="V561">
        <v>0.97933881077042895</v>
      </c>
      <c r="W561">
        <v>1360.2</v>
      </c>
      <c r="X561">
        <v>1414</v>
      </c>
      <c r="Y561">
        <v>1352.05</v>
      </c>
      <c r="Z561">
        <v>1414</v>
      </c>
      <c r="AA561">
        <v>1352.05</v>
      </c>
      <c r="AB561">
        <v>1414</v>
      </c>
      <c r="AC561" s="2">
        <f>(Table2[[#This Row],[Close Price]]/Table2[[#This Row],[Day Low]])-1</f>
        <v>2.7275400676371131E-2</v>
      </c>
      <c r="AD561" s="2">
        <f>(Table2[[#This Row],[Day High]]/Table2[[#This Row],[Close Price]])-1</f>
        <v>1.1951620983325029E-2</v>
      </c>
      <c r="AE561" s="2">
        <f>(Table2[[#This Row],[Close Price]]/Table2[[#This Row],[Current Week Low]])-1</f>
        <v>3.3467697200547208E-2</v>
      </c>
      <c r="AF561" s="2">
        <f>(Table2[[#This Row],[Current Week High]]/Table2[[#This Row],[Close Price]])-1</f>
        <v>1.1951620983325029E-2</v>
      </c>
      <c r="AG561" s="2">
        <f>(Table2[[#This Row],[Close Price]]/Table2[[#This Row],[Current Month Low]])-1</f>
        <v>3.3467697200547208E-2</v>
      </c>
      <c r="AH561" s="2">
        <f>(Table2[[#This Row],[Current Month High]]/Table2[[#This Row],[Close Price]])-1</f>
        <v>1.1951620983325029E-2</v>
      </c>
      <c r="AI561">
        <v>5.1313246976311504</v>
      </c>
      <c r="AJ561">
        <v>39.110956244710998</v>
      </c>
      <c r="AK561" t="str">
        <f>IF(AND(Table2[[#This Row],[20D EMA]]&gt;Table2[[#This Row],[50D EMA]],Table2[[#This Row],[50D EMA]]&gt;Table2[[#This Row],[200D EMA]]),"Uptrend","Downtrend/NoTrend")</f>
        <v>Uptrend</v>
      </c>
      <c r="AL561">
        <v>-7.0000000000000007E-2</v>
      </c>
      <c r="AM561" t="s">
        <v>10357</v>
      </c>
      <c r="AN561">
        <v>9.39</v>
      </c>
      <c r="AO561" t="s">
        <v>10358</v>
      </c>
      <c r="AP561">
        <v>-4.3026563720330001E-3</v>
      </c>
      <c r="AQ561">
        <f>(Table2[[#This Row],[Sharpe Ratio]]-AVERAGE(Table2[Sharpe Ratio]))/_xlfn.STDEV.P(Table2[Sharpe Ratio])</f>
        <v>-0.7765437059736976</v>
      </c>
      <c r="AR5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-0.1444643552171605</v>
      </c>
      <c r="AS561">
        <f>_xlfn.RANK.AVG(Table2[[#This Row],[1Y Return vs Nifty Z-Score]],Table2[1Y Return vs Nifty Z-Score])</f>
        <v>601</v>
      </c>
      <c r="AT561">
        <f>_xlfn.RANK.AVG(Table2[[#This Row],[6M Return vs Nifty Z-Score]],Table2[6M Return vs Nifty Z-Score])</f>
        <v>351</v>
      </c>
      <c r="AU561">
        <f>_xlfn.RANK.AVG(Table2[[#This Row],[Sharpe Ratio Z-Score]],Table2[Sharpe Ratio Z-Score])</f>
        <v>584</v>
      </c>
      <c r="AV561">
        <f>(Table2[[#This Row],[Rank 1Y]]+Table2[[#This Row],[Rank 6M]]+Table2[[#This Row],[Rank Sharpe]])/3</f>
        <v>512</v>
      </c>
    </row>
    <row r="562" spans="1:48" x14ac:dyDescent="0.3">
      <c r="A562" t="s">
        <v>1443</v>
      </c>
      <c r="B562" t="s">
        <v>1444</v>
      </c>
      <c r="C562" t="s">
        <v>10325</v>
      </c>
      <c r="D562" t="s">
        <v>156</v>
      </c>
      <c r="E562">
        <v>7487.9798000000001</v>
      </c>
      <c r="F562">
        <v>404.5</v>
      </c>
      <c r="G562">
        <v>-33.677565798153502</v>
      </c>
      <c r="H562">
        <f>(Table2[[#This Row],[1Y Return vs Nifty]]-AVERAGE(Table2[1Y Return vs Nifty]))/_xlfn.STDEV.P(Table2[1Y Return vs Nifty])</f>
        <v>-0.97168720266179087</v>
      </c>
      <c r="I562">
        <v>-12.122185391448999</v>
      </c>
      <c r="J562">
        <f>(Table2[[#This Row],[1M Return vs Nifty]]-AVERAGE(Table2[1M Return vs Nifty]))/_xlfn.STDEV.P(Table2[1M Return vs Nifty])</f>
        <v>-1.4586759808052103</v>
      </c>
      <c r="K562">
        <v>-16.430942206789901</v>
      </c>
      <c r="L562">
        <f>(Table2[[#This Row],[6M Return vs Nifty]]-AVERAGE(Table2[6M Return vs Nifty]))/_xlfn.STDEV.P(Table2[6M Return vs Nifty])</f>
        <v>-0.85356705191537341</v>
      </c>
      <c r="M562">
        <v>-3.9491056438717802</v>
      </c>
      <c r="N562">
        <f>(Table2[[#This Row],[1W Return vs Nifty]]-AVERAGE(Table2[1W Return vs Nifty]))/_xlfn.STDEV.P(Table2[1W Return vs Nifty])</f>
        <v>-0.74838431341588951</v>
      </c>
      <c r="O562">
        <v>423.46</v>
      </c>
      <c r="P562">
        <v>441.72220242310101</v>
      </c>
      <c r="Q562">
        <v>423.82689950865199</v>
      </c>
      <c r="R562">
        <v>34.969905151196798</v>
      </c>
      <c r="S562" s="2">
        <f>(Table2[[#This Row],[Close Price]]-Table2[[#This Row],[20D EMA]])/Table2[[#This Row],[20D EMA]]</f>
        <v>-4.4774004628536299E-2</v>
      </c>
      <c r="T562" s="2">
        <f>(Table2[[#This Row],[Close Price]]-Table2[[#This Row],[50D EMA]])/Table2[[#This Row],[50D EMA]]</f>
        <v>-8.4266089000996025E-2</v>
      </c>
      <c r="U562" s="2">
        <f>(Table2[[#This Row],[Close Price]]-Table2[[#This Row],[200D EMA]])/Table2[[#This Row],[200D EMA]]</f>
        <v>-4.5600927008309089E-2</v>
      </c>
      <c r="V562">
        <v>0.394393340227287</v>
      </c>
      <c r="W562">
        <v>403.2</v>
      </c>
      <c r="X562">
        <v>413.65</v>
      </c>
      <c r="Y562">
        <v>398.05</v>
      </c>
      <c r="Z562">
        <v>418.3</v>
      </c>
      <c r="AA562">
        <v>398.05</v>
      </c>
      <c r="AB562">
        <v>418.3</v>
      </c>
      <c r="AC562" s="2">
        <f>(Table2[[#This Row],[Close Price]]/Table2[[#This Row],[Day Low]])-1</f>
        <v>3.2242063492062822E-3</v>
      </c>
      <c r="AD562" s="2">
        <f>(Table2[[#This Row],[Day High]]/Table2[[#This Row],[Close Price]])-1</f>
        <v>2.2620519159455954E-2</v>
      </c>
      <c r="AE562" s="2">
        <f>(Table2[[#This Row],[Close Price]]/Table2[[#This Row],[Current Week Low]])-1</f>
        <v>1.6203994473056094E-2</v>
      </c>
      <c r="AF562" s="2">
        <f>(Table2[[#This Row],[Current Week High]]/Table2[[#This Row],[Close Price]])-1</f>
        <v>3.4116192830655256E-2</v>
      </c>
      <c r="AG562" s="2">
        <f>(Table2[[#This Row],[Close Price]]/Table2[[#This Row],[Current Month Low]])-1</f>
        <v>1.6203994473056094E-2</v>
      </c>
      <c r="AH562" s="2">
        <f>(Table2[[#This Row],[Current Month High]]/Table2[[#This Row],[Close Price]])-1</f>
        <v>3.4116192830655256E-2</v>
      </c>
      <c r="AI562">
        <v>35.352286773794802</v>
      </c>
      <c r="AJ562">
        <v>17.2463768115942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-0.05</v>
      </c>
      <c r="AM562" t="s">
        <v>10357</v>
      </c>
      <c r="AN562">
        <v>-6.93</v>
      </c>
      <c r="AO562" t="s">
        <v>10357</v>
      </c>
      <c r="AP562">
        <v>8.2366388194450996E-2</v>
      </c>
      <c r="AQ562">
        <f>(Table2[[#This Row],[Sharpe Ratio]]-AVERAGE(Table2[Sharpe Ratio]))/_xlfn.STDEV.P(Table2[Sharpe Ratio])</f>
        <v>0.21506381852048695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663</v>
      </c>
      <c r="AT562">
        <f>_xlfn.RANK.AVG(Table2[[#This Row],[6M Return vs Nifty Z-Score]],Table2[6M Return vs Nifty Z-Score])</f>
        <v>593</v>
      </c>
      <c r="AU562">
        <f>_xlfn.RANK.AVG(Table2[[#This Row],[Sharpe Ratio Z-Score]],Table2[Sharpe Ratio Z-Score])</f>
        <v>283</v>
      </c>
      <c r="AV562">
        <f>(Table2[[#This Row],[Rank 1Y]]+Table2[[#This Row],[Rank 6M]]+Table2[[#This Row],[Rank Sharpe]])/3</f>
        <v>513</v>
      </c>
    </row>
    <row r="563" spans="1:48" x14ac:dyDescent="0.3">
      <c r="A563" t="s">
        <v>1093</v>
      </c>
      <c r="B563" t="s">
        <v>1094</v>
      </c>
      <c r="C563" t="s">
        <v>10317</v>
      </c>
      <c r="D563" t="s">
        <v>46</v>
      </c>
      <c r="E563">
        <v>11687.924357399999</v>
      </c>
      <c r="F563">
        <v>443.85</v>
      </c>
      <c r="G563">
        <v>1.7028470590378799</v>
      </c>
      <c r="H563">
        <f>(Table2[[#This Row],[1Y Return vs Nifty]]-AVERAGE(Table2[1Y Return vs Nifty]))/_xlfn.STDEV.P(Table2[1Y Return vs Nifty])</f>
        <v>-0.38178591678348101</v>
      </c>
      <c r="I563">
        <v>-7.7377241223231801</v>
      </c>
      <c r="J563">
        <f>(Table2[[#This Row],[1M Return vs Nifty]]-AVERAGE(Table2[1M Return vs Nifty]))/_xlfn.STDEV.P(Table2[1M Return vs Nifty])</f>
        <v>-1.0316143288587392</v>
      </c>
      <c r="K563">
        <v>-16.643541048490601</v>
      </c>
      <c r="L563">
        <f>(Table2[[#This Row],[6M Return vs Nifty]]-AVERAGE(Table2[6M Return vs Nifty]))/_xlfn.STDEV.P(Table2[6M Return vs Nifty])</f>
        <v>-0.86068980904348757</v>
      </c>
      <c r="M563">
        <v>-5.1169969177977297</v>
      </c>
      <c r="N563">
        <f>(Table2[[#This Row],[1W Return vs Nifty]]-AVERAGE(Table2[1W Return vs Nifty]))/_xlfn.STDEV.P(Table2[1W Return vs Nifty])</f>
        <v>-1.0278405742932502</v>
      </c>
      <c r="O563">
        <v>463.31</v>
      </c>
      <c r="P563">
        <v>474.91687422710999</v>
      </c>
      <c r="Q563">
        <v>440.47225399127598</v>
      </c>
      <c r="R563">
        <v>38.638989407780599</v>
      </c>
      <c r="S563" s="2">
        <f>(Table2[[#This Row],[Close Price]]-Table2[[#This Row],[20D EMA]])/Table2[[#This Row],[20D EMA]]</f>
        <v>-4.2002115214435212E-2</v>
      </c>
      <c r="T563" s="2">
        <f>(Table2[[#This Row],[Close Price]]-Table2[[#This Row],[50D EMA]])/Table2[[#This Row],[50D EMA]]</f>
        <v>-6.5415393541593717E-2</v>
      </c>
      <c r="U563" s="2">
        <f>(Table2[[#This Row],[Close Price]]-Table2[[#This Row],[200D EMA]])/Table2[[#This Row],[200D EMA]]</f>
        <v>7.6684648763164671E-3</v>
      </c>
      <c r="V563">
        <v>0.49012918447899501</v>
      </c>
      <c r="W563">
        <v>440.55</v>
      </c>
      <c r="X563">
        <v>448.4</v>
      </c>
      <c r="Y563">
        <v>440.55</v>
      </c>
      <c r="Z563">
        <v>458.4</v>
      </c>
      <c r="AA563">
        <v>440.55</v>
      </c>
      <c r="AB563">
        <v>458.4</v>
      </c>
      <c r="AC563" s="2">
        <f>(Table2[[#This Row],[Close Price]]/Table2[[#This Row],[Day Low]])-1</f>
        <v>7.4906367041198685E-3</v>
      </c>
      <c r="AD563" s="2">
        <f>(Table2[[#This Row],[Day High]]/Table2[[#This Row],[Close Price]])-1</f>
        <v>1.0251210994705273E-2</v>
      </c>
      <c r="AE563" s="2">
        <f>(Table2[[#This Row],[Close Price]]/Table2[[#This Row],[Current Week Low]])-1</f>
        <v>7.4906367041198685E-3</v>
      </c>
      <c r="AF563" s="2">
        <f>(Table2[[#This Row],[Current Week High]]/Table2[[#This Row],[Close Price]])-1</f>
        <v>3.2781345049002875E-2</v>
      </c>
      <c r="AG563" s="2">
        <f>(Table2[[#This Row],[Close Price]]/Table2[[#This Row],[Current Month Low]])-1</f>
        <v>7.4906367041198685E-3</v>
      </c>
      <c r="AH563" s="2">
        <f>(Table2[[#This Row],[Current Month High]]/Table2[[#This Row],[Close Price]])-1</f>
        <v>3.2781345049002875E-2</v>
      </c>
      <c r="AI563">
        <v>29.5032105441027</v>
      </c>
      <c r="AJ563">
        <v>43.131247984521103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-0.1</v>
      </c>
      <c r="AM563" t="s">
        <v>10357</v>
      </c>
      <c r="AN563">
        <v>-5.14</v>
      </c>
      <c r="AO563" t="s">
        <v>10357</v>
      </c>
      <c r="AP563">
        <v>2.6771042714909998E-3</v>
      </c>
      <c r="AQ563">
        <f>(Table2[[#This Row],[Sharpe Ratio]]-AVERAGE(Table2[Sharpe Ratio]))/_xlfn.STDEV.P(Table2[Sharpe Ratio])</f>
        <v>-0.69668609120586056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429</v>
      </c>
      <c r="AT563">
        <f>_xlfn.RANK.AVG(Table2[[#This Row],[6M Return vs Nifty Z-Score]],Table2[6M Return vs Nifty Z-Score])</f>
        <v>596</v>
      </c>
      <c r="AU563">
        <f>_xlfn.RANK.AVG(Table2[[#This Row],[Sharpe Ratio Z-Score]],Table2[Sharpe Ratio Z-Score])</f>
        <v>516</v>
      </c>
      <c r="AV563">
        <f>(Table2[[#This Row],[Rank 1Y]]+Table2[[#This Row],[Rank 6M]]+Table2[[#This Row],[Rank Sharpe]])/3</f>
        <v>513.66666666666663</v>
      </c>
    </row>
    <row r="564" spans="1:48" x14ac:dyDescent="0.3">
      <c r="A564" t="s">
        <v>1165</v>
      </c>
      <c r="B564" t="s">
        <v>1166</v>
      </c>
      <c r="C564" t="s">
        <v>10316</v>
      </c>
      <c r="D564" t="s">
        <v>989</v>
      </c>
      <c r="E564">
        <v>10482.812132024999</v>
      </c>
      <c r="F564">
        <v>49</v>
      </c>
      <c r="G564">
        <v>-34.530154845458902</v>
      </c>
      <c r="H564">
        <f>(Table2[[#This Row],[1Y Return vs Nifty]]-AVERAGE(Table2[1Y Return vs Nifty]))/_xlfn.STDEV.P(Table2[1Y Return vs Nifty])</f>
        <v>-0.98590250810102598</v>
      </c>
      <c r="I564">
        <v>1.17235156421769</v>
      </c>
      <c r="J564">
        <f>(Table2[[#This Row],[1M Return vs Nifty]]-AVERAGE(Table2[1M Return vs Nifty]))/_xlfn.STDEV.P(Table2[1M Return vs Nifty])</f>
        <v>-0.16374222141031142</v>
      </c>
      <c r="K564">
        <v>-7.9884679682957804</v>
      </c>
      <c r="L564">
        <f>(Table2[[#This Row],[6M Return vs Nifty]]-AVERAGE(Table2[6M Return vs Nifty]))/_xlfn.STDEV.P(Table2[6M Return vs Nifty])</f>
        <v>-0.57071652892987679</v>
      </c>
      <c r="M564">
        <v>2.4901187400346898</v>
      </c>
      <c r="N564">
        <f>(Table2[[#This Row],[1W Return vs Nifty]]-AVERAGE(Table2[1W Return vs Nifty]))/_xlfn.STDEV.P(Table2[1W Return vs Nifty])</f>
        <v>0.79241114370551113</v>
      </c>
      <c r="O564">
        <v>48.01</v>
      </c>
      <c r="P564">
        <v>47.630213236285101</v>
      </c>
      <c r="Q564">
        <v>46.787273510267298</v>
      </c>
      <c r="R564">
        <v>61.398574749823702</v>
      </c>
      <c r="S564" s="2">
        <f>(Table2[[#This Row],[Close Price]]-Table2[[#This Row],[20D EMA]])/Table2[[#This Row],[20D EMA]]</f>
        <v>2.0620704019995877E-2</v>
      </c>
      <c r="T564" s="2">
        <f>(Table2[[#This Row],[Close Price]]-Table2[[#This Row],[50D EMA]])/Table2[[#This Row],[50D EMA]]</f>
        <v>2.8758778738185106E-2</v>
      </c>
      <c r="U564" s="2">
        <f>(Table2[[#This Row],[Close Price]]-Table2[[#This Row],[200D EMA]])/Table2[[#This Row],[200D EMA]]</f>
        <v>4.7293341195595154E-2</v>
      </c>
      <c r="V564">
        <v>0.73772858483286796</v>
      </c>
      <c r="W564">
        <v>47.5</v>
      </c>
      <c r="X564">
        <v>49.88</v>
      </c>
      <c r="Y564">
        <v>47.5</v>
      </c>
      <c r="Z564">
        <v>50.55</v>
      </c>
      <c r="AA564">
        <v>47.5</v>
      </c>
      <c r="AB564">
        <v>50.55</v>
      </c>
      <c r="AC564" s="2">
        <f>(Table2[[#This Row],[Close Price]]/Table2[[#This Row],[Day Low]])-1</f>
        <v>3.1578947368421151E-2</v>
      </c>
      <c r="AD564" s="2">
        <f>(Table2[[#This Row],[Day High]]/Table2[[#This Row],[Close Price]])-1</f>
        <v>1.7959183673469381E-2</v>
      </c>
      <c r="AE564" s="2">
        <f>(Table2[[#This Row],[Close Price]]/Table2[[#This Row],[Current Week Low]])-1</f>
        <v>3.1578947368421151E-2</v>
      </c>
      <c r="AF564" s="2">
        <f>(Table2[[#This Row],[Current Week High]]/Table2[[#This Row],[Close Price]])-1</f>
        <v>3.1632653061224536E-2</v>
      </c>
      <c r="AG564" s="2">
        <f>(Table2[[#This Row],[Close Price]]/Table2[[#This Row],[Current Month Low]])-1</f>
        <v>3.1578947368421151E-2</v>
      </c>
      <c r="AH564" s="2">
        <f>(Table2[[#This Row],[Current Month High]]/Table2[[#This Row],[Close Price]])-1</f>
        <v>3.1632653061224536E-2</v>
      </c>
      <c r="AI564">
        <v>16.836734693877499</v>
      </c>
      <c r="AJ564">
        <v>34.062927496580002</v>
      </c>
      <c r="AK564" t="str">
        <f>IF(AND(Table2[[#This Row],[20D EMA]]&gt;Table2[[#This Row],[50D EMA]],Table2[[#This Row],[50D EMA]]&gt;Table2[[#This Row],[200D EMA]]),"Uptrend","Downtrend/NoTrend")</f>
        <v>Uptrend</v>
      </c>
      <c r="AL564">
        <v>-0.1</v>
      </c>
      <c r="AM564" t="s">
        <v>10357</v>
      </c>
      <c r="AN564">
        <v>3.4</v>
      </c>
      <c r="AO564" t="s">
        <v>10358</v>
      </c>
      <c r="AP564">
        <v>6.1041136580532999E-2</v>
      </c>
      <c r="AQ564">
        <f>(Table2[[#This Row],[Sharpe Ratio]]-AVERAGE(Table2[Sharpe Ratio]))/_xlfn.STDEV.P(Table2[Sharpe Ratio])</f>
        <v>-2.8925025107199343E-2</v>
      </c>
      <c r="AR5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-0.9568751398429024</v>
      </c>
      <c r="AS564">
        <f>_xlfn.RANK.AVG(Table2[[#This Row],[1Y Return vs Nifty Z-Score]],Table2[1Y Return vs Nifty Z-Score])</f>
        <v>666</v>
      </c>
      <c r="AT564">
        <f>_xlfn.RANK.AVG(Table2[[#This Row],[6M Return vs Nifty Z-Score]],Table2[6M Return vs Nifty Z-Score])</f>
        <v>516</v>
      </c>
      <c r="AU564">
        <f>_xlfn.RANK.AVG(Table2[[#This Row],[Sharpe Ratio Z-Score]],Table2[Sharpe Ratio Z-Score])</f>
        <v>360</v>
      </c>
      <c r="AV564">
        <f>(Table2[[#This Row],[Rank 1Y]]+Table2[[#This Row],[Rank 6M]]+Table2[[#This Row],[Rank Sharpe]])/3</f>
        <v>514</v>
      </c>
    </row>
    <row r="565" spans="1:48" x14ac:dyDescent="0.3">
      <c r="A565" t="s">
        <v>152</v>
      </c>
      <c r="B565" t="s">
        <v>153</v>
      </c>
      <c r="C565" t="s">
        <v>10313</v>
      </c>
      <c r="D565" t="s">
        <v>21</v>
      </c>
      <c r="E565">
        <v>182194.52082785001</v>
      </c>
      <c r="F565">
        <v>6071.2</v>
      </c>
      <c r="G565">
        <v>-15.8851989001547</v>
      </c>
      <c r="H565">
        <f>(Table2[[#This Row],[1Y Return vs Nifty]]-AVERAGE(Table2[1Y Return vs Nifty]))/_xlfn.STDEV.P(Table2[1Y Return vs Nifty])</f>
        <v>-0.67503322764140561</v>
      </c>
      <c r="I565">
        <v>12.537465576471501</v>
      </c>
      <c r="J565">
        <f>(Table2[[#This Row],[1M Return vs Nifty]]-AVERAGE(Table2[1M Return vs Nifty]))/_xlfn.STDEV.P(Table2[1M Return vs Nifty])</f>
        <v>0.94325908769255573</v>
      </c>
      <c r="K565">
        <v>3.9106608449255398</v>
      </c>
      <c r="L565">
        <f>(Table2[[#This Row],[6M Return vs Nifty]]-AVERAGE(Table2[6M Return vs Nifty]))/_xlfn.STDEV.P(Table2[6M Return vs Nifty])</f>
        <v>-0.17205676251384391</v>
      </c>
      <c r="M565">
        <v>5.6518322203500801</v>
      </c>
      <c r="N565">
        <f>(Table2[[#This Row],[1W Return vs Nifty]]-AVERAGE(Table2[1W Return vs Nifty]))/_xlfn.STDEV.P(Table2[1W Return vs Nifty])</f>
        <v>1.5489547080771615</v>
      </c>
      <c r="O565">
        <v>5839.61</v>
      </c>
      <c r="P565">
        <v>5601.8692669623597</v>
      </c>
      <c r="Q565">
        <v>5314.9365708855803</v>
      </c>
      <c r="R565">
        <v>83.484658213952699</v>
      </c>
      <c r="S565" s="2">
        <f>(Table2[[#This Row],[Close Price]]-Table2[[#This Row],[20D EMA]])/Table2[[#This Row],[20D EMA]]</f>
        <v>3.965847034305376E-2</v>
      </c>
      <c r="T565" s="2">
        <f>(Table2[[#This Row],[Close Price]]-Table2[[#This Row],[50D EMA]])/Table2[[#This Row],[50D EMA]]</f>
        <v>8.3781093537039455E-2</v>
      </c>
      <c r="U565" s="2">
        <f>(Table2[[#This Row],[Close Price]]-Table2[[#This Row],[200D EMA]])/Table2[[#This Row],[200D EMA]]</f>
        <v>0.14229020779986659</v>
      </c>
      <c r="V565">
        <v>1.4043593210198</v>
      </c>
      <c r="W565">
        <v>5989.75</v>
      </c>
      <c r="X565">
        <v>6088.15</v>
      </c>
      <c r="Y565">
        <v>5989.75</v>
      </c>
      <c r="Z565">
        <v>6201</v>
      </c>
      <c r="AA565">
        <v>5989.75</v>
      </c>
      <c r="AB565">
        <v>6201</v>
      </c>
      <c r="AC565" s="2">
        <f>(Table2[[#This Row],[Close Price]]/Table2[[#This Row],[Day Low]])-1</f>
        <v>1.359823031011298E-2</v>
      </c>
      <c r="AD565" s="2">
        <f>(Table2[[#This Row],[Day High]]/Table2[[#This Row],[Close Price]])-1</f>
        <v>2.7918698115694252E-3</v>
      </c>
      <c r="AE565" s="2">
        <f>(Table2[[#This Row],[Close Price]]/Table2[[#This Row],[Current Week Low]])-1</f>
        <v>1.359823031011298E-2</v>
      </c>
      <c r="AF565" s="2">
        <f>(Table2[[#This Row],[Current Week High]]/Table2[[#This Row],[Close Price]])-1</f>
        <v>2.1379628409540219E-2</v>
      </c>
      <c r="AG565" s="2">
        <f>(Table2[[#This Row],[Close Price]]/Table2[[#This Row],[Current Month Low]])-1</f>
        <v>1.359823031011298E-2</v>
      </c>
      <c r="AH565" s="2">
        <f>(Table2[[#This Row],[Current Month High]]/Table2[[#This Row],[Close Price]])-1</f>
        <v>2.1379628409540219E-2</v>
      </c>
      <c r="AI565">
        <v>6.1075240479641497</v>
      </c>
      <c r="AJ565">
        <v>34.510529405900002</v>
      </c>
      <c r="AK565" t="str">
        <f>IF(AND(Table2[[#This Row],[20D EMA]]&gt;Table2[[#This Row],[50D EMA]],Table2[[#This Row],[50D EMA]]&gt;Table2[[#This Row],[200D EMA]]),"Uptrend","Downtrend/NoTrend")</f>
        <v>Uptrend</v>
      </c>
      <c r="AL565">
        <v>-0.02</v>
      </c>
      <c r="AM565" t="s">
        <v>10357</v>
      </c>
      <c r="AN565">
        <v>6.96</v>
      </c>
      <c r="AO565" t="s">
        <v>10358</v>
      </c>
      <c r="AP565">
        <v>-1.7454485384066E-2</v>
      </c>
      <c r="AQ565">
        <f>(Table2[[#This Row],[Sharpe Ratio]]-AVERAGE(Table2[Sharpe Ratio]))/_xlfn.STDEV.P(Table2[Sharpe Ratio])</f>
        <v>-0.92701787670473323</v>
      </c>
      <c r="AR5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0.71810592890973457</v>
      </c>
      <c r="AS565">
        <f>_xlfn.RANK.AVG(Table2[[#This Row],[1Y Return vs Nifty Z-Score]],Table2[1Y Return vs Nifty Z-Score])</f>
        <v>551</v>
      </c>
      <c r="AT565">
        <f>_xlfn.RANK.AVG(Table2[[#This Row],[6M Return vs Nifty Z-Score]],Table2[6M Return vs Nifty Z-Score])</f>
        <v>384</v>
      </c>
      <c r="AU565">
        <f>_xlfn.RANK.AVG(Table2[[#This Row],[Sharpe Ratio Z-Score]],Table2[Sharpe Ratio Z-Score])</f>
        <v>608</v>
      </c>
      <c r="AV565">
        <f>(Table2[[#This Row],[Rank 1Y]]+Table2[[#This Row],[Rank 6M]]+Table2[[#This Row],[Rank Sharpe]])/3</f>
        <v>514.33333333333337</v>
      </c>
    </row>
    <row r="566" spans="1:48" x14ac:dyDescent="0.3">
      <c r="A566" t="s">
        <v>1612</v>
      </c>
      <c r="B566" t="s">
        <v>1613</v>
      </c>
      <c r="C566" t="s">
        <v>10327</v>
      </c>
      <c r="D566" t="s">
        <v>276</v>
      </c>
      <c r="E566">
        <v>5733.9553382399999</v>
      </c>
      <c r="F566">
        <v>789.65</v>
      </c>
      <c r="G566">
        <v>-22.840684350076401</v>
      </c>
      <c r="H566">
        <f>(Table2[[#This Row],[1Y Return vs Nifty]]-AVERAGE(Table2[1Y Return vs Nifty]))/_xlfn.STDEV.P(Table2[1Y Return vs Nifty])</f>
        <v>-0.79100275652672791</v>
      </c>
      <c r="I566">
        <v>-0.64171074907305303</v>
      </c>
      <c r="J566">
        <f>(Table2[[#This Row],[1M Return vs Nifty]]-AVERAGE(Table2[1M Return vs Nifty]))/_xlfn.STDEV.P(Table2[1M Return vs Nifty])</f>
        <v>-0.34043814838841563</v>
      </c>
      <c r="K566">
        <v>-12.7439103057654</v>
      </c>
      <c r="L566">
        <f>(Table2[[#This Row],[6M Return vs Nifty]]-AVERAGE(Table2[6M Return vs Nifty]))/_xlfn.STDEV.P(Table2[6M Return vs Nifty])</f>
        <v>-0.73003941392580141</v>
      </c>
      <c r="M566">
        <v>-2.7768844146609402</v>
      </c>
      <c r="N566">
        <f>(Table2[[#This Row],[1W Return vs Nifty]]-AVERAGE(Table2[1W Return vs Nifty]))/_xlfn.STDEV.P(Table2[1W Return vs Nifty])</f>
        <v>-0.46789196883733458</v>
      </c>
      <c r="O566">
        <v>770.67</v>
      </c>
      <c r="P566">
        <v>769.98498178617604</v>
      </c>
      <c r="Q566">
        <v>762.24038643906601</v>
      </c>
      <c r="R566">
        <v>58.978136611437002</v>
      </c>
      <c r="S566" s="2">
        <f>(Table2[[#This Row],[Close Price]]-Table2[[#This Row],[20D EMA]])/Table2[[#This Row],[20D EMA]]</f>
        <v>2.4627921159510582E-2</v>
      </c>
      <c r="T566" s="2">
        <f>(Table2[[#This Row],[Close Price]]-Table2[[#This Row],[50D EMA]])/Table2[[#This Row],[50D EMA]]</f>
        <v>2.5539482819789457E-2</v>
      </c>
      <c r="U566" s="2">
        <f>(Table2[[#This Row],[Close Price]]-Table2[[#This Row],[200D EMA]])/Table2[[#This Row],[200D EMA]]</f>
        <v>3.595927747804413E-2</v>
      </c>
      <c r="V566">
        <v>0.79077722559339603</v>
      </c>
      <c r="W566">
        <v>774</v>
      </c>
      <c r="X566">
        <v>797.7</v>
      </c>
      <c r="Y566">
        <v>768.55</v>
      </c>
      <c r="Z566">
        <v>797.7</v>
      </c>
      <c r="AA566">
        <v>768.55</v>
      </c>
      <c r="AB566">
        <v>797.7</v>
      </c>
      <c r="AC566" s="2">
        <f>(Table2[[#This Row],[Close Price]]/Table2[[#This Row],[Day Low]])-1</f>
        <v>2.0219638242894078E-2</v>
      </c>
      <c r="AD566" s="2">
        <f>(Table2[[#This Row],[Day High]]/Table2[[#This Row],[Close Price]])-1</f>
        <v>1.0194389919584657E-2</v>
      </c>
      <c r="AE566" s="2">
        <f>(Table2[[#This Row],[Close Price]]/Table2[[#This Row],[Current Week Low]])-1</f>
        <v>2.7454297052891929E-2</v>
      </c>
      <c r="AF566" s="2">
        <f>(Table2[[#This Row],[Current Week High]]/Table2[[#This Row],[Close Price]])-1</f>
        <v>1.0194389919584657E-2</v>
      </c>
      <c r="AG566" s="2">
        <f>(Table2[[#This Row],[Close Price]]/Table2[[#This Row],[Current Month Low]])-1</f>
        <v>2.7454297052891929E-2</v>
      </c>
      <c r="AH566" s="2">
        <f>(Table2[[#This Row],[Current Month High]]/Table2[[#This Row],[Close Price]])-1</f>
        <v>1.0194389919584657E-2</v>
      </c>
      <c r="AI566">
        <v>10.0234281010574</v>
      </c>
      <c r="AJ566">
        <v>22.426356589147201</v>
      </c>
      <c r="AK566" t="str">
        <f>IF(AND(Table2[[#This Row],[20D EMA]]&gt;Table2[[#This Row],[50D EMA]],Table2[[#This Row],[50D EMA]]&gt;Table2[[#This Row],[200D EMA]]),"Uptrend","Downtrend/NoTrend")</f>
        <v>Uptrend</v>
      </c>
      <c r="AL566">
        <v>-0.02</v>
      </c>
      <c r="AM566" t="s">
        <v>10357</v>
      </c>
      <c r="AN566">
        <v>6.61</v>
      </c>
      <c r="AO566" t="s">
        <v>10358</v>
      </c>
      <c r="AP566">
        <v>4.7704422462795E-2</v>
      </c>
      <c r="AQ566">
        <f>(Table2[[#This Row],[Sharpe Ratio]]-AVERAGE(Table2[Sharpe Ratio]))/_xlfn.STDEV.P(Table2[Sharpe Ratio])</f>
        <v>-0.1815145238991476</v>
      </c>
      <c r="AR5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-2.5108868115774272</v>
      </c>
      <c r="AS566">
        <f>_xlfn.RANK.AVG(Table2[[#This Row],[1Y Return vs Nifty Z-Score]],Table2[1Y Return vs Nifty Z-Score])</f>
        <v>589</v>
      </c>
      <c r="AT566">
        <f>_xlfn.RANK.AVG(Table2[[#This Row],[6M Return vs Nifty Z-Score]],Table2[6M Return vs Nifty Z-Score])</f>
        <v>564</v>
      </c>
      <c r="AU566">
        <f>_xlfn.RANK.AVG(Table2[[#This Row],[Sharpe Ratio Z-Score]],Table2[Sharpe Ratio Z-Score])</f>
        <v>390</v>
      </c>
      <c r="AV566">
        <f>(Table2[[#This Row],[Rank 1Y]]+Table2[[#This Row],[Rank 6M]]+Table2[[#This Row],[Rank Sharpe]])/3</f>
        <v>514.33333333333337</v>
      </c>
    </row>
    <row r="567" spans="1:48" x14ac:dyDescent="0.3">
      <c r="A567" t="s">
        <v>458</v>
      </c>
      <c r="B567" t="s">
        <v>459</v>
      </c>
      <c r="C567" t="s">
        <v>10313</v>
      </c>
      <c r="D567" t="s">
        <v>298</v>
      </c>
      <c r="E567">
        <v>48550.089859599997</v>
      </c>
      <c r="F567">
        <v>7748.65</v>
      </c>
      <c r="G567">
        <v>-23.1747633330308</v>
      </c>
      <c r="H567">
        <f>(Table2[[#This Row],[1Y Return vs Nifty]]-AVERAGE(Table2[1Y Return vs Nifty]))/_xlfn.STDEV.P(Table2[1Y Return vs Nifty])</f>
        <v>-0.79657288999083364</v>
      </c>
      <c r="I567">
        <v>13.2236180752948</v>
      </c>
      <c r="J567">
        <f>(Table2[[#This Row],[1M Return vs Nifty]]-AVERAGE(Table2[1M Return vs Nifty]))/_xlfn.STDEV.P(Table2[1M Return vs Nifty])</f>
        <v>1.0100927079820339</v>
      </c>
      <c r="K567">
        <v>-11.741385710047499</v>
      </c>
      <c r="L567">
        <f>(Table2[[#This Row],[6M Return vs Nifty]]-AVERAGE(Table2[6M Return vs Nifty]))/_xlfn.STDEV.P(Table2[6M Return vs Nifty])</f>
        <v>-0.69645155825764937</v>
      </c>
      <c r="M567">
        <v>-11.334602145150001</v>
      </c>
      <c r="N567">
        <f>(Table2[[#This Row],[1W Return vs Nifty]]-AVERAGE(Table2[1W Return vs Nifty]))/_xlfn.STDEV.P(Table2[1W Return vs Nifty])</f>
        <v>-2.5156063854089576</v>
      </c>
      <c r="O567">
        <v>7506.7</v>
      </c>
      <c r="P567">
        <v>7272.5658151397802</v>
      </c>
      <c r="Q567">
        <v>7386.3039035260699</v>
      </c>
      <c r="R567">
        <v>55.747103441163297</v>
      </c>
      <c r="S567" s="2">
        <f>(Table2[[#This Row],[Close Price]]-Table2[[#This Row],[20D EMA]])/Table2[[#This Row],[20D EMA]]</f>
        <v>3.2231206788602161E-2</v>
      </c>
      <c r="T567" s="2">
        <f>(Table2[[#This Row],[Close Price]]-Table2[[#This Row],[50D EMA]])/Table2[[#This Row],[50D EMA]]</f>
        <v>6.5463028724899758E-2</v>
      </c>
      <c r="U567" s="2">
        <f>(Table2[[#This Row],[Close Price]]-Table2[[#This Row],[200D EMA]])/Table2[[#This Row],[200D EMA]]</f>
        <v>4.905648362247228E-2</v>
      </c>
      <c r="V567">
        <v>4.04821689723786</v>
      </c>
      <c r="W567">
        <v>7720</v>
      </c>
      <c r="X567">
        <v>7812.9</v>
      </c>
      <c r="Y567">
        <v>7720</v>
      </c>
      <c r="Z567">
        <v>8050</v>
      </c>
      <c r="AA567">
        <v>7720</v>
      </c>
      <c r="AB567">
        <v>8050</v>
      </c>
      <c r="AC567" s="2">
        <f>(Table2[[#This Row],[Close Price]]/Table2[[#This Row],[Day Low]])-1</f>
        <v>3.7111398963729503E-3</v>
      </c>
      <c r="AD567" s="2">
        <f>(Table2[[#This Row],[Day High]]/Table2[[#This Row],[Close Price]])-1</f>
        <v>8.2917669529531945E-3</v>
      </c>
      <c r="AE567" s="2">
        <f>(Table2[[#This Row],[Close Price]]/Table2[[#This Row],[Current Week Low]])-1</f>
        <v>3.7111398963729503E-3</v>
      </c>
      <c r="AF567" s="2">
        <f>(Table2[[#This Row],[Current Week High]]/Table2[[#This Row],[Close Price]])-1</f>
        <v>3.8890645467275053E-2</v>
      </c>
      <c r="AG567" s="2">
        <f>(Table2[[#This Row],[Close Price]]/Table2[[#This Row],[Current Month Low]])-1</f>
        <v>3.7111398963729503E-3</v>
      </c>
      <c r="AH567" s="2">
        <f>(Table2[[#This Row],[Current Month High]]/Table2[[#This Row],[Close Price]])-1</f>
        <v>3.8890645467275053E-2</v>
      </c>
      <c r="AI567">
        <v>18.730359481974201</v>
      </c>
      <c r="AJ567">
        <v>20.861149238831999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-0.13</v>
      </c>
      <c r="AM567" t="s">
        <v>10357</v>
      </c>
      <c r="AN567">
        <v>11.85</v>
      </c>
      <c r="AO567" t="s">
        <v>10358</v>
      </c>
      <c r="AP567">
        <v>4.1153877194552997E-2</v>
      </c>
      <c r="AQ567">
        <f>(Table2[[#This Row],[Sharpe Ratio]]-AVERAGE(Table2[Sharpe Ratio]))/_xlfn.STDEV.P(Table2[Sharpe Ratio])</f>
        <v>-0.25646135191622332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7">
        <f>_xlfn.RANK.AVG(Table2[[#This Row],[1Y Return vs Nifty Z-Score]],Table2[1Y Return vs Nifty Z-Score])</f>
        <v>592</v>
      </c>
      <c r="AT567">
        <f>_xlfn.RANK.AVG(Table2[[#This Row],[6M Return vs Nifty Z-Score]],Table2[6M Return vs Nifty Z-Score])</f>
        <v>549</v>
      </c>
      <c r="AU567">
        <f>_xlfn.RANK.AVG(Table2[[#This Row],[Sharpe Ratio Z-Score]],Table2[Sharpe Ratio Z-Score])</f>
        <v>408</v>
      </c>
      <c r="AV567">
        <f>(Table2[[#This Row],[Rank 1Y]]+Table2[[#This Row],[Rank 6M]]+Table2[[#This Row],[Rank Sharpe]])/3</f>
        <v>516.33333333333337</v>
      </c>
    </row>
    <row r="568" spans="1:48" x14ac:dyDescent="0.3">
      <c r="A568" t="s">
        <v>539</v>
      </c>
      <c r="B568" t="s">
        <v>540</v>
      </c>
      <c r="C568" t="s">
        <v>10314</v>
      </c>
      <c r="D568" t="s">
        <v>37</v>
      </c>
      <c r="E568">
        <v>38454.413358675003</v>
      </c>
      <c r="F568">
        <v>1133.3</v>
      </c>
      <c r="G568">
        <v>-6.0692810645721504</v>
      </c>
      <c r="H568">
        <f>(Table2[[#This Row],[1Y Return vs Nifty]]-AVERAGE(Table2[1Y Return vs Nifty]))/_xlfn.STDEV.P(Table2[1Y Return vs Nifty])</f>
        <v>-0.51137141349982684</v>
      </c>
      <c r="I568">
        <v>3.90823377408827</v>
      </c>
      <c r="J568">
        <f>(Table2[[#This Row],[1M Return vs Nifty]]-AVERAGE(Table2[1M Return vs Nifty]))/_xlfn.STDEV.P(Table2[1M Return vs Nifty])</f>
        <v>0.10274214334067377</v>
      </c>
      <c r="K568">
        <v>0.79596286574109898</v>
      </c>
      <c r="L568">
        <f>(Table2[[#This Row],[6M Return vs Nifty]]-AVERAGE(Table2[6M Return vs Nifty]))/_xlfn.STDEV.P(Table2[6M Return vs Nifty])</f>
        <v>-0.27640934061674499</v>
      </c>
      <c r="M568">
        <v>3.3634947387419101</v>
      </c>
      <c r="N568">
        <f>(Table2[[#This Row],[1W Return vs Nifty]]-AVERAGE(Table2[1W Return vs Nifty]))/_xlfn.STDEV.P(Table2[1W Return vs Nifty])</f>
        <v>1.0013949732689347</v>
      </c>
      <c r="O568">
        <v>1075.97</v>
      </c>
      <c r="P568">
        <v>1051.73188047193</v>
      </c>
      <c r="Q568">
        <v>983.99888721072796</v>
      </c>
      <c r="R568">
        <v>65.672389602733404</v>
      </c>
      <c r="S568" s="2">
        <f>(Table2[[#This Row],[Close Price]]-Table2[[#This Row],[20D EMA]])/Table2[[#This Row],[20D EMA]]</f>
        <v>5.3282154706915552E-2</v>
      </c>
      <c r="T568" s="2">
        <f>(Table2[[#This Row],[Close Price]]-Table2[[#This Row],[50D EMA]])/Table2[[#This Row],[50D EMA]]</f>
        <v>7.755600171734732E-2</v>
      </c>
      <c r="U568" s="2">
        <f>(Table2[[#This Row],[Close Price]]-Table2[[#This Row],[200D EMA]])/Table2[[#This Row],[200D EMA]]</f>
        <v>0.15172894474757517</v>
      </c>
      <c r="V568">
        <v>1.11548336826346</v>
      </c>
      <c r="W568">
        <v>1119.0999999999999</v>
      </c>
      <c r="X568">
        <v>1152.95</v>
      </c>
      <c r="Y568">
        <v>1076</v>
      </c>
      <c r="Z568">
        <v>1152.95</v>
      </c>
      <c r="AA568">
        <v>1076</v>
      </c>
      <c r="AB568">
        <v>1152.95</v>
      </c>
      <c r="AC568" s="2">
        <f>(Table2[[#This Row],[Close Price]]/Table2[[#This Row],[Day Low]])-1</f>
        <v>1.2688767759807096E-2</v>
      </c>
      <c r="AD568" s="2">
        <f>(Table2[[#This Row],[Day High]]/Table2[[#This Row],[Close Price]])-1</f>
        <v>1.7338745257213573E-2</v>
      </c>
      <c r="AE568" s="2">
        <f>(Table2[[#This Row],[Close Price]]/Table2[[#This Row],[Current Week Low]])-1</f>
        <v>5.3252788104089177E-2</v>
      </c>
      <c r="AF568" s="2">
        <f>(Table2[[#This Row],[Current Week High]]/Table2[[#This Row],[Close Price]])-1</f>
        <v>1.7338745257213573E-2</v>
      </c>
      <c r="AG568" s="2">
        <f>(Table2[[#This Row],[Close Price]]/Table2[[#This Row],[Current Month Low]])-1</f>
        <v>5.3252788104089177E-2</v>
      </c>
      <c r="AH568" s="2">
        <f>(Table2[[#This Row],[Current Month High]]/Table2[[#This Row],[Close Price]])-1</f>
        <v>1.7338745257213573E-2</v>
      </c>
      <c r="AI568">
        <v>1.7338745257213499</v>
      </c>
      <c r="AJ568">
        <v>32.666081357916198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7.0000000000000007E-2</v>
      </c>
      <c r="AM568" t="s">
        <v>10358</v>
      </c>
      <c r="AN568">
        <v>14.3</v>
      </c>
      <c r="AO568" t="s">
        <v>10358</v>
      </c>
      <c r="AP568">
        <v>-4.5276539539086003E-2</v>
      </c>
      <c r="AQ568">
        <f>(Table2[[#This Row],[Sharpe Ratio]]-AVERAGE(Table2[Sharpe Ratio]))/_xlfn.STDEV.P(Table2[Sharpe Ratio])</f>
        <v>-1.245338661074743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-0.92898229858170622</v>
      </c>
      <c r="AS568">
        <f>_xlfn.RANK.AVG(Table2[[#This Row],[1Y Return vs Nifty Z-Score]],Table2[1Y Return vs Nifty Z-Score])</f>
        <v>485</v>
      </c>
      <c r="AT568">
        <f>_xlfn.RANK.AVG(Table2[[#This Row],[6M Return vs Nifty Z-Score]],Table2[6M Return vs Nifty Z-Score])</f>
        <v>411</v>
      </c>
      <c r="AU568">
        <f>_xlfn.RANK.AVG(Table2[[#This Row],[Sharpe Ratio Z-Score]],Table2[Sharpe Ratio Z-Score])</f>
        <v>660</v>
      </c>
      <c r="AV568">
        <f>(Table2[[#This Row],[Rank 1Y]]+Table2[[#This Row],[Rank 6M]]+Table2[[#This Row],[Rank Sharpe]])/3</f>
        <v>518.66666666666663</v>
      </c>
    </row>
    <row r="569" spans="1:48" x14ac:dyDescent="0.3">
      <c r="A569" t="s">
        <v>1895</v>
      </c>
      <c r="B569" t="s">
        <v>1896</v>
      </c>
      <c r="C569" t="s">
        <v>10325</v>
      </c>
      <c r="D569" t="s">
        <v>257</v>
      </c>
      <c r="E569">
        <v>3811.53560246999</v>
      </c>
      <c r="F569">
        <v>162.55000000000001</v>
      </c>
      <c r="G569">
        <v>-21.20600094444</v>
      </c>
      <c r="H569">
        <f>(Table2[[#This Row],[1Y Return vs Nifty]]-AVERAGE(Table2[1Y Return vs Nifty]))/_xlfn.STDEV.P(Table2[1Y Return vs Nifty])</f>
        <v>-0.76374751089460002</v>
      </c>
      <c r="I569">
        <v>-0.39814028320091699</v>
      </c>
      <c r="J569">
        <f>(Table2[[#This Row],[1M Return vs Nifty]]-AVERAGE(Table2[1M Return vs Nifty]))/_xlfn.STDEV.P(Table2[1M Return vs Nifty])</f>
        <v>-0.31671354480867742</v>
      </c>
      <c r="K569">
        <v>-4.3157139737972097</v>
      </c>
      <c r="L569">
        <f>(Table2[[#This Row],[6M Return vs Nifty]]-AVERAGE(Table2[6M Return vs Nifty]))/_xlfn.STDEV.P(Table2[6M Return vs Nifty])</f>
        <v>-0.4476672475469004</v>
      </c>
      <c r="M569">
        <v>-8.9478946898287504</v>
      </c>
      <c r="N569">
        <f>(Table2[[#This Row],[1W Return vs Nifty]]-AVERAGE(Table2[1W Return vs Nifty]))/_xlfn.STDEV.P(Table2[1W Return vs Nifty])</f>
        <v>-1.9445084106547708</v>
      </c>
      <c r="O569">
        <v>167.66</v>
      </c>
      <c r="P569">
        <v>161.11927006392199</v>
      </c>
      <c r="Q569">
        <v>148.24253364591101</v>
      </c>
      <c r="R569">
        <v>36.974764826650002</v>
      </c>
      <c r="S569" s="2">
        <f>(Table2[[#This Row],[Close Price]]-Table2[[#This Row],[20D EMA]])/Table2[[#This Row],[20D EMA]]</f>
        <v>-3.0478349039723161E-2</v>
      </c>
      <c r="T569" s="2">
        <f>(Table2[[#This Row],[Close Price]]-Table2[[#This Row],[50D EMA]])/Table2[[#This Row],[50D EMA]]</f>
        <v>8.879943010605745E-3</v>
      </c>
      <c r="U569" s="2">
        <f>(Table2[[#This Row],[Close Price]]-Table2[[#This Row],[200D EMA]])/Table2[[#This Row],[200D EMA]]</f>
        <v>9.651390867524913E-2</v>
      </c>
      <c r="V569">
        <v>0.90834277193642599</v>
      </c>
      <c r="W569">
        <v>161.05000000000001</v>
      </c>
      <c r="X569">
        <v>165.6</v>
      </c>
      <c r="Y569">
        <v>161.05000000000001</v>
      </c>
      <c r="Z569">
        <v>168.69</v>
      </c>
      <c r="AA569">
        <v>161.05000000000001</v>
      </c>
      <c r="AB569">
        <v>168.69</v>
      </c>
      <c r="AC569" s="2">
        <f>(Table2[[#This Row],[Close Price]]/Table2[[#This Row],[Day Low]])-1</f>
        <v>9.3138776777397236E-3</v>
      </c>
      <c r="AD569" s="2">
        <f>(Table2[[#This Row],[Day High]]/Table2[[#This Row],[Close Price]])-1</f>
        <v>1.8763457397723782E-2</v>
      </c>
      <c r="AE569" s="2">
        <f>(Table2[[#This Row],[Close Price]]/Table2[[#This Row],[Current Week Low]])-1</f>
        <v>9.3138776777397236E-3</v>
      </c>
      <c r="AF569" s="2">
        <f>(Table2[[#This Row],[Current Week High]]/Table2[[#This Row],[Close Price]])-1</f>
        <v>3.7772992925253712E-2</v>
      </c>
      <c r="AG569" s="2">
        <f>(Table2[[#This Row],[Close Price]]/Table2[[#This Row],[Current Month Low]])-1</f>
        <v>9.3138776777397236E-3</v>
      </c>
      <c r="AH569" s="2">
        <f>(Table2[[#This Row],[Current Month High]]/Table2[[#This Row],[Close Price]])-1</f>
        <v>3.7772992925253712E-2</v>
      </c>
      <c r="AI569">
        <v>13.349738541987</v>
      </c>
      <c r="AJ569">
        <v>45.069165551093199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0.21</v>
      </c>
      <c r="AM569" t="s">
        <v>10358</v>
      </c>
      <c r="AN569">
        <v>-3.18</v>
      </c>
      <c r="AO569" t="s">
        <v>10357</v>
      </c>
      <c r="AP569">
        <v>8.6464723704079999E-3</v>
      </c>
      <c r="AQ569">
        <f>(Table2[[#This Row],[Sharpe Ratio]]-AVERAGE(Table2[Sharpe Ratio]))/_xlfn.STDEV.P(Table2[Sharpe Ratio])</f>
        <v>-0.62838869214060433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-4.1010254060455527</v>
      </c>
      <c r="AS569">
        <f>_xlfn.RANK.AVG(Table2[[#This Row],[1Y Return vs Nifty Z-Score]],Table2[1Y Return vs Nifty Z-Score])</f>
        <v>581</v>
      </c>
      <c r="AT569">
        <f>_xlfn.RANK.AVG(Table2[[#This Row],[6M Return vs Nifty Z-Score]],Table2[6M Return vs Nifty Z-Score])</f>
        <v>476</v>
      </c>
      <c r="AU569">
        <f>_xlfn.RANK.AVG(Table2[[#This Row],[Sharpe Ratio Z-Score]],Table2[Sharpe Ratio Z-Score])</f>
        <v>500</v>
      </c>
      <c r="AV569">
        <f>(Table2[[#This Row],[Rank 1Y]]+Table2[[#This Row],[Rank 6M]]+Table2[[#This Row],[Rank Sharpe]])/3</f>
        <v>519</v>
      </c>
    </row>
    <row r="570" spans="1:48" x14ac:dyDescent="0.3">
      <c r="A570" t="s">
        <v>1057</v>
      </c>
      <c r="B570" t="s">
        <v>1058</v>
      </c>
      <c r="C570" t="s">
        <v>10322</v>
      </c>
      <c r="D570" t="s">
        <v>496</v>
      </c>
      <c r="E570">
        <v>12736.459699700001</v>
      </c>
      <c r="F570">
        <v>817.15</v>
      </c>
      <c r="G570">
        <v>-42.323128950233396</v>
      </c>
      <c r="H570">
        <f>(Table2[[#This Row],[1Y Return vs Nifty]]-AVERAGE(Table2[1Y Return vs Nifty]))/_xlfn.STDEV.P(Table2[1Y Return vs Nifty])</f>
        <v>-1.1158355720191437</v>
      </c>
      <c r="I570">
        <v>-0.232965000266631</v>
      </c>
      <c r="J570">
        <f>(Table2[[#This Row],[1M Return vs Nifty]]-AVERAGE(Table2[1M Return vs Nifty]))/_xlfn.STDEV.P(Table2[1M Return vs Nifty])</f>
        <v>-0.30062490247367363</v>
      </c>
      <c r="K570">
        <v>-1.44780669345944</v>
      </c>
      <c r="L570">
        <f>(Table2[[#This Row],[6M Return vs Nifty]]-AVERAGE(Table2[6M Return vs Nifty]))/_xlfn.STDEV.P(Table2[6M Return vs Nifty])</f>
        <v>-0.35158296571175179</v>
      </c>
      <c r="M570">
        <v>-7.0079761971750401</v>
      </c>
      <c r="N570">
        <f>(Table2[[#This Row],[1W Return vs Nifty]]-AVERAGE(Table2[1W Return vs Nifty]))/_xlfn.STDEV.P(Table2[1W Return vs Nifty])</f>
        <v>-1.4803193371792338</v>
      </c>
      <c r="O570">
        <v>830.26</v>
      </c>
      <c r="P570">
        <v>828.92868340768302</v>
      </c>
      <c r="Q570">
        <v>826.23243265425197</v>
      </c>
      <c r="R570">
        <v>40.718958088823896</v>
      </c>
      <c r="S570" s="2">
        <f>(Table2[[#This Row],[Close Price]]-Table2[[#This Row],[20D EMA]])/Table2[[#This Row],[20D EMA]]</f>
        <v>-1.579023438440972E-2</v>
      </c>
      <c r="T570" s="2">
        <f>(Table2[[#This Row],[Close Price]]-Table2[[#This Row],[50D EMA]])/Table2[[#This Row],[50D EMA]]</f>
        <v>-1.4209525672656769E-2</v>
      </c>
      <c r="U570" s="2">
        <f>(Table2[[#This Row],[Close Price]]-Table2[[#This Row],[200D EMA]])/Table2[[#This Row],[200D EMA]]</f>
        <v>-1.099258791509175E-2</v>
      </c>
      <c r="V570">
        <v>0.96129663237385199</v>
      </c>
      <c r="W570">
        <v>815.1</v>
      </c>
      <c r="X570">
        <v>836</v>
      </c>
      <c r="Y570">
        <v>813.1</v>
      </c>
      <c r="Z570">
        <v>845.75</v>
      </c>
      <c r="AA570">
        <v>813.1</v>
      </c>
      <c r="AB570">
        <v>845.75</v>
      </c>
      <c r="AC570" s="2">
        <f>(Table2[[#This Row],[Close Price]]/Table2[[#This Row],[Day Low]])-1</f>
        <v>2.5150288308182223E-3</v>
      </c>
      <c r="AD570" s="2">
        <f>(Table2[[#This Row],[Day High]]/Table2[[#This Row],[Close Price]])-1</f>
        <v>2.3067980174998448E-2</v>
      </c>
      <c r="AE570" s="2">
        <f>(Table2[[#This Row],[Close Price]]/Table2[[#This Row],[Current Week Low]])-1</f>
        <v>4.980937154101639E-3</v>
      </c>
      <c r="AF570" s="2">
        <f>(Table2[[#This Row],[Current Week High]]/Table2[[#This Row],[Close Price]])-1</f>
        <v>3.4999694058618358E-2</v>
      </c>
      <c r="AG570" s="2">
        <f>(Table2[[#This Row],[Close Price]]/Table2[[#This Row],[Current Month Low]])-1</f>
        <v>4.980937154101639E-3</v>
      </c>
      <c r="AH570" s="2">
        <f>(Table2[[#This Row],[Current Month High]]/Table2[[#This Row],[Close Price]])-1</f>
        <v>3.4999694058618358E-2</v>
      </c>
      <c r="AI570">
        <v>25.429847641191898</v>
      </c>
      <c r="AJ570">
        <v>15.262007193737199</v>
      </c>
      <c r="AK570" t="str">
        <f>IF(AND(Table2[[#This Row],[20D EMA]]&gt;Table2[[#This Row],[50D EMA]],Table2[[#This Row],[50D EMA]]&gt;Table2[[#This Row],[200D EMA]]),"Uptrend","Downtrend/NoTrend")</f>
        <v>Uptrend</v>
      </c>
      <c r="AL570">
        <v>-7.0000000000000007E-2</v>
      </c>
      <c r="AM570" t="s">
        <v>10357</v>
      </c>
      <c r="AN570">
        <v>1.43</v>
      </c>
      <c r="AO570" t="s">
        <v>10358</v>
      </c>
      <c r="AP570">
        <v>3.4907488988092997E-2</v>
      </c>
      <c r="AQ570">
        <f>(Table2[[#This Row],[Sharpe Ratio]]-AVERAGE(Table2[Sharpe Ratio]))/_xlfn.STDEV.P(Table2[Sharpe Ratio])</f>
        <v>-0.3279282242859316</v>
      </c>
      <c r="AR5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-3.5762910016697349</v>
      </c>
      <c r="AS570">
        <f>_xlfn.RANK.AVG(Table2[[#This Row],[1Y Return vs Nifty Z-Score]],Table2[1Y Return vs Nifty Z-Score])</f>
        <v>689</v>
      </c>
      <c r="AT570">
        <f>_xlfn.RANK.AVG(Table2[[#This Row],[6M Return vs Nifty Z-Score]],Table2[6M Return vs Nifty Z-Score])</f>
        <v>443</v>
      </c>
      <c r="AU570">
        <f>_xlfn.RANK.AVG(Table2[[#This Row],[Sharpe Ratio Z-Score]],Table2[Sharpe Ratio Z-Score])</f>
        <v>427</v>
      </c>
      <c r="AV570">
        <f>(Table2[[#This Row],[Rank 1Y]]+Table2[[#This Row],[Rank 6M]]+Table2[[#This Row],[Rank Sharpe]])/3</f>
        <v>519.66666666666663</v>
      </c>
    </row>
    <row r="571" spans="1:48" x14ac:dyDescent="0.3">
      <c r="A571" t="s">
        <v>242</v>
      </c>
      <c r="B571" t="s">
        <v>243</v>
      </c>
      <c r="C571" t="s">
        <v>10316</v>
      </c>
      <c r="D571" t="s">
        <v>185</v>
      </c>
      <c r="E571">
        <v>112834.204071364</v>
      </c>
      <c r="F571">
        <v>650.04999999999995</v>
      </c>
      <c r="G571">
        <v>-12.516232959366899</v>
      </c>
      <c r="H571">
        <f>(Table2[[#This Row],[1Y Return vs Nifty]]-AVERAGE(Table2[1Y Return vs Nifty]))/_xlfn.STDEV.P(Table2[1Y Return vs Nifty])</f>
        <v>-0.61886210978100442</v>
      </c>
      <c r="I571">
        <v>1.38115307597633</v>
      </c>
      <c r="J571">
        <f>(Table2[[#This Row],[1M Return vs Nifty]]-AVERAGE(Table2[1M Return vs Nifty]))/_xlfn.STDEV.P(Table2[1M Return vs Nifty])</f>
        <v>-0.14340423389780127</v>
      </c>
      <c r="K571">
        <v>8.5184724829932694</v>
      </c>
      <c r="L571">
        <f>(Table2[[#This Row],[6M Return vs Nifty]]-AVERAGE(Table2[6M Return vs Nifty]))/_xlfn.STDEV.P(Table2[6M Return vs Nifty])</f>
        <v>-1.7679989209222251E-2</v>
      </c>
      <c r="M571">
        <v>-1.7839599988777699</v>
      </c>
      <c r="N571">
        <f>(Table2[[#This Row],[1W Return vs Nifty]]-AVERAGE(Table2[1W Return vs Nifty]))/_xlfn.STDEV.P(Table2[1W Return vs Nifty])</f>
        <v>-0.23030226270327186</v>
      </c>
      <c r="O571">
        <v>636.67999999999995</v>
      </c>
      <c r="P571">
        <v>623.84997059680495</v>
      </c>
      <c r="Q571">
        <v>579.93404235060996</v>
      </c>
      <c r="R571">
        <v>49.6676253626866</v>
      </c>
      <c r="S571" s="2">
        <f>(Table2[[#This Row],[Close Price]]-Table2[[#This Row],[20D EMA]])/Table2[[#This Row],[20D EMA]]</f>
        <v>2.0999560218634174E-2</v>
      </c>
      <c r="T571" s="2">
        <f>(Table2[[#This Row],[Close Price]]-Table2[[#This Row],[50D EMA]])/Table2[[#This Row],[50D EMA]]</f>
        <v>4.1997324097219707E-2</v>
      </c>
      <c r="U571" s="2">
        <f>(Table2[[#This Row],[Close Price]]-Table2[[#This Row],[200D EMA]])/Table2[[#This Row],[200D EMA]]</f>
        <v>0.12090333129125068</v>
      </c>
      <c r="V571">
        <v>0.64307788515561304</v>
      </c>
      <c r="W571">
        <v>634.20000000000005</v>
      </c>
      <c r="X571">
        <v>651.54999999999995</v>
      </c>
      <c r="Y571">
        <v>634.20000000000005</v>
      </c>
      <c r="Z571">
        <v>651.54999999999995</v>
      </c>
      <c r="AA571">
        <v>634.20000000000005</v>
      </c>
      <c r="AB571">
        <v>651.54999999999995</v>
      </c>
      <c r="AC571" s="2">
        <f>(Table2[[#This Row],[Close Price]]/Table2[[#This Row],[Day Low]])-1</f>
        <v>2.4992116051718583E-2</v>
      </c>
      <c r="AD571" s="2">
        <f>(Table2[[#This Row],[Day High]]/Table2[[#This Row],[Close Price]])-1</f>
        <v>2.3075148065534457E-3</v>
      </c>
      <c r="AE571" s="2">
        <f>(Table2[[#This Row],[Close Price]]/Table2[[#This Row],[Current Week Low]])-1</f>
        <v>2.4992116051718583E-2</v>
      </c>
      <c r="AF571" s="2">
        <f>(Table2[[#This Row],[Current Week High]]/Table2[[#This Row],[Close Price]])-1</f>
        <v>2.3075148065534457E-3</v>
      </c>
      <c r="AG571" s="2">
        <f>(Table2[[#This Row],[Close Price]]/Table2[[#This Row],[Current Month Low]])-1</f>
        <v>2.4992116051718583E-2</v>
      </c>
      <c r="AH571" s="2">
        <f>(Table2[[#This Row],[Current Month High]]/Table2[[#This Row],[Close Price]])-1</f>
        <v>2.3075148065534457E-3</v>
      </c>
      <c r="AI571">
        <v>1.8921621413737499</v>
      </c>
      <c r="AJ571">
        <v>32.880212591986897</v>
      </c>
      <c r="AK571" t="str">
        <f>IF(AND(Table2[[#This Row],[20D EMA]]&gt;Table2[[#This Row],[50D EMA]],Table2[[#This Row],[50D EMA]]&gt;Table2[[#This Row],[200D EMA]]),"Uptrend","Downtrend/NoTrend")</f>
        <v>Uptrend</v>
      </c>
      <c r="AL571">
        <v>-0.04</v>
      </c>
      <c r="AM571" t="s">
        <v>10357</v>
      </c>
      <c r="AN571">
        <v>4.63</v>
      </c>
      <c r="AO571" t="s">
        <v>10358</v>
      </c>
      <c r="AP571">
        <v>-8.1232734777793997E-2</v>
      </c>
      <c r="AQ571">
        <f>(Table2[[#This Row],[Sharpe Ratio]]-AVERAGE(Table2[Sharpe Ratio]))/_xlfn.STDEV.P(Table2[Sharpe Ratio])</f>
        <v>-1.656724686260866</v>
      </c>
      <c r="AR5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-2.6669732818521661</v>
      </c>
      <c r="AS571">
        <f>_xlfn.RANK.AVG(Table2[[#This Row],[1Y Return vs Nifty Z-Score]],Table2[1Y Return vs Nifty Z-Score])</f>
        <v>527</v>
      </c>
      <c r="AT571">
        <f>_xlfn.RANK.AVG(Table2[[#This Row],[6M Return vs Nifty Z-Score]],Table2[6M Return vs Nifty Z-Score])</f>
        <v>332</v>
      </c>
      <c r="AU571">
        <f>_xlfn.RANK.AVG(Table2[[#This Row],[Sharpe Ratio Z-Score]],Table2[Sharpe Ratio Z-Score])</f>
        <v>701</v>
      </c>
      <c r="AV571">
        <f>(Table2[[#This Row],[Rank 1Y]]+Table2[[#This Row],[Rank 6M]]+Table2[[#This Row],[Rank Sharpe]])/3</f>
        <v>520</v>
      </c>
    </row>
    <row r="572" spans="1:48" x14ac:dyDescent="0.3">
      <c r="A572" t="s">
        <v>1618</v>
      </c>
      <c r="B572" t="s">
        <v>1619</v>
      </c>
      <c r="C572" t="s">
        <v>10324</v>
      </c>
      <c r="D572" t="s">
        <v>338</v>
      </c>
      <c r="E572">
        <v>5613.6568026900004</v>
      </c>
      <c r="F572">
        <v>261.45</v>
      </c>
      <c r="G572">
        <v>-18.320000429687202</v>
      </c>
      <c r="H572">
        <f>(Table2[[#This Row],[1Y Return vs Nifty]]-AVERAGE(Table2[1Y Return vs Nifty]))/_xlfn.STDEV.P(Table2[1Y Return vs Nifty])</f>
        <v>-0.71562892557537583</v>
      </c>
      <c r="I572">
        <v>-2.5804206628398401</v>
      </c>
      <c r="J572">
        <f>(Table2[[#This Row],[1M Return vs Nifty]]-AVERAGE(Table2[1M Return vs Nifty]))/_xlfn.STDEV.P(Table2[1M Return vs Nifty])</f>
        <v>-0.52927518162860721</v>
      </c>
      <c r="K572">
        <v>12.8694905612043</v>
      </c>
      <c r="L572">
        <f>(Table2[[#This Row],[6M Return vs Nifty]]-AVERAGE(Table2[6M Return vs Nifty]))/_xlfn.STDEV.P(Table2[6M Return vs Nifty])</f>
        <v>0.12809335923997092</v>
      </c>
      <c r="M572">
        <v>-0.112478620711634</v>
      </c>
      <c r="N572">
        <f>(Table2[[#This Row],[1W Return vs Nifty]]-AVERAGE(Table2[1W Return vs Nifty]))/_xlfn.STDEV.P(Table2[1W Return vs Nifty])</f>
        <v>0.16965443403463262</v>
      </c>
      <c r="O572">
        <v>267.18</v>
      </c>
      <c r="P572">
        <v>263.33701010414501</v>
      </c>
      <c r="Q572">
        <v>242.004538512339</v>
      </c>
      <c r="R572">
        <v>40.976945213227403</v>
      </c>
      <c r="S572" s="2">
        <f>(Table2[[#This Row],[Close Price]]-Table2[[#This Row],[20D EMA]])/Table2[[#This Row],[20D EMA]]</f>
        <v>-2.1446216034134359E-2</v>
      </c>
      <c r="T572" s="2">
        <f>(Table2[[#This Row],[Close Price]]-Table2[[#This Row],[50D EMA]])/Table2[[#This Row],[50D EMA]]</f>
        <v>-7.1657611036091799E-3</v>
      </c>
      <c r="U572" s="2">
        <f>(Table2[[#This Row],[Close Price]]-Table2[[#This Row],[200D EMA]])/Table2[[#This Row],[200D EMA]]</f>
        <v>8.0351639713854103E-2</v>
      </c>
      <c r="V572">
        <v>0.61281381973466498</v>
      </c>
      <c r="W572">
        <v>259.25</v>
      </c>
      <c r="X572">
        <v>270</v>
      </c>
      <c r="Y572">
        <v>259.25</v>
      </c>
      <c r="Z572">
        <v>270</v>
      </c>
      <c r="AA572">
        <v>259.25</v>
      </c>
      <c r="AB572">
        <v>270</v>
      </c>
      <c r="AC572" s="2">
        <f>(Table2[[#This Row],[Close Price]]/Table2[[#This Row],[Day Low]])-1</f>
        <v>8.4860173577627762E-3</v>
      </c>
      <c r="AD572" s="2">
        <f>(Table2[[#This Row],[Day High]]/Table2[[#This Row],[Close Price]])-1</f>
        <v>3.2702237521514688E-2</v>
      </c>
      <c r="AE572" s="2">
        <f>(Table2[[#This Row],[Close Price]]/Table2[[#This Row],[Current Week Low]])-1</f>
        <v>8.4860173577627762E-3</v>
      </c>
      <c r="AF572" s="2">
        <f>(Table2[[#This Row],[Current Week High]]/Table2[[#This Row],[Close Price]])-1</f>
        <v>3.2702237521514688E-2</v>
      </c>
      <c r="AG572" s="2">
        <f>(Table2[[#This Row],[Close Price]]/Table2[[#This Row],[Current Month Low]])-1</f>
        <v>8.4860173577627762E-3</v>
      </c>
      <c r="AH572" s="2">
        <f>(Table2[[#This Row],[Current Month High]]/Table2[[#This Row],[Close Price]])-1</f>
        <v>3.2702237521514688E-2</v>
      </c>
      <c r="AI572">
        <v>13.6354943583859</v>
      </c>
      <c r="AJ572">
        <v>38.3333333333333</v>
      </c>
      <c r="AK572" t="str">
        <f>IF(AND(Table2[[#This Row],[20D EMA]]&gt;Table2[[#This Row],[50D EMA]],Table2[[#This Row],[50D EMA]]&gt;Table2[[#This Row],[200D EMA]]),"Uptrend","Downtrend/NoTrend")</f>
        <v>Uptrend</v>
      </c>
      <c r="AL572">
        <v>-0.01</v>
      </c>
      <c r="AM572" t="s">
        <v>10357</v>
      </c>
      <c r="AN572">
        <v>-2.2400000000000002</v>
      </c>
      <c r="AO572" t="s">
        <v>10357</v>
      </c>
      <c r="AP572">
        <v>-8.7507847024633004E-2</v>
      </c>
      <c r="AQ572">
        <f>(Table2[[#This Row],[Sharpe Ratio]]-AVERAGE(Table2[Sharpe Ratio]))/_xlfn.STDEV.P(Table2[Sharpe Ratio])</f>
        <v>-1.7285201993201789</v>
      </c>
      <c r="AR5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-2.6756765132495586</v>
      </c>
      <c r="AS572">
        <f>_xlfn.RANK.AVG(Table2[[#This Row],[1Y Return vs Nifty Z-Score]],Table2[1Y Return vs Nifty Z-Score])</f>
        <v>564</v>
      </c>
      <c r="AT572">
        <f>_xlfn.RANK.AVG(Table2[[#This Row],[6M Return vs Nifty Z-Score]],Table2[6M Return vs Nifty Z-Score])</f>
        <v>283</v>
      </c>
      <c r="AU572">
        <f>_xlfn.RANK.AVG(Table2[[#This Row],[Sharpe Ratio Z-Score]],Table2[Sharpe Ratio Z-Score])</f>
        <v>713</v>
      </c>
      <c r="AV572">
        <f>(Table2[[#This Row],[Rank 1Y]]+Table2[[#This Row],[Rank 6M]]+Table2[[#This Row],[Rank Sharpe]])/3</f>
        <v>520</v>
      </c>
    </row>
    <row r="573" spans="1:48" x14ac:dyDescent="0.3">
      <c r="A573" t="s">
        <v>1428</v>
      </c>
      <c r="B573" t="s">
        <v>1429</v>
      </c>
      <c r="C573" t="s">
        <v>10325</v>
      </c>
      <c r="D573" t="s">
        <v>231</v>
      </c>
      <c r="E573">
        <v>7627.0509181899997</v>
      </c>
      <c r="F573">
        <v>1964.95</v>
      </c>
      <c r="G573">
        <v>-16.5514187976435</v>
      </c>
      <c r="H573">
        <f>(Table2[[#This Row],[1Y Return vs Nifty]]-AVERAGE(Table2[1Y Return vs Nifty]))/_xlfn.STDEV.P(Table2[1Y Return vs Nifty])</f>
        <v>-0.68614118095423637</v>
      </c>
      <c r="I573">
        <v>-7.2045946273597297</v>
      </c>
      <c r="J573">
        <f>(Table2[[#This Row],[1M Return vs Nifty]]-AVERAGE(Table2[1M Return vs Nifty]))/_xlfn.STDEV.P(Table2[1M Return vs Nifty])</f>
        <v>-0.97968567700275555</v>
      </c>
      <c r="K573">
        <v>3.9754015728871899</v>
      </c>
      <c r="L573">
        <f>(Table2[[#This Row],[6M Return vs Nifty]]-AVERAGE(Table2[6M Return vs Nifty]))/_xlfn.STDEV.P(Table2[6M Return vs Nifty])</f>
        <v>-0.1698877362017564</v>
      </c>
      <c r="M573">
        <v>-3.8033548161109598</v>
      </c>
      <c r="N573">
        <f>(Table2[[#This Row],[1W Return vs Nifty]]-AVERAGE(Table2[1W Return vs Nifty]))/_xlfn.STDEV.P(Table2[1W Return vs Nifty])</f>
        <v>-0.713508651395658</v>
      </c>
      <c r="O573">
        <v>2026.77</v>
      </c>
      <c r="P573">
        <v>2085.2108706714898</v>
      </c>
      <c r="Q573">
        <v>1996.62644417812</v>
      </c>
      <c r="R573">
        <v>31.984919994498402</v>
      </c>
      <c r="S573" s="2">
        <f>(Table2[[#This Row],[Close Price]]-Table2[[#This Row],[20D EMA]])/Table2[[#This Row],[20D EMA]]</f>
        <v>-3.0501734286574173E-2</v>
      </c>
      <c r="T573" s="2">
        <f>(Table2[[#This Row],[Close Price]]-Table2[[#This Row],[50D EMA]])/Table2[[#This Row],[50D EMA]]</f>
        <v>-5.7673241763200087E-2</v>
      </c>
      <c r="U573" s="2">
        <f>(Table2[[#This Row],[Close Price]]-Table2[[#This Row],[200D EMA]])/Table2[[#This Row],[200D EMA]]</f>
        <v>-1.5864982791590265E-2</v>
      </c>
      <c r="V573">
        <v>0.42562402194452298</v>
      </c>
      <c r="W573">
        <v>1955</v>
      </c>
      <c r="X573">
        <v>2015.9</v>
      </c>
      <c r="Y573">
        <v>1955</v>
      </c>
      <c r="Z573">
        <v>2016.4</v>
      </c>
      <c r="AA573">
        <v>1955</v>
      </c>
      <c r="AB573">
        <v>2016.4</v>
      </c>
      <c r="AC573" s="2">
        <f>(Table2[[#This Row],[Close Price]]/Table2[[#This Row],[Day Low]])-1</f>
        <v>5.0895140664961591E-3</v>
      </c>
      <c r="AD573" s="2">
        <f>(Table2[[#This Row],[Day High]]/Table2[[#This Row],[Close Price]])-1</f>
        <v>2.5929412962161891E-2</v>
      </c>
      <c r="AE573" s="2">
        <f>(Table2[[#This Row],[Close Price]]/Table2[[#This Row],[Current Week Low]])-1</f>
        <v>5.0895140664961591E-3</v>
      </c>
      <c r="AF573" s="2">
        <f>(Table2[[#This Row],[Current Week High]]/Table2[[#This Row],[Close Price]])-1</f>
        <v>2.618387236316444E-2</v>
      </c>
      <c r="AG573" s="2">
        <f>(Table2[[#This Row],[Close Price]]/Table2[[#This Row],[Current Month Low]])-1</f>
        <v>5.0895140664961591E-3</v>
      </c>
      <c r="AH573" s="2">
        <f>(Table2[[#This Row],[Current Month High]]/Table2[[#This Row],[Close Price]])-1</f>
        <v>2.618387236316444E-2</v>
      </c>
      <c r="AI573">
        <v>39.5964273900099</v>
      </c>
      <c r="AJ573">
        <v>34.410698406183698</v>
      </c>
      <c r="AK573" t="str">
        <f>IF(AND(Table2[[#This Row],[20D EMA]]&gt;Table2[[#This Row],[50D EMA]],Table2[[#This Row],[50D EMA]]&gt;Table2[[#This Row],[200D EMA]]),"Uptrend","Downtrend/NoTrend")</f>
        <v>Downtrend/NoTrend</v>
      </c>
      <c r="AL573">
        <v>-0.14000000000000001</v>
      </c>
      <c r="AM573" t="s">
        <v>10357</v>
      </c>
      <c r="AN573">
        <v>-2.88</v>
      </c>
      <c r="AO573" t="s">
        <v>10357</v>
      </c>
      <c r="AP573">
        <v>-2.7864093797381001E-2</v>
      </c>
      <c r="AQ573">
        <f>(Table2[[#This Row],[Sharpe Ratio]]-AVERAGE(Table2[Sharpe Ratio]))/_xlfn.STDEV.P(Table2[Sharpe Ratio])</f>
        <v>-1.0461174477374207</v>
      </c>
      <c r="AR5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3">
        <f>_xlfn.RANK.AVG(Table2[[#This Row],[1Y Return vs Nifty Z-Score]],Table2[1Y Return vs Nifty Z-Score])</f>
        <v>553</v>
      </c>
      <c r="AT573">
        <f>_xlfn.RANK.AVG(Table2[[#This Row],[6M Return vs Nifty Z-Score]],Table2[6M Return vs Nifty Z-Score])</f>
        <v>382</v>
      </c>
      <c r="AU573">
        <f>_xlfn.RANK.AVG(Table2[[#This Row],[Sharpe Ratio Z-Score]],Table2[Sharpe Ratio Z-Score])</f>
        <v>626</v>
      </c>
      <c r="AV573">
        <f>(Table2[[#This Row],[Rank 1Y]]+Table2[[#This Row],[Rank 6M]]+Table2[[#This Row],[Rank Sharpe]])/3</f>
        <v>520.33333333333337</v>
      </c>
    </row>
    <row r="574" spans="1:48" x14ac:dyDescent="0.3">
      <c r="A574" t="s">
        <v>1312</v>
      </c>
      <c r="B574" t="s">
        <v>1313</v>
      </c>
      <c r="C574" t="s">
        <v>10326</v>
      </c>
      <c r="D574" t="s">
        <v>138</v>
      </c>
      <c r="E574">
        <v>8722.4060368399896</v>
      </c>
      <c r="F574">
        <v>553.20000000000005</v>
      </c>
      <c r="G574">
        <v>-31.441574422204202</v>
      </c>
      <c r="H574">
        <f>(Table2[[#This Row],[1Y Return vs Nifty]]-AVERAGE(Table2[1Y Return vs Nifty]))/_xlfn.STDEV.P(Table2[1Y Return vs Nifty])</f>
        <v>-0.93440628699782324</v>
      </c>
      <c r="I574">
        <v>-5.2152867844821902</v>
      </c>
      <c r="J574">
        <f>(Table2[[#This Row],[1M Return vs Nifty]]-AVERAGE(Table2[1M Return vs Nifty]))/_xlfn.STDEV.P(Table2[1M Return vs Nifty])</f>
        <v>-0.78592023092806829</v>
      </c>
      <c r="K574">
        <v>-17.3736862687146</v>
      </c>
      <c r="L574">
        <f>(Table2[[#This Row],[6M Return vs Nifty]]-AVERAGE(Table2[6M Return vs Nifty]))/_xlfn.STDEV.P(Table2[6M Return vs Nifty])</f>
        <v>-0.88515206401301605</v>
      </c>
      <c r="M574">
        <v>-4.9231941237554002</v>
      </c>
      <c r="N574">
        <f>(Table2[[#This Row],[1W Return vs Nifty]]-AVERAGE(Table2[1W Return vs Nifty]))/_xlfn.STDEV.P(Table2[1W Return vs Nifty])</f>
        <v>-0.98146690460343911</v>
      </c>
      <c r="O574">
        <v>578.03</v>
      </c>
      <c r="P574">
        <v>588.32873851982697</v>
      </c>
      <c r="Q574">
        <v>574.760330221662</v>
      </c>
      <c r="R574">
        <v>32.248259650808698</v>
      </c>
      <c r="S574" s="2">
        <f>(Table2[[#This Row],[Close Price]]-Table2[[#This Row],[20D EMA]])/Table2[[#This Row],[20D EMA]]</f>
        <v>-4.2956247945608234E-2</v>
      </c>
      <c r="T574" s="2">
        <f>(Table2[[#This Row],[Close Price]]-Table2[[#This Row],[50D EMA]])/Table2[[#This Row],[50D EMA]]</f>
        <v>-5.9709370322801374E-2</v>
      </c>
      <c r="U574" s="2">
        <f>(Table2[[#This Row],[Close Price]]-Table2[[#This Row],[200D EMA]])/Table2[[#This Row],[200D EMA]]</f>
        <v>-3.7511862054479303E-2</v>
      </c>
      <c r="V574">
        <v>0.657308434877938</v>
      </c>
      <c r="W574">
        <v>551.04999999999995</v>
      </c>
      <c r="X574">
        <v>570.75</v>
      </c>
      <c r="Y574">
        <v>551.04999999999995</v>
      </c>
      <c r="Z574">
        <v>573.95000000000005</v>
      </c>
      <c r="AA574">
        <v>551.04999999999995</v>
      </c>
      <c r="AB574">
        <v>573.95000000000005</v>
      </c>
      <c r="AC574" s="2">
        <f>(Table2[[#This Row],[Close Price]]/Table2[[#This Row],[Day Low]])-1</f>
        <v>3.9016423192088645E-3</v>
      </c>
      <c r="AD574" s="2">
        <f>(Table2[[#This Row],[Day High]]/Table2[[#This Row],[Close Price]])-1</f>
        <v>3.1724511930585564E-2</v>
      </c>
      <c r="AE574" s="2">
        <f>(Table2[[#This Row],[Close Price]]/Table2[[#This Row],[Current Week Low]])-1</f>
        <v>3.9016423192088645E-3</v>
      </c>
      <c r="AF574" s="2">
        <f>(Table2[[#This Row],[Current Week High]]/Table2[[#This Row],[Close Price]])-1</f>
        <v>3.750903832248742E-2</v>
      </c>
      <c r="AG574" s="2">
        <f>(Table2[[#This Row],[Close Price]]/Table2[[#This Row],[Current Month Low]])-1</f>
        <v>3.9016423192088645E-3</v>
      </c>
      <c r="AH574" s="2">
        <f>(Table2[[#This Row],[Current Month High]]/Table2[[#This Row],[Close Price]])-1</f>
        <v>3.750903832248742E-2</v>
      </c>
      <c r="AI574">
        <v>22.704266088213998</v>
      </c>
      <c r="AJ574">
        <v>16.463157894736799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-0.04</v>
      </c>
      <c r="AM574" t="s">
        <v>10357</v>
      </c>
      <c r="AN574">
        <v>-6.32</v>
      </c>
      <c r="AO574" t="s">
        <v>10357</v>
      </c>
      <c r="AP574">
        <v>7.6946191671448005E-2</v>
      </c>
      <c r="AQ574">
        <f>(Table2[[#This Row],[Sharpe Ratio]]-AVERAGE(Table2[Sharpe Ratio]))/_xlfn.STDEV.P(Table2[Sharpe Ratio])</f>
        <v>0.15304966244744944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648</v>
      </c>
      <c r="AT574">
        <f>_xlfn.RANK.AVG(Table2[[#This Row],[6M Return vs Nifty Z-Score]],Table2[6M Return vs Nifty Z-Score])</f>
        <v>607</v>
      </c>
      <c r="AU574">
        <f>_xlfn.RANK.AVG(Table2[[#This Row],[Sharpe Ratio Z-Score]],Table2[Sharpe Ratio Z-Score])</f>
        <v>307</v>
      </c>
      <c r="AV574">
        <f>(Table2[[#This Row],[Rank 1Y]]+Table2[[#This Row],[Rank 6M]]+Table2[[#This Row],[Rank Sharpe]])/3</f>
        <v>520.66666666666663</v>
      </c>
    </row>
    <row r="575" spans="1:48" x14ac:dyDescent="0.3">
      <c r="A575" t="s">
        <v>472</v>
      </c>
      <c r="B575" t="s">
        <v>473</v>
      </c>
      <c r="C575" t="s">
        <v>627</v>
      </c>
      <c r="D575" t="s">
        <v>474</v>
      </c>
      <c r="E575">
        <v>46672.93959804</v>
      </c>
      <c r="F575">
        <v>41265.85</v>
      </c>
      <c r="G575">
        <v>-24.8753662821597</v>
      </c>
      <c r="H575">
        <f>(Table2[[#This Row],[1Y Return vs Nifty]]-AVERAGE(Table2[1Y Return vs Nifty]))/_xlfn.STDEV.P(Table2[1Y Return vs Nifty])</f>
        <v>-0.82492721899510024</v>
      </c>
      <c r="I575">
        <v>-2.7445554979882498</v>
      </c>
      <c r="J575">
        <f>(Table2[[#This Row],[1M Return vs Nifty]]-AVERAGE(Table2[1M Return vs Nifty]))/_xlfn.STDEV.P(Table2[1M Return vs Nifty])</f>
        <v>-0.54526248076021011</v>
      </c>
      <c r="K575">
        <v>3.87701873219445</v>
      </c>
      <c r="L575">
        <f>(Table2[[#This Row],[6M Return vs Nifty]]-AVERAGE(Table2[6M Return vs Nifty]))/_xlfn.STDEV.P(Table2[6M Return vs Nifty])</f>
        <v>-0.17318388341602423</v>
      </c>
      <c r="M575">
        <v>0.48085216781491502</v>
      </c>
      <c r="N575">
        <f>(Table2[[#This Row],[1W Return vs Nifty]]-AVERAGE(Table2[1W Return vs Nifty]))/_xlfn.STDEV.P(Table2[1W Return vs Nifty])</f>
        <v>0.31162826955072764</v>
      </c>
      <c r="O575">
        <v>41481.93</v>
      </c>
      <c r="P575">
        <v>40617.6145861146</v>
      </c>
      <c r="Q575">
        <v>38627.9434930711</v>
      </c>
      <c r="R575">
        <v>53.754035238328299</v>
      </c>
      <c r="S575" s="2">
        <f>(Table2[[#This Row],[Close Price]]-Table2[[#This Row],[20D EMA]])/Table2[[#This Row],[20D EMA]]</f>
        <v>-5.2090151060956357E-3</v>
      </c>
      <c r="T575" s="2">
        <f>(Table2[[#This Row],[Close Price]]-Table2[[#This Row],[50D EMA]])/Table2[[#This Row],[50D EMA]]</f>
        <v>1.5959465381972539E-2</v>
      </c>
      <c r="U575" s="2">
        <f>(Table2[[#This Row],[Close Price]]-Table2[[#This Row],[200D EMA]])/Table2[[#This Row],[200D EMA]]</f>
        <v>6.8290109914913646E-2</v>
      </c>
      <c r="V575">
        <v>0.65870526363781601</v>
      </c>
      <c r="W575">
        <v>41080.1</v>
      </c>
      <c r="X575">
        <v>41967.85</v>
      </c>
      <c r="Y575">
        <v>41080.1</v>
      </c>
      <c r="Z575">
        <v>42615.55</v>
      </c>
      <c r="AA575">
        <v>41080.1</v>
      </c>
      <c r="AB575">
        <v>42615.55</v>
      </c>
      <c r="AC575" s="2">
        <f>(Table2[[#This Row],[Close Price]]/Table2[[#This Row],[Day Low]])-1</f>
        <v>4.521654036869327E-3</v>
      </c>
      <c r="AD575" s="2">
        <f>(Table2[[#This Row],[Day High]]/Table2[[#This Row],[Close Price]])-1</f>
        <v>1.7011645222381189E-2</v>
      </c>
      <c r="AE575" s="2">
        <f>(Table2[[#This Row],[Close Price]]/Table2[[#This Row],[Current Week Low]])-1</f>
        <v>4.521654036869327E-3</v>
      </c>
      <c r="AF575" s="2">
        <f>(Table2[[#This Row],[Current Week High]]/Table2[[#This Row],[Close Price]])-1</f>
        <v>3.2707432416877458E-2</v>
      </c>
      <c r="AG575" s="2">
        <f>(Table2[[#This Row],[Close Price]]/Table2[[#This Row],[Current Month Low]])-1</f>
        <v>4.521654036869327E-3</v>
      </c>
      <c r="AH575" s="2">
        <f>(Table2[[#This Row],[Current Month High]]/Table2[[#This Row],[Close Price]])-1</f>
        <v>3.2707432416877458E-2</v>
      </c>
      <c r="AI575">
        <v>4.01336698504939</v>
      </c>
      <c r="AJ575">
        <v>24.783149707968299</v>
      </c>
      <c r="AK575" t="str">
        <f>IF(AND(Table2[[#This Row],[20D EMA]]&gt;Table2[[#This Row],[50D EMA]],Table2[[#This Row],[50D EMA]]&gt;Table2[[#This Row],[200D EMA]]),"Uptrend","Downtrend/NoTrend")</f>
        <v>Uptrend</v>
      </c>
      <c r="AL575">
        <v>-0.01</v>
      </c>
      <c r="AM575" t="s">
        <v>10357</v>
      </c>
      <c r="AN575">
        <v>0.52</v>
      </c>
      <c r="AO575" t="s">
        <v>10358</v>
      </c>
      <c r="AP575">
        <v>-9.8367838034999996E-4</v>
      </c>
      <c r="AQ575">
        <f>(Table2[[#This Row],[Sharpe Ratio]]-AVERAGE(Table2[Sharpe Ratio]))/_xlfn.STDEV.P(Table2[Sharpe Ratio])</f>
        <v>-0.73857024536102367</v>
      </c>
      <c r="AR5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-1.9703155589816306</v>
      </c>
      <c r="AS575">
        <f>_xlfn.RANK.AVG(Table2[[#This Row],[1Y Return vs Nifty Z-Score]],Table2[1Y Return vs Nifty Z-Score])</f>
        <v>604</v>
      </c>
      <c r="AT575">
        <f>_xlfn.RANK.AVG(Table2[[#This Row],[6M Return vs Nifty Z-Score]],Table2[6M Return vs Nifty Z-Score])</f>
        <v>385</v>
      </c>
      <c r="AU575">
        <f>_xlfn.RANK.AVG(Table2[[#This Row],[Sharpe Ratio Z-Score]],Table2[Sharpe Ratio Z-Score])</f>
        <v>575</v>
      </c>
      <c r="AV575">
        <f>(Table2[[#This Row],[Rank 1Y]]+Table2[[#This Row],[Rank 6M]]+Table2[[#This Row],[Rank Sharpe]])/3</f>
        <v>521.33333333333337</v>
      </c>
    </row>
    <row r="576" spans="1:48" x14ac:dyDescent="0.3">
      <c r="A576" t="s">
        <v>1713</v>
      </c>
      <c r="B576" t="s">
        <v>1714</v>
      </c>
      <c r="C576" t="s">
        <v>10327</v>
      </c>
      <c r="D576" t="s">
        <v>276</v>
      </c>
      <c r="E576">
        <v>4798.59354695</v>
      </c>
      <c r="F576">
        <v>285.35000000000002</v>
      </c>
      <c r="G576">
        <v>-1.1025727815111499</v>
      </c>
      <c r="H576">
        <f>(Table2[[#This Row],[1Y Return vs Nifty]]-AVERAGE(Table2[1Y Return vs Nifty]))/_xlfn.STDEV.P(Table2[1Y Return vs Nifty])</f>
        <v>-0.42856097218060923</v>
      </c>
      <c r="I576">
        <v>-8.08263196879264</v>
      </c>
      <c r="J576">
        <f>(Table2[[#This Row],[1M Return vs Nifty]]-AVERAGE(Table2[1M Return vs Nifty]))/_xlfn.STDEV.P(Table2[1M Return vs Nifty])</f>
        <v>-1.0652095428750592</v>
      </c>
      <c r="K576">
        <v>-3.6784321769892498</v>
      </c>
      <c r="L576">
        <f>(Table2[[#This Row],[6M Return vs Nifty]]-AVERAGE(Table2[6M Return vs Nifty]))/_xlfn.STDEV.P(Table2[6M Return vs Nifty])</f>
        <v>-0.42631622124534785</v>
      </c>
      <c r="M576">
        <v>-0.42868260814169501</v>
      </c>
      <c r="N576">
        <f>(Table2[[#This Row],[1W Return vs Nifty]]-AVERAGE(Table2[1W Return vs Nifty]))/_xlfn.STDEV.P(Table2[1W Return vs Nifty])</f>
        <v>9.3992267551727973E-2</v>
      </c>
      <c r="O576">
        <v>289.92</v>
      </c>
      <c r="P576">
        <v>289.44508305623202</v>
      </c>
      <c r="Q576">
        <v>270.51720344271001</v>
      </c>
      <c r="R576">
        <v>48.076542493112903</v>
      </c>
      <c r="S576" s="2">
        <f>(Table2[[#This Row],[Close Price]]-Table2[[#This Row],[20D EMA]])/Table2[[#This Row],[20D EMA]]</f>
        <v>-1.5762969094922714E-2</v>
      </c>
      <c r="T576" s="2">
        <f>(Table2[[#This Row],[Close Price]]-Table2[[#This Row],[50D EMA]])/Table2[[#This Row],[50D EMA]]</f>
        <v>-1.4148048441494603E-2</v>
      </c>
      <c r="U576" s="2">
        <f>(Table2[[#This Row],[Close Price]]-Table2[[#This Row],[200D EMA]])/Table2[[#This Row],[200D EMA]]</f>
        <v>5.4831250539787914E-2</v>
      </c>
      <c r="V576">
        <v>0.30905878918593099</v>
      </c>
      <c r="W576">
        <v>284</v>
      </c>
      <c r="X576">
        <v>289.2</v>
      </c>
      <c r="Y576">
        <v>278.64999999999998</v>
      </c>
      <c r="Z576">
        <v>291.95</v>
      </c>
      <c r="AA576">
        <v>278.64999999999998</v>
      </c>
      <c r="AB576">
        <v>291.95</v>
      </c>
      <c r="AC576" s="2">
        <f>(Table2[[#This Row],[Close Price]]/Table2[[#This Row],[Day Low]])-1</f>
        <v>4.7535211267606403E-3</v>
      </c>
      <c r="AD576" s="2">
        <f>(Table2[[#This Row],[Day High]]/Table2[[#This Row],[Close Price]])-1</f>
        <v>1.3492202558261557E-2</v>
      </c>
      <c r="AE576" s="2">
        <f>(Table2[[#This Row],[Close Price]]/Table2[[#This Row],[Current Week Low]])-1</f>
        <v>2.4044500269154945E-2</v>
      </c>
      <c r="AF576" s="2">
        <f>(Table2[[#This Row],[Current Week High]]/Table2[[#This Row],[Close Price]])-1</f>
        <v>2.3129490099877303E-2</v>
      </c>
      <c r="AG576" s="2">
        <f>(Table2[[#This Row],[Close Price]]/Table2[[#This Row],[Current Month Low]])-1</f>
        <v>2.4044500269154945E-2</v>
      </c>
      <c r="AH576" s="2">
        <f>(Table2[[#This Row],[Current Month High]]/Table2[[#This Row],[Close Price]])-1</f>
        <v>2.3129490099877303E-2</v>
      </c>
      <c r="AI576">
        <v>17.750131417557299</v>
      </c>
      <c r="AJ576">
        <v>35.687113647170698</v>
      </c>
      <c r="AK576" t="str">
        <f>IF(AND(Table2[[#This Row],[20D EMA]]&gt;Table2[[#This Row],[50D EMA]],Table2[[#This Row],[50D EMA]]&gt;Table2[[#This Row],[200D EMA]]),"Uptrend","Downtrend/NoTrend")</f>
        <v>Uptrend</v>
      </c>
      <c r="AL576">
        <v>0.03</v>
      </c>
      <c r="AM576" t="s">
        <v>10358</v>
      </c>
      <c r="AN576">
        <v>-0.09</v>
      </c>
      <c r="AO576" t="s">
        <v>10357</v>
      </c>
      <c r="AP576">
        <v>-3.6001163058571997E-2</v>
      </c>
      <c r="AQ576">
        <f>(Table2[[#This Row],[Sharpe Ratio]]-AVERAGE(Table2[Sharpe Ratio]))/_xlfn.STDEV.P(Table2[Sharpe Ratio])</f>
        <v>-1.1392161907440745</v>
      </c>
      <c r="AR5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-2.9653106594933627</v>
      </c>
      <c r="AS576">
        <f>_xlfn.RANK.AVG(Table2[[#This Row],[1Y Return vs Nifty Z-Score]],Table2[1Y Return vs Nifty Z-Score])</f>
        <v>445</v>
      </c>
      <c r="AT576">
        <f>_xlfn.RANK.AVG(Table2[[#This Row],[6M Return vs Nifty Z-Score]],Table2[6M Return vs Nifty Z-Score])</f>
        <v>471</v>
      </c>
      <c r="AU576">
        <f>_xlfn.RANK.AVG(Table2[[#This Row],[Sharpe Ratio Z-Score]],Table2[Sharpe Ratio Z-Score])</f>
        <v>648</v>
      </c>
      <c r="AV576">
        <f>(Table2[[#This Row],[Rank 1Y]]+Table2[[#This Row],[Rank 6M]]+Table2[[#This Row],[Rank Sharpe]])/3</f>
        <v>521.33333333333337</v>
      </c>
    </row>
    <row r="577" spans="1:48" x14ac:dyDescent="0.3">
      <c r="A577" t="s">
        <v>813</v>
      </c>
      <c r="B577" t="s">
        <v>814</v>
      </c>
      <c r="C577" t="s">
        <v>10324</v>
      </c>
      <c r="D577" t="s">
        <v>40</v>
      </c>
      <c r="E577">
        <v>19934.874318499998</v>
      </c>
      <c r="F577">
        <v>898.2</v>
      </c>
      <c r="G577">
        <v>-15.581464789795801</v>
      </c>
      <c r="H577">
        <f>(Table2[[#This Row],[1Y Return vs Nifty]]-AVERAGE(Table2[1Y Return vs Nifty]))/_xlfn.STDEV.P(Table2[1Y Return vs Nifty])</f>
        <v>-0.66996903737915436</v>
      </c>
      <c r="I577">
        <v>-2.9664934749235101</v>
      </c>
      <c r="J577">
        <f>(Table2[[#This Row],[1M Return vs Nifty]]-AVERAGE(Table2[1M Return vs Nifty]))/_xlfn.STDEV.P(Table2[1M Return vs Nifty])</f>
        <v>-0.56688000529556259</v>
      </c>
      <c r="K577">
        <v>-3.6263343769372098</v>
      </c>
      <c r="L577">
        <f>(Table2[[#This Row],[6M Return vs Nifty]]-AVERAGE(Table2[6M Return vs Nifty]))/_xlfn.STDEV.P(Table2[6M Return vs Nifty])</f>
        <v>-0.42457077440419266</v>
      </c>
      <c r="M577">
        <v>-0.89746682955510804</v>
      </c>
      <c r="N577">
        <f>(Table2[[#This Row],[1W Return vs Nifty]]-AVERAGE(Table2[1W Return vs Nifty]))/_xlfn.STDEV.P(Table2[1W Return vs Nifty])</f>
        <v>-1.8179720200278741E-2</v>
      </c>
      <c r="O577">
        <v>906.51</v>
      </c>
      <c r="P577">
        <v>912.02640283634298</v>
      </c>
      <c r="Q577">
        <v>861.01458258267303</v>
      </c>
      <c r="R577">
        <v>49.531307837907903</v>
      </c>
      <c r="S577" s="2">
        <f>(Table2[[#This Row],[Close Price]]-Table2[[#This Row],[20D EMA]])/Table2[[#This Row],[20D EMA]]</f>
        <v>-9.1670251844987328E-3</v>
      </c>
      <c r="T577" s="2">
        <f>(Table2[[#This Row],[Close Price]]-Table2[[#This Row],[50D EMA]])/Table2[[#This Row],[50D EMA]]</f>
        <v>-1.5160090533940377E-2</v>
      </c>
      <c r="U577" s="2">
        <f>(Table2[[#This Row],[Close Price]]-Table2[[#This Row],[200D EMA]])/Table2[[#This Row],[200D EMA]]</f>
        <v>4.3187906650531717E-2</v>
      </c>
      <c r="V577">
        <v>0.32792943868658703</v>
      </c>
      <c r="W577">
        <v>891</v>
      </c>
      <c r="X577">
        <v>907.5</v>
      </c>
      <c r="Y577">
        <v>885.65</v>
      </c>
      <c r="Z577">
        <v>915</v>
      </c>
      <c r="AA577">
        <v>885.65</v>
      </c>
      <c r="AB577">
        <v>915</v>
      </c>
      <c r="AC577" s="2">
        <f>(Table2[[#This Row],[Close Price]]/Table2[[#This Row],[Day Low]])-1</f>
        <v>8.0808080808081328E-3</v>
      </c>
      <c r="AD577" s="2">
        <f>(Table2[[#This Row],[Day High]]/Table2[[#This Row],[Close Price]])-1</f>
        <v>1.0354041416165582E-2</v>
      </c>
      <c r="AE577" s="2">
        <f>(Table2[[#This Row],[Close Price]]/Table2[[#This Row],[Current Week Low]])-1</f>
        <v>1.4170383334274339E-2</v>
      </c>
      <c r="AF577" s="2">
        <f>(Table2[[#This Row],[Current Week High]]/Table2[[#This Row],[Close Price]])-1</f>
        <v>1.870407481629921E-2</v>
      </c>
      <c r="AG577" s="2">
        <f>(Table2[[#This Row],[Close Price]]/Table2[[#This Row],[Current Month Low]])-1</f>
        <v>1.4170383334274339E-2</v>
      </c>
      <c r="AH577" s="2">
        <f>(Table2[[#This Row],[Current Month High]]/Table2[[#This Row],[Close Price]])-1</f>
        <v>1.870407481629921E-2</v>
      </c>
      <c r="AI577">
        <v>14.117123135159201</v>
      </c>
      <c r="AJ577">
        <v>26.2935883014623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-0.08</v>
      </c>
      <c r="AM577" t="s">
        <v>10357</v>
      </c>
      <c r="AN577">
        <v>1.76</v>
      </c>
      <c r="AO577" t="s">
        <v>10358</v>
      </c>
      <c r="AQ577">
        <f>(Table2[[#This Row],[Sharpe Ratio]]-AVERAGE(Table2[Sharpe Ratio]))/_xlfn.STDEV.P(Table2[Sharpe Ratio])</f>
        <v>-0.72731567472953296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547</v>
      </c>
      <c r="AT577">
        <f>_xlfn.RANK.AVG(Table2[[#This Row],[6M Return vs Nifty Z-Score]],Table2[6M Return vs Nifty Z-Score])</f>
        <v>470</v>
      </c>
      <c r="AU577">
        <f>_xlfn.RANK.AVG(Table2[[#This Row],[Sharpe Ratio Z-Score]],Table2[Sharpe Ratio Z-Score])</f>
        <v>548.5</v>
      </c>
      <c r="AV577">
        <f>(Table2[[#This Row],[Rank 1Y]]+Table2[[#This Row],[Rank 6M]]+Table2[[#This Row],[Rank Sharpe]])/3</f>
        <v>521.83333333333337</v>
      </c>
    </row>
    <row r="578" spans="1:48" x14ac:dyDescent="0.3">
      <c r="A578" t="s">
        <v>608</v>
      </c>
      <c r="B578" t="s">
        <v>609</v>
      </c>
      <c r="C578" t="s">
        <v>10319</v>
      </c>
      <c r="D578" t="s">
        <v>517</v>
      </c>
      <c r="E578">
        <v>31058.2832223</v>
      </c>
      <c r="F578">
        <v>70.06</v>
      </c>
      <c r="G578">
        <v>-22.801536031199799</v>
      </c>
      <c r="H578">
        <f>(Table2[[#This Row],[1Y Return vs Nifty]]-AVERAGE(Table2[1Y Return vs Nifty]))/_xlfn.STDEV.P(Table2[1Y Return vs Nifty])</f>
        <v>-0.79035003255376324</v>
      </c>
      <c r="I578">
        <v>-3.5516706704607799</v>
      </c>
      <c r="J578">
        <f>(Table2[[#This Row],[1M Return vs Nifty]]-AVERAGE(Table2[1M Return vs Nifty]))/_xlfn.STDEV.P(Table2[1M Return vs Nifty])</f>
        <v>-0.62387828272757562</v>
      </c>
      <c r="K578">
        <v>-12.3088247263212</v>
      </c>
      <c r="L578">
        <f>(Table2[[#This Row],[6M Return vs Nifty]]-AVERAGE(Table2[6M Return vs Nifty]))/_xlfn.STDEV.P(Table2[6M Return vs Nifty])</f>
        <v>-0.71546262278463102</v>
      </c>
      <c r="M578">
        <v>-2.23107136057655</v>
      </c>
      <c r="N578">
        <f>(Table2[[#This Row],[1W Return vs Nifty]]-AVERAGE(Table2[1W Return vs Nifty]))/_xlfn.STDEV.P(Table2[1W Return vs Nifty])</f>
        <v>-0.33728830851565678</v>
      </c>
      <c r="O578">
        <v>71.069999999999993</v>
      </c>
      <c r="P578">
        <v>71.529417076423599</v>
      </c>
      <c r="Q578">
        <v>68.238568235474006</v>
      </c>
      <c r="R578">
        <v>41.797783772530799</v>
      </c>
      <c r="S578" s="2">
        <f>(Table2[[#This Row],[Close Price]]-Table2[[#This Row],[20D EMA]])/Table2[[#This Row],[20D EMA]]</f>
        <v>-1.4211340931475884E-2</v>
      </c>
      <c r="T578" s="2">
        <f>(Table2[[#This Row],[Close Price]]-Table2[[#This Row],[50D EMA]])/Table2[[#This Row],[50D EMA]]</f>
        <v>-2.0542835891611402E-2</v>
      </c>
      <c r="U578" s="2">
        <f>(Table2[[#This Row],[Close Price]]-Table2[[#This Row],[200D EMA]])/Table2[[#This Row],[200D EMA]]</f>
        <v>2.6692115787668599E-2</v>
      </c>
      <c r="V578">
        <v>0.42201947027727699</v>
      </c>
      <c r="W578">
        <v>69.95</v>
      </c>
      <c r="X578">
        <v>70.33</v>
      </c>
      <c r="Y578">
        <v>69.900000000000006</v>
      </c>
      <c r="Z578">
        <v>70.849999999999994</v>
      </c>
      <c r="AA578">
        <v>69.900000000000006</v>
      </c>
      <c r="AB578">
        <v>70.849999999999994</v>
      </c>
      <c r="AC578" s="2">
        <f>(Table2[[#This Row],[Close Price]]/Table2[[#This Row],[Day Low]])-1</f>
        <v>1.572551822730528E-3</v>
      </c>
      <c r="AD578" s="2">
        <f>(Table2[[#This Row],[Day High]]/Table2[[#This Row],[Close Price]])-1</f>
        <v>3.8538395660860925E-3</v>
      </c>
      <c r="AE578" s="2">
        <f>(Table2[[#This Row],[Close Price]]/Table2[[#This Row],[Current Week Low]])-1</f>
        <v>2.2889842632332069E-3</v>
      </c>
      <c r="AF578" s="2">
        <f>(Table2[[#This Row],[Current Week High]]/Table2[[#This Row],[Close Price]])-1</f>
        <v>1.1276049100770624E-2</v>
      </c>
      <c r="AG578" s="2">
        <f>(Table2[[#This Row],[Close Price]]/Table2[[#This Row],[Current Month Low]])-1</f>
        <v>2.2889842632332069E-3</v>
      </c>
      <c r="AH578" s="2">
        <f>(Table2[[#This Row],[Current Month High]]/Table2[[#This Row],[Close Price]])-1</f>
        <v>1.1276049100770624E-2</v>
      </c>
      <c r="AI578">
        <v>14.187838995147001</v>
      </c>
      <c r="AJ578">
        <v>21.106309420916102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0.02</v>
      </c>
      <c r="AM578" t="s">
        <v>10358</v>
      </c>
      <c r="AN578">
        <v>-2.46</v>
      </c>
      <c r="AO578" t="s">
        <v>10357</v>
      </c>
      <c r="AP578">
        <v>3.6461274674203001E-2</v>
      </c>
      <c r="AQ578">
        <f>(Table2[[#This Row],[Sharpe Ratio]]-AVERAGE(Table2[Sharpe Ratio]))/_xlfn.STDEV.P(Table2[Sharpe Ratio])</f>
        <v>-0.31015087845842415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588</v>
      </c>
      <c r="AT578">
        <f>_xlfn.RANK.AVG(Table2[[#This Row],[6M Return vs Nifty Z-Score]],Table2[6M Return vs Nifty Z-Score])</f>
        <v>557</v>
      </c>
      <c r="AU578">
        <f>_xlfn.RANK.AVG(Table2[[#This Row],[Sharpe Ratio Z-Score]],Table2[Sharpe Ratio Z-Score])</f>
        <v>423</v>
      </c>
      <c r="AV578">
        <f>(Table2[[#This Row],[Rank 1Y]]+Table2[[#This Row],[Rank 6M]]+Table2[[#This Row],[Rank Sharpe]])/3</f>
        <v>522.66666666666663</v>
      </c>
    </row>
    <row r="579" spans="1:48" x14ac:dyDescent="0.3">
      <c r="A579" t="s">
        <v>589</v>
      </c>
      <c r="B579" t="s">
        <v>590</v>
      </c>
      <c r="C579" t="s">
        <v>10314</v>
      </c>
      <c r="D579" t="s">
        <v>549</v>
      </c>
      <c r="E579">
        <v>33175.997019000002</v>
      </c>
      <c r="F579">
        <v>4614.6000000000004</v>
      </c>
      <c r="G579">
        <v>-10.227613613643801</v>
      </c>
      <c r="H579">
        <f>(Table2[[#This Row],[1Y Return vs Nifty]]-AVERAGE(Table2[1Y Return vs Nifty]))/_xlfn.STDEV.P(Table2[1Y Return vs Nifty])</f>
        <v>-0.58070372252935243</v>
      </c>
      <c r="I579">
        <v>6.3376769355789104</v>
      </c>
      <c r="J579">
        <f>(Table2[[#This Row],[1M Return vs Nifty]]-AVERAGE(Table2[1M Return vs Nifty]))/_xlfn.STDEV.P(Table2[1M Return vs Nifty])</f>
        <v>0.33937828770855721</v>
      </c>
      <c r="K579">
        <v>-20.433611469592201</v>
      </c>
      <c r="L579">
        <f>(Table2[[#This Row],[6M Return vs Nifty]]-AVERAGE(Table2[6M Return vs Nifty]))/_xlfn.STDEV.P(Table2[6M Return vs Nifty])</f>
        <v>-0.98766957474682537</v>
      </c>
      <c r="M579">
        <v>1.2716178227094399</v>
      </c>
      <c r="N579">
        <f>(Table2[[#This Row],[1W Return vs Nifty]]-AVERAGE(Table2[1W Return vs Nifty]))/_xlfn.STDEV.P(Table2[1W Return vs Nifty])</f>
        <v>0.50084486708913234</v>
      </c>
      <c r="O579">
        <v>4502.58</v>
      </c>
      <c r="P579">
        <v>4421.80729558031</v>
      </c>
      <c r="Q579">
        <v>4317.7360230758204</v>
      </c>
      <c r="R579">
        <v>56.256260134478097</v>
      </c>
      <c r="S579" s="2">
        <f>(Table2[[#This Row],[Close Price]]-Table2[[#This Row],[20D EMA]])/Table2[[#This Row],[20D EMA]]</f>
        <v>2.4879069333582176E-2</v>
      </c>
      <c r="T579" s="2">
        <f>(Table2[[#This Row],[Close Price]]-Table2[[#This Row],[50D EMA]])/Table2[[#This Row],[50D EMA]]</f>
        <v>4.3600431120639466E-2</v>
      </c>
      <c r="U579" s="2">
        <f>(Table2[[#This Row],[Close Price]]-Table2[[#This Row],[200D EMA]])/Table2[[#This Row],[200D EMA]]</f>
        <v>6.8754545284290758E-2</v>
      </c>
      <c r="V579">
        <v>0.48995205958045501</v>
      </c>
      <c r="W579">
        <v>4580</v>
      </c>
      <c r="X579">
        <v>4676</v>
      </c>
      <c r="Y579">
        <v>4456.3500000000004</v>
      </c>
      <c r="Z579">
        <v>4676</v>
      </c>
      <c r="AA579">
        <v>4456.3500000000004</v>
      </c>
      <c r="AB579">
        <v>4676</v>
      </c>
      <c r="AC579" s="2">
        <f>(Table2[[#This Row],[Close Price]]/Table2[[#This Row],[Day Low]])-1</f>
        <v>7.5545851528384667E-3</v>
      </c>
      <c r="AD579" s="2">
        <f>(Table2[[#This Row],[Day High]]/Table2[[#This Row],[Close Price]])-1</f>
        <v>1.3305595284531568E-2</v>
      </c>
      <c r="AE579" s="2">
        <f>(Table2[[#This Row],[Close Price]]/Table2[[#This Row],[Current Week Low]])-1</f>
        <v>3.5511124575044573E-2</v>
      </c>
      <c r="AF579" s="2">
        <f>(Table2[[#This Row],[Current Week High]]/Table2[[#This Row],[Close Price]])-1</f>
        <v>1.3305595284531568E-2</v>
      </c>
      <c r="AG579" s="2">
        <f>(Table2[[#This Row],[Close Price]]/Table2[[#This Row],[Current Month Low]])-1</f>
        <v>3.5511124575044573E-2</v>
      </c>
      <c r="AH579" s="2">
        <f>(Table2[[#This Row],[Current Month High]]/Table2[[#This Row],[Close Price]])-1</f>
        <v>1.3305595284531568E-2</v>
      </c>
      <c r="AI579">
        <v>14.1702422745199</v>
      </c>
      <c r="AJ579">
        <v>26.057857786762099</v>
      </c>
      <c r="AK579" t="str">
        <f>IF(AND(Table2[[#This Row],[20D EMA]]&gt;Table2[[#This Row],[50D EMA]],Table2[[#This Row],[50D EMA]]&gt;Table2[[#This Row],[200D EMA]]),"Uptrend","Downtrend/NoTrend")</f>
        <v>Uptrend</v>
      </c>
      <c r="AL579">
        <v>0.06</v>
      </c>
      <c r="AM579" t="s">
        <v>10358</v>
      </c>
      <c r="AN579">
        <v>0.31</v>
      </c>
      <c r="AO579" t="s">
        <v>10358</v>
      </c>
      <c r="AP579">
        <v>3.7080691324723997E-2</v>
      </c>
      <c r="AQ579">
        <f>(Table2[[#This Row],[Sharpe Ratio]]-AVERAGE(Table2[Sharpe Ratio]))/_xlfn.STDEV.P(Table2[Sharpe Ratio])</f>
        <v>-0.30306393969584861</v>
      </c>
      <c r="AR5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-1.031214082174337</v>
      </c>
      <c r="AS579">
        <f>_xlfn.RANK.AVG(Table2[[#This Row],[1Y Return vs Nifty Z-Score]],Table2[1Y Return vs Nifty Z-Score])</f>
        <v>514</v>
      </c>
      <c r="AT579">
        <f>_xlfn.RANK.AVG(Table2[[#This Row],[6M Return vs Nifty Z-Score]],Table2[6M Return vs Nifty Z-Score])</f>
        <v>635</v>
      </c>
      <c r="AU579">
        <f>_xlfn.RANK.AVG(Table2[[#This Row],[Sharpe Ratio Z-Score]],Table2[Sharpe Ratio Z-Score])</f>
        <v>420</v>
      </c>
      <c r="AV579">
        <f>(Table2[[#This Row],[Rank 1Y]]+Table2[[#This Row],[Rank 6M]]+Table2[[#This Row],[Rank Sharpe]])/3</f>
        <v>523</v>
      </c>
    </row>
    <row r="580" spans="1:48" x14ac:dyDescent="0.3">
      <c r="A580" t="s">
        <v>1717</v>
      </c>
      <c r="B580" t="s">
        <v>1718</v>
      </c>
      <c r="C580" t="s">
        <v>10324</v>
      </c>
      <c r="D580" t="s">
        <v>895</v>
      </c>
      <c r="E580">
        <v>4781.2421310500004</v>
      </c>
      <c r="F580">
        <v>400.95</v>
      </c>
      <c r="G580">
        <v>-22.2132289136478</v>
      </c>
      <c r="H580">
        <f>(Table2[[#This Row],[1Y Return vs Nifty]]-AVERAGE(Table2[1Y Return vs Nifty]))/_xlfn.STDEV.P(Table2[1Y Return vs Nifty])</f>
        <v>-0.78054112708575507</v>
      </c>
      <c r="I580">
        <v>13.930044688604999</v>
      </c>
      <c r="J580">
        <f>(Table2[[#This Row],[1M Return vs Nifty]]-AVERAGE(Table2[1M Return vs Nifty]))/_xlfn.STDEV.P(Table2[1M Return vs Nifty])</f>
        <v>1.0789010969587154</v>
      </c>
      <c r="K580">
        <v>-7.2022311293871404</v>
      </c>
      <c r="L580">
        <f>(Table2[[#This Row],[6M Return vs Nifty]]-AVERAGE(Table2[6M Return vs Nifty]))/_xlfn.STDEV.P(Table2[6M Return vs Nifty])</f>
        <v>-0.54437502112144565</v>
      </c>
      <c r="M580">
        <v>3.6299313671147</v>
      </c>
      <c r="N580">
        <f>(Table2[[#This Row],[1W Return vs Nifty]]-AVERAGE(Table2[1W Return vs Nifty]))/_xlfn.STDEV.P(Table2[1W Return vs Nifty])</f>
        <v>1.0651486681446032</v>
      </c>
      <c r="O580">
        <v>376.93</v>
      </c>
      <c r="P580">
        <v>354.983154288153</v>
      </c>
      <c r="Q580">
        <v>342.98510085399801</v>
      </c>
      <c r="R580">
        <v>66.278499552040799</v>
      </c>
      <c r="S580" s="2">
        <f>(Table2[[#This Row],[Close Price]]-Table2[[#This Row],[20D EMA]])/Table2[[#This Row],[20D EMA]]</f>
        <v>6.3725360146446239E-2</v>
      </c>
      <c r="T580" s="2">
        <f>(Table2[[#This Row],[Close Price]]-Table2[[#This Row],[50D EMA]])/Table2[[#This Row],[50D EMA]]</f>
        <v>0.12949021708938332</v>
      </c>
      <c r="U580" s="2">
        <f>(Table2[[#This Row],[Close Price]]-Table2[[#This Row],[200D EMA]])/Table2[[#This Row],[200D EMA]]</f>
        <v>0.16900121609269697</v>
      </c>
      <c r="V580">
        <v>0.96581398104086602</v>
      </c>
      <c r="W580">
        <v>390.2</v>
      </c>
      <c r="X580">
        <v>411.95</v>
      </c>
      <c r="Y580">
        <v>388.3</v>
      </c>
      <c r="Z580">
        <v>411.95</v>
      </c>
      <c r="AA580">
        <v>388.3</v>
      </c>
      <c r="AB580">
        <v>411.95</v>
      </c>
      <c r="AC580" s="2">
        <f>(Table2[[#This Row],[Close Price]]/Table2[[#This Row],[Day Low]])-1</f>
        <v>2.7549974372116814E-2</v>
      </c>
      <c r="AD580" s="2">
        <f>(Table2[[#This Row],[Day High]]/Table2[[#This Row],[Close Price]])-1</f>
        <v>2.7434842249657088E-2</v>
      </c>
      <c r="AE580" s="2">
        <f>(Table2[[#This Row],[Close Price]]/Table2[[#This Row],[Current Week Low]])-1</f>
        <v>3.25779036827194E-2</v>
      </c>
      <c r="AF580" s="2">
        <f>(Table2[[#This Row],[Current Week High]]/Table2[[#This Row],[Close Price]])-1</f>
        <v>2.7434842249657088E-2</v>
      </c>
      <c r="AG580" s="2">
        <f>(Table2[[#This Row],[Close Price]]/Table2[[#This Row],[Current Month Low]])-1</f>
        <v>3.25779036827194E-2</v>
      </c>
      <c r="AH580" s="2">
        <f>(Table2[[#This Row],[Current Month High]]/Table2[[#This Row],[Close Price]])-1</f>
        <v>2.7434842249657088E-2</v>
      </c>
      <c r="AI580">
        <v>12.2085048010973</v>
      </c>
      <c r="AJ580">
        <v>49.636126142937101</v>
      </c>
      <c r="AK580" t="str">
        <f>IF(AND(Table2[[#This Row],[20D EMA]]&gt;Table2[[#This Row],[50D EMA]],Table2[[#This Row],[50D EMA]]&gt;Table2[[#This Row],[200D EMA]]),"Uptrend","Downtrend/NoTrend")</f>
        <v>Uptrend</v>
      </c>
      <c r="AL580">
        <v>0.2</v>
      </c>
      <c r="AM580" t="s">
        <v>10358</v>
      </c>
      <c r="AN580">
        <v>11.9</v>
      </c>
      <c r="AO580" t="s">
        <v>10358</v>
      </c>
      <c r="AP580">
        <v>1.6771508687406001E-2</v>
      </c>
      <c r="AQ580">
        <f>(Table2[[#This Row],[Sharpe Ratio]]-AVERAGE(Table2[Sharpe Ratio]))/_xlfn.STDEV.P(Table2[Sharpe Ratio])</f>
        <v>-0.53542762179508663</v>
      </c>
      <c r="AR5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0.28370599510103134</v>
      </c>
      <c r="AS580">
        <f>_xlfn.RANK.AVG(Table2[[#This Row],[1Y Return vs Nifty Z-Score]],Table2[1Y Return vs Nifty Z-Score])</f>
        <v>585</v>
      </c>
      <c r="AT580">
        <f>_xlfn.RANK.AVG(Table2[[#This Row],[6M Return vs Nifty Z-Score]],Table2[6M Return vs Nifty Z-Score])</f>
        <v>510</v>
      </c>
      <c r="AU580">
        <f>_xlfn.RANK.AVG(Table2[[#This Row],[Sharpe Ratio Z-Score]],Table2[Sharpe Ratio Z-Score])</f>
        <v>479</v>
      </c>
      <c r="AV580">
        <f>(Table2[[#This Row],[Rank 1Y]]+Table2[[#This Row],[Rank 6M]]+Table2[[#This Row],[Rank Sharpe]])/3</f>
        <v>524.66666666666663</v>
      </c>
    </row>
    <row r="581" spans="1:48" x14ac:dyDescent="0.3">
      <c r="A581" t="s">
        <v>1881</v>
      </c>
      <c r="B581" t="s">
        <v>1882</v>
      </c>
      <c r="C581" t="s">
        <v>10316</v>
      </c>
      <c r="D581" t="s">
        <v>185</v>
      </c>
      <c r="E581">
        <v>3863.2863401650002</v>
      </c>
      <c r="F581">
        <v>277.64999999999998</v>
      </c>
      <c r="G581">
        <v>-18.985967540315201</v>
      </c>
      <c r="H581">
        <f>(Table2[[#This Row],[1Y Return vs Nifty]]-AVERAGE(Table2[1Y Return vs Nifty]))/_xlfn.STDEV.P(Table2[1Y Return vs Nifty])</f>
        <v>-0.72673266414670989</v>
      </c>
      <c r="I581">
        <v>7.5787631094321704</v>
      </c>
      <c r="J581">
        <f>(Table2[[#This Row],[1M Return vs Nifty]]-AVERAGE(Table2[1M Return vs Nifty]))/_xlfn.STDEV.P(Table2[1M Return vs Nifty])</f>
        <v>0.46026436220668471</v>
      </c>
      <c r="K581">
        <v>5.5322201339046302</v>
      </c>
      <c r="L581">
        <f>(Table2[[#This Row],[6M Return vs Nifty]]-AVERAGE(Table2[6M Return vs Nifty]))/_xlfn.STDEV.P(Table2[6M Return vs Nifty])</f>
        <v>-0.11772921824389106</v>
      </c>
      <c r="M581">
        <v>3.8355075743445002</v>
      </c>
      <c r="N581">
        <f>(Table2[[#This Row],[1W Return vs Nifty]]-AVERAGE(Table2[1W Return vs Nifty]))/_xlfn.STDEV.P(Table2[1W Return vs Nifty])</f>
        <v>1.1143395127723472</v>
      </c>
      <c r="O581">
        <v>272.18</v>
      </c>
      <c r="P581">
        <v>267.923750969384</v>
      </c>
      <c r="Q581">
        <v>244.55740591994899</v>
      </c>
      <c r="R581">
        <v>50.668110192396902</v>
      </c>
      <c r="S581" s="2">
        <f>(Table2[[#This Row],[Close Price]]-Table2[[#This Row],[20D EMA]])/Table2[[#This Row],[20D EMA]]</f>
        <v>2.0096994635902601E-2</v>
      </c>
      <c r="T581" s="2">
        <f>(Table2[[#This Row],[Close Price]]-Table2[[#This Row],[50D EMA]])/Table2[[#This Row],[50D EMA]]</f>
        <v>3.630230241038767E-2</v>
      </c>
      <c r="U581" s="2">
        <f>(Table2[[#This Row],[Close Price]]-Table2[[#This Row],[200D EMA]])/Table2[[#This Row],[200D EMA]]</f>
        <v>0.13531626227211124</v>
      </c>
      <c r="V581">
        <v>0.87683483228783599</v>
      </c>
      <c r="W581">
        <v>276.14999999999998</v>
      </c>
      <c r="X581">
        <v>288.95</v>
      </c>
      <c r="Y581">
        <v>262.25</v>
      </c>
      <c r="Z581">
        <v>288.95</v>
      </c>
      <c r="AA581">
        <v>262.25</v>
      </c>
      <c r="AB581">
        <v>288.95</v>
      </c>
      <c r="AC581" s="2">
        <f>(Table2[[#This Row],[Close Price]]/Table2[[#This Row],[Day Low]])-1</f>
        <v>5.431830526887671E-3</v>
      </c>
      <c r="AD581" s="2">
        <f>(Table2[[#This Row],[Day High]]/Table2[[#This Row],[Close Price]])-1</f>
        <v>4.0698721411849492E-2</v>
      </c>
      <c r="AE581" s="2">
        <f>(Table2[[#This Row],[Close Price]]/Table2[[#This Row],[Current Week Low]])-1</f>
        <v>5.8722592945662511E-2</v>
      </c>
      <c r="AF581" s="2">
        <f>(Table2[[#This Row],[Current Week High]]/Table2[[#This Row],[Close Price]])-1</f>
        <v>4.0698721411849492E-2</v>
      </c>
      <c r="AG581" s="2">
        <f>(Table2[[#This Row],[Close Price]]/Table2[[#This Row],[Current Month Low]])-1</f>
        <v>5.8722592945662511E-2</v>
      </c>
      <c r="AH581" s="2">
        <f>(Table2[[#This Row],[Current Month High]]/Table2[[#This Row],[Close Price]])-1</f>
        <v>4.0698721411849492E-2</v>
      </c>
      <c r="AI581">
        <v>4.0698721411849403</v>
      </c>
      <c r="AJ581">
        <v>38.9987484355444</v>
      </c>
      <c r="AK581" t="str">
        <f>IF(AND(Table2[[#This Row],[20D EMA]]&gt;Table2[[#This Row],[50D EMA]],Table2[[#This Row],[50D EMA]]&gt;Table2[[#This Row],[200D EMA]]),"Uptrend","Downtrend/NoTrend")</f>
        <v>Uptrend</v>
      </c>
      <c r="AL581">
        <v>-0.05</v>
      </c>
      <c r="AM581" t="s">
        <v>10357</v>
      </c>
      <c r="AN581">
        <v>-0.13</v>
      </c>
      <c r="AO581" t="s">
        <v>10357</v>
      </c>
      <c r="AP581">
        <v>-3.5434281378316002E-2</v>
      </c>
      <c r="AQ581">
        <f>(Table2[[#This Row],[Sharpe Ratio]]-AVERAGE(Table2[Sharpe Ratio]))/_xlfn.STDEV.P(Table2[Sharpe Ratio])</f>
        <v>-1.1327303209337924</v>
      </c>
      <c r="AR5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-0.40258832834536151</v>
      </c>
      <c r="AS581">
        <f>_xlfn.RANK.AVG(Table2[[#This Row],[1Y Return vs Nifty Z-Score]],Table2[1Y Return vs Nifty Z-Score])</f>
        <v>568</v>
      </c>
      <c r="AT581">
        <f>_xlfn.RANK.AVG(Table2[[#This Row],[6M Return vs Nifty Z-Score]],Table2[6M Return vs Nifty Z-Score])</f>
        <v>362</v>
      </c>
      <c r="AU581">
        <f>_xlfn.RANK.AVG(Table2[[#This Row],[Sharpe Ratio Z-Score]],Table2[Sharpe Ratio Z-Score])</f>
        <v>646</v>
      </c>
      <c r="AV581">
        <f>(Table2[[#This Row],[Rank 1Y]]+Table2[[#This Row],[Rank 6M]]+Table2[[#This Row],[Rank Sharpe]])/3</f>
        <v>525.33333333333337</v>
      </c>
    </row>
    <row r="582" spans="1:48" x14ac:dyDescent="0.3">
      <c r="A582" t="s">
        <v>759</v>
      </c>
      <c r="B582" t="s">
        <v>760</v>
      </c>
      <c r="C582" t="s">
        <v>10314</v>
      </c>
      <c r="D582" t="s">
        <v>51</v>
      </c>
      <c r="E582">
        <v>22274.283292799999</v>
      </c>
      <c r="F582">
        <v>759.8</v>
      </c>
      <c r="G582">
        <v>-26.489498654844301</v>
      </c>
      <c r="H582">
        <f>(Table2[[#This Row],[1Y Return vs Nifty]]-AVERAGE(Table2[1Y Return vs Nifty]))/_xlfn.STDEV.P(Table2[1Y Return vs Nifty])</f>
        <v>-0.85183981512753648</v>
      </c>
      <c r="I582">
        <v>-0.51113934224820801</v>
      </c>
      <c r="J582">
        <f>(Table2[[#This Row],[1M Return vs Nifty]]-AVERAGE(Table2[1M Return vs Nifty]))/_xlfn.STDEV.P(Table2[1M Return vs Nifty])</f>
        <v>-0.32772004295360335</v>
      </c>
      <c r="K582">
        <v>-1.33546706670458</v>
      </c>
      <c r="L582">
        <f>(Table2[[#This Row],[6M Return vs Nifty]]-AVERAGE(Table2[6M Return vs Nifty]))/_xlfn.STDEV.P(Table2[6M Return vs Nifty])</f>
        <v>-0.34781922047759689</v>
      </c>
      <c r="M582">
        <v>3.5910176991549099</v>
      </c>
      <c r="N582">
        <f>(Table2[[#This Row],[1W Return vs Nifty]]-AVERAGE(Table2[1W Return vs Nifty]))/_xlfn.STDEV.P(Table2[1W Return vs Nifty])</f>
        <v>1.0558372978245645</v>
      </c>
      <c r="O582">
        <v>742.61</v>
      </c>
      <c r="P582">
        <v>748.56041578097097</v>
      </c>
      <c r="Q582">
        <v>733.51770487598901</v>
      </c>
      <c r="R582">
        <v>72.052940116398204</v>
      </c>
      <c r="S582" s="2">
        <f>(Table2[[#This Row],[Close Price]]-Table2[[#This Row],[20D EMA]])/Table2[[#This Row],[20D EMA]]</f>
        <v>2.3148085805469818E-2</v>
      </c>
      <c r="T582" s="2">
        <f>(Table2[[#This Row],[Close Price]]-Table2[[#This Row],[50D EMA]])/Table2[[#This Row],[50D EMA]]</f>
        <v>1.501493263880746E-2</v>
      </c>
      <c r="U582" s="2">
        <f>(Table2[[#This Row],[Close Price]]-Table2[[#This Row],[200D EMA]])/Table2[[#This Row],[200D EMA]]</f>
        <v>3.5830485003022959E-2</v>
      </c>
      <c r="V582">
        <v>0.79647246582069398</v>
      </c>
      <c r="W582">
        <v>752.5</v>
      </c>
      <c r="X582">
        <v>763.8</v>
      </c>
      <c r="Y582">
        <v>752.5</v>
      </c>
      <c r="Z582">
        <v>773.15</v>
      </c>
      <c r="AA582">
        <v>752.5</v>
      </c>
      <c r="AB582">
        <v>773.15</v>
      </c>
      <c r="AC582" s="2">
        <f>(Table2[[#This Row],[Close Price]]/Table2[[#This Row],[Day Low]])-1</f>
        <v>9.7009966777408252E-3</v>
      </c>
      <c r="AD582" s="2">
        <f>(Table2[[#This Row],[Day High]]/Table2[[#This Row],[Close Price]])-1</f>
        <v>5.2645433008686737E-3</v>
      </c>
      <c r="AE582" s="2">
        <f>(Table2[[#This Row],[Close Price]]/Table2[[#This Row],[Current Week Low]])-1</f>
        <v>9.7009966777408252E-3</v>
      </c>
      <c r="AF582" s="2">
        <f>(Table2[[#This Row],[Current Week High]]/Table2[[#This Row],[Close Price]])-1</f>
        <v>1.757041326664921E-2</v>
      </c>
      <c r="AG582" s="2">
        <f>(Table2[[#This Row],[Close Price]]/Table2[[#This Row],[Current Month Low]])-1</f>
        <v>9.7009966777408252E-3</v>
      </c>
      <c r="AH582" s="2">
        <f>(Table2[[#This Row],[Current Month High]]/Table2[[#This Row],[Close Price]])-1</f>
        <v>1.757041326664921E-2</v>
      </c>
      <c r="AI582">
        <v>13.549618320610699</v>
      </c>
      <c r="AJ582">
        <v>26.622781434880402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-0.12</v>
      </c>
      <c r="AM582" t="s">
        <v>10357</v>
      </c>
      <c r="AN582">
        <v>7.08</v>
      </c>
      <c r="AO582" t="s">
        <v>10358</v>
      </c>
      <c r="AQ582">
        <f>(Table2[[#This Row],[Sharpe Ratio]]-AVERAGE(Table2[Sharpe Ratio]))/_xlfn.STDEV.P(Table2[Sharpe Ratio])</f>
        <v>-0.72731567472953296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613</v>
      </c>
      <c r="AT582">
        <f>_xlfn.RANK.AVG(Table2[[#This Row],[6M Return vs Nifty Z-Score]],Table2[6M Return vs Nifty Z-Score])</f>
        <v>439</v>
      </c>
      <c r="AU582">
        <f>_xlfn.RANK.AVG(Table2[[#This Row],[Sharpe Ratio Z-Score]],Table2[Sharpe Ratio Z-Score])</f>
        <v>548.5</v>
      </c>
      <c r="AV582">
        <f>(Table2[[#This Row],[Rank 1Y]]+Table2[[#This Row],[Rank 6M]]+Table2[[#This Row],[Rank Sharpe]])/3</f>
        <v>533.5</v>
      </c>
    </row>
    <row r="583" spans="1:48" x14ac:dyDescent="0.3">
      <c r="A583" t="s">
        <v>680</v>
      </c>
      <c r="B583" t="s">
        <v>681</v>
      </c>
      <c r="C583" t="s">
        <v>10314</v>
      </c>
      <c r="D583" t="s">
        <v>535</v>
      </c>
      <c r="E583">
        <v>27001.348106450001</v>
      </c>
      <c r="F583">
        <v>826.8</v>
      </c>
      <c r="G583">
        <v>3.3497860215120698</v>
      </c>
      <c r="H583">
        <f>(Table2[[#This Row],[1Y Return vs Nifty]]-AVERAGE(Table2[1Y Return vs Nifty]))/_xlfn.STDEV.P(Table2[1Y Return vs Nifty])</f>
        <v>-0.35432633298359484</v>
      </c>
      <c r="I583">
        <v>10.835829604968501</v>
      </c>
      <c r="J583">
        <f>(Table2[[#This Row],[1M Return vs Nifty]]-AVERAGE(Table2[1M Return vs Nifty]))/_xlfn.STDEV.P(Table2[1M Return vs Nifty])</f>
        <v>0.7775138742226918</v>
      </c>
      <c r="K583">
        <v>-13.4125277341603</v>
      </c>
      <c r="L583">
        <f>(Table2[[#This Row],[6M Return vs Nifty]]-AVERAGE(Table2[6M Return vs Nifty]))/_xlfn.STDEV.P(Table2[6M Return vs Nifty])</f>
        <v>-0.75244028646106043</v>
      </c>
      <c r="M583">
        <v>1.51130431564349</v>
      </c>
      <c r="N583">
        <f>(Table2[[#This Row],[1W Return vs Nifty]]-AVERAGE(Table2[1W Return vs Nifty]))/_xlfn.STDEV.P(Table2[1W Return vs Nifty])</f>
        <v>0.55819771541806384</v>
      </c>
      <c r="O583">
        <v>806.95</v>
      </c>
      <c r="P583">
        <v>784.47042323707603</v>
      </c>
      <c r="Q583">
        <v>737.18861617561299</v>
      </c>
      <c r="R583">
        <v>66.507702751153303</v>
      </c>
      <c r="S583" s="2">
        <f>(Table2[[#This Row],[Close Price]]-Table2[[#This Row],[20D EMA]])/Table2[[#This Row],[20D EMA]]</f>
        <v>2.4598797942871193E-2</v>
      </c>
      <c r="T583" s="2">
        <f>(Table2[[#This Row],[Close Price]]-Table2[[#This Row],[50D EMA]])/Table2[[#This Row],[50D EMA]]</f>
        <v>5.3959429838352786E-2</v>
      </c>
      <c r="U583" s="2">
        <f>(Table2[[#This Row],[Close Price]]-Table2[[#This Row],[200D EMA]])/Table2[[#This Row],[200D EMA]]</f>
        <v>0.12155828489223408</v>
      </c>
      <c r="V583">
        <v>1.4493603830677999</v>
      </c>
      <c r="W583">
        <v>825.05</v>
      </c>
      <c r="X583">
        <v>840.45</v>
      </c>
      <c r="Y583">
        <v>821.05</v>
      </c>
      <c r="Z583">
        <v>843</v>
      </c>
      <c r="AA583">
        <v>821.05</v>
      </c>
      <c r="AB583">
        <v>843</v>
      </c>
      <c r="AC583" s="2">
        <f>(Table2[[#This Row],[Close Price]]/Table2[[#This Row],[Day Low]])-1</f>
        <v>2.1210835706926279E-3</v>
      </c>
      <c r="AD583" s="2">
        <f>(Table2[[#This Row],[Day High]]/Table2[[#This Row],[Close Price]])-1</f>
        <v>1.6509433962264231E-2</v>
      </c>
      <c r="AE583" s="2">
        <f>(Table2[[#This Row],[Close Price]]/Table2[[#This Row],[Current Week Low]])-1</f>
        <v>7.0032275744473793E-3</v>
      </c>
      <c r="AF583" s="2">
        <f>(Table2[[#This Row],[Current Week High]]/Table2[[#This Row],[Close Price]])-1</f>
        <v>1.9593613933236664E-2</v>
      </c>
      <c r="AG583" s="2">
        <f>(Table2[[#This Row],[Close Price]]/Table2[[#This Row],[Current Month Low]])-1</f>
        <v>7.0032275744473793E-3</v>
      </c>
      <c r="AH583" s="2">
        <f>(Table2[[#This Row],[Current Month High]]/Table2[[#This Row],[Close Price]])-1</f>
        <v>1.9593613933236664E-2</v>
      </c>
      <c r="AI583">
        <v>6.7851959361393304</v>
      </c>
      <c r="AJ583">
        <v>36.020399769679997</v>
      </c>
      <c r="AK583" t="str">
        <f>IF(AND(Table2[[#This Row],[20D EMA]]&gt;Table2[[#This Row],[50D EMA]],Table2[[#This Row],[50D EMA]]&gt;Table2[[#This Row],[200D EMA]]),"Uptrend","Downtrend/NoTrend")</f>
        <v>Uptrend</v>
      </c>
      <c r="AL583">
        <v>0.09</v>
      </c>
      <c r="AM583" t="s">
        <v>10358</v>
      </c>
      <c r="AN583">
        <v>3.92</v>
      </c>
      <c r="AO583" t="s">
        <v>10358</v>
      </c>
      <c r="AP583">
        <v>-2.4043119242919998E-2</v>
      </c>
      <c r="AQ583">
        <f>(Table2[[#This Row],[Sharpe Ratio]]-AVERAGE(Table2[Sharpe Ratio]))/_xlfn.STDEV.P(Table2[Sharpe Ratio])</f>
        <v>-1.0024004881464117</v>
      </c>
      <c r="AR5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-0.7734555179503112</v>
      </c>
      <c r="AS583">
        <f>_xlfn.RANK.AVG(Table2[[#This Row],[1Y Return vs Nifty Z-Score]],Table2[1Y Return vs Nifty Z-Score])</f>
        <v>415</v>
      </c>
      <c r="AT583">
        <f>_xlfn.RANK.AVG(Table2[[#This Row],[6M Return vs Nifty Z-Score]],Table2[6M Return vs Nifty Z-Score])</f>
        <v>568</v>
      </c>
      <c r="AU583">
        <f>_xlfn.RANK.AVG(Table2[[#This Row],[Sharpe Ratio Z-Score]],Table2[Sharpe Ratio Z-Score])</f>
        <v>618</v>
      </c>
      <c r="AV583">
        <f>(Table2[[#This Row],[Rank 1Y]]+Table2[[#This Row],[Rank 6M]]+Table2[[#This Row],[Rank Sharpe]])/3</f>
        <v>533.66666666666663</v>
      </c>
    </row>
    <row r="584" spans="1:48" x14ac:dyDescent="0.3">
      <c r="A584" t="s">
        <v>571</v>
      </c>
      <c r="B584" t="s">
        <v>572</v>
      </c>
      <c r="C584" t="s">
        <v>10327</v>
      </c>
      <c r="D584" t="s">
        <v>573</v>
      </c>
      <c r="E584">
        <v>34917.470249999998</v>
      </c>
      <c r="F584">
        <v>3168.05</v>
      </c>
      <c r="G584">
        <v>-25.3500084474258</v>
      </c>
      <c r="H584">
        <f>(Table2[[#This Row],[1Y Return vs Nifty]]-AVERAGE(Table2[1Y Return vs Nifty]))/_xlfn.STDEV.P(Table2[1Y Return vs Nifty])</f>
        <v>-0.83284097694791692</v>
      </c>
      <c r="I584">
        <v>-3.2876596933962099</v>
      </c>
      <c r="J584">
        <f>(Table2[[#This Row],[1M Return vs Nifty]]-AVERAGE(Table2[1M Return vs Nifty]))/_xlfn.STDEV.P(Table2[1M Return vs Nifty])</f>
        <v>-0.59816270284752415</v>
      </c>
      <c r="K584">
        <v>-21.718310612823601</v>
      </c>
      <c r="L584">
        <f>(Table2[[#This Row],[6M Return vs Nifty]]-AVERAGE(Table2[6M Return vs Nifty]))/_xlfn.STDEV.P(Table2[6M Return vs Nifty])</f>
        <v>-1.0307112014402384</v>
      </c>
      <c r="M584">
        <v>-5.0174511984393897</v>
      </c>
      <c r="N584">
        <f>(Table2[[#This Row],[1W Return vs Nifty]]-AVERAGE(Table2[1W Return vs Nifty]))/_xlfn.STDEV.P(Table2[1W Return vs Nifty])</f>
        <v>-1.0040209986706716</v>
      </c>
      <c r="O584">
        <v>3241.85</v>
      </c>
      <c r="P584">
        <v>3261.41770675003</v>
      </c>
      <c r="Q584">
        <v>3259.4039787270499</v>
      </c>
      <c r="R584">
        <v>35.480525989205098</v>
      </c>
      <c r="S584" s="2">
        <f>(Table2[[#This Row],[Close Price]]-Table2[[#This Row],[20D EMA]])/Table2[[#This Row],[20D EMA]]</f>
        <v>-2.2764779369804197E-2</v>
      </c>
      <c r="T584" s="2">
        <f>(Table2[[#This Row],[Close Price]]-Table2[[#This Row],[50D EMA]])/Table2[[#This Row],[50D EMA]]</f>
        <v>-2.8627951138178433E-2</v>
      </c>
      <c r="U584" s="2">
        <f>(Table2[[#This Row],[Close Price]]-Table2[[#This Row],[200D EMA]])/Table2[[#This Row],[200D EMA]]</f>
        <v>-2.8027817147946086E-2</v>
      </c>
      <c r="V584">
        <v>1.1344370190006701</v>
      </c>
      <c r="W584">
        <v>3105.1</v>
      </c>
      <c r="X584">
        <v>3194.9</v>
      </c>
      <c r="Y584">
        <v>3105.1</v>
      </c>
      <c r="Z584">
        <v>3212.35</v>
      </c>
      <c r="AA584">
        <v>3105.1</v>
      </c>
      <c r="AB584">
        <v>3212.35</v>
      </c>
      <c r="AC584" s="2">
        <f>(Table2[[#This Row],[Close Price]]/Table2[[#This Row],[Day Low]])-1</f>
        <v>2.0273099095037272E-2</v>
      </c>
      <c r="AD584" s="2">
        <f>(Table2[[#This Row],[Day High]]/Table2[[#This Row],[Close Price]])-1</f>
        <v>8.4752450245417776E-3</v>
      </c>
      <c r="AE584" s="2">
        <f>(Table2[[#This Row],[Close Price]]/Table2[[#This Row],[Current Week Low]])-1</f>
        <v>2.0273099095037272E-2</v>
      </c>
      <c r="AF584" s="2">
        <f>(Table2[[#This Row],[Current Week High]]/Table2[[#This Row],[Close Price]])-1</f>
        <v>1.3983365161534644E-2</v>
      </c>
      <c r="AG584" s="2">
        <f>(Table2[[#This Row],[Close Price]]/Table2[[#This Row],[Current Month Low]])-1</f>
        <v>2.0273099095037272E-2</v>
      </c>
      <c r="AH584" s="2">
        <f>(Table2[[#This Row],[Current Month High]]/Table2[[#This Row],[Close Price]])-1</f>
        <v>1.3983365161534644E-2</v>
      </c>
      <c r="AI584">
        <v>23.735420842473999</v>
      </c>
      <c r="AJ584">
        <v>27.950323101776998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-0.05</v>
      </c>
      <c r="AM584" t="s">
        <v>10357</v>
      </c>
      <c r="AN584">
        <v>-6.2</v>
      </c>
      <c r="AO584" t="s">
        <v>10357</v>
      </c>
      <c r="AP584">
        <v>6.5721052391635004E-2</v>
      </c>
      <c r="AQ584">
        <f>(Table2[[#This Row],[Sharpe Ratio]]-AVERAGE(Table2[Sharpe Ratio]))/_xlfn.STDEV.P(Table2[Sharpe Ratio])</f>
        <v>2.4619348844312359E-2</v>
      </c>
      <c r="AR5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4">
        <f>_xlfn.RANK.AVG(Table2[[#This Row],[1Y Return vs Nifty Z-Score]],Table2[1Y Return vs Nifty Z-Score])</f>
        <v>608</v>
      </c>
      <c r="AT584">
        <f>_xlfn.RANK.AVG(Table2[[#This Row],[6M Return vs Nifty Z-Score]],Table2[6M Return vs Nifty Z-Score])</f>
        <v>654</v>
      </c>
      <c r="AU584">
        <f>_xlfn.RANK.AVG(Table2[[#This Row],[Sharpe Ratio Z-Score]],Table2[Sharpe Ratio Z-Score])</f>
        <v>345</v>
      </c>
      <c r="AV584">
        <f>(Table2[[#This Row],[Rank 1Y]]+Table2[[#This Row],[Rank 6M]]+Table2[[#This Row],[Rank Sharpe]])/3</f>
        <v>535.66666666666663</v>
      </c>
    </row>
    <row r="585" spans="1:48" x14ac:dyDescent="0.3">
      <c r="A585" t="s">
        <v>667</v>
      </c>
      <c r="B585" t="s">
        <v>668</v>
      </c>
      <c r="C585" t="s">
        <v>10327</v>
      </c>
      <c r="D585" t="s">
        <v>170</v>
      </c>
      <c r="E585">
        <v>27619.401879370002</v>
      </c>
      <c r="F585">
        <v>1081.4000000000001</v>
      </c>
      <c r="G585">
        <v>-29.799760752876601</v>
      </c>
      <c r="H585">
        <f>(Table2[[#This Row],[1Y Return vs Nifty]]-AVERAGE(Table2[1Y Return vs Nifty]))/_xlfn.STDEV.P(Table2[1Y Return vs Nifty])</f>
        <v>-0.90703215774110157</v>
      </c>
      <c r="I585">
        <v>2.3842529285290799</v>
      </c>
      <c r="J585">
        <f>(Table2[[#This Row],[1M Return vs Nifty]]-AVERAGE(Table2[1M Return vs Nifty]))/_xlfn.STDEV.P(Table2[1M Return vs Nifty])</f>
        <v>-4.5698848035457616E-2</v>
      </c>
      <c r="K585">
        <v>-4.6495295596411399</v>
      </c>
      <c r="L585">
        <f>(Table2[[#This Row],[6M Return vs Nifty]]-AVERAGE(Table2[6M Return vs Nifty]))/_xlfn.STDEV.P(Table2[6M Return vs Nifty])</f>
        <v>-0.45885116240045731</v>
      </c>
      <c r="M585">
        <v>1.1880914019853099</v>
      </c>
      <c r="N585">
        <f>(Table2[[#This Row],[1W Return vs Nifty]]-AVERAGE(Table2[1W Return vs Nifty]))/_xlfn.STDEV.P(Table2[1W Return vs Nifty])</f>
        <v>0.48085843364180558</v>
      </c>
      <c r="O585">
        <v>1073.73</v>
      </c>
      <c r="P585">
        <v>1072.9828112559401</v>
      </c>
      <c r="Q585">
        <v>1060.5641291245299</v>
      </c>
      <c r="R585">
        <v>60.480086205295898</v>
      </c>
      <c r="S585" s="2">
        <f>(Table2[[#This Row],[Close Price]]-Table2[[#This Row],[20D EMA]])/Table2[[#This Row],[20D EMA]]</f>
        <v>7.143322809272417E-3</v>
      </c>
      <c r="T585" s="2">
        <f>(Table2[[#This Row],[Close Price]]-Table2[[#This Row],[50D EMA]])/Table2[[#This Row],[50D EMA]]</f>
        <v>7.8446631723835224E-3</v>
      </c>
      <c r="U585" s="2">
        <f>(Table2[[#This Row],[Close Price]]-Table2[[#This Row],[200D EMA]])/Table2[[#This Row],[200D EMA]]</f>
        <v>1.9646026396036676E-2</v>
      </c>
      <c r="V585">
        <v>0.67625427575442998</v>
      </c>
      <c r="W585">
        <v>1076.3</v>
      </c>
      <c r="X585">
        <v>1106.9000000000001</v>
      </c>
      <c r="Y585">
        <v>1076.3</v>
      </c>
      <c r="Z585">
        <v>1112.5</v>
      </c>
      <c r="AA585">
        <v>1076.3</v>
      </c>
      <c r="AB585">
        <v>1112.5</v>
      </c>
      <c r="AC585" s="2">
        <f>(Table2[[#This Row],[Close Price]]/Table2[[#This Row],[Day Low]])-1</f>
        <v>4.7384558208678484E-3</v>
      </c>
      <c r="AD585" s="2">
        <f>(Table2[[#This Row],[Day High]]/Table2[[#This Row],[Close Price]])-1</f>
        <v>2.3580543739596838E-2</v>
      </c>
      <c r="AE585" s="2">
        <f>(Table2[[#This Row],[Close Price]]/Table2[[#This Row],[Current Week Low]])-1</f>
        <v>4.7384558208678484E-3</v>
      </c>
      <c r="AF585" s="2">
        <f>(Table2[[#This Row],[Current Week High]]/Table2[[#This Row],[Close Price]])-1</f>
        <v>2.8759016090253331E-2</v>
      </c>
      <c r="AG585" s="2">
        <f>(Table2[[#This Row],[Close Price]]/Table2[[#This Row],[Current Month Low]])-1</f>
        <v>4.7384558208678484E-3</v>
      </c>
      <c r="AH585" s="2">
        <f>(Table2[[#This Row],[Current Month High]]/Table2[[#This Row],[Close Price]])-1</f>
        <v>2.8759016090253331E-2</v>
      </c>
      <c r="AI585">
        <v>24.7457000184945</v>
      </c>
      <c r="AJ585">
        <v>15.9056806002143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-0.05</v>
      </c>
      <c r="AM585" t="s">
        <v>10357</v>
      </c>
      <c r="AN585">
        <v>2.7</v>
      </c>
      <c r="AO585" t="s">
        <v>10358</v>
      </c>
      <c r="AP585">
        <v>1.3157728004291E-2</v>
      </c>
      <c r="AQ585">
        <f>(Table2[[#This Row],[Sharpe Ratio]]-AVERAGE(Table2[Sharpe Ratio]))/_xlfn.STDEV.P(Table2[Sharpe Ratio])</f>
        <v>-0.57677401179134058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-1.5074977463265515</v>
      </c>
      <c r="AS585">
        <f>_xlfn.RANK.AVG(Table2[[#This Row],[1Y Return vs Nifty Z-Score]],Table2[1Y Return vs Nifty Z-Score])</f>
        <v>638</v>
      </c>
      <c r="AT585">
        <f>_xlfn.RANK.AVG(Table2[[#This Row],[6M Return vs Nifty Z-Score]],Table2[6M Return vs Nifty Z-Score])</f>
        <v>481</v>
      </c>
      <c r="AU585">
        <f>_xlfn.RANK.AVG(Table2[[#This Row],[Sharpe Ratio Z-Score]],Table2[Sharpe Ratio Z-Score])</f>
        <v>488</v>
      </c>
      <c r="AV585">
        <f>(Table2[[#This Row],[Rank 1Y]]+Table2[[#This Row],[Rank 6M]]+Table2[[#This Row],[Rank Sharpe]])/3</f>
        <v>535.66666666666663</v>
      </c>
    </row>
    <row r="586" spans="1:48" x14ac:dyDescent="0.3">
      <c r="A586" t="s">
        <v>1065</v>
      </c>
      <c r="B586" t="s">
        <v>1066</v>
      </c>
      <c r="C586" t="s">
        <v>10325</v>
      </c>
      <c r="D586" t="s">
        <v>77</v>
      </c>
      <c r="E586">
        <v>12452.0359878</v>
      </c>
      <c r="F586">
        <v>603.9</v>
      </c>
      <c r="G586">
        <v>-45.245808842169502</v>
      </c>
      <c r="H586">
        <f>(Table2[[#This Row],[1Y Return vs Nifty]]-AVERAGE(Table2[1Y Return vs Nifty]))/_xlfn.STDEV.P(Table2[1Y Return vs Nifty])</f>
        <v>-1.1645657163909147</v>
      </c>
      <c r="I586">
        <v>0.11170863945854401</v>
      </c>
      <c r="J586">
        <f>(Table2[[#This Row],[1M Return vs Nifty]]-AVERAGE(Table2[1M Return vs Nifty]))/_xlfn.STDEV.P(Table2[1M Return vs Nifty])</f>
        <v>-0.26705250100215044</v>
      </c>
      <c r="K586">
        <v>-6.3977563817654604</v>
      </c>
      <c r="L586">
        <f>(Table2[[#This Row],[6M Return vs Nifty]]-AVERAGE(Table2[6M Return vs Nifty]))/_xlfn.STDEV.P(Table2[6M Return vs Nifty])</f>
        <v>-0.51742248367029142</v>
      </c>
      <c r="M586">
        <v>-3.4105778901742001</v>
      </c>
      <c r="N586">
        <f>(Table2[[#This Row],[1W Return vs Nifty]]-AVERAGE(Table2[1W Return vs Nifty]))/_xlfn.STDEV.P(Table2[1W Return vs Nifty])</f>
        <v>-0.61952389996223778</v>
      </c>
      <c r="O586">
        <v>612.29</v>
      </c>
      <c r="P586">
        <v>616.43005799149796</v>
      </c>
      <c r="Q586">
        <v>643.91498040403701</v>
      </c>
      <c r="R586">
        <v>36.0714455627487</v>
      </c>
      <c r="S586" s="2">
        <f>(Table2[[#This Row],[Close Price]]-Table2[[#This Row],[20D EMA]])/Table2[[#This Row],[20D EMA]]</f>
        <v>-1.3702657237583477E-2</v>
      </c>
      <c r="T586" s="2">
        <f>(Table2[[#This Row],[Close Price]]-Table2[[#This Row],[50D EMA]])/Table2[[#This Row],[50D EMA]]</f>
        <v>-2.0326812148525702E-2</v>
      </c>
      <c r="U586" s="2">
        <f>(Table2[[#This Row],[Close Price]]-Table2[[#This Row],[200D EMA]])/Table2[[#This Row],[200D EMA]]</f>
        <v>-6.2143266769362708E-2</v>
      </c>
      <c r="V586">
        <v>0.50272647730481401</v>
      </c>
      <c r="W586">
        <v>601.25</v>
      </c>
      <c r="X586">
        <v>614.4</v>
      </c>
      <c r="Y586">
        <v>600</v>
      </c>
      <c r="Z586">
        <v>619.5</v>
      </c>
      <c r="AA586">
        <v>600</v>
      </c>
      <c r="AB586">
        <v>619.5</v>
      </c>
      <c r="AC586" s="2">
        <f>(Table2[[#This Row],[Close Price]]/Table2[[#This Row],[Day Low]])-1</f>
        <v>4.4074844074843966E-3</v>
      </c>
      <c r="AD586" s="2">
        <f>(Table2[[#This Row],[Day High]]/Table2[[#This Row],[Close Price]])-1</f>
        <v>1.7386984600099353E-2</v>
      </c>
      <c r="AE586" s="2">
        <f>(Table2[[#This Row],[Close Price]]/Table2[[#This Row],[Current Week Low]])-1</f>
        <v>6.4999999999999503E-3</v>
      </c>
      <c r="AF586" s="2">
        <f>(Table2[[#This Row],[Current Week High]]/Table2[[#This Row],[Close Price]])-1</f>
        <v>2.5832091405861846E-2</v>
      </c>
      <c r="AG586" s="2">
        <f>(Table2[[#This Row],[Close Price]]/Table2[[#This Row],[Current Month Low]])-1</f>
        <v>6.4999999999999503E-3</v>
      </c>
      <c r="AH586" s="2">
        <f>(Table2[[#This Row],[Current Month High]]/Table2[[#This Row],[Close Price]])-1</f>
        <v>2.5832091405861846E-2</v>
      </c>
      <c r="AI586">
        <v>36.446431528398698</v>
      </c>
      <c r="AJ586">
        <v>19.762022806147701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-0.16</v>
      </c>
      <c r="AM586" t="s">
        <v>10357</v>
      </c>
      <c r="AN586">
        <v>-5.29</v>
      </c>
      <c r="AO586" t="s">
        <v>10357</v>
      </c>
      <c r="AP586">
        <v>4.2488924109845998E-2</v>
      </c>
      <c r="AQ586">
        <f>(Table2[[#This Row],[Sharpe Ratio]]-AVERAGE(Table2[Sharpe Ratio]))/_xlfn.STDEV.P(Table2[Sharpe Ratio])</f>
        <v>-0.24118666447298323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698</v>
      </c>
      <c r="AT586">
        <f>_xlfn.RANK.AVG(Table2[[#This Row],[6M Return vs Nifty Z-Score]],Table2[6M Return vs Nifty Z-Score])</f>
        <v>503</v>
      </c>
      <c r="AU586">
        <f>_xlfn.RANK.AVG(Table2[[#This Row],[Sharpe Ratio Z-Score]],Table2[Sharpe Ratio Z-Score])</f>
        <v>407</v>
      </c>
      <c r="AV586">
        <f>(Table2[[#This Row],[Rank 1Y]]+Table2[[#This Row],[Rank 6M]]+Table2[[#This Row],[Rank Sharpe]])/3</f>
        <v>536</v>
      </c>
    </row>
    <row r="587" spans="1:48" x14ac:dyDescent="0.3">
      <c r="A587" t="s">
        <v>448</v>
      </c>
      <c r="B587" t="s">
        <v>449</v>
      </c>
      <c r="C587" t="s">
        <v>10314</v>
      </c>
      <c r="D587" t="s">
        <v>51</v>
      </c>
      <c r="E587">
        <v>50612.262212640002</v>
      </c>
      <c r="F587">
        <v>687.75</v>
      </c>
      <c r="G587">
        <v>-33.072876973114802</v>
      </c>
      <c r="H587">
        <f>(Table2[[#This Row],[1Y Return vs Nifty]]-AVERAGE(Table2[1Y Return vs Nifty]))/_xlfn.STDEV.P(Table2[1Y Return vs Nifty])</f>
        <v>-0.96160516328914769</v>
      </c>
      <c r="I587">
        <v>5.0438705561069197</v>
      </c>
      <c r="J587">
        <f>(Table2[[#This Row],[1M Return vs Nifty]]-AVERAGE(Table2[1M Return vs Nifty]))/_xlfn.STDEV.P(Table2[1M Return vs Nifty])</f>
        <v>0.21335708332319908</v>
      </c>
      <c r="K587">
        <v>6.0910654111781497</v>
      </c>
      <c r="L587">
        <f>(Table2[[#This Row],[6M Return vs Nifty]]-AVERAGE(Table2[6M Return vs Nifty]))/_xlfn.STDEV.P(Table2[6M Return vs Nifty])</f>
        <v>-9.9006072104568674E-2</v>
      </c>
      <c r="M587">
        <v>5.7644037077211898</v>
      </c>
      <c r="N587">
        <f>(Table2[[#This Row],[1W Return vs Nifty]]-AVERAGE(Table2[1W Return vs Nifty]))/_xlfn.STDEV.P(Table2[1W Return vs Nifty])</f>
        <v>1.5758911255712167</v>
      </c>
      <c r="O587">
        <v>647.84</v>
      </c>
      <c r="P587">
        <v>643.23073126490499</v>
      </c>
      <c r="Q587">
        <v>652.642025034835</v>
      </c>
      <c r="R587">
        <v>76.156984822387599</v>
      </c>
      <c r="S587" s="2">
        <f>(Table2[[#This Row],[Close Price]]-Table2[[#This Row],[20D EMA]])/Table2[[#This Row],[20D EMA]]</f>
        <v>6.1604717214126893E-2</v>
      </c>
      <c r="T587" s="2">
        <f>(Table2[[#This Row],[Close Price]]-Table2[[#This Row],[50D EMA]])/Table2[[#This Row],[50D EMA]]</f>
        <v>6.9211974134924248E-2</v>
      </c>
      <c r="U587" s="2">
        <f>(Table2[[#This Row],[Close Price]]-Table2[[#This Row],[200D EMA]])/Table2[[#This Row],[200D EMA]]</f>
        <v>5.3793616743100625E-2</v>
      </c>
      <c r="V587">
        <v>1.15298689309675</v>
      </c>
      <c r="W587">
        <v>671.1</v>
      </c>
      <c r="X587">
        <v>692.6</v>
      </c>
      <c r="Y587">
        <v>671.1</v>
      </c>
      <c r="Z587">
        <v>693.8</v>
      </c>
      <c r="AA587">
        <v>671.1</v>
      </c>
      <c r="AB587">
        <v>693.8</v>
      </c>
      <c r="AC587" s="2">
        <f>(Table2[[#This Row],[Close Price]]/Table2[[#This Row],[Day Low]])-1</f>
        <v>2.481001341081801E-2</v>
      </c>
      <c r="AD587" s="2">
        <f>(Table2[[#This Row],[Day High]]/Table2[[#This Row],[Close Price]])-1</f>
        <v>7.0519810977827113E-3</v>
      </c>
      <c r="AE587" s="2">
        <f>(Table2[[#This Row],[Close Price]]/Table2[[#This Row],[Current Week Low]])-1</f>
        <v>2.481001341081801E-2</v>
      </c>
      <c r="AF587" s="2">
        <f>(Table2[[#This Row],[Current Week High]]/Table2[[#This Row],[Close Price]])-1</f>
        <v>8.7968011632133525E-3</v>
      </c>
      <c r="AG587" s="2">
        <f>(Table2[[#This Row],[Close Price]]/Table2[[#This Row],[Current Month Low]])-1</f>
        <v>2.481001341081801E-2</v>
      </c>
      <c r="AH587" s="2">
        <f>(Table2[[#This Row],[Current Month High]]/Table2[[#This Row],[Close Price]])-1</f>
        <v>8.7968011632133525E-3</v>
      </c>
      <c r="AI587">
        <v>18.2697201017811</v>
      </c>
      <c r="AJ587">
        <v>24.209860935524599</v>
      </c>
      <c r="AK587" t="str">
        <f>IF(AND(Table2[[#This Row],[20D EMA]]&gt;Table2[[#This Row],[50D EMA]],Table2[[#This Row],[50D EMA]]&gt;Table2[[#This Row],[200D EMA]]),"Uptrend","Downtrend/NoTrend")</f>
        <v>Downtrend/NoTrend</v>
      </c>
      <c r="AL587">
        <v>0.01</v>
      </c>
      <c r="AM587" t="s">
        <v>10358</v>
      </c>
      <c r="AN587">
        <v>11.78</v>
      </c>
      <c r="AO587" t="s">
        <v>10358</v>
      </c>
      <c r="AP587">
        <v>-1.0712827964730999E-2</v>
      </c>
      <c r="AQ587">
        <f>(Table2[[#This Row],[Sharpe Ratio]]-AVERAGE(Table2[Sharpe Ratio]))/_xlfn.STDEV.P(Table2[Sharpe Ratio])</f>
        <v>-0.8498844750615836</v>
      </c>
      <c r="AR5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7">
        <f>_xlfn.RANK.AVG(Table2[[#This Row],[1Y Return vs Nifty Z-Score]],Table2[1Y Return vs Nifty Z-Score])</f>
        <v>659</v>
      </c>
      <c r="AT587">
        <f>_xlfn.RANK.AVG(Table2[[#This Row],[6M Return vs Nifty Z-Score]],Table2[6M Return vs Nifty Z-Score])</f>
        <v>356</v>
      </c>
      <c r="AU587">
        <f>_xlfn.RANK.AVG(Table2[[#This Row],[Sharpe Ratio Z-Score]],Table2[Sharpe Ratio Z-Score])</f>
        <v>594</v>
      </c>
      <c r="AV587">
        <f>(Table2[[#This Row],[Rank 1Y]]+Table2[[#This Row],[Rank 6M]]+Table2[[#This Row],[Rank Sharpe]])/3</f>
        <v>536.33333333333337</v>
      </c>
    </row>
    <row r="588" spans="1:48" x14ac:dyDescent="0.3">
      <c r="A588" t="s">
        <v>715</v>
      </c>
      <c r="B588" t="s">
        <v>716</v>
      </c>
      <c r="C588" t="s">
        <v>10318</v>
      </c>
      <c r="D588" t="s">
        <v>54</v>
      </c>
      <c r="E588">
        <v>24936.1182725</v>
      </c>
      <c r="F588">
        <v>475.6</v>
      </c>
      <c r="G588">
        <v>-8.4147118072365696</v>
      </c>
      <c r="H588">
        <f>(Table2[[#This Row],[1Y Return vs Nifty]]-AVERAGE(Table2[1Y Return vs Nifty]))/_xlfn.STDEV.P(Table2[1Y Return vs Nifty])</f>
        <v>-0.55047702305336366</v>
      </c>
      <c r="I588">
        <v>4.4837294809053603</v>
      </c>
      <c r="J588">
        <f>(Table2[[#This Row],[1M Return vs Nifty]]-AVERAGE(Table2[1M Return vs Nifty]))/_xlfn.STDEV.P(Table2[1M Return vs Nifty])</f>
        <v>0.15879741037474912</v>
      </c>
      <c r="K588">
        <v>1.43644673492145</v>
      </c>
      <c r="L588">
        <f>(Table2[[#This Row],[6M Return vs Nifty]]-AVERAGE(Table2[6M Return vs Nifty]))/_xlfn.STDEV.P(Table2[6M Return vs Nifty])</f>
        <v>-0.2549510344089016</v>
      </c>
      <c r="M588">
        <v>2.6664272634451902</v>
      </c>
      <c r="N588">
        <f>(Table2[[#This Row],[1W Return vs Nifty]]-AVERAGE(Table2[1W Return vs Nifty]))/_xlfn.STDEV.P(Table2[1W Return vs Nifty])</f>
        <v>0.83459873583254252</v>
      </c>
      <c r="O588">
        <v>452.75</v>
      </c>
      <c r="P588">
        <v>446.18783100162801</v>
      </c>
      <c r="Q588">
        <v>425.29252173527698</v>
      </c>
      <c r="R588">
        <v>66.062213118422306</v>
      </c>
      <c r="S588" s="2">
        <f>(Table2[[#This Row],[Close Price]]-Table2[[#This Row],[20D EMA]])/Table2[[#This Row],[20D EMA]]</f>
        <v>5.0469353948095028E-2</v>
      </c>
      <c r="T588" s="2">
        <f>(Table2[[#This Row],[Close Price]]-Table2[[#This Row],[50D EMA]])/Table2[[#This Row],[50D EMA]]</f>
        <v>6.591880583642519E-2</v>
      </c>
      <c r="U588" s="2">
        <f>(Table2[[#This Row],[Close Price]]-Table2[[#This Row],[200D EMA]])/Table2[[#This Row],[200D EMA]]</f>
        <v>0.11828912029644598</v>
      </c>
      <c r="V588">
        <v>0.82884300154778601</v>
      </c>
      <c r="W588">
        <v>465.65</v>
      </c>
      <c r="X588">
        <v>477.5</v>
      </c>
      <c r="Y588">
        <v>458.65</v>
      </c>
      <c r="Z588">
        <v>477.5</v>
      </c>
      <c r="AA588">
        <v>458.65</v>
      </c>
      <c r="AB588">
        <v>477.5</v>
      </c>
      <c r="AC588" s="2">
        <f>(Table2[[#This Row],[Close Price]]/Table2[[#This Row],[Day Low]])-1</f>
        <v>2.1367980242671614E-2</v>
      </c>
      <c r="AD588" s="2">
        <f>(Table2[[#This Row],[Day High]]/Table2[[#This Row],[Close Price]])-1</f>
        <v>3.9949537426409165E-3</v>
      </c>
      <c r="AE588" s="2">
        <f>(Table2[[#This Row],[Close Price]]/Table2[[#This Row],[Current Week Low]])-1</f>
        <v>3.6956284748719259E-2</v>
      </c>
      <c r="AF588" s="2">
        <f>(Table2[[#This Row],[Current Week High]]/Table2[[#This Row],[Close Price]])-1</f>
        <v>3.9949537426409165E-3</v>
      </c>
      <c r="AG588" s="2">
        <f>(Table2[[#This Row],[Close Price]]/Table2[[#This Row],[Current Month Low]])-1</f>
        <v>3.6956284748719259E-2</v>
      </c>
      <c r="AH588" s="2">
        <f>(Table2[[#This Row],[Current Month High]]/Table2[[#This Row],[Close Price]])-1</f>
        <v>3.9949537426409165E-3</v>
      </c>
      <c r="AI588">
        <v>1.82926829268292</v>
      </c>
      <c r="AJ588">
        <v>36.119061247853402</v>
      </c>
      <c r="AK588" t="str">
        <f>IF(AND(Table2[[#This Row],[20D EMA]]&gt;Table2[[#This Row],[50D EMA]],Table2[[#This Row],[50D EMA]]&gt;Table2[[#This Row],[200D EMA]]),"Uptrend","Downtrend/NoTrend")</f>
        <v>Uptrend</v>
      </c>
      <c r="AL588">
        <v>-0.06</v>
      </c>
      <c r="AM588" t="s">
        <v>10357</v>
      </c>
      <c r="AN588">
        <v>8.92</v>
      </c>
      <c r="AO588" t="s">
        <v>10358</v>
      </c>
      <c r="AP588">
        <v>-8.3166654757512004E-2</v>
      </c>
      <c r="AQ588">
        <f>(Table2[[#This Row],[Sharpe Ratio]]-AVERAGE(Table2[Sharpe Ratio]))/_xlfn.STDEV.P(Table2[Sharpe Ratio])</f>
        <v>-1.6788512669016273</v>
      </c>
      <c r="AR5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-1.4908831781566008</v>
      </c>
      <c r="AS588">
        <f>_xlfn.RANK.AVG(Table2[[#This Row],[1Y Return vs Nifty Z-Score]],Table2[1Y Return vs Nifty Z-Score])</f>
        <v>502</v>
      </c>
      <c r="AT588">
        <f>_xlfn.RANK.AVG(Table2[[#This Row],[6M Return vs Nifty Z-Score]],Table2[6M Return vs Nifty Z-Score])</f>
        <v>402</v>
      </c>
      <c r="AU588">
        <f>_xlfn.RANK.AVG(Table2[[#This Row],[Sharpe Ratio Z-Score]],Table2[Sharpe Ratio Z-Score])</f>
        <v>708</v>
      </c>
      <c r="AV588">
        <f>(Table2[[#This Row],[Rank 1Y]]+Table2[[#This Row],[Rank 6M]]+Table2[[#This Row],[Rank Sharpe]])/3</f>
        <v>537.33333333333337</v>
      </c>
    </row>
    <row r="589" spans="1:48" x14ac:dyDescent="0.3">
      <c r="A589" t="s">
        <v>1535</v>
      </c>
      <c r="B589" t="s">
        <v>1536</v>
      </c>
      <c r="C589" t="s">
        <v>10325</v>
      </c>
      <c r="D589" t="s">
        <v>1537</v>
      </c>
      <c r="E589">
        <v>6605.2124270000004</v>
      </c>
      <c r="F589">
        <v>507.35</v>
      </c>
      <c r="G589">
        <v>-15.7983999581873</v>
      </c>
      <c r="H589">
        <f>(Table2[[#This Row],[1Y Return vs Nifty]]-AVERAGE(Table2[1Y Return vs Nifty]))/_xlfn.STDEV.P(Table2[1Y Return vs Nifty])</f>
        <v>-0.67358601989721911</v>
      </c>
      <c r="I589">
        <v>-5.4330166206313804</v>
      </c>
      <c r="J589">
        <f>(Table2[[#This Row],[1M Return vs Nifty]]-AVERAGE(Table2[1M Return vs Nifty]))/_xlfn.STDEV.P(Table2[1M Return vs Nifty])</f>
        <v>-0.8071278680347469</v>
      </c>
      <c r="K589">
        <v>-23.511928948657399</v>
      </c>
      <c r="L589">
        <f>(Table2[[#This Row],[6M Return vs Nifty]]-AVERAGE(Table2[6M Return vs Nifty]))/_xlfn.STDEV.P(Table2[6M Return vs Nifty])</f>
        <v>-1.0908032870060758</v>
      </c>
      <c r="M589">
        <v>-1.8512332641336</v>
      </c>
      <c r="N589">
        <f>(Table2[[#This Row],[1W Return vs Nifty]]-AVERAGE(Table2[1W Return vs Nifty]))/_xlfn.STDEV.P(Table2[1W Return vs Nifty])</f>
        <v>-0.24639959606394321</v>
      </c>
      <c r="O589">
        <v>512.33000000000004</v>
      </c>
      <c r="P589">
        <v>512.34692651432204</v>
      </c>
      <c r="Q589">
        <v>504.85809636553103</v>
      </c>
      <c r="R589">
        <v>42.976974313762902</v>
      </c>
      <c r="S589" s="2">
        <f>(Table2[[#This Row],[Close Price]]-Table2[[#This Row],[20D EMA]])/Table2[[#This Row],[20D EMA]]</f>
        <v>-9.7202974645248519E-3</v>
      </c>
      <c r="T589" s="2">
        <f>(Table2[[#This Row],[Close Price]]-Table2[[#This Row],[50D EMA]])/Table2[[#This Row],[50D EMA]]</f>
        <v>-9.7530135455635054E-3</v>
      </c>
      <c r="U589" s="2">
        <f>(Table2[[#This Row],[Close Price]]-Table2[[#This Row],[200D EMA]])/Table2[[#This Row],[200D EMA]]</f>
        <v>4.9358496029046368E-3</v>
      </c>
      <c r="V589">
        <v>0.35754294294811301</v>
      </c>
      <c r="W589">
        <v>501.8</v>
      </c>
      <c r="X589">
        <v>510.45</v>
      </c>
      <c r="Y589">
        <v>501.8</v>
      </c>
      <c r="Z589">
        <v>515.95000000000005</v>
      </c>
      <c r="AA589">
        <v>501.8</v>
      </c>
      <c r="AB589">
        <v>515.95000000000005</v>
      </c>
      <c r="AC589" s="2">
        <f>(Table2[[#This Row],[Close Price]]/Table2[[#This Row],[Day Low]])-1</f>
        <v>1.106018333997616E-2</v>
      </c>
      <c r="AD589" s="2">
        <f>(Table2[[#This Row],[Day High]]/Table2[[#This Row],[Close Price]])-1</f>
        <v>6.1101803488714523E-3</v>
      </c>
      <c r="AE589" s="2">
        <f>(Table2[[#This Row],[Close Price]]/Table2[[#This Row],[Current Week Low]])-1</f>
        <v>1.106018333997616E-2</v>
      </c>
      <c r="AF589" s="2">
        <f>(Table2[[#This Row],[Current Week High]]/Table2[[#This Row],[Close Price]])-1</f>
        <v>1.6950822903321283E-2</v>
      </c>
      <c r="AG589" s="2">
        <f>(Table2[[#This Row],[Close Price]]/Table2[[#This Row],[Current Month Low]])-1</f>
        <v>1.106018333997616E-2</v>
      </c>
      <c r="AH589" s="2">
        <f>(Table2[[#This Row],[Current Month High]]/Table2[[#This Row],[Close Price]])-1</f>
        <v>1.6950822903321283E-2</v>
      </c>
      <c r="AI589">
        <v>31.930619887651499</v>
      </c>
      <c r="AJ589">
        <v>29.740442398670201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-0.02</v>
      </c>
      <c r="AM589" t="s">
        <v>10357</v>
      </c>
      <c r="AN589">
        <v>-1.54</v>
      </c>
      <c r="AO589" t="s">
        <v>10357</v>
      </c>
      <c r="AP589">
        <v>4.4904291362849E-2</v>
      </c>
      <c r="AQ589">
        <f>(Table2[[#This Row],[Sharpe Ratio]]-AVERAGE(Table2[Sharpe Ratio]))/_xlfn.STDEV.P(Table2[Sharpe Ratio])</f>
        <v>-0.21355169567328286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550</v>
      </c>
      <c r="AT589">
        <f>_xlfn.RANK.AVG(Table2[[#This Row],[6M Return vs Nifty Z-Score]],Table2[6M Return vs Nifty Z-Score])</f>
        <v>666</v>
      </c>
      <c r="AU589">
        <f>_xlfn.RANK.AVG(Table2[[#This Row],[Sharpe Ratio Z-Score]],Table2[Sharpe Ratio Z-Score])</f>
        <v>397</v>
      </c>
      <c r="AV589">
        <f>(Table2[[#This Row],[Rank 1Y]]+Table2[[#This Row],[Rank 6M]]+Table2[[#This Row],[Rank Sharpe]])/3</f>
        <v>537.66666666666663</v>
      </c>
    </row>
    <row r="590" spans="1:48" x14ac:dyDescent="0.3">
      <c r="A590" t="s">
        <v>38</v>
      </c>
      <c r="B590" t="s">
        <v>39</v>
      </c>
      <c r="C590" t="s">
        <v>10316</v>
      </c>
      <c r="D590" t="s">
        <v>40</v>
      </c>
      <c r="E590">
        <v>655312.75092810998</v>
      </c>
      <c r="F590">
        <v>2841.25</v>
      </c>
      <c r="G590">
        <v>-15.447138345306501</v>
      </c>
      <c r="H590">
        <f>(Table2[[#This Row],[1Y Return vs Nifty]]-AVERAGE(Table2[1Y Return vs Nifty]))/_xlfn.STDEV.P(Table2[1Y Return vs Nifty])</f>
        <v>-0.66772939866573566</v>
      </c>
      <c r="I590">
        <v>1.97577699670979</v>
      </c>
      <c r="J590">
        <f>(Table2[[#This Row],[1M Return vs Nifty]]-AVERAGE(Table2[1M Return vs Nifty]))/_xlfn.STDEV.P(Table2[1M Return vs Nifty])</f>
        <v>-8.5485812844910955E-2</v>
      </c>
      <c r="K590">
        <v>4.8439944101505397</v>
      </c>
      <c r="L590">
        <f>(Table2[[#This Row],[6M Return vs Nifty]]-AVERAGE(Table2[6M Return vs Nifty]))/_xlfn.STDEV.P(Table2[6M Return vs Nifty])</f>
        <v>-0.14078703286040786</v>
      </c>
      <c r="M590">
        <v>0.62190801798230899</v>
      </c>
      <c r="N590">
        <f>(Table2[[#This Row],[1W Return vs Nifty]]-AVERAGE(Table2[1W Return vs Nifty]))/_xlfn.STDEV.P(Table2[1W Return vs Nifty])</f>
        <v>0.34538050432010609</v>
      </c>
      <c r="O590">
        <v>2769.43</v>
      </c>
      <c r="P590">
        <v>2688.2446438974598</v>
      </c>
      <c r="Q590">
        <v>2536.04852618722</v>
      </c>
      <c r="R590">
        <v>58.503301129571</v>
      </c>
      <c r="S590" s="2">
        <f>(Table2[[#This Row],[Close Price]]-Table2[[#This Row],[20D EMA]])/Table2[[#This Row],[20D EMA]]</f>
        <v>2.5933134255063377E-2</v>
      </c>
      <c r="T590" s="2">
        <f>(Table2[[#This Row],[Close Price]]-Table2[[#This Row],[50D EMA]])/Table2[[#This Row],[50D EMA]]</f>
        <v>5.6916455297279268E-2</v>
      </c>
      <c r="U590" s="2">
        <f>(Table2[[#This Row],[Close Price]]-Table2[[#This Row],[200D EMA]])/Table2[[#This Row],[200D EMA]]</f>
        <v>0.12034528151227063</v>
      </c>
      <c r="V590">
        <v>0.80887327007425203</v>
      </c>
      <c r="W590">
        <v>2771.65</v>
      </c>
      <c r="X590">
        <v>2843.85</v>
      </c>
      <c r="Y590">
        <v>2771.65</v>
      </c>
      <c r="Z590">
        <v>2843.85</v>
      </c>
      <c r="AA590">
        <v>2771.65</v>
      </c>
      <c r="AB590">
        <v>2843.85</v>
      </c>
      <c r="AC590" s="2">
        <f>(Table2[[#This Row],[Close Price]]/Table2[[#This Row],[Day Low]])-1</f>
        <v>2.511139573900012E-2</v>
      </c>
      <c r="AD590" s="2">
        <f>(Table2[[#This Row],[Day High]]/Table2[[#This Row],[Close Price]])-1</f>
        <v>9.1509018917723672E-4</v>
      </c>
      <c r="AE590" s="2">
        <f>(Table2[[#This Row],[Close Price]]/Table2[[#This Row],[Current Week Low]])-1</f>
        <v>2.511139573900012E-2</v>
      </c>
      <c r="AF590" s="2">
        <f>(Table2[[#This Row],[Current Week High]]/Table2[[#This Row],[Close Price]])-1</f>
        <v>9.1509018917723672E-4</v>
      </c>
      <c r="AG590" s="2">
        <f>(Table2[[#This Row],[Close Price]]/Table2[[#This Row],[Current Month Low]])-1</f>
        <v>2.511139573900012E-2</v>
      </c>
      <c r="AH590" s="2">
        <f>(Table2[[#This Row],[Current Month High]]/Table2[[#This Row],[Close Price]])-1</f>
        <v>9.1509018917723672E-4</v>
      </c>
      <c r="AI590">
        <v>9.1509018917723603E-2</v>
      </c>
      <c r="AJ590">
        <v>30.8096038304827</v>
      </c>
      <c r="AK590" t="str">
        <f>IF(AND(Table2[[#This Row],[20D EMA]]&gt;Table2[[#This Row],[50D EMA]],Table2[[#This Row],[50D EMA]]&gt;Table2[[#This Row],[200D EMA]]),"Uptrend","Downtrend/NoTrend")</f>
        <v>Uptrend</v>
      </c>
      <c r="AL590">
        <v>0.03</v>
      </c>
      <c r="AM590" t="s">
        <v>10358</v>
      </c>
      <c r="AN590">
        <v>3.6</v>
      </c>
      <c r="AO590" t="s">
        <v>10358</v>
      </c>
      <c r="AP590">
        <v>-7.5137687782518003E-2</v>
      </c>
      <c r="AQ590">
        <f>(Table2[[#This Row],[Sharpe Ratio]]-AVERAGE(Table2[Sharpe Ratio]))/_xlfn.STDEV.P(Table2[Sharpe Ratio])</f>
        <v>-1.5869893558104993</v>
      </c>
      <c r="AR5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-2.1356110958614472</v>
      </c>
      <c r="AS590">
        <f>_xlfn.RANK.AVG(Table2[[#This Row],[1Y Return vs Nifty Z-Score]],Table2[1Y Return vs Nifty Z-Score])</f>
        <v>546</v>
      </c>
      <c r="AT590">
        <f>_xlfn.RANK.AVG(Table2[[#This Row],[6M Return vs Nifty Z-Score]],Table2[6M Return vs Nifty Z-Score])</f>
        <v>374</v>
      </c>
      <c r="AU590">
        <f>_xlfn.RANK.AVG(Table2[[#This Row],[Sharpe Ratio Z-Score]],Table2[Sharpe Ratio Z-Score])</f>
        <v>695</v>
      </c>
      <c r="AV590">
        <f>(Table2[[#This Row],[Rank 1Y]]+Table2[[#This Row],[Rank 6M]]+Table2[[#This Row],[Rank Sharpe]])/3</f>
        <v>538.33333333333337</v>
      </c>
    </row>
    <row r="591" spans="1:48" x14ac:dyDescent="0.3">
      <c r="A591" t="s">
        <v>475</v>
      </c>
      <c r="B591" t="s">
        <v>476</v>
      </c>
      <c r="C591" t="s">
        <v>10327</v>
      </c>
      <c r="D591" t="s">
        <v>384</v>
      </c>
      <c r="E591">
        <v>44998.928077949997</v>
      </c>
      <c r="F591">
        <v>607.85</v>
      </c>
      <c r="G591">
        <v>-30.342279657331499</v>
      </c>
      <c r="H591">
        <f>(Table2[[#This Row],[1Y Return vs Nifty]]-AVERAGE(Table2[1Y Return vs Nifty]))/_xlfn.STDEV.P(Table2[1Y Return vs Nifty])</f>
        <v>-0.91607763159249522</v>
      </c>
      <c r="I591">
        <v>10.7622424201468</v>
      </c>
      <c r="J591">
        <f>(Table2[[#This Row],[1M Return vs Nifty]]-AVERAGE(Table2[1M Return vs Nifty]))/_xlfn.STDEV.P(Table2[1M Return vs Nifty])</f>
        <v>0.77034622857980717</v>
      </c>
      <c r="K591">
        <v>15.7047160850799</v>
      </c>
      <c r="L591">
        <f>(Table2[[#This Row],[6M Return vs Nifty]]-AVERAGE(Table2[6M Return vs Nifty]))/_xlfn.STDEV.P(Table2[6M Return vs Nifty])</f>
        <v>0.22308269525162389</v>
      </c>
      <c r="M591">
        <v>2.25052271963273</v>
      </c>
      <c r="N591">
        <f>(Table2[[#This Row],[1W Return vs Nifty]]-AVERAGE(Table2[1W Return vs Nifty]))/_xlfn.STDEV.P(Table2[1W Return vs Nifty])</f>
        <v>0.73507994389480602</v>
      </c>
      <c r="O591">
        <v>577.45000000000005</v>
      </c>
      <c r="P591">
        <v>561.47734322778501</v>
      </c>
      <c r="Q591">
        <v>552.842456782304</v>
      </c>
      <c r="R591">
        <v>75.780340876286203</v>
      </c>
      <c r="S591" s="2">
        <f>(Table2[[#This Row],[Close Price]]-Table2[[#This Row],[20D EMA]])/Table2[[#This Row],[20D EMA]]</f>
        <v>5.2645250671053724E-2</v>
      </c>
      <c r="T591" s="2">
        <f>(Table2[[#This Row],[Close Price]]-Table2[[#This Row],[50D EMA]])/Table2[[#This Row],[50D EMA]]</f>
        <v>8.2590432777983253E-2</v>
      </c>
      <c r="U591" s="2">
        <f>(Table2[[#This Row],[Close Price]]-Table2[[#This Row],[200D EMA]])/Table2[[#This Row],[200D EMA]]</f>
        <v>9.9499491297855708E-2</v>
      </c>
      <c r="V591">
        <v>1.04461560153067</v>
      </c>
      <c r="W591">
        <v>593.04999999999995</v>
      </c>
      <c r="X591">
        <v>610.9</v>
      </c>
      <c r="Y591">
        <v>593</v>
      </c>
      <c r="Z591">
        <v>610.9</v>
      </c>
      <c r="AA591">
        <v>593</v>
      </c>
      <c r="AB591">
        <v>610.9</v>
      </c>
      <c r="AC591" s="2">
        <f>(Table2[[#This Row],[Close Price]]/Table2[[#This Row],[Day Low]])-1</f>
        <v>2.4955737290279112E-2</v>
      </c>
      <c r="AD591" s="2">
        <f>(Table2[[#This Row],[Day High]]/Table2[[#This Row],[Close Price]])-1</f>
        <v>5.0176852841983255E-3</v>
      </c>
      <c r="AE591" s="2">
        <f>(Table2[[#This Row],[Close Price]]/Table2[[#This Row],[Current Week Low]])-1</f>
        <v>2.5042158516020319E-2</v>
      </c>
      <c r="AF591" s="2">
        <f>(Table2[[#This Row],[Current Week High]]/Table2[[#This Row],[Close Price]])-1</f>
        <v>5.0176852841983255E-3</v>
      </c>
      <c r="AG591" s="2">
        <f>(Table2[[#This Row],[Close Price]]/Table2[[#This Row],[Current Month Low]])-1</f>
        <v>2.5042158516020319E-2</v>
      </c>
      <c r="AH591" s="2">
        <f>(Table2[[#This Row],[Current Month High]]/Table2[[#This Row],[Close Price]])-1</f>
        <v>5.0176852841983255E-3</v>
      </c>
      <c r="AI591">
        <v>5.1328452743275301</v>
      </c>
      <c r="AJ591">
        <v>35.741402411790901</v>
      </c>
      <c r="AK591" t="str">
        <f>IF(AND(Table2[[#This Row],[20D EMA]]&gt;Table2[[#This Row],[50D EMA]],Table2[[#This Row],[50D EMA]]&gt;Table2[[#This Row],[200D EMA]]),"Uptrend","Downtrend/NoTrend")</f>
        <v>Uptrend</v>
      </c>
      <c r="AL591">
        <v>7.0000000000000007E-2</v>
      </c>
      <c r="AM591" t="s">
        <v>10358</v>
      </c>
      <c r="AN591">
        <v>8.43</v>
      </c>
      <c r="AO591" t="s">
        <v>10358</v>
      </c>
      <c r="AP591">
        <v>-0.103101354968724</v>
      </c>
      <c r="AQ591">
        <f>(Table2[[#This Row],[Sharpe Ratio]]-AVERAGE(Table2[Sharpe Ratio]))/_xlfn.STDEV.P(Table2[Sharpe Ratio])</f>
        <v>-1.906930378963489</v>
      </c>
      <c r="AR5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-1.0944991428297475</v>
      </c>
      <c r="AS591">
        <f>_xlfn.RANK.AVG(Table2[[#This Row],[1Y Return vs Nifty Z-Score]],Table2[1Y Return vs Nifty Z-Score])</f>
        <v>640</v>
      </c>
      <c r="AT591">
        <f>_xlfn.RANK.AVG(Table2[[#This Row],[6M Return vs Nifty Z-Score]],Table2[6M Return vs Nifty Z-Score])</f>
        <v>257</v>
      </c>
      <c r="AU591">
        <f>_xlfn.RANK.AVG(Table2[[#This Row],[Sharpe Ratio Z-Score]],Table2[Sharpe Ratio Z-Score])</f>
        <v>723</v>
      </c>
      <c r="AV591">
        <f>(Table2[[#This Row],[Rank 1Y]]+Table2[[#This Row],[Rank 6M]]+Table2[[#This Row],[Rank Sharpe]])/3</f>
        <v>540</v>
      </c>
    </row>
    <row r="592" spans="1:48" x14ac:dyDescent="0.3">
      <c r="A592" t="s">
        <v>1650</v>
      </c>
      <c r="B592" t="s">
        <v>1651</v>
      </c>
      <c r="C592" t="s">
        <v>10323</v>
      </c>
      <c r="D592" t="s">
        <v>1105</v>
      </c>
      <c r="E592">
        <v>5343.8289514999997</v>
      </c>
      <c r="F592">
        <v>3137.6</v>
      </c>
      <c r="G592">
        <v>-4.3166079740700898</v>
      </c>
      <c r="H592">
        <f>(Table2[[#This Row],[1Y Return vs Nifty]]-AVERAGE(Table2[1Y Return vs Nifty]))/_xlfn.STDEV.P(Table2[1Y Return vs Nifty])</f>
        <v>-0.48214891363854184</v>
      </c>
      <c r="I592">
        <v>0.72800396730310402</v>
      </c>
      <c r="J592">
        <f>(Table2[[#This Row],[1M Return vs Nifty]]-AVERAGE(Table2[1M Return vs Nifty]))/_xlfn.STDEV.P(Table2[1M Return vs Nifty])</f>
        <v>-0.20702321014045552</v>
      </c>
      <c r="K592">
        <v>-3.8177775383188202</v>
      </c>
      <c r="L592">
        <f>(Table2[[#This Row],[6M Return vs Nifty]]-AVERAGE(Table2[6M Return vs Nifty]))/_xlfn.STDEV.P(Table2[6M Return vs Nifty])</f>
        <v>-0.43098474698960904</v>
      </c>
      <c r="M592">
        <v>-0.486693989937172</v>
      </c>
      <c r="N592">
        <f>(Table2[[#This Row],[1W Return vs Nifty]]-AVERAGE(Table2[1W Return vs Nifty]))/_xlfn.STDEV.P(Table2[1W Return vs Nifty])</f>
        <v>8.011114333509059E-2</v>
      </c>
      <c r="O592">
        <v>3154.07</v>
      </c>
      <c r="P592">
        <v>3115.8486258417001</v>
      </c>
      <c r="Q592">
        <v>2983.3297233020098</v>
      </c>
      <c r="R592">
        <v>55.286285153190597</v>
      </c>
      <c r="S592" s="2">
        <f>(Table2[[#This Row],[Close Price]]-Table2[[#This Row],[20D EMA]])/Table2[[#This Row],[20D EMA]]</f>
        <v>-5.2218244997733892E-3</v>
      </c>
      <c r="T592" s="2">
        <f>(Table2[[#This Row],[Close Price]]-Table2[[#This Row],[50D EMA]])/Table2[[#This Row],[50D EMA]]</f>
        <v>6.9808828252765198E-3</v>
      </c>
      <c r="U592" s="2">
        <f>(Table2[[#This Row],[Close Price]]-Table2[[#This Row],[200D EMA]])/Table2[[#This Row],[200D EMA]]</f>
        <v>5.1710769846532625E-2</v>
      </c>
      <c r="V592">
        <v>0.88736744345438001</v>
      </c>
      <c r="W592">
        <v>3123</v>
      </c>
      <c r="X592">
        <v>3196.8</v>
      </c>
      <c r="Y592">
        <v>3123</v>
      </c>
      <c r="Z592">
        <v>3216.35</v>
      </c>
      <c r="AA592">
        <v>3123</v>
      </c>
      <c r="AB592">
        <v>3216.35</v>
      </c>
      <c r="AC592" s="2">
        <f>(Table2[[#This Row],[Close Price]]/Table2[[#This Row],[Day Low]])-1</f>
        <v>4.6749919948767538E-3</v>
      </c>
      <c r="AD592" s="2">
        <f>(Table2[[#This Row],[Day High]]/Table2[[#This Row],[Close Price]])-1</f>
        <v>1.8867924528301883E-2</v>
      </c>
      <c r="AE592" s="2">
        <f>(Table2[[#This Row],[Close Price]]/Table2[[#This Row],[Current Week Low]])-1</f>
        <v>4.6749919948767538E-3</v>
      </c>
      <c r="AF592" s="2">
        <f>(Table2[[#This Row],[Current Week High]]/Table2[[#This Row],[Close Price]])-1</f>
        <v>2.5098801631820544E-2</v>
      </c>
      <c r="AG592" s="2">
        <f>(Table2[[#This Row],[Close Price]]/Table2[[#This Row],[Current Month Low]])-1</f>
        <v>4.6749919948767538E-3</v>
      </c>
      <c r="AH592" s="2">
        <f>(Table2[[#This Row],[Current Month High]]/Table2[[#This Row],[Close Price]])-1</f>
        <v>2.5098801631820544E-2</v>
      </c>
      <c r="AI592">
        <v>17.924528301886799</v>
      </c>
      <c r="AJ592">
        <v>36.417391304347802</v>
      </c>
      <c r="AK592" t="str">
        <f>IF(AND(Table2[[#This Row],[20D EMA]]&gt;Table2[[#This Row],[50D EMA]],Table2[[#This Row],[50D EMA]]&gt;Table2[[#This Row],[200D EMA]]),"Uptrend","Downtrend/NoTrend")</f>
        <v>Uptrend</v>
      </c>
      <c r="AL592">
        <v>0</v>
      </c>
      <c r="AM592">
        <v>0</v>
      </c>
      <c r="AN592">
        <v>1.04</v>
      </c>
      <c r="AO592" t="s">
        <v>10358</v>
      </c>
      <c r="AP592">
        <v>-6.6887914079731006E-2</v>
      </c>
      <c r="AQ592">
        <f>(Table2[[#This Row],[Sharpe Ratio]]-AVERAGE(Table2[Sharpe Ratio]))/_xlfn.STDEV.P(Table2[Sharpe Ratio])</f>
        <v>-1.4926011261954544</v>
      </c>
      <c r="AR5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-2.5326468536289704</v>
      </c>
      <c r="AS592">
        <f>_xlfn.RANK.AVG(Table2[[#This Row],[1Y Return vs Nifty Z-Score]],Table2[1Y Return vs Nifty Z-Score])</f>
        <v>469</v>
      </c>
      <c r="AT592">
        <f>_xlfn.RANK.AVG(Table2[[#This Row],[6M Return vs Nifty Z-Score]],Table2[6M Return vs Nifty Z-Score])</f>
        <v>472</v>
      </c>
      <c r="AU592">
        <f>_xlfn.RANK.AVG(Table2[[#This Row],[Sharpe Ratio Z-Score]],Table2[Sharpe Ratio Z-Score])</f>
        <v>682</v>
      </c>
      <c r="AV592">
        <f>(Table2[[#This Row],[Rank 1Y]]+Table2[[#This Row],[Rank 6M]]+Table2[[#This Row],[Rank Sharpe]])/3</f>
        <v>541</v>
      </c>
    </row>
    <row r="593" spans="1:48" x14ac:dyDescent="0.3">
      <c r="A593" t="s">
        <v>503</v>
      </c>
      <c r="B593" t="s">
        <v>504</v>
      </c>
      <c r="C593" t="s">
        <v>10313</v>
      </c>
      <c r="D593" t="s">
        <v>21</v>
      </c>
      <c r="E593">
        <v>42287.856878680002</v>
      </c>
      <c r="F593">
        <v>6331.1</v>
      </c>
      <c r="G593">
        <v>-13.6919376905389</v>
      </c>
      <c r="H593">
        <f>(Table2[[#This Row],[1Y Return vs Nifty]]-AVERAGE(Table2[1Y Return vs Nifty]))/_xlfn.STDEV.P(Table2[1Y Return vs Nifty])</f>
        <v>-0.63846475646381728</v>
      </c>
      <c r="I593">
        <v>7.3446501561739002</v>
      </c>
      <c r="J593">
        <f>(Table2[[#This Row],[1M Return vs Nifty]]-AVERAGE(Table2[1M Return vs Nifty]))/_xlfn.STDEV.P(Table2[1M Return vs Nifty])</f>
        <v>0.43746095297951687</v>
      </c>
      <c r="K593">
        <v>-14.198272933257799</v>
      </c>
      <c r="L593">
        <f>(Table2[[#This Row],[6M Return vs Nifty]]-AVERAGE(Table2[6M Return vs Nifty]))/_xlfn.STDEV.P(Table2[6M Return vs Nifty])</f>
        <v>-0.77876532272646137</v>
      </c>
      <c r="M593">
        <v>4.6482095364043499</v>
      </c>
      <c r="N593">
        <f>(Table2[[#This Row],[1W Return vs Nifty]]-AVERAGE(Table2[1W Return vs Nifty]))/_xlfn.STDEV.P(Table2[1W Return vs Nifty])</f>
        <v>1.3088050906865292</v>
      </c>
      <c r="O593">
        <v>6160.58</v>
      </c>
      <c r="P593">
        <v>5960.5365992194602</v>
      </c>
      <c r="Q593">
        <v>5629.6953384418102</v>
      </c>
      <c r="R593">
        <v>76.422962829953093</v>
      </c>
      <c r="S593" s="2">
        <f>(Table2[[#This Row],[Close Price]]-Table2[[#This Row],[20D EMA]])/Table2[[#This Row],[20D EMA]]</f>
        <v>2.7679212022244729E-2</v>
      </c>
      <c r="T593" s="2">
        <f>(Table2[[#This Row],[Close Price]]-Table2[[#This Row],[50D EMA]])/Table2[[#This Row],[50D EMA]]</f>
        <v>6.2169469914682834E-2</v>
      </c>
      <c r="U593" s="2">
        <f>(Table2[[#This Row],[Close Price]]-Table2[[#This Row],[200D EMA]])/Table2[[#This Row],[200D EMA]]</f>
        <v>0.12459016330221614</v>
      </c>
      <c r="V593">
        <v>0.64672937557297405</v>
      </c>
      <c r="W593">
        <v>6222.7</v>
      </c>
      <c r="X593">
        <v>6342.65</v>
      </c>
      <c r="Y593">
        <v>6222.7</v>
      </c>
      <c r="Z593">
        <v>6447.7</v>
      </c>
      <c r="AA593">
        <v>6222.7</v>
      </c>
      <c r="AB593">
        <v>6447.7</v>
      </c>
      <c r="AC593" s="2">
        <f>(Table2[[#This Row],[Close Price]]/Table2[[#This Row],[Day Low]])-1</f>
        <v>1.7420090957301682E-2</v>
      </c>
      <c r="AD593" s="2">
        <f>(Table2[[#This Row],[Day High]]/Table2[[#This Row],[Close Price]])-1</f>
        <v>1.8243275260221292E-3</v>
      </c>
      <c r="AE593" s="2">
        <f>(Table2[[#This Row],[Close Price]]/Table2[[#This Row],[Current Week Low]])-1</f>
        <v>1.7420090957301682E-2</v>
      </c>
      <c r="AF593" s="2">
        <f>(Table2[[#This Row],[Current Week High]]/Table2[[#This Row],[Close Price]])-1</f>
        <v>1.8417020738892065E-2</v>
      </c>
      <c r="AG593" s="2">
        <f>(Table2[[#This Row],[Close Price]]/Table2[[#This Row],[Current Month Low]])-1</f>
        <v>1.7420090957301682E-2</v>
      </c>
      <c r="AH593" s="2">
        <f>(Table2[[#This Row],[Current Month High]]/Table2[[#This Row],[Close Price]])-1</f>
        <v>1.8417020738892065E-2</v>
      </c>
      <c r="AI593">
        <v>8.15577071914832</v>
      </c>
      <c r="AJ593">
        <v>47.672750597702503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-0.01</v>
      </c>
      <c r="AM593" t="s">
        <v>10357</v>
      </c>
      <c r="AN593">
        <v>4.4800000000000004</v>
      </c>
      <c r="AO593" t="s">
        <v>10358</v>
      </c>
      <c r="AP593">
        <v>3.5482038693490001E-3</v>
      </c>
      <c r="AQ593">
        <f>(Table2[[#This Row],[Sharpe Ratio]]-AVERAGE(Table2[Sharpe Ratio]))/_xlfn.STDEV.P(Table2[Sharpe Ratio])</f>
        <v>-0.68671956947782609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-0.35768360500205865</v>
      </c>
      <c r="AS593">
        <f>_xlfn.RANK.AVG(Table2[[#This Row],[1Y Return vs Nifty Z-Score]],Table2[1Y Return vs Nifty Z-Score])</f>
        <v>533</v>
      </c>
      <c r="AT593">
        <f>_xlfn.RANK.AVG(Table2[[#This Row],[6M Return vs Nifty Z-Score]],Table2[6M Return vs Nifty Z-Score])</f>
        <v>578</v>
      </c>
      <c r="AU593">
        <f>_xlfn.RANK.AVG(Table2[[#This Row],[Sharpe Ratio Z-Score]],Table2[Sharpe Ratio Z-Score])</f>
        <v>514</v>
      </c>
      <c r="AV593">
        <f>(Table2[[#This Row],[Rank 1Y]]+Table2[[#This Row],[Rank 6M]]+Table2[[#This Row],[Rank Sharpe]])/3</f>
        <v>541.66666666666663</v>
      </c>
    </row>
    <row r="594" spans="1:48" x14ac:dyDescent="0.3">
      <c r="A594" t="s">
        <v>1024</v>
      </c>
      <c r="B594" t="s">
        <v>1025</v>
      </c>
      <c r="C594" t="s">
        <v>10314</v>
      </c>
      <c r="D594" t="s">
        <v>552</v>
      </c>
      <c r="E594">
        <v>13530.044516800001</v>
      </c>
      <c r="F594">
        <v>1741.45</v>
      </c>
      <c r="G594">
        <v>-23.2024755752362</v>
      </c>
      <c r="H594">
        <f>(Table2[[#This Row],[1Y Return vs Nifty]]-AVERAGE(Table2[1Y Return vs Nifty]))/_xlfn.STDEV.P(Table2[1Y Return vs Nifty])</f>
        <v>-0.79703493907368417</v>
      </c>
      <c r="I594">
        <v>3.6044847778917699</v>
      </c>
      <c r="J594">
        <f>(Table2[[#This Row],[1M Return vs Nifty]]-AVERAGE(Table2[1M Return vs Nifty]))/_xlfn.STDEV.P(Table2[1M Return vs Nifty])</f>
        <v>7.3155943319656497E-2</v>
      </c>
      <c r="K594">
        <v>9.1690391806003699</v>
      </c>
      <c r="L594">
        <f>(Table2[[#This Row],[6M Return vs Nifty]]-AVERAGE(Table2[6M Return vs Nifty]))/_xlfn.STDEV.P(Table2[6M Return vs Nifty])</f>
        <v>4.1161247565265043E-3</v>
      </c>
      <c r="M594">
        <v>0.63580039150971301</v>
      </c>
      <c r="N594">
        <f>(Table2[[#This Row],[1W Return vs Nifty]]-AVERAGE(Table2[1W Return vs Nifty]))/_xlfn.STDEV.P(Table2[1W Return vs Nifty])</f>
        <v>0.34870470996095249</v>
      </c>
      <c r="O594">
        <v>1706.13</v>
      </c>
      <c r="P594">
        <v>1709.43971036483</v>
      </c>
      <c r="Q594">
        <v>1641.45105134389</v>
      </c>
      <c r="R594">
        <v>55.918155878062301</v>
      </c>
      <c r="S594" s="2">
        <f>(Table2[[#This Row],[Close Price]]-Table2[[#This Row],[20D EMA]])/Table2[[#This Row],[20D EMA]]</f>
        <v>2.0701822252700518E-2</v>
      </c>
      <c r="T594" s="2">
        <f>(Table2[[#This Row],[Close Price]]-Table2[[#This Row],[50D EMA]])/Table2[[#This Row],[50D EMA]]</f>
        <v>1.8725603155865817E-2</v>
      </c>
      <c r="U594" s="2">
        <f>(Table2[[#This Row],[Close Price]]-Table2[[#This Row],[200D EMA]])/Table2[[#This Row],[200D EMA]]</f>
        <v>6.0921066500422831E-2</v>
      </c>
      <c r="V594">
        <v>0.87369770933014401</v>
      </c>
      <c r="W594">
        <v>1715.75</v>
      </c>
      <c r="X594">
        <v>1771.35</v>
      </c>
      <c r="Y594">
        <v>1704.45</v>
      </c>
      <c r="Z594">
        <v>1771.35</v>
      </c>
      <c r="AA594">
        <v>1704.45</v>
      </c>
      <c r="AB594">
        <v>1771.35</v>
      </c>
      <c r="AC594" s="2">
        <f>(Table2[[#This Row],[Close Price]]/Table2[[#This Row],[Day Low]])-1</f>
        <v>1.4978872213317729E-2</v>
      </c>
      <c r="AD594" s="2">
        <f>(Table2[[#This Row],[Day High]]/Table2[[#This Row],[Close Price]])-1</f>
        <v>1.7169600045938704E-2</v>
      </c>
      <c r="AE594" s="2">
        <f>(Table2[[#This Row],[Close Price]]/Table2[[#This Row],[Current Week Low]])-1</f>
        <v>2.1707882308075854E-2</v>
      </c>
      <c r="AF594" s="2">
        <f>(Table2[[#This Row],[Current Week High]]/Table2[[#This Row],[Close Price]])-1</f>
        <v>1.7169600045938704E-2</v>
      </c>
      <c r="AG594" s="2">
        <f>(Table2[[#This Row],[Close Price]]/Table2[[#This Row],[Current Month Low]])-1</f>
        <v>2.1707882308075854E-2</v>
      </c>
      <c r="AH594" s="2">
        <f>(Table2[[#This Row],[Current Month High]]/Table2[[#This Row],[Close Price]])-1</f>
        <v>1.7169600045938704E-2</v>
      </c>
      <c r="AI594">
        <v>13.638060237158699</v>
      </c>
      <c r="AJ594">
        <v>33.240244835501102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-0.12</v>
      </c>
      <c r="AM594" t="s">
        <v>10357</v>
      </c>
      <c r="AN594">
        <v>4.79</v>
      </c>
      <c r="AO594" t="s">
        <v>10358</v>
      </c>
      <c r="AP594">
        <v>-8.2382376188201004E-2</v>
      </c>
      <c r="AQ594">
        <f>(Table2[[#This Row],[Sharpe Ratio]]-AVERAGE(Table2[Sharpe Ratio]))/_xlfn.STDEV.P(Table2[Sharpe Ratio])</f>
        <v>-1.6698780915941303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593</v>
      </c>
      <c r="AT594">
        <f>_xlfn.RANK.AVG(Table2[[#This Row],[6M Return vs Nifty Z-Score]],Table2[6M Return vs Nifty Z-Score])</f>
        <v>327</v>
      </c>
      <c r="AU594">
        <f>_xlfn.RANK.AVG(Table2[[#This Row],[Sharpe Ratio Z-Score]],Table2[Sharpe Ratio Z-Score])</f>
        <v>705</v>
      </c>
      <c r="AV594">
        <f>(Table2[[#This Row],[Rank 1Y]]+Table2[[#This Row],[Rank 6M]]+Table2[[#This Row],[Rank Sharpe]])/3</f>
        <v>541.66666666666663</v>
      </c>
    </row>
    <row r="595" spans="1:48" x14ac:dyDescent="0.3">
      <c r="A595" t="s">
        <v>1828</v>
      </c>
      <c r="B595" t="s">
        <v>1829</v>
      </c>
      <c r="C595" t="s">
        <v>10318</v>
      </c>
      <c r="D595" t="s">
        <v>54</v>
      </c>
      <c r="E595">
        <v>4074.4732837500001</v>
      </c>
      <c r="F595">
        <v>337.5</v>
      </c>
      <c r="G595">
        <v>-20.6172113023304</v>
      </c>
      <c r="H595">
        <f>(Table2[[#This Row],[1Y Return vs Nifty]]-AVERAGE(Table2[1Y Return vs Nifty]))/_xlfn.STDEV.P(Table2[1Y Return vs Nifty])</f>
        <v>-0.75393056024469596</v>
      </c>
      <c r="I595">
        <v>-0.73133679133309903</v>
      </c>
      <c r="J595">
        <f>(Table2[[#This Row],[1M Return vs Nifty]]-AVERAGE(Table2[1M Return vs Nifty]))/_xlfn.STDEV.P(Table2[1M Return vs Nifty])</f>
        <v>-0.34916803407232566</v>
      </c>
      <c r="K595">
        <v>8.2852617729799398</v>
      </c>
      <c r="L595">
        <f>(Table2[[#This Row],[6M Return vs Nifty]]-AVERAGE(Table2[6M Return vs Nifty]))/_xlfn.STDEV.P(Table2[6M Return vs Nifty])</f>
        <v>-2.5493311397677656E-2</v>
      </c>
      <c r="M595">
        <v>-0.50816578834301895</v>
      </c>
      <c r="N595">
        <f>(Table2[[#This Row],[1W Return vs Nifty]]-AVERAGE(Table2[1W Return vs Nifty]))/_xlfn.STDEV.P(Table2[1W Return vs Nifty])</f>
        <v>7.4973311902683706E-2</v>
      </c>
      <c r="O595">
        <v>329.56</v>
      </c>
      <c r="P595">
        <v>328.29878638854598</v>
      </c>
      <c r="Q595">
        <v>311.16608466108102</v>
      </c>
      <c r="R595">
        <v>56.646329438623503</v>
      </c>
      <c r="S595" s="2">
        <f>(Table2[[#This Row],[Close Price]]-Table2[[#This Row],[20D EMA]])/Table2[[#This Row],[20D EMA]]</f>
        <v>2.4092729700206327E-2</v>
      </c>
      <c r="T595" s="2">
        <f>(Table2[[#This Row],[Close Price]]-Table2[[#This Row],[50D EMA]])/Table2[[#This Row],[50D EMA]]</f>
        <v>2.8026949818097297E-2</v>
      </c>
      <c r="U595" s="2">
        <f>(Table2[[#This Row],[Close Price]]-Table2[[#This Row],[200D EMA]])/Table2[[#This Row],[200D EMA]]</f>
        <v>8.4629773735147323E-2</v>
      </c>
      <c r="V595">
        <v>0.36309559104780398</v>
      </c>
      <c r="W595">
        <v>325.10000000000002</v>
      </c>
      <c r="X595">
        <v>342</v>
      </c>
      <c r="Y595">
        <v>325.10000000000002</v>
      </c>
      <c r="Z595">
        <v>342</v>
      </c>
      <c r="AA595">
        <v>325.10000000000002</v>
      </c>
      <c r="AB595">
        <v>342</v>
      </c>
      <c r="AC595" s="2">
        <f>(Table2[[#This Row],[Close Price]]/Table2[[#This Row],[Day Low]])-1</f>
        <v>3.8142110119963046E-2</v>
      </c>
      <c r="AD595" s="2">
        <f>(Table2[[#This Row],[Day High]]/Table2[[#This Row],[Close Price]])-1</f>
        <v>1.3333333333333419E-2</v>
      </c>
      <c r="AE595" s="2">
        <f>(Table2[[#This Row],[Close Price]]/Table2[[#This Row],[Current Week Low]])-1</f>
        <v>3.8142110119963046E-2</v>
      </c>
      <c r="AF595" s="2">
        <f>(Table2[[#This Row],[Current Week High]]/Table2[[#This Row],[Close Price]])-1</f>
        <v>1.3333333333333419E-2</v>
      </c>
      <c r="AG595" s="2">
        <f>(Table2[[#This Row],[Close Price]]/Table2[[#This Row],[Current Month Low]])-1</f>
        <v>3.8142110119963046E-2</v>
      </c>
      <c r="AH595" s="2">
        <f>(Table2[[#This Row],[Current Month High]]/Table2[[#This Row],[Close Price]])-1</f>
        <v>1.3333333333333419E-2</v>
      </c>
      <c r="AI595">
        <v>11.985185185185101</v>
      </c>
      <c r="AJ595">
        <v>34.946021591363397</v>
      </c>
      <c r="AK595" t="str">
        <f>IF(AND(Table2[[#This Row],[20D EMA]]&gt;Table2[[#This Row],[50D EMA]],Table2[[#This Row],[50D EMA]]&gt;Table2[[#This Row],[200D EMA]]),"Uptrend","Downtrend/NoTrend")</f>
        <v>Uptrend</v>
      </c>
      <c r="AL595">
        <v>-0.03</v>
      </c>
      <c r="AM595" t="s">
        <v>10357</v>
      </c>
      <c r="AN595">
        <v>4.46</v>
      </c>
      <c r="AO595" t="s">
        <v>10358</v>
      </c>
      <c r="AP595">
        <v>-8.9464205784941006E-2</v>
      </c>
      <c r="AQ595">
        <f>(Table2[[#This Row],[Sharpe Ratio]]-AVERAGE(Table2[Sharpe Ratio]))/_xlfn.STDEV.P(Table2[Sharpe Ratio])</f>
        <v>-1.7509035090362957</v>
      </c>
      <c r="AR5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-2.8045221028483112</v>
      </c>
      <c r="AS595">
        <f>_xlfn.RANK.AVG(Table2[[#This Row],[1Y Return vs Nifty Z-Score]],Table2[1Y Return vs Nifty Z-Score])</f>
        <v>576</v>
      </c>
      <c r="AT595">
        <f>_xlfn.RANK.AVG(Table2[[#This Row],[6M Return vs Nifty Z-Score]],Table2[6M Return vs Nifty Z-Score])</f>
        <v>335</v>
      </c>
      <c r="AU595">
        <f>_xlfn.RANK.AVG(Table2[[#This Row],[Sharpe Ratio Z-Score]],Table2[Sharpe Ratio Z-Score])</f>
        <v>714</v>
      </c>
      <c r="AV595">
        <f>(Table2[[#This Row],[Rank 1Y]]+Table2[[#This Row],[Rank 6M]]+Table2[[#This Row],[Rank Sharpe]])/3</f>
        <v>541.66666666666663</v>
      </c>
    </row>
    <row r="596" spans="1:48" x14ac:dyDescent="0.3">
      <c r="A596" t="s">
        <v>1487</v>
      </c>
      <c r="B596" t="s">
        <v>1488</v>
      </c>
      <c r="C596" t="s">
        <v>10324</v>
      </c>
      <c r="D596" t="s">
        <v>1489</v>
      </c>
      <c r="E596">
        <v>7007.8055790399903</v>
      </c>
      <c r="F596">
        <v>261.39999999999998</v>
      </c>
      <c r="G596">
        <v>-25.220980323425401</v>
      </c>
      <c r="H596">
        <f>(Table2[[#This Row],[1Y Return vs Nifty]]-AVERAGE(Table2[1Y Return vs Nifty]))/_xlfn.STDEV.P(Table2[1Y Return vs Nifty])</f>
        <v>-0.83068967768045143</v>
      </c>
      <c r="I596">
        <v>-6.7035219706414297</v>
      </c>
      <c r="J596">
        <f>(Table2[[#This Row],[1M Return vs Nifty]]-AVERAGE(Table2[1M Return vs Nifty]))/_xlfn.STDEV.P(Table2[1M Return vs Nifty])</f>
        <v>-0.93087947177289621</v>
      </c>
      <c r="K596">
        <v>-25.260074904424101</v>
      </c>
      <c r="L596">
        <f>(Table2[[#This Row],[6M Return vs Nifty]]-AVERAGE(Table2[6M Return vs Nifty]))/_xlfn.STDEV.P(Table2[6M Return vs Nifty])</f>
        <v>-1.1493718989882178</v>
      </c>
      <c r="M596">
        <v>-3.6568024322431998</v>
      </c>
      <c r="N596">
        <f>(Table2[[#This Row],[1W Return vs Nifty]]-AVERAGE(Table2[1W Return vs Nifty]))/_xlfn.STDEV.P(Table2[1W Return vs Nifty])</f>
        <v>-0.67844119080861642</v>
      </c>
      <c r="O596">
        <v>270.51</v>
      </c>
      <c r="P596">
        <v>281.12928220134</v>
      </c>
      <c r="Q596">
        <v>284.38916785470201</v>
      </c>
      <c r="R596">
        <v>35.562721874746003</v>
      </c>
      <c r="S596" s="2">
        <f>(Table2[[#This Row],[Close Price]]-Table2[[#This Row],[20D EMA]])/Table2[[#This Row],[20D EMA]]</f>
        <v>-3.3677128387120676E-2</v>
      </c>
      <c r="T596" s="2">
        <f>(Table2[[#This Row],[Close Price]]-Table2[[#This Row],[50D EMA]])/Table2[[#This Row],[50D EMA]]</f>
        <v>-7.0178680950105543E-2</v>
      </c>
      <c r="U596" s="2">
        <f>(Table2[[#This Row],[Close Price]]-Table2[[#This Row],[200D EMA]])/Table2[[#This Row],[200D EMA]]</f>
        <v>-8.0837002436209129E-2</v>
      </c>
      <c r="V596">
        <v>0.80884243456140803</v>
      </c>
      <c r="W596">
        <v>259.5</v>
      </c>
      <c r="X596">
        <v>266.89999999999998</v>
      </c>
      <c r="Y596">
        <v>259.5</v>
      </c>
      <c r="Z596">
        <v>269.5</v>
      </c>
      <c r="AA596">
        <v>259.5</v>
      </c>
      <c r="AB596">
        <v>269.5</v>
      </c>
      <c r="AC596" s="2">
        <f>(Table2[[#This Row],[Close Price]]/Table2[[#This Row],[Day Low]])-1</f>
        <v>7.3217726396916927E-3</v>
      </c>
      <c r="AD596" s="2">
        <f>(Table2[[#This Row],[Day High]]/Table2[[#This Row],[Close Price]])-1</f>
        <v>2.1040550879877662E-2</v>
      </c>
      <c r="AE596" s="2">
        <f>(Table2[[#This Row],[Close Price]]/Table2[[#This Row],[Current Week Low]])-1</f>
        <v>7.3217726396916927E-3</v>
      </c>
      <c r="AF596" s="2">
        <f>(Table2[[#This Row],[Current Week High]]/Table2[[#This Row],[Close Price]])-1</f>
        <v>3.098699311400166E-2</v>
      </c>
      <c r="AG596" s="2">
        <f>(Table2[[#This Row],[Close Price]]/Table2[[#This Row],[Current Month Low]])-1</f>
        <v>7.3217726396916927E-3</v>
      </c>
      <c r="AH596" s="2">
        <f>(Table2[[#This Row],[Current Month High]]/Table2[[#This Row],[Close Price]])-1</f>
        <v>3.098699311400166E-2</v>
      </c>
      <c r="AI596">
        <v>39.613618974751297</v>
      </c>
      <c r="AJ596">
        <v>5.7871307163091803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-0.23</v>
      </c>
      <c r="AM596" t="s">
        <v>10357</v>
      </c>
      <c r="AN596">
        <v>-10.09</v>
      </c>
      <c r="AO596" t="s">
        <v>10357</v>
      </c>
      <c r="AP596">
        <v>6.8118449272408996E-2</v>
      </c>
      <c r="AQ596">
        <f>(Table2[[#This Row],[Sharpe Ratio]]-AVERAGE(Table2[Sharpe Ratio]))/_xlfn.STDEV.P(Table2[Sharpe Ratio])</f>
        <v>5.2048713020015985E-2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606</v>
      </c>
      <c r="AT596">
        <f>_xlfn.RANK.AVG(Table2[[#This Row],[6M Return vs Nifty Z-Score]],Table2[6M Return vs Nifty Z-Score])</f>
        <v>682</v>
      </c>
      <c r="AU596">
        <f>_xlfn.RANK.AVG(Table2[[#This Row],[Sharpe Ratio Z-Score]],Table2[Sharpe Ratio Z-Score])</f>
        <v>338</v>
      </c>
      <c r="AV596">
        <f>(Table2[[#This Row],[Rank 1Y]]+Table2[[#This Row],[Rank 6M]]+Table2[[#This Row],[Rank Sharpe]])/3</f>
        <v>542</v>
      </c>
    </row>
    <row r="597" spans="1:48" x14ac:dyDescent="0.3">
      <c r="A597" t="s">
        <v>334</v>
      </c>
      <c r="B597" t="s">
        <v>335</v>
      </c>
      <c r="C597" t="s">
        <v>10327</v>
      </c>
      <c r="D597" t="s">
        <v>170</v>
      </c>
      <c r="E597">
        <v>76782.922419750001</v>
      </c>
      <c r="F597">
        <v>2602.3000000000002</v>
      </c>
      <c r="G597">
        <v>-21.1192045601227</v>
      </c>
      <c r="H597">
        <f>(Table2[[#This Row],[1Y Return vs Nifty]]-AVERAGE(Table2[1Y Return vs Nifty]))/_xlfn.STDEV.P(Table2[1Y Return vs Nifty])</f>
        <v>-0.76230034579437822</v>
      </c>
      <c r="I597">
        <v>2.3303219553578001</v>
      </c>
      <c r="J597">
        <f>(Table2[[#This Row],[1M Return vs Nifty]]-AVERAGE(Table2[1M Return vs Nifty]))/_xlfn.STDEV.P(Table2[1M Return vs Nifty])</f>
        <v>-5.0951910858886257E-2</v>
      </c>
      <c r="K597">
        <v>-2.9416691341835</v>
      </c>
      <c r="L597">
        <f>(Table2[[#This Row],[6M Return vs Nifty]]-AVERAGE(Table2[6M Return vs Nifty]))/_xlfn.STDEV.P(Table2[6M Return vs Nifty])</f>
        <v>-0.40163224755623611</v>
      </c>
      <c r="M597">
        <v>0.23453671637321499</v>
      </c>
      <c r="N597">
        <f>(Table2[[#This Row],[1W Return vs Nifty]]-AVERAGE(Table2[1W Return vs Nifty]))/_xlfn.STDEV.P(Table2[1W Return vs Nifty])</f>
        <v>0.25268922565769047</v>
      </c>
      <c r="O597">
        <v>2536.29</v>
      </c>
      <c r="P597">
        <v>2489.63905726434</v>
      </c>
      <c r="Q597">
        <v>2423.8461777165599</v>
      </c>
      <c r="R597">
        <v>67.024925067006905</v>
      </c>
      <c r="S597" s="2">
        <f>(Table2[[#This Row],[Close Price]]-Table2[[#This Row],[20D EMA]])/Table2[[#This Row],[20D EMA]]</f>
        <v>2.6026203628134095E-2</v>
      </c>
      <c r="T597" s="2">
        <f>(Table2[[#This Row],[Close Price]]-Table2[[#This Row],[50D EMA]])/Table2[[#This Row],[50D EMA]]</f>
        <v>4.5251918107138828E-2</v>
      </c>
      <c r="U597" s="2">
        <f>(Table2[[#This Row],[Close Price]]-Table2[[#This Row],[200D EMA]])/Table2[[#This Row],[200D EMA]]</f>
        <v>7.3624235697810195E-2</v>
      </c>
      <c r="V597">
        <v>1.1289204702053599</v>
      </c>
      <c r="W597">
        <v>2541.8000000000002</v>
      </c>
      <c r="X597">
        <v>2608</v>
      </c>
      <c r="Y597">
        <v>2541.8000000000002</v>
      </c>
      <c r="Z597">
        <v>2621.95</v>
      </c>
      <c r="AA597">
        <v>2541.8000000000002</v>
      </c>
      <c r="AB597">
        <v>2621.95</v>
      </c>
      <c r="AC597" s="2">
        <f>(Table2[[#This Row],[Close Price]]/Table2[[#This Row],[Day Low]])-1</f>
        <v>2.3802030057439527E-2</v>
      </c>
      <c r="AD597" s="2">
        <f>(Table2[[#This Row],[Day High]]/Table2[[#This Row],[Close Price]])-1</f>
        <v>2.190370057256974E-3</v>
      </c>
      <c r="AE597" s="2">
        <f>(Table2[[#This Row],[Close Price]]/Table2[[#This Row],[Current Week Low]])-1</f>
        <v>2.3802030057439527E-2</v>
      </c>
      <c r="AF597" s="2">
        <f>(Table2[[#This Row],[Current Week High]]/Table2[[#This Row],[Close Price]])-1</f>
        <v>7.5510125658069249E-3</v>
      </c>
      <c r="AG597" s="2">
        <f>(Table2[[#This Row],[Close Price]]/Table2[[#This Row],[Current Month Low]])-1</f>
        <v>2.3802030057439527E-2</v>
      </c>
      <c r="AH597" s="2">
        <f>(Table2[[#This Row],[Current Month High]]/Table2[[#This Row],[Close Price]])-1</f>
        <v>7.5510125658069249E-3</v>
      </c>
      <c r="AI597">
        <v>3.52188448680013</v>
      </c>
      <c r="AJ597">
        <v>24.975387201344699</v>
      </c>
      <c r="AK597" t="str">
        <f>IF(AND(Table2[[#This Row],[20D EMA]]&gt;Table2[[#This Row],[50D EMA]],Table2[[#This Row],[50D EMA]]&gt;Table2[[#This Row],[200D EMA]]),"Uptrend","Downtrend/NoTrend")</f>
        <v>Uptrend</v>
      </c>
      <c r="AL597">
        <v>0.06</v>
      </c>
      <c r="AM597" t="s">
        <v>10358</v>
      </c>
      <c r="AN597">
        <v>5.09</v>
      </c>
      <c r="AO597" t="s">
        <v>10358</v>
      </c>
      <c r="AP597">
        <v>-1.2342446828002999E-2</v>
      </c>
      <c r="AQ597">
        <f>(Table2[[#This Row],[Sharpe Ratio]]-AVERAGE(Table2[Sharpe Ratio]))/_xlfn.STDEV.P(Table2[Sharpe Ratio])</f>
        <v>-0.86852945188071284</v>
      </c>
      <c r="AR5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-1.8307247304325229</v>
      </c>
      <c r="AS597">
        <f>_xlfn.RANK.AVG(Table2[[#This Row],[1Y Return vs Nifty Z-Score]],Table2[1Y Return vs Nifty Z-Score])</f>
        <v>579</v>
      </c>
      <c r="AT597">
        <f>_xlfn.RANK.AVG(Table2[[#This Row],[6M Return vs Nifty Z-Score]],Table2[6M Return vs Nifty Z-Score])</f>
        <v>459</v>
      </c>
      <c r="AU597">
        <f>_xlfn.RANK.AVG(Table2[[#This Row],[Sharpe Ratio Z-Score]],Table2[Sharpe Ratio Z-Score])</f>
        <v>597</v>
      </c>
      <c r="AV597">
        <f>(Table2[[#This Row],[Rank 1Y]]+Table2[[#This Row],[Rank 6M]]+Table2[[#This Row],[Rank Sharpe]])/3</f>
        <v>545</v>
      </c>
    </row>
    <row r="598" spans="1:48" x14ac:dyDescent="0.3">
      <c r="A598" t="s">
        <v>1970</v>
      </c>
      <c r="B598" t="s">
        <v>1971</v>
      </c>
      <c r="C598" t="s">
        <v>10329</v>
      </c>
      <c r="D598" t="s">
        <v>1607</v>
      </c>
      <c r="E598">
        <v>3474.1820337979998</v>
      </c>
      <c r="F598">
        <v>154.99</v>
      </c>
      <c r="G598">
        <v>-33.8600574452743</v>
      </c>
      <c r="H598">
        <f>(Table2[[#This Row],[1Y Return vs Nifty]]-AVERAGE(Table2[1Y Return vs Nifty]))/_xlfn.STDEV.P(Table2[1Y Return vs Nifty])</f>
        <v>-0.97472990478437871</v>
      </c>
      <c r="I598">
        <v>-7.8775605461470599</v>
      </c>
      <c r="J598">
        <f>(Table2[[#This Row],[1M Return vs Nifty]]-AVERAGE(Table2[1M Return vs Nifty]))/_xlfn.STDEV.P(Table2[1M Return vs Nifty])</f>
        <v>-1.0452348789092178</v>
      </c>
      <c r="K598">
        <v>-11.659575843553601</v>
      </c>
      <c r="L598">
        <f>(Table2[[#This Row],[6M Return vs Nifty]]-AVERAGE(Table2[6M Return vs Nifty]))/_xlfn.STDEV.P(Table2[6M Return vs Nifty])</f>
        <v>-0.69371065992980319</v>
      </c>
      <c r="M598">
        <v>-3.3123046737122102</v>
      </c>
      <c r="N598">
        <f>(Table2[[#This Row],[1W Return vs Nifty]]-AVERAGE(Table2[1W Return vs Nifty]))/_xlfn.STDEV.P(Table2[1W Return vs Nifty])</f>
        <v>-0.59600881235948489</v>
      </c>
      <c r="O598">
        <v>157.94999999999999</v>
      </c>
      <c r="P598">
        <v>157.23207926370401</v>
      </c>
      <c r="Q598">
        <v>150.94671857560999</v>
      </c>
      <c r="R598">
        <v>35.438579211337697</v>
      </c>
      <c r="S598" s="2">
        <f>(Table2[[#This Row],[Close Price]]-Table2[[#This Row],[20D EMA]])/Table2[[#This Row],[20D EMA]]</f>
        <v>-1.8740107628996389E-2</v>
      </c>
      <c r="T598" s="2">
        <f>(Table2[[#This Row],[Close Price]]-Table2[[#This Row],[50D EMA]])/Table2[[#This Row],[50D EMA]]</f>
        <v>-1.4259680811977716E-2</v>
      </c>
      <c r="U598" s="2">
        <f>(Table2[[#This Row],[Close Price]]-Table2[[#This Row],[200D EMA]])/Table2[[#This Row],[200D EMA]]</f>
        <v>2.6786149858333729E-2</v>
      </c>
      <c r="V598">
        <v>0.55756186329171697</v>
      </c>
      <c r="W598">
        <v>152.91</v>
      </c>
      <c r="X598">
        <v>155.24</v>
      </c>
      <c r="Y598">
        <v>152.1</v>
      </c>
      <c r="Z598">
        <v>156</v>
      </c>
      <c r="AA598">
        <v>152.1</v>
      </c>
      <c r="AB598">
        <v>156</v>
      </c>
      <c r="AC598" s="2">
        <f>(Table2[[#This Row],[Close Price]]/Table2[[#This Row],[Day Low]])-1</f>
        <v>1.3602772872931768E-2</v>
      </c>
      <c r="AD598" s="2">
        <f>(Table2[[#This Row],[Day High]]/Table2[[#This Row],[Close Price]])-1</f>
        <v>1.6130072907929449E-3</v>
      </c>
      <c r="AE598" s="2">
        <f>(Table2[[#This Row],[Close Price]]/Table2[[#This Row],[Current Week Low]])-1</f>
        <v>1.9000657462195925E-2</v>
      </c>
      <c r="AF598" s="2">
        <f>(Table2[[#This Row],[Current Week High]]/Table2[[#This Row],[Close Price]])-1</f>
        <v>6.5165494548033998E-3</v>
      </c>
      <c r="AG598" s="2">
        <f>(Table2[[#This Row],[Close Price]]/Table2[[#This Row],[Current Month Low]])-1</f>
        <v>1.9000657462195925E-2</v>
      </c>
      <c r="AH598" s="2">
        <f>(Table2[[#This Row],[Current Month High]]/Table2[[#This Row],[Close Price]])-1</f>
        <v>6.5165494548033998E-3</v>
      </c>
      <c r="AI598">
        <v>15.549390283244</v>
      </c>
      <c r="AJ598">
        <v>20.1472868217054</v>
      </c>
      <c r="AK598" t="str">
        <f>IF(AND(Table2[[#This Row],[20D EMA]]&gt;Table2[[#This Row],[50D EMA]],Table2[[#This Row],[50D EMA]]&gt;Table2[[#This Row],[200D EMA]]),"Uptrend","Downtrend/NoTrend")</f>
        <v>Uptrend</v>
      </c>
      <c r="AL598">
        <v>0</v>
      </c>
      <c r="AM598" t="s">
        <v>10359</v>
      </c>
      <c r="AN598">
        <v>-0.24</v>
      </c>
      <c r="AO598" t="s">
        <v>10357</v>
      </c>
      <c r="AP598">
        <v>3.5909925103851E-2</v>
      </c>
      <c r="AQ598">
        <f>(Table2[[#This Row],[Sharpe Ratio]]-AVERAGE(Table2[Sharpe Ratio]))/_xlfn.STDEV.P(Table2[Sharpe Ratio])</f>
        <v>-0.31645904056315682</v>
      </c>
      <c r="AR5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-3.6261432965460414</v>
      </c>
      <c r="AS598">
        <f>_xlfn.RANK.AVG(Table2[[#This Row],[1Y Return vs Nifty Z-Score]],Table2[1Y Return vs Nifty Z-Score])</f>
        <v>664</v>
      </c>
      <c r="AT598">
        <f>_xlfn.RANK.AVG(Table2[[#This Row],[6M Return vs Nifty Z-Score]],Table2[6M Return vs Nifty Z-Score])</f>
        <v>548</v>
      </c>
      <c r="AU598">
        <f>_xlfn.RANK.AVG(Table2[[#This Row],[Sharpe Ratio Z-Score]],Table2[Sharpe Ratio Z-Score])</f>
        <v>425</v>
      </c>
      <c r="AV598">
        <f>(Table2[[#This Row],[Rank 1Y]]+Table2[[#This Row],[Rank 6M]]+Table2[[#This Row],[Rank Sharpe]])/3</f>
        <v>545.66666666666663</v>
      </c>
    </row>
    <row r="599" spans="1:48" x14ac:dyDescent="0.3">
      <c r="A599" t="s">
        <v>1310</v>
      </c>
      <c r="B599" t="s">
        <v>1311</v>
      </c>
      <c r="C599" t="s">
        <v>10327</v>
      </c>
      <c r="D599" t="s">
        <v>276</v>
      </c>
      <c r="E599">
        <v>8734.0374658199999</v>
      </c>
      <c r="F599">
        <v>732.1</v>
      </c>
      <c r="G599">
        <v>-17.057390473799401</v>
      </c>
      <c r="H599">
        <f>(Table2[[#This Row],[1Y Return vs Nifty]]-AVERAGE(Table2[1Y Return vs Nifty]))/_xlfn.STDEV.P(Table2[1Y Return vs Nifty])</f>
        <v>-0.69457729908511068</v>
      </c>
      <c r="I599">
        <v>0.88589709446605203</v>
      </c>
      <c r="J599">
        <f>(Table2[[#This Row],[1M Return vs Nifty]]-AVERAGE(Table2[1M Return vs Nifty]))/_xlfn.STDEV.P(Table2[1M Return vs Nifty])</f>
        <v>-0.19164387489759976</v>
      </c>
      <c r="K599">
        <v>-10.6441049433648</v>
      </c>
      <c r="L599">
        <f>(Table2[[#This Row],[6M Return vs Nifty]]-AVERAGE(Table2[6M Return vs Nifty]))/_xlfn.STDEV.P(Table2[6M Return vs Nifty])</f>
        <v>-0.65968906068282851</v>
      </c>
      <c r="M599">
        <v>-8.1739203236627702</v>
      </c>
      <c r="N599">
        <f>(Table2[[#This Row],[1W Return vs Nifty]]-AVERAGE(Table2[1W Return vs Nifty]))/_xlfn.STDEV.P(Table2[1W Return vs Nifty])</f>
        <v>-1.7593096792209886</v>
      </c>
      <c r="O599">
        <v>745.72</v>
      </c>
      <c r="P599">
        <v>727.04120084974602</v>
      </c>
      <c r="Q599">
        <v>669.88557502973401</v>
      </c>
      <c r="R599">
        <v>32.269178090819999</v>
      </c>
      <c r="S599" s="2">
        <f>(Table2[[#This Row],[Close Price]]-Table2[[#This Row],[20D EMA]])/Table2[[#This Row],[20D EMA]]</f>
        <v>-1.8264227860322915E-2</v>
      </c>
      <c r="T599" s="2">
        <f>(Table2[[#This Row],[Close Price]]-Table2[[#This Row],[50D EMA]])/Table2[[#This Row],[50D EMA]]</f>
        <v>6.9580639231193722E-3</v>
      </c>
      <c r="U599" s="2">
        <f>(Table2[[#This Row],[Close Price]]-Table2[[#This Row],[200D EMA]])/Table2[[#This Row],[200D EMA]]</f>
        <v>9.2873211917579385E-2</v>
      </c>
      <c r="V599">
        <v>0.675138234881411</v>
      </c>
      <c r="W599">
        <v>712.75</v>
      </c>
      <c r="X599">
        <v>737.9</v>
      </c>
      <c r="Y599">
        <v>702.25</v>
      </c>
      <c r="Z599">
        <v>740.8</v>
      </c>
      <c r="AA599">
        <v>702.25</v>
      </c>
      <c r="AB599">
        <v>740.8</v>
      </c>
      <c r="AC599" s="2">
        <f>(Table2[[#This Row],[Close Price]]/Table2[[#This Row],[Day Low]])-1</f>
        <v>2.7148368993335614E-2</v>
      </c>
      <c r="AD599" s="2">
        <f>(Table2[[#This Row],[Day High]]/Table2[[#This Row],[Close Price]])-1</f>
        <v>7.9224149706322855E-3</v>
      </c>
      <c r="AE599" s="2">
        <f>(Table2[[#This Row],[Close Price]]/Table2[[#This Row],[Current Week Low]])-1</f>
        <v>4.2506229975080023E-2</v>
      </c>
      <c r="AF599" s="2">
        <f>(Table2[[#This Row],[Current Week High]]/Table2[[#This Row],[Close Price]])-1</f>
        <v>1.188362245594865E-2</v>
      </c>
      <c r="AG599" s="2">
        <f>(Table2[[#This Row],[Close Price]]/Table2[[#This Row],[Current Month Low]])-1</f>
        <v>4.2506229975080023E-2</v>
      </c>
      <c r="AH599" s="2">
        <f>(Table2[[#This Row],[Current Month High]]/Table2[[#This Row],[Close Price]])-1</f>
        <v>1.188362245594865E-2</v>
      </c>
      <c r="AI599">
        <v>14.4242589810135</v>
      </c>
      <c r="AJ599">
        <v>43.534947554161299</v>
      </c>
      <c r="AK599" t="str">
        <f>IF(AND(Table2[[#This Row],[20D EMA]]&gt;Table2[[#This Row],[50D EMA]],Table2[[#This Row],[50D EMA]]&gt;Table2[[#This Row],[200D EMA]]),"Uptrend","Downtrend/NoTrend")</f>
        <v>Uptrend</v>
      </c>
      <c r="AL599">
        <v>0.06</v>
      </c>
      <c r="AM599" t="s">
        <v>10358</v>
      </c>
      <c r="AN599">
        <v>-4.53</v>
      </c>
      <c r="AO599" t="s">
        <v>10357</v>
      </c>
      <c r="AQ599">
        <f>(Table2[[#This Row],[Sharpe Ratio]]-AVERAGE(Table2[Sharpe Ratio]))/_xlfn.STDEV.P(Table2[Sharpe Ratio])</f>
        <v>-0.72731567472953296</v>
      </c>
      <c r="AR5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-4.032535588616061</v>
      </c>
      <c r="AS599">
        <f>_xlfn.RANK.AVG(Table2[[#This Row],[1Y Return vs Nifty Z-Score]],Table2[1Y Return vs Nifty Z-Score])</f>
        <v>557</v>
      </c>
      <c r="AT599">
        <f>_xlfn.RANK.AVG(Table2[[#This Row],[6M Return vs Nifty Z-Score]],Table2[6M Return vs Nifty Z-Score])</f>
        <v>535</v>
      </c>
      <c r="AU599">
        <f>_xlfn.RANK.AVG(Table2[[#This Row],[Sharpe Ratio Z-Score]],Table2[Sharpe Ratio Z-Score])</f>
        <v>548.5</v>
      </c>
      <c r="AV599">
        <f>(Table2[[#This Row],[Rank 1Y]]+Table2[[#This Row],[Rank 6M]]+Table2[[#This Row],[Rank Sharpe]])/3</f>
        <v>546.83333333333337</v>
      </c>
    </row>
    <row r="600" spans="1:48" x14ac:dyDescent="0.3">
      <c r="A600" t="s">
        <v>418</v>
      </c>
      <c r="B600" t="s">
        <v>419</v>
      </c>
      <c r="C600" t="s">
        <v>10315</v>
      </c>
      <c r="D600" t="s">
        <v>27</v>
      </c>
      <c r="E600">
        <v>56008.2</v>
      </c>
      <c r="F600">
        <v>1952.1</v>
      </c>
      <c r="G600">
        <v>-25.358348065738699</v>
      </c>
      <c r="H600">
        <f>(Table2[[#This Row],[1Y Return vs Nifty]]-AVERAGE(Table2[1Y Return vs Nifty]))/_xlfn.STDEV.P(Table2[1Y Return vs Nifty])</f>
        <v>-0.83298002426730144</v>
      </c>
      <c r="I600">
        <v>2.2394244901420102</v>
      </c>
      <c r="J600">
        <f>(Table2[[#This Row],[1M Return vs Nifty]]-AVERAGE(Table2[1M Return vs Nifty]))/_xlfn.STDEV.P(Table2[1M Return vs Nifty])</f>
        <v>-5.9805637524498217E-2</v>
      </c>
      <c r="K600">
        <v>-14.1012112985819</v>
      </c>
      <c r="L600">
        <f>(Table2[[#This Row],[6M Return vs Nifty]]-AVERAGE(Table2[6M Return vs Nifty]))/_xlfn.STDEV.P(Table2[6M Return vs Nifty])</f>
        <v>-0.77551344023865632</v>
      </c>
      <c r="M600">
        <v>0.67812044252134596</v>
      </c>
      <c r="N600">
        <f>(Table2[[#This Row],[1W Return vs Nifty]]-AVERAGE(Table2[1W Return vs Nifty]))/_xlfn.STDEV.P(Table2[1W Return vs Nifty])</f>
        <v>0.35883116905854817</v>
      </c>
      <c r="O600">
        <v>1920.9</v>
      </c>
      <c r="P600">
        <v>1889.47115752676</v>
      </c>
      <c r="Q600">
        <v>1811.2080085697601</v>
      </c>
      <c r="R600">
        <v>69.197422588022306</v>
      </c>
      <c r="S600" s="2">
        <f>(Table2[[#This Row],[Close Price]]-Table2[[#This Row],[20D EMA]])/Table2[[#This Row],[20D EMA]]</f>
        <v>1.6242386381383631E-2</v>
      </c>
      <c r="T600" s="2">
        <f>(Table2[[#This Row],[Close Price]]-Table2[[#This Row],[50D EMA]])/Table2[[#This Row],[50D EMA]]</f>
        <v>3.3146228363294276E-2</v>
      </c>
      <c r="U600" s="2">
        <f>(Table2[[#This Row],[Close Price]]-Table2[[#This Row],[200D EMA]])/Table2[[#This Row],[200D EMA]]</f>
        <v>7.7788962263642333E-2</v>
      </c>
      <c r="V600">
        <v>0.75002511231620295</v>
      </c>
      <c r="W600">
        <v>1944.05</v>
      </c>
      <c r="X600">
        <v>1969.2</v>
      </c>
      <c r="Y600">
        <v>1943.45</v>
      </c>
      <c r="Z600">
        <v>2019.9</v>
      </c>
      <c r="AA600">
        <v>1943.45</v>
      </c>
      <c r="AB600">
        <v>2019.9</v>
      </c>
      <c r="AC600" s="2">
        <f>(Table2[[#This Row],[Close Price]]/Table2[[#This Row],[Day Low]])-1</f>
        <v>4.1408399989713018E-3</v>
      </c>
      <c r="AD600" s="2">
        <f>(Table2[[#This Row],[Day High]]/Table2[[#This Row],[Close Price]])-1</f>
        <v>8.759797141539849E-3</v>
      </c>
      <c r="AE600" s="2">
        <f>(Table2[[#This Row],[Close Price]]/Table2[[#This Row],[Current Week Low]])-1</f>
        <v>4.4508477192619633E-3</v>
      </c>
      <c r="AF600" s="2">
        <f>(Table2[[#This Row],[Current Week High]]/Table2[[#This Row],[Close Price]])-1</f>
        <v>3.4731827262947768E-2</v>
      </c>
      <c r="AG600" s="2">
        <f>(Table2[[#This Row],[Close Price]]/Table2[[#This Row],[Current Month Low]])-1</f>
        <v>4.4508477192619633E-3</v>
      </c>
      <c r="AH600" s="2">
        <f>(Table2[[#This Row],[Current Month High]]/Table2[[#This Row],[Close Price]])-1</f>
        <v>3.4731827262947768E-2</v>
      </c>
      <c r="AI600">
        <v>6.7901234567901296</v>
      </c>
      <c r="AJ600">
        <v>26.480497602695301</v>
      </c>
      <c r="AK600" t="str">
        <f>IF(AND(Table2[[#This Row],[20D EMA]]&gt;Table2[[#This Row],[50D EMA]],Table2[[#This Row],[50D EMA]]&gt;Table2[[#This Row],[200D EMA]]),"Uptrend","Downtrend/NoTrend")</f>
        <v>Uptrend</v>
      </c>
      <c r="AL600">
        <v>-0.05</v>
      </c>
      <c r="AM600" t="s">
        <v>10357</v>
      </c>
      <c r="AN600">
        <v>4.32</v>
      </c>
      <c r="AO600" t="s">
        <v>10358</v>
      </c>
      <c r="AP600">
        <v>2.3767821708938E-2</v>
      </c>
      <c r="AQ600">
        <f>(Table2[[#This Row],[Sharpe Ratio]]-AVERAGE(Table2[Sharpe Ratio]))/_xlfn.STDEV.P(Table2[Sharpe Ratio])</f>
        <v>-0.45538062611664765</v>
      </c>
      <c r="AR6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-1.7648485590885554</v>
      </c>
      <c r="AS600">
        <f>_xlfn.RANK.AVG(Table2[[#This Row],[1Y Return vs Nifty Z-Score]],Table2[1Y Return vs Nifty Z-Score])</f>
        <v>609</v>
      </c>
      <c r="AT600">
        <f>_xlfn.RANK.AVG(Table2[[#This Row],[6M Return vs Nifty Z-Score]],Table2[6M Return vs Nifty Z-Score])</f>
        <v>575</v>
      </c>
      <c r="AU600">
        <f>_xlfn.RANK.AVG(Table2[[#This Row],[Sharpe Ratio Z-Score]],Table2[Sharpe Ratio Z-Score])</f>
        <v>461</v>
      </c>
      <c r="AV600">
        <f>(Table2[[#This Row],[Rank 1Y]]+Table2[[#This Row],[Rank 6M]]+Table2[[#This Row],[Rank Sharpe]])/3</f>
        <v>548.33333333333337</v>
      </c>
    </row>
    <row r="601" spans="1:48" x14ac:dyDescent="0.3">
      <c r="A601" t="s">
        <v>1742</v>
      </c>
      <c r="B601" t="s">
        <v>1743</v>
      </c>
      <c r="C601" t="s">
        <v>10323</v>
      </c>
      <c r="D601" t="s">
        <v>410</v>
      </c>
      <c r="E601">
        <v>4617.0245085750003</v>
      </c>
      <c r="F601">
        <v>585.70000000000005</v>
      </c>
      <c r="G601">
        <v>-52.182689171065498</v>
      </c>
      <c r="H601">
        <f>(Table2[[#This Row],[1Y Return vs Nifty]]-AVERAGE(Table2[1Y Return vs Nifty]))/_xlfn.STDEV.P(Table2[1Y Return vs Nifty])</f>
        <v>-1.2802250401675153</v>
      </c>
      <c r="I601">
        <v>7.3784108497674801</v>
      </c>
      <c r="J601">
        <f>(Table2[[#This Row],[1M Return vs Nifty]]-AVERAGE(Table2[1M Return vs Nifty]))/_xlfn.STDEV.P(Table2[1M Return vs Nifty])</f>
        <v>0.44074936099407952</v>
      </c>
      <c r="K601">
        <v>-7.86745503137311</v>
      </c>
      <c r="L601">
        <f>(Table2[[#This Row],[6M Return vs Nifty]]-AVERAGE(Table2[6M Return vs Nifty]))/_xlfn.STDEV.P(Table2[6M Return vs Nifty])</f>
        <v>-0.56666219941347518</v>
      </c>
      <c r="M601">
        <v>14.7902684450401</v>
      </c>
      <c r="N601">
        <f>(Table2[[#This Row],[1W Return vs Nifty]]-AVERAGE(Table2[1W Return vs Nifty]))/_xlfn.STDEV.P(Table2[1W Return vs Nifty])</f>
        <v>3.7356250554232289</v>
      </c>
      <c r="O601">
        <v>546.54</v>
      </c>
      <c r="P601">
        <v>553.31963094783396</v>
      </c>
      <c r="Q601">
        <v>592.68524042498598</v>
      </c>
      <c r="R601">
        <v>41.874945249000703</v>
      </c>
      <c r="S601" s="2">
        <f>(Table2[[#This Row],[Close Price]]-Table2[[#This Row],[20D EMA]])/Table2[[#This Row],[20D EMA]]</f>
        <v>7.165074834412867E-2</v>
      </c>
      <c r="T601" s="2">
        <f>(Table2[[#This Row],[Close Price]]-Table2[[#This Row],[50D EMA]])/Table2[[#This Row],[50D EMA]]</f>
        <v>5.8520188406651442E-2</v>
      </c>
      <c r="U601" s="2">
        <f>(Table2[[#This Row],[Close Price]]-Table2[[#This Row],[200D EMA]])/Table2[[#This Row],[200D EMA]]</f>
        <v>-1.1785750594999048E-2</v>
      </c>
      <c r="V601">
        <v>2.18981305056277</v>
      </c>
      <c r="W601">
        <v>582.9</v>
      </c>
      <c r="X601">
        <v>610.15</v>
      </c>
      <c r="Y601">
        <v>527.04999999999995</v>
      </c>
      <c r="Z601">
        <v>625</v>
      </c>
      <c r="AA601">
        <v>527.04999999999995</v>
      </c>
      <c r="AB601">
        <v>625</v>
      </c>
      <c r="AC601" s="2">
        <f>(Table2[[#This Row],[Close Price]]/Table2[[#This Row],[Day Low]])-1</f>
        <v>4.8035683650713423E-3</v>
      </c>
      <c r="AD601" s="2">
        <f>(Table2[[#This Row],[Day High]]/Table2[[#This Row],[Close Price]])-1</f>
        <v>4.1744920607819536E-2</v>
      </c>
      <c r="AE601" s="2">
        <f>(Table2[[#This Row],[Close Price]]/Table2[[#This Row],[Current Week Low]])-1</f>
        <v>0.11127976472820444</v>
      </c>
      <c r="AF601" s="2">
        <f>(Table2[[#This Row],[Current Week High]]/Table2[[#This Row],[Close Price]])-1</f>
        <v>6.7099197541403477E-2</v>
      </c>
      <c r="AG601" s="2">
        <f>(Table2[[#This Row],[Close Price]]/Table2[[#This Row],[Current Month Low]])-1</f>
        <v>0.11127976472820444</v>
      </c>
      <c r="AH601" s="2">
        <f>(Table2[[#This Row],[Current Month High]]/Table2[[#This Row],[Close Price]])-1</f>
        <v>6.7099197541403477E-2</v>
      </c>
      <c r="AI601">
        <v>36.417961413693</v>
      </c>
      <c r="AJ601">
        <v>14.562347188264001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-0.05</v>
      </c>
      <c r="AM601" t="s">
        <v>10357</v>
      </c>
      <c r="AN601">
        <v>9.91</v>
      </c>
      <c r="AO601" t="s">
        <v>10358</v>
      </c>
      <c r="AP601">
        <v>3.8202843468726003E-2</v>
      </c>
      <c r="AQ601">
        <f>(Table2[[#This Row],[Sharpe Ratio]]-AVERAGE(Table2[Sharpe Ratio]))/_xlfn.STDEV.P(Table2[Sharpe Ratio])</f>
        <v>-0.29022504761868845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715</v>
      </c>
      <c r="AT601">
        <f>_xlfn.RANK.AVG(Table2[[#This Row],[6M Return vs Nifty Z-Score]],Table2[6M Return vs Nifty Z-Score])</f>
        <v>515</v>
      </c>
      <c r="AU601">
        <f>_xlfn.RANK.AVG(Table2[[#This Row],[Sharpe Ratio Z-Score]],Table2[Sharpe Ratio Z-Score])</f>
        <v>418</v>
      </c>
      <c r="AV601">
        <f>(Table2[[#This Row],[Rank 1Y]]+Table2[[#This Row],[Rank 6M]]+Table2[[#This Row],[Rank Sharpe]])/3</f>
        <v>549.33333333333337</v>
      </c>
    </row>
    <row r="602" spans="1:48" x14ac:dyDescent="0.3">
      <c r="A602" t="s">
        <v>1689</v>
      </c>
      <c r="B602" t="s">
        <v>1690</v>
      </c>
      <c r="C602" t="s">
        <v>10327</v>
      </c>
      <c r="D602" t="s">
        <v>573</v>
      </c>
      <c r="E602">
        <v>4949.7715386500004</v>
      </c>
      <c r="F602">
        <v>891.55</v>
      </c>
      <c r="G602">
        <v>-24.3116177089953</v>
      </c>
      <c r="H602">
        <f>(Table2[[#This Row],[1Y Return vs Nifty]]-AVERAGE(Table2[1Y Return vs Nifty]))/_xlfn.STDEV.P(Table2[1Y Return vs Nifty])</f>
        <v>-0.81552778067977971</v>
      </c>
      <c r="I602">
        <v>-1.09286659307179</v>
      </c>
      <c r="J602">
        <f>(Table2[[#This Row],[1M Return vs Nifty]]-AVERAGE(Table2[1M Return vs Nifty]))/_xlfn.STDEV.P(Table2[1M Return vs Nifty])</f>
        <v>-0.3843822838698131</v>
      </c>
      <c r="K602">
        <v>10.608188451427701</v>
      </c>
      <c r="L602">
        <f>(Table2[[#This Row],[6M Return vs Nifty]]-AVERAGE(Table2[6M Return vs Nifty]))/_xlfn.STDEV.P(Table2[6M Return vs Nifty])</f>
        <v>5.2332336308782826E-2</v>
      </c>
      <c r="M602">
        <v>-3.4147248804544801</v>
      </c>
      <c r="N602">
        <f>(Table2[[#This Row],[1W Return vs Nifty]]-AVERAGE(Table2[1W Return vs Nifty]))/_xlfn.STDEV.P(Table2[1W Return vs Nifty])</f>
        <v>-0.62051620329003465</v>
      </c>
      <c r="O602">
        <v>895.34</v>
      </c>
      <c r="P602">
        <v>860.12609862996499</v>
      </c>
      <c r="Q602">
        <v>796.19798735425002</v>
      </c>
      <c r="R602">
        <v>46.595164208510297</v>
      </c>
      <c r="S602" s="2">
        <f>(Table2[[#This Row],[Close Price]]-Table2[[#This Row],[20D EMA]])/Table2[[#This Row],[20D EMA]]</f>
        <v>-4.2330287935310349E-3</v>
      </c>
      <c r="T602" s="2">
        <f>(Table2[[#This Row],[Close Price]]-Table2[[#This Row],[50D EMA]])/Table2[[#This Row],[50D EMA]]</f>
        <v>3.6534063342674887E-2</v>
      </c>
      <c r="U602" s="2">
        <f>(Table2[[#This Row],[Close Price]]-Table2[[#This Row],[200D EMA]])/Table2[[#This Row],[200D EMA]]</f>
        <v>0.11975917317073705</v>
      </c>
      <c r="V602">
        <v>0.78285618300131998</v>
      </c>
      <c r="W602">
        <v>881.05</v>
      </c>
      <c r="X602">
        <v>898</v>
      </c>
      <c r="Y602">
        <v>877</v>
      </c>
      <c r="Z602">
        <v>909.9</v>
      </c>
      <c r="AA602">
        <v>877</v>
      </c>
      <c r="AB602">
        <v>909.9</v>
      </c>
      <c r="AC602" s="2">
        <f>(Table2[[#This Row],[Close Price]]/Table2[[#This Row],[Day Low]])-1</f>
        <v>1.191759832018624E-2</v>
      </c>
      <c r="AD602" s="2">
        <f>(Table2[[#This Row],[Day High]]/Table2[[#This Row],[Close Price]])-1</f>
        <v>7.2345914418709967E-3</v>
      </c>
      <c r="AE602" s="2">
        <f>(Table2[[#This Row],[Close Price]]/Table2[[#This Row],[Current Week Low]])-1</f>
        <v>1.6590649942987312E-2</v>
      </c>
      <c r="AF602" s="2">
        <f>(Table2[[#This Row],[Current Week High]]/Table2[[#This Row],[Close Price]])-1</f>
        <v>2.0582132241601769E-2</v>
      </c>
      <c r="AG602" s="2">
        <f>(Table2[[#This Row],[Close Price]]/Table2[[#This Row],[Current Month Low]])-1</f>
        <v>1.6590649942987312E-2</v>
      </c>
      <c r="AH602" s="2">
        <f>(Table2[[#This Row],[Current Month High]]/Table2[[#This Row],[Close Price]])-1</f>
        <v>2.0582132241601769E-2</v>
      </c>
      <c r="AI602">
        <v>8.3506253154618406</v>
      </c>
      <c r="AJ602">
        <v>35.710480249638401</v>
      </c>
      <c r="AK602" t="str">
        <f>IF(AND(Table2[[#This Row],[20D EMA]]&gt;Table2[[#This Row],[50D EMA]],Table2[[#This Row],[50D EMA]]&gt;Table2[[#This Row],[200D EMA]]),"Uptrend","Downtrend/NoTrend")</f>
        <v>Uptrend</v>
      </c>
      <c r="AL602">
        <v>0.13</v>
      </c>
      <c r="AM602" t="s">
        <v>10358</v>
      </c>
      <c r="AN602">
        <v>-3.59</v>
      </c>
      <c r="AO602" t="s">
        <v>10357</v>
      </c>
      <c r="AP602">
        <v>-0.129877357120287</v>
      </c>
      <c r="AQ602">
        <f>(Table2[[#This Row],[Sharpe Ratio]]-AVERAGE(Table2[Sharpe Ratio]))/_xlfn.STDEV.P(Table2[Sharpe Ratio])</f>
        <v>-2.2132829566591483</v>
      </c>
      <c r="AR6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-3.9813768881899927</v>
      </c>
      <c r="AS602">
        <f>_xlfn.RANK.AVG(Table2[[#This Row],[1Y Return vs Nifty Z-Score]],Table2[1Y Return vs Nifty Z-Score])</f>
        <v>602</v>
      </c>
      <c r="AT602">
        <f>_xlfn.RANK.AVG(Table2[[#This Row],[6M Return vs Nifty Z-Score]],Table2[6M Return vs Nifty Z-Score])</f>
        <v>315</v>
      </c>
      <c r="AU602">
        <f>_xlfn.RANK.AVG(Table2[[#This Row],[Sharpe Ratio Z-Score]],Table2[Sharpe Ratio Z-Score])</f>
        <v>734</v>
      </c>
      <c r="AV602">
        <f>(Table2[[#This Row],[Rank 1Y]]+Table2[[#This Row],[Rank 6M]]+Table2[[#This Row],[Rank Sharpe]])/3</f>
        <v>550.33333333333337</v>
      </c>
    </row>
    <row r="603" spans="1:48" x14ac:dyDescent="0.3">
      <c r="A603" t="s">
        <v>1685</v>
      </c>
      <c r="B603" t="s">
        <v>1686</v>
      </c>
      <c r="C603" t="s">
        <v>10323</v>
      </c>
      <c r="D603" t="s">
        <v>410</v>
      </c>
      <c r="E603">
        <v>4982.448332592</v>
      </c>
      <c r="F603">
        <v>99.83</v>
      </c>
      <c r="G603">
        <v>-15.202287092566699</v>
      </c>
      <c r="H603">
        <f>(Table2[[#This Row],[1Y Return vs Nifty]]-AVERAGE(Table2[1Y Return vs Nifty]))/_xlfn.STDEV.P(Table2[1Y Return vs Nifty])</f>
        <v>-0.66364696838367176</v>
      </c>
      <c r="I603">
        <v>-8.0288364612450493</v>
      </c>
      <c r="J603">
        <f>(Table2[[#This Row],[1M Return vs Nifty]]-AVERAGE(Table2[1M Return vs Nifty]))/_xlfn.STDEV.P(Table2[1M Return vs Nifty])</f>
        <v>-1.0599696748706706</v>
      </c>
      <c r="K603">
        <v>-18.860829088153601</v>
      </c>
      <c r="L603">
        <f>(Table2[[#This Row],[6M Return vs Nifty]]-AVERAGE(Table2[6M Return vs Nifty]))/_xlfn.STDEV.P(Table2[6M Return vs Nifty])</f>
        <v>-0.93497621654812357</v>
      </c>
      <c r="M603">
        <v>-1.63576403550648</v>
      </c>
      <c r="N603">
        <f>(Table2[[#This Row],[1W Return vs Nifty]]-AVERAGE(Table2[1W Return vs Nifty]))/_xlfn.STDEV.P(Table2[1W Return vs Nifty])</f>
        <v>-0.19484152185738654</v>
      </c>
      <c r="O603">
        <v>101.23</v>
      </c>
      <c r="P603">
        <v>103.144302701562</v>
      </c>
      <c r="Q603">
        <v>101.10137152225801</v>
      </c>
      <c r="R603">
        <v>40.929316124559897</v>
      </c>
      <c r="S603" s="2">
        <f>(Table2[[#This Row],[Close Price]]-Table2[[#This Row],[20D EMA]])/Table2[[#This Row],[20D EMA]]</f>
        <v>-1.3829892324409815E-2</v>
      </c>
      <c r="T603" s="2">
        <f>(Table2[[#This Row],[Close Price]]-Table2[[#This Row],[50D EMA]])/Table2[[#This Row],[50D EMA]]</f>
        <v>-3.2132678342415205E-2</v>
      </c>
      <c r="U603" s="2">
        <f>(Table2[[#This Row],[Close Price]]-Table2[[#This Row],[200D EMA]])/Table2[[#This Row],[200D EMA]]</f>
        <v>-1.2575215381505567E-2</v>
      </c>
      <c r="V603">
        <v>0.61939981701089997</v>
      </c>
      <c r="W603">
        <v>99.25</v>
      </c>
      <c r="X603">
        <v>100.88</v>
      </c>
      <c r="Y603">
        <v>99.25</v>
      </c>
      <c r="Z603">
        <v>101.67</v>
      </c>
      <c r="AA603">
        <v>99.25</v>
      </c>
      <c r="AB603">
        <v>101.67</v>
      </c>
      <c r="AC603" s="2">
        <f>(Table2[[#This Row],[Close Price]]/Table2[[#This Row],[Day Low]])-1</f>
        <v>5.8438287153652624E-3</v>
      </c>
      <c r="AD603" s="2">
        <f>(Table2[[#This Row],[Day High]]/Table2[[#This Row],[Close Price]])-1</f>
        <v>1.0517880396674339E-2</v>
      </c>
      <c r="AE603" s="2">
        <f>(Table2[[#This Row],[Close Price]]/Table2[[#This Row],[Current Week Low]])-1</f>
        <v>5.8438287153652624E-3</v>
      </c>
      <c r="AF603" s="2">
        <f>(Table2[[#This Row],[Current Week High]]/Table2[[#This Row],[Close Price]])-1</f>
        <v>1.8431333266553107E-2</v>
      </c>
      <c r="AG603" s="2">
        <f>(Table2[[#This Row],[Close Price]]/Table2[[#This Row],[Current Month Low]])-1</f>
        <v>5.8438287153652624E-3</v>
      </c>
      <c r="AH603" s="2">
        <f>(Table2[[#This Row],[Current Month High]]/Table2[[#This Row],[Close Price]])-1</f>
        <v>1.8431333266553107E-2</v>
      </c>
      <c r="AI603">
        <v>21.756986877692</v>
      </c>
      <c r="AJ603">
        <v>23.551980198019798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-0.08</v>
      </c>
      <c r="AM603" t="s">
        <v>10357</v>
      </c>
      <c r="AN603">
        <v>-1.62</v>
      </c>
      <c r="AO603" t="s">
        <v>10357</v>
      </c>
      <c r="AP603">
        <v>1.545447166357E-2</v>
      </c>
      <c r="AQ603">
        <f>(Table2[[#This Row],[Sharpe Ratio]]-AVERAGE(Table2[Sharpe Ratio]))/_xlfn.STDEV.P(Table2[Sharpe Ratio])</f>
        <v>-0.55049625246253764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545</v>
      </c>
      <c r="AT603">
        <f>_xlfn.RANK.AVG(Table2[[#This Row],[6M Return vs Nifty Z-Score]],Table2[6M Return vs Nifty Z-Score])</f>
        <v>625</v>
      </c>
      <c r="AU603">
        <f>_xlfn.RANK.AVG(Table2[[#This Row],[Sharpe Ratio Z-Score]],Table2[Sharpe Ratio Z-Score])</f>
        <v>482</v>
      </c>
      <c r="AV603">
        <f>(Table2[[#This Row],[Rank 1Y]]+Table2[[#This Row],[Rank 6M]]+Table2[[#This Row],[Rank Sharpe]])/3</f>
        <v>550.66666666666663</v>
      </c>
    </row>
    <row r="604" spans="1:48" x14ac:dyDescent="0.3">
      <c r="A604" t="s">
        <v>623</v>
      </c>
      <c r="B604" t="s">
        <v>624</v>
      </c>
      <c r="C604" t="s">
        <v>10314</v>
      </c>
      <c r="D604" t="s">
        <v>51</v>
      </c>
      <c r="E604">
        <v>30172.652336340001</v>
      </c>
      <c r="F604">
        <v>385.25</v>
      </c>
      <c r="G604">
        <v>-33.319244251713201</v>
      </c>
      <c r="H604">
        <f>(Table2[[#This Row],[1Y Return vs Nifty]]-AVERAGE(Table2[1Y Return vs Nifty]))/_xlfn.STDEV.P(Table2[1Y Return vs Nifty])</f>
        <v>-0.96571287042727949</v>
      </c>
      <c r="I604">
        <v>6.9029571114247004</v>
      </c>
      <c r="J604">
        <f>(Table2[[#This Row],[1M Return vs Nifty]]-AVERAGE(Table2[1M Return vs Nifty]))/_xlfn.STDEV.P(Table2[1M Return vs Nifty])</f>
        <v>0.39443852678724051</v>
      </c>
      <c r="K604">
        <v>-28.861479214149799</v>
      </c>
      <c r="L604">
        <f>(Table2[[#This Row],[6M Return vs Nifty]]-AVERAGE(Table2[6M Return vs Nifty]))/_xlfn.STDEV.P(Table2[6M Return vs Nifty])</f>
        <v>-1.2700307323718578</v>
      </c>
      <c r="M604">
        <v>-5.5767620033210701</v>
      </c>
      <c r="N604">
        <f>(Table2[[#This Row],[1W Return vs Nifty]]-AVERAGE(Table2[1W Return vs Nifty]))/_xlfn.STDEV.P(Table2[1W Return vs Nifty])</f>
        <v>-1.1378544382126232</v>
      </c>
      <c r="O604">
        <v>386.65</v>
      </c>
      <c r="P604">
        <v>395.264791446831</v>
      </c>
      <c r="Q604">
        <v>417.37661200109801</v>
      </c>
      <c r="R604">
        <v>49.269468822230401</v>
      </c>
      <c r="S604" s="2">
        <f>(Table2[[#This Row],[Close Price]]-Table2[[#This Row],[20D EMA]])/Table2[[#This Row],[20D EMA]]</f>
        <v>-3.6208457261088255E-3</v>
      </c>
      <c r="T604" s="2">
        <f>(Table2[[#This Row],[Close Price]]-Table2[[#This Row],[50D EMA]])/Table2[[#This Row],[50D EMA]]</f>
        <v>-2.5336917589276697E-2</v>
      </c>
      <c r="U604" s="2">
        <f>(Table2[[#This Row],[Close Price]]-Table2[[#This Row],[200D EMA]])/Table2[[#This Row],[200D EMA]]</f>
        <v>-7.6972717390818957E-2</v>
      </c>
      <c r="V604">
        <v>0.649790269903884</v>
      </c>
      <c r="W604">
        <v>380.1</v>
      </c>
      <c r="X604">
        <v>388</v>
      </c>
      <c r="Y604">
        <v>380.1</v>
      </c>
      <c r="Z604">
        <v>394.7</v>
      </c>
      <c r="AA604">
        <v>380.1</v>
      </c>
      <c r="AB604">
        <v>394.7</v>
      </c>
      <c r="AC604" s="2">
        <f>(Table2[[#This Row],[Close Price]]/Table2[[#This Row],[Day Low]])-1</f>
        <v>1.3549066035253743E-2</v>
      </c>
      <c r="AD604" s="2">
        <f>(Table2[[#This Row],[Day High]]/Table2[[#This Row],[Close Price]])-1</f>
        <v>7.1382219338091968E-3</v>
      </c>
      <c r="AE604" s="2">
        <f>(Table2[[#This Row],[Close Price]]/Table2[[#This Row],[Current Week Low]])-1</f>
        <v>1.3549066035253743E-2</v>
      </c>
      <c r="AF604" s="2">
        <f>(Table2[[#This Row],[Current Week High]]/Table2[[#This Row],[Close Price]])-1</f>
        <v>2.4529526281635183E-2</v>
      </c>
      <c r="AG604" s="2">
        <f>(Table2[[#This Row],[Close Price]]/Table2[[#This Row],[Current Month Low]])-1</f>
        <v>1.3549066035253743E-2</v>
      </c>
      <c r="AH604" s="2">
        <f>(Table2[[#This Row],[Current Month High]]/Table2[[#This Row],[Close Price]])-1</f>
        <v>2.4529526281635183E-2</v>
      </c>
      <c r="AI604">
        <v>34.899415963659898</v>
      </c>
      <c r="AJ604">
        <v>14.5554564377044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-0.17</v>
      </c>
      <c r="AM604" t="s">
        <v>10357</v>
      </c>
      <c r="AN604">
        <v>3.84</v>
      </c>
      <c r="AO604" t="s">
        <v>10358</v>
      </c>
      <c r="AP604">
        <v>7.8845584377090994E-2</v>
      </c>
      <c r="AQ604">
        <f>(Table2[[#This Row],[Sharpe Ratio]]-AVERAGE(Table2[Sharpe Ratio]))/_xlfn.STDEV.P(Table2[Sharpe Ratio])</f>
        <v>0.1747812057949725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660</v>
      </c>
      <c r="AT604">
        <f>_xlfn.RANK.AVG(Table2[[#This Row],[6M Return vs Nifty Z-Score]],Table2[6M Return vs Nifty Z-Score])</f>
        <v>696</v>
      </c>
      <c r="AU604">
        <f>_xlfn.RANK.AVG(Table2[[#This Row],[Sharpe Ratio Z-Score]],Table2[Sharpe Ratio Z-Score])</f>
        <v>297</v>
      </c>
      <c r="AV604">
        <f>(Table2[[#This Row],[Rank 1Y]]+Table2[[#This Row],[Rank 6M]]+Table2[[#This Row],[Rank Sharpe]])/3</f>
        <v>551</v>
      </c>
    </row>
    <row r="605" spans="1:48" x14ac:dyDescent="0.3">
      <c r="A605" t="s">
        <v>1516</v>
      </c>
      <c r="B605" t="s">
        <v>1517</v>
      </c>
      <c r="C605" t="s">
        <v>10322</v>
      </c>
      <c r="D605" t="s">
        <v>1518</v>
      </c>
      <c r="E605">
        <v>6742.28566323</v>
      </c>
      <c r="F605">
        <v>509.7</v>
      </c>
      <c r="G605">
        <v>-1.5925998497344001</v>
      </c>
      <c r="H605">
        <f>(Table2[[#This Row],[1Y Return vs Nifty]]-AVERAGE(Table2[1Y Return vs Nifty]))/_xlfn.STDEV.P(Table2[1Y Return vs Nifty])</f>
        <v>-0.43673124421295823</v>
      </c>
      <c r="I605">
        <v>7.5284973291187702</v>
      </c>
      <c r="J605">
        <f>(Table2[[#This Row],[1M Return vs Nifty]]-AVERAGE(Table2[1M Return vs Nifty]))/_xlfn.STDEV.P(Table2[1M Return vs Nifty])</f>
        <v>0.45536830181080873</v>
      </c>
      <c r="K605">
        <v>-22.745960211357801</v>
      </c>
      <c r="L605">
        <f>(Table2[[#This Row],[6M Return vs Nifty]]-AVERAGE(Table2[6M Return vs Nifty]))/_xlfn.STDEV.P(Table2[6M Return vs Nifty])</f>
        <v>-1.0651408269481133</v>
      </c>
      <c r="M605">
        <v>4.0294805080936804</v>
      </c>
      <c r="N605">
        <f>(Table2[[#This Row],[1W Return vs Nifty]]-AVERAGE(Table2[1W Return vs Nifty]))/_xlfn.STDEV.P(Table2[1W Return vs Nifty])</f>
        <v>1.1607538939627617</v>
      </c>
      <c r="O605">
        <v>482.2</v>
      </c>
      <c r="P605">
        <v>473.15385127437202</v>
      </c>
      <c r="Q605">
        <v>452.64839124473201</v>
      </c>
      <c r="R605">
        <v>68.147600115002007</v>
      </c>
      <c r="S605" s="2">
        <f>(Table2[[#This Row],[Close Price]]-Table2[[#This Row],[20D EMA]])/Table2[[#This Row],[20D EMA]]</f>
        <v>5.7030277892990464E-2</v>
      </c>
      <c r="T605" s="2">
        <f>(Table2[[#This Row],[Close Price]]-Table2[[#This Row],[50D EMA]])/Table2[[#This Row],[50D EMA]]</f>
        <v>7.7239461598370515E-2</v>
      </c>
      <c r="U605" s="2">
        <f>(Table2[[#This Row],[Close Price]]-Table2[[#This Row],[200D EMA]])/Table2[[#This Row],[200D EMA]]</f>
        <v>0.12603957035698832</v>
      </c>
      <c r="V605">
        <v>1.18092603018112</v>
      </c>
      <c r="W605">
        <v>494.95</v>
      </c>
      <c r="X605">
        <v>532.79999999999995</v>
      </c>
      <c r="Y605">
        <v>487.25</v>
      </c>
      <c r="Z605">
        <v>532.79999999999995</v>
      </c>
      <c r="AA605">
        <v>487.25</v>
      </c>
      <c r="AB605">
        <v>532.79999999999995</v>
      </c>
      <c r="AC605" s="2">
        <f>(Table2[[#This Row],[Close Price]]/Table2[[#This Row],[Day Low]])-1</f>
        <v>2.9800989998989724E-2</v>
      </c>
      <c r="AD605" s="2">
        <f>(Table2[[#This Row],[Day High]]/Table2[[#This Row],[Close Price]])-1</f>
        <v>4.53207769276045E-2</v>
      </c>
      <c r="AE605" s="2">
        <f>(Table2[[#This Row],[Close Price]]/Table2[[#This Row],[Current Week Low]])-1</f>
        <v>4.6074910210364362E-2</v>
      </c>
      <c r="AF605" s="2">
        <f>(Table2[[#This Row],[Current Week High]]/Table2[[#This Row],[Close Price]])-1</f>
        <v>4.53207769276045E-2</v>
      </c>
      <c r="AG605" s="2">
        <f>(Table2[[#This Row],[Close Price]]/Table2[[#This Row],[Current Month Low]])-1</f>
        <v>4.6074910210364362E-2</v>
      </c>
      <c r="AH605" s="2">
        <f>(Table2[[#This Row],[Current Month High]]/Table2[[#This Row],[Close Price]])-1</f>
        <v>4.53207769276045E-2</v>
      </c>
      <c r="AI605">
        <v>13.1842260153031</v>
      </c>
      <c r="AJ605">
        <v>48.904469763365398</v>
      </c>
      <c r="AK605" t="str">
        <f>IF(AND(Table2[[#This Row],[20D EMA]]&gt;Table2[[#This Row],[50D EMA]],Table2[[#This Row],[50D EMA]]&gt;Table2[[#This Row],[200D EMA]]),"Uptrend","Downtrend/NoTrend")</f>
        <v>Uptrend</v>
      </c>
      <c r="AL605">
        <v>-7.0000000000000007E-2</v>
      </c>
      <c r="AM605" t="s">
        <v>10357</v>
      </c>
      <c r="AN605">
        <v>9.83</v>
      </c>
      <c r="AO605" t="s">
        <v>10358</v>
      </c>
      <c r="AQ605">
        <f>(Table2[[#This Row],[Sharpe Ratio]]-AVERAGE(Table2[Sharpe Ratio]))/_xlfn.STDEV.P(Table2[Sharpe Ratio])</f>
        <v>-0.72731567472953296</v>
      </c>
      <c r="AR6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-0.6130655501170339</v>
      </c>
      <c r="AS605">
        <f>_xlfn.RANK.AVG(Table2[[#This Row],[1Y Return vs Nifty Z-Score]],Table2[1Y Return vs Nifty Z-Score])</f>
        <v>450</v>
      </c>
      <c r="AT605">
        <f>_xlfn.RANK.AVG(Table2[[#This Row],[6M Return vs Nifty Z-Score]],Table2[6M Return vs Nifty Z-Score])</f>
        <v>659</v>
      </c>
      <c r="AU605">
        <f>_xlfn.RANK.AVG(Table2[[#This Row],[Sharpe Ratio Z-Score]],Table2[Sharpe Ratio Z-Score])</f>
        <v>548.5</v>
      </c>
      <c r="AV605">
        <f>(Table2[[#This Row],[Rank 1Y]]+Table2[[#This Row],[Rank 6M]]+Table2[[#This Row],[Rank Sharpe]])/3</f>
        <v>552.5</v>
      </c>
    </row>
    <row r="606" spans="1:48" x14ac:dyDescent="0.3">
      <c r="A606" t="s">
        <v>1974</v>
      </c>
      <c r="B606" t="s">
        <v>1975</v>
      </c>
      <c r="C606" t="s">
        <v>10323</v>
      </c>
      <c r="D606" t="s">
        <v>410</v>
      </c>
      <c r="E606">
        <v>3464.1803952800001</v>
      </c>
      <c r="F606">
        <v>478.2</v>
      </c>
      <c r="G606">
        <v>-10.461747174032601</v>
      </c>
      <c r="H606">
        <f>(Table2[[#This Row],[1Y Return vs Nifty]]-AVERAGE(Table2[1Y Return vs Nifty]))/_xlfn.STDEV.P(Table2[1Y Return vs Nifty])</f>
        <v>-0.58460745561743443</v>
      </c>
      <c r="I606">
        <v>-6.2773112630538597</v>
      </c>
      <c r="J606">
        <f>(Table2[[#This Row],[1M Return vs Nifty]]-AVERAGE(Table2[1M Return vs Nifty]))/_xlfn.STDEV.P(Table2[1M Return vs Nifty])</f>
        <v>-0.88936507862695946</v>
      </c>
      <c r="K606">
        <v>-1.0235257254202099</v>
      </c>
      <c r="L606">
        <f>(Table2[[#This Row],[6M Return vs Nifty]]-AVERAGE(Table2[6M Return vs Nifty]))/_xlfn.STDEV.P(Table2[6M Return vs Nifty])</f>
        <v>-0.33736816442097584</v>
      </c>
      <c r="M606">
        <v>-5.5132652988304098</v>
      </c>
      <c r="N606">
        <f>(Table2[[#This Row],[1W Return vs Nifty]]-AVERAGE(Table2[1W Return vs Nifty]))/_xlfn.STDEV.P(Table2[1W Return vs Nifty])</f>
        <v>-1.1226607707787146</v>
      </c>
      <c r="O606">
        <v>494.02</v>
      </c>
      <c r="P606">
        <v>494.09761437084398</v>
      </c>
      <c r="Q606">
        <v>455.841270962811</v>
      </c>
      <c r="R606">
        <v>36.014641261261602</v>
      </c>
      <c r="S606" s="2">
        <f>(Table2[[#This Row],[Close Price]]-Table2[[#This Row],[20D EMA]])/Table2[[#This Row],[20D EMA]]</f>
        <v>-3.2022995020444506E-2</v>
      </c>
      <c r="T606" s="2">
        <f>(Table2[[#This Row],[Close Price]]-Table2[[#This Row],[50D EMA]])/Table2[[#This Row],[50D EMA]]</f>
        <v>-3.2175047821445403E-2</v>
      </c>
      <c r="U606" s="2">
        <f>(Table2[[#This Row],[Close Price]]-Table2[[#This Row],[200D EMA]])/Table2[[#This Row],[200D EMA]]</f>
        <v>4.9049374116485148E-2</v>
      </c>
      <c r="V606">
        <v>0.334369025512815</v>
      </c>
      <c r="W606">
        <v>475</v>
      </c>
      <c r="X606">
        <v>484</v>
      </c>
      <c r="Y606">
        <v>475</v>
      </c>
      <c r="Z606">
        <v>497.85</v>
      </c>
      <c r="AA606">
        <v>475</v>
      </c>
      <c r="AB606">
        <v>497.85</v>
      </c>
      <c r="AC606" s="2">
        <f>(Table2[[#This Row],[Close Price]]/Table2[[#This Row],[Day Low]])-1</f>
        <v>6.7368421052631522E-3</v>
      </c>
      <c r="AD606" s="2">
        <f>(Table2[[#This Row],[Day High]]/Table2[[#This Row],[Close Price]])-1</f>
        <v>1.2128816394813891E-2</v>
      </c>
      <c r="AE606" s="2">
        <f>(Table2[[#This Row],[Close Price]]/Table2[[#This Row],[Current Week Low]])-1</f>
        <v>6.7368421052631522E-3</v>
      </c>
      <c r="AF606" s="2">
        <f>(Table2[[#This Row],[Current Week High]]/Table2[[#This Row],[Close Price]])-1</f>
        <v>4.1091593475533372E-2</v>
      </c>
      <c r="AG606" s="2">
        <f>(Table2[[#This Row],[Close Price]]/Table2[[#This Row],[Current Month Low]])-1</f>
        <v>6.7368421052631522E-3</v>
      </c>
      <c r="AH606" s="2">
        <f>(Table2[[#This Row],[Current Month High]]/Table2[[#This Row],[Close Price]])-1</f>
        <v>4.1091593475533372E-2</v>
      </c>
      <c r="AI606">
        <v>15.997490589711401</v>
      </c>
      <c r="AJ606">
        <v>37.394052578652399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-0.01</v>
      </c>
      <c r="AM606" t="s">
        <v>10357</v>
      </c>
      <c r="AN606">
        <v>-4.6900000000000004</v>
      </c>
      <c r="AO606" t="s">
        <v>10357</v>
      </c>
      <c r="AP606">
        <v>-8.3132117648992004E-2</v>
      </c>
      <c r="AQ606">
        <f>(Table2[[#This Row],[Sharpe Ratio]]-AVERAGE(Table2[Sharpe Ratio]))/_xlfn.STDEV.P(Table2[Sharpe Ratio])</f>
        <v>-1.6784561170894419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515</v>
      </c>
      <c r="AT606">
        <f>_xlfn.RANK.AVG(Table2[[#This Row],[6M Return vs Nifty Z-Score]],Table2[6M Return vs Nifty Z-Score])</f>
        <v>437</v>
      </c>
      <c r="AU606">
        <f>_xlfn.RANK.AVG(Table2[[#This Row],[Sharpe Ratio Z-Score]],Table2[Sharpe Ratio Z-Score])</f>
        <v>707</v>
      </c>
      <c r="AV606">
        <f>(Table2[[#This Row],[Rank 1Y]]+Table2[[#This Row],[Rank 6M]]+Table2[[#This Row],[Rank Sharpe]])/3</f>
        <v>553</v>
      </c>
    </row>
    <row r="607" spans="1:48" x14ac:dyDescent="0.3">
      <c r="A607" t="s">
        <v>1322</v>
      </c>
      <c r="B607" t="s">
        <v>1323</v>
      </c>
      <c r="C607" t="s">
        <v>10323</v>
      </c>
      <c r="D607" t="s">
        <v>410</v>
      </c>
      <c r="E607">
        <v>8639.2995323699997</v>
      </c>
      <c r="F607">
        <v>196.08</v>
      </c>
      <c r="G607">
        <v>-30.973045087218601</v>
      </c>
      <c r="H607">
        <f>(Table2[[#This Row],[1Y Return vs Nifty]]-AVERAGE(Table2[1Y Return vs Nifty]))/_xlfn.STDEV.P(Table2[1Y Return vs Nifty])</f>
        <v>-0.92659444889702691</v>
      </c>
      <c r="I607">
        <v>5.13290343051648</v>
      </c>
      <c r="J607">
        <f>(Table2[[#This Row],[1M Return vs Nifty]]-AVERAGE(Table2[1M Return vs Nifty]))/_xlfn.STDEV.P(Table2[1M Return vs Nifty])</f>
        <v>0.22202919241232111</v>
      </c>
      <c r="K607">
        <v>-3.4721944166543199</v>
      </c>
      <c r="L607">
        <f>(Table2[[#This Row],[6M Return vs Nifty]]-AVERAGE(Table2[6M Return vs Nifty]))/_xlfn.STDEV.P(Table2[6M Return vs Nifty])</f>
        <v>-0.41940658116565271</v>
      </c>
      <c r="M607">
        <v>-2.8703242511455198E-3</v>
      </c>
      <c r="N607">
        <f>(Table2[[#This Row],[1W Return vs Nifty]]-AVERAGE(Table2[1W Return vs Nifty]))/_xlfn.STDEV.P(Table2[1W Return vs Nifty])</f>
        <v>0.19588181099500496</v>
      </c>
      <c r="O607">
        <v>192.92</v>
      </c>
      <c r="P607">
        <v>188.83856697845599</v>
      </c>
      <c r="Q607">
        <v>191.1626392599</v>
      </c>
      <c r="R607">
        <v>61.651878905113797</v>
      </c>
      <c r="S607" s="2">
        <f>(Table2[[#This Row],[Close Price]]-Table2[[#This Row],[20D EMA]])/Table2[[#This Row],[20D EMA]]</f>
        <v>1.6379846568525945E-2</v>
      </c>
      <c r="T607" s="2">
        <f>(Table2[[#This Row],[Close Price]]-Table2[[#This Row],[50D EMA]])/Table2[[#This Row],[50D EMA]]</f>
        <v>3.8347214435122137E-2</v>
      </c>
      <c r="U607" s="2">
        <f>(Table2[[#This Row],[Close Price]]-Table2[[#This Row],[200D EMA]])/Table2[[#This Row],[200D EMA]]</f>
        <v>2.5723440307886133E-2</v>
      </c>
      <c r="V607">
        <v>0.93864483296439005</v>
      </c>
      <c r="W607">
        <v>194</v>
      </c>
      <c r="X607">
        <v>199.74</v>
      </c>
      <c r="Y607">
        <v>192.71</v>
      </c>
      <c r="Z607">
        <v>199.74</v>
      </c>
      <c r="AA607">
        <v>192.71</v>
      </c>
      <c r="AB607">
        <v>199.74</v>
      </c>
      <c r="AC607" s="2">
        <f>(Table2[[#This Row],[Close Price]]/Table2[[#This Row],[Day Low]])-1</f>
        <v>1.0721649484536133E-2</v>
      </c>
      <c r="AD607" s="2">
        <f>(Table2[[#This Row],[Day High]]/Table2[[#This Row],[Close Price]])-1</f>
        <v>1.8665850673194706E-2</v>
      </c>
      <c r="AE607" s="2">
        <f>(Table2[[#This Row],[Close Price]]/Table2[[#This Row],[Current Week Low]])-1</f>
        <v>1.7487416325048022E-2</v>
      </c>
      <c r="AF607" s="2">
        <f>(Table2[[#This Row],[Current Week High]]/Table2[[#This Row],[Close Price]])-1</f>
        <v>1.8665850673194706E-2</v>
      </c>
      <c r="AG607" s="2">
        <f>(Table2[[#This Row],[Close Price]]/Table2[[#This Row],[Current Month Low]])-1</f>
        <v>1.7487416325048022E-2</v>
      </c>
      <c r="AH607" s="2">
        <f>(Table2[[#This Row],[Current Month High]]/Table2[[#This Row],[Close Price]])-1</f>
        <v>1.8665850673194706E-2</v>
      </c>
      <c r="AI607">
        <v>31.578947368421002</v>
      </c>
      <c r="AJ607">
        <v>35.227586206896497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0.08</v>
      </c>
      <c r="AM607" t="s">
        <v>10358</v>
      </c>
      <c r="AN607">
        <v>2.39</v>
      </c>
      <c r="AO607" t="s">
        <v>10358</v>
      </c>
      <c r="AQ607">
        <f>(Table2[[#This Row],[Sharpe Ratio]]-AVERAGE(Table2[Sharpe Ratio]))/_xlfn.STDEV.P(Table2[Sharpe Ratio])</f>
        <v>-0.72731567472953296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645</v>
      </c>
      <c r="AT607">
        <f>_xlfn.RANK.AVG(Table2[[#This Row],[6M Return vs Nifty Z-Score]],Table2[6M Return vs Nifty Z-Score])</f>
        <v>466</v>
      </c>
      <c r="AU607">
        <f>_xlfn.RANK.AVG(Table2[[#This Row],[Sharpe Ratio Z-Score]],Table2[Sharpe Ratio Z-Score])</f>
        <v>548.5</v>
      </c>
      <c r="AV607">
        <f>(Table2[[#This Row],[Rank 1Y]]+Table2[[#This Row],[Rank 6M]]+Table2[[#This Row],[Rank Sharpe]])/3</f>
        <v>553.16666666666663</v>
      </c>
    </row>
    <row r="608" spans="1:48" x14ac:dyDescent="0.3">
      <c r="A608" t="s">
        <v>774</v>
      </c>
      <c r="B608" t="s">
        <v>775</v>
      </c>
      <c r="C608" t="s">
        <v>10324</v>
      </c>
      <c r="D608" t="s">
        <v>776</v>
      </c>
      <c r="E608">
        <v>21632.054888999999</v>
      </c>
      <c r="F608">
        <v>1453.4</v>
      </c>
      <c r="G608">
        <v>-29.713476663644698</v>
      </c>
      <c r="H608">
        <f>(Table2[[#This Row],[1Y Return vs Nifty]]-AVERAGE(Table2[1Y Return vs Nifty]))/_xlfn.STDEV.P(Table2[1Y Return vs Nifty])</f>
        <v>-0.90559353418986754</v>
      </c>
      <c r="I608">
        <v>-4.4635548097158004</v>
      </c>
      <c r="J608">
        <f>(Table2[[#This Row],[1M Return vs Nifty]]-AVERAGE(Table2[1M Return vs Nifty]))/_xlfn.STDEV.P(Table2[1M Return vs Nifty])</f>
        <v>-0.71269894346331997</v>
      </c>
      <c r="K608">
        <v>0.65218292364294805</v>
      </c>
      <c r="L608">
        <f>(Table2[[#This Row],[6M Return vs Nifty]]-AVERAGE(Table2[6M Return vs Nifty]))/_xlfn.STDEV.P(Table2[6M Return vs Nifty])</f>
        <v>-0.28122643933312086</v>
      </c>
      <c r="M608">
        <v>0.96893681919437402</v>
      </c>
      <c r="N608">
        <f>(Table2[[#This Row],[1W Return vs Nifty]]-AVERAGE(Table2[1W Return vs Nifty]))/_xlfn.STDEV.P(Table2[1W Return vs Nifty])</f>
        <v>0.42841851767684047</v>
      </c>
      <c r="O608">
        <v>1385.11</v>
      </c>
      <c r="P608">
        <v>1382.35147224564</v>
      </c>
      <c r="Q608">
        <v>1323.5389382244</v>
      </c>
      <c r="R608">
        <v>43.448337671624998</v>
      </c>
      <c r="S608" s="2">
        <f>(Table2[[#This Row],[Close Price]]-Table2[[#This Row],[20D EMA]])/Table2[[#This Row],[20D EMA]]</f>
        <v>4.9302943448534912E-2</v>
      </c>
      <c r="T608" s="2">
        <f>(Table2[[#This Row],[Close Price]]-Table2[[#This Row],[50D EMA]])/Table2[[#This Row],[50D EMA]]</f>
        <v>5.1396861927553938E-2</v>
      </c>
      <c r="U608" s="2">
        <f>(Table2[[#This Row],[Close Price]]-Table2[[#This Row],[200D EMA]])/Table2[[#This Row],[200D EMA]]</f>
        <v>9.8116540454650944E-2</v>
      </c>
      <c r="V608">
        <v>0.80766279671626495</v>
      </c>
      <c r="W608">
        <v>1387.05</v>
      </c>
      <c r="X608">
        <v>1469.9</v>
      </c>
      <c r="Y608">
        <v>1347.65</v>
      </c>
      <c r="Z608">
        <v>1469.9</v>
      </c>
      <c r="AA608">
        <v>1347.65</v>
      </c>
      <c r="AB608">
        <v>1469.9</v>
      </c>
      <c r="AC608" s="2">
        <f>(Table2[[#This Row],[Close Price]]/Table2[[#This Row],[Day Low]])-1</f>
        <v>4.7835333982192418E-2</v>
      </c>
      <c r="AD608" s="2">
        <f>(Table2[[#This Row],[Day High]]/Table2[[#This Row],[Close Price]])-1</f>
        <v>1.1352690243566776E-2</v>
      </c>
      <c r="AE608" s="2">
        <f>(Table2[[#This Row],[Close Price]]/Table2[[#This Row],[Current Week Low]])-1</f>
        <v>7.8469929135903227E-2</v>
      </c>
      <c r="AF608" s="2">
        <f>(Table2[[#This Row],[Current Week High]]/Table2[[#This Row],[Close Price]])-1</f>
        <v>1.1352690243566776E-2</v>
      </c>
      <c r="AG608" s="2">
        <f>(Table2[[#This Row],[Close Price]]/Table2[[#This Row],[Current Month Low]])-1</f>
        <v>7.8469929135903227E-2</v>
      </c>
      <c r="AH608" s="2">
        <f>(Table2[[#This Row],[Current Month High]]/Table2[[#This Row],[Close Price]])-1</f>
        <v>1.1352690243566776E-2</v>
      </c>
      <c r="AI608">
        <v>6.3024631897619301</v>
      </c>
      <c r="AJ608">
        <v>30.895663529517702</v>
      </c>
      <c r="AK608" t="str">
        <f>IF(AND(Table2[[#This Row],[20D EMA]]&gt;Table2[[#This Row],[50D EMA]],Table2[[#This Row],[50D EMA]]&gt;Table2[[#This Row],[200D EMA]]),"Uptrend","Downtrend/NoTrend")</f>
        <v>Uptrend</v>
      </c>
      <c r="AL608">
        <v>0.09</v>
      </c>
      <c r="AM608" t="s">
        <v>10358</v>
      </c>
      <c r="AN608">
        <v>5.75</v>
      </c>
      <c r="AO608" t="s">
        <v>10358</v>
      </c>
      <c r="AP608">
        <v>-1.7744834282256001E-2</v>
      </c>
      <c r="AQ608">
        <f>(Table2[[#This Row],[Sharpe Ratio]]-AVERAGE(Table2[Sharpe Ratio]))/_xlfn.STDEV.P(Table2[Sharpe Ratio])</f>
        <v>-0.93033984885308119</v>
      </c>
      <c r="AR6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-2.4014402481625492</v>
      </c>
      <c r="AS608">
        <f>_xlfn.RANK.AVG(Table2[[#This Row],[1Y Return vs Nifty Z-Score]],Table2[1Y Return vs Nifty Z-Score])</f>
        <v>637</v>
      </c>
      <c r="AT608">
        <f>_xlfn.RANK.AVG(Table2[[#This Row],[6M Return vs Nifty Z-Score]],Table2[6M Return vs Nifty Z-Score])</f>
        <v>416</v>
      </c>
      <c r="AU608">
        <f>_xlfn.RANK.AVG(Table2[[#This Row],[Sharpe Ratio Z-Score]],Table2[Sharpe Ratio Z-Score])</f>
        <v>609</v>
      </c>
      <c r="AV608">
        <f>(Table2[[#This Row],[Rank 1Y]]+Table2[[#This Row],[Rank 6M]]+Table2[[#This Row],[Rank Sharpe]])/3</f>
        <v>554</v>
      </c>
    </row>
    <row r="609" spans="1:48" x14ac:dyDescent="0.3">
      <c r="A609" t="s">
        <v>1195</v>
      </c>
      <c r="B609" t="s">
        <v>1196</v>
      </c>
      <c r="C609" t="s">
        <v>10327</v>
      </c>
      <c r="D609" t="s">
        <v>573</v>
      </c>
      <c r="E609">
        <v>10110.45435408</v>
      </c>
      <c r="F609">
        <v>2875.1</v>
      </c>
      <c r="G609">
        <v>-21.787693757333699</v>
      </c>
      <c r="H609">
        <f>(Table2[[#This Row],[1Y Return vs Nifty]]-AVERAGE(Table2[1Y Return vs Nifty]))/_xlfn.STDEV.P(Table2[1Y Return vs Nifty])</f>
        <v>-0.77344613537637785</v>
      </c>
      <c r="I609">
        <v>-3.5473367997147802</v>
      </c>
      <c r="J609">
        <f>(Table2[[#This Row],[1M Return vs Nifty]]-AVERAGE(Table2[1M Return vs Nifty]))/_xlfn.STDEV.P(Table2[1M Return vs Nifty])</f>
        <v>-0.62345614876709521</v>
      </c>
      <c r="K609">
        <v>1.5573188619787699</v>
      </c>
      <c r="L609">
        <f>(Table2[[#This Row],[6M Return vs Nifty]]-AVERAGE(Table2[6M Return vs Nifty]))/_xlfn.STDEV.P(Table2[6M Return vs Nifty])</f>
        <v>-0.25090142248392278</v>
      </c>
      <c r="M609">
        <v>-2.6858716491734098</v>
      </c>
      <c r="N609">
        <f>(Table2[[#This Row],[1W Return vs Nifty]]-AVERAGE(Table2[1W Return vs Nifty]))/_xlfn.STDEV.P(Table2[1W Return vs Nifty])</f>
        <v>-0.44611418206634962</v>
      </c>
      <c r="O609">
        <v>2877.89</v>
      </c>
      <c r="P609">
        <v>2834.2525560061399</v>
      </c>
      <c r="Q609">
        <v>2705.9064061607701</v>
      </c>
      <c r="R609">
        <v>45.771630239976602</v>
      </c>
      <c r="S609" s="2">
        <f>(Table2[[#This Row],[Close Price]]-Table2[[#This Row],[20D EMA]])/Table2[[#This Row],[20D EMA]]</f>
        <v>-9.6946026429083933E-4</v>
      </c>
      <c r="T609" s="2">
        <f>(Table2[[#This Row],[Close Price]]-Table2[[#This Row],[50D EMA]])/Table2[[#This Row],[50D EMA]]</f>
        <v>1.4412069209322611E-2</v>
      </c>
      <c r="U609" s="2">
        <f>(Table2[[#This Row],[Close Price]]-Table2[[#This Row],[200D EMA]])/Table2[[#This Row],[200D EMA]]</f>
        <v>6.252751146677217E-2</v>
      </c>
      <c r="V609">
        <v>0.54832340120867296</v>
      </c>
      <c r="W609">
        <v>2864.1</v>
      </c>
      <c r="X609">
        <v>2933</v>
      </c>
      <c r="Y609">
        <v>2840.35</v>
      </c>
      <c r="Z609">
        <v>2951</v>
      </c>
      <c r="AA609">
        <v>2840.35</v>
      </c>
      <c r="AB609">
        <v>2951</v>
      </c>
      <c r="AC609" s="2">
        <f>(Table2[[#This Row],[Close Price]]/Table2[[#This Row],[Day Low]])-1</f>
        <v>3.8406480220662953E-3</v>
      </c>
      <c r="AD609" s="2">
        <f>(Table2[[#This Row],[Day High]]/Table2[[#This Row],[Close Price]])-1</f>
        <v>2.0138429967653249E-2</v>
      </c>
      <c r="AE609" s="2">
        <f>(Table2[[#This Row],[Close Price]]/Table2[[#This Row],[Current Week Low]])-1</f>
        <v>1.2234407731441577E-2</v>
      </c>
      <c r="AF609" s="2">
        <f>(Table2[[#This Row],[Current Week High]]/Table2[[#This Row],[Close Price]])-1</f>
        <v>2.6399081771068866E-2</v>
      </c>
      <c r="AG609" s="2">
        <f>(Table2[[#This Row],[Close Price]]/Table2[[#This Row],[Current Month Low]])-1</f>
        <v>1.2234407731441577E-2</v>
      </c>
      <c r="AH609" s="2">
        <f>(Table2[[#This Row],[Current Month High]]/Table2[[#This Row],[Close Price]])-1</f>
        <v>2.6399081771068866E-2</v>
      </c>
      <c r="AI609">
        <v>11.5804667663733</v>
      </c>
      <c r="AJ609">
        <v>27.952825990209099</v>
      </c>
      <c r="AK609" t="str">
        <f>IF(AND(Table2[[#This Row],[20D EMA]]&gt;Table2[[#This Row],[50D EMA]],Table2[[#This Row],[50D EMA]]&gt;Table2[[#This Row],[200D EMA]]),"Uptrend","Downtrend/NoTrend")</f>
        <v>Uptrend</v>
      </c>
      <c r="AL609">
        <v>-0.03</v>
      </c>
      <c r="AM609" t="s">
        <v>10357</v>
      </c>
      <c r="AN609">
        <v>1.5</v>
      </c>
      <c r="AO609" t="s">
        <v>10358</v>
      </c>
      <c r="AP609">
        <v>-6.6709207103902005E-2</v>
      </c>
      <c r="AQ609">
        <f>(Table2[[#This Row],[Sharpe Ratio]]-AVERAGE(Table2[Sharpe Ratio]))/_xlfn.STDEV.P(Table2[Sharpe Ratio])</f>
        <v>-1.4905564840420993</v>
      </c>
      <c r="AR6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-3.5844743727358446</v>
      </c>
      <c r="AS609">
        <f>_xlfn.RANK.AVG(Table2[[#This Row],[1Y Return vs Nifty Z-Score]],Table2[1Y Return vs Nifty Z-Score])</f>
        <v>583</v>
      </c>
      <c r="AT609">
        <f>_xlfn.RANK.AVG(Table2[[#This Row],[6M Return vs Nifty Z-Score]],Table2[6M Return vs Nifty Z-Score])</f>
        <v>401</v>
      </c>
      <c r="AU609">
        <f>_xlfn.RANK.AVG(Table2[[#This Row],[Sharpe Ratio Z-Score]],Table2[Sharpe Ratio Z-Score])</f>
        <v>681</v>
      </c>
      <c r="AV609">
        <f>(Table2[[#This Row],[Rank 1Y]]+Table2[[#This Row],[Rank 6M]]+Table2[[#This Row],[Rank Sharpe]])/3</f>
        <v>555</v>
      </c>
    </row>
    <row r="610" spans="1:48" x14ac:dyDescent="0.3">
      <c r="A610" t="s">
        <v>1648</v>
      </c>
      <c r="B610" t="s">
        <v>1649</v>
      </c>
      <c r="C610" t="s">
        <v>10318</v>
      </c>
      <c r="D610" t="s">
        <v>54</v>
      </c>
      <c r="E610">
        <v>5367.6249749999997</v>
      </c>
      <c r="F610">
        <v>574.6</v>
      </c>
      <c r="G610">
        <v>-32.283235303597799</v>
      </c>
      <c r="H610">
        <f>(Table2[[#This Row],[1Y Return vs Nifty]]-AVERAGE(Table2[1Y Return vs Nifty]))/_xlfn.STDEV.P(Table2[1Y Return vs Nifty])</f>
        <v>-0.94843938599561073</v>
      </c>
      <c r="I610">
        <v>10.467212015538101</v>
      </c>
      <c r="J610">
        <f>(Table2[[#This Row],[1M Return vs Nifty]]-AVERAGE(Table2[1M Return vs Nifty]))/_xlfn.STDEV.P(Table2[1M Return vs Nifty])</f>
        <v>0.7416092494544908</v>
      </c>
      <c r="K610">
        <v>4.6319433235230996</v>
      </c>
      <c r="L610">
        <f>(Table2[[#This Row],[6M Return vs Nifty]]-AVERAGE(Table2[6M Return vs Nifty]))/_xlfn.STDEV.P(Table2[6M Return vs Nifty])</f>
        <v>-0.14789143840052033</v>
      </c>
      <c r="M610">
        <v>-2.85477797552136</v>
      </c>
      <c r="N610">
        <f>(Table2[[#This Row],[1W Return vs Nifty]]-AVERAGE(Table2[1W Return vs Nifty]))/_xlfn.STDEV.P(Table2[1W Return vs Nifty])</f>
        <v>-0.48653055596480066</v>
      </c>
      <c r="O610">
        <v>557.57000000000005</v>
      </c>
      <c r="P610">
        <v>536.416851056788</v>
      </c>
      <c r="Q610">
        <v>511.15439531288303</v>
      </c>
      <c r="R610">
        <v>69.6993446579649</v>
      </c>
      <c r="S610" s="2">
        <f>(Table2[[#This Row],[Close Price]]-Table2[[#This Row],[20D EMA]])/Table2[[#This Row],[20D EMA]]</f>
        <v>3.0543250174865883E-2</v>
      </c>
      <c r="T610" s="2">
        <f>(Table2[[#This Row],[Close Price]]-Table2[[#This Row],[50D EMA]])/Table2[[#This Row],[50D EMA]]</f>
        <v>7.1181859533286249E-2</v>
      </c>
      <c r="U610" s="2">
        <f>(Table2[[#This Row],[Close Price]]-Table2[[#This Row],[200D EMA]])/Table2[[#This Row],[200D EMA]]</f>
        <v>0.12412219335076102</v>
      </c>
      <c r="V610">
        <v>3.47138343754014</v>
      </c>
      <c r="W610">
        <v>571.75</v>
      </c>
      <c r="X610">
        <v>585</v>
      </c>
      <c r="Y610">
        <v>571.75</v>
      </c>
      <c r="Z610">
        <v>591</v>
      </c>
      <c r="AA610">
        <v>571.75</v>
      </c>
      <c r="AB610">
        <v>591</v>
      </c>
      <c r="AC610" s="2">
        <f>(Table2[[#This Row],[Close Price]]/Table2[[#This Row],[Day Low]])-1</f>
        <v>4.9846961084389907E-3</v>
      </c>
      <c r="AD610" s="2">
        <f>(Table2[[#This Row],[Day High]]/Table2[[#This Row],[Close Price]])-1</f>
        <v>1.8099547511312153E-2</v>
      </c>
      <c r="AE610" s="2">
        <f>(Table2[[#This Row],[Close Price]]/Table2[[#This Row],[Current Week Low]])-1</f>
        <v>4.9846961084389907E-3</v>
      </c>
      <c r="AF610" s="2">
        <f>(Table2[[#This Row],[Current Week High]]/Table2[[#This Row],[Close Price]])-1</f>
        <v>2.8541594152453831E-2</v>
      </c>
      <c r="AG610" s="2">
        <f>(Table2[[#This Row],[Close Price]]/Table2[[#This Row],[Current Month Low]])-1</f>
        <v>4.9846961084389907E-3</v>
      </c>
      <c r="AH610" s="2">
        <f>(Table2[[#This Row],[Current Month High]]/Table2[[#This Row],[Close Price]])-1</f>
        <v>2.8541594152453831E-2</v>
      </c>
      <c r="AI610">
        <v>10.5116602854159</v>
      </c>
      <c r="AJ610">
        <v>33.302401113559903</v>
      </c>
      <c r="AK610" t="str">
        <f>IF(AND(Table2[[#This Row],[20D EMA]]&gt;Table2[[#This Row],[50D EMA]],Table2[[#This Row],[50D EMA]]&gt;Table2[[#This Row],[200D EMA]]),"Uptrend","Downtrend/NoTrend")</f>
        <v>Uptrend</v>
      </c>
      <c r="AL610">
        <v>-0.05</v>
      </c>
      <c r="AM610" t="s">
        <v>10357</v>
      </c>
      <c r="AN610">
        <v>9.1</v>
      </c>
      <c r="AO610" t="s">
        <v>10358</v>
      </c>
      <c r="AP610">
        <v>-2.990532127553E-2</v>
      </c>
      <c r="AQ610">
        <f>(Table2[[#This Row],[Sharpe Ratio]]-AVERAGE(Table2[Sharpe Ratio]))/_xlfn.STDEV.P(Table2[Sharpe Ratio])</f>
        <v>-1.0694717668794085</v>
      </c>
      <c r="AR6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-1.9107238977858492</v>
      </c>
      <c r="AS610">
        <f>_xlfn.RANK.AVG(Table2[[#This Row],[1Y Return vs Nifty Z-Score]],Table2[1Y Return vs Nifty Z-Score])</f>
        <v>656</v>
      </c>
      <c r="AT610">
        <f>_xlfn.RANK.AVG(Table2[[#This Row],[6M Return vs Nifty Z-Score]],Table2[6M Return vs Nifty Z-Score])</f>
        <v>375</v>
      </c>
      <c r="AU610">
        <f>_xlfn.RANK.AVG(Table2[[#This Row],[Sharpe Ratio Z-Score]],Table2[Sharpe Ratio Z-Score])</f>
        <v>634</v>
      </c>
      <c r="AV610">
        <f>(Table2[[#This Row],[Rank 1Y]]+Table2[[#This Row],[Rank 6M]]+Table2[[#This Row],[Rank Sharpe]])/3</f>
        <v>555</v>
      </c>
    </row>
    <row r="611" spans="1:48" x14ac:dyDescent="0.3">
      <c r="A611" t="s">
        <v>902</v>
      </c>
      <c r="B611" t="s">
        <v>903</v>
      </c>
      <c r="C611" t="s">
        <v>10314</v>
      </c>
      <c r="D611" t="s">
        <v>51</v>
      </c>
      <c r="E611">
        <v>17128.228638635999</v>
      </c>
      <c r="F611">
        <v>213.54</v>
      </c>
      <c r="G611">
        <v>-23.828455449432798</v>
      </c>
      <c r="H611">
        <f>(Table2[[#This Row],[1Y Return vs Nifty]]-AVERAGE(Table2[1Y Return vs Nifty]))/_xlfn.STDEV.P(Table2[1Y Return vs Nifty])</f>
        <v>-0.80747196631282381</v>
      </c>
      <c r="I611">
        <v>-1.9930992911447001</v>
      </c>
      <c r="J611">
        <f>(Table2[[#This Row],[1M Return vs Nifty]]-AVERAGE(Table2[1M Return vs Nifty]))/_xlfn.STDEV.P(Table2[1M Return vs Nifty])</f>
        <v>-0.4720680540424162</v>
      </c>
      <c r="K611">
        <v>-23.874974697840798</v>
      </c>
      <c r="L611">
        <f>(Table2[[#This Row],[6M Return vs Nifty]]-AVERAGE(Table2[6M Return vs Nifty]))/_xlfn.STDEV.P(Table2[6M Return vs Nifty])</f>
        <v>-1.1029665080149091</v>
      </c>
      <c r="M611">
        <v>-0.253050906104617</v>
      </c>
      <c r="N611">
        <f>(Table2[[#This Row],[1W Return vs Nifty]]-AVERAGE(Table2[1W Return vs Nifty]))/_xlfn.STDEV.P(Table2[1W Return vs Nifty])</f>
        <v>0.13601790798469224</v>
      </c>
      <c r="O611">
        <v>210.46</v>
      </c>
      <c r="P611">
        <v>212.105658357593</v>
      </c>
      <c r="Q611">
        <v>211.94985445604601</v>
      </c>
      <c r="R611">
        <v>43.2910004563916</v>
      </c>
      <c r="S611" s="2">
        <f>(Table2[[#This Row],[Close Price]]-Table2[[#This Row],[20D EMA]])/Table2[[#This Row],[20D EMA]]</f>
        <v>1.4634609902119091E-2</v>
      </c>
      <c r="T611" s="2">
        <f>(Table2[[#This Row],[Close Price]]-Table2[[#This Row],[50D EMA]])/Table2[[#This Row],[50D EMA]]</f>
        <v>6.7623921658365536E-3</v>
      </c>
      <c r="U611" s="2">
        <f>(Table2[[#This Row],[Close Price]]-Table2[[#This Row],[200D EMA]])/Table2[[#This Row],[200D EMA]]</f>
        <v>7.502461127114118E-3</v>
      </c>
      <c r="V611">
        <v>3.2131434898566198</v>
      </c>
      <c r="W611">
        <v>210</v>
      </c>
      <c r="X611">
        <v>214.45</v>
      </c>
      <c r="Y611">
        <v>205.55</v>
      </c>
      <c r="Z611">
        <v>214.45</v>
      </c>
      <c r="AA611">
        <v>205.55</v>
      </c>
      <c r="AB611">
        <v>214.45</v>
      </c>
      <c r="AC611" s="2">
        <f>(Table2[[#This Row],[Close Price]]/Table2[[#This Row],[Day Low]])-1</f>
        <v>1.6857142857142904E-2</v>
      </c>
      <c r="AD611" s="2">
        <f>(Table2[[#This Row],[Day High]]/Table2[[#This Row],[Close Price]])-1</f>
        <v>4.2614966750960104E-3</v>
      </c>
      <c r="AE611" s="2">
        <f>(Table2[[#This Row],[Close Price]]/Table2[[#This Row],[Current Week Low]])-1</f>
        <v>3.8871320846509239E-2</v>
      </c>
      <c r="AF611" s="2">
        <f>(Table2[[#This Row],[Current Week High]]/Table2[[#This Row],[Close Price]])-1</f>
        <v>4.2614966750960104E-3</v>
      </c>
      <c r="AG611" s="2">
        <f>(Table2[[#This Row],[Close Price]]/Table2[[#This Row],[Current Month Low]])-1</f>
        <v>3.8871320846509239E-2</v>
      </c>
      <c r="AH611" s="2">
        <f>(Table2[[#This Row],[Current Month High]]/Table2[[#This Row],[Close Price]])-1</f>
        <v>4.2614966750960104E-3</v>
      </c>
      <c r="AI611">
        <v>35.454715744122801</v>
      </c>
      <c r="AJ611">
        <v>16.6725857123343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-0.1</v>
      </c>
      <c r="AM611" t="s">
        <v>10357</v>
      </c>
      <c r="AN611">
        <v>4.6399999999999997</v>
      </c>
      <c r="AO611" t="s">
        <v>10358</v>
      </c>
      <c r="AP611">
        <v>4.3497572605514997E-2</v>
      </c>
      <c r="AQ611">
        <f>(Table2[[#This Row],[Sharpe Ratio]]-AVERAGE(Table2[Sharpe Ratio]))/_xlfn.STDEV.P(Table2[Sharpe Ratio])</f>
        <v>-0.2296464029773361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597</v>
      </c>
      <c r="AT611">
        <f>_xlfn.RANK.AVG(Table2[[#This Row],[6M Return vs Nifty Z-Score]],Table2[6M Return vs Nifty Z-Score])</f>
        <v>670</v>
      </c>
      <c r="AU611">
        <f>_xlfn.RANK.AVG(Table2[[#This Row],[Sharpe Ratio Z-Score]],Table2[Sharpe Ratio Z-Score])</f>
        <v>401</v>
      </c>
      <c r="AV611">
        <f>(Table2[[#This Row],[Rank 1Y]]+Table2[[#This Row],[Rank 6M]]+Table2[[#This Row],[Rank Sharpe]])/3</f>
        <v>556</v>
      </c>
    </row>
    <row r="612" spans="1:48" x14ac:dyDescent="0.3">
      <c r="A612" t="s">
        <v>1659</v>
      </c>
      <c r="B612" t="s">
        <v>1660</v>
      </c>
      <c r="C612" t="s">
        <v>6744</v>
      </c>
      <c r="D612" t="s">
        <v>77</v>
      </c>
      <c r="E612">
        <v>5266.7154289559903</v>
      </c>
      <c r="F612">
        <v>228.25</v>
      </c>
      <c r="G612">
        <v>-11.1358026932716</v>
      </c>
      <c r="H612">
        <f>(Table2[[#This Row],[1Y Return vs Nifty]]-AVERAGE(Table2[1Y Return vs Nifty]))/_xlfn.STDEV.P(Table2[1Y Return vs Nifty])</f>
        <v>-0.59584605306279004</v>
      </c>
      <c r="I612">
        <v>0.412201813129705</v>
      </c>
      <c r="J612">
        <f>(Table2[[#This Row],[1M Return vs Nifty]]-AVERAGE(Table2[1M Return vs Nifty]))/_xlfn.STDEV.P(Table2[1M Return vs Nifty])</f>
        <v>-0.23778342932616087</v>
      </c>
      <c r="K612">
        <v>-1.39552029788869</v>
      </c>
      <c r="L612">
        <f>(Table2[[#This Row],[6M Return vs Nifty]]-AVERAGE(Table2[6M Return vs Nifty]))/_xlfn.STDEV.P(Table2[6M Return vs Nifty])</f>
        <v>-0.34983120030336234</v>
      </c>
      <c r="M612">
        <v>-0.99112075746998396</v>
      </c>
      <c r="N612">
        <f>(Table2[[#This Row],[1W Return vs Nifty]]-AVERAGE(Table2[1W Return vs Nifty]))/_xlfn.STDEV.P(Table2[1W Return vs Nifty])</f>
        <v>-4.0589491636954918E-2</v>
      </c>
      <c r="O612">
        <v>227.98</v>
      </c>
      <c r="P612">
        <v>224.77599581558999</v>
      </c>
      <c r="Q612">
        <v>212.314484526379</v>
      </c>
      <c r="R612">
        <v>64.580976671381194</v>
      </c>
      <c r="S612" s="2">
        <f>(Table2[[#This Row],[Close Price]]-Table2[[#This Row],[20D EMA]])/Table2[[#This Row],[20D EMA]]</f>
        <v>1.1843144135450928E-3</v>
      </c>
      <c r="T612" s="2">
        <f>(Table2[[#This Row],[Close Price]]-Table2[[#This Row],[50D EMA]])/Table2[[#This Row],[50D EMA]]</f>
        <v>1.5455405599715984E-2</v>
      </c>
      <c r="U612" s="2">
        <f>(Table2[[#This Row],[Close Price]]-Table2[[#This Row],[200D EMA]])/Table2[[#This Row],[200D EMA]]</f>
        <v>7.5056186153145327E-2</v>
      </c>
      <c r="V612">
        <v>0.76651213108772998</v>
      </c>
      <c r="W612">
        <v>224</v>
      </c>
      <c r="X612">
        <v>231.78</v>
      </c>
      <c r="Y612">
        <v>224</v>
      </c>
      <c r="Z612">
        <v>239.89</v>
      </c>
      <c r="AA612">
        <v>224</v>
      </c>
      <c r="AB612">
        <v>239.89</v>
      </c>
      <c r="AC612" s="2">
        <f>(Table2[[#This Row],[Close Price]]/Table2[[#This Row],[Day Low]])-1</f>
        <v>1.8973214285714191E-2</v>
      </c>
      <c r="AD612" s="2">
        <f>(Table2[[#This Row],[Day High]]/Table2[[#This Row],[Close Price]])-1</f>
        <v>1.5465498357064567E-2</v>
      </c>
      <c r="AE612" s="2">
        <f>(Table2[[#This Row],[Close Price]]/Table2[[#This Row],[Current Week Low]])-1</f>
        <v>1.8973214285714191E-2</v>
      </c>
      <c r="AF612" s="2">
        <f>(Table2[[#This Row],[Current Week High]]/Table2[[#This Row],[Close Price]])-1</f>
        <v>5.0996714129244225E-2</v>
      </c>
      <c r="AG612" s="2">
        <f>(Table2[[#This Row],[Close Price]]/Table2[[#This Row],[Current Month Low]])-1</f>
        <v>1.8973214285714191E-2</v>
      </c>
      <c r="AH612" s="2">
        <f>(Table2[[#This Row],[Current Month High]]/Table2[[#This Row],[Close Price]])-1</f>
        <v>5.0996714129244225E-2</v>
      </c>
      <c r="AI612">
        <v>8.2146768893756903</v>
      </c>
      <c r="AJ612">
        <v>29.5770650014192</v>
      </c>
      <c r="AK612" t="str">
        <f>IF(AND(Table2[[#This Row],[20D EMA]]&gt;Table2[[#This Row],[50D EMA]],Table2[[#This Row],[50D EMA]]&gt;Table2[[#This Row],[200D EMA]]),"Uptrend","Downtrend/NoTrend")</f>
        <v>Uptrend</v>
      </c>
      <c r="AL612">
        <v>0</v>
      </c>
      <c r="AM612" t="s">
        <v>10359</v>
      </c>
      <c r="AN612">
        <v>3.04</v>
      </c>
      <c r="AO612" t="s">
        <v>10358</v>
      </c>
      <c r="AP612">
        <v>-8.2932421651590996E-2</v>
      </c>
      <c r="AQ612">
        <f>(Table2[[#This Row],[Sharpe Ratio]]-AVERAGE(Table2[Sharpe Ratio]))/_xlfn.STDEV.P(Table2[Sharpe Ratio])</f>
        <v>-1.6761713330050587</v>
      </c>
      <c r="AR6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-2.9002215073343267</v>
      </c>
      <c r="AS612">
        <f>_xlfn.RANK.AVG(Table2[[#This Row],[1Y Return vs Nifty Z-Score]],Table2[1Y Return vs Nifty Z-Score])</f>
        <v>521</v>
      </c>
      <c r="AT612">
        <f>_xlfn.RANK.AVG(Table2[[#This Row],[6M Return vs Nifty Z-Score]],Table2[6M Return vs Nifty Z-Score])</f>
        <v>441</v>
      </c>
      <c r="AU612">
        <f>_xlfn.RANK.AVG(Table2[[#This Row],[Sharpe Ratio Z-Score]],Table2[Sharpe Ratio Z-Score])</f>
        <v>706</v>
      </c>
      <c r="AV612">
        <f>(Table2[[#This Row],[Rank 1Y]]+Table2[[#This Row],[Rank 6M]]+Table2[[#This Row],[Rank Sharpe]])/3</f>
        <v>556</v>
      </c>
    </row>
    <row r="613" spans="1:48" x14ac:dyDescent="0.3">
      <c r="A613" t="s">
        <v>2225</v>
      </c>
      <c r="B613" t="s">
        <v>2226</v>
      </c>
      <c r="C613" t="s">
        <v>10318</v>
      </c>
      <c r="D613" t="s">
        <v>276</v>
      </c>
      <c r="E613">
        <v>2563.0822173199999</v>
      </c>
      <c r="F613">
        <v>462</v>
      </c>
      <c r="G613">
        <v>-27.850875563896398</v>
      </c>
      <c r="H613">
        <f>(Table2[[#This Row],[1Y Return vs Nifty]]-AVERAGE(Table2[1Y Return vs Nifty]))/_xlfn.STDEV.P(Table2[1Y Return vs Nifty])</f>
        <v>-0.87453819325151139</v>
      </c>
      <c r="I613">
        <v>2.7548295159469598</v>
      </c>
      <c r="J613">
        <f>(Table2[[#This Row],[1M Return vs Nifty]]-AVERAGE(Table2[1M Return vs Nifty]))/_xlfn.STDEV.P(Table2[1M Return vs Nifty])</f>
        <v>-9.6034101056524691E-3</v>
      </c>
      <c r="K613">
        <v>1.96116467344905</v>
      </c>
      <c r="L613">
        <f>(Table2[[#This Row],[6M Return vs Nifty]]-AVERAGE(Table2[6M Return vs Nifty]))/_xlfn.STDEV.P(Table2[6M Return vs Nifty])</f>
        <v>-0.23737126583161822</v>
      </c>
      <c r="M613">
        <v>-3.79889793999389</v>
      </c>
      <c r="N613">
        <f>(Table2[[#This Row],[1W Return vs Nifty]]-AVERAGE(Table2[1W Return vs Nifty]))/_xlfn.STDEV.P(Table2[1W Return vs Nifty])</f>
        <v>-0.71244219772597428</v>
      </c>
      <c r="O613">
        <v>434.38</v>
      </c>
      <c r="P613">
        <v>421.43610493340401</v>
      </c>
      <c r="Q613">
        <v>411.257409530583</v>
      </c>
      <c r="R613">
        <v>51.871603625137801</v>
      </c>
      <c r="S613" s="2">
        <f>(Table2[[#This Row],[Close Price]]-Table2[[#This Row],[20D EMA]])/Table2[[#This Row],[20D EMA]]</f>
        <v>6.3584879598508226E-2</v>
      </c>
      <c r="T613" s="2">
        <f>(Table2[[#This Row],[Close Price]]-Table2[[#This Row],[50D EMA]])/Table2[[#This Row],[50D EMA]]</f>
        <v>9.6251589723205994E-2</v>
      </c>
      <c r="U613" s="2">
        <f>(Table2[[#This Row],[Close Price]]-Table2[[#This Row],[200D EMA]])/Table2[[#This Row],[200D EMA]]</f>
        <v>0.12338401520190372</v>
      </c>
      <c r="V613">
        <v>1.5883505354498999</v>
      </c>
      <c r="W613">
        <v>428.55</v>
      </c>
      <c r="X613">
        <v>465</v>
      </c>
      <c r="Y613">
        <v>428.55</v>
      </c>
      <c r="Z613">
        <v>465</v>
      </c>
      <c r="AA613">
        <v>428.55</v>
      </c>
      <c r="AB613">
        <v>465</v>
      </c>
      <c r="AC613" s="2">
        <f>(Table2[[#This Row],[Close Price]]/Table2[[#This Row],[Day Low]])-1</f>
        <v>7.8053902695134791E-2</v>
      </c>
      <c r="AD613" s="2">
        <f>(Table2[[#This Row],[Day High]]/Table2[[#This Row],[Close Price]])-1</f>
        <v>6.4935064935065512E-3</v>
      </c>
      <c r="AE613" s="2">
        <f>(Table2[[#This Row],[Close Price]]/Table2[[#This Row],[Current Week Low]])-1</f>
        <v>7.8053902695134791E-2</v>
      </c>
      <c r="AF613" s="2">
        <f>(Table2[[#This Row],[Current Week High]]/Table2[[#This Row],[Close Price]])-1</f>
        <v>6.4935064935065512E-3</v>
      </c>
      <c r="AG613" s="2">
        <f>(Table2[[#This Row],[Close Price]]/Table2[[#This Row],[Current Month Low]])-1</f>
        <v>7.8053902695134791E-2</v>
      </c>
      <c r="AH613" s="2">
        <f>(Table2[[#This Row],[Current Month High]]/Table2[[#This Row],[Close Price]])-1</f>
        <v>6.4935064935065512E-3</v>
      </c>
      <c r="AI613">
        <v>15.995670995670899</v>
      </c>
      <c r="AJ613">
        <v>39.640320386882202</v>
      </c>
      <c r="AK613" t="str">
        <f>IF(AND(Table2[[#This Row],[20D EMA]]&gt;Table2[[#This Row],[50D EMA]],Table2[[#This Row],[50D EMA]]&gt;Table2[[#This Row],[200D EMA]]),"Uptrend","Downtrend/NoTrend")</f>
        <v>Uptrend</v>
      </c>
      <c r="AL613">
        <v>-0.03</v>
      </c>
      <c r="AM613" t="s">
        <v>10357</v>
      </c>
      <c r="AN613">
        <v>15.17</v>
      </c>
      <c r="AO613" t="s">
        <v>10358</v>
      </c>
      <c r="AP613">
        <v>-3.7441934235706999E-2</v>
      </c>
      <c r="AQ613">
        <f>(Table2[[#This Row],[Sharpe Ratio]]-AVERAGE(Table2[Sharpe Ratio]))/_xlfn.STDEV.P(Table2[Sharpe Ratio])</f>
        <v>-1.1557005023857643</v>
      </c>
      <c r="AR6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-2.9896555693005205</v>
      </c>
      <c r="AS613">
        <f>_xlfn.RANK.AVG(Table2[[#This Row],[1Y Return vs Nifty Z-Score]],Table2[1Y Return vs Nifty Z-Score])</f>
        <v>623</v>
      </c>
      <c r="AT613">
        <f>_xlfn.RANK.AVG(Table2[[#This Row],[6M Return vs Nifty Z-Score]],Table2[6M Return vs Nifty Z-Score])</f>
        <v>396</v>
      </c>
      <c r="AU613">
        <f>_xlfn.RANK.AVG(Table2[[#This Row],[Sharpe Ratio Z-Score]],Table2[Sharpe Ratio Z-Score])</f>
        <v>649</v>
      </c>
      <c r="AV613">
        <f>(Table2[[#This Row],[Rank 1Y]]+Table2[[#This Row],[Rank 6M]]+Table2[[#This Row],[Rank Sharpe]])/3</f>
        <v>556</v>
      </c>
    </row>
    <row r="614" spans="1:48" x14ac:dyDescent="0.3">
      <c r="A614" t="s">
        <v>1330</v>
      </c>
      <c r="B614" t="s">
        <v>1331</v>
      </c>
      <c r="C614" t="s">
        <v>10314</v>
      </c>
      <c r="D614" t="s">
        <v>24</v>
      </c>
      <c r="E614">
        <v>8530.8266787920002</v>
      </c>
      <c r="F614">
        <v>44.02</v>
      </c>
      <c r="G614">
        <v>-37.613840846827898</v>
      </c>
      <c r="H614">
        <f>(Table2[[#This Row],[1Y Return vs Nifty]]-AVERAGE(Table2[1Y Return vs Nifty]))/_xlfn.STDEV.P(Table2[1Y Return vs Nifty])</f>
        <v>-1.0373171240014951</v>
      </c>
      <c r="I614">
        <v>0.79406750830049999</v>
      </c>
      <c r="J614">
        <f>(Table2[[#This Row],[1M Return vs Nifty]]-AVERAGE(Table2[1M Return vs Nifty]))/_xlfn.STDEV.P(Table2[1M Return vs Nifty])</f>
        <v>-0.20058839335909834</v>
      </c>
      <c r="K614">
        <v>-28.618460860975201</v>
      </c>
      <c r="L614">
        <f>(Table2[[#This Row],[6M Return vs Nifty]]-AVERAGE(Table2[6M Return vs Nifty]))/_xlfn.STDEV.P(Table2[6M Return vs Nifty])</f>
        <v>-1.2618888220326954</v>
      </c>
      <c r="M614">
        <v>1.0559143822539301</v>
      </c>
      <c r="N614">
        <f>(Table2[[#This Row],[1W Return vs Nifty]]-AVERAGE(Table2[1W Return vs Nifty]))/_xlfn.STDEV.P(Table2[1W Return vs Nifty])</f>
        <v>0.44923075002715218</v>
      </c>
      <c r="O614">
        <v>43.64</v>
      </c>
      <c r="P614">
        <v>44.637385874182598</v>
      </c>
      <c r="Q614">
        <v>47.825163042579497</v>
      </c>
      <c r="R614">
        <v>62.265791846906403</v>
      </c>
      <c r="S614" s="2">
        <f>(Table2[[#This Row],[Close Price]]-Table2[[#This Row],[20D EMA]])/Table2[[#This Row],[20D EMA]]</f>
        <v>8.7076076993584453E-3</v>
      </c>
      <c r="T614" s="2">
        <f>(Table2[[#This Row],[Close Price]]-Table2[[#This Row],[50D EMA]])/Table2[[#This Row],[50D EMA]]</f>
        <v>-1.3831138676507473E-2</v>
      </c>
      <c r="U614" s="2">
        <f>(Table2[[#This Row],[Close Price]]-Table2[[#This Row],[200D EMA]])/Table2[[#This Row],[200D EMA]]</f>
        <v>-7.9564037015236039E-2</v>
      </c>
      <c r="V614">
        <v>0.63547551513293299</v>
      </c>
      <c r="W614">
        <v>43.96</v>
      </c>
      <c r="X614">
        <v>44.57</v>
      </c>
      <c r="Y614">
        <v>43.91</v>
      </c>
      <c r="Z614">
        <v>44.9</v>
      </c>
      <c r="AA614">
        <v>43.91</v>
      </c>
      <c r="AB614">
        <v>44.9</v>
      </c>
      <c r="AC614" s="2">
        <f>(Table2[[#This Row],[Close Price]]/Table2[[#This Row],[Day Low]])-1</f>
        <v>1.3648771610554888E-3</v>
      </c>
      <c r="AD614" s="2">
        <f>(Table2[[#This Row],[Day High]]/Table2[[#This Row],[Close Price]])-1</f>
        <v>1.2494320763289268E-2</v>
      </c>
      <c r="AE614" s="2">
        <f>(Table2[[#This Row],[Close Price]]/Table2[[#This Row],[Current Week Low]])-1</f>
        <v>2.5051241175131356E-3</v>
      </c>
      <c r="AF614" s="2">
        <f>(Table2[[#This Row],[Current Week High]]/Table2[[#This Row],[Close Price]])-1</f>
        <v>1.9990913221263007E-2</v>
      </c>
      <c r="AG614" s="2">
        <f>(Table2[[#This Row],[Close Price]]/Table2[[#This Row],[Current Month Low]])-1</f>
        <v>2.5051241175131356E-3</v>
      </c>
      <c r="AH614" s="2">
        <f>(Table2[[#This Row],[Current Month High]]/Table2[[#This Row],[Close Price]])-1</f>
        <v>1.9990913221263007E-2</v>
      </c>
      <c r="AI614">
        <v>43.116765106769599</v>
      </c>
      <c r="AJ614">
        <v>10.050000000000001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-0.14000000000000001</v>
      </c>
      <c r="AM614" t="s">
        <v>10357</v>
      </c>
      <c r="AN614">
        <v>6.61</v>
      </c>
      <c r="AO614" t="s">
        <v>10358</v>
      </c>
      <c r="AP614">
        <v>7.7943901467931995E-2</v>
      </c>
      <c r="AQ614">
        <f>(Table2[[#This Row],[Sharpe Ratio]]-AVERAGE(Table2[Sharpe Ratio]))/_xlfn.STDEV.P(Table2[Sharpe Ratio])</f>
        <v>0.16446477087980516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676</v>
      </c>
      <c r="AT614">
        <f>_xlfn.RANK.AVG(Table2[[#This Row],[6M Return vs Nifty Z-Score]],Table2[6M Return vs Nifty Z-Score])</f>
        <v>694</v>
      </c>
      <c r="AU614">
        <f>_xlfn.RANK.AVG(Table2[[#This Row],[Sharpe Ratio Z-Score]],Table2[Sharpe Ratio Z-Score])</f>
        <v>301</v>
      </c>
      <c r="AV614">
        <f>(Table2[[#This Row],[Rank 1Y]]+Table2[[#This Row],[Rank 6M]]+Table2[[#This Row],[Rank Sharpe]])/3</f>
        <v>557</v>
      </c>
    </row>
    <row r="615" spans="1:48" x14ac:dyDescent="0.3">
      <c r="A615" t="s">
        <v>2201</v>
      </c>
      <c r="B615" t="s">
        <v>2202</v>
      </c>
      <c r="C615" t="s">
        <v>10313</v>
      </c>
      <c r="D615" t="s">
        <v>298</v>
      </c>
      <c r="E615">
        <v>2629.1116125399999</v>
      </c>
      <c r="F615">
        <v>1749.55</v>
      </c>
      <c r="G615">
        <v>-21.1864040606206</v>
      </c>
      <c r="H615">
        <f>(Table2[[#This Row],[1Y Return vs Nifty]]-AVERAGE(Table2[1Y Return vs Nifty]))/_xlfn.STDEV.P(Table2[1Y Return vs Nifty])</f>
        <v>-0.76342077002215936</v>
      </c>
      <c r="I615">
        <v>-1.385950962403</v>
      </c>
      <c r="J615">
        <f>(Table2[[#This Row],[1M Return vs Nifty]]-AVERAGE(Table2[1M Return vs Nifty]))/_xlfn.STDEV.P(Table2[1M Return vs Nifty])</f>
        <v>-0.41292971244619375</v>
      </c>
      <c r="K615">
        <v>-17.8369861476077</v>
      </c>
      <c r="L615">
        <f>(Table2[[#This Row],[6M Return vs Nifty]]-AVERAGE(Table2[6M Return vs Nifty]))/_xlfn.STDEV.P(Table2[6M Return vs Nifty])</f>
        <v>-0.90067412654375167</v>
      </c>
      <c r="M615">
        <v>-2.7878411289588398</v>
      </c>
      <c r="N615">
        <f>(Table2[[#This Row],[1W Return vs Nifty]]-AVERAGE(Table2[1W Return vs Nifty]))/_xlfn.STDEV.P(Table2[1W Return vs Nifty])</f>
        <v>-0.47051372180146089</v>
      </c>
      <c r="O615">
        <v>1767.9</v>
      </c>
      <c r="P615">
        <v>1768.1865116430899</v>
      </c>
      <c r="Q615">
        <v>1691.7122806290499</v>
      </c>
      <c r="R615">
        <v>45.776684518654299</v>
      </c>
      <c r="S615" s="2">
        <f>(Table2[[#This Row],[Close Price]]-Table2[[#This Row],[20D EMA]])/Table2[[#This Row],[20D EMA]]</f>
        <v>-1.0379546354431888E-2</v>
      </c>
      <c r="T615" s="2">
        <f>(Table2[[#This Row],[Close Price]]-Table2[[#This Row],[50D EMA]])/Table2[[#This Row],[50D EMA]]</f>
        <v>-1.0539901486847098E-2</v>
      </c>
      <c r="U615" s="2">
        <f>(Table2[[#This Row],[Close Price]]-Table2[[#This Row],[200D EMA]])/Table2[[#This Row],[200D EMA]]</f>
        <v>3.4188862984102432E-2</v>
      </c>
      <c r="V615">
        <v>0.47261937364624601</v>
      </c>
      <c r="W615">
        <v>1733</v>
      </c>
      <c r="X615">
        <v>1775.7</v>
      </c>
      <c r="Y615">
        <v>1733</v>
      </c>
      <c r="Z615">
        <v>1775.7</v>
      </c>
      <c r="AA615">
        <v>1733</v>
      </c>
      <c r="AB615">
        <v>1775.7</v>
      </c>
      <c r="AC615" s="2">
        <f>(Table2[[#This Row],[Close Price]]/Table2[[#This Row],[Day Low]])-1</f>
        <v>9.5499134448933098E-3</v>
      </c>
      <c r="AD615" s="2">
        <f>(Table2[[#This Row],[Day High]]/Table2[[#This Row],[Close Price]])-1</f>
        <v>1.494670058014913E-2</v>
      </c>
      <c r="AE615" s="2">
        <f>(Table2[[#This Row],[Close Price]]/Table2[[#This Row],[Current Week Low]])-1</f>
        <v>9.5499134448933098E-3</v>
      </c>
      <c r="AF615" s="2">
        <f>(Table2[[#This Row],[Current Week High]]/Table2[[#This Row],[Close Price]])-1</f>
        <v>1.494670058014913E-2</v>
      </c>
      <c r="AG615" s="2">
        <f>(Table2[[#This Row],[Close Price]]/Table2[[#This Row],[Current Month Low]])-1</f>
        <v>9.5499134448933098E-3</v>
      </c>
      <c r="AH615" s="2">
        <f>(Table2[[#This Row],[Current Month High]]/Table2[[#This Row],[Close Price]])-1</f>
        <v>1.494670058014913E-2</v>
      </c>
      <c r="AI615">
        <v>21.5969820811065</v>
      </c>
      <c r="AJ615">
        <v>33.553435114503799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-0.2</v>
      </c>
      <c r="AM615" t="s">
        <v>10357</v>
      </c>
      <c r="AN615">
        <v>1.46</v>
      </c>
      <c r="AO615" t="s">
        <v>10358</v>
      </c>
      <c r="AP615">
        <v>1.9071794879209999E-2</v>
      </c>
      <c r="AQ615">
        <f>(Table2[[#This Row],[Sharpe Ratio]]-AVERAGE(Table2[Sharpe Ratio]))/_xlfn.STDEV.P(Table2[Sharpe Ratio])</f>
        <v>-0.50910933124864843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580</v>
      </c>
      <c r="AT615">
        <f>_xlfn.RANK.AVG(Table2[[#This Row],[6M Return vs Nifty Z-Score]],Table2[6M Return vs Nifty Z-Score])</f>
        <v>617</v>
      </c>
      <c r="AU615">
        <f>_xlfn.RANK.AVG(Table2[[#This Row],[Sharpe Ratio Z-Score]],Table2[Sharpe Ratio Z-Score])</f>
        <v>474</v>
      </c>
      <c r="AV615">
        <f>(Table2[[#This Row],[Rank 1Y]]+Table2[[#This Row],[Rank 6M]]+Table2[[#This Row],[Rank Sharpe]])/3</f>
        <v>557</v>
      </c>
    </row>
    <row r="616" spans="1:48" x14ac:dyDescent="0.3">
      <c r="A616" t="s">
        <v>2002</v>
      </c>
      <c r="B616" t="s">
        <v>2003</v>
      </c>
      <c r="C616" t="s">
        <v>10321</v>
      </c>
      <c r="D616" t="s">
        <v>127</v>
      </c>
      <c r="E616">
        <v>3337.78476525</v>
      </c>
      <c r="F616">
        <v>1121.55</v>
      </c>
      <c r="G616">
        <v>-28.4460860198106</v>
      </c>
      <c r="H616">
        <f>(Table2[[#This Row],[1Y Return vs Nifty]]-AVERAGE(Table2[1Y Return vs Nifty]))/_xlfn.STDEV.P(Table2[1Y Return vs Nifty])</f>
        <v>-0.88446219879461341</v>
      </c>
      <c r="I616">
        <v>8.1906114281491007</v>
      </c>
      <c r="J616">
        <f>(Table2[[#This Row],[1M Return vs Nifty]]-AVERAGE(Table2[1M Return vs Nifty]))/_xlfn.STDEV.P(Table2[1M Return vs Nifty])</f>
        <v>0.51986049903925413</v>
      </c>
      <c r="K616">
        <v>-10.784302936699399</v>
      </c>
      <c r="L616">
        <f>(Table2[[#This Row],[6M Return vs Nifty]]-AVERAGE(Table2[6M Return vs Nifty]))/_xlfn.STDEV.P(Table2[6M Return vs Nifty])</f>
        <v>-0.66438615239030419</v>
      </c>
      <c r="M616">
        <v>-1.3838252400703099</v>
      </c>
      <c r="N616">
        <f>(Table2[[#This Row],[1W Return vs Nifty]]-AVERAGE(Table2[1W Return vs Nifty]))/_xlfn.STDEV.P(Table2[1W Return vs Nifty])</f>
        <v>-0.134556908628054</v>
      </c>
      <c r="O616">
        <v>1110.8900000000001</v>
      </c>
      <c r="P616">
        <v>1126.21759498542</v>
      </c>
      <c r="Q616">
        <v>1125.6978324899701</v>
      </c>
      <c r="R616">
        <v>70.303887116461695</v>
      </c>
      <c r="S616" s="2">
        <f>(Table2[[#This Row],[Close Price]]-Table2[[#This Row],[20D EMA]])/Table2[[#This Row],[20D EMA]]</f>
        <v>9.5959095860074835E-3</v>
      </c>
      <c r="T616" s="2">
        <f>(Table2[[#This Row],[Close Price]]-Table2[[#This Row],[50D EMA]])/Table2[[#This Row],[50D EMA]]</f>
        <v>-4.144487713744551E-3</v>
      </c>
      <c r="U616" s="2">
        <f>(Table2[[#This Row],[Close Price]]-Table2[[#This Row],[200D EMA]])/Table2[[#This Row],[200D EMA]]</f>
        <v>-3.684676624805617E-3</v>
      </c>
      <c r="V616">
        <v>0.91241663768544201</v>
      </c>
      <c r="W616">
        <v>1114</v>
      </c>
      <c r="X616">
        <v>1132.05</v>
      </c>
      <c r="Y616">
        <v>1114</v>
      </c>
      <c r="Z616">
        <v>1167.55</v>
      </c>
      <c r="AA616">
        <v>1114</v>
      </c>
      <c r="AB616">
        <v>1167.55</v>
      </c>
      <c r="AC616" s="2">
        <f>(Table2[[#This Row],[Close Price]]/Table2[[#This Row],[Day Low]])-1</f>
        <v>6.7773788150806702E-3</v>
      </c>
      <c r="AD616" s="2">
        <f>(Table2[[#This Row],[Day High]]/Table2[[#This Row],[Close Price]])-1</f>
        <v>9.3620436003745144E-3</v>
      </c>
      <c r="AE616" s="2">
        <f>(Table2[[#This Row],[Close Price]]/Table2[[#This Row],[Current Week Low]])-1</f>
        <v>6.7773788150806702E-3</v>
      </c>
      <c r="AF616" s="2">
        <f>(Table2[[#This Row],[Current Week High]]/Table2[[#This Row],[Close Price]])-1</f>
        <v>4.1014667201640487E-2</v>
      </c>
      <c r="AG616" s="2">
        <f>(Table2[[#This Row],[Close Price]]/Table2[[#This Row],[Current Month Low]])-1</f>
        <v>6.7773788150806702E-3</v>
      </c>
      <c r="AH616" s="2">
        <f>(Table2[[#This Row],[Current Month High]]/Table2[[#This Row],[Close Price]])-1</f>
        <v>4.1014667201640487E-2</v>
      </c>
      <c r="AI616">
        <v>21.171592884846799</v>
      </c>
      <c r="AJ616">
        <v>17.439790575916199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-0.03</v>
      </c>
      <c r="AM616" t="s">
        <v>10357</v>
      </c>
      <c r="AN616">
        <v>2.37</v>
      </c>
      <c r="AO616" t="s">
        <v>10358</v>
      </c>
      <c r="AP616">
        <v>4.8480382698869997E-3</v>
      </c>
      <c r="AQ616">
        <f>(Table2[[#This Row],[Sharpe Ratio]]-AVERAGE(Table2[Sharpe Ratio]))/_xlfn.STDEV.P(Table2[Sharpe Ratio])</f>
        <v>-0.6718477593798029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628</v>
      </c>
      <c r="AT616">
        <f>_xlfn.RANK.AVG(Table2[[#This Row],[6M Return vs Nifty Z-Score]],Table2[6M Return vs Nifty Z-Score])</f>
        <v>537</v>
      </c>
      <c r="AU616">
        <f>_xlfn.RANK.AVG(Table2[[#This Row],[Sharpe Ratio Z-Score]],Table2[Sharpe Ratio Z-Score])</f>
        <v>509</v>
      </c>
      <c r="AV616">
        <f>(Table2[[#This Row],[Rank 1Y]]+Table2[[#This Row],[Rank 6M]]+Table2[[#This Row],[Rank Sharpe]])/3</f>
        <v>558</v>
      </c>
    </row>
    <row r="617" spans="1:48" x14ac:dyDescent="0.3">
      <c r="A617" t="s">
        <v>2006</v>
      </c>
      <c r="B617" t="s">
        <v>2007</v>
      </c>
      <c r="C617" t="s">
        <v>10318</v>
      </c>
      <c r="D617" t="s">
        <v>54</v>
      </c>
      <c r="E617">
        <v>3328.6994225499998</v>
      </c>
      <c r="F617">
        <v>374.6</v>
      </c>
      <c r="G617">
        <v>-8.7574021766266306</v>
      </c>
      <c r="H617">
        <f>(Table2[[#This Row],[1Y Return vs Nifty]]-AVERAGE(Table2[1Y Return vs Nifty]))/_xlfn.STDEV.P(Table2[1Y Return vs Nifty])</f>
        <v>-0.55619073505489602</v>
      </c>
      <c r="I617">
        <v>10.81064728154</v>
      </c>
      <c r="J617">
        <f>(Table2[[#This Row],[1M Return vs Nifty]]-AVERAGE(Table2[1M Return vs Nifty]))/_xlfn.STDEV.P(Table2[1M Return vs Nifty])</f>
        <v>0.77506102905355878</v>
      </c>
      <c r="K617">
        <v>-4.4810698192313403</v>
      </c>
      <c r="L617">
        <f>(Table2[[#This Row],[6M Return vs Nifty]]-AVERAGE(Table2[6M Return vs Nifty]))/_xlfn.STDEV.P(Table2[6M Return vs Nifty])</f>
        <v>-0.45320720965261785</v>
      </c>
      <c r="M617">
        <v>-1.6158135977431101</v>
      </c>
      <c r="N617">
        <f>(Table2[[#This Row],[1W Return vs Nifty]]-AVERAGE(Table2[1W Return vs Nifty]))/_xlfn.STDEV.P(Table2[1W Return vs Nifty])</f>
        <v>-0.19006772581601689</v>
      </c>
      <c r="O617">
        <v>351.73</v>
      </c>
      <c r="P617">
        <v>340.55938274180698</v>
      </c>
      <c r="Q617">
        <v>339.97269257716198</v>
      </c>
      <c r="R617">
        <v>67.978997954491703</v>
      </c>
      <c r="S617" s="2">
        <f>(Table2[[#This Row],[Close Price]]-Table2[[#This Row],[20D EMA]])/Table2[[#This Row],[20D EMA]]</f>
        <v>6.5021465328519046E-2</v>
      </c>
      <c r="T617" s="2">
        <f>(Table2[[#This Row],[Close Price]]-Table2[[#This Row],[50D EMA]])/Table2[[#This Row],[50D EMA]]</f>
        <v>9.995501220414392E-2</v>
      </c>
      <c r="U617" s="2">
        <f>(Table2[[#This Row],[Close Price]]-Table2[[#This Row],[200D EMA]])/Table2[[#This Row],[200D EMA]]</f>
        <v>0.10185320226852881</v>
      </c>
      <c r="V617">
        <v>1.9347449067638101</v>
      </c>
      <c r="W617">
        <v>357</v>
      </c>
      <c r="X617">
        <v>382.4</v>
      </c>
      <c r="Y617">
        <v>355.35</v>
      </c>
      <c r="Z617">
        <v>382.4</v>
      </c>
      <c r="AA617">
        <v>355.35</v>
      </c>
      <c r="AB617">
        <v>382.4</v>
      </c>
      <c r="AC617" s="2">
        <f>(Table2[[#This Row],[Close Price]]/Table2[[#This Row],[Day Low]])-1</f>
        <v>4.9299719887955229E-2</v>
      </c>
      <c r="AD617" s="2">
        <f>(Table2[[#This Row],[Day High]]/Table2[[#This Row],[Close Price]])-1</f>
        <v>2.0822210357714699E-2</v>
      </c>
      <c r="AE617" s="2">
        <f>(Table2[[#This Row],[Close Price]]/Table2[[#This Row],[Current Week Low]])-1</f>
        <v>5.4171943154636359E-2</v>
      </c>
      <c r="AF617" s="2">
        <f>(Table2[[#This Row],[Current Week High]]/Table2[[#This Row],[Close Price]])-1</f>
        <v>2.0822210357714699E-2</v>
      </c>
      <c r="AG617" s="2">
        <f>(Table2[[#This Row],[Close Price]]/Table2[[#This Row],[Current Month Low]])-1</f>
        <v>5.4171943154636359E-2</v>
      </c>
      <c r="AH617" s="2">
        <f>(Table2[[#This Row],[Current Month High]]/Table2[[#This Row],[Close Price]])-1</f>
        <v>2.0822210357714699E-2</v>
      </c>
      <c r="AI617">
        <v>10.784837159636901</v>
      </c>
      <c r="AJ617">
        <v>30.704815073272801</v>
      </c>
      <c r="AK617" t="str">
        <f>IF(AND(Table2[[#This Row],[20D EMA]]&gt;Table2[[#This Row],[50D EMA]],Table2[[#This Row],[50D EMA]]&gt;Table2[[#This Row],[200D EMA]]),"Uptrend","Downtrend/NoTrend")</f>
        <v>Uptrend</v>
      </c>
      <c r="AL617">
        <v>-0.01</v>
      </c>
      <c r="AM617" t="s">
        <v>10357</v>
      </c>
      <c r="AN617">
        <v>13.39</v>
      </c>
      <c r="AO617" t="s">
        <v>10358</v>
      </c>
      <c r="AP617">
        <v>-7.7767850917963996E-2</v>
      </c>
      <c r="AQ617">
        <f>(Table2[[#This Row],[Sharpe Ratio]]-AVERAGE(Table2[Sharpe Ratio]))/_xlfn.STDEV.P(Table2[Sharpe Ratio])</f>
        <v>-1.6170818711809067</v>
      </c>
      <c r="AR6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-2.041486512650879</v>
      </c>
      <c r="AS617">
        <f>_xlfn.RANK.AVG(Table2[[#This Row],[1Y Return vs Nifty Z-Score]],Table2[1Y Return vs Nifty Z-Score])</f>
        <v>504</v>
      </c>
      <c r="AT617">
        <f>_xlfn.RANK.AVG(Table2[[#This Row],[6M Return vs Nifty Z-Score]],Table2[6M Return vs Nifty Z-Score])</f>
        <v>480</v>
      </c>
      <c r="AU617">
        <f>_xlfn.RANK.AVG(Table2[[#This Row],[Sharpe Ratio Z-Score]],Table2[Sharpe Ratio Z-Score])</f>
        <v>698</v>
      </c>
      <c r="AV617">
        <f>(Table2[[#This Row],[Rank 1Y]]+Table2[[#This Row],[Rank 6M]]+Table2[[#This Row],[Rank Sharpe]])/3</f>
        <v>560.66666666666663</v>
      </c>
    </row>
    <row r="618" spans="1:48" x14ac:dyDescent="0.3">
      <c r="A618" t="s">
        <v>306</v>
      </c>
      <c r="B618" t="s">
        <v>307</v>
      </c>
      <c r="C618" t="s">
        <v>10312</v>
      </c>
      <c r="D618" t="s">
        <v>177</v>
      </c>
      <c r="E618">
        <v>93247.397887155006</v>
      </c>
      <c r="F618">
        <v>854.55</v>
      </c>
      <c r="G618">
        <v>6.0838706190275298</v>
      </c>
      <c r="H618">
        <f>(Table2[[#This Row],[1Y Return vs Nifty]]-AVERAGE(Table2[1Y Return vs Nifty]))/_xlfn.STDEV.P(Table2[1Y Return vs Nifty])</f>
        <v>-0.30874065747764534</v>
      </c>
      <c r="I618">
        <v>-6.0203610890147798</v>
      </c>
      <c r="J618">
        <f>(Table2[[#This Row],[1M Return vs Nifty]]-AVERAGE(Table2[1M Return vs Nifty]))/_xlfn.STDEV.P(Table2[1M Return vs Nifty])</f>
        <v>-0.86433724531804723</v>
      </c>
      <c r="K618">
        <v>-29.168487550664601</v>
      </c>
      <c r="L618">
        <f>(Table2[[#This Row],[6M Return vs Nifty]]-AVERAGE(Table2[6M Return vs Nifty]))/_xlfn.STDEV.P(Table2[6M Return vs Nifty])</f>
        <v>-1.2803165166207664</v>
      </c>
      <c r="M618">
        <v>-1.1972438209747001</v>
      </c>
      <c r="N618">
        <f>(Table2[[#This Row],[1W Return vs Nifty]]-AVERAGE(Table2[1W Return vs Nifty]))/_xlfn.STDEV.P(Table2[1W Return vs Nifty])</f>
        <v>-8.9911189549792478E-2</v>
      </c>
      <c r="O618">
        <v>856.59</v>
      </c>
      <c r="P618">
        <v>877.24636945775001</v>
      </c>
      <c r="Q618">
        <v>932.73766635863797</v>
      </c>
      <c r="R618">
        <v>45.807547156680101</v>
      </c>
      <c r="S618" s="2">
        <f>(Table2[[#This Row],[Close Price]]-Table2[[#This Row],[20D EMA]])/Table2[[#This Row],[20D EMA]]</f>
        <v>-2.3815360907786425E-3</v>
      </c>
      <c r="T618" s="2">
        <f>(Table2[[#This Row],[Close Price]]-Table2[[#This Row],[50D EMA]])/Table2[[#This Row],[50D EMA]]</f>
        <v>-2.5872286563898006E-2</v>
      </c>
      <c r="U618" s="2">
        <f>(Table2[[#This Row],[Close Price]]-Table2[[#This Row],[200D EMA]])/Table2[[#This Row],[200D EMA]]</f>
        <v>-8.382599864748555E-2</v>
      </c>
      <c r="V618">
        <v>1.2883109264456001</v>
      </c>
      <c r="W618">
        <v>837.6</v>
      </c>
      <c r="X618">
        <v>858.95</v>
      </c>
      <c r="Y618">
        <v>830.8</v>
      </c>
      <c r="Z618">
        <v>858.95</v>
      </c>
      <c r="AA618">
        <v>830.8</v>
      </c>
      <c r="AB618">
        <v>858.95</v>
      </c>
      <c r="AC618" s="2">
        <f>(Table2[[#This Row],[Close Price]]/Table2[[#This Row],[Day Low]])-1</f>
        <v>2.0236389684813672E-2</v>
      </c>
      <c r="AD618" s="2">
        <f>(Table2[[#This Row],[Day High]]/Table2[[#This Row],[Close Price]])-1</f>
        <v>5.1489087824001523E-3</v>
      </c>
      <c r="AE618" s="2">
        <f>(Table2[[#This Row],[Close Price]]/Table2[[#This Row],[Current Week Low]])-1</f>
        <v>2.8586904188733664E-2</v>
      </c>
      <c r="AF618" s="2">
        <f>(Table2[[#This Row],[Current Week High]]/Table2[[#This Row],[Close Price]])-1</f>
        <v>5.1489087824001523E-3</v>
      </c>
      <c r="AG618" s="2">
        <f>(Table2[[#This Row],[Close Price]]/Table2[[#This Row],[Current Month Low]])-1</f>
        <v>2.8586904188733664E-2</v>
      </c>
      <c r="AH618" s="2">
        <f>(Table2[[#This Row],[Current Month High]]/Table2[[#This Row],[Close Price]])-1</f>
        <v>5.1489087824001523E-3</v>
      </c>
      <c r="AI618">
        <v>47.375811830788102</v>
      </c>
      <c r="AJ618">
        <v>63.7068965517241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-0.14000000000000001</v>
      </c>
      <c r="AM618" t="s">
        <v>10357</v>
      </c>
      <c r="AN618">
        <v>-0.21</v>
      </c>
      <c r="AO618" t="s">
        <v>10357</v>
      </c>
      <c r="AP618">
        <v>-1.2944355154076E-2</v>
      </c>
      <c r="AQ618">
        <f>(Table2[[#This Row],[Sharpe Ratio]]-AVERAGE(Table2[Sharpe Ratio]))/_xlfn.STDEV.P(Table2[Sharpe Ratio])</f>
        <v>-0.8754160724518194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390</v>
      </c>
      <c r="AT618">
        <f>_xlfn.RANK.AVG(Table2[[#This Row],[6M Return vs Nifty Z-Score]],Table2[6M Return vs Nifty Z-Score])</f>
        <v>698</v>
      </c>
      <c r="AU618">
        <f>_xlfn.RANK.AVG(Table2[[#This Row],[Sharpe Ratio Z-Score]],Table2[Sharpe Ratio Z-Score])</f>
        <v>598</v>
      </c>
      <c r="AV618">
        <f>(Table2[[#This Row],[Rank 1Y]]+Table2[[#This Row],[Rank 6M]]+Table2[[#This Row],[Rank Sharpe]])/3</f>
        <v>562</v>
      </c>
    </row>
    <row r="619" spans="1:48" x14ac:dyDescent="0.3">
      <c r="A619" t="s">
        <v>422</v>
      </c>
      <c r="B619" t="s">
        <v>423</v>
      </c>
      <c r="C619" t="s">
        <v>10321</v>
      </c>
      <c r="D619" t="s">
        <v>127</v>
      </c>
      <c r="E619">
        <v>55006.205273612999</v>
      </c>
      <c r="F619">
        <v>130.46</v>
      </c>
      <c r="G619">
        <v>-2.0651601363152299</v>
      </c>
      <c r="H619">
        <f>(Table2[[#This Row],[1Y Return vs Nifty]]-AVERAGE(Table2[1Y Return vs Nifty]))/_xlfn.STDEV.P(Table2[1Y Return vs Nifty])</f>
        <v>-0.4446102907869553</v>
      </c>
      <c r="I619">
        <v>-8.7098058324265004</v>
      </c>
      <c r="J619">
        <f>(Table2[[#This Row],[1M Return vs Nifty]]-AVERAGE(Table2[1M Return vs Nifty]))/_xlfn.STDEV.P(Table2[1M Return vs Nifty])</f>
        <v>-1.1262984406484748</v>
      </c>
      <c r="K619">
        <v>-20.365832820701598</v>
      </c>
      <c r="L619">
        <f>(Table2[[#This Row],[6M Return vs Nifty]]-AVERAGE(Table2[6M Return vs Nifty]))/_xlfn.STDEV.P(Table2[6M Return vs Nifty])</f>
        <v>-0.9853987681391434</v>
      </c>
      <c r="M619">
        <v>-3.6086818483499599</v>
      </c>
      <c r="N619">
        <f>(Table2[[#This Row],[1W Return vs Nifty]]-AVERAGE(Table2[1W Return vs Nifty]))/_xlfn.STDEV.P(Table2[1W Return vs Nifty])</f>
        <v>-0.66692676412672591</v>
      </c>
      <c r="O619">
        <v>134.72</v>
      </c>
      <c r="P619">
        <v>140.066258021094</v>
      </c>
      <c r="Q619">
        <v>133.52329401624999</v>
      </c>
      <c r="R619">
        <v>45.248282040324497</v>
      </c>
      <c r="S619" s="2">
        <f>(Table2[[#This Row],[Close Price]]-Table2[[#This Row],[20D EMA]])/Table2[[#This Row],[20D EMA]]</f>
        <v>-3.1621140142517747E-2</v>
      </c>
      <c r="T619" s="2">
        <f>(Table2[[#This Row],[Close Price]]-Table2[[#This Row],[50D EMA]])/Table2[[#This Row],[50D EMA]]</f>
        <v>-6.858367002027918E-2</v>
      </c>
      <c r="U619" s="2">
        <f>(Table2[[#This Row],[Close Price]]-Table2[[#This Row],[200D EMA]])/Table2[[#This Row],[200D EMA]]</f>
        <v>-2.2942019509174003E-2</v>
      </c>
      <c r="V619">
        <v>0.51138367221004999</v>
      </c>
      <c r="W619">
        <v>128.69999999999999</v>
      </c>
      <c r="X619">
        <v>131.84</v>
      </c>
      <c r="Y619">
        <v>128.69999999999999</v>
      </c>
      <c r="Z619">
        <v>134.13999999999999</v>
      </c>
      <c r="AA619">
        <v>128.69999999999999</v>
      </c>
      <c r="AB619">
        <v>134.13999999999999</v>
      </c>
      <c r="AC619" s="2">
        <f>(Table2[[#This Row],[Close Price]]/Table2[[#This Row],[Day Low]])-1</f>
        <v>1.3675213675213849E-2</v>
      </c>
      <c r="AD619" s="2">
        <f>(Table2[[#This Row],[Day High]]/Table2[[#This Row],[Close Price]])-1</f>
        <v>1.0577954928713718E-2</v>
      </c>
      <c r="AE619" s="2">
        <f>(Table2[[#This Row],[Close Price]]/Table2[[#This Row],[Current Week Low]])-1</f>
        <v>1.3675213675213849E-2</v>
      </c>
      <c r="AF619" s="2">
        <f>(Table2[[#This Row],[Current Week High]]/Table2[[#This Row],[Close Price]])-1</f>
        <v>2.8207879809903247E-2</v>
      </c>
      <c r="AG619" s="2">
        <f>(Table2[[#This Row],[Close Price]]/Table2[[#This Row],[Current Month Low]])-1</f>
        <v>1.3675213675213849E-2</v>
      </c>
      <c r="AH619" s="2">
        <f>(Table2[[#This Row],[Current Month High]]/Table2[[#This Row],[Close Price]])-1</f>
        <v>2.8207879809903247E-2</v>
      </c>
      <c r="AI619">
        <v>34.409014257243498</v>
      </c>
      <c r="AJ619">
        <v>59.486552567237098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-0.08</v>
      </c>
      <c r="AM619" t="s">
        <v>10357</v>
      </c>
      <c r="AN619">
        <v>-0.65</v>
      </c>
      <c r="AO619" t="s">
        <v>10357</v>
      </c>
      <c r="AP619">
        <v>-1.3400203211979E-2</v>
      </c>
      <c r="AQ619">
        <f>(Table2[[#This Row],[Sharpe Ratio]]-AVERAGE(Table2[Sharpe Ratio]))/_xlfn.STDEV.P(Table2[Sharpe Ratio])</f>
        <v>-0.88063157201690256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455</v>
      </c>
      <c r="AT619">
        <f>_xlfn.RANK.AVG(Table2[[#This Row],[6M Return vs Nifty Z-Score]],Table2[6M Return vs Nifty Z-Score])</f>
        <v>632</v>
      </c>
      <c r="AU619">
        <f>_xlfn.RANK.AVG(Table2[[#This Row],[Sharpe Ratio Z-Score]],Table2[Sharpe Ratio Z-Score])</f>
        <v>601</v>
      </c>
      <c r="AV619">
        <f>(Table2[[#This Row],[Rank 1Y]]+Table2[[#This Row],[Rank 6M]]+Table2[[#This Row],[Rank Sharpe]])/3</f>
        <v>562.66666666666663</v>
      </c>
    </row>
    <row r="620" spans="1:48" x14ac:dyDescent="0.3">
      <c r="A620" t="s">
        <v>213</v>
      </c>
      <c r="B620" t="s">
        <v>214</v>
      </c>
      <c r="C620" t="s">
        <v>10320</v>
      </c>
      <c r="D620" t="s">
        <v>215</v>
      </c>
      <c r="E620">
        <v>124224.63800922</v>
      </c>
      <c r="F620">
        <v>1028.5999999999999</v>
      </c>
      <c r="G620">
        <v>-3.2262892614979699</v>
      </c>
      <c r="H620">
        <f>(Table2[[#This Row],[1Y Return vs Nifty]]-AVERAGE(Table2[1Y Return vs Nifty]))/_xlfn.STDEV.P(Table2[1Y Return vs Nifty])</f>
        <v>-0.46396991688235384</v>
      </c>
      <c r="I620">
        <v>-15.1046458357765</v>
      </c>
      <c r="J620">
        <f>(Table2[[#This Row],[1M Return vs Nifty]]-AVERAGE(Table2[1M Return vs Nifty]))/_xlfn.STDEV.P(Table2[1M Return vs Nifty])</f>
        <v>-1.7491779161714818</v>
      </c>
      <c r="K620">
        <v>-15.824937427267599</v>
      </c>
      <c r="L620">
        <f>(Table2[[#This Row],[6M Return vs Nifty]]-AVERAGE(Table2[6M Return vs Nifty]))/_xlfn.STDEV.P(Table2[6M Return vs Nifty])</f>
        <v>-0.83326390807656348</v>
      </c>
      <c r="M620">
        <v>-2.5651291148715498</v>
      </c>
      <c r="N620">
        <f>(Table2[[#This Row],[1W Return vs Nifty]]-AVERAGE(Table2[1W Return vs Nifty]))/_xlfn.STDEV.P(Table2[1W Return vs Nifty])</f>
        <v>-0.41722257381635625</v>
      </c>
      <c r="O620">
        <v>1055.69</v>
      </c>
      <c r="P620">
        <v>1060.0237730311801</v>
      </c>
      <c r="Q620">
        <v>1058.65655482433</v>
      </c>
      <c r="R620">
        <v>41.278136924459602</v>
      </c>
      <c r="S620" s="2">
        <f>(Table2[[#This Row],[Close Price]]-Table2[[#This Row],[20D EMA]])/Table2[[#This Row],[20D EMA]]</f>
        <v>-2.5660942132633771E-2</v>
      </c>
      <c r="T620" s="2">
        <f>(Table2[[#This Row],[Close Price]]-Table2[[#This Row],[50D EMA]])/Table2[[#This Row],[50D EMA]]</f>
        <v>-2.9644404050790919E-2</v>
      </c>
      <c r="U620" s="2">
        <f>(Table2[[#This Row],[Close Price]]-Table2[[#This Row],[200D EMA]])/Table2[[#This Row],[200D EMA]]</f>
        <v>-2.8391223468424626E-2</v>
      </c>
      <c r="V620">
        <v>0.65801837810219599</v>
      </c>
      <c r="W620">
        <v>1012</v>
      </c>
      <c r="X620">
        <v>1038</v>
      </c>
      <c r="Y620">
        <v>1003.4</v>
      </c>
      <c r="Z620">
        <v>1049</v>
      </c>
      <c r="AA620">
        <v>1003.4</v>
      </c>
      <c r="AB620">
        <v>1049</v>
      </c>
      <c r="AC620" s="2">
        <f>(Table2[[#This Row],[Close Price]]/Table2[[#This Row],[Day Low]])-1</f>
        <v>1.6403162055335985E-2</v>
      </c>
      <c r="AD620" s="2">
        <f>(Table2[[#This Row],[Day High]]/Table2[[#This Row],[Close Price]])-1</f>
        <v>9.1386350379156767E-3</v>
      </c>
      <c r="AE620" s="2">
        <f>(Table2[[#This Row],[Close Price]]/Table2[[#This Row],[Current Week Low]])-1</f>
        <v>2.511461032489537E-2</v>
      </c>
      <c r="AF620" s="2">
        <f>(Table2[[#This Row],[Current Week High]]/Table2[[#This Row],[Close Price]])-1</f>
        <v>1.9832782422710471E-2</v>
      </c>
      <c r="AG620" s="2">
        <f>(Table2[[#This Row],[Close Price]]/Table2[[#This Row],[Current Month Low]])-1</f>
        <v>2.511461032489537E-2</v>
      </c>
      <c r="AH620" s="2">
        <f>(Table2[[#This Row],[Current Month High]]/Table2[[#This Row],[Close Price]])-1</f>
        <v>1.9832782422710471E-2</v>
      </c>
      <c r="AI620">
        <v>31.051915224577101</v>
      </c>
      <c r="AJ620">
        <v>49.941690962099102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-0.04</v>
      </c>
      <c r="AM620" t="s">
        <v>10357</v>
      </c>
      <c r="AN620">
        <v>-5.85</v>
      </c>
      <c r="AO620" t="s">
        <v>10357</v>
      </c>
      <c r="AP620">
        <v>-3.3492911422038002E-2</v>
      </c>
      <c r="AQ620">
        <f>(Table2[[#This Row],[Sharpe Ratio]]-AVERAGE(Table2[Sharpe Ratio]))/_xlfn.STDEV.P(Table2[Sharpe Ratio])</f>
        <v>-1.1105185027915552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462</v>
      </c>
      <c r="AT620">
        <f>_xlfn.RANK.AVG(Table2[[#This Row],[6M Return vs Nifty Z-Score]],Table2[6M Return vs Nifty Z-Score])</f>
        <v>589</v>
      </c>
      <c r="AU620">
        <f>_xlfn.RANK.AVG(Table2[[#This Row],[Sharpe Ratio Z-Score]],Table2[Sharpe Ratio Z-Score])</f>
        <v>643</v>
      </c>
      <c r="AV620">
        <f>(Table2[[#This Row],[Rank 1Y]]+Table2[[#This Row],[Rank 6M]]+Table2[[#This Row],[Rank Sharpe]])/3</f>
        <v>564.66666666666663</v>
      </c>
    </row>
    <row r="621" spans="1:48" x14ac:dyDescent="0.3">
      <c r="A621" t="s">
        <v>1902</v>
      </c>
      <c r="B621" t="s">
        <v>1903</v>
      </c>
      <c r="C621" t="s">
        <v>10325</v>
      </c>
      <c r="D621" t="s">
        <v>517</v>
      </c>
      <c r="E621">
        <v>3776.5568074349999</v>
      </c>
      <c r="F621">
        <v>337</v>
      </c>
      <c r="G621">
        <v>-28.780666660926698</v>
      </c>
      <c r="H621">
        <f>(Table2[[#This Row],[1Y Return vs Nifty]]-AVERAGE(Table2[1Y Return vs Nifty]))/_xlfn.STDEV.P(Table2[1Y Return vs Nifty])</f>
        <v>-0.89004069645717698</v>
      </c>
      <c r="I621">
        <v>-9.3076000879586402</v>
      </c>
      <c r="J621">
        <f>(Table2[[#This Row],[1M Return vs Nifty]]-AVERAGE(Table2[1M Return vs Nifty]))/_xlfn.STDEV.P(Table2[1M Return vs Nifty])</f>
        <v>-1.1845256632469237</v>
      </c>
      <c r="K621">
        <v>-8.6459936485819693</v>
      </c>
      <c r="L621">
        <f>(Table2[[#This Row],[6M Return vs Nifty]]-AVERAGE(Table2[6M Return vs Nifty]))/_xlfn.STDEV.P(Table2[6M Return vs Nifty])</f>
        <v>-0.59274579159523932</v>
      </c>
      <c r="M621">
        <v>0.89017259660585901</v>
      </c>
      <c r="N621">
        <f>(Table2[[#This Row],[1W Return vs Nifty]]-AVERAGE(Table2[1W Return vs Nifty]))/_xlfn.STDEV.P(Table2[1W Return vs Nifty])</f>
        <v>0.40957159619800576</v>
      </c>
      <c r="O621">
        <v>345.94</v>
      </c>
      <c r="P621">
        <v>354.76962686139399</v>
      </c>
      <c r="Q621">
        <v>332.95814406659701</v>
      </c>
      <c r="R621">
        <v>45.260594336616101</v>
      </c>
      <c r="S621" s="2">
        <f>(Table2[[#This Row],[Close Price]]-Table2[[#This Row],[20D EMA]])/Table2[[#This Row],[20D EMA]]</f>
        <v>-2.5842631670231826E-2</v>
      </c>
      <c r="T621" s="2">
        <f>(Table2[[#This Row],[Close Price]]-Table2[[#This Row],[50D EMA]])/Table2[[#This Row],[50D EMA]]</f>
        <v>-5.008779082527394E-2</v>
      </c>
      <c r="U621" s="2">
        <f>(Table2[[#This Row],[Close Price]]-Table2[[#This Row],[200D EMA]])/Table2[[#This Row],[200D EMA]]</f>
        <v>1.2139231328111165E-2</v>
      </c>
      <c r="V621">
        <v>0.244544027082991</v>
      </c>
      <c r="W621">
        <v>330</v>
      </c>
      <c r="X621">
        <v>340</v>
      </c>
      <c r="Y621">
        <v>330</v>
      </c>
      <c r="Z621">
        <v>348</v>
      </c>
      <c r="AA621">
        <v>330</v>
      </c>
      <c r="AB621">
        <v>348</v>
      </c>
      <c r="AC621" s="2">
        <f>(Table2[[#This Row],[Close Price]]/Table2[[#This Row],[Day Low]])-1</f>
        <v>2.1212121212121238E-2</v>
      </c>
      <c r="AD621" s="2">
        <f>(Table2[[#This Row],[Day High]]/Table2[[#This Row],[Close Price]])-1</f>
        <v>8.9020771513352859E-3</v>
      </c>
      <c r="AE621" s="2">
        <f>(Table2[[#This Row],[Close Price]]/Table2[[#This Row],[Current Week Low]])-1</f>
        <v>2.1212121212121238E-2</v>
      </c>
      <c r="AF621" s="2">
        <f>(Table2[[#This Row],[Current Week High]]/Table2[[#This Row],[Close Price]])-1</f>
        <v>3.2640949554896048E-2</v>
      </c>
      <c r="AG621" s="2">
        <f>(Table2[[#This Row],[Close Price]]/Table2[[#This Row],[Current Month Low]])-1</f>
        <v>2.1212121212121238E-2</v>
      </c>
      <c r="AH621" s="2">
        <f>(Table2[[#This Row],[Current Month High]]/Table2[[#This Row],[Close Price]])-1</f>
        <v>3.2640949554896048E-2</v>
      </c>
      <c r="AI621">
        <v>34.0949554896142</v>
      </c>
      <c r="AJ621">
        <v>43.221419464513303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-0.13</v>
      </c>
      <c r="AM621" t="s">
        <v>10357</v>
      </c>
      <c r="AN621">
        <v>-0.28000000000000003</v>
      </c>
      <c r="AO621" t="s">
        <v>10357</v>
      </c>
      <c r="AQ621">
        <f>(Table2[[#This Row],[Sharpe Ratio]]-AVERAGE(Table2[Sharpe Ratio]))/_xlfn.STDEV.P(Table2[Sharpe Ratio])</f>
        <v>-0.72731567472953296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632</v>
      </c>
      <c r="AT621">
        <f>_xlfn.RANK.AVG(Table2[[#This Row],[6M Return vs Nifty Z-Score]],Table2[6M Return vs Nifty Z-Score])</f>
        <v>519</v>
      </c>
      <c r="AU621">
        <f>_xlfn.RANK.AVG(Table2[[#This Row],[Sharpe Ratio Z-Score]],Table2[Sharpe Ratio Z-Score])</f>
        <v>548.5</v>
      </c>
      <c r="AV621">
        <f>(Table2[[#This Row],[Rank 1Y]]+Table2[[#This Row],[Rank 6M]]+Table2[[#This Row],[Rank Sharpe]])/3</f>
        <v>566.5</v>
      </c>
    </row>
    <row r="622" spans="1:48" x14ac:dyDescent="0.3">
      <c r="A622" t="s">
        <v>2361</v>
      </c>
      <c r="B622" t="s">
        <v>2362</v>
      </c>
      <c r="C622" t="s">
        <v>10318</v>
      </c>
      <c r="D622" t="s">
        <v>281</v>
      </c>
      <c r="E622">
        <v>2281.9175512100001</v>
      </c>
      <c r="F622">
        <v>729.35</v>
      </c>
      <c r="G622">
        <v>-22.1847166053191</v>
      </c>
      <c r="H622">
        <f>(Table2[[#This Row],[1Y Return vs Nifty]]-AVERAGE(Table2[1Y Return vs Nifty]))/_xlfn.STDEV.P(Table2[1Y Return vs Nifty])</f>
        <v>-0.78006573841761406</v>
      </c>
      <c r="I622">
        <v>9.4957438537064807</v>
      </c>
      <c r="J622">
        <f>(Table2[[#This Row],[1M Return vs Nifty]]-AVERAGE(Table2[1M Return vs Nifty]))/_xlfn.STDEV.P(Table2[1M Return vs Nifty])</f>
        <v>0.64698489938287251</v>
      </c>
      <c r="K622">
        <v>-3.0280125366984199</v>
      </c>
      <c r="L622">
        <f>(Table2[[#This Row],[6M Return vs Nifty]]-AVERAGE(Table2[6M Return vs Nifty]))/_xlfn.STDEV.P(Table2[6M Return vs Nifty])</f>
        <v>-0.40452503418107849</v>
      </c>
      <c r="M622">
        <v>-0.63232309886863103</v>
      </c>
      <c r="N622">
        <f>(Table2[[#This Row],[1W Return vs Nifty]]-AVERAGE(Table2[1W Return vs Nifty]))/_xlfn.STDEV.P(Table2[1W Return vs Nifty])</f>
        <v>4.5264606533696711E-2</v>
      </c>
      <c r="O622">
        <v>707.47</v>
      </c>
      <c r="P622">
        <v>681.08304541459302</v>
      </c>
      <c r="Q622">
        <v>642.97607108021998</v>
      </c>
      <c r="R622">
        <v>48.2589944252706</v>
      </c>
      <c r="S622" s="2">
        <f>(Table2[[#This Row],[Close Price]]-Table2[[#This Row],[20D EMA]])/Table2[[#This Row],[20D EMA]]</f>
        <v>3.0927106449743443E-2</v>
      </c>
      <c r="T622" s="2">
        <f>(Table2[[#This Row],[Close Price]]-Table2[[#This Row],[50D EMA]])/Table2[[#This Row],[50D EMA]]</f>
        <v>7.0867943212454584E-2</v>
      </c>
      <c r="U622" s="2">
        <f>(Table2[[#This Row],[Close Price]]-Table2[[#This Row],[200D EMA]])/Table2[[#This Row],[200D EMA]]</f>
        <v>0.13433459315938326</v>
      </c>
      <c r="V622">
        <v>0.58264551539467202</v>
      </c>
      <c r="W622">
        <v>713</v>
      </c>
      <c r="X622">
        <v>738</v>
      </c>
      <c r="Y622">
        <v>701.05</v>
      </c>
      <c r="Z622">
        <v>741.95</v>
      </c>
      <c r="AA622">
        <v>701.05</v>
      </c>
      <c r="AB622">
        <v>741.95</v>
      </c>
      <c r="AC622" s="2">
        <f>(Table2[[#This Row],[Close Price]]/Table2[[#This Row],[Day Low]])-1</f>
        <v>2.2931276297335268E-2</v>
      </c>
      <c r="AD622" s="2">
        <f>(Table2[[#This Row],[Day High]]/Table2[[#This Row],[Close Price]])-1</f>
        <v>1.1859875231370332E-2</v>
      </c>
      <c r="AE622" s="2">
        <f>(Table2[[#This Row],[Close Price]]/Table2[[#This Row],[Current Week Low]])-1</f>
        <v>4.036801939947221E-2</v>
      </c>
      <c r="AF622" s="2">
        <f>(Table2[[#This Row],[Current Week High]]/Table2[[#This Row],[Close Price]])-1</f>
        <v>1.7275656406389173E-2</v>
      </c>
      <c r="AG622" s="2">
        <f>(Table2[[#This Row],[Close Price]]/Table2[[#This Row],[Current Month Low]])-1</f>
        <v>4.036801939947221E-2</v>
      </c>
      <c r="AH622" s="2">
        <f>(Table2[[#This Row],[Current Month High]]/Table2[[#This Row],[Close Price]])-1</f>
        <v>1.7275656406389173E-2</v>
      </c>
      <c r="AI622">
        <v>5.28552821005003</v>
      </c>
      <c r="AJ622">
        <v>38.121390019884501</v>
      </c>
      <c r="AK622" t="str">
        <f>IF(AND(Table2[[#This Row],[20D EMA]]&gt;Table2[[#This Row],[50D EMA]],Table2[[#This Row],[50D EMA]]&gt;Table2[[#This Row],[200D EMA]]),"Uptrend","Downtrend/NoTrend")</f>
        <v>Uptrend</v>
      </c>
      <c r="AL622">
        <v>-0.06</v>
      </c>
      <c r="AM622" t="s">
        <v>10357</v>
      </c>
      <c r="AN622">
        <v>6.15</v>
      </c>
      <c r="AO622" t="s">
        <v>10358</v>
      </c>
      <c r="AP622">
        <v>-4.1387064294493001E-2</v>
      </c>
      <c r="AQ622">
        <f>(Table2[[#This Row],[Sharpe Ratio]]-AVERAGE(Table2[Sharpe Ratio]))/_xlfn.STDEV.P(Table2[Sharpe Ratio])</f>
        <v>-1.2008379637592939</v>
      </c>
      <c r="AR6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-1.693179230441417</v>
      </c>
      <c r="AS622">
        <f>_xlfn.RANK.AVG(Table2[[#This Row],[1Y Return vs Nifty Z-Score]],Table2[1Y Return vs Nifty Z-Score])</f>
        <v>584</v>
      </c>
      <c r="AT622">
        <f>_xlfn.RANK.AVG(Table2[[#This Row],[6M Return vs Nifty Z-Score]],Table2[6M Return vs Nifty Z-Score])</f>
        <v>461</v>
      </c>
      <c r="AU622">
        <f>_xlfn.RANK.AVG(Table2[[#This Row],[Sharpe Ratio Z-Score]],Table2[Sharpe Ratio Z-Score])</f>
        <v>655</v>
      </c>
      <c r="AV622">
        <f>(Table2[[#This Row],[Rank 1Y]]+Table2[[#This Row],[Rank 6M]]+Table2[[#This Row],[Rank Sharpe]])/3</f>
        <v>566.66666666666663</v>
      </c>
    </row>
    <row r="623" spans="1:48" x14ac:dyDescent="0.3">
      <c r="A623" t="s">
        <v>1292</v>
      </c>
      <c r="B623" t="s">
        <v>1293</v>
      </c>
      <c r="C623" t="s">
        <v>10313</v>
      </c>
      <c r="D623" t="s">
        <v>21</v>
      </c>
      <c r="E623">
        <v>8903.9886694649995</v>
      </c>
      <c r="F623">
        <v>2829.8</v>
      </c>
      <c r="G623">
        <v>-8.1561458862056799</v>
      </c>
      <c r="H623">
        <f>(Table2[[#This Row],[1Y Return vs Nifty]]-AVERAGE(Table2[1Y Return vs Nifty]))/_xlfn.STDEV.P(Table2[1Y Return vs Nifty])</f>
        <v>-0.54616592668724451</v>
      </c>
      <c r="I623">
        <v>3.29677968548383</v>
      </c>
      <c r="J623">
        <f>(Table2[[#This Row],[1M Return vs Nifty]]-AVERAGE(Table2[1M Return vs Nifty]))/_xlfn.STDEV.P(Table2[1M Return vs Nifty])</f>
        <v>4.3184405880969778E-2</v>
      </c>
      <c r="K623">
        <v>-16.9131506497727</v>
      </c>
      <c r="L623">
        <f>(Table2[[#This Row],[6M Return vs Nifty]]-AVERAGE(Table2[6M Return vs Nifty]))/_xlfn.STDEV.P(Table2[6M Return vs Nifty])</f>
        <v>-0.86972261323930533</v>
      </c>
      <c r="M623">
        <v>-3.9219471166146902</v>
      </c>
      <c r="N623">
        <f>(Table2[[#This Row],[1W Return vs Nifty]]-AVERAGE(Table2[1W Return vs Nifty]))/_xlfn.STDEV.P(Table2[1W Return vs Nifty])</f>
        <v>-0.74188574574298505</v>
      </c>
      <c r="O623">
        <v>2886.39</v>
      </c>
      <c r="P623">
        <v>2821.08160028968</v>
      </c>
      <c r="Q623">
        <v>2648.4846976721201</v>
      </c>
      <c r="R623">
        <v>45.604457092816503</v>
      </c>
      <c r="S623" s="2">
        <f>(Table2[[#This Row],[Close Price]]-Table2[[#This Row],[20D EMA]])/Table2[[#This Row],[20D EMA]]</f>
        <v>-1.9605805175322701E-2</v>
      </c>
      <c r="T623" s="2">
        <f>(Table2[[#This Row],[Close Price]]-Table2[[#This Row],[50D EMA]])/Table2[[#This Row],[50D EMA]]</f>
        <v>3.0904457742112058E-3</v>
      </c>
      <c r="U623" s="2">
        <f>(Table2[[#This Row],[Close Price]]-Table2[[#This Row],[200D EMA]])/Table2[[#This Row],[200D EMA]]</f>
        <v>6.8460015074750774E-2</v>
      </c>
      <c r="V623">
        <v>1.7941069789483299</v>
      </c>
      <c r="W623">
        <v>2752</v>
      </c>
      <c r="X623">
        <v>2974.8</v>
      </c>
      <c r="Y623">
        <v>2752</v>
      </c>
      <c r="Z623">
        <v>2974.8</v>
      </c>
      <c r="AA623">
        <v>2752</v>
      </c>
      <c r="AB623">
        <v>2974.8</v>
      </c>
      <c r="AC623" s="2">
        <f>(Table2[[#This Row],[Close Price]]/Table2[[#This Row],[Day Low]])-1</f>
        <v>2.8270348837209358E-2</v>
      </c>
      <c r="AD623" s="2">
        <f>(Table2[[#This Row],[Day High]]/Table2[[#This Row],[Close Price]])-1</f>
        <v>5.1240370344193931E-2</v>
      </c>
      <c r="AE623" s="2">
        <f>(Table2[[#This Row],[Close Price]]/Table2[[#This Row],[Current Week Low]])-1</f>
        <v>2.8270348837209358E-2</v>
      </c>
      <c r="AF623" s="2">
        <f>(Table2[[#This Row],[Current Week High]]/Table2[[#This Row],[Close Price]])-1</f>
        <v>5.1240370344193931E-2</v>
      </c>
      <c r="AG623" s="2">
        <f>(Table2[[#This Row],[Close Price]]/Table2[[#This Row],[Current Month Low]])-1</f>
        <v>2.8270348837209358E-2</v>
      </c>
      <c r="AH623" s="2">
        <f>(Table2[[#This Row],[Current Month High]]/Table2[[#This Row],[Close Price]])-1</f>
        <v>5.1240370344193931E-2</v>
      </c>
      <c r="AI623">
        <v>11.138596367234401</v>
      </c>
      <c r="AJ623">
        <v>34.5569529968379</v>
      </c>
      <c r="AK623" t="str">
        <f>IF(AND(Table2[[#This Row],[20D EMA]]&gt;Table2[[#This Row],[50D EMA]],Table2[[#This Row],[50D EMA]]&gt;Table2[[#This Row],[200D EMA]]),"Uptrend","Downtrend/NoTrend")</f>
        <v>Uptrend</v>
      </c>
      <c r="AL623">
        <v>-0.15</v>
      </c>
      <c r="AM623" t="s">
        <v>10357</v>
      </c>
      <c r="AN623">
        <v>1.83</v>
      </c>
      <c r="AO623" t="s">
        <v>10358</v>
      </c>
      <c r="AP623">
        <v>-1.6689511067270998E-2</v>
      </c>
      <c r="AQ623">
        <f>(Table2[[#This Row],[Sharpe Ratio]]-AVERAGE(Table2[Sharpe Ratio]))/_xlfn.STDEV.P(Table2[Sharpe Ratio])</f>
        <v>-0.91826556736091847</v>
      </c>
      <c r="AR6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-3.0328554471494837</v>
      </c>
      <c r="AS623">
        <f>_xlfn.RANK.AVG(Table2[[#This Row],[1Y Return vs Nifty Z-Score]],Table2[1Y Return vs Nifty Z-Score])</f>
        <v>497</v>
      </c>
      <c r="AT623">
        <f>_xlfn.RANK.AVG(Table2[[#This Row],[6M Return vs Nifty Z-Score]],Table2[6M Return vs Nifty Z-Score])</f>
        <v>599</v>
      </c>
      <c r="AU623">
        <f>_xlfn.RANK.AVG(Table2[[#This Row],[Sharpe Ratio Z-Score]],Table2[Sharpe Ratio Z-Score])</f>
        <v>606</v>
      </c>
      <c r="AV623">
        <f>(Table2[[#This Row],[Rank 1Y]]+Table2[[#This Row],[Rank 6M]]+Table2[[#This Row],[Rank Sharpe]])/3</f>
        <v>567.33333333333337</v>
      </c>
    </row>
    <row r="624" spans="1:48" x14ac:dyDescent="0.3">
      <c r="A624" t="s">
        <v>2117</v>
      </c>
      <c r="B624" t="s">
        <v>2118</v>
      </c>
      <c r="C624" t="s">
        <v>10314</v>
      </c>
      <c r="D624" t="s">
        <v>549</v>
      </c>
      <c r="E624">
        <v>2891.0065374299902</v>
      </c>
      <c r="F624">
        <v>980.95</v>
      </c>
      <c r="G624">
        <v>-9.5875634515392694</v>
      </c>
      <c r="H624">
        <f>(Table2[[#This Row],[1Y Return vs Nifty]]-AVERAGE(Table2[1Y Return vs Nifty]))/_xlfn.STDEV.P(Table2[1Y Return vs Nifty])</f>
        <v>-0.57003209992347492</v>
      </c>
      <c r="I624">
        <v>-1.6159239144979101</v>
      </c>
      <c r="J624">
        <f>(Table2[[#This Row],[1M Return vs Nifty]]-AVERAGE(Table2[1M Return vs Nifty]))/_xlfn.STDEV.P(Table2[1M Return vs Nifty])</f>
        <v>-0.43532987127898931</v>
      </c>
      <c r="K624">
        <v>-28.938321053008401</v>
      </c>
      <c r="L624">
        <f>(Table2[[#This Row],[6M Return vs Nifty]]-AVERAGE(Table2[6M Return vs Nifty]))/_xlfn.STDEV.P(Table2[6M Return vs Nifty])</f>
        <v>-1.2726051855113441</v>
      </c>
      <c r="M624">
        <v>-2.04791255239568</v>
      </c>
      <c r="N624">
        <f>(Table2[[#This Row],[1W Return vs Nifty]]-AVERAGE(Table2[1W Return vs Nifty]))/_xlfn.STDEV.P(Table2[1W Return vs Nifty])</f>
        <v>-0.29346156126296258</v>
      </c>
      <c r="O624">
        <v>985.33</v>
      </c>
      <c r="P624">
        <v>1009.78035966636</v>
      </c>
      <c r="Q624">
        <v>1006.78165598807</v>
      </c>
      <c r="R624">
        <v>31.0037261675072</v>
      </c>
      <c r="S624" s="2">
        <f>(Table2[[#This Row],[Close Price]]-Table2[[#This Row],[20D EMA]])/Table2[[#This Row],[20D EMA]]</f>
        <v>-4.4452112490231651E-3</v>
      </c>
      <c r="T624" s="2">
        <f>(Table2[[#This Row],[Close Price]]-Table2[[#This Row],[50D EMA]])/Table2[[#This Row],[50D EMA]]</f>
        <v>-2.8551119449268924E-2</v>
      </c>
      <c r="U624" s="2">
        <f>(Table2[[#This Row],[Close Price]]-Table2[[#This Row],[200D EMA]])/Table2[[#This Row],[200D EMA]]</f>
        <v>-2.5657654601104585E-2</v>
      </c>
      <c r="V624">
        <v>0.69730604438424604</v>
      </c>
      <c r="W624">
        <v>969</v>
      </c>
      <c r="X624">
        <v>1002</v>
      </c>
      <c r="Y624">
        <v>960</v>
      </c>
      <c r="Z624">
        <v>1002</v>
      </c>
      <c r="AA624">
        <v>960</v>
      </c>
      <c r="AB624">
        <v>1002</v>
      </c>
      <c r="AC624" s="2">
        <f>(Table2[[#This Row],[Close Price]]/Table2[[#This Row],[Day Low]])-1</f>
        <v>1.2332301341589247E-2</v>
      </c>
      <c r="AD624" s="2">
        <f>(Table2[[#This Row],[Day High]]/Table2[[#This Row],[Close Price]])-1</f>
        <v>2.1458789948519241E-2</v>
      </c>
      <c r="AE624" s="2">
        <f>(Table2[[#This Row],[Close Price]]/Table2[[#This Row],[Current Week Low]])-1</f>
        <v>2.1822916666666803E-2</v>
      </c>
      <c r="AF624" s="2">
        <f>(Table2[[#This Row],[Current Week High]]/Table2[[#This Row],[Close Price]])-1</f>
        <v>2.1458789948519241E-2</v>
      </c>
      <c r="AG624" s="2">
        <f>(Table2[[#This Row],[Close Price]]/Table2[[#This Row],[Current Month Low]])-1</f>
        <v>2.1822916666666803E-2</v>
      </c>
      <c r="AH624" s="2">
        <f>(Table2[[#This Row],[Current Month High]]/Table2[[#This Row],[Close Price]])-1</f>
        <v>2.1458789948519241E-2</v>
      </c>
      <c r="AI624">
        <v>28.849584586370302</v>
      </c>
      <c r="AJ624">
        <v>22.4733129408827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-0.15</v>
      </c>
      <c r="AM624" t="s">
        <v>10357</v>
      </c>
      <c r="AN624">
        <v>0.28999999999999998</v>
      </c>
      <c r="AO624" t="s">
        <v>10358</v>
      </c>
      <c r="AP624">
        <v>1.0452677293236999E-2</v>
      </c>
      <c r="AQ624">
        <f>(Table2[[#This Row],[Sharpe Ratio]]-AVERAGE(Table2[Sharpe Ratio]))/_xlfn.STDEV.P(Table2[Sharpe Ratio])</f>
        <v>-0.60772333923156474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510</v>
      </c>
      <c r="AT624">
        <f>_xlfn.RANK.AVG(Table2[[#This Row],[6M Return vs Nifty Z-Score]],Table2[6M Return vs Nifty Z-Score])</f>
        <v>697</v>
      </c>
      <c r="AU624">
        <f>_xlfn.RANK.AVG(Table2[[#This Row],[Sharpe Ratio Z-Score]],Table2[Sharpe Ratio Z-Score])</f>
        <v>495</v>
      </c>
      <c r="AV624">
        <f>(Table2[[#This Row],[Rank 1Y]]+Table2[[#This Row],[Rank 6M]]+Table2[[#This Row],[Rank Sharpe]])/3</f>
        <v>567.33333333333337</v>
      </c>
    </row>
    <row r="625" spans="1:48" x14ac:dyDescent="0.3">
      <c r="A625" t="s">
        <v>1677</v>
      </c>
      <c r="B625" t="s">
        <v>1678</v>
      </c>
      <c r="C625" t="s">
        <v>10319</v>
      </c>
      <c r="D625" t="s">
        <v>204</v>
      </c>
      <c r="E625">
        <v>5026.7370510000001</v>
      </c>
      <c r="F625">
        <v>125.92</v>
      </c>
      <c r="G625">
        <v>-28.1765015318779</v>
      </c>
      <c r="H625">
        <f>(Table2[[#This Row],[1Y Return vs Nifty]]-AVERAGE(Table2[1Y Return vs Nifty]))/_xlfn.STDEV.P(Table2[1Y Return vs Nifty])</f>
        <v>-0.87996738872198255</v>
      </c>
      <c r="I625">
        <v>-7.37969895828686</v>
      </c>
      <c r="J625">
        <f>(Table2[[#This Row],[1M Return vs Nifty]]-AVERAGE(Table2[1M Return vs Nifty]))/_xlfn.STDEV.P(Table2[1M Return vs Nifty])</f>
        <v>-0.99674144286281796</v>
      </c>
      <c r="K625">
        <v>-18.1086426661813</v>
      </c>
      <c r="L625">
        <f>(Table2[[#This Row],[6M Return vs Nifty]]-AVERAGE(Table2[6M Return vs Nifty]))/_xlfn.STDEV.P(Table2[6M Return vs Nifty])</f>
        <v>-0.90977550916931094</v>
      </c>
      <c r="M625">
        <v>0.342414846878003</v>
      </c>
      <c r="N625">
        <f>(Table2[[#This Row],[1W Return vs Nifty]]-AVERAGE(Table2[1W Return vs Nifty]))/_xlfn.STDEV.P(Table2[1W Return vs Nifty])</f>
        <v>0.27850260371296609</v>
      </c>
      <c r="O625">
        <v>127.45</v>
      </c>
      <c r="P625">
        <v>128.26486731432999</v>
      </c>
      <c r="Q625">
        <v>124.10238739029801</v>
      </c>
      <c r="R625">
        <v>45.095962870050698</v>
      </c>
      <c r="S625" s="2">
        <f>(Table2[[#This Row],[Close Price]]-Table2[[#This Row],[20D EMA]])/Table2[[#This Row],[20D EMA]]</f>
        <v>-1.2004707728520997E-2</v>
      </c>
      <c r="T625" s="2">
        <f>(Table2[[#This Row],[Close Price]]-Table2[[#This Row],[50D EMA]])/Table2[[#This Row],[50D EMA]]</f>
        <v>-1.8281446536591986E-2</v>
      </c>
      <c r="U625" s="2">
        <f>(Table2[[#This Row],[Close Price]]-Table2[[#This Row],[200D EMA]])/Table2[[#This Row],[200D EMA]]</f>
        <v>1.4646072875178969E-2</v>
      </c>
      <c r="V625">
        <v>0.86487113642808999</v>
      </c>
      <c r="W625">
        <v>124.99</v>
      </c>
      <c r="X625">
        <v>126.98</v>
      </c>
      <c r="Y625">
        <v>124.99</v>
      </c>
      <c r="Z625">
        <v>127.5</v>
      </c>
      <c r="AA625">
        <v>124.99</v>
      </c>
      <c r="AB625">
        <v>127.5</v>
      </c>
      <c r="AC625" s="2">
        <f>(Table2[[#This Row],[Close Price]]/Table2[[#This Row],[Day Low]])-1</f>
        <v>7.4405952476199744E-3</v>
      </c>
      <c r="AD625" s="2">
        <f>(Table2[[#This Row],[Day High]]/Table2[[#This Row],[Close Price]])-1</f>
        <v>8.4180432020330986E-3</v>
      </c>
      <c r="AE625" s="2">
        <f>(Table2[[#This Row],[Close Price]]/Table2[[#This Row],[Current Week Low]])-1</f>
        <v>7.4405952476199744E-3</v>
      </c>
      <c r="AF625" s="2">
        <f>(Table2[[#This Row],[Current Week High]]/Table2[[#This Row],[Close Price]])-1</f>
        <v>1.2547649301143604E-2</v>
      </c>
      <c r="AG625" s="2">
        <f>(Table2[[#This Row],[Close Price]]/Table2[[#This Row],[Current Month Low]])-1</f>
        <v>7.4405952476199744E-3</v>
      </c>
      <c r="AH625" s="2">
        <f>(Table2[[#This Row],[Current Month High]]/Table2[[#This Row],[Close Price]])-1</f>
        <v>1.2547649301143604E-2</v>
      </c>
      <c r="AI625">
        <v>18.853240152477699</v>
      </c>
      <c r="AJ625">
        <v>23.028822667318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-0.03</v>
      </c>
      <c r="AM625" t="s">
        <v>10357</v>
      </c>
      <c r="AN625">
        <v>-1.02</v>
      </c>
      <c r="AO625" t="s">
        <v>10357</v>
      </c>
      <c r="AP625">
        <v>2.5079807764639001E-2</v>
      </c>
      <c r="AQ625">
        <f>(Table2[[#This Row],[Sharpe Ratio]]-AVERAGE(Table2[Sharpe Ratio]))/_xlfn.STDEV.P(Table2[Sharpe Ratio])</f>
        <v>-0.44036978514831809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626</v>
      </c>
      <c r="AT625">
        <f>_xlfn.RANK.AVG(Table2[[#This Row],[6M Return vs Nifty Z-Score]],Table2[6M Return vs Nifty Z-Score])</f>
        <v>620</v>
      </c>
      <c r="AU625">
        <f>_xlfn.RANK.AVG(Table2[[#This Row],[Sharpe Ratio Z-Score]],Table2[Sharpe Ratio Z-Score])</f>
        <v>458</v>
      </c>
      <c r="AV625">
        <f>(Table2[[#This Row],[Rank 1Y]]+Table2[[#This Row],[Rank 6M]]+Table2[[#This Row],[Rank Sharpe]])/3</f>
        <v>568</v>
      </c>
    </row>
    <row r="626" spans="1:48" x14ac:dyDescent="0.3">
      <c r="A626" t="s">
        <v>22</v>
      </c>
      <c r="B626" t="s">
        <v>23</v>
      </c>
      <c r="C626" t="s">
        <v>10314</v>
      </c>
      <c r="D626" t="s">
        <v>24</v>
      </c>
      <c r="E626">
        <v>1240278.3524627599</v>
      </c>
      <c r="F626">
        <v>1641.8</v>
      </c>
      <c r="G626">
        <v>-25.420516807689001</v>
      </c>
      <c r="H626">
        <f>(Table2[[#This Row],[1Y Return vs Nifty]]-AVERAGE(Table2[1Y Return vs Nifty]))/_xlfn.STDEV.P(Table2[1Y Return vs Nifty])</f>
        <v>-0.83401657013707264</v>
      </c>
      <c r="I626">
        <v>-2.1136466405885299</v>
      </c>
      <c r="J626">
        <f>(Table2[[#This Row],[1M Return vs Nifty]]-AVERAGE(Table2[1M Return vs Nifty]))/_xlfn.STDEV.P(Table2[1M Return vs Nifty])</f>
        <v>-0.4838097817100242</v>
      </c>
      <c r="K626">
        <v>2.1287410588098998</v>
      </c>
      <c r="L626">
        <f>(Table2[[#This Row],[6M Return vs Nifty]]-AVERAGE(Table2[6M Return vs Nifty]))/_xlfn.STDEV.P(Table2[6M Return vs Nifty])</f>
        <v>-0.23175690836953491</v>
      </c>
      <c r="M626">
        <v>-0.56890582804904499</v>
      </c>
      <c r="N626">
        <f>(Table2[[#This Row],[1W Return vs Nifty]]-AVERAGE(Table2[1W Return vs Nifty]))/_xlfn.STDEV.P(Table2[1W Return vs Nifty])</f>
        <v>6.0439266858637326E-2</v>
      </c>
      <c r="O626">
        <v>1633.22</v>
      </c>
      <c r="P626">
        <v>1622.3162738373801</v>
      </c>
      <c r="Q626">
        <v>1574.34770871723</v>
      </c>
      <c r="R626">
        <v>44.8908208163067</v>
      </c>
      <c r="S626" s="2">
        <f>(Table2[[#This Row],[Close Price]]-Table2[[#This Row],[20D EMA]])/Table2[[#This Row],[20D EMA]]</f>
        <v>5.2534257479089942E-3</v>
      </c>
      <c r="T626" s="2">
        <f>(Table2[[#This Row],[Close Price]]-Table2[[#This Row],[50D EMA]])/Table2[[#This Row],[50D EMA]]</f>
        <v>1.2009819834041124E-2</v>
      </c>
      <c r="U626" s="2">
        <f>(Table2[[#This Row],[Close Price]]-Table2[[#This Row],[200D EMA]])/Table2[[#This Row],[200D EMA]]</f>
        <v>4.2844595834378725E-2</v>
      </c>
      <c r="V626">
        <v>1.4235797576257301</v>
      </c>
      <c r="W626">
        <v>1632</v>
      </c>
      <c r="X626">
        <v>1644.8</v>
      </c>
      <c r="Y626">
        <v>1623.2</v>
      </c>
      <c r="Z626">
        <v>1646.8</v>
      </c>
      <c r="AA626">
        <v>1623.2</v>
      </c>
      <c r="AB626">
        <v>1646.8</v>
      </c>
      <c r="AC626" s="2">
        <f>(Table2[[#This Row],[Close Price]]/Table2[[#This Row],[Day Low]])-1</f>
        <v>6.0049019607841814E-3</v>
      </c>
      <c r="AD626" s="2">
        <f>(Table2[[#This Row],[Day High]]/Table2[[#This Row],[Close Price]])-1</f>
        <v>1.8272627603850289E-3</v>
      </c>
      <c r="AE626" s="2">
        <f>(Table2[[#This Row],[Close Price]]/Table2[[#This Row],[Current Week Low]])-1</f>
        <v>1.1458846722523397E-2</v>
      </c>
      <c r="AF626" s="2">
        <f>(Table2[[#This Row],[Current Week High]]/Table2[[#This Row],[Close Price]])-1</f>
        <v>3.0454379339748261E-3</v>
      </c>
      <c r="AG626" s="2">
        <f>(Table2[[#This Row],[Close Price]]/Table2[[#This Row],[Current Month Low]])-1</f>
        <v>1.1458846722523397E-2</v>
      </c>
      <c r="AH626" s="2">
        <f>(Table2[[#This Row],[Current Month High]]/Table2[[#This Row],[Close Price]])-1</f>
        <v>3.0454379339748261E-3</v>
      </c>
      <c r="AI626">
        <v>9.2703130710196202</v>
      </c>
      <c r="AJ626">
        <v>20.406292398518499</v>
      </c>
      <c r="AK626" t="str">
        <f>IF(AND(Table2[[#This Row],[20D EMA]]&gt;Table2[[#This Row],[50D EMA]],Table2[[#This Row],[50D EMA]]&gt;Table2[[#This Row],[200D EMA]]),"Uptrend","Downtrend/NoTrend")</f>
        <v>Uptrend</v>
      </c>
      <c r="AL626">
        <v>0</v>
      </c>
      <c r="AM626" t="s">
        <v>10359</v>
      </c>
      <c r="AN626">
        <v>0.63</v>
      </c>
      <c r="AO626" t="s">
        <v>10358</v>
      </c>
      <c r="AP626">
        <v>-8.6788308422027005E-2</v>
      </c>
      <c r="AQ626">
        <f>(Table2[[#This Row],[Sharpe Ratio]]-AVERAGE(Table2[Sharpe Ratio]))/_xlfn.STDEV.P(Table2[Sharpe Ratio])</f>
        <v>-1.7202877341294407</v>
      </c>
      <c r="AR6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-3.2094317274874351</v>
      </c>
      <c r="AS626">
        <f>_xlfn.RANK.AVG(Table2[[#This Row],[1Y Return vs Nifty Z-Score]],Table2[1Y Return vs Nifty Z-Score])</f>
        <v>610</v>
      </c>
      <c r="AT626">
        <f>_xlfn.RANK.AVG(Table2[[#This Row],[6M Return vs Nifty Z-Score]],Table2[6M Return vs Nifty Z-Score])</f>
        <v>393</v>
      </c>
      <c r="AU626">
        <f>_xlfn.RANK.AVG(Table2[[#This Row],[Sharpe Ratio Z-Score]],Table2[Sharpe Ratio Z-Score])</f>
        <v>711</v>
      </c>
      <c r="AV626">
        <f>(Table2[[#This Row],[Rank 1Y]]+Table2[[#This Row],[Rank 6M]]+Table2[[#This Row],[Rank Sharpe]])/3</f>
        <v>571.33333333333337</v>
      </c>
    </row>
    <row r="627" spans="1:48" x14ac:dyDescent="0.3">
      <c r="A627" t="s">
        <v>240</v>
      </c>
      <c r="B627" t="s">
        <v>241</v>
      </c>
      <c r="C627" t="s">
        <v>10314</v>
      </c>
      <c r="D627" t="s">
        <v>24</v>
      </c>
      <c r="E627">
        <v>112856.168861064</v>
      </c>
      <c r="F627">
        <v>1434.4</v>
      </c>
      <c r="G627">
        <v>-28.147329375198499</v>
      </c>
      <c r="H627">
        <f>(Table2[[#This Row],[1Y Return vs Nifty]]-AVERAGE(Table2[1Y Return vs Nifty]))/_xlfn.STDEV.P(Table2[1Y Return vs Nifty])</f>
        <v>-0.87948099833398763</v>
      </c>
      <c r="I627">
        <v>1.45093142393632</v>
      </c>
      <c r="J627">
        <f>(Table2[[#This Row],[1M Return vs Nifty]]-AVERAGE(Table2[1M Return vs Nifty]))/_xlfn.STDEV.P(Table2[1M Return vs Nifty])</f>
        <v>-0.13660758210394688</v>
      </c>
      <c r="K627">
        <v>-18.794036546744799</v>
      </c>
      <c r="L627">
        <f>(Table2[[#This Row],[6M Return vs Nifty]]-AVERAGE(Table2[6M Return vs Nifty]))/_xlfn.STDEV.P(Table2[6M Return vs Nifty])</f>
        <v>-0.93273844776905301</v>
      </c>
      <c r="M627">
        <v>2.9207402359306101</v>
      </c>
      <c r="N627">
        <f>(Table2[[#This Row],[1W Return vs Nifty]]-AVERAGE(Table2[1W Return vs Nifty]))/_xlfn.STDEV.P(Table2[1W Return vs Nifty])</f>
        <v>0.89545144872633597</v>
      </c>
      <c r="O627">
        <v>1404.35</v>
      </c>
      <c r="P627">
        <v>1414.22471710217</v>
      </c>
      <c r="Q627">
        <v>1440.8602583735401</v>
      </c>
      <c r="R627">
        <v>80.757640696766501</v>
      </c>
      <c r="S627" s="2">
        <f>(Table2[[#This Row],[Close Price]]-Table2[[#This Row],[20D EMA]])/Table2[[#This Row],[20D EMA]]</f>
        <v>2.1397799693808655E-2</v>
      </c>
      <c r="T627" s="2">
        <f>(Table2[[#This Row],[Close Price]]-Table2[[#This Row],[50D EMA]])/Table2[[#This Row],[50D EMA]]</f>
        <v>1.4265966825392839E-2</v>
      </c>
      <c r="U627" s="2">
        <f>(Table2[[#This Row],[Close Price]]-Table2[[#This Row],[200D EMA]])/Table2[[#This Row],[200D EMA]]</f>
        <v>-4.4836120199695257E-3</v>
      </c>
      <c r="V627">
        <v>0.80331592050029399</v>
      </c>
      <c r="W627">
        <v>1417</v>
      </c>
      <c r="X627">
        <v>1439.25</v>
      </c>
      <c r="Y627">
        <v>1417</v>
      </c>
      <c r="Z627">
        <v>1451.9</v>
      </c>
      <c r="AA627">
        <v>1417</v>
      </c>
      <c r="AB627">
        <v>1451.9</v>
      </c>
      <c r="AC627" s="2">
        <f>(Table2[[#This Row],[Close Price]]/Table2[[#This Row],[Day Low]])-1</f>
        <v>1.2279463655610501E-2</v>
      </c>
      <c r="AD627" s="2">
        <f>(Table2[[#This Row],[Day High]]/Table2[[#This Row],[Close Price]])-1</f>
        <v>3.3812046848855637E-3</v>
      </c>
      <c r="AE627" s="2">
        <f>(Table2[[#This Row],[Close Price]]/Table2[[#This Row],[Current Week Low]])-1</f>
        <v>1.2279463655610501E-2</v>
      </c>
      <c r="AF627" s="2">
        <f>(Table2[[#This Row],[Current Week High]]/Table2[[#This Row],[Close Price]])-1</f>
        <v>1.2200223089793738E-2</v>
      </c>
      <c r="AG627" s="2">
        <f>(Table2[[#This Row],[Close Price]]/Table2[[#This Row],[Current Month Low]])-1</f>
        <v>1.2279463655610501E-2</v>
      </c>
      <c r="AH627" s="2">
        <f>(Table2[[#This Row],[Current Month High]]/Table2[[#This Row],[Close Price]])-1</f>
        <v>1.2200223089793738E-2</v>
      </c>
      <c r="AI627">
        <v>18.133017289458898</v>
      </c>
      <c r="AJ627">
        <v>7.9145350586819099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-7.0000000000000007E-2</v>
      </c>
      <c r="AM627" t="s">
        <v>10357</v>
      </c>
      <c r="AN627">
        <v>6.44</v>
      </c>
      <c r="AO627" t="s">
        <v>10358</v>
      </c>
      <c r="AP627">
        <v>2.2229134348566999E-2</v>
      </c>
      <c r="AQ627">
        <f>(Table2[[#This Row],[Sharpe Ratio]]-AVERAGE(Table2[Sharpe Ratio]))/_xlfn.STDEV.P(Table2[Sharpe Ratio])</f>
        <v>-0.472985227298302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625</v>
      </c>
      <c r="AT627">
        <f>_xlfn.RANK.AVG(Table2[[#This Row],[6M Return vs Nifty Z-Score]],Table2[6M Return vs Nifty Z-Score])</f>
        <v>623</v>
      </c>
      <c r="AU627">
        <f>_xlfn.RANK.AVG(Table2[[#This Row],[Sharpe Ratio Z-Score]],Table2[Sharpe Ratio Z-Score])</f>
        <v>466</v>
      </c>
      <c r="AV627">
        <f>(Table2[[#This Row],[Rank 1Y]]+Table2[[#This Row],[Rank 6M]]+Table2[[#This Row],[Rank Sharpe]])/3</f>
        <v>571.33333333333337</v>
      </c>
    </row>
    <row r="628" spans="1:48" x14ac:dyDescent="0.3">
      <c r="A628" t="s">
        <v>1883</v>
      </c>
      <c r="B628" t="s">
        <v>1884</v>
      </c>
      <c r="C628" t="s">
        <v>10314</v>
      </c>
      <c r="D628" t="s">
        <v>24</v>
      </c>
      <c r="E628">
        <v>3855.98015321</v>
      </c>
      <c r="F628">
        <v>122.09</v>
      </c>
      <c r="G628">
        <v>-26.134246358750701</v>
      </c>
      <c r="H628">
        <f>(Table2[[#This Row],[1Y Return vs Nifty]]-AVERAGE(Table2[1Y Return vs Nifty]))/_xlfn.STDEV.P(Table2[1Y Return vs Nifty])</f>
        <v>-0.8459166568217612</v>
      </c>
      <c r="I628">
        <v>-1.20814806461061</v>
      </c>
      <c r="J628">
        <f>(Table2[[#This Row],[1M Return vs Nifty]]-AVERAGE(Table2[1M Return vs Nifty]))/_xlfn.STDEV.P(Table2[1M Return vs Nifty])</f>
        <v>-0.39561109686466589</v>
      </c>
      <c r="K628">
        <v>-18.802865485886102</v>
      </c>
      <c r="L628">
        <f>(Table2[[#This Row],[6M Return vs Nifty]]-AVERAGE(Table2[6M Return vs Nifty]))/_xlfn.STDEV.P(Table2[6M Return vs Nifty])</f>
        <v>-0.93303424613135511</v>
      </c>
      <c r="M628">
        <v>-1.39140953986041</v>
      </c>
      <c r="N628">
        <f>(Table2[[#This Row],[1W Return vs Nifty]]-AVERAGE(Table2[1W Return vs Nifty]))/_xlfn.STDEV.P(Table2[1W Return vs Nifty])</f>
        <v>-0.13637170090198678</v>
      </c>
      <c r="O628">
        <v>122.87</v>
      </c>
      <c r="P628">
        <v>125.826377900268</v>
      </c>
      <c r="Q628">
        <v>127.435767894533</v>
      </c>
      <c r="R628">
        <v>54.2578561975524</v>
      </c>
      <c r="S628" s="2">
        <f>(Table2[[#This Row],[Close Price]]-Table2[[#This Row],[20D EMA]])/Table2[[#This Row],[20D EMA]]</f>
        <v>-6.3481728656303504E-3</v>
      </c>
      <c r="T628" s="2">
        <f>(Table2[[#This Row],[Close Price]]-Table2[[#This Row],[50D EMA]])/Table2[[#This Row],[50D EMA]]</f>
        <v>-2.9694710780195144E-2</v>
      </c>
      <c r="U628" s="2">
        <f>(Table2[[#This Row],[Close Price]]-Table2[[#This Row],[200D EMA]])/Table2[[#This Row],[200D EMA]]</f>
        <v>-4.1948724309153168E-2</v>
      </c>
      <c r="V628">
        <v>0.47175536706344501</v>
      </c>
      <c r="W628">
        <v>121.65</v>
      </c>
      <c r="X628">
        <v>123.06</v>
      </c>
      <c r="Y628">
        <v>121.65</v>
      </c>
      <c r="Z628">
        <v>124.25</v>
      </c>
      <c r="AA628">
        <v>121.65</v>
      </c>
      <c r="AB628">
        <v>124.25</v>
      </c>
      <c r="AC628" s="2">
        <f>(Table2[[#This Row],[Close Price]]/Table2[[#This Row],[Day Low]])-1</f>
        <v>3.6169338265514828E-3</v>
      </c>
      <c r="AD628" s="2">
        <f>(Table2[[#This Row],[Day High]]/Table2[[#This Row],[Close Price]])-1</f>
        <v>7.944958637071009E-3</v>
      </c>
      <c r="AE628" s="2">
        <f>(Table2[[#This Row],[Close Price]]/Table2[[#This Row],[Current Week Low]])-1</f>
        <v>3.6169338265514828E-3</v>
      </c>
      <c r="AF628" s="2">
        <f>(Table2[[#This Row],[Current Week High]]/Table2[[#This Row],[Close Price]])-1</f>
        <v>1.7691866655745736E-2</v>
      </c>
      <c r="AG628" s="2">
        <f>(Table2[[#This Row],[Close Price]]/Table2[[#This Row],[Current Month Low]])-1</f>
        <v>3.6169338265514828E-3</v>
      </c>
      <c r="AH628" s="2">
        <f>(Table2[[#This Row],[Current Month High]]/Table2[[#This Row],[Close Price]])-1</f>
        <v>1.7691866655745736E-2</v>
      </c>
      <c r="AI628">
        <v>33.8766483741502</v>
      </c>
      <c r="AJ628">
        <v>11.0919017288444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-0.13</v>
      </c>
      <c r="AM628" t="s">
        <v>10357</v>
      </c>
      <c r="AN628">
        <v>0.52</v>
      </c>
      <c r="AO628" t="s">
        <v>10358</v>
      </c>
      <c r="AP628">
        <v>1.5208584179523E-2</v>
      </c>
      <c r="AQ628">
        <f>(Table2[[#This Row],[Sharpe Ratio]]-AVERAGE(Table2[Sharpe Ratio]))/_xlfn.STDEV.P(Table2[Sharpe Ratio])</f>
        <v>-0.5533095277279978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611</v>
      </c>
      <c r="AT628">
        <f>_xlfn.RANK.AVG(Table2[[#This Row],[6M Return vs Nifty Z-Score]],Table2[6M Return vs Nifty Z-Score])</f>
        <v>624</v>
      </c>
      <c r="AU628">
        <f>_xlfn.RANK.AVG(Table2[[#This Row],[Sharpe Ratio Z-Score]],Table2[Sharpe Ratio Z-Score])</f>
        <v>483</v>
      </c>
      <c r="AV628">
        <f>(Table2[[#This Row],[Rank 1Y]]+Table2[[#This Row],[Rank 6M]]+Table2[[#This Row],[Rank Sharpe]])/3</f>
        <v>572.66666666666663</v>
      </c>
    </row>
    <row r="629" spans="1:48" x14ac:dyDescent="0.3">
      <c r="A629" t="s">
        <v>2179</v>
      </c>
      <c r="B629" t="s">
        <v>2180</v>
      </c>
      <c r="C629" t="s">
        <v>10317</v>
      </c>
      <c r="D629" t="s">
        <v>46</v>
      </c>
      <c r="E629">
        <v>2673.04596713</v>
      </c>
      <c r="F629">
        <v>671.5</v>
      </c>
      <c r="G629">
        <v>-45.865335762382301</v>
      </c>
      <c r="H629">
        <f>(Table2[[#This Row],[1Y Return vs Nifty]]-AVERAGE(Table2[1Y Return vs Nifty]))/_xlfn.STDEV.P(Table2[1Y Return vs Nifty])</f>
        <v>-1.1748951528603218</v>
      </c>
      <c r="I629">
        <v>-4.4666797353278902</v>
      </c>
      <c r="J629">
        <f>(Table2[[#This Row],[1M Return vs Nifty]]-AVERAGE(Table2[1M Return vs Nifty]))/_xlfn.STDEV.P(Table2[1M Return vs Nifty])</f>
        <v>-0.71300332199746419</v>
      </c>
      <c r="K629">
        <v>-14.5512359307581</v>
      </c>
      <c r="L629">
        <f>(Table2[[#This Row],[6M Return vs Nifty]]-AVERAGE(Table2[6M Return vs Nifty]))/_xlfn.STDEV.P(Table2[6M Return vs Nifty])</f>
        <v>-0.79059073854855288</v>
      </c>
      <c r="M629">
        <v>-3.7949890908985902</v>
      </c>
      <c r="N629">
        <f>(Table2[[#This Row],[1W Return vs Nifty]]-AVERAGE(Table2[1W Return vs Nifty]))/_xlfn.STDEV.P(Table2[1W Return vs Nifty])</f>
        <v>-0.71150687748093611</v>
      </c>
      <c r="O629">
        <v>681.15</v>
      </c>
      <c r="P629">
        <v>680.54732002296305</v>
      </c>
      <c r="Q629">
        <v>694.40010785386505</v>
      </c>
      <c r="R629">
        <v>42.478567686516499</v>
      </c>
      <c r="S629" s="2">
        <f>(Table2[[#This Row],[Close Price]]-Table2[[#This Row],[20D EMA]])/Table2[[#This Row],[20D EMA]]</f>
        <v>-1.4167217206195373E-2</v>
      </c>
      <c r="T629" s="2">
        <f>(Table2[[#This Row],[Close Price]]-Table2[[#This Row],[50D EMA]])/Table2[[#This Row],[50D EMA]]</f>
        <v>-1.3294182133665259E-2</v>
      </c>
      <c r="U629" s="2">
        <f>(Table2[[#This Row],[Close Price]]-Table2[[#This Row],[200D EMA]])/Table2[[#This Row],[200D EMA]]</f>
        <v>-3.2978260796417282E-2</v>
      </c>
      <c r="V629">
        <v>0.46541412836257001</v>
      </c>
      <c r="W629">
        <v>670</v>
      </c>
      <c r="X629">
        <v>676.35</v>
      </c>
      <c r="Y629">
        <v>670</v>
      </c>
      <c r="Z629">
        <v>689.45</v>
      </c>
      <c r="AA629">
        <v>670</v>
      </c>
      <c r="AB629">
        <v>689.45</v>
      </c>
      <c r="AC629" s="2">
        <f>(Table2[[#This Row],[Close Price]]/Table2[[#This Row],[Day Low]])-1</f>
        <v>2.2388059701492491E-3</v>
      </c>
      <c r="AD629" s="2">
        <f>(Table2[[#This Row],[Day High]]/Table2[[#This Row],[Close Price]])-1</f>
        <v>7.2226358897991005E-3</v>
      </c>
      <c r="AE629" s="2">
        <f>(Table2[[#This Row],[Close Price]]/Table2[[#This Row],[Current Week Low]])-1</f>
        <v>2.2388059701492491E-3</v>
      </c>
      <c r="AF629" s="2">
        <f>(Table2[[#This Row],[Current Week High]]/Table2[[#This Row],[Close Price]])-1</f>
        <v>2.6731198808637391E-2</v>
      </c>
      <c r="AG629" s="2">
        <f>(Table2[[#This Row],[Close Price]]/Table2[[#This Row],[Current Month Low]])-1</f>
        <v>2.2388059701492491E-3</v>
      </c>
      <c r="AH629" s="2">
        <f>(Table2[[#This Row],[Current Month High]]/Table2[[#This Row],[Close Price]])-1</f>
        <v>2.6731198808637391E-2</v>
      </c>
      <c r="AI629">
        <v>24.944154877140701</v>
      </c>
      <c r="AJ629">
        <v>11.935322553758899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0.09</v>
      </c>
      <c r="AM629" t="s">
        <v>10358</v>
      </c>
      <c r="AN629">
        <v>-1.08</v>
      </c>
      <c r="AO629" t="s">
        <v>10357</v>
      </c>
      <c r="AP629">
        <v>3.1999426882458999E-2</v>
      </c>
      <c r="AQ629">
        <f>(Table2[[#This Row],[Sharpe Ratio]]-AVERAGE(Table2[Sharpe Ratio]))/_xlfn.STDEV.P(Table2[Sharpe Ratio])</f>
        <v>-0.36120026830195873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702</v>
      </c>
      <c r="AT629">
        <f>_xlfn.RANK.AVG(Table2[[#This Row],[6M Return vs Nifty Z-Score]],Table2[6M Return vs Nifty Z-Score])</f>
        <v>579</v>
      </c>
      <c r="AU629">
        <f>_xlfn.RANK.AVG(Table2[[#This Row],[Sharpe Ratio Z-Score]],Table2[Sharpe Ratio Z-Score])</f>
        <v>441</v>
      </c>
      <c r="AV629">
        <f>(Table2[[#This Row],[Rank 1Y]]+Table2[[#This Row],[Rank 6M]]+Table2[[#This Row],[Rank Sharpe]])/3</f>
        <v>574</v>
      </c>
    </row>
    <row r="630" spans="1:48" x14ac:dyDescent="0.3">
      <c r="A630" t="s">
        <v>1608</v>
      </c>
      <c r="B630" t="s">
        <v>1609</v>
      </c>
      <c r="C630" t="s">
        <v>10325</v>
      </c>
      <c r="D630" t="s">
        <v>257</v>
      </c>
      <c r="E630">
        <v>5807.9839911400004</v>
      </c>
      <c r="F630">
        <v>723.65</v>
      </c>
      <c r="G630">
        <v>-13.175380750501001</v>
      </c>
      <c r="H630">
        <f>(Table2[[#This Row],[1Y Return vs Nifty]]-AVERAGE(Table2[1Y Return vs Nifty]))/_xlfn.STDEV.P(Table2[1Y Return vs Nifty])</f>
        <v>-0.62985214913253273</v>
      </c>
      <c r="I630">
        <v>-6.0450908482093704</v>
      </c>
      <c r="J630">
        <f>(Table2[[#This Row],[1M Return vs Nifty]]-AVERAGE(Table2[1M Return vs Nifty]))/_xlfn.STDEV.P(Table2[1M Return vs Nifty])</f>
        <v>-0.86674600916966316</v>
      </c>
      <c r="K630">
        <v>-21.332020340557001</v>
      </c>
      <c r="L630">
        <f>(Table2[[#This Row],[6M Return vs Nifty]]-AVERAGE(Table2[6M Return vs Nifty]))/_xlfn.STDEV.P(Table2[6M Return vs Nifty])</f>
        <v>-1.0177692128183926</v>
      </c>
      <c r="M630">
        <v>-7.5585422648275697</v>
      </c>
      <c r="N630">
        <f>(Table2[[#This Row],[1W Return vs Nifty]]-AVERAGE(Table2[1W Return vs Nifty]))/_xlfn.STDEV.P(Table2[1W Return vs Nifty])</f>
        <v>-1.6120603117606427</v>
      </c>
      <c r="O630">
        <v>762.97</v>
      </c>
      <c r="P630">
        <v>758.28921800369903</v>
      </c>
      <c r="Q630">
        <v>704.89854177224697</v>
      </c>
      <c r="R630">
        <v>27.9573667339377</v>
      </c>
      <c r="S630" s="2">
        <f>(Table2[[#This Row],[Close Price]]-Table2[[#This Row],[20D EMA]])/Table2[[#This Row],[20D EMA]]</f>
        <v>-5.153544700315877E-2</v>
      </c>
      <c r="T630" s="2">
        <f>(Table2[[#This Row],[Close Price]]-Table2[[#This Row],[50D EMA]])/Table2[[#This Row],[50D EMA]]</f>
        <v>-4.5680747109779006E-2</v>
      </c>
      <c r="U630" s="2">
        <f>(Table2[[#This Row],[Close Price]]-Table2[[#This Row],[200D EMA]])/Table2[[#This Row],[200D EMA]]</f>
        <v>2.6601641394530803E-2</v>
      </c>
      <c r="V630">
        <v>1.1087759659610801</v>
      </c>
      <c r="W630">
        <v>718.5</v>
      </c>
      <c r="X630">
        <v>729.45</v>
      </c>
      <c r="Y630">
        <v>718.5</v>
      </c>
      <c r="Z630">
        <v>750.8</v>
      </c>
      <c r="AA630">
        <v>718.5</v>
      </c>
      <c r="AB630">
        <v>750.8</v>
      </c>
      <c r="AC630" s="2">
        <f>(Table2[[#This Row],[Close Price]]/Table2[[#This Row],[Day Low]])-1</f>
        <v>7.1677105080028003E-3</v>
      </c>
      <c r="AD630" s="2">
        <f>(Table2[[#This Row],[Day High]]/Table2[[#This Row],[Close Price]])-1</f>
        <v>8.0149243418781158E-3</v>
      </c>
      <c r="AE630" s="2">
        <f>(Table2[[#This Row],[Close Price]]/Table2[[#This Row],[Current Week Low]])-1</f>
        <v>7.1677105080028003E-3</v>
      </c>
      <c r="AF630" s="2">
        <f>(Table2[[#This Row],[Current Week High]]/Table2[[#This Row],[Close Price]])-1</f>
        <v>3.7518137221032255E-2</v>
      </c>
      <c r="AG630" s="2">
        <f>(Table2[[#This Row],[Close Price]]/Table2[[#This Row],[Current Month Low]])-1</f>
        <v>7.1677105080028003E-3</v>
      </c>
      <c r="AH630" s="2">
        <f>(Table2[[#This Row],[Current Month High]]/Table2[[#This Row],[Close Price]])-1</f>
        <v>3.7518137221032255E-2</v>
      </c>
      <c r="AI630">
        <v>22.1308643681337</v>
      </c>
      <c r="AJ630">
        <v>24.6383052015156</v>
      </c>
      <c r="AK630" t="str">
        <f>IF(AND(Table2[[#This Row],[20D EMA]]&gt;Table2[[#This Row],[50D EMA]],Table2[[#This Row],[50D EMA]]&gt;Table2[[#This Row],[200D EMA]]),"Uptrend","Downtrend/NoTrend")</f>
        <v>Uptrend</v>
      </c>
      <c r="AL630">
        <v>0.01</v>
      </c>
      <c r="AM630" t="s">
        <v>10358</v>
      </c>
      <c r="AN630">
        <v>-7.79</v>
      </c>
      <c r="AO630" t="s">
        <v>10357</v>
      </c>
      <c r="AQ630">
        <f>(Table2[[#This Row],[Sharpe Ratio]]-AVERAGE(Table2[Sharpe Ratio]))/_xlfn.STDEV.P(Table2[Sharpe Ratio])</f>
        <v>-0.72731567472953296</v>
      </c>
      <c r="AR6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-4.8537433576107638</v>
      </c>
      <c r="AS630">
        <f>_xlfn.RANK.AVG(Table2[[#This Row],[1Y Return vs Nifty Z-Score]],Table2[1Y Return vs Nifty Z-Score])</f>
        <v>531</v>
      </c>
      <c r="AT630">
        <f>_xlfn.RANK.AVG(Table2[[#This Row],[6M Return vs Nifty Z-Score]],Table2[6M Return vs Nifty Z-Score])</f>
        <v>650</v>
      </c>
      <c r="AU630">
        <f>_xlfn.RANK.AVG(Table2[[#This Row],[Sharpe Ratio Z-Score]],Table2[Sharpe Ratio Z-Score])</f>
        <v>548.5</v>
      </c>
      <c r="AV630">
        <f>(Table2[[#This Row],[Rank 1Y]]+Table2[[#This Row],[Rank 6M]]+Table2[[#This Row],[Rank Sharpe]])/3</f>
        <v>576.5</v>
      </c>
    </row>
    <row r="631" spans="1:48" x14ac:dyDescent="0.3">
      <c r="A631" t="s">
        <v>102</v>
      </c>
      <c r="B631" t="s">
        <v>103</v>
      </c>
      <c r="C631" t="s">
        <v>10324</v>
      </c>
      <c r="D631" t="s">
        <v>104</v>
      </c>
      <c r="E631">
        <v>302071.682201905</v>
      </c>
      <c r="F631">
        <v>3231.65</v>
      </c>
      <c r="G631">
        <v>-29.154065887248802</v>
      </c>
      <c r="H631">
        <f>(Table2[[#This Row],[1Y Return vs Nifty]]-AVERAGE(Table2[1Y Return vs Nifty]))/_xlfn.STDEV.P(Table2[1Y Return vs Nifty])</f>
        <v>-0.896266420409084</v>
      </c>
      <c r="I631">
        <v>0.85972870995327799</v>
      </c>
      <c r="J631">
        <f>(Table2[[#This Row],[1M Return vs Nifty]]-AVERAGE(Table2[1M Return vs Nifty]))/_xlfn.STDEV.P(Table2[1M Return vs Nifty])</f>
        <v>-0.19419276581778888</v>
      </c>
      <c r="K631">
        <v>1.6559294495764501</v>
      </c>
      <c r="L631">
        <f>(Table2[[#This Row],[6M Return vs Nifty]]-AVERAGE(Table2[6M Return vs Nifty]))/_xlfn.STDEV.P(Table2[6M Return vs Nifty])</f>
        <v>-0.24759764500282189</v>
      </c>
      <c r="M631">
        <v>-0.49852091170260499</v>
      </c>
      <c r="N631">
        <f>(Table2[[#This Row],[1W Return vs Nifty]]-AVERAGE(Table2[1W Return vs Nifty]))/_xlfn.STDEV.P(Table2[1W Return vs Nifty])</f>
        <v>7.728116471632189E-2</v>
      </c>
      <c r="O631">
        <v>3118.05</v>
      </c>
      <c r="P631">
        <v>3045.9941126017402</v>
      </c>
      <c r="Q631">
        <v>3008.59688003773</v>
      </c>
      <c r="R631">
        <v>60.791738216141702</v>
      </c>
      <c r="S631" s="2">
        <f>(Table2[[#This Row],[Close Price]]-Table2[[#This Row],[20D EMA]])/Table2[[#This Row],[20D EMA]]</f>
        <v>3.6433027052163981E-2</v>
      </c>
      <c r="T631" s="2">
        <f>(Table2[[#This Row],[Close Price]]-Table2[[#This Row],[50D EMA]])/Table2[[#This Row],[50D EMA]]</f>
        <v>6.0950835929121892E-2</v>
      </c>
      <c r="U631" s="2">
        <f>(Table2[[#This Row],[Close Price]]-Table2[[#This Row],[200D EMA]])/Table2[[#This Row],[200D EMA]]</f>
        <v>7.4138586476056187E-2</v>
      </c>
      <c r="V631">
        <v>0.75316752573504298</v>
      </c>
      <c r="W631">
        <v>3155.5</v>
      </c>
      <c r="X631">
        <v>3252</v>
      </c>
      <c r="Y631">
        <v>3139.6</v>
      </c>
      <c r="Z631">
        <v>3252</v>
      </c>
      <c r="AA631">
        <v>3139.6</v>
      </c>
      <c r="AB631">
        <v>3252</v>
      </c>
      <c r="AC631" s="2">
        <f>(Table2[[#This Row],[Close Price]]/Table2[[#This Row],[Day Low]])-1</f>
        <v>2.4132467120900003E-2</v>
      </c>
      <c r="AD631" s="2">
        <f>(Table2[[#This Row],[Day High]]/Table2[[#This Row],[Close Price]])-1</f>
        <v>6.2970928163630369E-3</v>
      </c>
      <c r="AE631" s="2">
        <f>(Table2[[#This Row],[Close Price]]/Table2[[#This Row],[Current Week Low]])-1</f>
        <v>2.931902153140542E-2</v>
      </c>
      <c r="AF631" s="2">
        <f>(Table2[[#This Row],[Current Week High]]/Table2[[#This Row],[Close Price]])-1</f>
        <v>6.2970928163630369E-3</v>
      </c>
      <c r="AG631" s="2">
        <f>(Table2[[#This Row],[Close Price]]/Table2[[#This Row],[Current Month Low]])-1</f>
        <v>2.931902153140542E-2</v>
      </c>
      <c r="AH631" s="2">
        <f>(Table2[[#This Row],[Current Month High]]/Table2[[#This Row],[Close Price]])-1</f>
        <v>6.2970928163630369E-3</v>
      </c>
      <c r="AI631">
        <v>5.9195766868317801</v>
      </c>
      <c r="AJ631">
        <v>21.031047526309798</v>
      </c>
      <c r="AK631" t="str">
        <f>IF(AND(Table2[[#This Row],[20D EMA]]&gt;Table2[[#This Row],[50D EMA]],Table2[[#This Row],[50D EMA]]&gt;Table2[[#This Row],[200D EMA]]),"Uptrend","Downtrend/NoTrend")</f>
        <v>Uptrend</v>
      </c>
      <c r="AL631">
        <v>0.08</v>
      </c>
      <c r="AM631" t="s">
        <v>10358</v>
      </c>
      <c r="AN631">
        <v>5.05</v>
      </c>
      <c r="AO631" t="s">
        <v>10358</v>
      </c>
      <c r="AP631">
        <v>-7.6994508988482993E-2</v>
      </c>
      <c r="AQ631">
        <f>(Table2[[#This Row],[Sharpe Ratio]]-AVERAGE(Table2[Sharpe Ratio]))/_xlfn.STDEV.P(Table2[Sharpe Ratio])</f>
        <v>-1.6082338253749793</v>
      </c>
      <c r="AR6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-2.869009491888352</v>
      </c>
      <c r="AS631">
        <f>_xlfn.RANK.AVG(Table2[[#This Row],[1Y Return vs Nifty Z-Score]],Table2[1Y Return vs Nifty Z-Score])</f>
        <v>634</v>
      </c>
      <c r="AT631">
        <f>_xlfn.RANK.AVG(Table2[[#This Row],[6M Return vs Nifty Z-Score]],Table2[6M Return vs Nifty Z-Score])</f>
        <v>399</v>
      </c>
      <c r="AU631">
        <f>_xlfn.RANK.AVG(Table2[[#This Row],[Sharpe Ratio Z-Score]],Table2[Sharpe Ratio Z-Score])</f>
        <v>697</v>
      </c>
      <c r="AV631">
        <f>(Table2[[#This Row],[Rank 1Y]]+Table2[[#This Row],[Rank 6M]]+Table2[[#This Row],[Rank Sharpe]])/3</f>
        <v>576.66666666666663</v>
      </c>
    </row>
    <row r="632" spans="1:48" x14ac:dyDescent="0.3">
      <c r="A632" t="s">
        <v>1326</v>
      </c>
      <c r="B632" t="s">
        <v>1327</v>
      </c>
      <c r="C632" t="s">
        <v>10329</v>
      </c>
      <c r="D632" t="s">
        <v>603</v>
      </c>
      <c r="E632">
        <v>8616.3741641600009</v>
      </c>
      <c r="F632">
        <v>49.5</v>
      </c>
      <c r="G632">
        <v>-29.113052828821999</v>
      </c>
      <c r="H632">
        <f>(Table2[[#This Row],[1Y Return vs Nifty]]-AVERAGE(Table2[1Y Return vs Nifty]))/_xlfn.STDEV.P(Table2[1Y Return vs Nifty])</f>
        <v>-0.895582605440575</v>
      </c>
      <c r="I632">
        <v>9.6080801163495</v>
      </c>
      <c r="J632">
        <f>(Table2[[#This Row],[1M Return vs Nifty]]-AVERAGE(Table2[1M Return vs Nifty]))/_xlfn.STDEV.P(Table2[1M Return vs Nifty])</f>
        <v>0.6579268388716859</v>
      </c>
      <c r="K632">
        <v>-23.994230042642499</v>
      </c>
      <c r="L632">
        <f>(Table2[[#This Row],[6M Return vs Nifty]]-AVERAGE(Table2[6M Return vs Nifty]))/_xlfn.STDEV.P(Table2[6M Return vs Nifty])</f>
        <v>-1.106961952441873</v>
      </c>
      <c r="M632">
        <v>0.47683122364050601</v>
      </c>
      <c r="N632">
        <f>(Table2[[#This Row],[1W Return vs Nifty]]-AVERAGE(Table2[1W Return vs Nifty]))/_xlfn.STDEV.P(Table2[1W Return vs Nifty])</f>
        <v>0.31066612688448469</v>
      </c>
      <c r="O632">
        <v>48.3</v>
      </c>
      <c r="P632">
        <v>46.521269938798497</v>
      </c>
      <c r="Q632">
        <v>46.613851685889699</v>
      </c>
      <c r="R632">
        <v>60.638975098158099</v>
      </c>
      <c r="S632" s="2">
        <f>(Table2[[#This Row],[Close Price]]-Table2[[#This Row],[20D EMA]])/Table2[[#This Row],[20D EMA]]</f>
        <v>2.4844720496894471E-2</v>
      </c>
      <c r="T632" s="2">
        <f>(Table2[[#This Row],[Close Price]]-Table2[[#This Row],[50D EMA]])/Table2[[#This Row],[50D EMA]]</f>
        <v>6.4029422780594772E-2</v>
      </c>
      <c r="U632" s="2">
        <f>(Table2[[#This Row],[Close Price]]-Table2[[#This Row],[200D EMA]])/Table2[[#This Row],[200D EMA]]</f>
        <v>6.1916108833030753E-2</v>
      </c>
      <c r="V632">
        <v>1.88087577940299</v>
      </c>
      <c r="W632">
        <v>48.95</v>
      </c>
      <c r="X632">
        <v>50.34</v>
      </c>
      <c r="Y632">
        <v>48.95</v>
      </c>
      <c r="Z632">
        <v>51.5</v>
      </c>
      <c r="AA632">
        <v>48.95</v>
      </c>
      <c r="AB632">
        <v>51.5</v>
      </c>
      <c r="AC632" s="2">
        <f>(Table2[[#This Row],[Close Price]]/Table2[[#This Row],[Day Low]])-1</f>
        <v>1.1235955056179803E-2</v>
      </c>
      <c r="AD632" s="2">
        <f>(Table2[[#This Row],[Day High]]/Table2[[#This Row],[Close Price]])-1</f>
        <v>1.6969696969697079E-2</v>
      </c>
      <c r="AE632" s="2">
        <f>(Table2[[#This Row],[Close Price]]/Table2[[#This Row],[Current Week Low]])-1</f>
        <v>1.1235955056179803E-2</v>
      </c>
      <c r="AF632" s="2">
        <f>(Table2[[#This Row],[Current Week High]]/Table2[[#This Row],[Close Price]])-1</f>
        <v>4.0404040404040442E-2</v>
      </c>
      <c r="AG632" s="2">
        <f>(Table2[[#This Row],[Close Price]]/Table2[[#This Row],[Current Month Low]])-1</f>
        <v>1.1235955056179803E-2</v>
      </c>
      <c r="AH632" s="2">
        <f>(Table2[[#This Row],[Current Month High]]/Table2[[#This Row],[Close Price]])-1</f>
        <v>4.0404040404040442E-2</v>
      </c>
      <c r="AI632">
        <v>38.787878787878697</v>
      </c>
      <c r="AJ632">
        <v>28.072445019404899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0.12</v>
      </c>
      <c r="AM632" t="s">
        <v>10358</v>
      </c>
      <c r="AN632">
        <v>4.8099999999999996</v>
      </c>
      <c r="AO632" t="s">
        <v>10358</v>
      </c>
      <c r="AP632">
        <v>3.4310912026348998E-2</v>
      </c>
      <c r="AQ632">
        <f>(Table2[[#This Row],[Sharpe Ratio]]-AVERAGE(Table2[Sharpe Ratio]))/_xlfn.STDEV.P(Table2[Sharpe Ratio])</f>
        <v>-0.33475384705775568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633</v>
      </c>
      <c r="AT632">
        <f>_xlfn.RANK.AVG(Table2[[#This Row],[6M Return vs Nifty Z-Score]],Table2[6M Return vs Nifty Z-Score])</f>
        <v>672</v>
      </c>
      <c r="AU632">
        <f>_xlfn.RANK.AVG(Table2[[#This Row],[Sharpe Ratio Z-Score]],Table2[Sharpe Ratio Z-Score])</f>
        <v>430</v>
      </c>
      <c r="AV632">
        <f>(Table2[[#This Row],[Rank 1Y]]+Table2[[#This Row],[Rank 6M]]+Table2[[#This Row],[Rank Sharpe]])/3</f>
        <v>578.33333333333337</v>
      </c>
    </row>
    <row r="633" spans="1:48" x14ac:dyDescent="0.3">
      <c r="A633" t="s">
        <v>946</v>
      </c>
      <c r="B633" t="s">
        <v>947</v>
      </c>
      <c r="C633" t="s">
        <v>10327</v>
      </c>
      <c r="D633" t="s">
        <v>573</v>
      </c>
      <c r="E633">
        <v>15651.982709239999</v>
      </c>
      <c r="F633">
        <v>1506.55</v>
      </c>
      <c r="G633">
        <v>-24.230051705129299</v>
      </c>
      <c r="H633">
        <f>(Table2[[#This Row],[1Y Return vs Nifty]]-AVERAGE(Table2[1Y Return vs Nifty]))/_xlfn.STDEV.P(Table2[1Y Return vs Nifty])</f>
        <v>-0.81416782225423157</v>
      </c>
      <c r="I633">
        <v>-9.7107238441533497</v>
      </c>
      <c r="J633">
        <f>(Table2[[#This Row],[1M Return vs Nifty]]-AVERAGE(Table2[1M Return vs Nifty]))/_xlfn.STDEV.P(Table2[1M Return vs Nifty])</f>
        <v>-1.2237913076880489</v>
      </c>
      <c r="K633">
        <v>-4.0694903485698202</v>
      </c>
      <c r="L633">
        <f>(Table2[[#This Row],[6M Return vs Nifty]]-AVERAGE(Table2[6M Return vs Nifty]))/_xlfn.STDEV.P(Table2[6M Return vs Nifty])</f>
        <v>-0.43941795010167967</v>
      </c>
      <c r="M633">
        <v>-4.7384217112360902</v>
      </c>
      <c r="N633">
        <f>(Table2[[#This Row],[1W Return vs Nifty]]-AVERAGE(Table2[1W Return vs Nifty]))/_xlfn.STDEV.P(Table2[1W Return vs Nifty])</f>
        <v>-0.93725404963248093</v>
      </c>
      <c r="O633">
        <v>1525.44</v>
      </c>
      <c r="P633">
        <v>1506.74757585474</v>
      </c>
      <c r="Q633">
        <v>1440.49963385358</v>
      </c>
      <c r="R633">
        <v>29.6269254628473</v>
      </c>
      <c r="S633" s="2">
        <f>(Table2[[#This Row],[Close Price]]-Table2[[#This Row],[20D EMA]])/Table2[[#This Row],[20D EMA]]</f>
        <v>-1.2383312355779382E-2</v>
      </c>
      <c r="T633" s="2">
        <f>(Table2[[#This Row],[Close Price]]-Table2[[#This Row],[50D EMA]])/Table2[[#This Row],[50D EMA]]</f>
        <v>-1.3112737521943601E-4</v>
      </c>
      <c r="U633" s="2">
        <f>(Table2[[#This Row],[Close Price]]-Table2[[#This Row],[200D EMA]])/Table2[[#This Row],[200D EMA]]</f>
        <v>4.5852400510317422E-2</v>
      </c>
      <c r="V633">
        <v>0.66959514171704904</v>
      </c>
      <c r="W633">
        <v>1464.15</v>
      </c>
      <c r="X633">
        <v>1525.4</v>
      </c>
      <c r="Y633">
        <v>1462.3</v>
      </c>
      <c r="Z633">
        <v>1525.4</v>
      </c>
      <c r="AA633">
        <v>1462.3</v>
      </c>
      <c r="AB633">
        <v>1525.4</v>
      </c>
      <c r="AC633" s="2">
        <f>(Table2[[#This Row],[Close Price]]/Table2[[#This Row],[Day Low]])-1</f>
        <v>2.8958781545606493E-2</v>
      </c>
      <c r="AD633" s="2">
        <f>(Table2[[#This Row],[Day High]]/Table2[[#This Row],[Close Price]])-1</f>
        <v>1.2512030798845108E-2</v>
      </c>
      <c r="AE633" s="2">
        <f>(Table2[[#This Row],[Close Price]]/Table2[[#This Row],[Current Week Low]])-1</f>
        <v>3.026054845107029E-2</v>
      </c>
      <c r="AF633" s="2">
        <f>(Table2[[#This Row],[Current Week High]]/Table2[[#This Row],[Close Price]])-1</f>
        <v>1.2512030798845108E-2</v>
      </c>
      <c r="AG633" s="2">
        <f>(Table2[[#This Row],[Close Price]]/Table2[[#This Row],[Current Month Low]])-1</f>
        <v>3.026054845107029E-2</v>
      </c>
      <c r="AH633" s="2">
        <f>(Table2[[#This Row],[Current Month High]]/Table2[[#This Row],[Close Price]])-1</f>
        <v>1.2512030798845108E-2</v>
      </c>
      <c r="AI633">
        <v>12.1768278517141</v>
      </c>
      <c r="AJ633">
        <v>21.202735317779499</v>
      </c>
      <c r="AK633" t="str">
        <f>IF(AND(Table2[[#This Row],[20D EMA]]&gt;Table2[[#This Row],[50D EMA]],Table2[[#This Row],[50D EMA]]&gt;Table2[[#This Row],[200D EMA]]),"Uptrend","Downtrend/NoTrend")</f>
        <v>Uptrend</v>
      </c>
      <c r="AL633">
        <v>0.09</v>
      </c>
      <c r="AM633" t="s">
        <v>10358</v>
      </c>
      <c r="AN633">
        <v>-3.07</v>
      </c>
      <c r="AO633" t="s">
        <v>10357</v>
      </c>
      <c r="AP633">
        <v>-5.0534739164360999E-2</v>
      </c>
      <c r="AQ633">
        <f>(Table2[[#This Row],[Sharpe Ratio]]-AVERAGE(Table2[Sharpe Ratio]))/_xlfn.STDEV.P(Table2[Sharpe Ratio])</f>
        <v>-1.3054993602008937</v>
      </c>
      <c r="AR6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-4.7201304898773344</v>
      </c>
      <c r="AS633">
        <f>_xlfn.RANK.AVG(Table2[[#This Row],[1Y Return vs Nifty Z-Score]],Table2[1Y Return vs Nifty Z-Score])</f>
        <v>600</v>
      </c>
      <c r="AT633">
        <f>_xlfn.RANK.AVG(Table2[[#This Row],[6M Return vs Nifty Z-Score]],Table2[6M Return vs Nifty Z-Score])</f>
        <v>474</v>
      </c>
      <c r="AU633">
        <f>_xlfn.RANK.AVG(Table2[[#This Row],[Sharpe Ratio Z-Score]],Table2[Sharpe Ratio Z-Score])</f>
        <v>665</v>
      </c>
      <c r="AV633">
        <f>(Table2[[#This Row],[Rank 1Y]]+Table2[[#This Row],[Rank 6M]]+Table2[[#This Row],[Rank Sharpe]])/3</f>
        <v>579.66666666666663</v>
      </c>
    </row>
    <row r="634" spans="1:48" x14ac:dyDescent="0.3">
      <c r="A634" t="s">
        <v>145</v>
      </c>
      <c r="B634" t="s">
        <v>146</v>
      </c>
      <c r="C634" t="s">
        <v>10321</v>
      </c>
      <c r="D634" t="s">
        <v>127</v>
      </c>
      <c r="E634">
        <v>190848.23019880801</v>
      </c>
      <c r="F634">
        <v>151.18</v>
      </c>
      <c r="G634">
        <v>-14.2859018825074</v>
      </c>
      <c r="H634">
        <f>(Table2[[#This Row],[1Y Return vs Nifty]]-AVERAGE(Table2[1Y Return vs Nifty]))/_xlfn.STDEV.P(Table2[1Y Return vs Nifty])</f>
        <v>-0.64836798291914888</v>
      </c>
      <c r="I634">
        <v>-2.4755241469095801</v>
      </c>
      <c r="J634">
        <f>(Table2[[#This Row],[1M Return vs Nifty]]-AVERAGE(Table2[1M Return vs Nifty]))/_xlfn.STDEV.P(Table2[1M Return vs Nifty])</f>
        <v>-0.51905789913325118</v>
      </c>
      <c r="K634">
        <v>-13.7201622077451</v>
      </c>
      <c r="L634">
        <f>(Table2[[#This Row],[6M Return vs Nifty]]-AVERAGE(Table2[6M Return vs Nifty]))/_xlfn.STDEV.P(Table2[6M Return vs Nifty])</f>
        <v>-0.76274704835144069</v>
      </c>
      <c r="M634">
        <v>-2.23252838227081</v>
      </c>
      <c r="N634">
        <f>(Table2[[#This Row],[1W Return vs Nifty]]-AVERAGE(Table2[1W Return vs Nifty]))/_xlfn.STDEV.P(Table2[1W Return vs Nifty])</f>
        <v>-0.33763694870484695</v>
      </c>
      <c r="O634">
        <v>153.91999999999999</v>
      </c>
      <c r="P634">
        <v>158.556863101695</v>
      </c>
      <c r="Q634">
        <v>152.63698558101299</v>
      </c>
      <c r="R634">
        <v>45.675694744273301</v>
      </c>
      <c r="S634" s="2">
        <f>(Table2[[#This Row],[Close Price]]-Table2[[#This Row],[20D EMA]])/Table2[[#This Row],[20D EMA]]</f>
        <v>-1.7801455301455178E-2</v>
      </c>
      <c r="T634" s="2">
        <f>(Table2[[#This Row],[Close Price]]-Table2[[#This Row],[50D EMA]])/Table2[[#This Row],[50D EMA]]</f>
        <v>-4.6525031823842468E-2</v>
      </c>
      <c r="U634" s="2">
        <f>(Table2[[#This Row],[Close Price]]-Table2[[#This Row],[200D EMA]])/Table2[[#This Row],[200D EMA]]</f>
        <v>-9.5454294741668805E-3</v>
      </c>
      <c r="V634">
        <v>0.759942636419222</v>
      </c>
      <c r="W634">
        <v>149.16</v>
      </c>
      <c r="X634">
        <v>152.18</v>
      </c>
      <c r="Y634">
        <v>149.16</v>
      </c>
      <c r="Z634">
        <v>153.9</v>
      </c>
      <c r="AA634">
        <v>149.16</v>
      </c>
      <c r="AB634">
        <v>153.9</v>
      </c>
      <c r="AC634" s="2">
        <f>(Table2[[#This Row],[Close Price]]/Table2[[#This Row],[Day Low]])-1</f>
        <v>1.3542504692947155E-2</v>
      </c>
      <c r="AD634" s="2">
        <f>(Table2[[#This Row],[Day High]]/Table2[[#This Row],[Close Price]])-1</f>
        <v>6.6146315650217336E-3</v>
      </c>
      <c r="AE634" s="2">
        <f>(Table2[[#This Row],[Close Price]]/Table2[[#This Row],[Current Week Low]])-1</f>
        <v>1.3542504692947155E-2</v>
      </c>
      <c r="AF634" s="2">
        <f>(Table2[[#This Row],[Current Week High]]/Table2[[#This Row],[Close Price]])-1</f>
        <v>1.7991797856859337E-2</v>
      </c>
      <c r="AG634" s="2">
        <f>(Table2[[#This Row],[Close Price]]/Table2[[#This Row],[Current Month Low]])-1</f>
        <v>1.3542504692947155E-2</v>
      </c>
      <c r="AH634" s="2">
        <f>(Table2[[#This Row],[Current Month High]]/Table2[[#This Row],[Close Price]])-1</f>
        <v>1.7991797856859337E-2</v>
      </c>
      <c r="AI634">
        <v>22.1060986903029</v>
      </c>
      <c r="AJ634">
        <v>31.9197207678883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-0.11</v>
      </c>
      <c r="AM634" t="s">
        <v>10357</v>
      </c>
      <c r="AN634">
        <v>-1.81</v>
      </c>
      <c r="AO634" t="s">
        <v>10357</v>
      </c>
      <c r="AP634">
        <v>-2.9077589199988998E-2</v>
      </c>
      <c r="AQ634">
        <f>(Table2[[#This Row],[Sharpe Ratio]]-AVERAGE(Table2[Sharpe Ratio]))/_xlfn.STDEV.P(Table2[Sharpe Ratio])</f>
        <v>-1.0600014264772823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539</v>
      </c>
      <c r="AT634">
        <f>_xlfn.RANK.AVG(Table2[[#This Row],[6M Return vs Nifty Z-Score]],Table2[6M Return vs Nifty Z-Score])</f>
        <v>572</v>
      </c>
      <c r="AU634">
        <f>_xlfn.RANK.AVG(Table2[[#This Row],[Sharpe Ratio Z-Score]],Table2[Sharpe Ratio Z-Score])</f>
        <v>629</v>
      </c>
      <c r="AV634">
        <f>(Table2[[#This Row],[Rank 1Y]]+Table2[[#This Row],[Rank 6M]]+Table2[[#This Row],[Rank Sharpe]])/3</f>
        <v>580</v>
      </c>
    </row>
    <row r="635" spans="1:48" x14ac:dyDescent="0.3">
      <c r="A635" t="s">
        <v>527</v>
      </c>
      <c r="B635" t="s">
        <v>528</v>
      </c>
      <c r="C635" t="s">
        <v>10325</v>
      </c>
      <c r="D635" t="s">
        <v>443</v>
      </c>
      <c r="E635">
        <v>39842.814030659902</v>
      </c>
      <c r="F635">
        <v>1455.35</v>
      </c>
      <c r="G635">
        <v>-45.6276041249765</v>
      </c>
      <c r="H635">
        <f>(Table2[[#This Row],[1Y Return vs Nifty]]-AVERAGE(Table2[1Y Return vs Nifty]))/_xlfn.STDEV.P(Table2[1Y Return vs Nifty])</f>
        <v>-1.1709314286616899</v>
      </c>
      <c r="I635">
        <v>-3.38735324804939</v>
      </c>
      <c r="J635">
        <f>(Table2[[#This Row],[1M Return vs Nifty]]-AVERAGE(Table2[1M Return vs Nifty]))/_xlfn.STDEV.P(Table2[1M Return vs Nifty])</f>
        <v>-0.60787319896671821</v>
      </c>
      <c r="K635">
        <v>-18.054792201815101</v>
      </c>
      <c r="L635">
        <f>(Table2[[#This Row],[6M Return vs Nifty]]-AVERAGE(Table2[6M Return vs Nifty]))/_xlfn.STDEV.P(Table2[6M Return vs Nifty])</f>
        <v>-0.90797134233637689</v>
      </c>
      <c r="M635">
        <v>-0.79365931195144201</v>
      </c>
      <c r="N635">
        <f>(Table2[[#This Row],[1W Return vs Nifty]]-AVERAGE(Table2[1W Return vs Nifty]))/_xlfn.STDEV.P(Table2[1W Return vs Nifty])</f>
        <v>6.6596303181674322E-3</v>
      </c>
      <c r="O635">
        <v>1441.98</v>
      </c>
      <c r="P635">
        <v>1474.1141313144799</v>
      </c>
      <c r="Q635">
        <v>1507.6619160523701</v>
      </c>
      <c r="R635">
        <v>48.825747200328998</v>
      </c>
      <c r="S635" s="2">
        <f>(Table2[[#This Row],[Close Price]]-Table2[[#This Row],[20D EMA]])/Table2[[#This Row],[20D EMA]]</f>
        <v>9.2719732589910328E-3</v>
      </c>
      <c r="T635" s="2">
        <f>(Table2[[#This Row],[Close Price]]-Table2[[#This Row],[50D EMA]])/Table2[[#This Row],[50D EMA]]</f>
        <v>-1.272908990957698E-2</v>
      </c>
      <c r="U635" s="2">
        <f>(Table2[[#This Row],[Close Price]]-Table2[[#This Row],[200D EMA]])/Table2[[#This Row],[200D EMA]]</f>
        <v>-3.4697378434379103E-2</v>
      </c>
      <c r="V635">
        <v>1.0348128834561201</v>
      </c>
      <c r="W635">
        <v>1423</v>
      </c>
      <c r="X635">
        <v>1469</v>
      </c>
      <c r="Y635">
        <v>1422</v>
      </c>
      <c r="Z635">
        <v>1469</v>
      </c>
      <c r="AA635">
        <v>1422</v>
      </c>
      <c r="AB635">
        <v>1469</v>
      </c>
      <c r="AC635" s="2">
        <f>(Table2[[#This Row],[Close Price]]/Table2[[#This Row],[Day Low]])-1</f>
        <v>2.2733661278987904E-2</v>
      </c>
      <c r="AD635" s="2">
        <f>(Table2[[#This Row],[Day High]]/Table2[[#This Row],[Close Price]])-1</f>
        <v>9.3791871371149416E-3</v>
      </c>
      <c r="AE635" s="2">
        <f>(Table2[[#This Row],[Close Price]]/Table2[[#This Row],[Current Week Low]])-1</f>
        <v>2.3452883263009872E-2</v>
      </c>
      <c r="AF635" s="2">
        <f>(Table2[[#This Row],[Current Week High]]/Table2[[#This Row],[Close Price]])-1</f>
        <v>9.3791871371149416E-3</v>
      </c>
      <c r="AG635" s="2">
        <f>(Table2[[#This Row],[Close Price]]/Table2[[#This Row],[Current Month Low]])-1</f>
        <v>2.3452883263009872E-2</v>
      </c>
      <c r="AH635" s="2">
        <f>(Table2[[#This Row],[Current Month High]]/Table2[[#This Row],[Close Price]])-1</f>
        <v>9.3791871371149416E-3</v>
      </c>
      <c r="AI635">
        <v>23.681588621293798</v>
      </c>
      <c r="AJ635">
        <v>11.521072796934799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0.01</v>
      </c>
      <c r="AM635" t="s">
        <v>10358</v>
      </c>
      <c r="AN635">
        <v>7.25</v>
      </c>
      <c r="AO635" t="s">
        <v>10358</v>
      </c>
      <c r="AP635">
        <v>3.6485753116128998E-2</v>
      </c>
      <c r="AQ635">
        <f>(Table2[[#This Row],[Sharpe Ratio]]-AVERAGE(Table2[Sharpe Ratio]))/_xlfn.STDEV.P(Table2[Sharpe Ratio])</f>
        <v>-0.30987081298264646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700</v>
      </c>
      <c r="AT635">
        <f>_xlfn.RANK.AVG(Table2[[#This Row],[6M Return vs Nifty Z-Score]],Table2[6M Return vs Nifty Z-Score])</f>
        <v>619</v>
      </c>
      <c r="AU635">
        <f>_xlfn.RANK.AVG(Table2[[#This Row],[Sharpe Ratio Z-Score]],Table2[Sharpe Ratio Z-Score])</f>
        <v>422</v>
      </c>
      <c r="AV635">
        <f>(Table2[[#This Row],[Rank 1Y]]+Table2[[#This Row],[Rank 6M]]+Table2[[#This Row],[Rank Sharpe]])/3</f>
        <v>580.33333333333337</v>
      </c>
    </row>
    <row r="636" spans="1:48" x14ac:dyDescent="0.3">
      <c r="A636" t="s">
        <v>2054</v>
      </c>
      <c r="B636" t="s">
        <v>2055</v>
      </c>
      <c r="C636" t="s">
        <v>10318</v>
      </c>
      <c r="D636" t="s">
        <v>195</v>
      </c>
      <c r="E636">
        <v>3091.7626334000001</v>
      </c>
      <c r="F636">
        <v>202.45</v>
      </c>
      <c r="G636">
        <v>-0.57540813858777895</v>
      </c>
      <c r="H636">
        <f>(Table2[[#This Row],[1Y Return vs Nifty]]-AVERAGE(Table2[1Y Return vs Nifty]))/_xlfn.STDEV.P(Table2[1Y Return vs Nifty])</f>
        <v>-0.41977150152108672</v>
      </c>
      <c r="I636">
        <v>1.13297343071648</v>
      </c>
      <c r="J636">
        <f>(Table2[[#This Row],[1M Return vs Nifty]]-AVERAGE(Table2[1M Return vs Nifty]))/_xlfn.STDEV.P(Table2[1M Return vs Nifty])</f>
        <v>-0.16757778744940849</v>
      </c>
      <c r="K636">
        <v>-38.444142065815498</v>
      </c>
      <c r="L636">
        <f>(Table2[[#This Row],[6M Return vs Nifty]]-AVERAGE(Table2[6M Return vs Nifty]))/_xlfn.STDEV.P(Table2[6M Return vs Nifty])</f>
        <v>-1.5910813062461344</v>
      </c>
      <c r="M636">
        <v>-4.2013027181711404</v>
      </c>
      <c r="N636">
        <f>(Table2[[#This Row],[1W Return vs Nifty]]-AVERAGE(Table2[1W Return vs Nifty]))/_xlfn.STDEV.P(Table2[1W Return vs Nifty])</f>
        <v>-0.80873072832743531</v>
      </c>
      <c r="O636">
        <v>192.15</v>
      </c>
      <c r="P636">
        <v>186.46115300590699</v>
      </c>
      <c r="Q636">
        <v>185.16488997345601</v>
      </c>
      <c r="R636">
        <v>56.704394215029602</v>
      </c>
      <c r="S636" s="2">
        <f>(Table2[[#This Row],[Close Price]]-Table2[[#This Row],[20D EMA]])/Table2[[#This Row],[20D EMA]]</f>
        <v>5.3603955243299417E-2</v>
      </c>
      <c r="T636" s="2">
        <f>(Table2[[#This Row],[Close Price]]-Table2[[#This Row],[50D EMA]])/Table2[[#This Row],[50D EMA]]</f>
        <v>8.5748944143804989E-2</v>
      </c>
      <c r="U636" s="2">
        <f>(Table2[[#This Row],[Close Price]]-Table2[[#This Row],[200D EMA]])/Table2[[#This Row],[200D EMA]]</f>
        <v>9.334982473741027E-2</v>
      </c>
      <c r="V636">
        <v>1.3112343228041701</v>
      </c>
      <c r="W636">
        <v>192.6</v>
      </c>
      <c r="X636">
        <v>204.81</v>
      </c>
      <c r="Y636">
        <v>192.6</v>
      </c>
      <c r="Z636">
        <v>204.81</v>
      </c>
      <c r="AA636">
        <v>192.6</v>
      </c>
      <c r="AB636">
        <v>204.81</v>
      </c>
      <c r="AC636" s="2">
        <f>(Table2[[#This Row],[Close Price]]/Table2[[#This Row],[Day Low]])-1</f>
        <v>5.1142263759086148E-2</v>
      </c>
      <c r="AD636" s="2">
        <f>(Table2[[#This Row],[Day High]]/Table2[[#This Row],[Close Price]])-1</f>
        <v>1.1657199308471311E-2</v>
      </c>
      <c r="AE636" s="2">
        <f>(Table2[[#This Row],[Close Price]]/Table2[[#This Row],[Current Week Low]])-1</f>
        <v>5.1142263759086148E-2</v>
      </c>
      <c r="AF636" s="2">
        <f>(Table2[[#This Row],[Current Week High]]/Table2[[#This Row],[Close Price]])-1</f>
        <v>1.1657199308471311E-2</v>
      </c>
      <c r="AG636" s="2">
        <f>(Table2[[#This Row],[Close Price]]/Table2[[#This Row],[Current Month Low]])-1</f>
        <v>5.1142263759086148E-2</v>
      </c>
      <c r="AH636" s="2">
        <f>(Table2[[#This Row],[Current Month High]]/Table2[[#This Row],[Close Price]])-1</f>
        <v>1.1657199308471311E-2</v>
      </c>
      <c r="AI636">
        <v>39.787601877006601</v>
      </c>
      <c r="AJ636">
        <v>52.218045112781901</v>
      </c>
      <c r="AK636" t="str">
        <f>IF(AND(Table2[[#This Row],[20D EMA]]&gt;Table2[[#This Row],[50D EMA]],Table2[[#This Row],[50D EMA]]&gt;Table2[[#This Row],[200D EMA]]),"Uptrend","Downtrend/NoTrend")</f>
        <v>Uptrend</v>
      </c>
      <c r="AL636">
        <v>-0.01</v>
      </c>
      <c r="AM636" t="s">
        <v>10357</v>
      </c>
      <c r="AN636">
        <v>17.809999999999999</v>
      </c>
      <c r="AO636" t="s">
        <v>10358</v>
      </c>
      <c r="AP636">
        <v>-1.1601506018930001E-3</v>
      </c>
      <c r="AQ636">
        <f>(Table2[[#This Row],[Sharpe Ratio]]-AVERAGE(Table2[Sharpe Ratio]))/_xlfn.STDEV.P(Table2[Sharpe Ratio])</f>
        <v>-0.74058931899477087</v>
      </c>
      <c r="AR6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-3.7277506425388358</v>
      </c>
      <c r="AS636">
        <f>_xlfn.RANK.AVG(Table2[[#This Row],[1Y Return vs Nifty Z-Score]],Table2[1Y Return vs Nifty Z-Score])</f>
        <v>442</v>
      </c>
      <c r="AT636">
        <f>_xlfn.RANK.AVG(Table2[[#This Row],[6M Return vs Nifty Z-Score]],Table2[6M Return vs Nifty Z-Score])</f>
        <v>726</v>
      </c>
      <c r="AU636">
        <f>_xlfn.RANK.AVG(Table2[[#This Row],[Sharpe Ratio Z-Score]],Table2[Sharpe Ratio Z-Score])</f>
        <v>576</v>
      </c>
      <c r="AV636">
        <f>(Table2[[#This Row],[Rank 1Y]]+Table2[[#This Row],[Rank 6M]]+Table2[[#This Row],[Rank Sharpe]])/3</f>
        <v>581.33333333333337</v>
      </c>
    </row>
    <row r="637" spans="1:48" x14ac:dyDescent="0.3">
      <c r="A637" t="s">
        <v>454</v>
      </c>
      <c r="B637" t="s">
        <v>455</v>
      </c>
      <c r="C637" t="s">
        <v>10316</v>
      </c>
      <c r="D637" t="s">
        <v>118</v>
      </c>
      <c r="E637">
        <v>48906.905906150001</v>
      </c>
      <c r="F637">
        <v>372.95</v>
      </c>
      <c r="G637">
        <v>-23.0366562982428</v>
      </c>
      <c r="H637">
        <f>(Table2[[#This Row],[1Y Return vs Nifty]]-AVERAGE(Table2[1Y Return vs Nifty]))/_xlfn.STDEV.P(Table2[1Y Return vs Nifty])</f>
        <v>-0.79427021710402701</v>
      </c>
      <c r="I637">
        <v>-1.7698221761869499</v>
      </c>
      <c r="J637">
        <f>(Table2[[#This Row],[1M Return vs Nifty]]-AVERAGE(Table2[1M Return vs Nifty]))/_xlfn.STDEV.P(Table2[1M Return vs Nifty])</f>
        <v>-0.45032009284427549</v>
      </c>
      <c r="K637">
        <v>-13.092245642673699</v>
      </c>
      <c r="L637">
        <f>(Table2[[#This Row],[6M Return vs Nifty]]-AVERAGE(Table2[6M Return vs Nifty]))/_xlfn.STDEV.P(Table2[6M Return vs Nifty])</f>
        <v>-0.74170978796965703</v>
      </c>
      <c r="M637">
        <v>-2.1420995035596602</v>
      </c>
      <c r="N637">
        <f>(Table2[[#This Row],[1W Return vs Nifty]]-AVERAGE(Table2[1W Return vs Nifty]))/_xlfn.STDEV.P(Table2[1W Return vs Nifty])</f>
        <v>-0.31599887597997739</v>
      </c>
      <c r="O637">
        <v>367.83</v>
      </c>
      <c r="P637">
        <v>358.09567542392301</v>
      </c>
      <c r="Q637">
        <v>357.93178472560101</v>
      </c>
      <c r="R637">
        <v>56.6905474441824</v>
      </c>
      <c r="S637" s="2">
        <f>(Table2[[#This Row],[Close Price]]-Table2[[#This Row],[20D EMA]])/Table2[[#This Row],[20D EMA]]</f>
        <v>1.391947366990187E-2</v>
      </c>
      <c r="T637" s="2">
        <f>(Table2[[#This Row],[Close Price]]-Table2[[#This Row],[50D EMA]])/Table2[[#This Row],[50D EMA]]</f>
        <v>4.1481440842568232E-2</v>
      </c>
      <c r="U637" s="2">
        <f>(Table2[[#This Row],[Close Price]]-Table2[[#This Row],[200D EMA]])/Table2[[#This Row],[200D EMA]]</f>
        <v>4.1958316962301359E-2</v>
      </c>
      <c r="V637">
        <v>1.0810264526580899</v>
      </c>
      <c r="W637">
        <v>365.1</v>
      </c>
      <c r="X637">
        <v>376.8</v>
      </c>
      <c r="Y637">
        <v>362.1</v>
      </c>
      <c r="Z637">
        <v>380.3</v>
      </c>
      <c r="AA637">
        <v>362.1</v>
      </c>
      <c r="AB637">
        <v>380.3</v>
      </c>
      <c r="AC637" s="2">
        <f>(Table2[[#This Row],[Close Price]]/Table2[[#This Row],[Day Low]])-1</f>
        <v>2.150095864146806E-2</v>
      </c>
      <c r="AD637" s="2">
        <f>(Table2[[#This Row],[Day High]]/Table2[[#This Row],[Close Price]])-1</f>
        <v>1.0323099611208031E-2</v>
      </c>
      <c r="AE637" s="2">
        <f>(Table2[[#This Row],[Close Price]]/Table2[[#This Row],[Current Week Low]])-1</f>
        <v>2.9964098315382381E-2</v>
      </c>
      <c r="AF637" s="2">
        <f>(Table2[[#This Row],[Current Week High]]/Table2[[#This Row],[Close Price]])-1</f>
        <v>1.9707735621397049E-2</v>
      </c>
      <c r="AG637" s="2">
        <f>(Table2[[#This Row],[Close Price]]/Table2[[#This Row],[Current Month Low]])-1</f>
        <v>2.9964098315382381E-2</v>
      </c>
      <c r="AH637" s="2">
        <f>(Table2[[#This Row],[Current Month High]]/Table2[[#This Row],[Close Price]])-1</f>
        <v>1.9707735621397049E-2</v>
      </c>
      <c r="AI637">
        <v>10.068373776645601</v>
      </c>
      <c r="AJ637">
        <v>30.4933519944016</v>
      </c>
      <c r="AK637" t="str">
        <f>IF(AND(Table2[[#This Row],[20D EMA]]&gt;Table2[[#This Row],[50D EMA]],Table2[[#This Row],[50D EMA]]&gt;Table2[[#This Row],[200D EMA]]),"Uptrend","Downtrend/NoTrend")</f>
        <v>Uptrend</v>
      </c>
      <c r="AL637">
        <v>-0.03</v>
      </c>
      <c r="AM637" t="s">
        <v>10357</v>
      </c>
      <c r="AN637">
        <v>3.65</v>
      </c>
      <c r="AO637" t="s">
        <v>10358</v>
      </c>
      <c r="AP637">
        <v>-6.129203750455E-3</v>
      </c>
      <c r="AQ637">
        <f>(Table2[[#This Row],[Sharpe Ratio]]-AVERAGE(Table2[Sharpe Ratio]))/_xlfn.STDEV.P(Table2[Sharpe Ratio])</f>
        <v>-0.79744180325108238</v>
      </c>
      <c r="AR6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-3.0997407771490191</v>
      </c>
      <c r="AS637">
        <f>_xlfn.RANK.AVG(Table2[[#This Row],[1Y Return vs Nifty Z-Score]],Table2[1Y Return vs Nifty Z-Score])</f>
        <v>590</v>
      </c>
      <c r="AT637">
        <f>_xlfn.RANK.AVG(Table2[[#This Row],[6M Return vs Nifty Z-Score]],Table2[6M Return vs Nifty Z-Score])</f>
        <v>567</v>
      </c>
      <c r="AU637">
        <f>_xlfn.RANK.AVG(Table2[[#This Row],[Sharpe Ratio Z-Score]],Table2[Sharpe Ratio Z-Score])</f>
        <v>588</v>
      </c>
      <c r="AV637">
        <f>(Table2[[#This Row],[Rank 1Y]]+Table2[[#This Row],[Rank 6M]]+Table2[[#This Row],[Rank Sharpe]])/3</f>
        <v>581.66666666666663</v>
      </c>
    </row>
    <row r="638" spans="1:48" x14ac:dyDescent="0.3">
      <c r="A638" t="s">
        <v>116</v>
      </c>
      <c r="B638" t="s">
        <v>117</v>
      </c>
      <c r="C638" t="s">
        <v>10316</v>
      </c>
      <c r="D638" t="s">
        <v>118</v>
      </c>
      <c r="E638">
        <v>241993.80558839999</v>
      </c>
      <c r="F638">
        <v>2534.75</v>
      </c>
      <c r="G638">
        <v>-12.4300393366</v>
      </c>
      <c r="H638">
        <f>(Table2[[#This Row],[1Y Return vs Nifty]]-AVERAGE(Table2[1Y Return vs Nifty]))/_xlfn.STDEV.P(Table2[1Y Return vs Nifty])</f>
        <v>-0.61742499458650579</v>
      </c>
      <c r="I638">
        <v>8.5997356669221994E-2</v>
      </c>
      <c r="J638">
        <f>(Table2[[#This Row],[1M Return vs Nifty]]-AVERAGE(Table2[1M Return vs Nifty]))/_xlfn.STDEV.P(Table2[1M Return vs Nifty])</f>
        <v>-0.26955686863768896</v>
      </c>
      <c r="K638">
        <v>-14.565264953590599</v>
      </c>
      <c r="L638">
        <f>(Table2[[#This Row],[6M Return vs Nifty]]-AVERAGE(Table2[6M Return vs Nifty]))/_xlfn.STDEV.P(Table2[6M Return vs Nifty])</f>
        <v>-0.79106075673671095</v>
      </c>
      <c r="M638">
        <v>-7.7822484514892903E-2</v>
      </c>
      <c r="N638">
        <f>(Table2[[#This Row],[1W Return vs Nifty]]-AVERAGE(Table2[1W Return vs Nifty]))/_xlfn.STDEV.P(Table2[1W Return vs Nifty])</f>
        <v>0.17794705035450753</v>
      </c>
      <c r="O638">
        <v>2516.87</v>
      </c>
      <c r="P638">
        <v>2520.2889953016002</v>
      </c>
      <c r="Q638">
        <v>2477.1487285131502</v>
      </c>
      <c r="R638">
        <v>49.023491327518201</v>
      </c>
      <c r="S638" s="2">
        <f>(Table2[[#This Row],[Close Price]]-Table2[[#This Row],[20D EMA]])/Table2[[#This Row],[20D EMA]]</f>
        <v>7.1040617910341454E-3</v>
      </c>
      <c r="T638" s="2">
        <f>(Table2[[#This Row],[Close Price]]-Table2[[#This Row],[50D EMA]])/Table2[[#This Row],[50D EMA]]</f>
        <v>5.7378359090399927E-3</v>
      </c>
      <c r="U638" s="2">
        <f>(Table2[[#This Row],[Close Price]]-Table2[[#This Row],[200D EMA]])/Table2[[#This Row],[200D EMA]]</f>
        <v>2.325305332854341E-2</v>
      </c>
      <c r="V638">
        <v>0.90211154686621997</v>
      </c>
      <c r="W638">
        <v>2513.6999999999998</v>
      </c>
      <c r="X638">
        <v>2541.4499999999998</v>
      </c>
      <c r="Y638">
        <v>2497.0500000000002</v>
      </c>
      <c r="Z638">
        <v>2559</v>
      </c>
      <c r="AA638">
        <v>2497.0500000000002</v>
      </c>
      <c r="AB638">
        <v>2559</v>
      </c>
      <c r="AC638" s="2">
        <f>(Table2[[#This Row],[Close Price]]/Table2[[#This Row],[Day Low]])-1</f>
        <v>8.3741098778693512E-3</v>
      </c>
      <c r="AD638" s="2">
        <f>(Table2[[#This Row],[Day High]]/Table2[[#This Row],[Close Price]])-1</f>
        <v>2.643258704014162E-3</v>
      </c>
      <c r="AE638" s="2">
        <f>(Table2[[#This Row],[Close Price]]/Table2[[#This Row],[Current Week Low]])-1</f>
        <v>1.5097815422198124E-2</v>
      </c>
      <c r="AF638" s="2">
        <f>(Table2[[#This Row],[Current Week High]]/Table2[[#This Row],[Close Price]])-1</f>
        <v>9.5670184436333905E-3</v>
      </c>
      <c r="AG638" s="2">
        <f>(Table2[[#This Row],[Close Price]]/Table2[[#This Row],[Current Month Low]])-1</f>
        <v>1.5097815422198124E-2</v>
      </c>
      <c r="AH638" s="2">
        <f>(Table2[[#This Row],[Current Month High]]/Table2[[#This Row],[Close Price]])-1</f>
        <v>9.5670184436333905E-3</v>
      </c>
      <c r="AI638">
        <v>9.2533780451721199</v>
      </c>
      <c r="AJ638">
        <v>17.1732347162833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-0.1</v>
      </c>
      <c r="AM638" t="s">
        <v>10357</v>
      </c>
      <c r="AN638">
        <v>1.26</v>
      </c>
      <c r="AO638" t="s">
        <v>10358</v>
      </c>
      <c r="AP638">
        <v>-3.3447802271573998E-2</v>
      </c>
      <c r="AQ638">
        <f>(Table2[[#This Row],[Sharpe Ratio]]-AVERAGE(Table2[Sharpe Ratio]))/_xlfn.STDEV.P(Table2[Sharpe Ratio])</f>
        <v>-1.1100023949557367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526</v>
      </c>
      <c r="AT638">
        <f>_xlfn.RANK.AVG(Table2[[#This Row],[6M Return vs Nifty Z-Score]],Table2[6M Return vs Nifty Z-Score])</f>
        <v>580</v>
      </c>
      <c r="AU638">
        <f>_xlfn.RANK.AVG(Table2[[#This Row],[Sharpe Ratio Z-Score]],Table2[Sharpe Ratio Z-Score])</f>
        <v>642</v>
      </c>
      <c r="AV638">
        <f>(Table2[[#This Row],[Rank 1Y]]+Table2[[#This Row],[Rank 6M]]+Table2[[#This Row],[Rank Sharpe]])/3</f>
        <v>582.66666666666663</v>
      </c>
    </row>
    <row r="639" spans="1:48" x14ac:dyDescent="0.3">
      <c r="A639" t="s">
        <v>621</v>
      </c>
      <c r="B639" t="s">
        <v>622</v>
      </c>
      <c r="C639" t="s">
        <v>10318</v>
      </c>
      <c r="D639" t="s">
        <v>54</v>
      </c>
      <c r="E639">
        <v>30198.1670672849</v>
      </c>
      <c r="F639">
        <v>1887.05</v>
      </c>
      <c r="G639">
        <v>-18.615156648269199</v>
      </c>
      <c r="H639">
        <f>(Table2[[#This Row],[1Y Return vs Nifty]]-AVERAGE(Table2[1Y Return vs Nifty]))/_xlfn.STDEV.P(Table2[1Y Return vs Nifty])</f>
        <v>-0.72055009576011297</v>
      </c>
      <c r="I639">
        <v>-8.72342346995468</v>
      </c>
      <c r="J639">
        <f>(Table2[[#This Row],[1M Return vs Nifty]]-AVERAGE(Table2[1M Return vs Nifty]))/_xlfn.STDEV.P(Table2[1M Return vs Nifty])</f>
        <v>-1.1276248455181777</v>
      </c>
      <c r="K639">
        <v>-1.9798244561513001</v>
      </c>
      <c r="L639">
        <f>(Table2[[#This Row],[6M Return vs Nifty]]-AVERAGE(Table2[6M Return vs Nifty]))/_xlfn.STDEV.P(Table2[6M Return vs Nifty])</f>
        <v>-0.36940730229412883</v>
      </c>
      <c r="M639">
        <v>0.12325126001714699</v>
      </c>
      <c r="N639">
        <f>(Table2[[#This Row],[1W Return vs Nifty]]-AVERAGE(Table2[1W Return vs Nifty]))/_xlfn.STDEV.P(Table2[1W Return vs Nifty])</f>
        <v>0.22606053322919534</v>
      </c>
      <c r="O639">
        <v>1912.59</v>
      </c>
      <c r="P639">
        <v>1926.7962466999099</v>
      </c>
      <c r="Q639">
        <v>1835.1380714043401</v>
      </c>
      <c r="R639">
        <v>20.036236460021701</v>
      </c>
      <c r="S639" s="2">
        <f>(Table2[[#This Row],[Close Price]]-Table2[[#This Row],[20D EMA]])/Table2[[#This Row],[20D EMA]]</f>
        <v>-1.335361996036786E-2</v>
      </c>
      <c r="T639" s="2">
        <f>(Table2[[#This Row],[Close Price]]-Table2[[#This Row],[50D EMA]])/Table2[[#This Row],[50D EMA]]</f>
        <v>-2.0628152441123315E-2</v>
      </c>
      <c r="U639" s="2">
        <f>(Table2[[#This Row],[Close Price]]-Table2[[#This Row],[200D EMA]])/Table2[[#This Row],[200D EMA]]</f>
        <v>2.8287750880746688E-2</v>
      </c>
      <c r="V639">
        <v>1.47784294970848</v>
      </c>
      <c r="W639">
        <v>1872.05</v>
      </c>
      <c r="X639">
        <v>1922.1</v>
      </c>
      <c r="Y639">
        <v>1824</v>
      </c>
      <c r="Z639">
        <v>1942</v>
      </c>
      <c r="AA639">
        <v>1824</v>
      </c>
      <c r="AB639">
        <v>1942</v>
      </c>
      <c r="AC639" s="2">
        <f>(Table2[[#This Row],[Close Price]]/Table2[[#This Row],[Day Low]])-1</f>
        <v>8.0126065008947478E-3</v>
      </c>
      <c r="AD639" s="2">
        <f>(Table2[[#This Row],[Day High]]/Table2[[#This Row],[Close Price]])-1</f>
        <v>1.857396465382477E-2</v>
      </c>
      <c r="AE639" s="2">
        <f>(Table2[[#This Row],[Close Price]]/Table2[[#This Row],[Current Week Low]])-1</f>
        <v>3.4566885964912197E-2</v>
      </c>
      <c r="AF639" s="2">
        <f>(Table2[[#This Row],[Current Week High]]/Table2[[#This Row],[Close Price]])-1</f>
        <v>2.9119525184812201E-2</v>
      </c>
      <c r="AG639" s="2">
        <f>(Table2[[#This Row],[Close Price]]/Table2[[#This Row],[Current Month Low]])-1</f>
        <v>3.4566885964912197E-2</v>
      </c>
      <c r="AH639" s="2">
        <f>(Table2[[#This Row],[Current Month High]]/Table2[[#This Row],[Close Price]])-1</f>
        <v>2.9119525184812201E-2</v>
      </c>
      <c r="AI639">
        <v>17.694284730134299</v>
      </c>
      <c r="AJ639">
        <v>27.9312565675739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-0.12</v>
      </c>
      <c r="AM639" t="s">
        <v>10357</v>
      </c>
      <c r="AN639">
        <v>-3.77</v>
      </c>
      <c r="AO639" t="s">
        <v>10357</v>
      </c>
      <c r="AP639">
        <v>-0.11410957091049199</v>
      </c>
      <c r="AQ639">
        <f>(Table2[[#This Row],[Sharpe Ratio]]-AVERAGE(Table2[Sharpe Ratio]))/_xlfn.STDEV.P(Table2[Sharpe Ratio])</f>
        <v>-2.0328788051139637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567</v>
      </c>
      <c r="AT639">
        <f>_xlfn.RANK.AVG(Table2[[#This Row],[6M Return vs Nifty Z-Score]],Table2[6M Return vs Nifty Z-Score])</f>
        <v>450</v>
      </c>
      <c r="AU639">
        <f>_xlfn.RANK.AVG(Table2[[#This Row],[Sharpe Ratio Z-Score]],Table2[Sharpe Ratio Z-Score])</f>
        <v>731</v>
      </c>
      <c r="AV639">
        <f>(Table2[[#This Row],[Rank 1Y]]+Table2[[#This Row],[Rank 6M]]+Table2[[#This Row],[Rank Sharpe]])/3</f>
        <v>582.66666666666663</v>
      </c>
    </row>
    <row r="640" spans="1:48" x14ac:dyDescent="0.3">
      <c r="A640" t="s">
        <v>883</v>
      </c>
      <c r="B640" t="s">
        <v>884</v>
      </c>
      <c r="C640" t="s">
        <v>10322</v>
      </c>
      <c r="D640" t="s">
        <v>135</v>
      </c>
      <c r="E640">
        <v>17792.286707160001</v>
      </c>
      <c r="F640">
        <v>3054.7</v>
      </c>
      <c r="G640">
        <v>-31.9248242930855</v>
      </c>
      <c r="H640">
        <f>(Table2[[#This Row],[1Y Return vs Nifty]]-AVERAGE(Table2[1Y Return vs Nifty]))/_xlfn.STDEV.P(Table2[1Y Return vs Nifty])</f>
        <v>-0.94246356211736626</v>
      </c>
      <c r="I640">
        <v>9.3124869216244406</v>
      </c>
      <c r="J640">
        <f>(Table2[[#This Row],[1M Return vs Nifty]]-AVERAGE(Table2[1M Return vs Nifty]))/_xlfn.STDEV.P(Table2[1M Return vs Nifty])</f>
        <v>0.62913504204767423</v>
      </c>
      <c r="K640">
        <v>3.9189619065048502</v>
      </c>
      <c r="L640">
        <f>(Table2[[#This Row],[6M Return vs Nifty]]-AVERAGE(Table2[6M Return vs Nifty]))/_xlfn.STDEV.P(Table2[6M Return vs Nifty])</f>
        <v>-0.17177864977784796</v>
      </c>
      <c r="M640">
        <v>0.230823266080811</v>
      </c>
      <c r="N640">
        <f>(Table2[[#This Row],[1W Return vs Nifty]]-AVERAGE(Table2[1W Return vs Nifty]))/_xlfn.STDEV.P(Table2[1W Return vs Nifty])</f>
        <v>0.251800660979764</v>
      </c>
      <c r="O640">
        <v>2930.93</v>
      </c>
      <c r="P640">
        <v>2843.98642788503</v>
      </c>
      <c r="Q640">
        <v>2729.7521546821499</v>
      </c>
      <c r="R640">
        <v>57.722173541629502</v>
      </c>
      <c r="S640" s="2">
        <f>(Table2[[#This Row],[Close Price]]-Table2[[#This Row],[20D EMA]])/Table2[[#This Row],[20D EMA]]</f>
        <v>4.2228917101397846E-2</v>
      </c>
      <c r="T640" s="2">
        <f>(Table2[[#This Row],[Close Price]]-Table2[[#This Row],[50D EMA]])/Table2[[#This Row],[50D EMA]]</f>
        <v>7.409092042386077E-2</v>
      </c>
      <c r="U640" s="2">
        <f>(Table2[[#This Row],[Close Price]]-Table2[[#This Row],[200D EMA]])/Table2[[#This Row],[200D EMA]]</f>
        <v>0.1190393218521652</v>
      </c>
      <c r="V640">
        <v>1.2232880018706001</v>
      </c>
      <c r="W640">
        <v>2960.3</v>
      </c>
      <c r="X640">
        <v>3122</v>
      </c>
      <c r="Y640">
        <v>2939.8</v>
      </c>
      <c r="Z640">
        <v>3122</v>
      </c>
      <c r="AA640">
        <v>2939.8</v>
      </c>
      <c r="AB640">
        <v>3122</v>
      </c>
      <c r="AC640" s="2">
        <f>(Table2[[#This Row],[Close Price]]/Table2[[#This Row],[Day Low]])-1</f>
        <v>3.1888659933114738E-2</v>
      </c>
      <c r="AD640" s="2">
        <f>(Table2[[#This Row],[Day High]]/Table2[[#This Row],[Close Price]])-1</f>
        <v>2.2031623400006639E-2</v>
      </c>
      <c r="AE640" s="2">
        <f>(Table2[[#This Row],[Close Price]]/Table2[[#This Row],[Current Week Low]])-1</f>
        <v>3.9084291448397757E-2</v>
      </c>
      <c r="AF640" s="2">
        <f>(Table2[[#This Row],[Current Week High]]/Table2[[#This Row],[Close Price]])-1</f>
        <v>2.2031623400006639E-2</v>
      </c>
      <c r="AG640" s="2">
        <f>(Table2[[#This Row],[Close Price]]/Table2[[#This Row],[Current Month Low]])-1</f>
        <v>3.9084291448397757E-2</v>
      </c>
      <c r="AH640" s="2">
        <f>(Table2[[#This Row],[Current Month High]]/Table2[[#This Row],[Close Price]])-1</f>
        <v>2.2031623400006639E-2</v>
      </c>
      <c r="AI640">
        <v>7.7683569581300898</v>
      </c>
      <c r="AJ640">
        <v>36.982062780268997</v>
      </c>
      <c r="AK640" t="str">
        <f>IF(AND(Table2[[#This Row],[20D EMA]]&gt;Table2[[#This Row],[50D EMA]],Table2[[#This Row],[50D EMA]]&gt;Table2[[#This Row],[200D EMA]]),"Uptrend","Downtrend/NoTrend")</f>
        <v>Uptrend</v>
      </c>
      <c r="AL640">
        <v>-0.03</v>
      </c>
      <c r="AM640" t="s">
        <v>10357</v>
      </c>
      <c r="AN640">
        <v>7.09</v>
      </c>
      <c r="AO640" t="s">
        <v>10358</v>
      </c>
      <c r="AP640">
        <v>-9.4396159148757E-2</v>
      </c>
      <c r="AQ640">
        <f>(Table2[[#This Row],[Sharpe Ratio]]-AVERAGE(Table2[Sharpe Ratio]))/_xlfn.STDEV.P(Table2[Sharpe Ratio])</f>
        <v>-1.8073315231037956</v>
      </c>
      <c r="AR6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-2.040638031971572</v>
      </c>
      <c r="AS640">
        <f>_xlfn.RANK.AVG(Table2[[#This Row],[1Y Return vs Nifty Z-Score]],Table2[1Y Return vs Nifty Z-Score])</f>
        <v>652</v>
      </c>
      <c r="AT640">
        <f>_xlfn.RANK.AVG(Table2[[#This Row],[6M Return vs Nifty Z-Score]],Table2[6M Return vs Nifty Z-Score])</f>
        <v>383</v>
      </c>
      <c r="AU640">
        <f>_xlfn.RANK.AVG(Table2[[#This Row],[Sharpe Ratio Z-Score]],Table2[Sharpe Ratio Z-Score])</f>
        <v>717</v>
      </c>
      <c r="AV640">
        <f>(Table2[[#This Row],[Rank 1Y]]+Table2[[#This Row],[Rank 6M]]+Table2[[#This Row],[Rank Sharpe]])/3</f>
        <v>584</v>
      </c>
    </row>
    <row r="641" spans="1:48" x14ac:dyDescent="0.3">
      <c r="A641" t="s">
        <v>1512</v>
      </c>
      <c r="B641" t="s">
        <v>1513</v>
      </c>
      <c r="C641" t="s">
        <v>10316</v>
      </c>
      <c r="D641" t="s">
        <v>950</v>
      </c>
      <c r="E641">
        <v>6749.7974325599998</v>
      </c>
      <c r="F641">
        <v>144.94</v>
      </c>
      <c r="G641">
        <v>-27.178294547868202</v>
      </c>
      <c r="H641">
        <f>(Table2[[#This Row],[1Y Return vs Nifty]]-AVERAGE(Table2[1Y Return vs Nifty]))/_xlfn.STDEV.P(Table2[1Y Return vs Nifty])</f>
        <v>-0.86332418035081893</v>
      </c>
      <c r="I641">
        <v>6.4579493792815903</v>
      </c>
      <c r="J641">
        <f>(Table2[[#This Row],[1M Return vs Nifty]]-AVERAGE(Table2[1M Return vs Nifty]))/_xlfn.STDEV.P(Table2[1M Return vs Nifty])</f>
        <v>0.35109323860868141</v>
      </c>
      <c r="K641">
        <v>-40.830632866633103</v>
      </c>
      <c r="L641">
        <f>(Table2[[#This Row],[6M Return vs Nifty]]-AVERAGE(Table2[6M Return vs Nifty]))/_xlfn.STDEV.P(Table2[6M Return vs Nifty])</f>
        <v>-1.6710365601258002</v>
      </c>
      <c r="M641">
        <v>-1.71591975370775</v>
      </c>
      <c r="N641">
        <f>(Table2[[#This Row],[1W Return vs Nifty]]-AVERAGE(Table2[1W Return vs Nifty]))/_xlfn.STDEV.P(Table2[1W Return vs Nifty])</f>
        <v>-0.21402140426302096</v>
      </c>
      <c r="O641">
        <v>139.55000000000001</v>
      </c>
      <c r="P641">
        <v>139.691594459475</v>
      </c>
      <c r="Q641">
        <v>151.89369452369499</v>
      </c>
      <c r="R641">
        <v>72.929521529785902</v>
      </c>
      <c r="S641" s="2">
        <f>(Table2[[#This Row],[Close Price]]-Table2[[#This Row],[20D EMA]])/Table2[[#This Row],[20D EMA]]</f>
        <v>3.8624149050519425E-2</v>
      </c>
      <c r="T641" s="2">
        <f>(Table2[[#This Row],[Close Price]]-Table2[[#This Row],[50D EMA]])/Table2[[#This Row],[50D EMA]]</f>
        <v>3.7571376866541377E-2</v>
      </c>
      <c r="U641" s="2">
        <f>(Table2[[#This Row],[Close Price]]-Table2[[#This Row],[200D EMA]])/Table2[[#This Row],[200D EMA]]</f>
        <v>-4.5780007823894464E-2</v>
      </c>
      <c r="V641">
        <v>2.3102045509331699</v>
      </c>
      <c r="W641">
        <v>143</v>
      </c>
      <c r="X641">
        <v>146.91999999999999</v>
      </c>
      <c r="Y641">
        <v>143</v>
      </c>
      <c r="Z641">
        <v>151.91</v>
      </c>
      <c r="AA641">
        <v>143</v>
      </c>
      <c r="AB641">
        <v>151.91</v>
      </c>
      <c r="AC641" s="2">
        <f>(Table2[[#This Row],[Close Price]]/Table2[[#This Row],[Day Low]])-1</f>
        <v>1.3566433566433611E-2</v>
      </c>
      <c r="AD641" s="2">
        <f>(Table2[[#This Row],[Day High]]/Table2[[#This Row],[Close Price]])-1</f>
        <v>1.3660825169035329E-2</v>
      </c>
      <c r="AE641" s="2">
        <f>(Table2[[#This Row],[Close Price]]/Table2[[#This Row],[Current Week Low]])-1</f>
        <v>1.3566433566433611E-2</v>
      </c>
      <c r="AF641" s="2">
        <f>(Table2[[#This Row],[Current Week High]]/Table2[[#This Row],[Close Price]])-1</f>
        <v>4.8088864357665129E-2</v>
      </c>
      <c r="AG641" s="2">
        <f>(Table2[[#This Row],[Close Price]]/Table2[[#This Row],[Current Month Low]])-1</f>
        <v>1.3566433566433611E-2</v>
      </c>
      <c r="AH641" s="2">
        <f>(Table2[[#This Row],[Current Month High]]/Table2[[#This Row],[Close Price]])-1</f>
        <v>4.8088864357665129E-2</v>
      </c>
      <c r="AI641">
        <v>45.301504070649898</v>
      </c>
      <c r="AJ641">
        <v>15.9519999999999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-0.12</v>
      </c>
      <c r="AM641" t="s">
        <v>10357</v>
      </c>
      <c r="AN641">
        <v>10.44</v>
      </c>
      <c r="AO641" t="s">
        <v>10358</v>
      </c>
      <c r="AP641">
        <v>4.3113359057412003E-2</v>
      </c>
      <c r="AQ641">
        <f>(Table2[[#This Row],[Sharpe Ratio]]-AVERAGE(Table2[Sharpe Ratio]))/_xlfn.STDEV.P(Table2[Sharpe Ratio])</f>
        <v>-0.23404230981139934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620</v>
      </c>
      <c r="AT641">
        <f>_xlfn.RANK.AVG(Table2[[#This Row],[6M Return vs Nifty Z-Score]],Table2[6M Return vs Nifty Z-Score])</f>
        <v>728</v>
      </c>
      <c r="AU641">
        <f>_xlfn.RANK.AVG(Table2[[#This Row],[Sharpe Ratio Z-Score]],Table2[Sharpe Ratio Z-Score])</f>
        <v>404</v>
      </c>
      <c r="AV641">
        <f>(Table2[[#This Row],[Rank 1Y]]+Table2[[#This Row],[Rank 6M]]+Table2[[#This Row],[Rank Sharpe]])/3</f>
        <v>584</v>
      </c>
    </row>
    <row r="642" spans="1:48" x14ac:dyDescent="0.3">
      <c r="A642" t="s">
        <v>49</v>
      </c>
      <c r="B642" t="s">
        <v>50</v>
      </c>
      <c r="C642" t="s">
        <v>10314</v>
      </c>
      <c r="D642" t="s">
        <v>51</v>
      </c>
      <c r="E642">
        <v>460159.31392772502</v>
      </c>
      <c r="F642">
        <v>7299.5</v>
      </c>
      <c r="G642">
        <v>-28.631205424201799</v>
      </c>
      <c r="H642">
        <f>(Table2[[#This Row],[1Y Return vs Nifty]]-AVERAGE(Table2[1Y Return vs Nifty]))/_xlfn.STDEV.P(Table2[1Y Return vs Nifty])</f>
        <v>-0.88754871378617595</v>
      </c>
      <c r="I642">
        <v>9.4187121685899697</v>
      </c>
      <c r="J642">
        <f>(Table2[[#This Row],[1M Return vs Nifty]]-AVERAGE(Table2[1M Return vs Nifty]))/_xlfn.STDEV.P(Table2[1M Return vs Nifty])</f>
        <v>0.63948174752936404</v>
      </c>
      <c r="K642">
        <v>-1.9086353236296101</v>
      </c>
      <c r="L642">
        <f>(Table2[[#This Row],[6M Return vs Nifty]]-AVERAGE(Table2[6M Return vs Nifty]))/_xlfn.STDEV.P(Table2[6M Return vs Nifty])</f>
        <v>-0.36702223332076639</v>
      </c>
      <c r="M642">
        <v>6.38018690244445</v>
      </c>
      <c r="N642">
        <f>(Table2[[#This Row],[1W Return vs Nifty]]-AVERAGE(Table2[1W Return vs Nifty]))/_xlfn.STDEV.P(Table2[1W Return vs Nifty])</f>
        <v>1.7232374350697059</v>
      </c>
      <c r="O642">
        <v>6952.87</v>
      </c>
      <c r="P642">
        <v>6895.8677306377003</v>
      </c>
      <c r="Q642">
        <v>6958.7366733791396</v>
      </c>
      <c r="R642">
        <v>91.399236416382905</v>
      </c>
      <c r="S642" s="2">
        <f>(Table2[[#This Row],[Close Price]]-Table2[[#This Row],[20D EMA]])/Table2[[#This Row],[20D EMA]]</f>
        <v>4.9854232856360051E-2</v>
      </c>
      <c r="T642" s="2">
        <f>(Table2[[#This Row],[Close Price]]-Table2[[#This Row],[50D EMA]])/Table2[[#This Row],[50D EMA]]</f>
        <v>5.8532484254156872E-2</v>
      </c>
      <c r="U642" s="2">
        <f>(Table2[[#This Row],[Close Price]]-Table2[[#This Row],[200D EMA]])/Table2[[#This Row],[200D EMA]]</f>
        <v>4.896913658544675E-2</v>
      </c>
      <c r="V642">
        <v>1.2405117859586601</v>
      </c>
      <c r="W642">
        <v>7245.25</v>
      </c>
      <c r="X642">
        <v>7377</v>
      </c>
      <c r="Y642">
        <v>7206.1</v>
      </c>
      <c r="Z642">
        <v>7460</v>
      </c>
      <c r="AA642">
        <v>7206.1</v>
      </c>
      <c r="AB642">
        <v>7460</v>
      </c>
      <c r="AC642" s="2">
        <f>(Table2[[#This Row],[Close Price]]/Table2[[#This Row],[Day Low]])-1</f>
        <v>7.4876643318035896E-3</v>
      </c>
      <c r="AD642" s="2">
        <f>(Table2[[#This Row],[Day High]]/Table2[[#This Row],[Close Price]])-1</f>
        <v>1.0617165559284825E-2</v>
      </c>
      <c r="AE642" s="2">
        <f>(Table2[[#This Row],[Close Price]]/Table2[[#This Row],[Current Week Low]])-1</f>
        <v>1.2961241170674764E-2</v>
      </c>
      <c r="AF642" s="2">
        <f>(Table2[[#This Row],[Current Week High]]/Table2[[#This Row],[Close Price]])-1</f>
        <v>2.1987807384067359E-2</v>
      </c>
      <c r="AG642" s="2">
        <f>(Table2[[#This Row],[Close Price]]/Table2[[#This Row],[Current Month Low]])-1</f>
        <v>1.2961241170674764E-2</v>
      </c>
      <c r="AH642" s="2">
        <f>(Table2[[#This Row],[Current Month High]]/Table2[[#This Row],[Close Price]])-1</f>
        <v>2.1987807384067359E-2</v>
      </c>
      <c r="AI642">
        <v>12.2268648537571</v>
      </c>
      <c r="AJ642">
        <v>17.965997608196702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-7.0000000000000007E-2</v>
      </c>
      <c r="AM642" t="s">
        <v>10357</v>
      </c>
      <c r="AN642">
        <v>10.33</v>
      </c>
      <c r="AO642" t="s">
        <v>10358</v>
      </c>
      <c r="AP642">
        <v>-6.6402408951769007E-2</v>
      </c>
      <c r="AQ642">
        <f>(Table2[[#This Row],[Sharpe Ratio]]-AVERAGE(Table2[Sharpe Ratio]))/_xlfn.STDEV.P(Table2[Sharpe Ratio])</f>
        <v>-1.4870463108576861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629</v>
      </c>
      <c r="AT642">
        <f>_xlfn.RANK.AVG(Table2[[#This Row],[6M Return vs Nifty Z-Score]],Table2[6M Return vs Nifty Z-Score])</f>
        <v>448</v>
      </c>
      <c r="AU642">
        <f>_xlfn.RANK.AVG(Table2[[#This Row],[Sharpe Ratio Z-Score]],Table2[Sharpe Ratio Z-Score])</f>
        <v>680</v>
      </c>
      <c r="AV642">
        <f>(Table2[[#This Row],[Rank 1Y]]+Table2[[#This Row],[Rank 6M]]+Table2[[#This Row],[Rank Sharpe]])/3</f>
        <v>585.66666666666663</v>
      </c>
    </row>
    <row r="643" spans="1:48" x14ac:dyDescent="0.3">
      <c r="A643" t="s">
        <v>1071</v>
      </c>
      <c r="B643" t="s">
        <v>1072</v>
      </c>
      <c r="C643" t="s">
        <v>10313</v>
      </c>
      <c r="D643" t="s">
        <v>298</v>
      </c>
      <c r="E643">
        <v>12357.993413765</v>
      </c>
      <c r="F643">
        <v>928.2</v>
      </c>
      <c r="G643">
        <v>-32.310766458470098</v>
      </c>
      <c r="H643">
        <f>(Table2[[#This Row],[1Y Return vs Nifty]]-AVERAGE(Table2[1Y Return vs Nifty]))/_xlfn.STDEV.P(Table2[1Y Return vs Nifty])</f>
        <v>-0.94889841579061163</v>
      </c>
      <c r="I643">
        <v>-5.3192794642947598</v>
      </c>
      <c r="J643">
        <f>(Table2[[#This Row],[1M Return vs Nifty]]-AVERAGE(Table2[1M Return vs Nifty]))/_xlfn.STDEV.P(Table2[1M Return vs Nifty])</f>
        <v>-0.79604947666775105</v>
      </c>
      <c r="K643">
        <v>-16.552879185266899</v>
      </c>
      <c r="L643">
        <f>(Table2[[#This Row],[6M Return vs Nifty]]-AVERAGE(Table2[6M Return vs Nifty]))/_xlfn.STDEV.P(Table2[6M Return vs Nifty])</f>
        <v>-0.85765233984864664</v>
      </c>
      <c r="M643">
        <v>-6.4506944096607501</v>
      </c>
      <c r="N643">
        <f>(Table2[[#This Row],[1W Return vs Nifty]]-AVERAGE(Table2[1W Return vs Nifty]))/_xlfn.STDEV.P(Table2[1W Return vs Nifty])</f>
        <v>-1.3469714065364453</v>
      </c>
      <c r="O643">
        <v>933.91</v>
      </c>
      <c r="P643">
        <v>937.16662359680799</v>
      </c>
      <c r="Q643">
        <v>945.20912097455005</v>
      </c>
      <c r="R643">
        <v>42.301747356423597</v>
      </c>
      <c r="S643" s="2">
        <f>(Table2[[#This Row],[Close Price]]-Table2[[#This Row],[20D EMA]])/Table2[[#This Row],[20D EMA]]</f>
        <v>-6.1140795151566245E-3</v>
      </c>
      <c r="T643" s="2">
        <f>(Table2[[#This Row],[Close Price]]-Table2[[#This Row],[50D EMA]])/Table2[[#This Row],[50D EMA]]</f>
        <v>-9.5678008275565836E-3</v>
      </c>
      <c r="U643" s="2">
        <f>(Table2[[#This Row],[Close Price]]-Table2[[#This Row],[200D EMA]])/Table2[[#This Row],[200D EMA]]</f>
        <v>-1.7995087644745628E-2</v>
      </c>
      <c r="V643">
        <v>1.0689956929398801</v>
      </c>
      <c r="W643">
        <v>910</v>
      </c>
      <c r="X643">
        <v>936.6</v>
      </c>
      <c r="Y643">
        <v>909</v>
      </c>
      <c r="Z643">
        <v>979.9</v>
      </c>
      <c r="AA643">
        <v>909</v>
      </c>
      <c r="AB643">
        <v>979.9</v>
      </c>
      <c r="AC643" s="2">
        <f>(Table2[[#This Row],[Close Price]]/Table2[[#This Row],[Day Low]])-1</f>
        <v>2.0000000000000018E-2</v>
      </c>
      <c r="AD643" s="2">
        <f>(Table2[[#This Row],[Day High]]/Table2[[#This Row],[Close Price]])-1</f>
        <v>9.0497737556560764E-3</v>
      </c>
      <c r="AE643" s="2">
        <f>(Table2[[#This Row],[Close Price]]/Table2[[#This Row],[Current Week Low]])-1</f>
        <v>2.1122112211221067E-2</v>
      </c>
      <c r="AF643" s="2">
        <f>(Table2[[#This Row],[Current Week High]]/Table2[[#This Row],[Close Price]])-1</f>
        <v>5.5699202758026312E-2</v>
      </c>
      <c r="AG643" s="2">
        <f>(Table2[[#This Row],[Close Price]]/Table2[[#This Row],[Current Month Low]])-1</f>
        <v>2.1122112211221067E-2</v>
      </c>
      <c r="AH643" s="2">
        <f>(Table2[[#This Row],[Current Month High]]/Table2[[#This Row],[Close Price]])-1</f>
        <v>5.5699202758026312E-2</v>
      </c>
      <c r="AI643">
        <v>34.453781512604998</v>
      </c>
      <c r="AJ643">
        <v>18.6880634230548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-0.22</v>
      </c>
      <c r="AM643" t="s">
        <v>10357</v>
      </c>
      <c r="AN643">
        <v>0.24</v>
      </c>
      <c r="AO643" t="s">
        <v>10358</v>
      </c>
      <c r="AP643">
        <v>5.3875648264519998E-3</v>
      </c>
      <c r="AQ643">
        <f>(Table2[[#This Row],[Sharpe Ratio]]-AVERAGE(Table2[Sharpe Ratio]))/_xlfn.STDEV.P(Table2[Sharpe Ratio])</f>
        <v>-0.66567486805706655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657</v>
      </c>
      <c r="AT643">
        <f>_xlfn.RANK.AVG(Table2[[#This Row],[6M Return vs Nifty Z-Score]],Table2[6M Return vs Nifty Z-Score])</f>
        <v>594</v>
      </c>
      <c r="AU643">
        <f>_xlfn.RANK.AVG(Table2[[#This Row],[Sharpe Ratio Z-Score]],Table2[Sharpe Ratio Z-Score])</f>
        <v>507</v>
      </c>
      <c r="AV643">
        <f>(Table2[[#This Row],[Rank 1Y]]+Table2[[#This Row],[Rank 6M]]+Table2[[#This Row],[Rank Sharpe]])/3</f>
        <v>586</v>
      </c>
    </row>
    <row r="644" spans="1:48" x14ac:dyDescent="0.3">
      <c r="A644" t="s">
        <v>1998</v>
      </c>
      <c r="B644" t="s">
        <v>1999</v>
      </c>
      <c r="C644" t="s">
        <v>10325</v>
      </c>
      <c r="D644" t="s">
        <v>132</v>
      </c>
      <c r="E644">
        <v>3342.8543393099999</v>
      </c>
      <c r="F644">
        <v>517.9</v>
      </c>
      <c r="G644">
        <v>-29.5903656034797</v>
      </c>
      <c r="H644">
        <f>(Table2[[#This Row],[1Y Return vs Nifty]]-AVERAGE(Table2[1Y Return vs Nifty]))/_xlfn.STDEV.P(Table2[1Y Return vs Nifty])</f>
        <v>-0.90354089074021893</v>
      </c>
      <c r="I644">
        <v>2.8724547917995098</v>
      </c>
      <c r="J644">
        <f>(Table2[[#This Row],[1M Return vs Nifty]]-AVERAGE(Table2[1M Return vs Nifty]))/_xlfn.STDEV.P(Table2[1M Return vs Nifty])</f>
        <v>1.853697514382446E-3</v>
      </c>
      <c r="K644">
        <v>-14.043426924937901</v>
      </c>
      <c r="L644">
        <f>(Table2[[#This Row],[6M Return vs Nifty]]-AVERAGE(Table2[6M Return vs Nifty]))/_xlfn.STDEV.P(Table2[6M Return vs Nifty])</f>
        <v>-0.7735774745674705</v>
      </c>
      <c r="M644">
        <v>-2.2822899414663498</v>
      </c>
      <c r="N644">
        <f>(Table2[[#This Row],[1W Return vs Nifty]]-AVERAGE(Table2[1W Return vs Nifty]))/_xlfn.STDEV.P(Table2[1W Return vs Nifty])</f>
        <v>-0.34954403250509353</v>
      </c>
      <c r="O644">
        <v>511.56</v>
      </c>
      <c r="P644">
        <v>511.71995380398999</v>
      </c>
      <c r="Q644">
        <v>511.78796473334</v>
      </c>
      <c r="R644">
        <v>47.400585948276301</v>
      </c>
      <c r="S644" s="2">
        <f>(Table2[[#This Row],[Close Price]]-Table2[[#This Row],[20D EMA]])/Table2[[#This Row],[20D EMA]]</f>
        <v>1.2393463132379339E-2</v>
      </c>
      <c r="T644" s="2">
        <f>(Table2[[#This Row],[Close Price]]-Table2[[#This Row],[50D EMA]])/Table2[[#This Row],[50D EMA]]</f>
        <v>1.2077008430234473E-2</v>
      </c>
      <c r="U644" s="2">
        <f>(Table2[[#This Row],[Close Price]]-Table2[[#This Row],[200D EMA]])/Table2[[#This Row],[200D EMA]]</f>
        <v>1.1942514650270379E-2</v>
      </c>
      <c r="V644">
        <v>1.2776152421026801</v>
      </c>
      <c r="W644">
        <v>511.55</v>
      </c>
      <c r="X644">
        <v>520.75</v>
      </c>
      <c r="Y644">
        <v>505</v>
      </c>
      <c r="Z644">
        <v>543.15</v>
      </c>
      <c r="AA644">
        <v>505</v>
      </c>
      <c r="AB644">
        <v>543.15</v>
      </c>
      <c r="AC644" s="2">
        <f>(Table2[[#This Row],[Close Price]]/Table2[[#This Row],[Day Low]])-1</f>
        <v>1.2413253836379479E-2</v>
      </c>
      <c r="AD644" s="2">
        <f>(Table2[[#This Row],[Day High]]/Table2[[#This Row],[Close Price]])-1</f>
        <v>5.502992855763722E-3</v>
      </c>
      <c r="AE644" s="2">
        <f>(Table2[[#This Row],[Close Price]]/Table2[[#This Row],[Current Week Low]])-1</f>
        <v>2.5544554455445567E-2</v>
      </c>
      <c r="AF644" s="2">
        <f>(Table2[[#This Row],[Current Week High]]/Table2[[#This Row],[Close Price]])-1</f>
        <v>4.8754585827379904E-2</v>
      </c>
      <c r="AG644" s="2">
        <f>(Table2[[#This Row],[Close Price]]/Table2[[#This Row],[Current Month Low]])-1</f>
        <v>2.5544554455445567E-2</v>
      </c>
      <c r="AH644" s="2">
        <f>(Table2[[#This Row],[Current Month High]]/Table2[[#This Row],[Close Price]])-1</f>
        <v>4.8754585827379904E-2</v>
      </c>
      <c r="AI644">
        <v>19.714230546437499</v>
      </c>
      <c r="AJ644">
        <v>21.858823529411701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-0.08</v>
      </c>
      <c r="AM644" t="s">
        <v>10357</v>
      </c>
      <c r="AN644">
        <v>7.62</v>
      </c>
      <c r="AO644" t="s">
        <v>10358</v>
      </c>
      <c r="AQ644">
        <f>(Table2[[#This Row],[Sharpe Ratio]]-AVERAGE(Table2[Sharpe Ratio]))/_xlfn.STDEV.P(Table2[Sharpe Ratio])</f>
        <v>-0.72731567472953296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636</v>
      </c>
      <c r="AT644">
        <f>_xlfn.RANK.AVG(Table2[[#This Row],[6M Return vs Nifty Z-Score]],Table2[6M Return vs Nifty Z-Score])</f>
        <v>574</v>
      </c>
      <c r="AU644">
        <f>_xlfn.RANK.AVG(Table2[[#This Row],[Sharpe Ratio Z-Score]],Table2[Sharpe Ratio Z-Score])</f>
        <v>548.5</v>
      </c>
      <c r="AV644">
        <f>(Table2[[#This Row],[Rank 1Y]]+Table2[[#This Row],[Rank 6M]]+Table2[[#This Row],[Rank Sharpe]])/3</f>
        <v>586.16666666666663</v>
      </c>
    </row>
    <row r="645" spans="1:48" x14ac:dyDescent="0.3">
      <c r="A645" t="s">
        <v>984</v>
      </c>
      <c r="B645" t="s">
        <v>985</v>
      </c>
      <c r="C645" t="s">
        <v>10329</v>
      </c>
      <c r="D645" t="s">
        <v>986</v>
      </c>
      <c r="E645">
        <v>14852.8375896</v>
      </c>
      <c r="F645">
        <v>1527.1</v>
      </c>
      <c r="G645">
        <v>-43.996220688796498</v>
      </c>
      <c r="H645">
        <f>(Table2[[#This Row],[1Y Return vs Nifty]]-AVERAGE(Table2[1Y Return vs Nifty]))/_xlfn.STDEV.P(Table2[1Y Return vs Nifty])</f>
        <v>-1.1437312037618961</v>
      </c>
      <c r="I645">
        <v>2.5781639933299099</v>
      </c>
      <c r="J645">
        <f>(Table2[[#This Row],[1M Return vs Nifty]]-AVERAGE(Table2[1M Return vs Nifty]))/_xlfn.STDEV.P(Table2[1M Return vs Nifty])</f>
        <v>-2.6811241421691619E-2</v>
      </c>
      <c r="K645">
        <v>-1.99078511007009</v>
      </c>
      <c r="L645">
        <f>(Table2[[#This Row],[6M Return vs Nifty]]-AVERAGE(Table2[6M Return vs Nifty]))/_xlfn.STDEV.P(Table2[6M Return vs Nifty])</f>
        <v>-0.36977452007953315</v>
      </c>
      <c r="M645">
        <v>-1.00140463233898</v>
      </c>
      <c r="N645">
        <f>(Table2[[#This Row],[1W Return vs Nifty]]-AVERAGE(Table2[1W Return vs Nifty]))/_xlfn.STDEV.P(Table2[1W Return vs Nifty])</f>
        <v>-4.305024571773463E-2</v>
      </c>
      <c r="O645">
        <v>1500.78</v>
      </c>
      <c r="P645">
        <v>1470.9289377782</v>
      </c>
      <c r="Q645">
        <v>1468.99579137605</v>
      </c>
      <c r="R645">
        <v>55.860706501142097</v>
      </c>
      <c r="S645" s="2">
        <f>(Table2[[#This Row],[Close Price]]-Table2[[#This Row],[20D EMA]])/Table2[[#This Row],[20D EMA]]</f>
        <v>1.7537547142152707E-2</v>
      </c>
      <c r="T645" s="2">
        <f>(Table2[[#This Row],[Close Price]]-Table2[[#This Row],[50D EMA]])/Table2[[#This Row],[50D EMA]]</f>
        <v>3.8187475124831588E-2</v>
      </c>
      <c r="U645" s="2">
        <f>(Table2[[#This Row],[Close Price]]-Table2[[#This Row],[200D EMA]])/Table2[[#This Row],[200D EMA]]</f>
        <v>3.9553693050081572E-2</v>
      </c>
      <c r="V645">
        <v>0.53905014445641597</v>
      </c>
      <c r="W645">
        <v>1502.05</v>
      </c>
      <c r="X645">
        <v>1539.95</v>
      </c>
      <c r="Y645">
        <v>1502</v>
      </c>
      <c r="Z645">
        <v>1539.95</v>
      </c>
      <c r="AA645">
        <v>1502</v>
      </c>
      <c r="AB645">
        <v>1539.95</v>
      </c>
      <c r="AC645" s="2">
        <f>(Table2[[#This Row],[Close Price]]/Table2[[#This Row],[Day Low]])-1</f>
        <v>1.6677207815984696E-2</v>
      </c>
      <c r="AD645" s="2">
        <f>(Table2[[#This Row],[Day High]]/Table2[[#This Row],[Close Price]])-1</f>
        <v>8.4146421321460441E-3</v>
      </c>
      <c r="AE645" s="2">
        <f>(Table2[[#This Row],[Close Price]]/Table2[[#This Row],[Current Week Low]])-1</f>
        <v>1.6711051930758947E-2</v>
      </c>
      <c r="AF645" s="2">
        <f>(Table2[[#This Row],[Current Week High]]/Table2[[#This Row],[Close Price]])-1</f>
        <v>8.4146421321460441E-3</v>
      </c>
      <c r="AG645" s="2">
        <f>(Table2[[#This Row],[Close Price]]/Table2[[#This Row],[Current Month Low]])-1</f>
        <v>1.6711051930758947E-2</v>
      </c>
      <c r="AH645" s="2">
        <f>(Table2[[#This Row],[Current Month High]]/Table2[[#This Row],[Close Price]])-1</f>
        <v>8.4146421321460441E-3</v>
      </c>
      <c r="AI645">
        <v>22.811210791696698</v>
      </c>
      <c r="AJ645">
        <v>26.814482644079</v>
      </c>
      <c r="AK645" t="str">
        <f>IF(AND(Table2[[#This Row],[20D EMA]]&gt;Table2[[#This Row],[50D EMA]],Table2[[#This Row],[50D EMA]]&gt;Table2[[#This Row],[200D EMA]]),"Uptrend","Downtrend/NoTrend")</f>
        <v>Uptrend</v>
      </c>
      <c r="AL645">
        <v>0.09</v>
      </c>
      <c r="AM645" t="s">
        <v>10358</v>
      </c>
      <c r="AN645">
        <v>0.41</v>
      </c>
      <c r="AO645" t="s">
        <v>10358</v>
      </c>
      <c r="AP645">
        <v>-2.1741631173839E-2</v>
      </c>
      <c r="AQ645">
        <f>(Table2[[#This Row],[Sharpe Ratio]]-AVERAGE(Table2[Sharpe Ratio]))/_xlfn.STDEV.P(Table2[Sharpe Ratio])</f>
        <v>-0.9760684465478261</v>
      </c>
      <c r="AR6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-2.5594356575286814</v>
      </c>
      <c r="AS645">
        <f>_xlfn.RANK.AVG(Table2[[#This Row],[1Y Return vs Nifty Z-Score]],Table2[1Y Return vs Nifty Z-Score])</f>
        <v>694</v>
      </c>
      <c r="AT645">
        <f>_xlfn.RANK.AVG(Table2[[#This Row],[6M Return vs Nifty Z-Score]],Table2[6M Return vs Nifty Z-Score])</f>
        <v>451</v>
      </c>
      <c r="AU645">
        <f>_xlfn.RANK.AVG(Table2[[#This Row],[Sharpe Ratio Z-Score]],Table2[Sharpe Ratio Z-Score])</f>
        <v>614</v>
      </c>
      <c r="AV645">
        <f>(Table2[[#This Row],[Rank 1Y]]+Table2[[#This Row],[Rank 6M]]+Table2[[#This Row],[Rank Sharpe]])/3</f>
        <v>586.33333333333337</v>
      </c>
    </row>
    <row r="646" spans="1:48" x14ac:dyDescent="0.3">
      <c r="A646" t="s">
        <v>1385</v>
      </c>
      <c r="B646" t="s">
        <v>1386</v>
      </c>
      <c r="C646" t="s">
        <v>10327</v>
      </c>
      <c r="D646" t="s">
        <v>573</v>
      </c>
      <c r="E646">
        <v>8036.9499271799996</v>
      </c>
      <c r="F646">
        <v>295.25</v>
      </c>
      <c r="G646">
        <v>-32.007568743521098</v>
      </c>
      <c r="H646">
        <f>(Table2[[#This Row],[1Y Return vs Nifty]]-AVERAGE(Table2[1Y Return vs Nifty]))/_xlfn.STDEV.P(Table2[1Y Return vs Nifty])</f>
        <v>-0.94384316890455311</v>
      </c>
      <c r="I646">
        <v>13.897605985697901</v>
      </c>
      <c r="J646">
        <f>(Table2[[#This Row],[1M Return vs Nifty]]-AVERAGE(Table2[1M Return vs Nifty]))/_xlfn.STDEV.P(Table2[1M Return vs Nifty])</f>
        <v>1.0757414553972633</v>
      </c>
      <c r="K646">
        <v>3.4773718879892499</v>
      </c>
      <c r="L646">
        <f>(Table2[[#This Row],[6M Return vs Nifty]]-AVERAGE(Table2[6M Return vs Nifty]))/_xlfn.STDEV.P(Table2[6M Return vs Nifty])</f>
        <v>-0.18657336091984983</v>
      </c>
      <c r="M646">
        <v>-5.9366141515739903</v>
      </c>
      <c r="N646">
        <f>(Table2[[#This Row],[1W Return vs Nifty]]-AVERAGE(Table2[1W Return vs Nifty]))/_xlfn.STDEV.P(Table2[1W Return vs Nifty])</f>
        <v>-1.2239608575896574</v>
      </c>
      <c r="O646">
        <v>282.58999999999997</v>
      </c>
      <c r="P646">
        <v>271.13759423446902</v>
      </c>
      <c r="Q646">
        <v>263.81484439436502</v>
      </c>
      <c r="R646">
        <v>58.126939596846</v>
      </c>
      <c r="S646" s="2">
        <f>(Table2[[#This Row],[Close Price]]-Table2[[#This Row],[20D EMA]])/Table2[[#This Row],[20D EMA]]</f>
        <v>4.4799886761739717E-2</v>
      </c>
      <c r="T646" s="2">
        <f>(Table2[[#This Row],[Close Price]]-Table2[[#This Row],[50D EMA]])/Table2[[#This Row],[50D EMA]]</f>
        <v>8.8930514536761471E-2</v>
      </c>
      <c r="U646" s="2">
        <f>(Table2[[#This Row],[Close Price]]-Table2[[#This Row],[200D EMA]])/Table2[[#This Row],[200D EMA]]</f>
        <v>0.11915612890472518</v>
      </c>
      <c r="V646">
        <v>1.8067369080590101</v>
      </c>
      <c r="W646">
        <v>283</v>
      </c>
      <c r="X646">
        <v>297.45</v>
      </c>
      <c r="Y646">
        <v>283</v>
      </c>
      <c r="Z646">
        <v>301.55</v>
      </c>
      <c r="AA646">
        <v>283</v>
      </c>
      <c r="AB646">
        <v>301.55</v>
      </c>
      <c r="AC646" s="2">
        <f>(Table2[[#This Row],[Close Price]]/Table2[[#This Row],[Day Low]])-1</f>
        <v>4.328621908127217E-2</v>
      </c>
      <c r="AD646" s="2">
        <f>(Table2[[#This Row],[Day High]]/Table2[[#This Row],[Close Price]])-1</f>
        <v>7.4513124470787506E-3</v>
      </c>
      <c r="AE646" s="2">
        <f>(Table2[[#This Row],[Close Price]]/Table2[[#This Row],[Current Week Low]])-1</f>
        <v>4.328621908127217E-2</v>
      </c>
      <c r="AF646" s="2">
        <f>(Table2[[#This Row],[Current Week High]]/Table2[[#This Row],[Close Price]])-1</f>
        <v>2.1337849280270937E-2</v>
      </c>
      <c r="AG646" s="2">
        <f>(Table2[[#This Row],[Close Price]]/Table2[[#This Row],[Current Month Low]])-1</f>
        <v>4.328621908127217E-2</v>
      </c>
      <c r="AH646" s="2">
        <f>(Table2[[#This Row],[Current Month High]]/Table2[[#This Row],[Close Price]])-1</f>
        <v>2.1337849280270937E-2</v>
      </c>
      <c r="AI646">
        <v>8.7044877222692598</v>
      </c>
      <c r="AJ646">
        <v>34.204545454545404</v>
      </c>
      <c r="AK646" t="str">
        <f>IF(AND(Table2[[#This Row],[20D EMA]]&gt;Table2[[#This Row],[50D EMA]],Table2[[#This Row],[50D EMA]]&gt;Table2[[#This Row],[200D EMA]]),"Uptrend","Downtrend/NoTrend")</f>
        <v>Uptrend</v>
      </c>
      <c r="AL646">
        <v>0.14000000000000001</v>
      </c>
      <c r="AM646" t="s">
        <v>10358</v>
      </c>
      <c r="AN646">
        <v>8.61</v>
      </c>
      <c r="AO646" t="s">
        <v>10358</v>
      </c>
      <c r="AP646">
        <v>-0.10425853883342499</v>
      </c>
      <c r="AQ646">
        <f>(Table2[[#This Row],[Sharpe Ratio]]-AVERAGE(Table2[Sharpe Ratio]))/_xlfn.STDEV.P(Table2[Sharpe Ratio])</f>
        <v>-1.9201700798647785</v>
      </c>
      <c r="AR6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-3.198806011881576</v>
      </c>
      <c r="AS646">
        <f>_xlfn.RANK.AVG(Table2[[#This Row],[1Y Return vs Nifty Z-Score]],Table2[1Y Return vs Nifty Z-Score])</f>
        <v>653</v>
      </c>
      <c r="AT646">
        <f>_xlfn.RANK.AVG(Table2[[#This Row],[6M Return vs Nifty Z-Score]],Table2[6M Return vs Nifty Z-Score])</f>
        <v>389</v>
      </c>
      <c r="AU646">
        <f>_xlfn.RANK.AVG(Table2[[#This Row],[Sharpe Ratio Z-Score]],Table2[Sharpe Ratio Z-Score])</f>
        <v>725</v>
      </c>
      <c r="AV646">
        <f>(Table2[[#This Row],[Rank 1Y]]+Table2[[#This Row],[Rank 6M]]+Table2[[#This Row],[Rank Sharpe]])/3</f>
        <v>589</v>
      </c>
    </row>
    <row r="647" spans="1:48" x14ac:dyDescent="0.3">
      <c r="A647" t="s">
        <v>441</v>
      </c>
      <c r="B647" t="s">
        <v>442</v>
      </c>
      <c r="C647" t="s">
        <v>10325</v>
      </c>
      <c r="D647" t="s">
        <v>443</v>
      </c>
      <c r="E647">
        <v>51482.366274849999</v>
      </c>
      <c r="F647">
        <v>1935.8</v>
      </c>
      <c r="G647">
        <v>-26.761763271155299</v>
      </c>
      <c r="H647">
        <f>(Table2[[#This Row],[1Y Return vs Nifty]]-AVERAGE(Table2[1Y Return vs Nifty]))/_xlfn.STDEV.P(Table2[1Y Return vs Nifty])</f>
        <v>-0.85637931125804545</v>
      </c>
      <c r="I647">
        <v>-10.583879210099701</v>
      </c>
      <c r="J647">
        <f>(Table2[[#This Row],[1M Return vs Nifty]]-AVERAGE(Table2[1M Return vs Nifty]))/_xlfn.STDEV.P(Table2[1M Return vs Nifty])</f>
        <v>-1.3088396523074373</v>
      </c>
      <c r="K647">
        <v>-20.157653987083599</v>
      </c>
      <c r="L647">
        <f>(Table2[[#This Row],[6M Return vs Nifty]]-AVERAGE(Table2[6M Return vs Nifty]))/_xlfn.STDEV.P(Table2[6M Return vs Nifty])</f>
        <v>-0.97842409575046407</v>
      </c>
      <c r="M647">
        <v>-1.91105498387435</v>
      </c>
      <c r="N647">
        <f>(Table2[[#This Row],[1W Return vs Nifty]]-AVERAGE(Table2[1W Return vs Nifty]))/_xlfn.STDEV.P(Table2[1W Return vs Nifty])</f>
        <v>-0.26071390296154179</v>
      </c>
      <c r="O647">
        <v>1972.71</v>
      </c>
      <c r="P647">
        <v>2064.6056848724802</v>
      </c>
      <c r="Q647">
        <v>2038.4805291417799</v>
      </c>
      <c r="R647">
        <v>35.893028072594603</v>
      </c>
      <c r="S647" s="2">
        <f>(Table2[[#This Row],[Close Price]]-Table2[[#This Row],[20D EMA]])/Table2[[#This Row],[20D EMA]]</f>
        <v>-1.8710302071769332E-2</v>
      </c>
      <c r="T647" s="2">
        <f>(Table2[[#This Row],[Close Price]]-Table2[[#This Row],[50D EMA]])/Table2[[#This Row],[50D EMA]]</f>
        <v>-6.2387547325016633E-2</v>
      </c>
      <c r="U647" s="2">
        <f>(Table2[[#This Row],[Close Price]]-Table2[[#This Row],[200D EMA]])/Table2[[#This Row],[200D EMA]]</f>
        <v>-5.0371111067226859E-2</v>
      </c>
      <c r="V647">
        <v>0.96741243770008201</v>
      </c>
      <c r="W647">
        <v>1910.75</v>
      </c>
      <c r="X647">
        <v>1943.5</v>
      </c>
      <c r="Y647">
        <v>1910</v>
      </c>
      <c r="Z647">
        <v>1943.7</v>
      </c>
      <c r="AA647">
        <v>1910</v>
      </c>
      <c r="AB647">
        <v>1943.7</v>
      </c>
      <c r="AC647" s="2">
        <f>(Table2[[#This Row],[Close Price]]/Table2[[#This Row],[Day Low]])-1</f>
        <v>1.3110035326442393E-2</v>
      </c>
      <c r="AD647" s="2">
        <f>(Table2[[#This Row],[Day High]]/Table2[[#This Row],[Close Price]])-1</f>
        <v>3.9776836450047259E-3</v>
      </c>
      <c r="AE647" s="2">
        <f>(Table2[[#This Row],[Close Price]]/Table2[[#This Row],[Current Week Low]])-1</f>
        <v>1.3507853403141423E-2</v>
      </c>
      <c r="AF647" s="2">
        <f>(Table2[[#This Row],[Current Week High]]/Table2[[#This Row],[Close Price]])-1</f>
        <v>4.0810001033164678E-3</v>
      </c>
      <c r="AG647" s="2">
        <f>(Table2[[#This Row],[Close Price]]/Table2[[#This Row],[Current Month Low]])-1</f>
        <v>1.3507853403141423E-2</v>
      </c>
      <c r="AH647" s="2">
        <f>(Table2[[#This Row],[Current Month High]]/Table2[[#This Row],[Close Price]])-1</f>
        <v>4.0810001033164678E-3</v>
      </c>
      <c r="AI647">
        <v>26.7692943485897</v>
      </c>
      <c r="AJ647">
        <v>11.2528735632183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-0.21</v>
      </c>
      <c r="AM647" t="s">
        <v>10357</v>
      </c>
      <c r="AN647">
        <v>2.82</v>
      </c>
      <c r="AO647" t="s">
        <v>10358</v>
      </c>
      <c r="AP647">
        <v>4.1698165469600002E-4</v>
      </c>
      <c r="AQ647">
        <f>(Table2[[#This Row],[Sharpe Ratio]]-AVERAGE(Table2[Sharpe Ratio]))/_xlfn.STDEV.P(Table2[Sharpe Ratio])</f>
        <v>-0.72254485778513466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616</v>
      </c>
      <c r="AT647">
        <f>_xlfn.RANK.AVG(Table2[[#This Row],[6M Return vs Nifty Z-Score]],Table2[6M Return vs Nifty Z-Score])</f>
        <v>631</v>
      </c>
      <c r="AU647">
        <f>_xlfn.RANK.AVG(Table2[[#This Row],[Sharpe Ratio Z-Score]],Table2[Sharpe Ratio Z-Score])</f>
        <v>522</v>
      </c>
      <c r="AV647">
        <f>(Table2[[#This Row],[Rank 1Y]]+Table2[[#This Row],[Rank 6M]]+Table2[[#This Row],[Rank Sharpe]])/3</f>
        <v>589.66666666666663</v>
      </c>
    </row>
    <row r="648" spans="1:48" x14ac:dyDescent="0.3">
      <c r="A648" t="s">
        <v>1095</v>
      </c>
      <c r="B648" t="s">
        <v>1096</v>
      </c>
      <c r="C648" t="s">
        <v>10327</v>
      </c>
      <c r="D648" t="s">
        <v>573</v>
      </c>
      <c r="E648">
        <v>11647.855239875</v>
      </c>
      <c r="F648">
        <v>931.5</v>
      </c>
      <c r="G648">
        <v>-35.495346504634199</v>
      </c>
      <c r="H648">
        <f>(Table2[[#This Row],[1Y Return vs Nifty]]-AVERAGE(Table2[1Y Return vs Nifty]))/_xlfn.STDEV.P(Table2[1Y Return vs Nifty])</f>
        <v>-1.0019952485437311</v>
      </c>
      <c r="I648">
        <v>-1.5570224157203301</v>
      </c>
      <c r="J648">
        <f>(Table2[[#This Row],[1M Return vs Nifty]]-AVERAGE(Table2[1M Return vs Nifty]))/_xlfn.STDEV.P(Table2[1M Return vs Nifty])</f>
        <v>-0.42959266211552655</v>
      </c>
      <c r="K648">
        <v>-3.6078351966625402</v>
      </c>
      <c r="L648">
        <f>(Table2[[#This Row],[6M Return vs Nifty]]-AVERAGE(Table2[6M Return vs Nifty]))/_xlfn.STDEV.P(Table2[6M Return vs Nifty])</f>
        <v>-0.42395099130889635</v>
      </c>
      <c r="M648">
        <v>-1.1814082588131201</v>
      </c>
      <c r="N648">
        <f>(Table2[[#This Row],[1W Return vs Nifty]]-AVERAGE(Table2[1W Return vs Nifty]))/_xlfn.STDEV.P(Table2[1W Return vs Nifty])</f>
        <v>-8.6122012346943763E-2</v>
      </c>
      <c r="O648">
        <v>894.97</v>
      </c>
      <c r="P648">
        <v>887.62216972881401</v>
      </c>
      <c r="Q648">
        <v>877.567610563838</v>
      </c>
      <c r="R648">
        <v>41.4970918837233</v>
      </c>
      <c r="S648" s="2">
        <f>(Table2[[#This Row],[Close Price]]-Table2[[#This Row],[20D EMA]])/Table2[[#This Row],[20D EMA]]</f>
        <v>4.0817010626054473E-2</v>
      </c>
      <c r="T648" s="2">
        <f>(Table2[[#This Row],[Close Price]]-Table2[[#This Row],[50D EMA]])/Table2[[#This Row],[50D EMA]]</f>
        <v>4.9433004005061662E-2</v>
      </c>
      <c r="U648" s="2">
        <f>(Table2[[#This Row],[Close Price]]-Table2[[#This Row],[200D EMA]])/Table2[[#This Row],[200D EMA]]</f>
        <v>6.1456677282688665E-2</v>
      </c>
      <c r="V648">
        <v>1.02957984958488</v>
      </c>
      <c r="W648">
        <v>881.1</v>
      </c>
      <c r="X648">
        <v>937</v>
      </c>
      <c r="Y648">
        <v>875</v>
      </c>
      <c r="Z648">
        <v>937</v>
      </c>
      <c r="AA648">
        <v>875</v>
      </c>
      <c r="AB648">
        <v>937</v>
      </c>
      <c r="AC648" s="2">
        <f>(Table2[[#This Row],[Close Price]]/Table2[[#This Row],[Day Low]])-1</f>
        <v>5.7201225740551642E-2</v>
      </c>
      <c r="AD648" s="2">
        <f>(Table2[[#This Row],[Day High]]/Table2[[#This Row],[Close Price]])-1</f>
        <v>5.9044551798175249E-3</v>
      </c>
      <c r="AE648" s="2">
        <f>(Table2[[#This Row],[Close Price]]/Table2[[#This Row],[Current Week Low]])-1</f>
        <v>6.4571428571428502E-2</v>
      </c>
      <c r="AF648" s="2">
        <f>(Table2[[#This Row],[Current Week High]]/Table2[[#This Row],[Close Price]])-1</f>
        <v>5.9044551798175249E-3</v>
      </c>
      <c r="AG648" s="2">
        <f>(Table2[[#This Row],[Close Price]]/Table2[[#This Row],[Current Month Low]])-1</f>
        <v>6.4571428571428502E-2</v>
      </c>
      <c r="AH648" s="2">
        <f>(Table2[[#This Row],[Current Month High]]/Table2[[#This Row],[Close Price]])-1</f>
        <v>5.9044551798175249E-3</v>
      </c>
      <c r="AI648">
        <v>11.1755233494363</v>
      </c>
      <c r="AJ648">
        <v>22.316328540476601</v>
      </c>
      <c r="AK648" t="str">
        <f>IF(AND(Table2[[#This Row],[20D EMA]]&gt;Table2[[#This Row],[50D EMA]],Table2[[#This Row],[50D EMA]]&gt;Table2[[#This Row],[200D EMA]]),"Uptrend","Downtrend/NoTrend")</f>
        <v>Uptrend</v>
      </c>
      <c r="AL648">
        <v>0.06</v>
      </c>
      <c r="AM648" t="s">
        <v>10358</v>
      </c>
      <c r="AN648">
        <v>2.72</v>
      </c>
      <c r="AO648" t="s">
        <v>10358</v>
      </c>
      <c r="AP648">
        <v>-3.0496494755681999E-2</v>
      </c>
      <c r="AQ648">
        <f>(Table2[[#This Row],[Sharpe Ratio]]-AVERAGE(Table2[Sharpe Ratio]))/_xlfn.STDEV.P(Table2[Sharpe Ratio])</f>
        <v>-1.0762355667358896</v>
      </c>
      <c r="AR6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-3.0178964810509874</v>
      </c>
      <c r="AS648">
        <f>_xlfn.RANK.AVG(Table2[[#This Row],[1Y Return vs Nifty Z-Score]],Table2[1Y Return vs Nifty Z-Score])</f>
        <v>669</v>
      </c>
      <c r="AT648">
        <f>_xlfn.RANK.AVG(Table2[[#This Row],[6M Return vs Nifty Z-Score]],Table2[6M Return vs Nifty Z-Score])</f>
        <v>468</v>
      </c>
      <c r="AU648">
        <f>_xlfn.RANK.AVG(Table2[[#This Row],[Sharpe Ratio Z-Score]],Table2[Sharpe Ratio Z-Score])</f>
        <v>636</v>
      </c>
      <c r="AV648">
        <f>(Table2[[#This Row],[Rank 1Y]]+Table2[[#This Row],[Rank 6M]]+Table2[[#This Row],[Rank Sharpe]])/3</f>
        <v>591</v>
      </c>
    </row>
    <row r="649" spans="1:48" x14ac:dyDescent="0.3">
      <c r="A649" t="s">
        <v>555</v>
      </c>
      <c r="B649" t="s">
        <v>556</v>
      </c>
      <c r="C649" t="s">
        <v>10314</v>
      </c>
      <c r="D649" t="s">
        <v>37</v>
      </c>
      <c r="E649">
        <v>36316.370945625</v>
      </c>
      <c r="F649">
        <v>630.25</v>
      </c>
      <c r="G649">
        <v>-32.101816647020101</v>
      </c>
      <c r="H649">
        <f>(Table2[[#This Row],[1Y Return vs Nifty]]-AVERAGE(Table2[1Y Return vs Nifty]))/_xlfn.STDEV.P(Table2[1Y Return vs Nifty])</f>
        <v>-0.94541457395541573</v>
      </c>
      <c r="I649">
        <v>7.84056419278261</v>
      </c>
      <c r="J649">
        <f>(Table2[[#This Row],[1M Return vs Nifty]]-AVERAGE(Table2[1M Return vs Nifty]))/_xlfn.STDEV.P(Table2[1M Return vs Nifty])</f>
        <v>0.48576469081588386</v>
      </c>
      <c r="K649">
        <v>0.47182888094070502</v>
      </c>
      <c r="L649">
        <f>(Table2[[#This Row],[6M Return vs Nifty]]-AVERAGE(Table2[6M Return vs Nifty]))/_xlfn.STDEV.P(Table2[6M Return vs Nifty])</f>
        <v>-0.28726889014313095</v>
      </c>
      <c r="M649">
        <v>3.13187465655081</v>
      </c>
      <c r="N649">
        <f>(Table2[[#This Row],[1W Return vs Nifty]]-AVERAGE(Table2[1W Return vs Nifty]))/_xlfn.STDEV.P(Table2[1W Return vs Nifty])</f>
        <v>0.94597227805892159</v>
      </c>
      <c r="O649">
        <v>607.29999999999995</v>
      </c>
      <c r="P649">
        <v>589.56965924857695</v>
      </c>
      <c r="Q649">
        <v>571.22652679681403</v>
      </c>
      <c r="R649">
        <v>63.652450096978299</v>
      </c>
      <c r="S649" s="2">
        <f>(Table2[[#This Row],[Close Price]]-Table2[[#This Row],[20D EMA]])/Table2[[#This Row],[20D EMA]]</f>
        <v>3.7790219002140697E-2</v>
      </c>
      <c r="T649" s="2">
        <f>(Table2[[#This Row],[Close Price]]-Table2[[#This Row],[50D EMA]])/Table2[[#This Row],[50D EMA]]</f>
        <v>6.9000058115730178E-2</v>
      </c>
      <c r="U649" s="2">
        <f>(Table2[[#This Row],[Close Price]]-Table2[[#This Row],[200D EMA]])/Table2[[#This Row],[200D EMA]]</f>
        <v>0.10332761248705226</v>
      </c>
      <c r="V649">
        <v>1.99818647395685</v>
      </c>
      <c r="W649">
        <v>627.04999999999995</v>
      </c>
      <c r="X649">
        <v>645.25</v>
      </c>
      <c r="Y649">
        <v>615.1</v>
      </c>
      <c r="Z649">
        <v>645.25</v>
      </c>
      <c r="AA649">
        <v>615.1</v>
      </c>
      <c r="AB649">
        <v>645.25</v>
      </c>
      <c r="AC649" s="2">
        <f>(Table2[[#This Row],[Close Price]]/Table2[[#This Row],[Day Low]])-1</f>
        <v>5.1032613029264873E-3</v>
      </c>
      <c r="AD649" s="2">
        <f>(Table2[[#This Row],[Day High]]/Table2[[#This Row],[Close Price]])-1</f>
        <v>2.3800079333597735E-2</v>
      </c>
      <c r="AE649" s="2">
        <f>(Table2[[#This Row],[Close Price]]/Table2[[#This Row],[Current Week Low]])-1</f>
        <v>2.4630141440416198E-2</v>
      </c>
      <c r="AF649" s="2">
        <f>(Table2[[#This Row],[Current Week High]]/Table2[[#This Row],[Close Price]])-1</f>
        <v>2.3800079333597735E-2</v>
      </c>
      <c r="AG649" s="2">
        <f>(Table2[[#This Row],[Close Price]]/Table2[[#This Row],[Current Month Low]])-1</f>
        <v>2.4630141440416198E-2</v>
      </c>
      <c r="AH649" s="2">
        <f>(Table2[[#This Row],[Current Month High]]/Table2[[#This Row],[Close Price]])-1</f>
        <v>2.3800079333597735E-2</v>
      </c>
      <c r="AI649">
        <v>7.1003570011899999</v>
      </c>
      <c r="AJ649">
        <v>38.577396657871503</v>
      </c>
      <c r="AK649" t="str">
        <f>IF(AND(Table2[[#This Row],[20D EMA]]&gt;Table2[[#This Row],[50D EMA]],Table2[[#This Row],[50D EMA]]&gt;Table2[[#This Row],[200D EMA]]),"Uptrend","Downtrend/NoTrend")</f>
        <v>Uptrend</v>
      </c>
      <c r="AL649">
        <v>0.12</v>
      </c>
      <c r="AM649" t="s">
        <v>10358</v>
      </c>
      <c r="AN649">
        <v>7.45</v>
      </c>
      <c r="AO649" t="s">
        <v>10358</v>
      </c>
      <c r="AP649">
        <v>-8.2236731029451005E-2</v>
      </c>
      <c r="AQ649">
        <f>(Table2[[#This Row],[Sharpe Ratio]]-AVERAGE(Table2[Sharpe Ratio]))/_xlfn.STDEV.P(Table2[Sharpe Ratio])</f>
        <v>-1.6682117199842315</v>
      </c>
      <c r="AR6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-1.469158215207973</v>
      </c>
      <c r="AS649">
        <f>_xlfn.RANK.AVG(Table2[[#This Row],[1Y Return vs Nifty Z-Score]],Table2[1Y Return vs Nifty Z-Score])</f>
        <v>655</v>
      </c>
      <c r="AT649">
        <f>_xlfn.RANK.AVG(Table2[[#This Row],[6M Return vs Nifty Z-Score]],Table2[6M Return vs Nifty Z-Score])</f>
        <v>419</v>
      </c>
      <c r="AU649">
        <f>_xlfn.RANK.AVG(Table2[[#This Row],[Sharpe Ratio Z-Score]],Table2[Sharpe Ratio Z-Score])</f>
        <v>703</v>
      </c>
      <c r="AV649">
        <f>(Table2[[#This Row],[Rank 1Y]]+Table2[[#This Row],[Rank 6M]]+Table2[[#This Row],[Rank Sharpe]])/3</f>
        <v>592.33333333333337</v>
      </c>
    </row>
    <row r="650" spans="1:48" x14ac:dyDescent="0.3">
      <c r="A650" t="s">
        <v>929</v>
      </c>
      <c r="B650" t="s">
        <v>930</v>
      </c>
      <c r="C650" t="s">
        <v>10314</v>
      </c>
      <c r="D650" t="s">
        <v>552</v>
      </c>
      <c r="E650">
        <v>16046.95719465</v>
      </c>
      <c r="F650">
        <v>323.35000000000002</v>
      </c>
      <c r="G650">
        <v>-9.0298187023136407</v>
      </c>
      <c r="H650">
        <f>(Table2[[#This Row],[1Y Return vs Nifty]]-AVERAGE(Table2[1Y Return vs Nifty]))/_xlfn.STDEV.P(Table2[1Y Return vs Nifty])</f>
        <v>-0.56073276398615557</v>
      </c>
      <c r="I650">
        <v>1.0508209340903101</v>
      </c>
      <c r="J650">
        <f>(Table2[[#This Row],[1M Return vs Nifty]]-AVERAGE(Table2[1M Return vs Nifty]))/_xlfn.STDEV.P(Table2[1M Return vs Nifty])</f>
        <v>-0.17557972400835412</v>
      </c>
      <c r="K650">
        <v>-17.780867609912001</v>
      </c>
      <c r="L650">
        <f>(Table2[[#This Row],[6M Return vs Nifty]]-AVERAGE(Table2[6M Return vs Nifty]))/_xlfn.STDEV.P(Table2[6M Return vs Nifty])</f>
        <v>-0.89879397182986043</v>
      </c>
      <c r="M650">
        <v>3.6487133082475398</v>
      </c>
      <c r="N650">
        <f>(Table2[[#This Row],[1W Return vs Nifty]]-AVERAGE(Table2[1W Return vs Nifty]))/_xlfn.STDEV.P(Table2[1W Return vs Nifty])</f>
        <v>1.0696428630736894</v>
      </c>
      <c r="O650">
        <v>316.5</v>
      </c>
      <c r="P650">
        <v>318.23466526125799</v>
      </c>
      <c r="Q650">
        <v>317.79173598703102</v>
      </c>
      <c r="R650">
        <v>59.652061605973003</v>
      </c>
      <c r="S650" s="2">
        <f>(Table2[[#This Row],[Close Price]]-Table2[[#This Row],[20D EMA]])/Table2[[#This Row],[20D EMA]]</f>
        <v>2.1642969984202284E-2</v>
      </c>
      <c r="T650" s="2">
        <f>(Table2[[#This Row],[Close Price]]-Table2[[#This Row],[50D EMA]])/Table2[[#This Row],[50D EMA]]</f>
        <v>1.6074096561864339E-2</v>
      </c>
      <c r="U650" s="2">
        <f>(Table2[[#This Row],[Close Price]]-Table2[[#This Row],[200D EMA]])/Table2[[#This Row],[200D EMA]]</f>
        <v>1.7490272349926166E-2</v>
      </c>
      <c r="V650">
        <v>1.3004833114248</v>
      </c>
      <c r="W650">
        <v>318.25</v>
      </c>
      <c r="X650">
        <v>327</v>
      </c>
      <c r="Y650">
        <v>318.25</v>
      </c>
      <c r="Z650">
        <v>335.9</v>
      </c>
      <c r="AA650">
        <v>318.25</v>
      </c>
      <c r="AB650">
        <v>335.9</v>
      </c>
      <c r="AC650" s="2">
        <f>(Table2[[#This Row],[Close Price]]/Table2[[#This Row],[Day Low]])-1</f>
        <v>1.6025137470542017E-2</v>
      </c>
      <c r="AD650" s="2">
        <f>(Table2[[#This Row],[Day High]]/Table2[[#This Row],[Close Price]])-1</f>
        <v>1.1288077934127116E-2</v>
      </c>
      <c r="AE650" s="2">
        <f>(Table2[[#This Row],[Close Price]]/Table2[[#This Row],[Current Week Low]])-1</f>
        <v>1.6025137470542017E-2</v>
      </c>
      <c r="AF650" s="2">
        <f>(Table2[[#This Row],[Current Week High]]/Table2[[#This Row],[Close Price]])-1</f>
        <v>3.8812432348847903E-2</v>
      </c>
      <c r="AG650" s="2">
        <f>(Table2[[#This Row],[Close Price]]/Table2[[#This Row],[Current Month Low]])-1</f>
        <v>1.6025137470542017E-2</v>
      </c>
      <c r="AH650" s="2">
        <f>(Table2[[#This Row],[Current Month High]]/Table2[[#This Row],[Close Price]])-1</f>
        <v>3.8812432348847903E-2</v>
      </c>
      <c r="AI650">
        <v>21.230864388433499</v>
      </c>
      <c r="AJ650">
        <v>25.817120622568101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-0.13</v>
      </c>
      <c r="AM650" t="s">
        <v>10357</v>
      </c>
      <c r="AN650">
        <v>6.05</v>
      </c>
      <c r="AO650" t="s">
        <v>10358</v>
      </c>
      <c r="AP650">
        <v>-4.412802722307E-2</v>
      </c>
      <c r="AQ650">
        <f>(Table2[[#This Row],[Sharpe Ratio]]-AVERAGE(Table2[Sharpe Ratio]))/_xlfn.STDEV.P(Table2[Sharpe Ratio])</f>
        <v>-1.2321981740619656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505</v>
      </c>
      <c r="AT650">
        <f>_xlfn.RANK.AVG(Table2[[#This Row],[6M Return vs Nifty Z-Score]],Table2[6M Return vs Nifty Z-Score])</f>
        <v>615</v>
      </c>
      <c r="AU650">
        <f>_xlfn.RANK.AVG(Table2[[#This Row],[Sharpe Ratio Z-Score]],Table2[Sharpe Ratio Z-Score])</f>
        <v>657</v>
      </c>
      <c r="AV650">
        <f>(Table2[[#This Row],[Rank 1Y]]+Table2[[#This Row],[Rank 6M]]+Table2[[#This Row],[Rank Sharpe]])/3</f>
        <v>592.33333333333337</v>
      </c>
    </row>
    <row r="651" spans="1:48" x14ac:dyDescent="0.3">
      <c r="A651" t="s">
        <v>107</v>
      </c>
      <c r="B651" t="s">
        <v>108</v>
      </c>
      <c r="C651" t="s">
        <v>10313</v>
      </c>
      <c r="D651" t="s">
        <v>21</v>
      </c>
      <c r="E651">
        <v>278210.00240173499</v>
      </c>
      <c r="F651">
        <v>519.15</v>
      </c>
      <c r="G651">
        <v>-6.3774599360519204</v>
      </c>
      <c r="H651">
        <f>(Table2[[#This Row],[1Y Return vs Nifty]]-AVERAGE(Table2[1Y Return vs Nifty]))/_xlfn.STDEV.P(Table2[1Y Return vs Nifty])</f>
        <v>-0.51650971172433413</v>
      </c>
      <c r="I651">
        <v>6.8083372816096901</v>
      </c>
      <c r="J651">
        <f>(Table2[[#This Row],[1M Return vs Nifty]]-AVERAGE(Table2[1M Return vs Nifty]))/_xlfn.STDEV.P(Table2[1M Return vs Nifty])</f>
        <v>0.38522222896925362</v>
      </c>
      <c r="K651">
        <v>-12.7254459028306</v>
      </c>
      <c r="L651">
        <f>(Table2[[#This Row],[6M Return vs Nifty]]-AVERAGE(Table2[6M Return vs Nifty]))/_xlfn.STDEV.P(Table2[6M Return vs Nifty])</f>
        <v>-0.72942079598523246</v>
      </c>
      <c r="M651">
        <v>2.7009870425740599</v>
      </c>
      <c r="N651">
        <f>(Table2[[#This Row],[1W Return vs Nifty]]-AVERAGE(Table2[1W Return vs Nifty]))/_xlfn.STDEV.P(Table2[1W Return vs Nifty])</f>
        <v>0.84286829556616005</v>
      </c>
      <c r="O651">
        <v>521.57000000000005</v>
      </c>
      <c r="P651">
        <v>513.22361080453402</v>
      </c>
      <c r="Q651">
        <v>481.640868175847</v>
      </c>
      <c r="R651">
        <v>61.406709940570799</v>
      </c>
      <c r="S651" s="2">
        <f>(Table2[[#This Row],[Close Price]]-Table2[[#This Row],[20D EMA]])/Table2[[#This Row],[20D EMA]]</f>
        <v>-4.6398374139618318E-3</v>
      </c>
      <c r="T651" s="2">
        <f>(Table2[[#This Row],[Close Price]]-Table2[[#This Row],[50D EMA]])/Table2[[#This Row],[50D EMA]]</f>
        <v>1.1547382214500414E-2</v>
      </c>
      <c r="U651" s="2">
        <f>(Table2[[#This Row],[Close Price]]-Table2[[#This Row],[200D EMA]])/Table2[[#This Row],[200D EMA]]</f>
        <v>7.7877801288362428E-2</v>
      </c>
      <c r="V651">
        <v>0.90862098839031502</v>
      </c>
      <c r="W651">
        <v>516.75</v>
      </c>
      <c r="X651">
        <v>528.25</v>
      </c>
      <c r="Y651">
        <v>516.75</v>
      </c>
      <c r="Z651">
        <v>542</v>
      </c>
      <c r="AA651">
        <v>516.75</v>
      </c>
      <c r="AB651">
        <v>542</v>
      </c>
      <c r="AC651" s="2">
        <f>(Table2[[#This Row],[Close Price]]/Table2[[#This Row],[Day Low]])-1</f>
        <v>4.6444121915818481E-3</v>
      </c>
      <c r="AD651" s="2">
        <f>(Table2[[#This Row],[Day High]]/Table2[[#This Row],[Close Price]])-1</f>
        <v>1.7528652605220074E-2</v>
      </c>
      <c r="AE651" s="2">
        <f>(Table2[[#This Row],[Close Price]]/Table2[[#This Row],[Current Week Low]])-1</f>
        <v>4.6444121915818481E-3</v>
      </c>
      <c r="AF651" s="2">
        <f>(Table2[[#This Row],[Current Week High]]/Table2[[#This Row],[Close Price]])-1</f>
        <v>4.4014254069151493E-2</v>
      </c>
      <c r="AG651" s="2">
        <f>(Table2[[#This Row],[Close Price]]/Table2[[#This Row],[Current Month Low]])-1</f>
        <v>4.6444121915818481E-3</v>
      </c>
      <c r="AH651" s="2">
        <f>(Table2[[#This Row],[Current Month High]]/Table2[[#This Row],[Close Price]])-1</f>
        <v>4.4014254069151493E-2</v>
      </c>
      <c r="AI651">
        <v>11.701820283155101</v>
      </c>
      <c r="AJ651">
        <v>38.421543794160698</v>
      </c>
      <c r="AK651" t="str">
        <f>IF(AND(Table2[[#This Row],[20D EMA]]&gt;Table2[[#This Row],[50D EMA]],Table2[[#This Row],[50D EMA]]&gt;Table2[[#This Row],[200D EMA]]),"Uptrend","Downtrend/NoTrend")</f>
        <v>Uptrend</v>
      </c>
      <c r="AL651">
        <v>-0.11</v>
      </c>
      <c r="AM651" t="s">
        <v>10357</v>
      </c>
      <c r="AN651">
        <v>-0.12</v>
      </c>
      <c r="AO651" t="s">
        <v>10357</v>
      </c>
      <c r="AP651">
        <v>-0.110033118927442</v>
      </c>
      <c r="AQ651">
        <f>(Table2[[#This Row],[Sharpe Ratio]]-AVERAGE(Table2[Sharpe Ratio]))/_xlfn.STDEV.P(Table2[Sharpe Ratio])</f>
        <v>-1.9862388487160274</v>
      </c>
      <c r="AR6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-2.0040788318901805</v>
      </c>
      <c r="AS651">
        <f>_xlfn.RANK.AVG(Table2[[#This Row],[1Y Return vs Nifty Z-Score]],Table2[1Y Return vs Nifty Z-Score])</f>
        <v>487</v>
      </c>
      <c r="AT651">
        <f>_xlfn.RANK.AVG(Table2[[#This Row],[6M Return vs Nifty Z-Score]],Table2[6M Return vs Nifty Z-Score])</f>
        <v>563</v>
      </c>
      <c r="AU651">
        <f>_xlfn.RANK.AVG(Table2[[#This Row],[Sharpe Ratio Z-Score]],Table2[Sharpe Ratio Z-Score])</f>
        <v>729</v>
      </c>
      <c r="AV651">
        <f>(Table2[[#This Row],[Rank 1Y]]+Table2[[#This Row],[Rank 6M]]+Table2[[#This Row],[Rank Sharpe]])/3</f>
        <v>593</v>
      </c>
    </row>
    <row r="652" spans="1:48" x14ac:dyDescent="0.3">
      <c r="A652" t="s">
        <v>1523</v>
      </c>
      <c r="B652" t="s">
        <v>1524</v>
      </c>
      <c r="C652" t="s">
        <v>10323</v>
      </c>
      <c r="D652" t="s">
        <v>410</v>
      </c>
      <c r="E652">
        <v>6700.6083305279999</v>
      </c>
      <c r="F652">
        <v>67.989999999999995</v>
      </c>
      <c r="G652">
        <v>-30.354284682980001</v>
      </c>
      <c r="H652">
        <f>(Table2[[#This Row],[1Y Return vs Nifty]]-AVERAGE(Table2[1Y Return vs Nifty]))/_xlfn.STDEV.P(Table2[1Y Return vs Nifty])</f>
        <v>-0.91627779262780129</v>
      </c>
      <c r="I652">
        <v>7.2924579389021096</v>
      </c>
      <c r="J652">
        <f>(Table2[[#This Row],[1M Return vs Nifty]]-AVERAGE(Table2[1M Return vs Nifty]))/_xlfn.STDEV.P(Table2[1M Return vs Nifty])</f>
        <v>0.43237725097859026</v>
      </c>
      <c r="K652">
        <v>-35.072795901764401</v>
      </c>
      <c r="L652">
        <f>(Table2[[#This Row],[6M Return vs Nifty]]-AVERAGE(Table2[6M Return vs Nifty]))/_xlfn.STDEV.P(Table2[6M Return vs Nifty])</f>
        <v>-1.4781301738258485</v>
      </c>
      <c r="M652">
        <v>-4.2128089096810504</v>
      </c>
      <c r="N652">
        <f>(Table2[[#This Row],[1W Return vs Nifty]]-AVERAGE(Table2[1W Return vs Nifty]))/_xlfn.STDEV.P(Table2[1W Return vs Nifty])</f>
        <v>-0.81148396172174708</v>
      </c>
      <c r="O652">
        <v>67.02</v>
      </c>
      <c r="P652">
        <v>65.795669922375197</v>
      </c>
      <c r="Q652">
        <v>68.863126468236402</v>
      </c>
      <c r="R652">
        <v>52.467336302036003</v>
      </c>
      <c r="S652" s="2">
        <f>(Table2[[#This Row],[Close Price]]-Table2[[#This Row],[20D EMA]])/Table2[[#This Row],[20D EMA]]</f>
        <v>1.4473291554759756E-2</v>
      </c>
      <c r="T652" s="2">
        <f>(Table2[[#This Row],[Close Price]]-Table2[[#This Row],[50D EMA]])/Table2[[#This Row],[50D EMA]]</f>
        <v>3.3350676119167685E-2</v>
      </c>
      <c r="U652" s="2">
        <f>(Table2[[#This Row],[Close Price]]-Table2[[#This Row],[200D EMA]])/Table2[[#This Row],[200D EMA]]</f>
        <v>-1.2679158107047939E-2</v>
      </c>
      <c r="V652">
        <v>1.8264421464066301</v>
      </c>
      <c r="W652">
        <v>67.2</v>
      </c>
      <c r="X652">
        <v>70.5</v>
      </c>
      <c r="Y652">
        <v>67.2</v>
      </c>
      <c r="Z652">
        <v>70.599999999999994</v>
      </c>
      <c r="AA652">
        <v>67.2</v>
      </c>
      <c r="AB652">
        <v>70.599999999999994</v>
      </c>
      <c r="AC652" s="2">
        <f>(Table2[[#This Row],[Close Price]]/Table2[[#This Row],[Day Low]])-1</f>
        <v>1.1755952380952284E-2</v>
      </c>
      <c r="AD652" s="2">
        <f>(Table2[[#This Row],[Day High]]/Table2[[#This Row],[Close Price]])-1</f>
        <v>3.6917193704956608E-2</v>
      </c>
      <c r="AE652" s="2">
        <f>(Table2[[#This Row],[Close Price]]/Table2[[#This Row],[Current Week Low]])-1</f>
        <v>1.1755952380952284E-2</v>
      </c>
      <c r="AF652" s="2">
        <f>(Table2[[#This Row],[Current Week High]]/Table2[[#This Row],[Close Price]])-1</f>
        <v>3.8387998235034582E-2</v>
      </c>
      <c r="AG652" s="2">
        <f>(Table2[[#This Row],[Close Price]]/Table2[[#This Row],[Current Month Low]])-1</f>
        <v>1.1755952380952284E-2</v>
      </c>
      <c r="AH652" s="2">
        <f>(Table2[[#This Row],[Current Month High]]/Table2[[#This Row],[Close Price]])-1</f>
        <v>3.8387998235034582E-2</v>
      </c>
      <c r="AI652">
        <v>44.138843947639302</v>
      </c>
      <c r="AJ652">
        <v>15.964523281596399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0.01</v>
      </c>
      <c r="AM652" t="s">
        <v>10358</v>
      </c>
      <c r="AN652">
        <v>10.55</v>
      </c>
      <c r="AO652" t="s">
        <v>10358</v>
      </c>
      <c r="AP652">
        <v>3.9351439303825002E-2</v>
      </c>
      <c r="AQ652">
        <f>(Table2[[#This Row],[Sharpe Ratio]]-AVERAGE(Table2[Sharpe Ratio]))/_xlfn.STDEV.P(Table2[Sharpe Ratio])</f>
        <v>-0.27708360503807766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641</v>
      </c>
      <c r="AT652">
        <f>_xlfn.RANK.AVG(Table2[[#This Row],[6M Return vs Nifty Z-Score]],Table2[6M Return vs Nifty Z-Score])</f>
        <v>724</v>
      </c>
      <c r="AU652">
        <f>_xlfn.RANK.AVG(Table2[[#This Row],[Sharpe Ratio Z-Score]],Table2[Sharpe Ratio Z-Score])</f>
        <v>414</v>
      </c>
      <c r="AV652">
        <f>(Table2[[#This Row],[Rank 1Y]]+Table2[[#This Row],[Rank 6M]]+Table2[[#This Row],[Rank Sharpe]])/3</f>
        <v>593</v>
      </c>
    </row>
    <row r="653" spans="1:48" x14ac:dyDescent="0.3">
      <c r="A653" t="s">
        <v>1397</v>
      </c>
      <c r="B653" t="s">
        <v>1398</v>
      </c>
      <c r="C653" t="s">
        <v>10327</v>
      </c>
      <c r="D653" t="s">
        <v>443</v>
      </c>
      <c r="E653">
        <v>7908.6408914800004</v>
      </c>
      <c r="F653">
        <v>495.45</v>
      </c>
      <c r="G653">
        <v>-36.4087402856848</v>
      </c>
      <c r="H653">
        <f>(Table2[[#This Row],[1Y Return vs Nifty]]-AVERAGE(Table2[1Y Return vs Nifty]))/_xlfn.STDEV.P(Table2[1Y Return vs Nifty])</f>
        <v>-1.017224357602742</v>
      </c>
      <c r="I653">
        <v>-7.6818229943083196</v>
      </c>
      <c r="J653">
        <f>(Table2[[#This Row],[1M Return vs Nifty]]-AVERAGE(Table2[1M Return vs Nifty]))/_xlfn.STDEV.P(Table2[1M Return vs Nifty])</f>
        <v>-1.0261693661574365</v>
      </c>
      <c r="K653">
        <v>-5.5613436910951002</v>
      </c>
      <c r="L653">
        <f>(Table2[[#This Row],[6M Return vs Nifty]]-AVERAGE(Table2[6M Return vs Nifty]))/_xlfn.STDEV.P(Table2[6M Return vs Nifty])</f>
        <v>-0.48939992057982745</v>
      </c>
      <c r="M653">
        <v>-3.5744679960551</v>
      </c>
      <c r="N653">
        <f>(Table2[[#This Row],[1W Return vs Nifty]]-AVERAGE(Table2[1W Return vs Nifty]))/_xlfn.STDEV.P(Table2[1W Return vs Nifty])</f>
        <v>-0.6587399787246988</v>
      </c>
      <c r="O653">
        <v>505.23</v>
      </c>
      <c r="P653">
        <v>513.90646988289302</v>
      </c>
      <c r="Q653">
        <v>495.86579424930699</v>
      </c>
      <c r="R653">
        <v>46.708452627754703</v>
      </c>
      <c r="S653" s="2">
        <f>(Table2[[#This Row],[Close Price]]-Table2[[#This Row],[20D EMA]])/Table2[[#This Row],[20D EMA]]</f>
        <v>-1.9357520337272192E-2</v>
      </c>
      <c r="T653" s="2">
        <f>(Table2[[#This Row],[Close Price]]-Table2[[#This Row],[50D EMA]])/Table2[[#This Row],[50D EMA]]</f>
        <v>-3.5914064065196184E-2</v>
      </c>
      <c r="U653" s="2">
        <f>(Table2[[#This Row],[Close Price]]-Table2[[#This Row],[200D EMA]])/Table2[[#This Row],[200D EMA]]</f>
        <v>-8.3852174142495664E-4</v>
      </c>
      <c r="V653">
        <v>0.50312534734998104</v>
      </c>
      <c r="W653">
        <v>492.6</v>
      </c>
      <c r="X653">
        <v>499.3</v>
      </c>
      <c r="Y653">
        <v>492.6</v>
      </c>
      <c r="Z653">
        <v>504.85</v>
      </c>
      <c r="AA653">
        <v>492.6</v>
      </c>
      <c r="AB653">
        <v>504.85</v>
      </c>
      <c r="AC653" s="2">
        <f>(Table2[[#This Row],[Close Price]]/Table2[[#This Row],[Day Low]])-1</f>
        <v>5.7856272838001654E-3</v>
      </c>
      <c r="AD653" s="2">
        <f>(Table2[[#This Row],[Day High]]/Table2[[#This Row],[Close Price]])-1</f>
        <v>7.7707134927844645E-3</v>
      </c>
      <c r="AE653" s="2">
        <f>(Table2[[#This Row],[Close Price]]/Table2[[#This Row],[Current Week Low]])-1</f>
        <v>5.7856272838001654E-3</v>
      </c>
      <c r="AF653" s="2">
        <f>(Table2[[#This Row],[Current Week High]]/Table2[[#This Row],[Close Price]])-1</f>
        <v>1.8972651125239715E-2</v>
      </c>
      <c r="AG653" s="2">
        <f>(Table2[[#This Row],[Close Price]]/Table2[[#This Row],[Current Month Low]])-1</f>
        <v>5.7856272838001654E-3</v>
      </c>
      <c r="AH653" s="2">
        <f>(Table2[[#This Row],[Current Month High]]/Table2[[#This Row],[Close Price]])-1</f>
        <v>1.8972651125239715E-2</v>
      </c>
      <c r="AI653">
        <v>27.944293066908799</v>
      </c>
      <c r="AJ653">
        <v>23.001489572989001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-0.22</v>
      </c>
      <c r="AM653" t="s">
        <v>10357</v>
      </c>
      <c r="AN653">
        <v>-0.22</v>
      </c>
      <c r="AO653" t="s">
        <v>10357</v>
      </c>
      <c r="AP653">
        <v>-2.3233868344568E-2</v>
      </c>
      <c r="AQ653">
        <f>(Table2[[#This Row],[Sharpe Ratio]]-AVERAGE(Table2[Sharpe Ratio]))/_xlfn.STDEV.P(Table2[Sharpe Ratio])</f>
        <v>-0.99314159664687574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672</v>
      </c>
      <c r="AT653">
        <f>_xlfn.RANK.AVG(Table2[[#This Row],[6M Return vs Nifty Z-Score]],Table2[6M Return vs Nifty Z-Score])</f>
        <v>492</v>
      </c>
      <c r="AU653">
        <f>_xlfn.RANK.AVG(Table2[[#This Row],[Sharpe Ratio Z-Score]],Table2[Sharpe Ratio Z-Score])</f>
        <v>616</v>
      </c>
      <c r="AV653">
        <f>(Table2[[#This Row],[Rank 1Y]]+Table2[[#This Row],[Rank 6M]]+Table2[[#This Row],[Rank Sharpe]])/3</f>
        <v>593.33333333333337</v>
      </c>
    </row>
    <row r="654" spans="1:48" x14ac:dyDescent="0.3">
      <c r="A654" t="s">
        <v>416</v>
      </c>
      <c r="B654" t="s">
        <v>417</v>
      </c>
      <c r="C654" t="s">
        <v>10314</v>
      </c>
      <c r="D654" t="s">
        <v>24</v>
      </c>
      <c r="E654">
        <v>56109.970609536998</v>
      </c>
      <c r="F654">
        <v>74.650000000000006</v>
      </c>
      <c r="G654">
        <v>-53.208237939589502</v>
      </c>
      <c r="H654">
        <f>(Table2[[#This Row],[1Y Return vs Nifty]]-AVERAGE(Table2[1Y Return vs Nifty]))/_xlfn.STDEV.P(Table2[1Y Return vs Nifty])</f>
        <v>-1.2973241209420987</v>
      </c>
      <c r="I654">
        <v>0.917824363199782</v>
      </c>
      <c r="J654">
        <f>(Table2[[#This Row],[1M Return vs Nifty]]-AVERAGE(Table2[1M Return vs Nifty]))/_xlfn.STDEV.P(Table2[1M Return vs Nifty])</f>
        <v>-0.18853404878884175</v>
      </c>
      <c r="K654">
        <v>-21.540379543186202</v>
      </c>
      <c r="L654">
        <f>(Table2[[#This Row],[6M Return vs Nifty]]-AVERAGE(Table2[6M Return vs Nifty]))/_xlfn.STDEV.P(Table2[6M Return vs Nifty])</f>
        <v>-1.0247499281593757</v>
      </c>
      <c r="M654">
        <v>0.16740023561509201</v>
      </c>
      <c r="N654">
        <f>(Table2[[#This Row],[1W Return vs Nifty]]-AVERAGE(Table2[1W Return vs Nifty]))/_xlfn.STDEV.P(Table2[1W Return vs Nifty])</f>
        <v>0.2366246224707336</v>
      </c>
      <c r="O654">
        <v>74.14</v>
      </c>
      <c r="P654">
        <v>75.393583270491405</v>
      </c>
      <c r="Q654">
        <v>78.433784761921103</v>
      </c>
      <c r="R654">
        <v>61.085295753322903</v>
      </c>
      <c r="S654" s="2">
        <f>(Table2[[#This Row],[Close Price]]-Table2[[#This Row],[20D EMA]])/Table2[[#This Row],[20D EMA]]</f>
        <v>6.8788777987591736E-3</v>
      </c>
      <c r="T654" s="2">
        <f>(Table2[[#This Row],[Close Price]]-Table2[[#This Row],[50D EMA]])/Table2[[#This Row],[50D EMA]]</f>
        <v>-9.8626864281490274E-3</v>
      </c>
      <c r="U654" s="2">
        <f>(Table2[[#This Row],[Close Price]]-Table2[[#This Row],[200D EMA]])/Table2[[#This Row],[200D EMA]]</f>
        <v>-4.8241772004327541E-2</v>
      </c>
      <c r="V654">
        <v>0.719946761485732</v>
      </c>
      <c r="W654">
        <v>73</v>
      </c>
      <c r="X654">
        <v>74.84</v>
      </c>
      <c r="Y654">
        <v>73</v>
      </c>
      <c r="Z654">
        <v>75.7</v>
      </c>
      <c r="AA654">
        <v>73</v>
      </c>
      <c r="AB654">
        <v>75.7</v>
      </c>
      <c r="AC654" s="2">
        <f>(Table2[[#This Row],[Close Price]]/Table2[[#This Row],[Day Low]])-1</f>
        <v>2.2602739726027554E-2</v>
      </c>
      <c r="AD654" s="2">
        <f>(Table2[[#This Row],[Day High]]/Table2[[#This Row],[Close Price]])-1</f>
        <v>2.5452109845947035E-3</v>
      </c>
      <c r="AE654" s="2">
        <f>(Table2[[#This Row],[Close Price]]/Table2[[#This Row],[Current Week Low]])-1</f>
        <v>2.2602739726027554E-2</v>
      </c>
      <c r="AF654" s="2">
        <f>(Table2[[#This Row],[Current Week High]]/Table2[[#This Row],[Close Price]])-1</f>
        <v>1.406563965170804E-2</v>
      </c>
      <c r="AG654" s="2">
        <f>(Table2[[#This Row],[Close Price]]/Table2[[#This Row],[Current Month Low]])-1</f>
        <v>2.2602739726027554E-2</v>
      </c>
      <c r="AH654" s="2">
        <f>(Table2[[#This Row],[Current Month High]]/Table2[[#This Row],[Close Price]])-1</f>
        <v>1.406563965170804E-2</v>
      </c>
      <c r="AI654">
        <v>34.896182183523102</v>
      </c>
      <c r="AJ654">
        <v>5.9917648729234703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-7.0000000000000007E-2</v>
      </c>
      <c r="AM654" t="s">
        <v>10357</v>
      </c>
      <c r="AN654">
        <v>3.67</v>
      </c>
      <c r="AO654" t="s">
        <v>10358</v>
      </c>
      <c r="AP654">
        <v>3.9469982320039003E-2</v>
      </c>
      <c r="AQ654">
        <f>(Table2[[#This Row],[Sharpe Ratio]]-AVERAGE(Table2[Sharpe Ratio]))/_xlfn.STDEV.P(Table2[Sharpe Ratio])</f>
        <v>-0.27572731747956108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717</v>
      </c>
      <c r="AT654">
        <f>_xlfn.RANK.AVG(Table2[[#This Row],[6M Return vs Nifty Z-Score]],Table2[6M Return vs Nifty Z-Score])</f>
        <v>652</v>
      </c>
      <c r="AU654">
        <f>_xlfn.RANK.AVG(Table2[[#This Row],[Sharpe Ratio Z-Score]],Table2[Sharpe Ratio Z-Score])</f>
        <v>413</v>
      </c>
      <c r="AV654">
        <f>(Table2[[#This Row],[Rank 1Y]]+Table2[[#This Row],[Rank 6M]]+Table2[[#This Row],[Rank Sharpe]])/3</f>
        <v>594</v>
      </c>
    </row>
    <row r="655" spans="1:48" x14ac:dyDescent="0.3">
      <c r="A655" t="s">
        <v>2261</v>
      </c>
      <c r="B655" t="s">
        <v>2262</v>
      </c>
      <c r="C655" t="s">
        <v>10329</v>
      </c>
      <c r="D655" t="s">
        <v>1922</v>
      </c>
      <c r="E655">
        <v>2469.6474345199999</v>
      </c>
      <c r="F655">
        <v>51.08</v>
      </c>
      <c r="G655">
        <v>-17.0159861063498</v>
      </c>
      <c r="H655">
        <f>(Table2[[#This Row],[1Y Return vs Nifty]]-AVERAGE(Table2[1Y Return vs Nifty]))/_xlfn.STDEV.P(Table2[1Y Return vs Nifty])</f>
        <v>-0.69388695978075932</v>
      </c>
      <c r="I655">
        <v>-6.4795560272567903</v>
      </c>
      <c r="J655">
        <f>(Table2[[#This Row],[1M Return vs Nifty]]-AVERAGE(Table2[1M Return vs Nifty]))/_xlfn.STDEV.P(Table2[1M Return vs Nifty])</f>
        <v>-0.90906441630984169</v>
      </c>
      <c r="K655">
        <v>-19.593352635866999</v>
      </c>
      <c r="L655">
        <f>(Table2[[#This Row],[6M Return vs Nifty]]-AVERAGE(Table2[6M Return vs Nifty]))/_xlfn.STDEV.P(Table2[6M Return vs Nifty])</f>
        <v>-0.95951815327387702</v>
      </c>
      <c r="M655">
        <v>-4.1098177595602001</v>
      </c>
      <c r="N655">
        <f>(Table2[[#This Row],[1W Return vs Nifty]]-AVERAGE(Table2[1W Return vs Nifty]))/_xlfn.STDEV.P(Table2[1W Return vs Nifty])</f>
        <v>-0.78683995387718075</v>
      </c>
      <c r="O655">
        <v>52.43</v>
      </c>
      <c r="P655">
        <v>52.830328463524701</v>
      </c>
      <c r="Q655">
        <v>51.861573477803802</v>
      </c>
      <c r="R655">
        <v>41.045974837585803</v>
      </c>
      <c r="S655" s="2">
        <f>(Table2[[#This Row],[Close Price]]-Table2[[#This Row],[20D EMA]])/Table2[[#This Row],[20D EMA]]</f>
        <v>-2.574861720389093E-2</v>
      </c>
      <c r="T655" s="2">
        <f>(Table2[[#This Row],[Close Price]]-Table2[[#This Row],[50D EMA]])/Table2[[#This Row],[50D EMA]]</f>
        <v>-3.3131129683079116E-2</v>
      </c>
      <c r="U655" s="2">
        <f>(Table2[[#This Row],[Close Price]]-Table2[[#This Row],[200D EMA]])/Table2[[#This Row],[200D EMA]]</f>
        <v>-1.5070377263781026E-2</v>
      </c>
      <c r="V655">
        <v>0.77041230158418506</v>
      </c>
      <c r="W655">
        <v>50.71</v>
      </c>
      <c r="X655">
        <v>51.34</v>
      </c>
      <c r="Y655">
        <v>50.71</v>
      </c>
      <c r="Z655">
        <v>52.89</v>
      </c>
      <c r="AA655">
        <v>50.71</v>
      </c>
      <c r="AB655">
        <v>52.89</v>
      </c>
      <c r="AC655" s="2">
        <f>(Table2[[#This Row],[Close Price]]/Table2[[#This Row],[Day Low]])-1</f>
        <v>7.2963912443304579E-3</v>
      </c>
      <c r="AD655" s="2">
        <f>(Table2[[#This Row],[Day High]]/Table2[[#This Row],[Close Price]])-1</f>
        <v>5.0900548159751313E-3</v>
      </c>
      <c r="AE655" s="2">
        <f>(Table2[[#This Row],[Close Price]]/Table2[[#This Row],[Current Week Low]])-1</f>
        <v>7.2963912443304579E-3</v>
      </c>
      <c r="AF655" s="2">
        <f>(Table2[[#This Row],[Current Week High]]/Table2[[#This Row],[Close Price]])-1</f>
        <v>3.5434612372748697E-2</v>
      </c>
      <c r="AG655" s="2">
        <f>(Table2[[#This Row],[Close Price]]/Table2[[#This Row],[Current Month Low]])-1</f>
        <v>7.2963912443304579E-3</v>
      </c>
      <c r="AH655" s="2">
        <f>(Table2[[#This Row],[Current Month High]]/Table2[[#This Row],[Close Price]])-1</f>
        <v>3.5434612372748697E-2</v>
      </c>
      <c r="AI655">
        <v>35.865309318715703</v>
      </c>
      <c r="AJ655">
        <v>25.5036855036854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-0.05</v>
      </c>
      <c r="AM655" t="s">
        <v>10357</v>
      </c>
      <c r="AN655">
        <v>0.45</v>
      </c>
      <c r="AO655" t="s">
        <v>10358</v>
      </c>
      <c r="AP655">
        <v>-1.3110293652815999E-2</v>
      </c>
      <c r="AQ655">
        <f>(Table2[[#This Row],[Sharpe Ratio]]-AVERAGE(Table2[Sharpe Ratio]))/_xlfn.STDEV.P(Table2[Sharpe Ratio])</f>
        <v>-0.87731462648315661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556</v>
      </c>
      <c r="AT655">
        <f>_xlfn.RANK.AVG(Table2[[#This Row],[6M Return vs Nifty Z-Score]],Table2[6M Return vs Nifty Z-Score])</f>
        <v>627</v>
      </c>
      <c r="AU655">
        <f>_xlfn.RANK.AVG(Table2[[#This Row],[Sharpe Ratio Z-Score]],Table2[Sharpe Ratio Z-Score])</f>
        <v>599</v>
      </c>
      <c r="AV655">
        <f>(Table2[[#This Row],[Rank 1Y]]+Table2[[#This Row],[Rank 6M]]+Table2[[#This Row],[Rank Sharpe]])/3</f>
        <v>594</v>
      </c>
    </row>
    <row r="656" spans="1:48" x14ac:dyDescent="0.3">
      <c r="A656" t="s">
        <v>1638</v>
      </c>
      <c r="B656" t="s">
        <v>1639</v>
      </c>
      <c r="C656" t="s">
        <v>10314</v>
      </c>
      <c r="D656" t="s">
        <v>405</v>
      </c>
      <c r="E656">
        <v>5414.5133936849998</v>
      </c>
      <c r="F656">
        <v>49.13</v>
      </c>
      <c r="G656">
        <v>-26.8921578246267</v>
      </c>
      <c r="H656">
        <f>(Table2[[#This Row],[1Y Return vs Nifty]]-AVERAGE(Table2[1Y Return vs Nifty]))/_xlfn.STDEV.P(Table2[1Y Return vs Nifty])</f>
        <v>-0.85855339314552315</v>
      </c>
      <c r="I656">
        <v>-0.84393312137803</v>
      </c>
      <c r="J656">
        <f>(Table2[[#This Row],[1M Return vs Nifty]]-AVERAGE(Table2[1M Return vs Nifty]))/_xlfn.STDEV.P(Table2[1M Return vs Nifty])</f>
        <v>-0.36013530502319568</v>
      </c>
      <c r="K656">
        <v>-17.803266806474799</v>
      </c>
      <c r="L656">
        <f>(Table2[[#This Row],[6M Return vs Nifty]]-AVERAGE(Table2[6M Return vs Nifty]))/_xlfn.STDEV.P(Table2[6M Return vs Nifty])</f>
        <v>-0.89954441823730746</v>
      </c>
      <c r="M656">
        <v>-1.4248492719496</v>
      </c>
      <c r="N656">
        <f>(Table2[[#This Row],[1W Return vs Nifty]]-AVERAGE(Table2[1W Return vs Nifty]))/_xlfn.STDEV.P(Table2[1W Return vs Nifty])</f>
        <v>-0.14437325267569942</v>
      </c>
      <c r="O656">
        <v>49.36</v>
      </c>
      <c r="P656">
        <v>50.024154927024497</v>
      </c>
      <c r="Q656">
        <v>51.558814101128199</v>
      </c>
      <c r="R656">
        <v>47.414487378793297</v>
      </c>
      <c r="S656" s="2">
        <f>(Table2[[#This Row],[Close Price]]-Table2[[#This Row],[20D EMA]])/Table2[[#This Row],[20D EMA]]</f>
        <v>-4.6596434359804876E-3</v>
      </c>
      <c r="T656" s="2">
        <f>(Table2[[#This Row],[Close Price]]-Table2[[#This Row],[50D EMA]])/Table2[[#This Row],[50D EMA]]</f>
        <v>-1.7874463413302889E-2</v>
      </c>
      <c r="U656" s="2">
        <f>(Table2[[#This Row],[Close Price]]-Table2[[#This Row],[200D EMA]])/Table2[[#This Row],[200D EMA]]</f>
        <v>-4.7107640923708713E-2</v>
      </c>
      <c r="V656">
        <v>0.56148548879383497</v>
      </c>
      <c r="W656">
        <v>49.06</v>
      </c>
      <c r="X656">
        <v>49.44</v>
      </c>
      <c r="Y656">
        <v>49.03</v>
      </c>
      <c r="Z656">
        <v>50.1</v>
      </c>
      <c r="AA656">
        <v>49.03</v>
      </c>
      <c r="AB656">
        <v>50.1</v>
      </c>
      <c r="AC656" s="2">
        <f>(Table2[[#This Row],[Close Price]]/Table2[[#This Row],[Day Low]])-1</f>
        <v>1.4268242967794276E-3</v>
      </c>
      <c r="AD656" s="2">
        <f>(Table2[[#This Row],[Day High]]/Table2[[#This Row],[Close Price]])-1</f>
        <v>6.309790352126976E-3</v>
      </c>
      <c r="AE656" s="2">
        <f>(Table2[[#This Row],[Close Price]]/Table2[[#This Row],[Current Week Low]])-1</f>
        <v>2.0395676116664596E-3</v>
      </c>
      <c r="AF656" s="2">
        <f>(Table2[[#This Row],[Current Week High]]/Table2[[#This Row],[Close Price]])-1</f>
        <v>1.9743537553429613E-2</v>
      </c>
      <c r="AG656" s="2">
        <f>(Table2[[#This Row],[Close Price]]/Table2[[#This Row],[Current Month Low]])-1</f>
        <v>2.0395676116664596E-3</v>
      </c>
      <c r="AH656" s="2">
        <f>(Table2[[#This Row],[Current Month High]]/Table2[[#This Row],[Close Price]])-1</f>
        <v>1.9743537553429613E-2</v>
      </c>
      <c r="AI656">
        <v>39.018929371056302</v>
      </c>
      <c r="AJ656">
        <v>9.5429208472686593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-0.11</v>
      </c>
      <c r="AM656" t="s">
        <v>10357</v>
      </c>
      <c r="AN656">
        <v>1.84</v>
      </c>
      <c r="AO656" t="s">
        <v>10358</v>
      </c>
      <c r="AQ656">
        <f>(Table2[[#This Row],[Sharpe Ratio]]-AVERAGE(Table2[Sharpe Ratio]))/_xlfn.STDEV.P(Table2[Sharpe Ratio])</f>
        <v>-0.72731567472953296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618</v>
      </c>
      <c r="AT656">
        <f>_xlfn.RANK.AVG(Table2[[#This Row],[6M Return vs Nifty Z-Score]],Table2[6M Return vs Nifty Z-Score])</f>
        <v>616</v>
      </c>
      <c r="AU656">
        <f>_xlfn.RANK.AVG(Table2[[#This Row],[Sharpe Ratio Z-Score]],Table2[Sharpe Ratio Z-Score])</f>
        <v>548.5</v>
      </c>
      <c r="AV656">
        <f>(Table2[[#This Row],[Rank 1Y]]+Table2[[#This Row],[Rank 6M]]+Table2[[#This Row],[Rank Sharpe]])/3</f>
        <v>594.16666666666663</v>
      </c>
    </row>
    <row r="657" spans="1:48" x14ac:dyDescent="0.3">
      <c r="A657" t="s">
        <v>854</v>
      </c>
      <c r="B657" t="s">
        <v>855</v>
      </c>
      <c r="C657" t="s">
        <v>627</v>
      </c>
      <c r="D657" t="s">
        <v>627</v>
      </c>
      <c r="E657">
        <v>18548.57430738</v>
      </c>
      <c r="F657">
        <v>36.909999999999997</v>
      </c>
      <c r="G657">
        <v>-36.998573661379702</v>
      </c>
      <c r="H657">
        <f>(Table2[[#This Row],[1Y Return vs Nifty]]-AVERAGE(Table2[1Y Return vs Nifty]))/_xlfn.STDEV.P(Table2[1Y Return vs Nifty])</f>
        <v>-1.0270587105307534</v>
      </c>
      <c r="I657">
        <v>-2.6721708177475998</v>
      </c>
      <c r="J657">
        <f>(Table2[[#This Row],[1M Return vs Nifty]]-AVERAGE(Table2[1M Return vs Nifty]))/_xlfn.STDEV.P(Table2[1M Return vs Nifty])</f>
        <v>-0.53821196321159626</v>
      </c>
      <c r="K657">
        <v>-24.164644501895701</v>
      </c>
      <c r="L657">
        <f>(Table2[[#This Row],[6M Return vs Nifty]]-AVERAGE(Table2[6M Return vs Nifty]))/_xlfn.STDEV.P(Table2[6M Return vs Nifty])</f>
        <v>-1.1126713946696358</v>
      </c>
      <c r="M657">
        <v>-2.7056299293580599</v>
      </c>
      <c r="N657">
        <f>(Table2[[#This Row],[1W Return vs Nifty]]-AVERAGE(Table2[1W Return vs Nifty]))/_xlfn.STDEV.P(Table2[1W Return vs Nifty])</f>
        <v>-0.45084199810971159</v>
      </c>
      <c r="O657">
        <v>37.369999999999997</v>
      </c>
      <c r="P657">
        <v>37.738034445537998</v>
      </c>
      <c r="Q657">
        <v>38.283034775144301</v>
      </c>
      <c r="R657">
        <v>35.951195612620403</v>
      </c>
      <c r="S657" s="2">
        <f>(Table2[[#This Row],[Close Price]]-Table2[[#This Row],[20D EMA]])/Table2[[#This Row],[20D EMA]]</f>
        <v>-1.2309339042012334E-2</v>
      </c>
      <c r="T657" s="2">
        <f>(Table2[[#This Row],[Close Price]]-Table2[[#This Row],[50D EMA]])/Table2[[#This Row],[50D EMA]]</f>
        <v>-2.1941642104677909E-2</v>
      </c>
      <c r="U657" s="2">
        <f>(Table2[[#This Row],[Close Price]]-Table2[[#This Row],[200D EMA]])/Table2[[#This Row],[200D EMA]]</f>
        <v>-3.5865358721136796E-2</v>
      </c>
      <c r="V657">
        <v>0.449538367011248</v>
      </c>
      <c r="W657">
        <v>36.69</v>
      </c>
      <c r="X657">
        <v>37.64</v>
      </c>
      <c r="Y657">
        <v>36.69</v>
      </c>
      <c r="Z657">
        <v>37.64</v>
      </c>
      <c r="AA657">
        <v>36.69</v>
      </c>
      <c r="AB657">
        <v>37.64</v>
      </c>
      <c r="AC657" s="2">
        <f>(Table2[[#This Row],[Close Price]]/Table2[[#This Row],[Day Low]])-1</f>
        <v>5.9961842463887027E-3</v>
      </c>
      <c r="AD657" s="2">
        <f>(Table2[[#This Row],[Day High]]/Table2[[#This Row],[Close Price]])-1</f>
        <v>1.9777837984286117E-2</v>
      </c>
      <c r="AE657" s="2">
        <f>(Table2[[#This Row],[Close Price]]/Table2[[#This Row],[Current Week Low]])-1</f>
        <v>5.9961842463887027E-3</v>
      </c>
      <c r="AF657" s="2">
        <f>(Table2[[#This Row],[Current Week High]]/Table2[[#This Row],[Close Price]])-1</f>
        <v>1.9777837984286117E-2</v>
      </c>
      <c r="AG657" s="2">
        <f>(Table2[[#This Row],[Close Price]]/Table2[[#This Row],[Current Month Low]])-1</f>
        <v>5.9961842463887027E-3</v>
      </c>
      <c r="AH657" s="2">
        <f>(Table2[[#This Row],[Current Month High]]/Table2[[#This Row],[Close Price]])-1</f>
        <v>1.9777837984286117E-2</v>
      </c>
      <c r="AI657">
        <v>43.321593064210198</v>
      </c>
      <c r="AJ657">
        <v>13.9197530864197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-0.13</v>
      </c>
      <c r="AM657" t="s">
        <v>10357</v>
      </c>
      <c r="AN657">
        <v>-0.73</v>
      </c>
      <c r="AO657" t="s">
        <v>10357</v>
      </c>
      <c r="AP657">
        <v>3.2792648318457997E-2</v>
      </c>
      <c r="AQ657">
        <f>(Table2[[#This Row],[Sharpe Ratio]]-AVERAGE(Table2[Sharpe Ratio]))/_xlfn.STDEV.P(Table2[Sharpe Ratio])</f>
        <v>-0.3521247748721989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675</v>
      </c>
      <c r="AT657">
        <f>_xlfn.RANK.AVG(Table2[[#This Row],[6M Return vs Nifty Z-Score]],Table2[6M Return vs Nifty Z-Score])</f>
        <v>674</v>
      </c>
      <c r="AU657">
        <f>_xlfn.RANK.AVG(Table2[[#This Row],[Sharpe Ratio Z-Score]],Table2[Sharpe Ratio Z-Score])</f>
        <v>434</v>
      </c>
      <c r="AV657">
        <f>(Table2[[#This Row],[Rank 1Y]]+Table2[[#This Row],[Rank 6M]]+Table2[[#This Row],[Rank Sharpe]])/3</f>
        <v>594.33333333333337</v>
      </c>
    </row>
    <row r="658" spans="1:48" x14ac:dyDescent="0.3">
      <c r="A658" t="s">
        <v>834</v>
      </c>
      <c r="B658" t="s">
        <v>835</v>
      </c>
      <c r="C658" t="s">
        <v>10314</v>
      </c>
      <c r="D658" t="s">
        <v>51</v>
      </c>
      <c r="E658">
        <v>19257.334373950001</v>
      </c>
      <c r="F658">
        <v>1185.8499999999999</v>
      </c>
      <c r="G658">
        <v>-47.716242713718799</v>
      </c>
      <c r="H658">
        <f>(Table2[[#This Row],[1Y Return vs Nifty]]-AVERAGE(Table2[1Y Return vs Nifty]))/_xlfn.STDEV.P(Table2[1Y Return vs Nifty])</f>
        <v>-1.205755516051719</v>
      </c>
      <c r="I658">
        <v>-7.4344695820656597</v>
      </c>
      <c r="J658">
        <f>(Table2[[#This Row],[1M Return vs Nifty]]-AVERAGE(Table2[1M Return vs Nifty]))/_xlfn.STDEV.P(Table2[1M Return vs Nifty])</f>
        <v>-1.0020762905518197</v>
      </c>
      <c r="K658">
        <v>-30.391816144189601</v>
      </c>
      <c r="L658">
        <f>(Table2[[#This Row],[6M Return vs Nifty]]-AVERAGE(Table2[6M Return vs Nifty]))/_xlfn.STDEV.P(Table2[6M Return vs Nifty])</f>
        <v>-1.3213020290057444</v>
      </c>
      <c r="M658">
        <v>-1.2533888700607301</v>
      </c>
      <c r="N658">
        <f>(Table2[[#This Row],[1W Return vs Nifty]]-AVERAGE(Table2[1W Return vs Nifty]))/_xlfn.STDEV.P(Table2[1W Return vs Nifty])</f>
        <v>-0.10334573250310566</v>
      </c>
      <c r="O658">
        <v>1224.45</v>
      </c>
      <c r="P658">
        <v>1273.9040034975501</v>
      </c>
      <c r="Q658">
        <v>1372.4976861340101</v>
      </c>
      <c r="R658">
        <v>43.292078364144203</v>
      </c>
      <c r="S658" s="2">
        <f>(Table2[[#This Row],[Close Price]]-Table2[[#This Row],[20D EMA]])/Table2[[#This Row],[20D EMA]]</f>
        <v>-3.1524357874964382E-2</v>
      </c>
      <c r="T658" s="2">
        <f>(Table2[[#This Row],[Close Price]]-Table2[[#This Row],[50D EMA]])/Table2[[#This Row],[50D EMA]]</f>
        <v>-6.9121380618786574E-2</v>
      </c>
      <c r="U658" s="2">
        <f>(Table2[[#This Row],[Close Price]]-Table2[[#This Row],[200D EMA]])/Table2[[#This Row],[200D EMA]]</f>
        <v>-0.13599125741315529</v>
      </c>
      <c r="V658">
        <v>0.58686588913341098</v>
      </c>
      <c r="W658">
        <v>1184</v>
      </c>
      <c r="X658">
        <v>1208.0999999999999</v>
      </c>
      <c r="Y658">
        <v>1184</v>
      </c>
      <c r="Z658">
        <v>1235</v>
      </c>
      <c r="AA658">
        <v>1184</v>
      </c>
      <c r="AB658">
        <v>1235</v>
      </c>
      <c r="AC658" s="2">
        <f>(Table2[[#This Row],[Close Price]]/Table2[[#This Row],[Day Low]])-1</f>
        <v>1.5624999999999112E-3</v>
      </c>
      <c r="AD658" s="2">
        <f>(Table2[[#This Row],[Day High]]/Table2[[#This Row],[Close Price]])-1</f>
        <v>1.8762912678669252E-2</v>
      </c>
      <c r="AE658" s="2">
        <f>(Table2[[#This Row],[Close Price]]/Table2[[#This Row],[Current Week Low]])-1</f>
        <v>1.5624999999999112E-3</v>
      </c>
      <c r="AF658" s="2">
        <f>(Table2[[#This Row],[Current Week High]]/Table2[[#This Row],[Close Price]])-1</f>
        <v>4.1447063287936903E-2</v>
      </c>
      <c r="AG658" s="2">
        <f>(Table2[[#This Row],[Close Price]]/Table2[[#This Row],[Current Month Low]])-1</f>
        <v>1.5624999999999112E-3</v>
      </c>
      <c r="AH658" s="2">
        <f>(Table2[[#This Row],[Current Month High]]/Table2[[#This Row],[Close Price]])-1</f>
        <v>4.1447063287936903E-2</v>
      </c>
      <c r="AI658">
        <v>51.452544588270001</v>
      </c>
      <c r="AJ658">
        <v>2.8490893321769102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-0.24</v>
      </c>
      <c r="AM658" t="s">
        <v>10357</v>
      </c>
      <c r="AN658">
        <v>-3.31</v>
      </c>
      <c r="AO658" t="s">
        <v>10357</v>
      </c>
      <c r="AP658">
        <v>5.0561455864201001E-2</v>
      </c>
      <c r="AQ658">
        <f>(Table2[[#This Row],[Sharpe Ratio]]-AVERAGE(Table2[Sharpe Ratio]))/_xlfn.STDEV.P(Table2[Sharpe Ratio])</f>
        <v>-0.14882631517668776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704</v>
      </c>
      <c r="AT658">
        <f>_xlfn.RANK.AVG(Table2[[#This Row],[6M Return vs Nifty Z-Score]],Table2[6M Return vs Nifty Z-Score])</f>
        <v>704</v>
      </c>
      <c r="AU658">
        <f>_xlfn.RANK.AVG(Table2[[#This Row],[Sharpe Ratio Z-Score]],Table2[Sharpe Ratio Z-Score])</f>
        <v>377</v>
      </c>
      <c r="AV658">
        <f>(Table2[[#This Row],[Rank 1Y]]+Table2[[#This Row],[Rank 6M]]+Table2[[#This Row],[Rank Sharpe]])/3</f>
        <v>595</v>
      </c>
    </row>
    <row r="659" spans="1:48" x14ac:dyDescent="0.3">
      <c r="A659" t="s">
        <v>2014</v>
      </c>
      <c r="B659" t="s">
        <v>2015</v>
      </c>
      <c r="C659" t="s">
        <v>10326</v>
      </c>
      <c r="D659" t="s">
        <v>138</v>
      </c>
      <c r="E659">
        <v>3261.3491901900002</v>
      </c>
      <c r="F659">
        <v>421.5</v>
      </c>
      <c r="G659">
        <v>-35.904939599229102</v>
      </c>
      <c r="H659">
        <f>(Table2[[#This Row],[1Y Return vs Nifty]]-AVERAGE(Table2[1Y Return vs Nifty]))/_xlfn.STDEV.P(Table2[1Y Return vs Nifty])</f>
        <v>-1.0088244366078636</v>
      </c>
      <c r="I659">
        <v>11.583437827001299</v>
      </c>
      <c r="J659">
        <f>(Table2[[#This Row],[1M Return vs Nifty]]-AVERAGE(Table2[1M Return vs Nifty]))/_xlfn.STDEV.P(Table2[1M Return vs Nifty])</f>
        <v>0.85033349394617708</v>
      </c>
      <c r="K659">
        <v>-26.873633974996899</v>
      </c>
      <c r="L659">
        <f>(Table2[[#This Row],[6M Return vs Nifty]]-AVERAGE(Table2[6M Return vs Nifty]))/_xlfn.STDEV.P(Table2[6M Return vs Nifty])</f>
        <v>-1.2034314097532652</v>
      </c>
      <c r="M659">
        <v>-5.9447027564311501</v>
      </c>
      <c r="N659">
        <f>(Table2[[#This Row],[1W Return vs Nifty]]-AVERAGE(Table2[1W Return vs Nifty]))/_xlfn.STDEV.P(Table2[1W Return vs Nifty])</f>
        <v>-1.2258963213777359</v>
      </c>
      <c r="O659">
        <v>412.89</v>
      </c>
      <c r="P659">
        <v>415.80075785656902</v>
      </c>
      <c r="Q659">
        <v>444.98727678383801</v>
      </c>
      <c r="R659">
        <v>58.702742248903199</v>
      </c>
      <c r="S659" s="2">
        <f>(Table2[[#This Row],[Close Price]]-Table2[[#This Row],[20D EMA]])/Table2[[#This Row],[20D EMA]]</f>
        <v>2.0853011698030985E-2</v>
      </c>
      <c r="T659" s="2">
        <f>(Table2[[#This Row],[Close Price]]-Table2[[#This Row],[50D EMA]])/Table2[[#This Row],[50D EMA]]</f>
        <v>1.3706666079230522E-2</v>
      </c>
      <c r="U659" s="2">
        <f>(Table2[[#This Row],[Close Price]]-Table2[[#This Row],[200D EMA]])/Table2[[#This Row],[200D EMA]]</f>
        <v>-5.2781906380769295E-2</v>
      </c>
      <c r="V659">
        <v>2.2528277427346799</v>
      </c>
      <c r="W659">
        <v>419.3</v>
      </c>
      <c r="X659">
        <v>427.45</v>
      </c>
      <c r="Y659">
        <v>419.3</v>
      </c>
      <c r="Z659">
        <v>446.45</v>
      </c>
      <c r="AA659">
        <v>419.3</v>
      </c>
      <c r="AB659">
        <v>446.45</v>
      </c>
      <c r="AC659" s="2">
        <f>(Table2[[#This Row],[Close Price]]/Table2[[#This Row],[Day Low]])-1</f>
        <v>5.2468399713807568E-3</v>
      </c>
      <c r="AD659" s="2">
        <f>(Table2[[#This Row],[Day High]]/Table2[[#This Row],[Close Price]])-1</f>
        <v>1.4116251482799491E-2</v>
      </c>
      <c r="AE659" s="2">
        <f>(Table2[[#This Row],[Close Price]]/Table2[[#This Row],[Current Week Low]])-1</f>
        <v>5.2468399713807568E-3</v>
      </c>
      <c r="AF659" s="2">
        <f>(Table2[[#This Row],[Current Week High]]/Table2[[#This Row],[Close Price]])-1</f>
        <v>5.9193357058125784E-2</v>
      </c>
      <c r="AG659" s="2">
        <f>(Table2[[#This Row],[Close Price]]/Table2[[#This Row],[Current Month Low]])-1</f>
        <v>5.2468399713807568E-3</v>
      </c>
      <c r="AH659" s="2">
        <f>(Table2[[#This Row],[Current Month High]]/Table2[[#This Row],[Close Price]])-1</f>
        <v>5.9193357058125784E-2</v>
      </c>
      <c r="AI659">
        <v>38.790035587188598</v>
      </c>
      <c r="AJ659">
        <v>22.173913043478201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0.02</v>
      </c>
      <c r="AM659" t="s">
        <v>10358</v>
      </c>
      <c r="AN659">
        <v>18.12</v>
      </c>
      <c r="AO659" t="s">
        <v>10358</v>
      </c>
      <c r="AP659">
        <v>3.4491407211213E-2</v>
      </c>
      <c r="AQ659">
        <f>(Table2[[#This Row],[Sharpe Ratio]]-AVERAGE(Table2[Sharpe Ratio]))/_xlfn.STDEV.P(Table2[Sharpe Ratio])</f>
        <v>-0.3326887454480475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670</v>
      </c>
      <c r="AT659">
        <f>_xlfn.RANK.AVG(Table2[[#This Row],[6M Return vs Nifty Z-Score]],Table2[6M Return vs Nifty Z-Score])</f>
        <v>688</v>
      </c>
      <c r="AU659">
        <f>_xlfn.RANK.AVG(Table2[[#This Row],[Sharpe Ratio Z-Score]],Table2[Sharpe Ratio Z-Score])</f>
        <v>429</v>
      </c>
      <c r="AV659">
        <f>(Table2[[#This Row],[Rank 1Y]]+Table2[[#This Row],[Rank 6M]]+Table2[[#This Row],[Rank Sharpe]])/3</f>
        <v>595.66666666666663</v>
      </c>
    </row>
    <row r="660" spans="1:48" x14ac:dyDescent="0.3">
      <c r="A660" t="s">
        <v>1336</v>
      </c>
      <c r="B660" t="s">
        <v>1337</v>
      </c>
      <c r="C660" t="s">
        <v>10324</v>
      </c>
      <c r="D660" t="s">
        <v>474</v>
      </c>
      <c r="E660">
        <v>8443.2089176949994</v>
      </c>
      <c r="F660">
        <v>277.2</v>
      </c>
      <c r="G660">
        <v>-36.587306854443099</v>
      </c>
      <c r="H660">
        <f>(Table2[[#This Row],[1Y Return vs Nifty]]-AVERAGE(Table2[1Y Return vs Nifty]))/_xlfn.STDEV.P(Table2[1Y Return vs Nifty])</f>
        <v>-1.0202016164874979</v>
      </c>
      <c r="I660">
        <v>-10.537266770017</v>
      </c>
      <c r="J660">
        <f>(Table2[[#This Row],[1M Return vs Nifty]]-AVERAGE(Table2[1M Return vs Nifty]))/_xlfn.STDEV.P(Table2[1M Return vs Nifty])</f>
        <v>-1.3042994398523406</v>
      </c>
      <c r="K660">
        <v>0.72297684926605199</v>
      </c>
      <c r="L660">
        <f>(Table2[[#This Row],[6M Return vs Nifty]]-AVERAGE(Table2[6M Return vs Nifty]))/_xlfn.STDEV.P(Table2[6M Return vs Nifty])</f>
        <v>-0.27885461108455012</v>
      </c>
      <c r="M660">
        <v>-3.5537778585018498</v>
      </c>
      <c r="N660">
        <f>(Table2[[#This Row],[1W Return vs Nifty]]-AVERAGE(Table2[1W Return vs Nifty]))/_xlfn.STDEV.P(Table2[1W Return vs Nifty])</f>
        <v>-0.65378918526750207</v>
      </c>
      <c r="O660">
        <v>284.27999999999997</v>
      </c>
      <c r="P660">
        <v>286.257049578222</v>
      </c>
      <c r="Q660">
        <v>281.323194696114</v>
      </c>
      <c r="R660">
        <v>29.114571340478001</v>
      </c>
      <c r="S660" s="2">
        <f>(Table2[[#This Row],[Close Price]]-Table2[[#This Row],[20D EMA]])/Table2[[#This Row],[20D EMA]]</f>
        <v>-2.4905023216547011E-2</v>
      </c>
      <c r="T660" s="2">
        <f>(Table2[[#This Row],[Close Price]]-Table2[[#This Row],[50D EMA]])/Table2[[#This Row],[50D EMA]]</f>
        <v>-3.1639568672865458E-2</v>
      </c>
      <c r="U660" s="2">
        <f>(Table2[[#This Row],[Close Price]]-Table2[[#This Row],[200D EMA]])/Table2[[#This Row],[200D EMA]]</f>
        <v>-1.4656433503707E-2</v>
      </c>
      <c r="V660">
        <v>0.33214948562121399</v>
      </c>
      <c r="W660">
        <v>273.05</v>
      </c>
      <c r="X660">
        <v>281.95</v>
      </c>
      <c r="Y660">
        <v>273.05</v>
      </c>
      <c r="Z660">
        <v>281.95</v>
      </c>
      <c r="AA660">
        <v>273.05</v>
      </c>
      <c r="AB660">
        <v>281.95</v>
      </c>
      <c r="AC660" s="2">
        <f>(Table2[[#This Row],[Close Price]]/Table2[[#This Row],[Day Low]])-1</f>
        <v>1.5198681560153693E-2</v>
      </c>
      <c r="AD660" s="2">
        <f>(Table2[[#This Row],[Day High]]/Table2[[#This Row],[Close Price]])-1</f>
        <v>1.7135642135642115E-2</v>
      </c>
      <c r="AE660" s="2">
        <f>(Table2[[#This Row],[Close Price]]/Table2[[#This Row],[Current Week Low]])-1</f>
        <v>1.5198681560153693E-2</v>
      </c>
      <c r="AF660" s="2">
        <f>(Table2[[#This Row],[Current Week High]]/Table2[[#This Row],[Close Price]])-1</f>
        <v>1.7135642135642115E-2</v>
      </c>
      <c r="AG660" s="2">
        <f>(Table2[[#This Row],[Close Price]]/Table2[[#This Row],[Current Month Low]])-1</f>
        <v>1.5198681560153693E-2</v>
      </c>
      <c r="AH660" s="2">
        <f>(Table2[[#This Row],[Current Month High]]/Table2[[#This Row],[Close Price]])-1</f>
        <v>1.7135642135642115E-2</v>
      </c>
      <c r="AI660">
        <v>15.584415584415501</v>
      </c>
      <c r="AJ660">
        <v>30.1408450704225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-0.08</v>
      </c>
      <c r="AM660" t="s">
        <v>10357</v>
      </c>
      <c r="AN660">
        <v>-2.31</v>
      </c>
      <c r="AO660" t="s">
        <v>10357</v>
      </c>
      <c r="AP660">
        <v>-8.1922491021581001E-2</v>
      </c>
      <c r="AQ660">
        <f>(Table2[[#This Row],[Sharpe Ratio]]-AVERAGE(Table2[Sharpe Ratio]))/_xlfn.STDEV.P(Table2[Sharpe Ratio])</f>
        <v>-1.6646164022112062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674</v>
      </c>
      <c r="AT660">
        <f>_xlfn.RANK.AVG(Table2[[#This Row],[6M Return vs Nifty Z-Score]],Table2[6M Return vs Nifty Z-Score])</f>
        <v>413</v>
      </c>
      <c r="AU660">
        <f>_xlfn.RANK.AVG(Table2[[#This Row],[Sharpe Ratio Z-Score]],Table2[Sharpe Ratio Z-Score])</f>
        <v>702</v>
      </c>
      <c r="AV660">
        <f>(Table2[[#This Row],[Rank 1Y]]+Table2[[#This Row],[Rank 6M]]+Table2[[#This Row],[Rank Sharpe]])/3</f>
        <v>596.33333333333337</v>
      </c>
    </row>
    <row r="661" spans="1:48" x14ac:dyDescent="0.3">
      <c r="A661" t="s">
        <v>1490</v>
      </c>
      <c r="B661" t="s">
        <v>1491</v>
      </c>
      <c r="C661" t="s">
        <v>10316</v>
      </c>
      <c r="D661" t="s">
        <v>357</v>
      </c>
      <c r="E661">
        <v>6999.45289736</v>
      </c>
      <c r="F661">
        <v>307</v>
      </c>
      <c r="G661">
        <v>-53.231060830196398</v>
      </c>
      <c r="H661">
        <f>(Table2[[#This Row],[1Y Return vs Nifty]]-AVERAGE(Table2[1Y Return vs Nifty]))/_xlfn.STDEV.P(Table2[1Y Return vs Nifty])</f>
        <v>-1.2977046493596389</v>
      </c>
      <c r="I661">
        <v>5.6061093956287698</v>
      </c>
      <c r="J661">
        <f>(Table2[[#This Row],[1M Return vs Nifty]]-AVERAGE(Table2[1M Return vs Nifty]))/_xlfn.STDEV.P(Table2[1M Return vs Nifty])</f>
        <v>0.26812108575274773</v>
      </c>
      <c r="K661">
        <v>-12.661138426149501</v>
      </c>
      <c r="L661">
        <f>(Table2[[#This Row],[6M Return vs Nifty]]-AVERAGE(Table2[6M Return vs Nifty]))/_xlfn.STDEV.P(Table2[6M Return vs Nifty])</f>
        <v>-0.72726628500926871</v>
      </c>
      <c r="M661">
        <v>2.1691820320453199</v>
      </c>
      <c r="N661">
        <f>(Table2[[#This Row],[1W Return vs Nifty]]-AVERAGE(Table2[1W Return vs Nifty]))/_xlfn.STDEV.P(Table2[1W Return vs Nifty])</f>
        <v>0.71561651873027099</v>
      </c>
      <c r="O661">
        <v>299.91000000000003</v>
      </c>
      <c r="P661">
        <v>298.94248639626699</v>
      </c>
      <c r="Q661">
        <v>315.90685754558899</v>
      </c>
      <c r="R661">
        <v>72.299033137266704</v>
      </c>
      <c r="S661" s="2">
        <f>(Table2[[#This Row],[Close Price]]-Table2[[#This Row],[20D EMA]])/Table2[[#This Row],[20D EMA]]</f>
        <v>2.3640425460971538E-2</v>
      </c>
      <c r="T661" s="2">
        <f>(Table2[[#This Row],[Close Price]]-Table2[[#This Row],[50D EMA]])/Table2[[#This Row],[50D EMA]]</f>
        <v>2.6953390603208789E-2</v>
      </c>
      <c r="U661" s="2">
        <f>(Table2[[#This Row],[Close Price]]-Table2[[#This Row],[200D EMA]])/Table2[[#This Row],[200D EMA]]</f>
        <v>-2.8194568534504288E-2</v>
      </c>
      <c r="V661">
        <v>0.58381035176283502</v>
      </c>
      <c r="W661">
        <v>306.2</v>
      </c>
      <c r="X661">
        <v>311.5</v>
      </c>
      <c r="Y661">
        <v>303.7</v>
      </c>
      <c r="Z661">
        <v>316</v>
      </c>
      <c r="AA661">
        <v>303.7</v>
      </c>
      <c r="AB661">
        <v>316</v>
      </c>
      <c r="AC661" s="2">
        <f>(Table2[[#This Row],[Close Price]]/Table2[[#This Row],[Day Low]])-1</f>
        <v>2.6126714565644082E-3</v>
      </c>
      <c r="AD661" s="2">
        <f>(Table2[[#This Row],[Day High]]/Table2[[#This Row],[Close Price]])-1</f>
        <v>1.4657980456026065E-2</v>
      </c>
      <c r="AE661" s="2">
        <f>(Table2[[#This Row],[Close Price]]/Table2[[#This Row],[Current Week Low]])-1</f>
        <v>1.0865986170563113E-2</v>
      </c>
      <c r="AF661" s="2">
        <f>(Table2[[#This Row],[Current Week High]]/Table2[[#This Row],[Close Price]])-1</f>
        <v>2.931596091205213E-2</v>
      </c>
      <c r="AG661" s="2">
        <f>(Table2[[#This Row],[Close Price]]/Table2[[#This Row],[Current Month Low]])-1</f>
        <v>1.0865986170563113E-2</v>
      </c>
      <c r="AH661" s="2">
        <f>(Table2[[#This Row],[Current Month High]]/Table2[[#This Row],[Close Price]])-1</f>
        <v>2.931596091205213E-2</v>
      </c>
      <c r="AI661">
        <v>53.3876221498371</v>
      </c>
      <c r="AJ661">
        <v>18.923106720898701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-0.11</v>
      </c>
      <c r="AM661" t="s">
        <v>10357</v>
      </c>
      <c r="AN661">
        <v>3.98</v>
      </c>
      <c r="AO661" t="s">
        <v>10358</v>
      </c>
      <c r="AP661">
        <v>7.4337256953300004E-4</v>
      </c>
      <c r="AQ661">
        <f>(Table2[[#This Row],[Sharpe Ratio]]-AVERAGE(Table2[Sharpe Ratio]))/_xlfn.STDEV.P(Table2[Sharpe Ratio])</f>
        <v>-0.71881051770214655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718</v>
      </c>
      <c r="AT661">
        <f>_xlfn.RANK.AVG(Table2[[#This Row],[6M Return vs Nifty Z-Score]],Table2[6M Return vs Nifty Z-Score])</f>
        <v>562</v>
      </c>
      <c r="AU661">
        <f>_xlfn.RANK.AVG(Table2[[#This Row],[Sharpe Ratio Z-Score]],Table2[Sharpe Ratio Z-Score])</f>
        <v>520</v>
      </c>
      <c r="AV661">
        <f>(Table2[[#This Row],[Rank 1Y]]+Table2[[#This Row],[Rank 6M]]+Table2[[#This Row],[Rank Sharpe]])/3</f>
        <v>600</v>
      </c>
    </row>
    <row r="662" spans="1:48" x14ac:dyDescent="0.3">
      <c r="A662" t="s">
        <v>726</v>
      </c>
      <c r="B662" t="s">
        <v>727</v>
      </c>
      <c r="C662" t="s">
        <v>10314</v>
      </c>
      <c r="D662" t="s">
        <v>405</v>
      </c>
      <c r="E662">
        <v>23729.37564192</v>
      </c>
      <c r="F662">
        <v>1057.45</v>
      </c>
      <c r="G662">
        <v>-31.635537887155799</v>
      </c>
      <c r="H662">
        <f>(Table2[[#This Row],[1Y Return vs Nifty]]-AVERAGE(Table2[1Y Return vs Nifty]))/_xlfn.STDEV.P(Table2[1Y Return vs Nifty])</f>
        <v>-0.93764025992657907</v>
      </c>
      <c r="I662">
        <v>3.6818176255708699</v>
      </c>
      <c r="J662">
        <f>(Table2[[#This Row],[1M Return vs Nifty]]-AVERAGE(Table2[1M Return vs Nifty]))/_xlfn.STDEV.P(Table2[1M Return vs Nifty])</f>
        <v>8.0688429445630649E-2</v>
      </c>
      <c r="K662">
        <v>-3.09544330519148</v>
      </c>
      <c r="L662">
        <f>(Table2[[#This Row],[6M Return vs Nifty]]-AVERAGE(Table2[6M Return vs Nifty]))/_xlfn.STDEV.P(Table2[6M Return vs Nifty])</f>
        <v>-0.40678418565667462</v>
      </c>
      <c r="M662">
        <v>-1.84142563208665</v>
      </c>
      <c r="N662">
        <f>(Table2[[#This Row],[1W Return vs Nifty]]-AVERAGE(Table2[1W Return vs Nifty]))/_xlfn.STDEV.P(Table2[1W Return vs Nifty])</f>
        <v>-0.24405279868554666</v>
      </c>
      <c r="O662">
        <v>1027</v>
      </c>
      <c r="P662">
        <v>981.94970111272198</v>
      </c>
      <c r="Q662">
        <v>932.99672908442199</v>
      </c>
      <c r="R662">
        <v>60.140436983790998</v>
      </c>
      <c r="S662" s="2">
        <f>(Table2[[#This Row],[Close Price]]-Table2[[#This Row],[20D EMA]])/Table2[[#This Row],[20D EMA]]</f>
        <v>2.9649464459591088E-2</v>
      </c>
      <c r="T662" s="2">
        <f>(Table2[[#This Row],[Close Price]]-Table2[[#This Row],[50D EMA]])/Table2[[#This Row],[50D EMA]]</f>
        <v>7.688815303036696E-2</v>
      </c>
      <c r="U662" s="2">
        <f>(Table2[[#This Row],[Close Price]]-Table2[[#This Row],[200D EMA]])/Table2[[#This Row],[200D EMA]]</f>
        <v>0.13339089734827669</v>
      </c>
      <c r="V662">
        <v>0.84810578909517298</v>
      </c>
      <c r="W662">
        <v>1043.05</v>
      </c>
      <c r="X662">
        <v>1074</v>
      </c>
      <c r="Y662">
        <v>1035.7</v>
      </c>
      <c r="Z662">
        <v>1083.1500000000001</v>
      </c>
      <c r="AA662">
        <v>1035.7</v>
      </c>
      <c r="AB662">
        <v>1083.1500000000001</v>
      </c>
      <c r="AC662" s="2">
        <f>(Table2[[#This Row],[Close Price]]/Table2[[#This Row],[Day Low]])-1</f>
        <v>1.3805666075451972E-2</v>
      </c>
      <c r="AD662" s="2">
        <f>(Table2[[#This Row],[Day High]]/Table2[[#This Row],[Close Price]])-1</f>
        <v>1.5650858196605055E-2</v>
      </c>
      <c r="AE662" s="2">
        <f>(Table2[[#This Row],[Close Price]]/Table2[[#This Row],[Current Week Low]])-1</f>
        <v>2.100028965916767E-2</v>
      </c>
      <c r="AF662" s="2">
        <f>(Table2[[#This Row],[Current Week High]]/Table2[[#This Row],[Close Price]])-1</f>
        <v>2.4303749586268797E-2</v>
      </c>
      <c r="AG662" s="2">
        <f>(Table2[[#This Row],[Close Price]]/Table2[[#This Row],[Current Month Low]])-1</f>
        <v>2.100028965916767E-2</v>
      </c>
      <c r="AH662" s="2">
        <f>(Table2[[#This Row],[Current Month High]]/Table2[[#This Row],[Close Price]])-1</f>
        <v>2.4303749586268797E-2</v>
      </c>
      <c r="AI662">
        <v>7.8017873185493398</v>
      </c>
      <c r="AJ662">
        <v>43.5582405647569</v>
      </c>
      <c r="AK662" t="str">
        <f>IF(AND(Table2[[#This Row],[20D EMA]]&gt;Table2[[#This Row],[50D EMA]],Table2[[#This Row],[50D EMA]]&gt;Table2[[#This Row],[200D EMA]]),"Uptrend","Downtrend/NoTrend")</f>
        <v>Uptrend</v>
      </c>
      <c r="AL662">
        <v>0.13</v>
      </c>
      <c r="AM662" t="s">
        <v>10358</v>
      </c>
      <c r="AN662">
        <v>7.51</v>
      </c>
      <c r="AO662" t="s">
        <v>10358</v>
      </c>
      <c r="AP662">
        <v>-7.1672398799293005E-2</v>
      </c>
      <c r="AQ662">
        <f>(Table2[[#This Row],[Sharpe Ratio]]-AVERAGE(Table2[Sharpe Ratio]))/_xlfn.STDEV.P(Table2[Sharpe Ratio])</f>
        <v>-1.5473419055876367</v>
      </c>
      <c r="AR6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-3.0551307204108062</v>
      </c>
      <c r="AS662">
        <f>_xlfn.RANK.AVG(Table2[[#This Row],[1Y Return vs Nifty Z-Score]],Table2[1Y Return vs Nifty Z-Score])</f>
        <v>651</v>
      </c>
      <c r="AT662">
        <f>_xlfn.RANK.AVG(Table2[[#This Row],[6M Return vs Nifty Z-Score]],Table2[6M Return vs Nifty Z-Score])</f>
        <v>463</v>
      </c>
      <c r="AU662">
        <f>_xlfn.RANK.AVG(Table2[[#This Row],[Sharpe Ratio Z-Score]],Table2[Sharpe Ratio Z-Score])</f>
        <v>692</v>
      </c>
      <c r="AV662">
        <f>(Table2[[#This Row],[Rank 1Y]]+Table2[[#This Row],[Rank 6M]]+Table2[[#This Row],[Rank Sharpe]])/3</f>
        <v>602</v>
      </c>
    </row>
    <row r="663" spans="1:48" x14ac:dyDescent="0.3">
      <c r="A663" t="s">
        <v>746</v>
      </c>
      <c r="B663" t="s">
        <v>747</v>
      </c>
      <c r="C663" t="s">
        <v>10327</v>
      </c>
      <c r="D663" t="s">
        <v>573</v>
      </c>
      <c r="E663">
        <v>22726.204082970002</v>
      </c>
      <c r="F663">
        <v>609.6</v>
      </c>
      <c r="G663">
        <v>-7.0159158747259198</v>
      </c>
      <c r="H663">
        <f>(Table2[[#This Row],[1Y Return vs Nifty]]-AVERAGE(Table2[1Y Return vs Nifty]))/_xlfn.STDEV.P(Table2[1Y Return vs Nifty])</f>
        <v>-0.52715475367793252</v>
      </c>
      <c r="I663">
        <v>-15.846761556883701</v>
      </c>
      <c r="J663">
        <f>(Table2[[#This Row],[1M Return vs Nifty]]-AVERAGE(Table2[1M Return vs Nifty]))/_xlfn.STDEV.P(Table2[1M Return vs Nifty])</f>
        <v>-1.8214625473582633</v>
      </c>
      <c r="K663">
        <v>-20.395395721915499</v>
      </c>
      <c r="L663">
        <f>(Table2[[#This Row],[6M Return vs Nifty]]-AVERAGE(Table2[6M Return vs Nifty]))/_xlfn.STDEV.P(Table2[6M Return vs Nifty])</f>
        <v>-0.98638922210241331</v>
      </c>
      <c r="M663">
        <v>-2.9195999314113399</v>
      </c>
      <c r="N663">
        <f>(Table2[[#This Row],[1W Return vs Nifty]]-AVERAGE(Table2[1W Return vs Nifty]))/_xlfn.STDEV.P(Table2[1W Return vs Nifty])</f>
        <v>-0.50204133322651989</v>
      </c>
      <c r="O663">
        <v>643.69000000000005</v>
      </c>
      <c r="P663">
        <v>665.98841707041095</v>
      </c>
      <c r="Q663">
        <v>648.82506393093604</v>
      </c>
      <c r="R663">
        <v>37.824812546399997</v>
      </c>
      <c r="S663" s="2">
        <f>(Table2[[#This Row],[Close Price]]-Table2[[#This Row],[20D EMA]])/Table2[[#This Row],[20D EMA]]</f>
        <v>-5.2960275909210999E-2</v>
      </c>
      <c r="T663" s="2">
        <f>(Table2[[#This Row],[Close Price]]-Table2[[#This Row],[50D EMA]])/Table2[[#This Row],[50D EMA]]</f>
        <v>-8.4668765439578686E-2</v>
      </c>
      <c r="U663" s="2">
        <f>(Table2[[#This Row],[Close Price]]-Table2[[#This Row],[200D EMA]])/Table2[[#This Row],[200D EMA]]</f>
        <v>-6.0455531254124478E-2</v>
      </c>
      <c r="V663">
        <v>0.973475870445905</v>
      </c>
      <c r="W663">
        <v>594.45000000000005</v>
      </c>
      <c r="X663">
        <v>621</v>
      </c>
      <c r="Y663">
        <v>594.45000000000005</v>
      </c>
      <c r="Z663">
        <v>636</v>
      </c>
      <c r="AA663">
        <v>594.45000000000005</v>
      </c>
      <c r="AB663">
        <v>636</v>
      </c>
      <c r="AC663" s="2">
        <f>(Table2[[#This Row],[Close Price]]/Table2[[#This Row],[Day Low]])-1</f>
        <v>2.5485743123895954E-2</v>
      </c>
      <c r="AD663" s="2">
        <f>(Table2[[#This Row],[Day High]]/Table2[[#This Row],[Close Price]])-1</f>
        <v>1.870078740157477E-2</v>
      </c>
      <c r="AE663" s="2">
        <f>(Table2[[#This Row],[Close Price]]/Table2[[#This Row],[Current Week Low]])-1</f>
        <v>2.5485743123895954E-2</v>
      </c>
      <c r="AF663" s="2">
        <f>(Table2[[#This Row],[Current Week High]]/Table2[[#This Row],[Close Price]])-1</f>
        <v>4.3307086614173151E-2</v>
      </c>
      <c r="AG663" s="2">
        <f>(Table2[[#This Row],[Close Price]]/Table2[[#This Row],[Current Month Low]])-1</f>
        <v>2.5485743123895954E-2</v>
      </c>
      <c r="AH663" s="2">
        <f>(Table2[[#This Row],[Current Month High]]/Table2[[#This Row],[Close Price]])-1</f>
        <v>4.3307086614173151E-2</v>
      </c>
      <c r="AI663">
        <v>26.1893044619422</v>
      </c>
      <c r="AJ663">
        <v>39.178082191780803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-0.12</v>
      </c>
      <c r="AM663" t="s">
        <v>10357</v>
      </c>
      <c r="AN663">
        <v>-1.28</v>
      </c>
      <c r="AO663" t="s">
        <v>10357</v>
      </c>
      <c r="AP663">
        <v>-6.9816472406457997E-2</v>
      </c>
      <c r="AQ663">
        <f>(Table2[[#This Row],[Sharpe Ratio]]-AVERAGE(Table2[Sharpe Ratio]))/_xlfn.STDEV.P(Table2[Sharpe Ratio])</f>
        <v>-1.5261076738587893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489</v>
      </c>
      <c r="AT663">
        <f>_xlfn.RANK.AVG(Table2[[#This Row],[6M Return vs Nifty Z-Score]],Table2[6M Return vs Nifty Z-Score])</f>
        <v>633</v>
      </c>
      <c r="AU663">
        <f>_xlfn.RANK.AVG(Table2[[#This Row],[Sharpe Ratio Z-Score]],Table2[Sharpe Ratio Z-Score])</f>
        <v>687</v>
      </c>
      <c r="AV663">
        <f>(Table2[[#This Row],[Rank 1Y]]+Table2[[#This Row],[Rank 6M]]+Table2[[#This Row],[Rank Sharpe]])/3</f>
        <v>603</v>
      </c>
    </row>
    <row r="664" spans="1:48" x14ac:dyDescent="0.3">
      <c r="A664" t="s">
        <v>1620</v>
      </c>
      <c r="B664" t="s">
        <v>1621</v>
      </c>
      <c r="C664" t="s">
        <v>10325</v>
      </c>
      <c r="D664" t="s">
        <v>257</v>
      </c>
      <c r="E664">
        <v>5591.3246540250002</v>
      </c>
      <c r="F664">
        <v>1806.95</v>
      </c>
      <c r="G664">
        <v>-63.518038948794697</v>
      </c>
      <c r="H664">
        <f>(Table2[[#This Row],[1Y Return vs Nifty]]-AVERAGE(Table2[1Y Return vs Nifty]))/_xlfn.STDEV.P(Table2[1Y Return vs Nifty])</f>
        <v>-1.4692205003605052</v>
      </c>
      <c r="I664">
        <v>-2.0951452084227902</v>
      </c>
      <c r="J664">
        <f>(Table2[[#This Row],[1M Return vs Nifty]]-AVERAGE(Table2[1M Return vs Nifty]))/_xlfn.STDEV.P(Table2[1M Return vs Nifty])</f>
        <v>-0.48200767839582342</v>
      </c>
      <c r="K664">
        <v>-17.2306199249328</v>
      </c>
      <c r="L664">
        <f>(Table2[[#This Row],[6M Return vs Nifty]]-AVERAGE(Table2[6M Return vs Nifty]))/_xlfn.STDEV.P(Table2[6M Return vs Nifty])</f>
        <v>-0.88035887317616446</v>
      </c>
      <c r="M664">
        <v>-0.181410144102232</v>
      </c>
      <c r="N664">
        <f>(Table2[[#This Row],[1W Return vs Nifty]]-AVERAGE(Table2[1W Return vs Nifty]))/_xlfn.STDEV.P(Table2[1W Return vs Nifty])</f>
        <v>0.1531603080715524</v>
      </c>
      <c r="O664">
        <v>1804.39</v>
      </c>
      <c r="P664">
        <v>1833.39001638883</v>
      </c>
      <c r="Q664">
        <v>1927.9809716309801</v>
      </c>
      <c r="R664">
        <v>58.519421372304301</v>
      </c>
      <c r="S664" s="2">
        <f>(Table2[[#This Row],[Close Price]]-Table2[[#This Row],[20D EMA]])/Table2[[#This Row],[20D EMA]]</f>
        <v>1.41876201929735E-3</v>
      </c>
      <c r="T664" s="2">
        <f>(Table2[[#This Row],[Close Price]]-Table2[[#This Row],[50D EMA]])/Table2[[#This Row],[50D EMA]]</f>
        <v>-1.4421381240478214E-2</v>
      </c>
      <c r="U664" s="2">
        <f>(Table2[[#This Row],[Close Price]]-Table2[[#This Row],[200D EMA]])/Table2[[#This Row],[200D EMA]]</f>
        <v>-6.277601979058621E-2</v>
      </c>
      <c r="V664">
        <v>0.50666068290307598</v>
      </c>
      <c r="W664">
        <v>1782.25</v>
      </c>
      <c r="X664">
        <v>1839</v>
      </c>
      <c r="Y664">
        <v>1782.25</v>
      </c>
      <c r="Z664">
        <v>1842</v>
      </c>
      <c r="AA664">
        <v>1782.25</v>
      </c>
      <c r="AB664">
        <v>1842</v>
      </c>
      <c r="AC664" s="2">
        <f>(Table2[[#This Row],[Close Price]]/Table2[[#This Row],[Day Low]])-1</f>
        <v>1.3858886239304313E-2</v>
      </c>
      <c r="AD664" s="2">
        <f>(Table2[[#This Row],[Day High]]/Table2[[#This Row],[Close Price]])-1</f>
        <v>1.7737070754586526E-2</v>
      </c>
      <c r="AE664" s="2">
        <f>(Table2[[#This Row],[Close Price]]/Table2[[#This Row],[Current Week Low]])-1</f>
        <v>1.3858886239304313E-2</v>
      </c>
      <c r="AF664" s="2">
        <f>(Table2[[#This Row],[Current Week High]]/Table2[[#This Row],[Close Price]])-1</f>
        <v>1.9397326987464991E-2</v>
      </c>
      <c r="AG664" s="2">
        <f>(Table2[[#This Row],[Close Price]]/Table2[[#This Row],[Current Month Low]])-1</f>
        <v>1.3858886239304313E-2</v>
      </c>
      <c r="AH664" s="2">
        <f>(Table2[[#This Row],[Current Month High]]/Table2[[#This Row],[Close Price]])-1</f>
        <v>1.9397326987464991E-2</v>
      </c>
      <c r="AI664">
        <v>61.617642989567997</v>
      </c>
      <c r="AJ664">
        <v>12.934374999999999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-7.0000000000000007E-2</v>
      </c>
      <c r="AM664" t="s">
        <v>10357</v>
      </c>
      <c r="AN664">
        <v>4.1399999999999997</v>
      </c>
      <c r="AO664" t="s">
        <v>10358</v>
      </c>
      <c r="AP664">
        <v>1.8660564297856001E-2</v>
      </c>
      <c r="AQ664">
        <f>(Table2[[#This Row],[Sharpe Ratio]]-AVERAGE(Table2[Sharpe Ratio]))/_xlfn.STDEV.P(Table2[Sharpe Ratio])</f>
        <v>-0.51381434837226436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731</v>
      </c>
      <c r="AT664">
        <f>_xlfn.RANK.AVG(Table2[[#This Row],[6M Return vs Nifty Z-Score]],Table2[6M Return vs Nifty Z-Score])</f>
        <v>605</v>
      </c>
      <c r="AU664">
        <f>_xlfn.RANK.AVG(Table2[[#This Row],[Sharpe Ratio Z-Score]],Table2[Sharpe Ratio Z-Score])</f>
        <v>475</v>
      </c>
      <c r="AV664">
        <f>(Table2[[#This Row],[Rank 1Y]]+Table2[[#This Row],[Rank 6M]]+Table2[[#This Row],[Rank Sharpe]])/3</f>
        <v>603.66666666666663</v>
      </c>
    </row>
    <row r="665" spans="1:48" x14ac:dyDescent="0.3">
      <c r="A665" t="s">
        <v>1278</v>
      </c>
      <c r="B665" t="s">
        <v>1279</v>
      </c>
      <c r="C665" t="s">
        <v>10314</v>
      </c>
      <c r="D665" t="s">
        <v>124</v>
      </c>
      <c r="E665">
        <v>9017.2238132349994</v>
      </c>
      <c r="F665">
        <v>84.27</v>
      </c>
      <c r="G665">
        <v>-31.498807743776698</v>
      </c>
      <c r="H665">
        <f>(Table2[[#This Row],[1Y Return vs Nifty]]-AVERAGE(Table2[1Y Return vs Nifty]))/_xlfn.STDEV.P(Table2[1Y Return vs Nifty])</f>
        <v>-0.93536054409275826</v>
      </c>
      <c r="I665">
        <v>1.4729349736753501</v>
      </c>
      <c r="J665">
        <f>(Table2[[#This Row],[1M Return vs Nifty]]-AVERAGE(Table2[1M Return vs Nifty]))/_xlfn.STDEV.P(Table2[1M Return vs Nifty])</f>
        <v>-0.1344643604574457</v>
      </c>
      <c r="K665">
        <v>-18.624209084540801</v>
      </c>
      <c r="L665">
        <f>(Table2[[#This Row],[6M Return vs Nifty]]-AVERAGE(Table2[6M Return vs Nifty]))/_xlfn.STDEV.P(Table2[6M Return vs Nifty])</f>
        <v>-0.92704867186394246</v>
      </c>
      <c r="M665">
        <v>-3.9740072423937498</v>
      </c>
      <c r="N665">
        <f>(Table2[[#This Row],[1W Return vs Nifty]]-AVERAGE(Table2[1W Return vs Nifty]))/_xlfn.STDEV.P(Table2[1W Return vs Nifty])</f>
        <v>-0.75434283692589565</v>
      </c>
      <c r="O665">
        <v>84.18</v>
      </c>
      <c r="P665">
        <v>83.662999026121398</v>
      </c>
      <c r="Q665">
        <v>84.854230284286203</v>
      </c>
      <c r="R665">
        <v>45.295175887356997</v>
      </c>
      <c r="S665" s="2">
        <f>(Table2[[#This Row],[Close Price]]-Table2[[#This Row],[20D EMA]])/Table2[[#This Row],[20D EMA]]</f>
        <v>1.0691375623662295E-3</v>
      </c>
      <c r="T665" s="2">
        <f>(Table2[[#This Row],[Close Price]]-Table2[[#This Row],[50D EMA]])/Table2[[#This Row],[50D EMA]]</f>
        <v>7.2553097658987764E-3</v>
      </c>
      <c r="U665" s="2">
        <f>(Table2[[#This Row],[Close Price]]-Table2[[#This Row],[200D EMA]])/Table2[[#This Row],[200D EMA]]</f>
        <v>-6.8851049892134598E-3</v>
      </c>
      <c r="V665">
        <v>1.5926225200838999</v>
      </c>
      <c r="W665">
        <v>83.25</v>
      </c>
      <c r="X665">
        <v>87.3</v>
      </c>
      <c r="Y665">
        <v>83.25</v>
      </c>
      <c r="Z665">
        <v>87.3</v>
      </c>
      <c r="AA665">
        <v>83.25</v>
      </c>
      <c r="AB665">
        <v>87.3</v>
      </c>
      <c r="AC665" s="2">
        <f>(Table2[[#This Row],[Close Price]]/Table2[[#This Row],[Day Low]])-1</f>
        <v>1.2252252252252127E-2</v>
      </c>
      <c r="AD665" s="2">
        <f>(Table2[[#This Row],[Day High]]/Table2[[#This Row],[Close Price]])-1</f>
        <v>3.5955856176575374E-2</v>
      </c>
      <c r="AE665" s="2">
        <f>(Table2[[#This Row],[Close Price]]/Table2[[#This Row],[Current Week Low]])-1</f>
        <v>1.2252252252252127E-2</v>
      </c>
      <c r="AF665" s="2">
        <f>(Table2[[#This Row],[Current Week High]]/Table2[[#This Row],[Close Price]])-1</f>
        <v>3.5955856176575374E-2</v>
      </c>
      <c r="AG665" s="2">
        <f>(Table2[[#This Row],[Close Price]]/Table2[[#This Row],[Current Month Low]])-1</f>
        <v>1.2252252252252127E-2</v>
      </c>
      <c r="AH665" s="2">
        <f>(Table2[[#This Row],[Current Month High]]/Table2[[#This Row],[Close Price]])-1</f>
        <v>3.5955856176575374E-2</v>
      </c>
      <c r="AI665">
        <v>16.2928681618606</v>
      </c>
      <c r="AJ665">
        <v>16.3950276243093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-0.08</v>
      </c>
      <c r="AM665" t="s">
        <v>10357</v>
      </c>
      <c r="AN665">
        <v>-0.11</v>
      </c>
      <c r="AO665" t="s">
        <v>10357</v>
      </c>
      <c r="AQ665">
        <f>(Table2[[#This Row],[Sharpe Ratio]]-AVERAGE(Table2[Sharpe Ratio]))/_xlfn.STDEV.P(Table2[Sharpe Ratio])</f>
        <v>-0.72731567472953296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649</v>
      </c>
      <c r="AT665">
        <f>_xlfn.RANK.AVG(Table2[[#This Row],[6M Return vs Nifty Z-Score]],Table2[6M Return vs Nifty Z-Score])</f>
        <v>622</v>
      </c>
      <c r="AU665">
        <f>_xlfn.RANK.AVG(Table2[[#This Row],[Sharpe Ratio Z-Score]],Table2[Sharpe Ratio Z-Score])</f>
        <v>548.5</v>
      </c>
      <c r="AV665">
        <f>(Table2[[#This Row],[Rank 1Y]]+Table2[[#This Row],[Rank 6M]]+Table2[[#This Row],[Rank Sharpe]])/3</f>
        <v>606.5</v>
      </c>
    </row>
    <row r="666" spans="1:48" x14ac:dyDescent="0.3">
      <c r="A666" t="s">
        <v>830</v>
      </c>
      <c r="B666" t="s">
        <v>831</v>
      </c>
      <c r="C666" t="s">
        <v>10314</v>
      </c>
      <c r="D666" t="s">
        <v>535</v>
      </c>
      <c r="E666">
        <v>19417.56627209</v>
      </c>
      <c r="F666">
        <v>460.8</v>
      </c>
      <c r="G666">
        <v>-49.849846139033303</v>
      </c>
      <c r="H666">
        <f>(Table2[[#This Row],[1Y Return vs Nifty]]-AVERAGE(Table2[1Y Return vs Nifty]))/_xlfn.STDEV.P(Table2[1Y Return vs Nifty])</f>
        <v>-1.2413293068163331</v>
      </c>
      <c r="I666">
        <v>6.2473517239755303</v>
      </c>
      <c r="J666">
        <f>(Table2[[#This Row],[1M Return vs Nifty]]-AVERAGE(Table2[1M Return vs Nifty]))/_xlfn.STDEV.P(Table2[1M Return vs Nifty])</f>
        <v>0.33058030051880033</v>
      </c>
      <c r="K666">
        <v>-33.024652445444502</v>
      </c>
      <c r="L666">
        <f>(Table2[[#This Row],[6M Return vs Nifty]]-AVERAGE(Table2[6M Return vs Nifty]))/_xlfn.STDEV.P(Table2[6M Return vs Nifty])</f>
        <v>-1.409510663549115</v>
      </c>
      <c r="M666">
        <v>0.62142068265778705</v>
      </c>
      <c r="N666">
        <f>(Table2[[#This Row],[1W Return vs Nifty]]-AVERAGE(Table2[1W Return vs Nifty]))/_xlfn.STDEV.P(Table2[1W Return vs Nifty])</f>
        <v>0.34526389337298719</v>
      </c>
      <c r="O666">
        <v>453.51</v>
      </c>
      <c r="P666">
        <v>452.96858301009001</v>
      </c>
      <c r="Q666">
        <v>473.841135488882</v>
      </c>
      <c r="R666">
        <v>56.880323852065303</v>
      </c>
      <c r="S666" s="2">
        <f>(Table2[[#This Row],[Close Price]]-Table2[[#This Row],[20D EMA]])/Table2[[#This Row],[20D EMA]]</f>
        <v>1.6074617979757934E-2</v>
      </c>
      <c r="T666" s="2">
        <f>(Table2[[#This Row],[Close Price]]-Table2[[#This Row],[50D EMA]])/Table2[[#This Row],[50D EMA]]</f>
        <v>1.7289095278679733E-2</v>
      </c>
      <c r="U666" s="2">
        <f>(Table2[[#This Row],[Close Price]]-Table2[[#This Row],[200D EMA]])/Table2[[#This Row],[200D EMA]]</f>
        <v>-2.7522168322146406E-2</v>
      </c>
      <c r="V666">
        <v>0.46628641400842402</v>
      </c>
      <c r="W666">
        <v>456.6</v>
      </c>
      <c r="X666">
        <v>474.3</v>
      </c>
      <c r="Y666">
        <v>444.45</v>
      </c>
      <c r="Z666">
        <v>474.3</v>
      </c>
      <c r="AA666">
        <v>444.45</v>
      </c>
      <c r="AB666">
        <v>474.3</v>
      </c>
      <c r="AC666" s="2">
        <f>(Table2[[#This Row],[Close Price]]/Table2[[#This Row],[Day Low]])-1</f>
        <v>9.1984231274637729E-3</v>
      </c>
      <c r="AD666" s="2">
        <f>(Table2[[#This Row],[Day High]]/Table2[[#This Row],[Close Price]])-1</f>
        <v>2.9296875E-2</v>
      </c>
      <c r="AE666" s="2">
        <f>(Table2[[#This Row],[Close Price]]/Table2[[#This Row],[Current Week Low]])-1</f>
        <v>3.6787040161998075E-2</v>
      </c>
      <c r="AF666" s="2">
        <f>(Table2[[#This Row],[Current Week High]]/Table2[[#This Row],[Close Price]])-1</f>
        <v>2.9296875E-2</v>
      </c>
      <c r="AG666" s="2">
        <f>(Table2[[#This Row],[Close Price]]/Table2[[#This Row],[Current Month Low]])-1</f>
        <v>3.6787040161998075E-2</v>
      </c>
      <c r="AH666" s="2">
        <f>(Table2[[#This Row],[Current Month High]]/Table2[[#This Row],[Close Price]])-1</f>
        <v>2.9296875E-2</v>
      </c>
      <c r="AI666">
        <v>48.659412064967498</v>
      </c>
      <c r="AJ666">
        <v>51.439463651899501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-0.08</v>
      </c>
      <c r="AM666" t="s">
        <v>10357</v>
      </c>
      <c r="AN666">
        <v>1.49</v>
      </c>
      <c r="AO666" t="s">
        <v>10358</v>
      </c>
      <c r="AP666">
        <v>4.4851982079789E-2</v>
      </c>
      <c r="AQ666">
        <f>(Table2[[#This Row],[Sharpe Ratio]]-AVERAGE(Table2[Sharpe Ratio]))/_xlfn.STDEV.P(Table2[Sharpe Ratio])</f>
        <v>-0.21415018246799308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709</v>
      </c>
      <c r="AT666">
        <f>_xlfn.RANK.AVG(Table2[[#This Row],[6M Return vs Nifty Z-Score]],Table2[6M Return vs Nifty Z-Score])</f>
        <v>718</v>
      </c>
      <c r="AU666">
        <f>_xlfn.RANK.AVG(Table2[[#This Row],[Sharpe Ratio Z-Score]],Table2[Sharpe Ratio Z-Score])</f>
        <v>398</v>
      </c>
      <c r="AV666">
        <f>(Table2[[#This Row],[Rank 1Y]]+Table2[[#This Row],[Rank 6M]]+Table2[[#This Row],[Rank Sharpe]])/3</f>
        <v>608.33333333333337</v>
      </c>
    </row>
    <row r="667" spans="1:48" x14ac:dyDescent="0.3">
      <c r="A667" t="s">
        <v>1496</v>
      </c>
      <c r="B667" t="s">
        <v>1497</v>
      </c>
      <c r="C667" t="s">
        <v>10322</v>
      </c>
      <c r="D667" t="s">
        <v>817</v>
      </c>
      <c r="E667">
        <v>6941.0831007059996</v>
      </c>
      <c r="F667">
        <v>38.89</v>
      </c>
      <c r="G667">
        <v>-31.197051978577498</v>
      </c>
      <c r="H667">
        <f>(Table2[[#This Row],[1Y Return vs Nifty]]-AVERAGE(Table2[1Y Return vs Nifty]))/_xlfn.STDEV.P(Table2[1Y Return vs Nifty])</f>
        <v>-0.93032933898413783</v>
      </c>
      <c r="I667">
        <v>-5.08030229591352</v>
      </c>
      <c r="J667">
        <f>(Table2[[#This Row],[1M Return vs Nifty]]-AVERAGE(Table2[1M Return vs Nifty]))/_xlfn.STDEV.P(Table2[1M Return vs Nifty])</f>
        <v>-0.77277227610834676</v>
      </c>
      <c r="K667">
        <v>-31.445246575260899</v>
      </c>
      <c r="L667">
        <f>(Table2[[#This Row],[6M Return vs Nifty]]-AVERAGE(Table2[6M Return vs Nifty]))/_xlfn.STDEV.P(Table2[6M Return vs Nifty])</f>
        <v>-1.3565953967958131</v>
      </c>
      <c r="M667">
        <v>-4.3885245600061298</v>
      </c>
      <c r="N667">
        <f>(Table2[[#This Row],[1W Return vs Nifty]]-AVERAGE(Table2[1W Return vs Nifty]))/_xlfn.STDEV.P(Table2[1W Return vs Nifty])</f>
        <v>-0.85352968953372998</v>
      </c>
      <c r="O667">
        <v>39.75</v>
      </c>
      <c r="P667">
        <v>40.614483520675002</v>
      </c>
      <c r="Q667">
        <v>42.683820564954701</v>
      </c>
      <c r="R667">
        <v>39.446440912912301</v>
      </c>
      <c r="S667" s="2">
        <f>(Table2[[#This Row],[Close Price]]-Table2[[#This Row],[20D EMA]])/Table2[[#This Row],[20D EMA]]</f>
        <v>-2.1635220125786149E-2</v>
      </c>
      <c r="T667" s="2">
        <f>(Table2[[#This Row],[Close Price]]-Table2[[#This Row],[50D EMA]])/Table2[[#This Row],[50D EMA]]</f>
        <v>-4.2459816577432148E-2</v>
      </c>
      <c r="U667" s="2">
        <f>(Table2[[#This Row],[Close Price]]-Table2[[#This Row],[200D EMA]])/Table2[[#This Row],[200D EMA]]</f>
        <v>-8.8881934998798914E-2</v>
      </c>
      <c r="V667">
        <v>1.0709505107856001</v>
      </c>
      <c r="W667">
        <v>38.700000000000003</v>
      </c>
      <c r="X667">
        <v>39.799999999999997</v>
      </c>
      <c r="Y667">
        <v>38.700000000000003</v>
      </c>
      <c r="Z667">
        <v>39.9</v>
      </c>
      <c r="AA667">
        <v>38.700000000000003</v>
      </c>
      <c r="AB667">
        <v>39.9</v>
      </c>
      <c r="AC667" s="2">
        <f>(Table2[[#This Row],[Close Price]]/Table2[[#This Row],[Day Low]])-1</f>
        <v>4.909560723514117E-3</v>
      </c>
      <c r="AD667" s="2">
        <f>(Table2[[#This Row],[Day High]]/Table2[[#This Row],[Close Price]])-1</f>
        <v>2.3399331447672811E-2</v>
      </c>
      <c r="AE667" s="2">
        <f>(Table2[[#This Row],[Close Price]]/Table2[[#This Row],[Current Week Low]])-1</f>
        <v>4.909560723514117E-3</v>
      </c>
      <c r="AF667" s="2">
        <f>(Table2[[#This Row],[Current Week High]]/Table2[[#This Row],[Close Price]])-1</f>
        <v>2.5970686551812783E-2</v>
      </c>
      <c r="AG667" s="2">
        <f>(Table2[[#This Row],[Close Price]]/Table2[[#This Row],[Current Month Low]])-1</f>
        <v>4.909560723514117E-3</v>
      </c>
      <c r="AH667" s="2">
        <f>(Table2[[#This Row],[Current Month High]]/Table2[[#This Row],[Close Price]])-1</f>
        <v>2.5970686551812783E-2</v>
      </c>
      <c r="AI667">
        <v>38.853175623553597</v>
      </c>
      <c r="AJ667">
        <v>5.1081081081081097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-0.16</v>
      </c>
      <c r="AM667" t="s">
        <v>10357</v>
      </c>
      <c r="AN667">
        <v>0.03</v>
      </c>
      <c r="AO667" t="s">
        <v>10358</v>
      </c>
      <c r="AP667">
        <v>2.1613273305102002E-2</v>
      </c>
      <c r="AQ667">
        <f>(Table2[[#This Row],[Sharpe Ratio]]-AVERAGE(Table2[Sharpe Ratio]))/_xlfn.STDEV.P(Table2[Sharpe Ratio])</f>
        <v>-0.48003148525346229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647</v>
      </c>
      <c r="AT667">
        <f>_xlfn.RANK.AVG(Table2[[#This Row],[6M Return vs Nifty Z-Score]],Table2[6M Return vs Nifty Z-Score])</f>
        <v>711</v>
      </c>
      <c r="AU667">
        <f>_xlfn.RANK.AVG(Table2[[#This Row],[Sharpe Ratio Z-Score]],Table2[Sharpe Ratio Z-Score])</f>
        <v>468</v>
      </c>
      <c r="AV667">
        <f>(Table2[[#This Row],[Rank 1Y]]+Table2[[#This Row],[Rank 6M]]+Table2[[#This Row],[Rank Sharpe]])/3</f>
        <v>608.66666666666663</v>
      </c>
    </row>
    <row r="668" spans="1:48" x14ac:dyDescent="0.3">
      <c r="A668" t="s">
        <v>1498</v>
      </c>
      <c r="B668" t="s">
        <v>1499</v>
      </c>
      <c r="C668" t="s">
        <v>10324</v>
      </c>
      <c r="D668" t="s">
        <v>104</v>
      </c>
      <c r="E668">
        <v>6903.2217384399901</v>
      </c>
      <c r="F668">
        <v>1539.75</v>
      </c>
      <c r="G668">
        <v>-32.035293856637701</v>
      </c>
      <c r="H668">
        <f>(Table2[[#This Row],[1Y Return vs Nifty]]-AVERAGE(Table2[1Y Return vs Nifty]))/_xlfn.STDEV.P(Table2[1Y Return vs Nifty])</f>
        <v>-0.94430543258543831</v>
      </c>
      <c r="I668">
        <v>-2.1937286605289499</v>
      </c>
      <c r="J668">
        <f>(Table2[[#This Row],[1M Return vs Nifty]]-AVERAGE(Table2[1M Return vs Nifty]))/_xlfn.STDEV.P(Table2[1M Return vs Nifty])</f>
        <v>-0.49161004669760494</v>
      </c>
      <c r="K668">
        <v>-1.40105303947753</v>
      </c>
      <c r="L668">
        <f>(Table2[[#This Row],[6M Return vs Nifty]]-AVERAGE(Table2[6M Return vs Nifty]))/_xlfn.STDEV.P(Table2[6M Return vs Nifty])</f>
        <v>-0.3500165652577274</v>
      </c>
      <c r="M668">
        <v>-1.40867211537658</v>
      </c>
      <c r="N668">
        <f>(Table2[[#This Row],[1W Return vs Nifty]]-AVERAGE(Table2[1W Return vs Nifty]))/_xlfn.STDEV.P(Table2[1W Return vs Nifty])</f>
        <v>-0.14050233781534024</v>
      </c>
      <c r="O668">
        <v>1461.12</v>
      </c>
      <c r="P668">
        <v>1446.60533441542</v>
      </c>
      <c r="Q668">
        <v>1422.60172654537</v>
      </c>
      <c r="R668">
        <v>47.596806619752797</v>
      </c>
      <c r="S668" s="2">
        <f>(Table2[[#This Row],[Close Price]]-Table2[[#This Row],[20D EMA]])/Table2[[#This Row],[20D EMA]]</f>
        <v>5.3814881734559866E-2</v>
      </c>
      <c r="T668" s="2">
        <f>(Table2[[#This Row],[Close Price]]-Table2[[#This Row],[50D EMA]])/Table2[[#This Row],[50D EMA]]</f>
        <v>6.4388443322186573E-2</v>
      </c>
      <c r="U668" s="2">
        <f>(Table2[[#This Row],[Close Price]]-Table2[[#This Row],[200D EMA]])/Table2[[#This Row],[200D EMA]]</f>
        <v>8.2347906141736232E-2</v>
      </c>
      <c r="V668">
        <v>1.13937484145412</v>
      </c>
      <c r="W668">
        <v>1439.5</v>
      </c>
      <c r="X668">
        <v>1549</v>
      </c>
      <c r="Y668">
        <v>1434.5</v>
      </c>
      <c r="Z668">
        <v>1549</v>
      </c>
      <c r="AA668">
        <v>1434.5</v>
      </c>
      <c r="AB668">
        <v>1549</v>
      </c>
      <c r="AC668" s="2">
        <f>(Table2[[#This Row],[Close Price]]/Table2[[#This Row],[Day Low]])-1</f>
        <v>6.964223688780824E-2</v>
      </c>
      <c r="AD668" s="2">
        <f>(Table2[[#This Row],[Day High]]/Table2[[#This Row],[Close Price]])-1</f>
        <v>6.0074687449260811E-3</v>
      </c>
      <c r="AE668" s="2">
        <f>(Table2[[#This Row],[Close Price]]/Table2[[#This Row],[Current Week Low]])-1</f>
        <v>7.3370512373649444E-2</v>
      </c>
      <c r="AF668" s="2">
        <f>(Table2[[#This Row],[Current Week High]]/Table2[[#This Row],[Close Price]])-1</f>
        <v>6.0074687449260811E-3</v>
      </c>
      <c r="AG668" s="2">
        <f>(Table2[[#This Row],[Close Price]]/Table2[[#This Row],[Current Month Low]])-1</f>
        <v>7.3370512373649444E-2</v>
      </c>
      <c r="AH668" s="2">
        <f>(Table2[[#This Row],[Current Month High]]/Table2[[#This Row],[Close Price]])-1</f>
        <v>6.0074687449260811E-3</v>
      </c>
      <c r="AI668">
        <v>4.2377009254748996</v>
      </c>
      <c r="AJ668">
        <v>23.18</v>
      </c>
      <c r="AK668" t="str">
        <f>IF(AND(Table2[[#This Row],[20D EMA]]&gt;Table2[[#This Row],[50D EMA]],Table2[[#This Row],[50D EMA]]&gt;Table2[[#This Row],[200D EMA]]),"Uptrend","Downtrend/NoTrend")</f>
        <v>Uptrend</v>
      </c>
      <c r="AL668">
        <v>0.09</v>
      </c>
      <c r="AM668" t="s">
        <v>10358</v>
      </c>
      <c r="AN668">
        <v>6.45</v>
      </c>
      <c r="AO668" t="s">
        <v>10358</v>
      </c>
      <c r="AP668">
        <v>-0.140138354967351</v>
      </c>
      <c r="AQ668">
        <f>(Table2[[#This Row],[Sharpe Ratio]]-AVERAGE(Table2[Sharpe Ratio]))/_xlfn.STDEV.P(Table2[Sharpe Ratio])</f>
        <v>-2.3306822279313977</v>
      </c>
      <c r="AR6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-4.2571166102875084</v>
      </c>
      <c r="AS668">
        <f>_xlfn.RANK.AVG(Table2[[#This Row],[1Y Return vs Nifty Z-Score]],Table2[1Y Return vs Nifty Z-Score])</f>
        <v>654</v>
      </c>
      <c r="AT668">
        <f>_xlfn.RANK.AVG(Table2[[#This Row],[6M Return vs Nifty Z-Score]],Table2[6M Return vs Nifty Z-Score])</f>
        <v>442</v>
      </c>
      <c r="AU668">
        <f>_xlfn.RANK.AVG(Table2[[#This Row],[Sharpe Ratio Z-Score]],Table2[Sharpe Ratio Z-Score])</f>
        <v>735</v>
      </c>
      <c r="AV668">
        <f>(Table2[[#This Row],[Rank 1Y]]+Table2[[#This Row],[Rank 6M]]+Table2[[#This Row],[Rank Sharpe]])/3</f>
        <v>610.33333333333337</v>
      </c>
    </row>
    <row r="669" spans="1:48" x14ac:dyDescent="0.3">
      <c r="A669" t="s">
        <v>435</v>
      </c>
      <c r="B669" t="s">
        <v>436</v>
      </c>
      <c r="C669" t="s">
        <v>10316</v>
      </c>
      <c r="D669" t="s">
        <v>185</v>
      </c>
      <c r="E669">
        <v>53585.858381439997</v>
      </c>
      <c r="F669">
        <v>16184.6</v>
      </c>
      <c r="G669">
        <v>-29.807250445681099</v>
      </c>
      <c r="H669">
        <f>(Table2[[#This Row],[1Y Return vs Nifty]]-AVERAGE(Table2[1Y Return vs Nifty]))/_xlfn.STDEV.P(Table2[1Y Return vs Nifty])</f>
        <v>-0.90715703416450677</v>
      </c>
      <c r="I669">
        <v>-5.1998996865335503</v>
      </c>
      <c r="J669">
        <f>(Table2[[#This Row],[1M Return vs Nifty]]-AVERAGE(Table2[1M Return vs Nifty]))/_xlfn.STDEV.P(Table2[1M Return vs Nifty])</f>
        <v>-0.78442147450960453</v>
      </c>
      <c r="K669">
        <v>-10.759618859329599</v>
      </c>
      <c r="L669">
        <f>(Table2[[#This Row],[6M Return vs Nifty]]-AVERAGE(Table2[6M Return vs Nifty]))/_xlfn.STDEV.P(Table2[6M Return vs Nifty])</f>
        <v>-0.66355915499638529</v>
      </c>
      <c r="M669">
        <v>-5.4806566436336102</v>
      </c>
      <c r="N669">
        <f>(Table2[[#This Row],[1W Return vs Nifty]]-AVERAGE(Table2[1W Return vs Nifty]))/_xlfn.STDEV.P(Table2[1W Return vs Nifty])</f>
        <v>-1.1148580813871725</v>
      </c>
      <c r="O669">
        <v>16756.86</v>
      </c>
      <c r="P669">
        <v>16754.889447185</v>
      </c>
      <c r="Q669">
        <v>16479.903864008</v>
      </c>
      <c r="R669">
        <v>26.369052446122001</v>
      </c>
      <c r="S669" s="2">
        <f>(Table2[[#This Row],[Close Price]]-Table2[[#This Row],[20D EMA]])/Table2[[#This Row],[20D EMA]]</f>
        <v>-3.4150789587070622E-2</v>
      </c>
      <c r="T669" s="2">
        <f>(Table2[[#This Row],[Close Price]]-Table2[[#This Row],[50D EMA]])/Table2[[#This Row],[50D EMA]]</f>
        <v>-3.403719546957764E-2</v>
      </c>
      <c r="U669" s="2">
        <f>(Table2[[#This Row],[Close Price]]-Table2[[#This Row],[200D EMA]])/Table2[[#This Row],[200D EMA]]</f>
        <v>-1.7919028317449175E-2</v>
      </c>
      <c r="V669">
        <v>0.96000585534786798</v>
      </c>
      <c r="W669">
        <v>16125</v>
      </c>
      <c r="X669">
        <v>16413.25</v>
      </c>
      <c r="Y669">
        <v>16125</v>
      </c>
      <c r="Z669">
        <v>16600</v>
      </c>
      <c r="AA669">
        <v>16125</v>
      </c>
      <c r="AB669">
        <v>16600</v>
      </c>
      <c r="AC669" s="2">
        <f>(Table2[[#This Row],[Close Price]]/Table2[[#This Row],[Day Low]])-1</f>
        <v>3.6961240310078303E-3</v>
      </c>
      <c r="AD669" s="2">
        <f>(Table2[[#This Row],[Day High]]/Table2[[#This Row],[Close Price]])-1</f>
        <v>1.4127627497744655E-2</v>
      </c>
      <c r="AE669" s="2">
        <f>(Table2[[#This Row],[Close Price]]/Table2[[#This Row],[Current Week Low]])-1</f>
        <v>3.6961240310078303E-3</v>
      </c>
      <c r="AF669" s="2">
        <f>(Table2[[#This Row],[Current Week High]]/Table2[[#This Row],[Close Price]])-1</f>
        <v>2.5666374207580001E-2</v>
      </c>
      <c r="AG669" s="2">
        <f>(Table2[[#This Row],[Close Price]]/Table2[[#This Row],[Current Month Low]])-1</f>
        <v>3.6961240310078303E-3</v>
      </c>
      <c r="AH669" s="2">
        <f>(Table2[[#This Row],[Current Month High]]/Table2[[#This Row],[Close Price]])-1</f>
        <v>2.5666374207580001E-2</v>
      </c>
      <c r="AI669">
        <v>18.940227129493401</v>
      </c>
      <c r="AJ669">
        <v>5.4687398177955604</v>
      </c>
      <c r="AK669" t="str">
        <f>IF(AND(Table2[[#This Row],[20D EMA]]&gt;Table2[[#This Row],[50D EMA]],Table2[[#This Row],[50D EMA]]&gt;Table2[[#This Row],[200D EMA]]),"Uptrend","Downtrend/NoTrend")</f>
        <v>Uptrend</v>
      </c>
      <c r="AL669">
        <v>-0.14000000000000001</v>
      </c>
      <c r="AM669" t="s">
        <v>10357</v>
      </c>
      <c r="AN669">
        <v>-4.62</v>
      </c>
      <c r="AO669" t="s">
        <v>10357</v>
      </c>
      <c r="AP669">
        <v>-4.4520695323894001E-2</v>
      </c>
      <c r="AQ669">
        <f>(Table2[[#This Row],[Sharpe Ratio]]-AVERAGE(Table2[Sharpe Ratio]))/_xlfn.STDEV.P(Table2[Sharpe Ratio])</f>
        <v>-1.2366908120661522</v>
      </c>
      <c r="AR6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-4.7066865571238212</v>
      </c>
      <c r="AS669">
        <f>_xlfn.RANK.AVG(Table2[[#This Row],[1Y Return vs Nifty Z-Score]],Table2[1Y Return vs Nifty Z-Score])</f>
        <v>639</v>
      </c>
      <c r="AT669">
        <f>_xlfn.RANK.AVG(Table2[[#This Row],[6M Return vs Nifty Z-Score]],Table2[6M Return vs Nifty Z-Score])</f>
        <v>536</v>
      </c>
      <c r="AU669">
        <f>_xlfn.RANK.AVG(Table2[[#This Row],[Sharpe Ratio Z-Score]],Table2[Sharpe Ratio Z-Score])</f>
        <v>658</v>
      </c>
      <c r="AV669">
        <f>(Table2[[#This Row],[Rank 1Y]]+Table2[[#This Row],[Rank 6M]]+Table2[[#This Row],[Rank Sharpe]])/3</f>
        <v>611</v>
      </c>
    </row>
    <row r="670" spans="1:48" x14ac:dyDescent="0.3">
      <c r="A670" t="s">
        <v>1262</v>
      </c>
      <c r="B670" t="s">
        <v>1263</v>
      </c>
      <c r="C670" t="s">
        <v>6744</v>
      </c>
      <c r="D670" t="s">
        <v>77</v>
      </c>
      <c r="E670">
        <v>9186.5020526200005</v>
      </c>
      <c r="F670">
        <v>788.5</v>
      </c>
      <c r="G670">
        <v>-15.718878819918601</v>
      </c>
      <c r="H670">
        <f>(Table2[[#This Row],[1Y Return vs Nifty]]-AVERAGE(Table2[1Y Return vs Nifty]))/_xlfn.STDEV.P(Table2[1Y Return vs Nifty])</f>
        <v>-0.67226015572744358</v>
      </c>
      <c r="I670">
        <v>-8.1609995359900598</v>
      </c>
      <c r="J670">
        <f>(Table2[[#This Row],[1M Return vs Nifty]]-AVERAGE(Table2[1M Return vs Nifty]))/_xlfn.STDEV.P(Table2[1M Return vs Nifty])</f>
        <v>-1.0728428142514144</v>
      </c>
      <c r="K670">
        <v>-28.854394420019901</v>
      </c>
      <c r="L670">
        <f>(Table2[[#This Row],[6M Return vs Nifty]]-AVERAGE(Table2[6M Return vs Nifty]))/_xlfn.STDEV.P(Table2[6M Return vs Nifty])</f>
        <v>-1.2697933685768048</v>
      </c>
      <c r="M670">
        <v>-2.4834232623456001</v>
      </c>
      <c r="N670">
        <f>(Table2[[#This Row],[1W Return vs Nifty]]-AVERAGE(Table2[1W Return vs Nifty]))/_xlfn.STDEV.P(Table2[1W Return vs Nifty])</f>
        <v>-0.39767177097325984</v>
      </c>
      <c r="O670">
        <v>798.88</v>
      </c>
      <c r="P670">
        <v>817.77139306829304</v>
      </c>
      <c r="Q670">
        <v>816.362765935943</v>
      </c>
      <c r="R670">
        <v>39.935201819477903</v>
      </c>
      <c r="S670" s="2">
        <f>(Table2[[#This Row],[Close Price]]-Table2[[#This Row],[20D EMA]])/Table2[[#This Row],[20D EMA]]</f>
        <v>-1.299319046665331E-2</v>
      </c>
      <c r="T670" s="2">
        <f>(Table2[[#This Row],[Close Price]]-Table2[[#This Row],[50D EMA]])/Table2[[#This Row],[50D EMA]]</f>
        <v>-3.5794102503960479E-2</v>
      </c>
      <c r="U670" s="2">
        <f>(Table2[[#This Row],[Close Price]]-Table2[[#This Row],[200D EMA]])/Table2[[#This Row],[200D EMA]]</f>
        <v>-3.4130373283253454E-2</v>
      </c>
      <c r="V670">
        <v>0.583256283435588</v>
      </c>
      <c r="W670">
        <v>780</v>
      </c>
      <c r="X670">
        <v>795.9</v>
      </c>
      <c r="Y670">
        <v>774.45</v>
      </c>
      <c r="Z670">
        <v>797.95</v>
      </c>
      <c r="AA670">
        <v>774.45</v>
      </c>
      <c r="AB670">
        <v>797.95</v>
      </c>
      <c r="AC670" s="2">
        <f>(Table2[[#This Row],[Close Price]]/Table2[[#This Row],[Day Low]])-1</f>
        <v>1.0897435897435859E-2</v>
      </c>
      <c r="AD670" s="2">
        <f>(Table2[[#This Row],[Day High]]/Table2[[#This Row],[Close Price]])-1</f>
        <v>9.3849080532657503E-3</v>
      </c>
      <c r="AE670" s="2">
        <f>(Table2[[#This Row],[Close Price]]/Table2[[#This Row],[Current Week Low]])-1</f>
        <v>1.8141907159919812E-2</v>
      </c>
      <c r="AF670" s="2">
        <f>(Table2[[#This Row],[Current Week High]]/Table2[[#This Row],[Close Price]])-1</f>
        <v>1.1984781230183872E-2</v>
      </c>
      <c r="AG670" s="2">
        <f>(Table2[[#This Row],[Close Price]]/Table2[[#This Row],[Current Month Low]])-1</f>
        <v>1.8141907159919812E-2</v>
      </c>
      <c r="AH670" s="2">
        <f>(Table2[[#This Row],[Current Month High]]/Table2[[#This Row],[Close Price]])-1</f>
        <v>1.1984781230183872E-2</v>
      </c>
      <c r="AI670">
        <v>26.810399492707599</v>
      </c>
      <c r="AJ670">
        <v>25.5673222390317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-0.08</v>
      </c>
      <c r="AM670" t="s">
        <v>10357</v>
      </c>
      <c r="AN670">
        <v>0.51</v>
      </c>
      <c r="AO670" t="s">
        <v>10358</v>
      </c>
      <c r="AP670">
        <v>-7.5486786650390001E-3</v>
      </c>
      <c r="AQ670">
        <f>(Table2[[#This Row],[Sharpe Ratio]]-AVERAGE(Table2[Sharpe Ratio]))/_xlfn.STDEV.P(Table2[Sharpe Ratio])</f>
        <v>-0.81368245772203929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549</v>
      </c>
      <c r="AT670">
        <f>_xlfn.RANK.AVG(Table2[[#This Row],[6M Return vs Nifty Z-Score]],Table2[6M Return vs Nifty Z-Score])</f>
        <v>695</v>
      </c>
      <c r="AU670">
        <f>_xlfn.RANK.AVG(Table2[[#This Row],[Sharpe Ratio Z-Score]],Table2[Sharpe Ratio Z-Score])</f>
        <v>591</v>
      </c>
      <c r="AV670">
        <f>(Table2[[#This Row],[Rank 1Y]]+Table2[[#This Row],[Rank 6M]]+Table2[[#This Row],[Rank Sharpe]])/3</f>
        <v>611.66666666666663</v>
      </c>
    </row>
    <row r="671" spans="1:48" x14ac:dyDescent="0.3">
      <c r="A671" t="s">
        <v>1455</v>
      </c>
      <c r="B671" t="s">
        <v>1456</v>
      </c>
      <c r="C671" t="s">
        <v>10314</v>
      </c>
      <c r="D671" t="s">
        <v>24</v>
      </c>
      <c r="E671">
        <v>7369.6766691599996</v>
      </c>
      <c r="F671">
        <v>466.75</v>
      </c>
      <c r="G671">
        <v>-45.722306829888502</v>
      </c>
      <c r="H671">
        <f>(Table2[[#This Row],[1Y Return vs Nifty]]-AVERAGE(Table2[1Y Return vs Nifty]))/_xlfn.STDEV.P(Table2[1Y Return vs Nifty])</f>
        <v>-1.1725104166635891</v>
      </c>
      <c r="I671">
        <v>2.2460402200213498</v>
      </c>
      <c r="J671">
        <f>(Table2[[#This Row],[1M Return vs Nifty]]-AVERAGE(Table2[1M Return vs Nifty]))/_xlfn.STDEV.P(Table2[1M Return vs Nifty])</f>
        <v>-5.9161242613087417E-2</v>
      </c>
      <c r="K671">
        <v>-16.010200594686399</v>
      </c>
      <c r="L671">
        <f>(Table2[[#This Row],[6M Return vs Nifty]]-AVERAGE(Table2[6M Return vs Nifty]))/_xlfn.STDEV.P(Table2[6M Return vs Nifty])</f>
        <v>-0.83947083063434014</v>
      </c>
      <c r="M671">
        <v>-0.55231945453084597</v>
      </c>
      <c r="N671">
        <f>(Table2[[#This Row],[1W Return vs Nifty]]-AVERAGE(Table2[1W Return vs Nifty]))/_xlfn.STDEV.P(Table2[1W Return vs Nifty])</f>
        <v>6.4408100283798328E-2</v>
      </c>
      <c r="O671">
        <v>463.28</v>
      </c>
      <c r="P671">
        <v>464.411441807693</v>
      </c>
      <c r="Q671">
        <v>478.10120198663901</v>
      </c>
      <c r="R671">
        <v>55.958577137043697</v>
      </c>
      <c r="S671" s="2">
        <f>(Table2[[#This Row],[Close Price]]-Table2[[#This Row],[20D EMA]])/Table2[[#This Row],[20D EMA]]</f>
        <v>7.4900707995165508E-3</v>
      </c>
      <c r="T671" s="2">
        <f>(Table2[[#This Row],[Close Price]]-Table2[[#This Row],[50D EMA]])/Table2[[#This Row],[50D EMA]]</f>
        <v>5.0355309576446067E-3</v>
      </c>
      <c r="U671" s="2">
        <f>(Table2[[#This Row],[Close Price]]-Table2[[#This Row],[200D EMA]])/Table2[[#This Row],[200D EMA]]</f>
        <v>-2.3742257788668418E-2</v>
      </c>
      <c r="V671">
        <v>0.56765614554494204</v>
      </c>
      <c r="W671">
        <v>464.3</v>
      </c>
      <c r="X671">
        <v>470.8</v>
      </c>
      <c r="Y671">
        <v>464</v>
      </c>
      <c r="Z671">
        <v>472.95</v>
      </c>
      <c r="AA671">
        <v>464</v>
      </c>
      <c r="AB671">
        <v>472.95</v>
      </c>
      <c r="AC671" s="2">
        <f>(Table2[[#This Row],[Close Price]]/Table2[[#This Row],[Day Low]])-1</f>
        <v>5.2767607150550067E-3</v>
      </c>
      <c r="AD671" s="2">
        <f>(Table2[[#This Row],[Day High]]/Table2[[#This Row],[Close Price]])-1</f>
        <v>8.6770219603642396E-3</v>
      </c>
      <c r="AE671" s="2">
        <f>(Table2[[#This Row],[Close Price]]/Table2[[#This Row],[Current Week Low]])-1</f>
        <v>5.9267241379310498E-3</v>
      </c>
      <c r="AF671" s="2">
        <f>(Table2[[#This Row],[Current Week High]]/Table2[[#This Row],[Close Price]])-1</f>
        <v>1.3283342260310693E-2</v>
      </c>
      <c r="AG671" s="2">
        <f>(Table2[[#This Row],[Close Price]]/Table2[[#This Row],[Current Month Low]])-1</f>
        <v>5.9267241379310498E-3</v>
      </c>
      <c r="AH671" s="2">
        <f>(Table2[[#This Row],[Current Month High]]/Table2[[#This Row],[Close Price]])-1</f>
        <v>1.3283342260310693E-2</v>
      </c>
      <c r="AI671">
        <v>30.980182110337399</v>
      </c>
      <c r="AJ671">
        <v>6.5517634973176504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-0.03</v>
      </c>
      <c r="AM671" t="s">
        <v>10357</v>
      </c>
      <c r="AN671">
        <v>0.92</v>
      </c>
      <c r="AO671" t="s">
        <v>10358</v>
      </c>
      <c r="AQ671">
        <f>(Table2[[#This Row],[Sharpe Ratio]]-AVERAGE(Table2[Sharpe Ratio]))/_xlfn.STDEV.P(Table2[Sharpe Ratio])</f>
        <v>-0.72731567472953296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701</v>
      </c>
      <c r="AT671">
        <f>_xlfn.RANK.AVG(Table2[[#This Row],[6M Return vs Nifty Z-Score]],Table2[6M Return vs Nifty Z-Score])</f>
        <v>590</v>
      </c>
      <c r="AU671">
        <f>_xlfn.RANK.AVG(Table2[[#This Row],[Sharpe Ratio Z-Score]],Table2[Sharpe Ratio Z-Score])</f>
        <v>548.5</v>
      </c>
      <c r="AV671">
        <f>(Table2[[#This Row],[Rank 1Y]]+Table2[[#This Row],[Rank 6M]]+Table2[[#This Row],[Rank Sharpe]])/3</f>
        <v>613.16666666666663</v>
      </c>
    </row>
    <row r="672" spans="1:48" x14ac:dyDescent="0.3">
      <c r="A672" t="s">
        <v>1949</v>
      </c>
      <c r="B672" t="s">
        <v>1950</v>
      </c>
      <c r="C672" t="s">
        <v>10319</v>
      </c>
      <c r="D672" t="s">
        <v>204</v>
      </c>
      <c r="E672">
        <v>3572.3391542999998</v>
      </c>
      <c r="F672">
        <v>227.06</v>
      </c>
      <c r="G672">
        <v>-44.0877761313562</v>
      </c>
      <c r="H672">
        <f>(Table2[[#This Row],[1Y Return vs Nifty]]-AVERAGE(Table2[1Y Return vs Nifty]))/_xlfn.STDEV.P(Table2[1Y Return vs Nifty])</f>
        <v>-1.1452577171328149</v>
      </c>
      <c r="I672">
        <v>0.92230283061299501</v>
      </c>
      <c r="J672">
        <f>(Table2[[#This Row],[1M Return vs Nifty]]-AVERAGE(Table2[1M Return vs Nifty]))/_xlfn.STDEV.P(Table2[1M Return vs Nifty])</f>
        <v>-0.18809783061418411</v>
      </c>
      <c r="K672">
        <v>-22.2734284686737</v>
      </c>
      <c r="L672">
        <f>(Table2[[#This Row],[6M Return vs Nifty]]-AVERAGE(Table2[6M Return vs Nifty]))/_xlfn.STDEV.P(Table2[6M Return vs Nifty])</f>
        <v>-1.049309466760358</v>
      </c>
      <c r="M672">
        <v>-3.31768144685834</v>
      </c>
      <c r="N672">
        <f>(Table2[[#This Row],[1W Return vs Nifty]]-AVERAGE(Table2[1W Return vs Nifty]))/_xlfn.STDEV.P(Table2[1W Return vs Nifty])</f>
        <v>-0.59729538153980966</v>
      </c>
      <c r="O672">
        <v>226.07</v>
      </c>
      <c r="P672">
        <v>225.566900357496</v>
      </c>
      <c r="Q672">
        <v>231.01888436575899</v>
      </c>
      <c r="R672">
        <v>53.236867601397101</v>
      </c>
      <c r="S672" s="2">
        <f>(Table2[[#This Row],[Close Price]]-Table2[[#This Row],[20D EMA]])/Table2[[#This Row],[20D EMA]]</f>
        <v>4.3791745919405899E-3</v>
      </c>
      <c r="T672" s="2">
        <f>(Table2[[#This Row],[Close Price]]-Table2[[#This Row],[50D EMA]])/Table2[[#This Row],[50D EMA]]</f>
        <v>6.6193206544826648E-3</v>
      </c>
      <c r="U672" s="2">
        <f>(Table2[[#This Row],[Close Price]]-Table2[[#This Row],[200D EMA]])/Table2[[#This Row],[200D EMA]]</f>
        <v>-1.7136626629583731E-2</v>
      </c>
      <c r="V672">
        <v>0.56646272535001796</v>
      </c>
      <c r="W672">
        <v>225</v>
      </c>
      <c r="X672">
        <v>228.05</v>
      </c>
      <c r="Y672">
        <v>224.6</v>
      </c>
      <c r="Z672">
        <v>229.65</v>
      </c>
      <c r="AA672">
        <v>224.6</v>
      </c>
      <c r="AB672">
        <v>229.65</v>
      </c>
      <c r="AC672" s="2">
        <f>(Table2[[#This Row],[Close Price]]/Table2[[#This Row],[Day Low]])-1</f>
        <v>9.1555555555555834E-3</v>
      </c>
      <c r="AD672" s="2">
        <f>(Table2[[#This Row],[Day High]]/Table2[[#This Row],[Close Price]])-1</f>
        <v>4.3600810358495057E-3</v>
      </c>
      <c r="AE672" s="2">
        <f>(Table2[[#This Row],[Close Price]]/Table2[[#This Row],[Current Week Low]])-1</f>
        <v>1.0952804986642972E-2</v>
      </c>
      <c r="AF672" s="2">
        <f>(Table2[[#This Row],[Current Week High]]/Table2[[#This Row],[Close Price]])-1</f>
        <v>1.1406676649343694E-2</v>
      </c>
      <c r="AG672" s="2">
        <f>(Table2[[#This Row],[Close Price]]/Table2[[#This Row],[Current Month Low]])-1</f>
        <v>1.0952804986642972E-2</v>
      </c>
      <c r="AH672" s="2">
        <f>(Table2[[#This Row],[Current Month High]]/Table2[[#This Row],[Close Price]])-1</f>
        <v>1.1406676649343694E-2</v>
      </c>
      <c r="AI672">
        <v>31.683255527173401</v>
      </c>
      <c r="AJ672">
        <v>19.160325373917601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0.01</v>
      </c>
      <c r="AM672" t="s">
        <v>10358</v>
      </c>
      <c r="AN672">
        <v>3.2</v>
      </c>
      <c r="AO672" t="s">
        <v>10358</v>
      </c>
      <c r="AP672">
        <v>1.3171803880407999E-2</v>
      </c>
      <c r="AQ672">
        <f>(Table2[[#This Row],[Sharpe Ratio]]-AVERAGE(Table2[Sharpe Ratio]))/_xlfn.STDEV.P(Table2[Sharpe Ratio])</f>
        <v>-0.57661296530996675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695</v>
      </c>
      <c r="AT672">
        <f>_xlfn.RANK.AVG(Table2[[#This Row],[6M Return vs Nifty Z-Score]],Table2[6M Return vs Nifty Z-Score])</f>
        <v>658</v>
      </c>
      <c r="AU672">
        <f>_xlfn.RANK.AVG(Table2[[#This Row],[Sharpe Ratio Z-Score]],Table2[Sharpe Ratio Z-Score])</f>
        <v>487</v>
      </c>
      <c r="AV672">
        <f>(Table2[[#This Row],[Rank 1Y]]+Table2[[#This Row],[Rank 6M]]+Table2[[#This Row],[Rank Sharpe]])/3</f>
        <v>613.33333333333337</v>
      </c>
    </row>
    <row r="673" spans="1:48" x14ac:dyDescent="0.3">
      <c r="A673" t="s">
        <v>1012</v>
      </c>
      <c r="B673" t="s">
        <v>1013</v>
      </c>
      <c r="C673" t="s">
        <v>10314</v>
      </c>
      <c r="D673" t="s">
        <v>24</v>
      </c>
      <c r="E673">
        <v>13829.577459516</v>
      </c>
      <c r="F673">
        <v>216.9</v>
      </c>
      <c r="G673">
        <v>-36.558577930185599</v>
      </c>
      <c r="H673">
        <f>(Table2[[#This Row],[1Y Return vs Nifty]]-AVERAGE(Table2[1Y Return vs Nifty]))/_xlfn.STDEV.P(Table2[1Y Return vs Nifty])</f>
        <v>-1.0197226161595534</v>
      </c>
      <c r="I673">
        <v>-0.24526305855401401</v>
      </c>
      <c r="J673">
        <f>(Table2[[#This Row],[1M Return vs Nifty]]-AVERAGE(Table2[1M Return vs Nifty]))/_xlfn.STDEV.P(Table2[1M Return vs Nifty])</f>
        <v>-0.301822775773394</v>
      </c>
      <c r="K673">
        <v>-33.160778263255999</v>
      </c>
      <c r="L673">
        <f>(Table2[[#This Row],[6M Return vs Nifty]]-AVERAGE(Table2[6M Return vs Nifty]))/_xlfn.STDEV.P(Table2[6M Return vs Nifty])</f>
        <v>-1.4140713240465141</v>
      </c>
      <c r="M673">
        <v>-2.7313628811053299</v>
      </c>
      <c r="N673">
        <f>(Table2[[#This Row],[1W Return vs Nifty]]-AVERAGE(Table2[1W Return vs Nifty]))/_xlfn.STDEV.P(Table2[1W Return vs Nifty])</f>
        <v>-0.45699945012359278</v>
      </c>
      <c r="O673">
        <v>224.68</v>
      </c>
      <c r="P673">
        <v>231.83483551571101</v>
      </c>
      <c r="Q673">
        <v>239.31477155878801</v>
      </c>
      <c r="R673">
        <v>57.118468146351098</v>
      </c>
      <c r="S673" s="2">
        <f>(Table2[[#This Row],[Close Price]]-Table2[[#This Row],[20D EMA]])/Table2[[#This Row],[20D EMA]]</f>
        <v>-3.4627025102367814E-2</v>
      </c>
      <c r="T673" s="2">
        <f>(Table2[[#This Row],[Close Price]]-Table2[[#This Row],[50D EMA]])/Table2[[#This Row],[50D EMA]]</f>
        <v>-6.4420152745763251E-2</v>
      </c>
      <c r="U673" s="2">
        <f>(Table2[[#This Row],[Close Price]]-Table2[[#This Row],[200D EMA]])/Table2[[#This Row],[200D EMA]]</f>
        <v>-9.3662298456498677E-2</v>
      </c>
      <c r="V673">
        <v>1.2524415716870501</v>
      </c>
      <c r="W673">
        <v>216.33</v>
      </c>
      <c r="X673">
        <v>223.92</v>
      </c>
      <c r="Y673">
        <v>216.33</v>
      </c>
      <c r="Z673">
        <v>229</v>
      </c>
      <c r="AA673">
        <v>216.33</v>
      </c>
      <c r="AB673">
        <v>229</v>
      </c>
      <c r="AC673" s="2">
        <f>(Table2[[#This Row],[Close Price]]/Table2[[#This Row],[Day Low]])-1</f>
        <v>2.6348634031341245E-3</v>
      </c>
      <c r="AD673" s="2">
        <f>(Table2[[#This Row],[Day High]]/Table2[[#This Row],[Close Price]])-1</f>
        <v>3.2365145228215653E-2</v>
      </c>
      <c r="AE673" s="2">
        <f>(Table2[[#This Row],[Close Price]]/Table2[[#This Row],[Current Week Low]])-1</f>
        <v>2.6348634031341245E-3</v>
      </c>
      <c r="AF673" s="2">
        <f>(Table2[[#This Row],[Current Week High]]/Table2[[#This Row],[Close Price]])-1</f>
        <v>5.5786076532964524E-2</v>
      </c>
      <c r="AG673" s="2">
        <f>(Table2[[#This Row],[Close Price]]/Table2[[#This Row],[Current Month Low]])-1</f>
        <v>2.6348634031341245E-3</v>
      </c>
      <c r="AH673" s="2">
        <f>(Table2[[#This Row],[Current Month High]]/Table2[[#This Row],[Close Price]])-1</f>
        <v>5.5786076532964524E-2</v>
      </c>
      <c r="AI673">
        <v>38.635315813738998</v>
      </c>
      <c r="AJ673">
        <v>5.6760048721071898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-0.18</v>
      </c>
      <c r="AM673" t="s">
        <v>10357</v>
      </c>
      <c r="AN673">
        <v>3.99</v>
      </c>
      <c r="AO673" t="s">
        <v>10358</v>
      </c>
      <c r="AP673">
        <v>2.8470644348868E-2</v>
      </c>
      <c r="AQ673">
        <f>(Table2[[#This Row],[Sharpe Ratio]]-AVERAGE(Table2[Sharpe Ratio]))/_xlfn.STDEV.P(Table2[Sharpe Ratio])</f>
        <v>-0.40157416800415596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673</v>
      </c>
      <c r="AT673">
        <f>_xlfn.RANK.AVG(Table2[[#This Row],[6M Return vs Nifty Z-Score]],Table2[6M Return vs Nifty Z-Score])</f>
        <v>720</v>
      </c>
      <c r="AU673">
        <f>_xlfn.RANK.AVG(Table2[[#This Row],[Sharpe Ratio Z-Score]],Table2[Sharpe Ratio Z-Score])</f>
        <v>449</v>
      </c>
      <c r="AV673">
        <f>(Table2[[#This Row],[Rank 1Y]]+Table2[[#This Row],[Rank 6M]]+Table2[[#This Row],[Rank Sharpe]])/3</f>
        <v>614</v>
      </c>
    </row>
    <row r="674" spans="1:48" x14ac:dyDescent="0.3">
      <c r="A674" t="s">
        <v>1661</v>
      </c>
      <c r="B674" t="s">
        <v>1662</v>
      </c>
      <c r="C674" t="s">
        <v>10314</v>
      </c>
      <c r="D674" t="s">
        <v>405</v>
      </c>
      <c r="E674">
        <v>5235.8371933349999</v>
      </c>
      <c r="F674">
        <v>284.05</v>
      </c>
      <c r="G674">
        <v>-23.914181295179201</v>
      </c>
      <c r="H674">
        <f>(Table2[[#This Row],[1Y Return vs Nifty]]-AVERAGE(Table2[1Y Return vs Nifty]))/_xlfn.STDEV.P(Table2[1Y Return vs Nifty])</f>
        <v>-0.80890128221263913</v>
      </c>
      <c r="I674">
        <v>-2.9635177973536702</v>
      </c>
      <c r="J674">
        <f>(Table2[[#This Row],[1M Return vs Nifty]]-AVERAGE(Table2[1M Return vs Nifty]))/_xlfn.STDEV.P(Table2[1M Return vs Nifty])</f>
        <v>-0.56659016403556905</v>
      </c>
      <c r="K674">
        <v>-23.852759053813401</v>
      </c>
      <c r="L674">
        <f>(Table2[[#This Row],[6M Return vs Nifty]]-AVERAGE(Table2[6M Return vs Nifty]))/_xlfn.STDEV.P(Table2[6M Return vs Nifty])</f>
        <v>-1.1022222112182476</v>
      </c>
      <c r="M674">
        <v>-2.59876513266873</v>
      </c>
      <c r="N674">
        <f>(Table2[[#This Row],[1W Return vs Nifty]]-AVERAGE(Table2[1W Return vs Nifty]))/_xlfn.STDEV.P(Table2[1W Return vs Nifty])</f>
        <v>-0.42527109337828967</v>
      </c>
      <c r="O674">
        <v>284.23</v>
      </c>
      <c r="P674">
        <v>287.24222200377397</v>
      </c>
      <c r="Q674">
        <v>291.85093119675997</v>
      </c>
      <c r="R674">
        <v>60.878930102058398</v>
      </c>
      <c r="S674" s="2">
        <f>(Table2[[#This Row],[Close Price]]-Table2[[#This Row],[20D EMA]])/Table2[[#This Row],[20D EMA]]</f>
        <v>-6.3328994124479054E-4</v>
      </c>
      <c r="T674" s="2">
        <f>(Table2[[#This Row],[Close Price]]-Table2[[#This Row],[50D EMA]])/Table2[[#This Row],[50D EMA]]</f>
        <v>-1.1113345320563709E-2</v>
      </c>
      <c r="U674" s="2">
        <f>(Table2[[#This Row],[Close Price]]-Table2[[#This Row],[200D EMA]])/Table2[[#This Row],[200D EMA]]</f>
        <v>-2.6729163291587144E-2</v>
      </c>
      <c r="V674">
        <v>1.32770369992145</v>
      </c>
      <c r="W674">
        <v>280.75</v>
      </c>
      <c r="X674">
        <v>285.39999999999998</v>
      </c>
      <c r="Y674">
        <v>280.64999999999998</v>
      </c>
      <c r="Z674">
        <v>293.7</v>
      </c>
      <c r="AA674">
        <v>280.64999999999998</v>
      </c>
      <c r="AB674">
        <v>293.7</v>
      </c>
      <c r="AC674" s="2">
        <f>(Table2[[#This Row],[Close Price]]/Table2[[#This Row],[Day Low]])-1</f>
        <v>1.1754229741763211E-2</v>
      </c>
      <c r="AD674" s="2">
        <f>(Table2[[#This Row],[Day High]]/Table2[[#This Row],[Close Price]])-1</f>
        <v>4.75268438655152E-3</v>
      </c>
      <c r="AE674" s="2">
        <f>(Table2[[#This Row],[Close Price]]/Table2[[#This Row],[Current Week Low]])-1</f>
        <v>1.2114733654017495E-2</v>
      </c>
      <c r="AF674" s="2">
        <f>(Table2[[#This Row],[Current Week High]]/Table2[[#This Row],[Close Price]])-1</f>
        <v>3.3972892096461704E-2</v>
      </c>
      <c r="AG674" s="2">
        <f>(Table2[[#This Row],[Close Price]]/Table2[[#This Row],[Current Month Low]])-1</f>
        <v>1.2114733654017495E-2</v>
      </c>
      <c r="AH674" s="2">
        <f>(Table2[[#This Row],[Current Month High]]/Table2[[#This Row],[Close Price]])-1</f>
        <v>3.3972892096461704E-2</v>
      </c>
      <c r="AI674">
        <v>36.578067241682803</v>
      </c>
      <c r="AJ674">
        <v>7.1415100270321101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-0.13</v>
      </c>
      <c r="AM674" t="s">
        <v>10357</v>
      </c>
      <c r="AN674">
        <v>2.16</v>
      </c>
      <c r="AO674" t="s">
        <v>10358</v>
      </c>
      <c r="AP674">
        <v>-1.9905864697380002E-3</v>
      </c>
      <c r="AQ674">
        <f>(Table2[[#This Row],[Sharpe Ratio]]-AVERAGE(Table2[Sharpe Ratio]))/_xlfn.STDEV.P(Table2[Sharpe Ratio])</f>
        <v>-0.75009059432651026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598</v>
      </c>
      <c r="AT674">
        <f>_xlfn.RANK.AVG(Table2[[#This Row],[6M Return vs Nifty Z-Score]],Table2[6M Return vs Nifty Z-Score])</f>
        <v>669</v>
      </c>
      <c r="AU674">
        <f>_xlfn.RANK.AVG(Table2[[#This Row],[Sharpe Ratio Z-Score]],Table2[Sharpe Ratio Z-Score])</f>
        <v>579</v>
      </c>
      <c r="AV674">
        <f>(Table2[[#This Row],[Rank 1Y]]+Table2[[#This Row],[Rank 6M]]+Table2[[#This Row],[Rank Sharpe]])/3</f>
        <v>615.33333333333337</v>
      </c>
    </row>
    <row r="675" spans="1:48" x14ac:dyDescent="0.3">
      <c r="A675" t="s">
        <v>1260</v>
      </c>
      <c r="B675" t="s">
        <v>1261</v>
      </c>
      <c r="C675" t="s">
        <v>10314</v>
      </c>
      <c r="D675" t="s">
        <v>24</v>
      </c>
      <c r="E675">
        <v>9229.2089261929996</v>
      </c>
      <c r="F675">
        <v>83.03</v>
      </c>
      <c r="G675">
        <v>-34.412447344916302</v>
      </c>
      <c r="H675">
        <f>(Table2[[#This Row],[1Y Return vs Nifty]]-AVERAGE(Table2[1Y Return vs Nifty]))/_xlfn.STDEV.P(Table2[1Y Return vs Nifty])</f>
        <v>-0.98393995876029705</v>
      </c>
      <c r="I675">
        <v>2.4915260622954301</v>
      </c>
      <c r="J675">
        <f>(Table2[[#This Row],[1M Return vs Nifty]]-AVERAGE(Table2[1M Return vs Nifty]))/_xlfn.STDEV.P(Table2[1M Return vs Nifty])</f>
        <v>-3.525007476465019E-2</v>
      </c>
      <c r="K675">
        <v>-30.380069033656</v>
      </c>
      <c r="L675">
        <f>(Table2[[#This Row],[6M Return vs Nifty]]-AVERAGE(Table2[6M Return vs Nifty]))/_xlfn.STDEV.P(Table2[6M Return vs Nifty])</f>
        <v>-1.3209084623493195</v>
      </c>
      <c r="M675">
        <v>2.0444929626782802</v>
      </c>
      <c r="N675">
        <f>(Table2[[#This Row],[1W Return vs Nifty]]-AVERAGE(Table2[1W Return vs Nifty]))/_xlfn.STDEV.P(Table2[1W Return vs Nifty])</f>
        <v>0.68578057263191849</v>
      </c>
      <c r="O675">
        <v>82.32</v>
      </c>
      <c r="P675">
        <v>85.738577547942299</v>
      </c>
      <c r="Q675">
        <v>91.596485595115993</v>
      </c>
      <c r="R675">
        <v>46.125372496715002</v>
      </c>
      <c r="S675" s="2">
        <f>(Table2[[#This Row],[Close Price]]-Table2[[#This Row],[20D EMA]])/Table2[[#This Row],[20D EMA]]</f>
        <v>8.6248785228378033E-3</v>
      </c>
      <c r="T675" s="2">
        <f>(Table2[[#This Row],[Close Price]]-Table2[[#This Row],[50D EMA]])/Table2[[#This Row],[50D EMA]]</f>
        <v>-3.1591118320428713E-2</v>
      </c>
      <c r="U675" s="2">
        <f>(Table2[[#This Row],[Close Price]]-Table2[[#This Row],[200D EMA]])/Table2[[#This Row],[200D EMA]]</f>
        <v>-9.3524173328902963E-2</v>
      </c>
      <c r="V675">
        <v>0.638079950316497</v>
      </c>
      <c r="W675">
        <v>82.78</v>
      </c>
      <c r="X675">
        <v>84.1</v>
      </c>
      <c r="Y675">
        <v>80.8</v>
      </c>
      <c r="Z675">
        <v>84.1</v>
      </c>
      <c r="AA675">
        <v>80.8</v>
      </c>
      <c r="AB675">
        <v>84.1</v>
      </c>
      <c r="AC675" s="2">
        <f>(Table2[[#This Row],[Close Price]]/Table2[[#This Row],[Day Low]])-1</f>
        <v>3.0200531529354091E-3</v>
      </c>
      <c r="AD675" s="2">
        <f>(Table2[[#This Row],[Day High]]/Table2[[#This Row],[Close Price]])-1</f>
        <v>1.2886908346380732E-2</v>
      </c>
      <c r="AE675" s="2">
        <f>(Table2[[#This Row],[Close Price]]/Table2[[#This Row],[Current Week Low]])-1</f>
        <v>2.7599009900990179E-2</v>
      </c>
      <c r="AF675" s="2">
        <f>(Table2[[#This Row],[Current Week High]]/Table2[[#This Row],[Close Price]])-1</f>
        <v>1.2886908346380732E-2</v>
      </c>
      <c r="AG675" s="2">
        <f>(Table2[[#This Row],[Close Price]]/Table2[[#This Row],[Current Month Low]])-1</f>
        <v>2.7599009900990179E-2</v>
      </c>
      <c r="AH675" s="2">
        <f>(Table2[[#This Row],[Current Month High]]/Table2[[#This Row],[Close Price]])-1</f>
        <v>1.2886908346380732E-2</v>
      </c>
      <c r="AI675">
        <v>40.310731061062199</v>
      </c>
      <c r="AJ675">
        <v>11.300268096514699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-0.21</v>
      </c>
      <c r="AM675" t="s">
        <v>10357</v>
      </c>
      <c r="AN675">
        <v>2.19</v>
      </c>
      <c r="AO675" t="s">
        <v>10358</v>
      </c>
      <c r="AP675">
        <v>1.5171690763406E-2</v>
      </c>
      <c r="AQ675">
        <f>(Table2[[#This Row],[Sharpe Ratio]]-AVERAGE(Table2[Sharpe Ratio]))/_xlfn.STDEV.P(Table2[Sharpe Ratio])</f>
        <v>-0.55373163678906911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665</v>
      </c>
      <c r="AT675">
        <f>_xlfn.RANK.AVG(Table2[[#This Row],[6M Return vs Nifty Z-Score]],Table2[6M Return vs Nifty Z-Score])</f>
        <v>703</v>
      </c>
      <c r="AU675">
        <f>_xlfn.RANK.AVG(Table2[[#This Row],[Sharpe Ratio Z-Score]],Table2[Sharpe Ratio Z-Score])</f>
        <v>484</v>
      </c>
      <c r="AV675">
        <f>(Table2[[#This Row],[Rank 1Y]]+Table2[[#This Row],[Rank 6M]]+Table2[[#This Row],[Rank Sharpe]])/3</f>
        <v>617.33333333333337</v>
      </c>
    </row>
    <row r="676" spans="1:48" x14ac:dyDescent="0.3">
      <c r="A676" t="s">
        <v>68</v>
      </c>
      <c r="B676" t="s">
        <v>69</v>
      </c>
      <c r="C676" t="s">
        <v>10314</v>
      </c>
      <c r="D676" t="s">
        <v>24</v>
      </c>
      <c r="E676">
        <v>353935.06513629999</v>
      </c>
      <c r="F676">
        <v>1783.8</v>
      </c>
      <c r="G676">
        <v>-27.807789414415598</v>
      </c>
      <c r="H676">
        <f>(Table2[[#This Row],[1Y Return vs Nifty]]-AVERAGE(Table2[1Y Return vs Nifty]))/_xlfn.STDEV.P(Table2[1Y Return vs Nifty])</f>
        <v>-0.87381981342126858</v>
      </c>
      <c r="I676">
        <v>-2.4341053705795099</v>
      </c>
      <c r="J676">
        <f>(Table2[[#This Row],[1M Return vs Nifty]]-AVERAGE(Table2[1M Return vs Nifty]))/_xlfn.STDEV.P(Table2[1M Return vs Nifty])</f>
        <v>-0.51502356744336297</v>
      </c>
      <c r="K676">
        <v>-9.1890998252223604</v>
      </c>
      <c r="L676">
        <f>(Table2[[#This Row],[6M Return vs Nifty]]-AVERAGE(Table2[6M Return vs Nifty]))/_xlfn.STDEV.P(Table2[6M Return vs Nifty])</f>
        <v>-0.6109416263422327</v>
      </c>
      <c r="M676">
        <v>-1.53645192201435</v>
      </c>
      <c r="N676">
        <f>(Table2[[#This Row],[1W Return vs Nifty]]-AVERAGE(Table2[1W Return vs Nifty]))/_xlfn.STDEV.P(Table2[1W Return vs Nifty])</f>
        <v>-0.17107784409392168</v>
      </c>
      <c r="O676">
        <v>1788.97</v>
      </c>
      <c r="P676">
        <v>1782.7272127451799</v>
      </c>
      <c r="Q676">
        <v>1772.11587749299</v>
      </c>
      <c r="R676">
        <v>41.358666660361799</v>
      </c>
      <c r="S676" s="2">
        <f>(Table2[[#This Row],[Close Price]]-Table2[[#This Row],[20D EMA]])/Table2[[#This Row],[20D EMA]]</f>
        <v>-2.8899310776592524E-3</v>
      </c>
      <c r="T676" s="2">
        <f>(Table2[[#This Row],[Close Price]]-Table2[[#This Row],[50D EMA]])/Table2[[#This Row],[50D EMA]]</f>
        <v>6.0176747578113976E-4</v>
      </c>
      <c r="U676" s="2">
        <f>(Table2[[#This Row],[Close Price]]-Table2[[#This Row],[200D EMA]])/Table2[[#This Row],[200D EMA]]</f>
        <v>6.5933174322321975E-3</v>
      </c>
      <c r="V676">
        <v>0.75883802144331802</v>
      </c>
      <c r="W676">
        <v>1763.5</v>
      </c>
      <c r="X676">
        <v>1788.3</v>
      </c>
      <c r="Y676">
        <v>1763.5</v>
      </c>
      <c r="Z676">
        <v>1793.45</v>
      </c>
      <c r="AA676">
        <v>1763.5</v>
      </c>
      <c r="AB676">
        <v>1793.45</v>
      </c>
      <c r="AC676" s="2">
        <f>(Table2[[#This Row],[Close Price]]/Table2[[#This Row],[Day Low]])-1</f>
        <v>1.1511199319534926E-2</v>
      </c>
      <c r="AD676" s="2">
        <f>(Table2[[#This Row],[Day High]]/Table2[[#This Row],[Close Price]])-1</f>
        <v>2.5227043390514403E-3</v>
      </c>
      <c r="AE676" s="2">
        <f>(Table2[[#This Row],[Close Price]]/Table2[[#This Row],[Current Week Low]])-1</f>
        <v>1.1511199319534926E-2</v>
      </c>
      <c r="AF676" s="2">
        <f>(Table2[[#This Row],[Current Week High]]/Table2[[#This Row],[Close Price]])-1</f>
        <v>5.4097993048547455E-3</v>
      </c>
      <c r="AG676" s="2">
        <f>(Table2[[#This Row],[Close Price]]/Table2[[#This Row],[Current Month Low]])-1</f>
        <v>1.1511199319534926E-2</v>
      </c>
      <c r="AH676" s="2">
        <f>(Table2[[#This Row],[Current Month High]]/Table2[[#This Row],[Close Price]])-1</f>
        <v>5.4097993048547455E-3</v>
      </c>
      <c r="AI676">
        <v>7.9997757596143</v>
      </c>
      <c r="AJ676">
        <v>15.542313048547401</v>
      </c>
      <c r="AK676" t="str">
        <f>IF(AND(Table2[[#This Row],[20D EMA]]&gt;Table2[[#This Row],[50D EMA]],Table2[[#This Row],[50D EMA]]&gt;Table2[[#This Row],[200D EMA]]),"Uptrend","Downtrend/NoTrend")</f>
        <v>Uptrend</v>
      </c>
      <c r="AL676">
        <v>0.01</v>
      </c>
      <c r="AM676" t="s">
        <v>10358</v>
      </c>
      <c r="AN676">
        <v>0.14000000000000001</v>
      </c>
      <c r="AO676" t="s">
        <v>10358</v>
      </c>
      <c r="AP676">
        <v>-8.456564490606E-2</v>
      </c>
      <c r="AQ676">
        <f>(Table2[[#This Row],[Sharpe Ratio]]-AVERAGE(Table2[Sharpe Ratio]))/_xlfn.STDEV.P(Table2[Sharpe Ratio])</f>
        <v>-1.6948575487861504</v>
      </c>
      <c r="AR6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-3.8657204000869361</v>
      </c>
      <c r="AS676">
        <f>_xlfn.RANK.AVG(Table2[[#This Row],[1Y Return vs Nifty Z-Score]],Table2[1Y Return vs Nifty Z-Score])</f>
        <v>622</v>
      </c>
      <c r="AT676">
        <f>_xlfn.RANK.AVG(Table2[[#This Row],[6M Return vs Nifty Z-Score]],Table2[6M Return vs Nifty Z-Score])</f>
        <v>523</v>
      </c>
      <c r="AU676">
        <f>_xlfn.RANK.AVG(Table2[[#This Row],[Sharpe Ratio Z-Score]],Table2[Sharpe Ratio Z-Score])</f>
        <v>709</v>
      </c>
      <c r="AV676">
        <f>(Table2[[#This Row],[Rank 1Y]]+Table2[[#This Row],[Rank 6M]]+Table2[[#This Row],[Rank Sharpe]])/3</f>
        <v>618</v>
      </c>
    </row>
    <row r="677" spans="1:48" x14ac:dyDescent="0.3">
      <c r="A677" t="s">
        <v>1818</v>
      </c>
      <c r="B677" t="s">
        <v>1819</v>
      </c>
      <c r="C677" t="s">
        <v>10316</v>
      </c>
      <c r="D677" t="s">
        <v>252</v>
      </c>
      <c r="E677">
        <v>4117.8578989099997</v>
      </c>
      <c r="F677">
        <v>488.05</v>
      </c>
      <c r="G677">
        <v>-28.238403984999302</v>
      </c>
      <c r="H677">
        <f>(Table2[[#This Row],[1Y Return vs Nifty]]-AVERAGE(Table2[1Y Return vs Nifty]))/_xlfn.STDEV.P(Table2[1Y Return vs Nifty])</f>
        <v>-0.88099949473054517</v>
      </c>
      <c r="I677">
        <v>-1.6575817242943101</v>
      </c>
      <c r="J677">
        <f>(Table2[[#This Row],[1M Return vs Nifty]]-AVERAGE(Table2[1M Return vs Nifty]))/_xlfn.STDEV.P(Table2[1M Return vs Nifty])</f>
        <v>-0.43938748565305125</v>
      </c>
      <c r="K677">
        <v>-26.039658800041</v>
      </c>
      <c r="L677">
        <f>(Table2[[#This Row],[6M Return vs Nifty]]-AVERAGE(Table2[6M Return vs Nifty]))/_xlfn.STDEV.P(Table2[6M Return vs Nifty])</f>
        <v>-1.1754905114183152</v>
      </c>
      <c r="M677">
        <v>-0.73799133605207701</v>
      </c>
      <c r="N677">
        <f>(Table2[[#This Row],[1W Return vs Nifty]]-AVERAGE(Table2[1W Return vs Nifty]))/_xlfn.STDEV.P(Table2[1W Return vs Nifty])</f>
        <v>1.9980017877150043E-2</v>
      </c>
      <c r="O677">
        <v>486.7</v>
      </c>
      <c r="P677">
        <v>492.25154541199902</v>
      </c>
      <c r="Q677">
        <v>503.90001187808298</v>
      </c>
      <c r="R677">
        <v>52.185798849996402</v>
      </c>
      <c r="S677" s="2">
        <f>(Table2[[#This Row],[Close Price]]-Table2[[#This Row],[20D EMA]])/Table2[[#This Row],[20D EMA]]</f>
        <v>2.7737826176289764E-3</v>
      </c>
      <c r="T677" s="2">
        <f>(Table2[[#This Row],[Close Price]]-Table2[[#This Row],[50D EMA]])/Table2[[#This Row],[50D EMA]]</f>
        <v>-8.5353625624119585E-3</v>
      </c>
      <c r="U677" s="2">
        <f>(Table2[[#This Row],[Close Price]]-Table2[[#This Row],[200D EMA]])/Table2[[#This Row],[200D EMA]]</f>
        <v>-3.1454676531974021E-2</v>
      </c>
      <c r="V677">
        <v>1.2562722725714699</v>
      </c>
      <c r="W677">
        <v>479.1</v>
      </c>
      <c r="X677">
        <v>490.5</v>
      </c>
      <c r="Y677">
        <v>479.1</v>
      </c>
      <c r="Z677">
        <v>506.5</v>
      </c>
      <c r="AA677">
        <v>479.1</v>
      </c>
      <c r="AB677">
        <v>506.5</v>
      </c>
      <c r="AC677" s="2">
        <f>(Table2[[#This Row],[Close Price]]/Table2[[#This Row],[Day Low]])-1</f>
        <v>1.8680859945731543E-2</v>
      </c>
      <c r="AD677" s="2">
        <f>(Table2[[#This Row],[Day High]]/Table2[[#This Row],[Close Price]])-1</f>
        <v>5.0199774613257642E-3</v>
      </c>
      <c r="AE677" s="2">
        <f>(Table2[[#This Row],[Close Price]]/Table2[[#This Row],[Current Week Low]])-1</f>
        <v>1.8680859945731543E-2</v>
      </c>
      <c r="AF677" s="2">
        <f>(Table2[[#This Row],[Current Week High]]/Table2[[#This Row],[Close Price]])-1</f>
        <v>3.7803503739370914E-2</v>
      </c>
      <c r="AG677" s="2">
        <f>(Table2[[#This Row],[Close Price]]/Table2[[#This Row],[Current Month Low]])-1</f>
        <v>1.8680859945731543E-2</v>
      </c>
      <c r="AH677" s="2">
        <f>(Table2[[#This Row],[Current Month High]]/Table2[[#This Row],[Close Price]])-1</f>
        <v>3.7803503739370914E-2</v>
      </c>
      <c r="AI677">
        <v>43.223030427210297</v>
      </c>
      <c r="AJ677">
        <v>9.1834451901565899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-0.12</v>
      </c>
      <c r="AM677" t="s">
        <v>10357</v>
      </c>
      <c r="AN677">
        <v>0.8</v>
      </c>
      <c r="AO677" t="s">
        <v>10358</v>
      </c>
      <c r="AQ677">
        <f>(Table2[[#This Row],[Sharpe Ratio]]-AVERAGE(Table2[Sharpe Ratio]))/_xlfn.STDEV.P(Table2[Sharpe Ratio])</f>
        <v>-0.72731567472953296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627</v>
      </c>
      <c r="AT677">
        <f>_xlfn.RANK.AVG(Table2[[#This Row],[6M Return vs Nifty Z-Score]],Table2[6M Return vs Nifty Z-Score])</f>
        <v>684</v>
      </c>
      <c r="AU677">
        <f>_xlfn.RANK.AVG(Table2[[#This Row],[Sharpe Ratio Z-Score]],Table2[Sharpe Ratio Z-Score])</f>
        <v>548.5</v>
      </c>
      <c r="AV677">
        <f>(Table2[[#This Row],[Rank 1Y]]+Table2[[#This Row],[Rank 6M]]+Table2[[#This Row],[Rank Sharpe]])/3</f>
        <v>619.83333333333337</v>
      </c>
    </row>
    <row r="678" spans="1:48" x14ac:dyDescent="0.3">
      <c r="A678" t="s">
        <v>2233</v>
      </c>
      <c r="B678" t="s">
        <v>2234</v>
      </c>
      <c r="C678" t="s">
        <v>10323</v>
      </c>
      <c r="D678" t="s">
        <v>410</v>
      </c>
      <c r="E678">
        <v>2548.1097216200001</v>
      </c>
      <c r="F678">
        <v>474.4</v>
      </c>
      <c r="G678">
        <v>-34.869179033088997</v>
      </c>
      <c r="H678">
        <f>(Table2[[#This Row],[1Y Return vs Nifty]]-AVERAGE(Table2[1Y Return vs Nifty]))/_xlfn.STDEV.P(Table2[1Y Return vs Nifty])</f>
        <v>-0.99155509347457949</v>
      </c>
      <c r="I678">
        <v>3.6852005957751199</v>
      </c>
      <c r="J678">
        <f>(Table2[[#This Row],[1M Return vs Nifty]]-AVERAGE(Table2[1M Return vs Nifty]))/_xlfn.STDEV.P(Table2[1M Return vs Nifty])</f>
        <v>8.101794241318408E-2</v>
      </c>
      <c r="K678">
        <v>-20.847694431576102</v>
      </c>
      <c r="L678">
        <f>(Table2[[#This Row],[6M Return vs Nifty]]-AVERAGE(Table2[6M Return vs Nifty]))/_xlfn.STDEV.P(Table2[6M Return vs Nifty])</f>
        <v>-1.0015427094521108</v>
      </c>
      <c r="M678">
        <v>1.7990555248317399</v>
      </c>
      <c r="N678">
        <f>(Table2[[#This Row],[1W Return vs Nifty]]-AVERAGE(Table2[1W Return vs Nifty]))/_xlfn.STDEV.P(Table2[1W Return vs Nifty])</f>
        <v>0.62705162226537725</v>
      </c>
      <c r="O678">
        <v>467.25</v>
      </c>
      <c r="P678">
        <v>470.94667067099198</v>
      </c>
      <c r="Q678">
        <v>493.69489277992398</v>
      </c>
      <c r="R678">
        <v>65.640441712065495</v>
      </c>
      <c r="S678" s="2">
        <f>(Table2[[#This Row],[Close Price]]-Table2[[#This Row],[20D EMA]])/Table2[[#This Row],[20D EMA]]</f>
        <v>1.5302300695559073E-2</v>
      </c>
      <c r="T678" s="2">
        <f>(Table2[[#This Row],[Close Price]]-Table2[[#This Row],[50D EMA]])/Table2[[#This Row],[50D EMA]]</f>
        <v>7.3327396583731871E-3</v>
      </c>
      <c r="U678" s="2">
        <f>(Table2[[#This Row],[Close Price]]-Table2[[#This Row],[200D EMA]])/Table2[[#This Row],[200D EMA]]</f>
        <v>-3.9082625852735219E-2</v>
      </c>
      <c r="V678">
        <v>1.0299036271569</v>
      </c>
      <c r="W678">
        <v>473</v>
      </c>
      <c r="X678">
        <v>479.15</v>
      </c>
      <c r="Y678">
        <v>473</v>
      </c>
      <c r="Z678">
        <v>487.25</v>
      </c>
      <c r="AA678">
        <v>473</v>
      </c>
      <c r="AB678">
        <v>487.25</v>
      </c>
      <c r="AC678" s="2">
        <f>(Table2[[#This Row],[Close Price]]/Table2[[#This Row],[Day Low]])-1</f>
        <v>2.9598308668075113E-3</v>
      </c>
      <c r="AD678" s="2">
        <f>(Table2[[#This Row],[Day High]]/Table2[[#This Row],[Close Price]])-1</f>
        <v>1.0012647554806131E-2</v>
      </c>
      <c r="AE678" s="2">
        <f>(Table2[[#This Row],[Close Price]]/Table2[[#This Row],[Current Week Low]])-1</f>
        <v>2.9598308668075113E-3</v>
      </c>
      <c r="AF678" s="2">
        <f>(Table2[[#This Row],[Current Week High]]/Table2[[#This Row],[Close Price]])-1</f>
        <v>2.7086846543001641E-2</v>
      </c>
      <c r="AG678" s="2">
        <f>(Table2[[#This Row],[Close Price]]/Table2[[#This Row],[Current Month Low]])-1</f>
        <v>2.9598308668075113E-3</v>
      </c>
      <c r="AH678" s="2">
        <f>(Table2[[#This Row],[Current Month High]]/Table2[[#This Row],[Close Price]])-1</f>
        <v>2.7086846543001641E-2</v>
      </c>
      <c r="AI678">
        <v>22.681281618886999</v>
      </c>
      <c r="AJ678">
        <v>9.5359039482798291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-0.05</v>
      </c>
      <c r="AM678" t="s">
        <v>10357</v>
      </c>
      <c r="AN678">
        <v>9.08</v>
      </c>
      <c r="AO678" t="s">
        <v>10358</v>
      </c>
      <c r="AQ678">
        <f>(Table2[[#This Row],[Sharpe Ratio]]-AVERAGE(Table2[Sharpe Ratio]))/_xlfn.STDEV.P(Table2[Sharpe Ratio])</f>
        <v>-0.72731567472953296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667</v>
      </c>
      <c r="AT678">
        <f>_xlfn.RANK.AVG(Table2[[#This Row],[6M Return vs Nifty Z-Score]],Table2[6M Return vs Nifty Z-Score])</f>
        <v>645</v>
      </c>
      <c r="AU678">
        <f>_xlfn.RANK.AVG(Table2[[#This Row],[Sharpe Ratio Z-Score]],Table2[Sharpe Ratio Z-Score])</f>
        <v>548.5</v>
      </c>
      <c r="AV678">
        <f>(Table2[[#This Row],[Rank 1Y]]+Table2[[#This Row],[Rank 6M]]+Table2[[#This Row],[Rank Sharpe]])/3</f>
        <v>620.16666666666663</v>
      </c>
    </row>
    <row r="679" spans="1:48" x14ac:dyDescent="0.3">
      <c r="A679" t="s">
        <v>1424</v>
      </c>
      <c r="B679" t="s">
        <v>1425</v>
      </c>
      <c r="C679" t="s">
        <v>10325</v>
      </c>
      <c r="D679" t="s">
        <v>132</v>
      </c>
      <c r="E679">
        <v>7754.2525618649997</v>
      </c>
      <c r="F679">
        <v>437.9</v>
      </c>
      <c r="G679">
        <v>-48.721746380487701</v>
      </c>
      <c r="H679">
        <f>(Table2[[#This Row],[1Y Return vs Nifty]]-AVERAGE(Table2[1Y Return vs Nifty]))/_xlfn.STDEV.P(Table2[1Y Return vs Nifty])</f>
        <v>-1.2225203827698237</v>
      </c>
      <c r="I679">
        <v>-11.363853355583901</v>
      </c>
      <c r="J679">
        <f>(Table2[[#This Row],[1M Return vs Nifty]]-AVERAGE(Table2[1M Return vs Nifty]))/_xlfn.STDEV.P(Table2[1M Return vs Nifty])</f>
        <v>-1.3848118246223347</v>
      </c>
      <c r="K679">
        <v>-30.7301956342125</v>
      </c>
      <c r="L679">
        <f>(Table2[[#This Row],[6M Return vs Nifty]]-AVERAGE(Table2[6M Return vs Nifty]))/_xlfn.STDEV.P(Table2[6M Return vs Nifty])</f>
        <v>-1.3326388495889971</v>
      </c>
      <c r="M679">
        <v>-0.90446957308642795</v>
      </c>
      <c r="N679">
        <f>(Table2[[#This Row],[1W Return vs Nifty]]-AVERAGE(Table2[1W Return vs Nifty]))/_xlfn.STDEV.P(Table2[1W Return vs Nifty])</f>
        <v>-1.9855356080806665E-2</v>
      </c>
      <c r="O679">
        <v>438.59</v>
      </c>
      <c r="P679">
        <v>451.21942419918503</v>
      </c>
      <c r="Q679">
        <v>479.429985193883</v>
      </c>
      <c r="R679">
        <v>50.102411322857897</v>
      </c>
      <c r="S679" s="2">
        <f>(Table2[[#This Row],[Close Price]]-Table2[[#This Row],[20D EMA]])/Table2[[#This Row],[20D EMA]]</f>
        <v>-1.5732232837045938E-3</v>
      </c>
      <c r="T679" s="2">
        <f>(Table2[[#This Row],[Close Price]]-Table2[[#This Row],[50D EMA]])/Table2[[#This Row],[50D EMA]]</f>
        <v>-2.9518729657580879E-2</v>
      </c>
      <c r="U679" s="2">
        <f>(Table2[[#This Row],[Close Price]]-Table2[[#This Row],[200D EMA]])/Table2[[#This Row],[200D EMA]]</f>
        <v>-8.6623670768294067E-2</v>
      </c>
      <c r="V679">
        <v>0.49966723938364999</v>
      </c>
      <c r="W679">
        <v>429</v>
      </c>
      <c r="X679">
        <v>438.9</v>
      </c>
      <c r="Y679">
        <v>429</v>
      </c>
      <c r="Z679">
        <v>444</v>
      </c>
      <c r="AA679">
        <v>429</v>
      </c>
      <c r="AB679">
        <v>444</v>
      </c>
      <c r="AC679" s="2">
        <f>(Table2[[#This Row],[Close Price]]/Table2[[#This Row],[Day Low]])-1</f>
        <v>2.0745920745920632E-2</v>
      </c>
      <c r="AD679" s="2">
        <f>(Table2[[#This Row],[Day High]]/Table2[[#This Row],[Close Price]])-1</f>
        <v>2.2836263987211503E-3</v>
      </c>
      <c r="AE679" s="2">
        <f>(Table2[[#This Row],[Close Price]]/Table2[[#This Row],[Current Week Low]])-1</f>
        <v>2.0745920745920632E-2</v>
      </c>
      <c r="AF679" s="2">
        <f>(Table2[[#This Row],[Current Week High]]/Table2[[#This Row],[Close Price]])-1</f>
        <v>1.393012103219915E-2</v>
      </c>
      <c r="AG679" s="2">
        <f>(Table2[[#This Row],[Close Price]]/Table2[[#This Row],[Current Month Low]])-1</f>
        <v>2.0745920745920632E-2</v>
      </c>
      <c r="AH679" s="2">
        <f>(Table2[[#This Row],[Current Month High]]/Table2[[#This Row],[Close Price]])-1</f>
        <v>1.393012103219915E-2</v>
      </c>
      <c r="AI679">
        <v>61.041333637816798</v>
      </c>
      <c r="AJ679">
        <v>13.416213416213299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-0.13</v>
      </c>
      <c r="AM679" t="s">
        <v>10357</v>
      </c>
      <c r="AN679">
        <v>3.35</v>
      </c>
      <c r="AO679" t="s">
        <v>10358</v>
      </c>
      <c r="AP679">
        <v>2.9364792408657001E-2</v>
      </c>
      <c r="AQ679">
        <f>(Table2[[#This Row],[Sharpe Ratio]]-AVERAGE(Table2[Sharpe Ratio]))/_xlfn.STDEV.P(Table2[Sharpe Ratio])</f>
        <v>-0.39134394164671066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706</v>
      </c>
      <c r="AT679">
        <f>_xlfn.RANK.AVG(Table2[[#This Row],[6M Return vs Nifty Z-Score]],Table2[6M Return vs Nifty Z-Score])</f>
        <v>708</v>
      </c>
      <c r="AU679">
        <f>_xlfn.RANK.AVG(Table2[[#This Row],[Sharpe Ratio Z-Score]],Table2[Sharpe Ratio Z-Score])</f>
        <v>447</v>
      </c>
      <c r="AV679">
        <f>(Table2[[#This Row],[Rank 1Y]]+Table2[[#This Row],[Rank 6M]]+Table2[[#This Row],[Rank Sharpe]])/3</f>
        <v>620.33333333333337</v>
      </c>
    </row>
    <row r="680" spans="1:48" x14ac:dyDescent="0.3">
      <c r="A680" t="s">
        <v>1204</v>
      </c>
      <c r="B680" t="s">
        <v>1205</v>
      </c>
      <c r="C680" t="s">
        <v>10315</v>
      </c>
      <c r="D680" t="s">
        <v>21</v>
      </c>
      <c r="E680">
        <v>9903.0072670399895</v>
      </c>
      <c r="F680">
        <v>1582.4</v>
      </c>
      <c r="G680">
        <v>-26.8344147788642</v>
      </c>
      <c r="H680">
        <f>(Table2[[#This Row],[1Y Return vs Nifty]]-AVERAGE(Table2[1Y Return vs Nifty]))/_xlfn.STDEV.P(Table2[1Y Return vs Nifty])</f>
        <v>-0.85759063736640551</v>
      </c>
      <c r="I680">
        <v>-2.0913411479181798</v>
      </c>
      <c r="J680">
        <f>(Table2[[#This Row],[1M Return vs Nifty]]-AVERAGE(Table2[1M Return vs Nifty]))/_xlfn.STDEV.P(Table2[1M Return vs Nifty])</f>
        <v>-0.48163714978045102</v>
      </c>
      <c r="K680">
        <v>-12.396516890824</v>
      </c>
      <c r="L680">
        <f>(Table2[[#This Row],[6M Return vs Nifty]]-AVERAGE(Table2[6M Return vs Nifty]))/_xlfn.STDEV.P(Table2[6M Return vs Nifty])</f>
        <v>-0.7184005973511689</v>
      </c>
      <c r="M680">
        <v>-0.43521156641259601</v>
      </c>
      <c r="N680">
        <f>(Table2[[#This Row],[1W Return vs Nifty]]-AVERAGE(Table2[1W Return vs Nifty]))/_xlfn.STDEV.P(Table2[1W Return vs Nifty])</f>
        <v>9.2430000321425856E-2</v>
      </c>
      <c r="O680">
        <v>1584.47</v>
      </c>
      <c r="P680">
        <v>1604.94118098432</v>
      </c>
      <c r="Q680">
        <v>1579.7316457680699</v>
      </c>
      <c r="R680">
        <v>49.606577509059903</v>
      </c>
      <c r="S680" s="2">
        <f>(Table2[[#This Row],[Close Price]]-Table2[[#This Row],[20D EMA]])/Table2[[#This Row],[20D EMA]]</f>
        <v>-1.3064305414428397E-3</v>
      </c>
      <c r="T680" s="2">
        <f>(Table2[[#This Row],[Close Price]]-Table2[[#This Row],[50D EMA]])/Table2[[#This Row],[50D EMA]]</f>
        <v>-1.4044864230161548E-2</v>
      </c>
      <c r="U680" s="2">
        <f>(Table2[[#This Row],[Close Price]]-Table2[[#This Row],[200D EMA]])/Table2[[#This Row],[200D EMA]]</f>
        <v>1.6891186797950047E-3</v>
      </c>
      <c r="V680">
        <v>0.20776633266410899</v>
      </c>
      <c r="W680">
        <v>1555.6</v>
      </c>
      <c r="X680">
        <v>1621.1</v>
      </c>
      <c r="Y680">
        <v>1555.6</v>
      </c>
      <c r="Z680">
        <v>1621.1</v>
      </c>
      <c r="AA680">
        <v>1555.6</v>
      </c>
      <c r="AB680">
        <v>1621.1</v>
      </c>
      <c r="AC680" s="2">
        <f>(Table2[[#This Row],[Close Price]]/Table2[[#This Row],[Day Low]])-1</f>
        <v>1.7228079197737278E-2</v>
      </c>
      <c r="AD680" s="2">
        <f>(Table2[[#This Row],[Day High]]/Table2[[#This Row],[Close Price]])-1</f>
        <v>2.4456521739130377E-2</v>
      </c>
      <c r="AE680" s="2">
        <f>(Table2[[#This Row],[Close Price]]/Table2[[#This Row],[Current Week Low]])-1</f>
        <v>1.7228079197737278E-2</v>
      </c>
      <c r="AF680" s="2">
        <f>(Table2[[#This Row],[Current Week High]]/Table2[[#This Row],[Close Price]])-1</f>
        <v>2.4456521739130377E-2</v>
      </c>
      <c r="AG680" s="2">
        <f>(Table2[[#This Row],[Close Price]]/Table2[[#This Row],[Current Month Low]])-1</f>
        <v>1.7228079197737278E-2</v>
      </c>
      <c r="AH680" s="2">
        <f>(Table2[[#This Row],[Current Month High]]/Table2[[#This Row],[Close Price]])-1</f>
        <v>2.4456521739130377E-2</v>
      </c>
      <c r="AI680">
        <v>22.753412537917001</v>
      </c>
      <c r="AJ680">
        <v>14.1661556220915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-0.16</v>
      </c>
      <c r="AM680" t="s">
        <v>10357</v>
      </c>
      <c r="AN680">
        <v>3.25</v>
      </c>
      <c r="AO680" t="s">
        <v>10358</v>
      </c>
      <c r="AP680">
        <v>-6.8624142319038003E-2</v>
      </c>
      <c r="AQ680">
        <f>(Table2[[#This Row],[Sharpe Ratio]]-AVERAGE(Table2[Sharpe Ratio]))/_xlfn.STDEV.P(Table2[Sharpe Ratio])</f>
        <v>-1.5124658540801079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617</v>
      </c>
      <c r="AT680">
        <f>_xlfn.RANK.AVG(Table2[[#This Row],[6M Return vs Nifty Z-Score]],Table2[6M Return vs Nifty Z-Score])</f>
        <v>561</v>
      </c>
      <c r="AU680">
        <f>_xlfn.RANK.AVG(Table2[[#This Row],[Sharpe Ratio Z-Score]],Table2[Sharpe Ratio Z-Score])</f>
        <v>685</v>
      </c>
      <c r="AV680">
        <f>(Table2[[#This Row],[Rank 1Y]]+Table2[[#This Row],[Rank 6M]]+Table2[[#This Row],[Rank Sharpe]])/3</f>
        <v>621</v>
      </c>
    </row>
    <row r="681" spans="1:48" x14ac:dyDescent="0.3">
      <c r="A681" t="s">
        <v>1920</v>
      </c>
      <c r="B681" t="s">
        <v>1921</v>
      </c>
      <c r="C681" t="s">
        <v>10329</v>
      </c>
      <c r="D681" t="s">
        <v>1922</v>
      </c>
      <c r="E681">
        <v>3697.7483004999999</v>
      </c>
      <c r="F681">
        <v>20.5</v>
      </c>
      <c r="G681">
        <v>-17.922418854887798</v>
      </c>
      <c r="H681">
        <f>(Table2[[#This Row],[1Y Return vs Nifty]]-AVERAGE(Table2[1Y Return vs Nifty]))/_xlfn.STDEV.P(Table2[1Y Return vs Nifty])</f>
        <v>-0.70900000682413455</v>
      </c>
      <c r="I681">
        <v>-9.5074951905009808</v>
      </c>
      <c r="J681">
        <f>(Table2[[#This Row],[1M Return vs Nifty]]-AVERAGE(Table2[1M Return vs Nifty]))/_xlfn.STDEV.P(Table2[1M Return vs Nifty])</f>
        <v>-1.2039961357788345</v>
      </c>
      <c r="K681">
        <v>-20.537828787517999</v>
      </c>
      <c r="L681">
        <f>(Table2[[#This Row],[6M Return vs Nifty]]-AVERAGE(Table2[6M Return vs Nifty]))/_xlfn.STDEV.P(Table2[6M Return vs Nifty])</f>
        <v>-0.99116119604725539</v>
      </c>
      <c r="M681">
        <v>-4.4016813894126603</v>
      </c>
      <c r="N681">
        <f>(Table2[[#This Row],[1W Return vs Nifty]]-AVERAGE(Table2[1W Return vs Nifty]))/_xlfn.STDEV.P(Table2[1W Return vs Nifty])</f>
        <v>-0.85667789213874701</v>
      </c>
      <c r="O681">
        <v>21.35</v>
      </c>
      <c r="P681">
        <v>21.827226438205201</v>
      </c>
      <c r="Q681">
        <v>21.330770781842901</v>
      </c>
      <c r="R681">
        <v>32.416618747607401</v>
      </c>
      <c r="S681" s="2">
        <f>(Table2[[#This Row],[Close Price]]-Table2[[#This Row],[20D EMA]])/Table2[[#This Row],[20D EMA]]</f>
        <v>-3.9812646370023484E-2</v>
      </c>
      <c r="T681" s="2">
        <f>(Table2[[#This Row],[Close Price]]-Table2[[#This Row],[50D EMA]])/Table2[[#This Row],[50D EMA]]</f>
        <v>-6.0806004920629576E-2</v>
      </c>
      <c r="U681" s="2">
        <f>(Table2[[#This Row],[Close Price]]-Table2[[#This Row],[200D EMA]])/Table2[[#This Row],[200D EMA]]</f>
        <v>-3.8947058704042074E-2</v>
      </c>
      <c r="V681">
        <v>0.67311970781120201</v>
      </c>
      <c r="W681">
        <v>20.28</v>
      </c>
      <c r="X681">
        <v>20.61</v>
      </c>
      <c r="Y681">
        <v>20.28</v>
      </c>
      <c r="Z681">
        <v>21.2</v>
      </c>
      <c r="AA681">
        <v>20.28</v>
      </c>
      <c r="AB681">
        <v>21.2</v>
      </c>
      <c r="AC681" s="2">
        <f>(Table2[[#This Row],[Close Price]]/Table2[[#This Row],[Day Low]])-1</f>
        <v>1.0848126232741562E-2</v>
      </c>
      <c r="AD681" s="2">
        <f>(Table2[[#This Row],[Day High]]/Table2[[#This Row],[Close Price]])-1</f>
        <v>5.3658536585365901E-3</v>
      </c>
      <c r="AE681" s="2">
        <f>(Table2[[#This Row],[Close Price]]/Table2[[#This Row],[Current Week Low]])-1</f>
        <v>1.0848126232741562E-2</v>
      </c>
      <c r="AF681" s="2">
        <f>(Table2[[#This Row],[Current Week High]]/Table2[[#This Row],[Close Price]])-1</f>
        <v>3.4146341463414664E-2</v>
      </c>
      <c r="AG681" s="2">
        <f>(Table2[[#This Row],[Close Price]]/Table2[[#This Row],[Current Month Low]])-1</f>
        <v>1.0848126232741562E-2</v>
      </c>
      <c r="AH681" s="2">
        <f>(Table2[[#This Row],[Current Month High]]/Table2[[#This Row],[Close Price]])-1</f>
        <v>3.4146341463414664E-2</v>
      </c>
      <c r="AI681">
        <v>36.341463414634099</v>
      </c>
      <c r="AJ681">
        <v>23.123123123123101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-0.16</v>
      </c>
      <c r="AM681" t="s">
        <v>10357</v>
      </c>
      <c r="AN681">
        <v>-2.52</v>
      </c>
      <c r="AO681" t="s">
        <v>10357</v>
      </c>
      <c r="AP681">
        <v>-4.7412406560243002E-2</v>
      </c>
      <c r="AQ681">
        <f>(Table2[[#This Row],[Sharpe Ratio]]-AVERAGE(Table2[Sharpe Ratio]))/_xlfn.STDEV.P(Table2[Sharpe Ratio])</f>
        <v>-1.2697757806956196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563</v>
      </c>
      <c r="AT681">
        <f>_xlfn.RANK.AVG(Table2[[#This Row],[6M Return vs Nifty Z-Score]],Table2[6M Return vs Nifty Z-Score])</f>
        <v>638</v>
      </c>
      <c r="AU681">
        <f>_xlfn.RANK.AVG(Table2[[#This Row],[Sharpe Ratio Z-Score]],Table2[Sharpe Ratio Z-Score])</f>
        <v>662</v>
      </c>
      <c r="AV681">
        <f>(Table2[[#This Row],[Rank 1Y]]+Table2[[#This Row],[Rank 6M]]+Table2[[#This Row],[Rank Sharpe]])/3</f>
        <v>621</v>
      </c>
    </row>
    <row r="682" spans="1:48" x14ac:dyDescent="0.3">
      <c r="A682" t="s">
        <v>366</v>
      </c>
      <c r="B682" t="s">
        <v>367</v>
      </c>
      <c r="C682" t="s">
        <v>10324</v>
      </c>
      <c r="D682" t="s">
        <v>104</v>
      </c>
      <c r="E682">
        <v>67161.510382890003</v>
      </c>
      <c r="F682">
        <v>597.70000000000005</v>
      </c>
      <c r="G682">
        <v>-27.699819878403499</v>
      </c>
      <c r="H682">
        <f>(Table2[[#This Row],[1Y Return vs Nifty]]-AVERAGE(Table2[1Y Return vs Nifty]))/_xlfn.STDEV.P(Table2[1Y Return vs Nifty])</f>
        <v>-0.87201962617115647</v>
      </c>
      <c r="I682">
        <v>4.6320009329532201</v>
      </c>
      <c r="J682">
        <f>(Table2[[#This Row],[1M Return vs Nifty]]-AVERAGE(Table2[1M Return vs Nifty]))/_xlfn.STDEV.P(Table2[1M Return vs Nifty])</f>
        <v>0.17323956127113191</v>
      </c>
      <c r="K682">
        <v>-9.2185414736314097</v>
      </c>
      <c r="L682">
        <f>(Table2[[#This Row],[6M Return vs Nifty]]-AVERAGE(Table2[6M Return vs Nifty]))/_xlfn.STDEV.P(Table2[6M Return vs Nifty])</f>
        <v>-0.61192801793962548</v>
      </c>
      <c r="M682">
        <v>-1.47764752429719</v>
      </c>
      <c r="N682">
        <f>(Table2[[#This Row],[1W Return vs Nifty]]-AVERAGE(Table2[1W Return vs Nifty]))/_xlfn.STDEV.P(Table2[1W Return vs Nifty])</f>
        <v>-0.15700696482967205</v>
      </c>
      <c r="O682">
        <v>565.71</v>
      </c>
      <c r="P682">
        <v>545.85846372816502</v>
      </c>
      <c r="Q682">
        <v>540.17896550809303</v>
      </c>
      <c r="R682">
        <v>61.049950274440903</v>
      </c>
      <c r="S682" s="2">
        <f>(Table2[[#This Row],[Close Price]]-Table2[[#This Row],[20D EMA]])/Table2[[#This Row],[20D EMA]]</f>
        <v>5.6548408195011592E-2</v>
      </c>
      <c r="T682" s="2">
        <f>(Table2[[#This Row],[Close Price]]-Table2[[#This Row],[50D EMA]])/Table2[[#This Row],[50D EMA]]</f>
        <v>9.4972487772309905E-2</v>
      </c>
      <c r="U682" s="2">
        <f>(Table2[[#This Row],[Close Price]]-Table2[[#This Row],[200D EMA]])/Table2[[#This Row],[200D EMA]]</f>
        <v>0.10648514319287249</v>
      </c>
      <c r="V682">
        <v>0.92155604527422597</v>
      </c>
      <c r="W682">
        <v>574.70000000000005</v>
      </c>
      <c r="X682">
        <v>599.5</v>
      </c>
      <c r="Y682">
        <v>570.15</v>
      </c>
      <c r="Z682">
        <v>599.5</v>
      </c>
      <c r="AA682">
        <v>570.15</v>
      </c>
      <c r="AB682">
        <v>599.5</v>
      </c>
      <c r="AC682" s="2">
        <f>(Table2[[#This Row],[Close Price]]/Table2[[#This Row],[Day Low]])-1</f>
        <v>4.0020880459370023E-2</v>
      </c>
      <c r="AD682" s="2">
        <f>(Table2[[#This Row],[Day High]]/Table2[[#This Row],[Close Price]])-1</f>
        <v>3.0115442529696779E-3</v>
      </c>
      <c r="AE682" s="2">
        <f>(Table2[[#This Row],[Close Price]]/Table2[[#This Row],[Current Week Low]])-1</f>
        <v>4.832061738139104E-2</v>
      </c>
      <c r="AF682" s="2">
        <f>(Table2[[#This Row],[Current Week High]]/Table2[[#This Row],[Close Price]])-1</f>
        <v>3.0115442529696779E-3</v>
      </c>
      <c r="AG682" s="2">
        <f>(Table2[[#This Row],[Close Price]]/Table2[[#This Row],[Current Month Low]])-1</f>
        <v>4.832061738139104E-2</v>
      </c>
      <c r="AH682" s="2">
        <f>(Table2[[#This Row],[Current Month High]]/Table2[[#This Row],[Close Price]])-1</f>
        <v>3.0115442529696779E-3</v>
      </c>
      <c r="AI682">
        <v>13.727622553120201</v>
      </c>
      <c r="AJ682">
        <v>36.150341685649202</v>
      </c>
      <c r="AK682" t="str">
        <f>IF(AND(Table2[[#This Row],[20D EMA]]&gt;Table2[[#This Row],[50D EMA]],Table2[[#This Row],[50D EMA]]&gt;Table2[[#This Row],[200D EMA]]),"Uptrend","Downtrend/NoTrend")</f>
        <v>Uptrend</v>
      </c>
      <c r="AL682">
        <v>0.16</v>
      </c>
      <c r="AM682" t="s">
        <v>10358</v>
      </c>
      <c r="AN682">
        <v>6.21</v>
      </c>
      <c r="AO682" t="s">
        <v>10358</v>
      </c>
      <c r="AP682">
        <v>-9.5008951551311005E-2</v>
      </c>
      <c r="AQ682">
        <f>(Table2[[#This Row],[Sharpe Ratio]]-AVERAGE(Table2[Sharpe Ratio]))/_xlfn.STDEV.P(Table2[Sharpe Ratio])</f>
        <v>-1.8143426717828295</v>
      </c>
      <c r="AR6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-3.2820577194521516</v>
      </c>
      <c r="AS682">
        <f>_xlfn.RANK.AVG(Table2[[#This Row],[1Y Return vs Nifty Z-Score]],Table2[1Y Return vs Nifty Z-Score])</f>
        <v>621</v>
      </c>
      <c r="AT682">
        <f>_xlfn.RANK.AVG(Table2[[#This Row],[6M Return vs Nifty Z-Score]],Table2[6M Return vs Nifty Z-Score])</f>
        <v>524</v>
      </c>
      <c r="AU682">
        <f>_xlfn.RANK.AVG(Table2[[#This Row],[Sharpe Ratio Z-Score]],Table2[Sharpe Ratio Z-Score])</f>
        <v>719</v>
      </c>
      <c r="AV682">
        <f>(Table2[[#This Row],[Rank 1Y]]+Table2[[#This Row],[Rank 6M]]+Table2[[#This Row],[Rank Sharpe]])/3</f>
        <v>621.33333333333337</v>
      </c>
    </row>
    <row r="683" spans="1:48" x14ac:dyDescent="0.3">
      <c r="A683" t="s">
        <v>955</v>
      </c>
      <c r="B683" t="s">
        <v>956</v>
      </c>
      <c r="C683" t="s">
        <v>10321</v>
      </c>
      <c r="D683" t="s">
        <v>127</v>
      </c>
      <c r="E683">
        <v>15608.4067571</v>
      </c>
      <c r="F683">
        <v>54.9</v>
      </c>
      <c r="G683">
        <v>-32.8021539800217</v>
      </c>
      <c r="H683">
        <f>(Table2[[#This Row],[1Y Return vs Nifty]]-AVERAGE(Table2[1Y Return vs Nifty]))/_xlfn.STDEV.P(Table2[1Y Return vs Nifty])</f>
        <v>-0.95709137080212803</v>
      </c>
      <c r="I683">
        <v>-6.0743316085176096</v>
      </c>
      <c r="J683">
        <f>(Table2[[#This Row],[1M Return vs Nifty]]-AVERAGE(Table2[1M Return vs Nifty]))/_xlfn.STDEV.P(Table2[1M Return vs Nifty])</f>
        <v>-0.8695941600905851</v>
      </c>
      <c r="K683">
        <v>-23.125152325193099</v>
      </c>
      <c r="L683">
        <f>(Table2[[#This Row],[6M Return vs Nifty]]-AVERAGE(Table2[6M Return vs Nifty]))/_xlfn.STDEV.P(Table2[6M Return vs Nifty])</f>
        <v>-1.077845004027062</v>
      </c>
      <c r="M683">
        <v>-3.80528683401017</v>
      </c>
      <c r="N683">
        <f>(Table2[[#This Row],[1W Return vs Nifty]]-AVERAGE(Table2[1W Return vs Nifty]))/_xlfn.STDEV.P(Table2[1W Return vs Nifty])</f>
        <v>-0.71397094999323762</v>
      </c>
      <c r="O683">
        <v>54.79</v>
      </c>
      <c r="P683">
        <v>56.2524547294367</v>
      </c>
      <c r="Q683">
        <v>55.773801140010399</v>
      </c>
      <c r="R683">
        <v>31.568804133678402</v>
      </c>
      <c r="S683" s="2">
        <f>(Table2[[#This Row],[Close Price]]-Table2[[#This Row],[20D EMA]])/Table2[[#This Row],[20D EMA]]</f>
        <v>2.0076656324146637E-3</v>
      </c>
      <c r="T683" s="2">
        <f>(Table2[[#This Row],[Close Price]]-Table2[[#This Row],[50D EMA]])/Table2[[#This Row],[50D EMA]]</f>
        <v>-2.4042590424573358E-2</v>
      </c>
      <c r="U683" s="2">
        <f>(Table2[[#This Row],[Close Price]]-Table2[[#This Row],[200D EMA]])/Table2[[#This Row],[200D EMA]]</f>
        <v>-1.5666874449114104E-2</v>
      </c>
      <c r="V683">
        <v>0.60806968858073596</v>
      </c>
      <c r="W683">
        <v>52.91</v>
      </c>
      <c r="X683">
        <v>55.5</v>
      </c>
      <c r="Y683">
        <v>52.91</v>
      </c>
      <c r="Z683">
        <v>55.5</v>
      </c>
      <c r="AA683">
        <v>52.91</v>
      </c>
      <c r="AB683">
        <v>55.5</v>
      </c>
      <c r="AC683" s="2">
        <f>(Table2[[#This Row],[Close Price]]/Table2[[#This Row],[Day Low]])-1</f>
        <v>3.7611037611037679E-2</v>
      </c>
      <c r="AD683" s="2">
        <f>(Table2[[#This Row],[Day High]]/Table2[[#This Row],[Close Price]])-1</f>
        <v>1.0928961748633892E-2</v>
      </c>
      <c r="AE683" s="2">
        <f>(Table2[[#This Row],[Close Price]]/Table2[[#This Row],[Current Week Low]])-1</f>
        <v>3.7611037611037679E-2</v>
      </c>
      <c r="AF683" s="2">
        <f>(Table2[[#This Row],[Current Week High]]/Table2[[#This Row],[Close Price]])-1</f>
        <v>1.0928961748633892E-2</v>
      </c>
      <c r="AG683" s="2">
        <f>(Table2[[#This Row],[Close Price]]/Table2[[#This Row],[Current Month Low]])-1</f>
        <v>3.7611037611037679E-2</v>
      </c>
      <c r="AH683" s="2">
        <f>(Table2[[#This Row],[Current Month High]]/Table2[[#This Row],[Close Price]])-1</f>
        <v>1.0928961748633892E-2</v>
      </c>
      <c r="AI683">
        <v>34.244080145719401</v>
      </c>
      <c r="AJ683">
        <v>40.229885057471201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-0.01</v>
      </c>
      <c r="AM683" t="s">
        <v>10357</v>
      </c>
      <c r="AN683">
        <v>-1.22</v>
      </c>
      <c r="AO683" t="s">
        <v>10357</v>
      </c>
      <c r="AQ683">
        <f>(Table2[[#This Row],[Sharpe Ratio]]-AVERAGE(Table2[Sharpe Ratio]))/_xlfn.STDEV.P(Table2[Sharpe Ratio])</f>
        <v>-0.72731567472953296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658</v>
      </c>
      <c r="AT683">
        <f>_xlfn.RANK.AVG(Table2[[#This Row],[6M Return vs Nifty Z-Score]],Table2[6M Return vs Nifty Z-Score])</f>
        <v>662</v>
      </c>
      <c r="AU683">
        <f>_xlfn.RANK.AVG(Table2[[#This Row],[Sharpe Ratio Z-Score]],Table2[Sharpe Ratio Z-Score])</f>
        <v>548.5</v>
      </c>
      <c r="AV683">
        <f>(Table2[[#This Row],[Rank 1Y]]+Table2[[#This Row],[Rank 6M]]+Table2[[#This Row],[Rank Sharpe]])/3</f>
        <v>622.83333333333337</v>
      </c>
    </row>
    <row r="684" spans="1:48" x14ac:dyDescent="0.3">
      <c r="A684" t="s">
        <v>2359</v>
      </c>
      <c r="B684" t="s">
        <v>2360</v>
      </c>
      <c r="C684" t="s">
        <v>6744</v>
      </c>
      <c r="D684" t="s">
        <v>77</v>
      </c>
      <c r="E684">
        <v>2283.085188</v>
      </c>
      <c r="F684">
        <v>87.91</v>
      </c>
      <c r="G684">
        <v>-49.2603902200824</v>
      </c>
      <c r="H684">
        <f>(Table2[[#This Row],[1Y Return vs Nifty]]-AVERAGE(Table2[1Y Return vs Nifty]))/_xlfn.STDEV.P(Table2[1Y Return vs Nifty])</f>
        <v>-1.2315012472636859</v>
      </c>
      <c r="I684">
        <v>-3.71520470693532</v>
      </c>
      <c r="J684">
        <f>(Table2[[#This Row],[1M Return vs Nifty]]-AVERAGE(Table2[1M Return vs Nifty]))/_xlfn.STDEV.P(Table2[1M Return vs Nifty])</f>
        <v>-0.63980706199587023</v>
      </c>
      <c r="K684">
        <v>-29.921478969627099</v>
      </c>
      <c r="L684">
        <f>(Table2[[#This Row],[6M Return vs Nifty]]-AVERAGE(Table2[6M Return vs Nifty]))/_xlfn.STDEV.P(Table2[6M Return vs Nifty])</f>
        <v>-1.3055441940338661</v>
      </c>
      <c r="M684">
        <v>-2.1045028328505402</v>
      </c>
      <c r="N684">
        <f>(Table2[[#This Row],[1W Return vs Nifty]]-AVERAGE(Table2[1W Return vs Nifty]))/_xlfn.STDEV.P(Table2[1W Return vs Nifty])</f>
        <v>-0.30700264041218406</v>
      </c>
      <c r="O684">
        <v>90.75</v>
      </c>
      <c r="P684">
        <v>93.112635944495693</v>
      </c>
      <c r="Q684">
        <v>98.243821365492494</v>
      </c>
      <c r="R684">
        <v>31.870721685200401</v>
      </c>
      <c r="S684" s="2">
        <f>(Table2[[#This Row],[Close Price]]-Table2[[#This Row],[20D EMA]])/Table2[[#This Row],[20D EMA]]</f>
        <v>-3.1294765840220423E-2</v>
      </c>
      <c r="T684" s="2">
        <f>(Table2[[#This Row],[Close Price]]-Table2[[#This Row],[50D EMA]])/Table2[[#This Row],[50D EMA]]</f>
        <v>-5.5874650005580125E-2</v>
      </c>
      <c r="U684" s="2">
        <f>(Table2[[#This Row],[Close Price]]-Table2[[#This Row],[200D EMA]])/Table2[[#This Row],[200D EMA]]</f>
        <v>-0.10518545819841435</v>
      </c>
      <c r="V684">
        <v>0.38552328640942202</v>
      </c>
      <c r="W684">
        <v>87.2</v>
      </c>
      <c r="X684">
        <v>89.56</v>
      </c>
      <c r="Y684">
        <v>87.2</v>
      </c>
      <c r="Z684">
        <v>90.79</v>
      </c>
      <c r="AA684">
        <v>87.2</v>
      </c>
      <c r="AB684">
        <v>90.79</v>
      </c>
      <c r="AC684" s="2">
        <f>(Table2[[#This Row],[Close Price]]/Table2[[#This Row],[Day Low]])-1</f>
        <v>8.1422018348622505E-3</v>
      </c>
      <c r="AD684" s="2">
        <f>(Table2[[#This Row],[Day High]]/Table2[[#This Row],[Close Price]])-1</f>
        <v>1.8769195768399527E-2</v>
      </c>
      <c r="AE684" s="2">
        <f>(Table2[[#This Row],[Close Price]]/Table2[[#This Row],[Current Week Low]])-1</f>
        <v>8.1422018348622505E-3</v>
      </c>
      <c r="AF684" s="2">
        <f>(Table2[[#This Row],[Current Week High]]/Table2[[#This Row],[Close Price]])-1</f>
        <v>3.2760778068479324E-2</v>
      </c>
      <c r="AG684" s="2">
        <f>(Table2[[#This Row],[Close Price]]/Table2[[#This Row],[Current Month Low]])-1</f>
        <v>8.1422018348622505E-3</v>
      </c>
      <c r="AH684" s="2">
        <f>(Table2[[#This Row],[Current Month High]]/Table2[[#This Row],[Close Price]])-1</f>
        <v>3.2760778068479324E-2</v>
      </c>
      <c r="AI684">
        <v>77.454214537595206</v>
      </c>
      <c r="AJ684">
        <v>6.0434258142340003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-0.2</v>
      </c>
      <c r="AM684" t="s">
        <v>10357</v>
      </c>
      <c r="AN684">
        <v>-2.63</v>
      </c>
      <c r="AO684" t="s">
        <v>10357</v>
      </c>
      <c r="AP684">
        <v>2.3097237650217001E-2</v>
      </c>
      <c r="AQ684">
        <f>(Table2[[#This Row],[Sharpe Ratio]]-AVERAGE(Table2[Sharpe Ratio]))/_xlfn.STDEV.P(Table2[Sharpe Ratio])</f>
        <v>-0.46305298712812165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707</v>
      </c>
      <c r="AT684">
        <f>_xlfn.RANK.AVG(Table2[[#This Row],[6M Return vs Nifty Z-Score]],Table2[6M Return vs Nifty Z-Score])</f>
        <v>700</v>
      </c>
      <c r="AU684">
        <f>_xlfn.RANK.AVG(Table2[[#This Row],[Sharpe Ratio Z-Score]],Table2[Sharpe Ratio Z-Score])</f>
        <v>463</v>
      </c>
      <c r="AV684">
        <f>(Table2[[#This Row],[Rank 1Y]]+Table2[[#This Row],[Rank 6M]]+Table2[[#This Row],[Rank Sharpe]])/3</f>
        <v>623.33333333333337</v>
      </c>
    </row>
    <row r="685" spans="1:48" x14ac:dyDescent="0.3">
      <c r="A685" t="s">
        <v>914</v>
      </c>
      <c r="B685" t="s">
        <v>915</v>
      </c>
      <c r="C685" t="s">
        <v>10327</v>
      </c>
      <c r="D685" t="s">
        <v>573</v>
      </c>
      <c r="E685">
        <v>16342.68864</v>
      </c>
      <c r="F685">
        <v>3336.65</v>
      </c>
      <c r="G685">
        <v>-55.810799351649102</v>
      </c>
      <c r="H685">
        <f>(Table2[[#This Row],[1Y Return vs Nifty]]-AVERAGE(Table2[1Y Return vs Nifty]))/_xlfn.STDEV.P(Table2[1Y Return vs Nifty])</f>
        <v>-1.3407168967626661</v>
      </c>
      <c r="I685">
        <v>-7.7441624460543999</v>
      </c>
      <c r="J685">
        <f>(Table2[[#This Row],[1M Return vs Nifty]]-AVERAGE(Table2[1M Return vs Nifty]))/_xlfn.STDEV.P(Table2[1M Return vs Nifty])</f>
        <v>-1.0322414437993552</v>
      </c>
      <c r="K685">
        <v>-3.0748924454770998</v>
      </c>
      <c r="L685">
        <f>(Table2[[#This Row],[6M Return vs Nifty]]-AVERAGE(Table2[6M Return vs Nifty]))/_xlfn.STDEV.P(Table2[6M Return vs Nifty])</f>
        <v>-0.40609566458408319</v>
      </c>
      <c r="M685">
        <v>2.6473366596251199E-2</v>
      </c>
      <c r="N685">
        <f>(Table2[[#This Row],[1W Return vs Nifty]]-AVERAGE(Table2[1W Return vs Nifty]))/_xlfn.STDEV.P(Table2[1W Return vs Nifty])</f>
        <v>0.20290325066805681</v>
      </c>
      <c r="O685">
        <v>3357.99</v>
      </c>
      <c r="P685">
        <v>3427.90004554184</v>
      </c>
      <c r="Q685">
        <v>3521.1516743900902</v>
      </c>
      <c r="R685">
        <v>40.264716755463503</v>
      </c>
      <c r="S685" s="2">
        <f>(Table2[[#This Row],[Close Price]]-Table2[[#This Row],[20D EMA]])/Table2[[#This Row],[20D EMA]]</f>
        <v>-6.3549921232641231E-3</v>
      </c>
      <c r="T685" s="2">
        <f>(Table2[[#This Row],[Close Price]]-Table2[[#This Row],[50D EMA]])/Table2[[#This Row],[50D EMA]]</f>
        <v>-2.6619809308767697E-2</v>
      </c>
      <c r="U685" s="2">
        <f>(Table2[[#This Row],[Close Price]]-Table2[[#This Row],[200D EMA]])/Table2[[#This Row],[200D EMA]]</f>
        <v>-5.2398104782591687E-2</v>
      </c>
      <c r="V685">
        <v>0.63787378832723396</v>
      </c>
      <c r="W685">
        <v>3304.25</v>
      </c>
      <c r="X685">
        <v>3359</v>
      </c>
      <c r="Y685">
        <v>3284</v>
      </c>
      <c r="Z685">
        <v>3359</v>
      </c>
      <c r="AA685">
        <v>3284</v>
      </c>
      <c r="AB685">
        <v>3359</v>
      </c>
      <c r="AC685" s="2">
        <f>(Table2[[#This Row],[Close Price]]/Table2[[#This Row],[Day Low]])-1</f>
        <v>9.8055534538852296E-3</v>
      </c>
      <c r="AD685" s="2">
        <f>(Table2[[#This Row],[Day High]]/Table2[[#This Row],[Close Price]])-1</f>
        <v>6.6983351565192972E-3</v>
      </c>
      <c r="AE685" s="2">
        <f>(Table2[[#This Row],[Close Price]]/Table2[[#This Row],[Current Week Low]])-1</f>
        <v>1.6032277710109621E-2</v>
      </c>
      <c r="AF685" s="2">
        <f>(Table2[[#This Row],[Current Week High]]/Table2[[#This Row],[Close Price]])-1</f>
        <v>6.6983351565192972E-3</v>
      </c>
      <c r="AG685" s="2">
        <f>(Table2[[#This Row],[Close Price]]/Table2[[#This Row],[Current Month Low]])-1</f>
        <v>1.6032277710109621E-2</v>
      </c>
      <c r="AH685" s="2">
        <f>(Table2[[#This Row],[Current Month High]]/Table2[[#This Row],[Close Price]])-1</f>
        <v>6.6983351565192972E-3</v>
      </c>
      <c r="AI685">
        <v>41.586621311794701</v>
      </c>
      <c r="AJ685">
        <v>16.019054573271401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-0.08</v>
      </c>
      <c r="AM685" t="s">
        <v>10357</v>
      </c>
      <c r="AN685">
        <v>1.69</v>
      </c>
      <c r="AO685" t="s">
        <v>10358</v>
      </c>
      <c r="AP685">
        <v>-7.3681058030565003E-2</v>
      </c>
      <c r="AQ685">
        <f>(Table2[[#This Row],[Sharpe Ratio]]-AVERAGE(Table2[Sharpe Ratio]))/_xlfn.STDEV.P(Table2[Sharpe Ratio])</f>
        <v>-1.5703236012765296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723</v>
      </c>
      <c r="AT685">
        <f>_xlfn.RANK.AVG(Table2[[#This Row],[6M Return vs Nifty Z-Score]],Table2[6M Return vs Nifty Z-Score])</f>
        <v>462</v>
      </c>
      <c r="AU685">
        <f>_xlfn.RANK.AVG(Table2[[#This Row],[Sharpe Ratio Z-Score]],Table2[Sharpe Ratio Z-Score])</f>
        <v>693</v>
      </c>
      <c r="AV685">
        <f>(Table2[[#This Row],[Rank 1Y]]+Table2[[#This Row],[Rank 6M]]+Table2[[#This Row],[Rank Sharpe]])/3</f>
        <v>626</v>
      </c>
    </row>
    <row r="686" spans="1:48" x14ac:dyDescent="0.3">
      <c r="A686" t="s">
        <v>2377</v>
      </c>
      <c r="B686" t="s">
        <v>2378</v>
      </c>
      <c r="C686" t="s">
        <v>10324</v>
      </c>
      <c r="D686" t="s">
        <v>231</v>
      </c>
      <c r="E686">
        <v>2229.5482238499999</v>
      </c>
      <c r="F686">
        <v>283.3</v>
      </c>
      <c r="G686">
        <v>-53.747853643915498</v>
      </c>
      <c r="H686">
        <f>(Table2[[#This Row],[1Y Return vs Nifty]]-AVERAGE(Table2[1Y Return vs Nifty]))/_xlfn.STDEV.P(Table2[1Y Return vs Nifty])</f>
        <v>-1.3063211894372262</v>
      </c>
      <c r="I686">
        <v>-8.0230490365188007</v>
      </c>
      <c r="J686">
        <f>(Table2[[#This Row],[1M Return vs Nifty]]-AVERAGE(Table2[1M Return vs Nifty]))/_xlfn.STDEV.P(Table2[1M Return vs Nifty])</f>
        <v>-1.0594059597384349</v>
      </c>
      <c r="K686">
        <v>-17.510490835358102</v>
      </c>
      <c r="L686">
        <f>(Table2[[#This Row],[6M Return vs Nifty]]-AVERAGE(Table2[6M Return vs Nifty]))/_xlfn.STDEV.P(Table2[6M Return vs Nifty])</f>
        <v>-0.88973546481813592</v>
      </c>
      <c r="M686">
        <v>-4.8962572708319403</v>
      </c>
      <c r="N686">
        <f>(Table2[[#This Row],[1W Return vs Nifty]]-AVERAGE(Table2[1W Return vs Nifty]))/_xlfn.STDEV.P(Table2[1W Return vs Nifty])</f>
        <v>-0.97502137977946413</v>
      </c>
      <c r="O686">
        <v>292.14999999999998</v>
      </c>
      <c r="P686">
        <v>296.14858571622602</v>
      </c>
      <c r="Q686">
        <v>315.03004538130301</v>
      </c>
      <c r="R686">
        <v>40.043655198446302</v>
      </c>
      <c r="S686" s="2">
        <f>(Table2[[#This Row],[Close Price]]-Table2[[#This Row],[20D EMA]])/Table2[[#This Row],[20D EMA]]</f>
        <v>-3.0292657881225284E-2</v>
      </c>
      <c r="T686" s="2">
        <f>(Table2[[#This Row],[Close Price]]-Table2[[#This Row],[50D EMA]])/Table2[[#This Row],[50D EMA]]</f>
        <v>-4.3385605523497982E-2</v>
      </c>
      <c r="U686" s="2">
        <f>(Table2[[#This Row],[Close Price]]-Table2[[#This Row],[200D EMA]])/Table2[[#This Row],[200D EMA]]</f>
        <v>-0.10072069583997265</v>
      </c>
      <c r="V686">
        <v>0.69466716654459504</v>
      </c>
      <c r="W686">
        <v>282.35000000000002</v>
      </c>
      <c r="X686">
        <v>286</v>
      </c>
      <c r="Y686">
        <v>282.35000000000002</v>
      </c>
      <c r="Z686">
        <v>290.55</v>
      </c>
      <c r="AA686">
        <v>282.35000000000002</v>
      </c>
      <c r="AB686">
        <v>290.55</v>
      </c>
      <c r="AC686" s="2">
        <f>(Table2[[#This Row],[Close Price]]/Table2[[#This Row],[Day Low]])-1</f>
        <v>3.3646183814415309E-3</v>
      </c>
      <c r="AD686" s="2">
        <f>(Table2[[#This Row],[Day High]]/Table2[[#This Row],[Close Price]])-1</f>
        <v>9.5305330038828462E-3</v>
      </c>
      <c r="AE686" s="2">
        <f>(Table2[[#This Row],[Close Price]]/Table2[[#This Row],[Current Week Low]])-1</f>
        <v>3.3646183814415309E-3</v>
      </c>
      <c r="AF686" s="2">
        <f>(Table2[[#This Row],[Current Week High]]/Table2[[#This Row],[Close Price]])-1</f>
        <v>2.559124602894447E-2</v>
      </c>
      <c r="AG686" s="2">
        <f>(Table2[[#This Row],[Close Price]]/Table2[[#This Row],[Current Month Low]])-1</f>
        <v>3.3646183814415309E-3</v>
      </c>
      <c r="AH686" s="2">
        <f>(Table2[[#This Row],[Current Month High]]/Table2[[#This Row],[Close Price]])-1</f>
        <v>2.559124602894447E-2</v>
      </c>
      <c r="AI686">
        <v>39.110483586304198</v>
      </c>
      <c r="AJ686">
        <v>15.420655938072899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-0.08</v>
      </c>
      <c r="AM686" t="s">
        <v>10357</v>
      </c>
      <c r="AN686">
        <v>-2.11</v>
      </c>
      <c r="AO686" t="s">
        <v>10357</v>
      </c>
      <c r="AQ686">
        <f>(Table2[[#This Row],[Sharpe Ratio]]-AVERAGE(Table2[Sharpe Ratio]))/_xlfn.STDEV.P(Table2[Sharpe Ratio])</f>
        <v>-0.72731567472953296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719</v>
      </c>
      <c r="AT686">
        <f>_xlfn.RANK.AVG(Table2[[#This Row],[6M Return vs Nifty Z-Score]],Table2[6M Return vs Nifty Z-Score])</f>
        <v>612</v>
      </c>
      <c r="AU686">
        <f>_xlfn.RANK.AVG(Table2[[#This Row],[Sharpe Ratio Z-Score]],Table2[Sharpe Ratio Z-Score])</f>
        <v>548.5</v>
      </c>
      <c r="AV686">
        <f>(Table2[[#This Row],[Rank 1Y]]+Table2[[#This Row],[Rank 6M]]+Table2[[#This Row],[Rank Sharpe]])/3</f>
        <v>626.5</v>
      </c>
    </row>
    <row r="687" spans="1:48" x14ac:dyDescent="0.3">
      <c r="A687" t="s">
        <v>483</v>
      </c>
      <c r="B687" t="s">
        <v>484</v>
      </c>
      <c r="C687" t="s">
        <v>6744</v>
      </c>
      <c r="D687" t="s">
        <v>77</v>
      </c>
      <c r="E687">
        <v>43869.921445745</v>
      </c>
      <c r="F687">
        <v>2348.5500000000002</v>
      </c>
      <c r="G687">
        <v>-14.9514859079997</v>
      </c>
      <c r="H687">
        <f>(Table2[[#This Row],[1Y Return vs Nifty]]-AVERAGE(Table2[1Y Return vs Nifty]))/_xlfn.STDEV.P(Table2[1Y Return vs Nifty])</f>
        <v>-0.65946533427236131</v>
      </c>
      <c r="I687">
        <v>-4.6371067071815002</v>
      </c>
      <c r="J687">
        <f>(Table2[[#This Row],[1M Return vs Nifty]]-AVERAGE(Table2[1M Return vs Nifty]))/_xlfn.STDEV.P(Table2[1M Return vs Nifty])</f>
        <v>-0.72960349694907212</v>
      </c>
      <c r="K687">
        <v>-25.342380615288398</v>
      </c>
      <c r="L687">
        <f>(Table2[[#This Row],[6M Return vs Nifty]]-AVERAGE(Table2[6M Return vs Nifty]))/_xlfn.STDEV.P(Table2[6M Return vs Nifty])</f>
        <v>-1.1521294097255927</v>
      </c>
      <c r="M687">
        <v>-1.1659177105645999</v>
      </c>
      <c r="N687">
        <f>(Table2[[#This Row],[1W Return vs Nifty]]-AVERAGE(Table2[1W Return vs Nifty]))/_xlfn.STDEV.P(Table2[1W Return vs Nifty])</f>
        <v>-8.2415391029430379E-2</v>
      </c>
      <c r="O687">
        <v>2364.73</v>
      </c>
      <c r="P687">
        <v>2444.6781833271002</v>
      </c>
      <c r="Q687">
        <v>2407.4452608248798</v>
      </c>
      <c r="R687">
        <v>45.788171032207003</v>
      </c>
      <c r="S687" s="2">
        <f>(Table2[[#This Row],[Close Price]]-Table2[[#This Row],[20D EMA]])/Table2[[#This Row],[20D EMA]]</f>
        <v>-6.8422187733905501E-3</v>
      </c>
      <c r="T687" s="2">
        <f>(Table2[[#This Row],[Close Price]]-Table2[[#This Row],[50D EMA]])/Table2[[#This Row],[50D EMA]]</f>
        <v>-3.9321405975928404E-2</v>
      </c>
      <c r="U687" s="2">
        <f>(Table2[[#This Row],[Close Price]]-Table2[[#This Row],[200D EMA]])/Table2[[#This Row],[200D EMA]]</f>
        <v>-2.4463800603590855E-2</v>
      </c>
      <c r="V687">
        <v>0.54940209265682105</v>
      </c>
      <c r="W687">
        <v>2318</v>
      </c>
      <c r="X687">
        <v>2357</v>
      </c>
      <c r="Y687">
        <v>2318</v>
      </c>
      <c r="Z687">
        <v>2357</v>
      </c>
      <c r="AA687">
        <v>2318</v>
      </c>
      <c r="AB687">
        <v>2357</v>
      </c>
      <c r="AC687" s="2">
        <f>(Table2[[#This Row],[Close Price]]/Table2[[#This Row],[Day Low]])-1</f>
        <v>1.3179465056082806E-2</v>
      </c>
      <c r="AD687" s="2">
        <f>(Table2[[#This Row],[Day High]]/Table2[[#This Row],[Close Price]])-1</f>
        <v>3.5979647016244343E-3</v>
      </c>
      <c r="AE687" s="2">
        <f>(Table2[[#This Row],[Close Price]]/Table2[[#This Row],[Current Week Low]])-1</f>
        <v>1.3179465056082806E-2</v>
      </c>
      <c r="AF687" s="2">
        <f>(Table2[[#This Row],[Current Week High]]/Table2[[#This Row],[Close Price]])-1</f>
        <v>3.5979647016244343E-3</v>
      </c>
      <c r="AG687" s="2">
        <f>(Table2[[#This Row],[Close Price]]/Table2[[#This Row],[Current Month Low]])-1</f>
        <v>1.3179465056082806E-2</v>
      </c>
      <c r="AH687" s="2">
        <f>(Table2[[#This Row],[Current Month High]]/Table2[[#This Row],[Close Price]])-1</f>
        <v>3.5979647016244343E-3</v>
      </c>
      <c r="AI687">
        <v>21.095995401417799</v>
      </c>
      <c r="AJ687">
        <v>30.257903494176301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-0.15</v>
      </c>
      <c r="AM687" t="s">
        <v>10357</v>
      </c>
      <c r="AN687">
        <v>0.05</v>
      </c>
      <c r="AO687" t="s">
        <v>10358</v>
      </c>
      <c r="AP687">
        <v>-5.1762702836325003E-2</v>
      </c>
      <c r="AQ687">
        <f>(Table2[[#This Row],[Sharpe Ratio]]-AVERAGE(Table2[Sharpe Ratio]))/_xlfn.STDEV.P(Table2[Sharpe Ratio])</f>
        <v>-1.3195488749153537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542</v>
      </c>
      <c r="AT687">
        <f>_xlfn.RANK.AVG(Table2[[#This Row],[6M Return vs Nifty Z-Score]],Table2[6M Return vs Nifty Z-Score])</f>
        <v>683</v>
      </c>
      <c r="AU687">
        <f>_xlfn.RANK.AVG(Table2[[#This Row],[Sharpe Ratio Z-Score]],Table2[Sharpe Ratio Z-Score])</f>
        <v>667</v>
      </c>
      <c r="AV687">
        <f>(Table2[[#This Row],[Rank 1Y]]+Table2[[#This Row],[Rank 6M]]+Table2[[#This Row],[Rank Sharpe]])/3</f>
        <v>630.66666666666663</v>
      </c>
    </row>
    <row r="688" spans="1:48" x14ac:dyDescent="0.3">
      <c r="A688" t="s">
        <v>2107</v>
      </c>
      <c r="B688" t="s">
        <v>2108</v>
      </c>
      <c r="C688" t="s">
        <v>10312</v>
      </c>
      <c r="D688" t="s">
        <v>428</v>
      </c>
      <c r="E688">
        <v>2925.382383615</v>
      </c>
      <c r="F688">
        <v>88.54</v>
      </c>
      <c r="G688">
        <v>-36.175637989071802</v>
      </c>
      <c r="H688">
        <f>(Table2[[#This Row],[1Y Return vs Nifty]]-AVERAGE(Table2[1Y Return vs Nifty]))/_xlfn.STDEV.P(Table2[1Y Return vs Nifty])</f>
        <v>-1.0133378188823425</v>
      </c>
      <c r="I688">
        <v>3.9391764605833899</v>
      </c>
      <c r="J688">
        <f>(Table2[[#This Row],[1M Return vs Nifty]]-AVERAGE(Table2[1M Return vs Nifty]))/_xlfn.STDEV.P(Table2[1M Return vs Nifty])</f>
        <v>0.10575606774304451</v>
      </c>
      <c r="K688">
        <v>-31.570693887580099</v>
      </c>
      <c r="L688">
        <f>(Table2[[#This Row],[6M Return vs Nifty]]-AVERAGE(Table2[6M Return vs Nifty]))/_xlfn.STDEV.P(Table2[6M Return vs Nifty])</f>
        <v>-1.3607982924036934</v>
      </c>
      <c r="M688">
        <v>-0.17831427619652199</v>
      </c>
      <c r="N688">
        <f>(Table2[[#This Row],[1W Return vs Nifty]]-AVERAGE(Table2[1W Return vs Nifty]))/_xlfn.STDEV.P(Table2[1W Return vs Nifty])</f>
        <v>0.15390109592433912</v>
      </c>
      <c r="O688">
        <v>87.06</v>
      </c>
      <c r="P688">
        <v>85.703524148030994</v>
      </c>
      <c r="Q688">
        <v>85.984871773817304</v>
      </c>
      <c r="R688">
        <v>53.800226520106399</v>
      </c>
      <c r="S688" s="2">
        <f>(Table2[[#This Row],[Close Price]]-Table2[[#This Row],[20D EMA]])/Table2[[#This Row],[20D EMA]]</f>
        <v>1.699977027337473E-2</v>
      </c>
      <c r="T688" s="2">
        <f>(Table2[[#This Row],[Close Price]]-Table2[[#This Row],[50D EMA]])/Table2[[#This Row],[50D EMA]]</f>
        <v>3.3096373575837133E-2</v>
      </c>
      <c r="U688" s="2">
        <f>(Table2[[#This Row],[Close Price]]-Table2[[#This Row],[200D EMA]])/Table2[[#This Row],[200D EMA]]</f>
        <v>2.9716020661215294E-2</v>
      </c>
      <c r="V688">
        <v>1.21500120127783</v>
      </c>
      <c r="W688">
        <v>87.92</v>
      </c>
      <c r="X688">
        <v>90.14</v>
      </c>
      <c r="Y688">
        <v>86.8</v>
      </c>
      <c r="Z688">
        <v>90.9</v>
      </c>
      <c r="AA688">
        <v>86.8</v>
      </c>
      <c r="AB688">
        <v>90.9</v>
      </c>
      <c r="AC688" s="2">
        <f>(Table2[[#This Row],[Close Price]]/Table2[[#This Row],[Day Low]])-1</f>
        <v>7.0518653321200997E-3</v>
      </c>
      <c r="AD688" s="2">
        <f>(Table2[[#This Row],[Day High]]/Table2[[#This Row],[Close Price]])-1</f>
        <v>1.8070928393946195E-2</v>
      </c>
      <c r="AE688" s="2">
        <f>(Table2[[#This Row],[Close Price]]/Table2[[#This Row],[Current Week Low]])-1</f>
        <v>2.0046082949308763E-2</v>
      </c>
      <c r="AF688" s="2">
        <f>(Table2[[#This Row],[Current Week High]]/Table2[[#This Row],[Close Price]])-1</f>
        <v>2.665461938107061E-2</v>
      </c>
      <c r="AG688" s="2">
        <f>(Table2[[#This Row],[Close Price]]/Table2[[#This Row],[Current Month Low]])-1</f>
        <v>2.0046082949308763E-2</v>
      </c>
      <c r="AH688" s="2">
        <f>(Table2[[#This Row],[Current Month High]]/Table2[[#This Row],[Close Price]])-1</f>
        <v>2.665461938107061E-2</v>
      </c>
      <c r="AI688">
        <v>35.5319629545967</v>
      </c>
      <c r="AJ688">
        <v>41.550759392486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0.01</v>
      </c>
      <c r="AM688" t="s">
        <v>10358</v>
      </c>
      <c r="AN688">
        <v>4.05</v>
      </c>
      <c r="AO688" t="s">
        <v>10358</v>
      </c>
      <c r="AP688">
        <v>3.7647610697170001E-3</v>
      </c>
      <c r="AQ688">
        <f>(Table2[[#This Row],[Sharpe Ratio]]-AVERAGE(Table2[Sharpe Ratio]))/_xlfn.STDEV.P(Table2[Sharpe Ratio])</f>
        <v>-0.68424187112032808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671</v>
      </c>
      <c r="AT688">
        <f>_xlfn.RANK.AVG(Table2[[#This Row],[6M Return vs Nifty Z-Score]],Table2[6M Return vs Nifty Z-Score])</f>
        <v>712</v>
      </c>
      <c r="AU688">
        <f>_xlfn.RANK.AVG(Table2[[#This Row],[Sharpe Ratio Z-Score]],Table2[Sharpe Ratio Z-Score])</f>
        <v>511</v>
      </c>
      <c r="AV688">
        <f>(Table2[[#This Row],[Rank 1Y]]+Table2[[#This Row],[Rank 6M]]+Table2[[#This Row],[Rank Sharpe]])/3</f>
        <v>631.33333333333337</v>
      </c>
    </row>
    <row r="689" spans="1:48" x14ac:dyDescent="0.3">
      <c r="A689" t="s">
        <v>1179</v>
      </c>
      <c r="B689" t="s">
        <v>1180</v>
      </c>
      <c r="C689" t="s">
        <v>6744</v>
      </c>
      <c r="D689" t="s">
        <v>77</v>
      </c>
      <c r="E689">
        <v>10240.17104406</v>
      </c>
      <c r="F689">
        <v>1348.2</v>
      </c>
      <c r="G689">
        <v>-20.852988341124298</v>
      </c>
      <c r="H689">
        <f>(Table2[[#This Row],[1Y Return vs Nifty]]-AVERAGE(Table2[1Y Return vs Nifty]))/_xlfn.STDEV.P(Table2[1Y Return vs Nifty])</f>
        <v>-0.75786169521834645</v>
      </c>
      <c r="I689">
        <v>-11.865563099134301</v>
      </c>
      <c r="J689">
        <f>(Table2[[#This Row],[1M Return vs Nifty]]-AVERAGE(Table2[1M Return vs Nifty]))/_xlfn.STDEV.P(Table2[1M Return vs Nifty])</f>
        <v>-1.433680084307291</v>
      </c>
      <c r="K689">
        <v>-30.523577021582799</v>
      </c>
      <c r="L689">
        <f>(Table2[[#This Row],[6M Return vs Nifty]]-AVERAGE(Table2[6M Return vs Nifty]))/_xlfn.STDEV.P(Table2[6M Return vs Nifty])</f>
        <v>-1.3257164497107272</v>
      </c>
      <c r="M689">
        <v>-0.31716909975724999</v>
      </c>
      <c r="N689">
        <f>(Table2[[#This Row],[1W Return vs Nifty]]-AVERAGE(Table2[1W Return vs Nifty]))/_xlfn.STDEV.P(Table2[1W Return vs Nifty])</f>
        <v>0.12067552890162749</v>
      </c>
      <c r="O689">
        <v>1351.04</v>
      </c>
      <c r="P689">
        <v>1414.6015359958501</v>
      </c>
      <c r="Q689">
        <v>1426.6729527310899</v>
      </c>
      <c r="R689">
        <v>47.783772832074298</v>
      </c>
      <c r="S689" s="2">
        <f>(Table2[[#This Row],[Close Price]]-Table2[[#This Row],[20D EMA]])/Table2[[#This Row],[20D EMA]]</f>
        <v>-2.1020843202273196E-3</v>
      </c>
      <c r="T689" s="2">
        <f>(Table2[[#This Row],[Close Price]]-Table2[[#This Row],[50D EMA]])/Table2[[#This Row],[50D EMA]]</f>
        <v>-4.6940098894424534E-2</v>
      </c>
      <c r="U689" s="2">
        <f>(Table2[[#This Row],[Close Price]]-Table2[[#This Row],[200D EMA]])/Table2[[#This Row],[200D EMA]]</f>
        <v>-5.5004163764981018E-2</v>
      </c>
      <c r="V689">
        <v>0.66034910822767201</v>
      </c>
      <c r="W689">
        <v>1323.3</v>
      </c>
      <c r="X689">
        <v>1353.95</v>
      </c>
      <c r="Y689">
        <v>1320.35</v>
      </c>
      <c r="Z689">
        <v>1353.95</v>
      </c>
      <c r="AA689">
        <v>1320.35</v>
      </c>
      <c r="AB689">
        <v>1353.95</v>
      </c>
      <c r="AC689" s="2">
        <f>(Table2[[#This Row],[Close Price]]/Table2[[#This Row],[Day Low]])-1</f>
        <v>1.8816594876445381E-2</v>
      </c>
      <c r="AD689" s="2">
        <f>(Table2[[#This Row],[Day High]]/Table2[[#This Row],[Close Price]])-1</f>
        <v>4.2649458537309393E-3</v>
      </c>
      <c r="AE689" s="2">
        <f>(Table2[[#This Row],[Close Price]]/Table2[[#This Row],[Current Week Low]])-1</f>
        <v>2.1092892036202571E-2</v>
      </c>
      <c r="AF689" s="2">
        <f>(Table2[[#This Row],[Current Week High]]/Table2[[#This Row],[Close Price]])-1</f>
        <v>4.2649458537309393E-3</v>
      </c>
      <c r="AG689" s="2">
        <f>(Table2[[#This Row],[Close Price]]/Table2[[#This Row],[Current Month Low]])-1</f>
        <v>2.1092892036202571E-2</v>
      </c>
      <c r="AH689" s="2">
        <f>(Table2[[#This Row],[Current Month High]]/Table2[[#This Row],[Close Price]])-1</f>
        <v>4.2649458537309393E-3</v>
      </c>
      <c r="AI689">
        <v>33.659694407357897</v>
      </c>
      <c r="AJ689">
        <v>18.486619501691699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-0.17</v>
      </c>
      <c r="AM689" t="s">
        <v>10357</v>
      </c>
      <c r="AN689">
        <v>3.9</v>
      </c>
      <c r="AO689" t="s">
        <v>10358</v>
      </c>
      <c r="AP689">
        <v>-1.9495964106901E-2</v>
      </c>
      <c r="AQ689">
        <f>(Table2[[#This Row],[Sharpe Ratio]]-AVERAGE(Table2[Sharpe Ratio]))/_xlfn.STDEV.P(Table2[Sharpe Ratio])</f>
        <v>-0.95037507041540203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578</v>
      </c>
      <c r="AT689">
        <f>_xlfn.RANK.AVG(Table2[[#This Row],[6M Return vs Nifty Z-Score]],Table2[6M Return vs Nifty Z-Score])</f>
        <v>706</v>
      </c>
      <c r="AU689">
        <f>_xlfn.RANK.AVG(Table2[[#This Row],[Sharpe Ratio Z-Score]],Table2[Sharpe Ratio Z-Score])</f>
        <v>613</v>
      </c>
      <c r="AV689">
        <f>(Table2[[#This Row],[Rank 1Y]]+Table2[[#This Row],[Rank 6M]]+Table2[[#This Row],[Rank Sharpe]])/3</f>
        <v>632.33333333333337</v>
      </c>
    </row>
    <row r="690" spans="1:48" x14ac:dyDescent="0.3">
      <c r="A690" t="s">
        <v>308</v>
      </c>
      <c r="B690" t="s">
        <v>309</v>
      </c>
      <c r="C690" t="s">
        <v>6744</v>
      </c>
      <c r="D690" t="s">
        <v>77</v>
      </c>
      <c r="E690">
        <v>91743.600362040001</v>
      </c>
      <c r="F690">
        <v>25770.75</v>
      </c>
      <c r="G690">
        <v>-28.647109979671601</v>
      </c>
      <c r="H690">
        <f>(Table2[[#This Row],[1Y Return vs Nifty]]-AVERAGE(Table2[1Y Return vs Nifty]))/_xlfn.STDEV.P(Table2[1Y Return vs Nifty])</f>
        <v>-0.88781389208584216</v>
      </c>
      <c r="I690">
        <v>-7.4733813451119699</v>
      </c>
      <c r="J690">
        <f>(Table2[[#This Row],[1M Return vs Nifty]]-AVERAGE(Table2[1M Return vs Nifty]))/_xlfn.STDEV.P(Table2[1M Return vs Nifty])</f>
        <v>-1.0058664304998501</v>
      </c>
      <c r="K690">
        <v>-12.3088722584697</v>
      </c>
      <c r="L690">
        <f>(Table2[[#This Row],[6M Return vs Nifty]]-AVERAGE(Table2[6M Return vs Nifty]))/_xlfn.STDEV.P(Table2[6M Return vs Nifty])</f>
        <v>-0.71546421526719972</v>
      </c>
      <c r="M690">
        <v>1.90743552122897</v>
      </c>
      <c r="N690">
        <f>(Table2[[#This Row],[1W Return vs Nifty]]-AVERAGE(Table2[1W Return vs Nifty]))/_xlfn.STDEV.P(Table2[1W Return vs Nifty])</f>
        <v>0.65298508818233569</v>
      </c>
      <c r="O690">
        <v>25349.71</v>
      </c>
      <c r="P690">
        <v>25894.2611186291</v>
      </c>
      <c r="Q690">
        <v>26083.031947746898</v>
      </c>
      <c r="R690">
        <v>60.149032045565598</v>
      </c>
      <c r="S690" s="2">
        <f>(Table2[[#This Row],[Close Price]]-Table2[[#This Row],[20D EMA]])/Table2[[#This Row],[20D EMA]]</f>
        <v>1.6609262985651546E-2</v>
      </c>
      <c r="T690" s="2">
        <f>(Table2[[#This Row],[Close Price]]-Table2[[#This Row],[50D EMA]])/Table2[[#This Row],[50D EMA]]</f>
        <v>-4.7698259495901237E-3</v>
      </c>
      <c r="U690" s="2">
        <f>(Table2[[#This Row],[Close Price]]-Table2[[#This Row],[200D EMA]])/Table2[[#This Row],[200D EMA]]</f>
        <v>-1.197260918027108E-2</v>
      </c>
      <c r="V690">
        <v>0.67911026051400403</v>
      </c>
      <c r="W690">
        <v>25355.35</v>
      </c>
      <c r="X690">
        <v>25866</v>
      </c>
      <c r="Y690">
        <v>25260</v>
      </c>
      <c r="Z690">
        <v>25866</v>
      </c>
      <c r="AA690">
        <v>25260</v>
      </c>
      <c r="AB690">
        <v>25866</v>
      </c>
      <c r="AC690" s="2">
        <f>(Table2[[#This Row],[Close Price]]/Table2[[#This Row],[Day Low]])-1</f>
        <v>1.6383130187514805E-2</v>
      </c>
      <c r="AD690" s="2">
        <f>(Table2[[#This Row],[Day High]]/Table2[[#This Row],[Close Price]])-1</f>
        <v>3.6960507552166177E-3</v>
      </c>
      <c r="AE690" s="2">
        <f>(Table2[[#This Row],[Close Price]]/Table2[[#This Row],[Current Week Low]])-1</f>
        <v>2.0219714964370583E-2</v>
      </c>
      <c r="AF690" s="2">
        <f>(Table2[[#This Row],[Current Week High]]/Table2[[#This Row],[Close Price]])-1</f>
        <v>3.6960507552166177E-3</v>
      </c>
      <c r="AG690" s="2">
        <f>(Table2[[#This Row],[Close Price]]/Table2[[#This Row],[Current Month Low]])-1</f>
        <v>2.0219714964370583E-2</v>
      </c>
      <c r="AH690" s="2">
        <f>(Table2[[#This Row],[Current Month High]]/Table2[[#This Row],[Close Price]])-1</f>
        <v>3.6960507552166177E-3</v>
      </c>
      <c r="AI690">
        <v>19.2737890825839</v>
      </c>
      <c r="AJ690">
        <v>8.7373417721519004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-0.1</v>
      </c>
      <c r="AM690" t="s">
        <v>10357</v>
      </c>
      <c r="AN690">
        <v>3.71</v>
      </c>
      <c r="AO690" t="s">
        <v>10358</v>
      </c>
      <c r="AP690">
        <v>-8.7252070780900998E-2</v>
      </c>
      <c r="AQ690">
        <f>(Table2[[#This Row],[Sharpe Ratio]]-AVERAGE(Table2[Sharpe Ratio]))/_xlfn.STDEV.P(Table2[Sharpe Ratio])</f>
        <v>-1.7255937836761601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630</v>
      </c>
      <c r="AT690">
        <f>_xlfn.RANK.AVG(Table2[[#This Row],[6M Return vs Nifty Z-Score]],Table2[6M Return vs Nifty Z-Score])</f>
        <v>558</v>
      </c>
      <c r="AU690">
        <f>_xlfn.RANK.AVG(Table2[[#This Row],[Sharpe Ratio Z-Score]],Table2[Sharpe Ratio Z-Score])</f>
        <v>712</v>
      </c>
      <c r="AV690">
        <f>(Table2[[#This Row],[Rank 1Y]]+Table2[[#This Row],[Rank 6M]]+Table2[[#This Row],[Rank Sharpe]])/3</f>
        <v>633.33333333333337</v>
      </c>
    </row>
    <row r="691" spans="1:48" x14ac:dyDescent="0.3">
      <c r="A691" t="s">
        <v>2265</v>
      </c>
      <c r="B691" t="s">
        <v>2266</v>
      </c>
      <c r="C691" t="s">
        <v>10322</v>
      </c>
      <c r="D691" t="s">
        <v>496</v>
      </c>
      <c r="E691">
        <v>2462.1814401299998</v>
      </c>
      <c r="F691">
        <v>619.65</v>
      </c>
      <c r="G691">
        <v>-40.695088166868501</v>
      </c>
      <c r="H691">
        <f>(Table2[[#This Row],[1Y Return vs Nifty]]-AVERAGE(Table2[1Y Return vs Nifty]))/_xlfn.STDEV.P(Table2[1Y Return vs Nifty])</f>
        <v>-1.0886910795157423</v>
      </c>
      <c r="I691">
        <v>9.1839494271145306</v>
      </c>
      <c r="J691">
        <f>(Table2[[#This Row],[1M Return vs Nifty]]-AVERAGE(Table2[1M Return vs Nifty]))/_xlfn.STDEV.P(Table2[1M Return vs Nifty])</f>
        <v>0.61661504668837952</v>
      </c>
      <c r="K691">
        <v>-5.9512539524275496</v>
      </c>
      <c r="L691">
        <f>(Table2[[#This Row],[6M Return vs Nifty]]-AVERAGE(Table2[6M Return vs Nifty]))/_xlfn.STDEV.P(Table2[6M Return vs Nifty])</f>
        <v>-0.50246319068522327</v>
      </c>
      <c r="M691">
        <v>-4.9916579542165902</v>
      </c>
      <c r="N691">
        <f>(Table2[[#This Row],[1W Return vs Nifty]]-AVERAGE(Table2[1W Return vs Nifty]))/_xlfn.STDEV.P(Table2[1W Return vs Nifty])</f>
        <v>-0.99784911970614287</v>
      </c>
      <c r="O691">
        <v>617.92999999999995</v>
      </c>
      <c r="P691">
        <v>590.95389209156599</v>
      </c>
      <c r="Q691">
        <v>597.36896887758701</v>
      </c>
      <c r="R691">
        <v>52.365089687510199</v>
      </c>
      <c r="S691" s="2">
        <f>(Table2[[#This Row],[Close Price]]-Table2[[#This Row],[20D EMA]])/Table2[[#This Row],[20D EMA]]</f>
        <v>2.7834868027123258E-3</v>
      </c>
      <c r="T691" s="2">
        <f>(Table2[[#This Row],[Close Price]]-Table2[[#This Row],[50D EMA]])/Table2[[#This Row],[50D EMA]]</f>
        <v>4.8558962539141104E-2</v>
      </c>
      <c r="U691" s="2">
        <f>(Table2[[#This Row],[Close Price]]-Table2[[#This Row],[200D EMA]])/Table2[[#This Row],[200D EMA]]</f>
        <v>3.7298608202360112E-2</v>
      </c>
      <c r="V691">
        <v>0.87259250157438695</v>
      </c>
      <c r="W691">
        <v>616.5</v>
      </c>
      <c r="X691">
        <v>630</v>
      </c>
      <c r="Y691">
        <v>613.35</v>
      </c>
      <c r="Z691">
        <v>637</v>
      </c>
      <c r="AA691">
        <v>613.35</v>
      </c>
      <c r="AB691">
        <v>637</v>
      </c>
      <c r="AC691" s="2">
        <f>(Table2[[#This Row],[Close Price]]/Table2[[#This Row],[Day Low]])-1</f>
        <v>5.1094890510947621E-3</v>
      </c>
      <c r="AD691" s="2">
        <f>(Table2[[#This Row],[Day High]]/Table2[[#This Row],[Close Price]])-1</f>
        <v>1.6702977487291326E-2</v>
      </c>
      <c r="AE691" s="2">
        <f>(Table2[[#This Row],[Close Price]]/Table2[[#This Row],[Current Week Low]])-1</f>
        <v>1.0271460014673384E-2</v>
      </c>
      <c r="AF691" s="2">
        <f>(Table2[[#This Row],[Current Week High]]/Table2[[#This Row],[Close Price]])-1</f>
        <v>2.7999677237150022E-2</v>
      </c>
      <c r="AG691" s="2">
        <f>(Table2[[#This Row],[Close Price]]/Table2[[#This Row],[Current Month Low]])-1</f>
        <v>1.0271460014673384E-2</v>
      </c>
      <c r="AH691" s="2">
        <f>(Table2[[#This Row],[Current Month High]]/Table2[[#This Row],[Close Price]])-1</f>
        <v>2.7999677237150022E-2</v>
      </c>
      <c r="AI691">
        <v>27.765674170902901</v>
      </c>
      <c r="AJ691">
        <v>34.399739724541803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0.01</v>
      </c>
      <c r="AM691" t="s">
        <v>10358</v>
      </c>
      <c r="AN691">
        <v>-2.2999999999999998</v>
      </c>
      <c r="AO691" t="s">
        <v>10357</v>
      </c>
      <c r="AP691">
        <v>-9.4483274386002E-2</v>
      </c>
      <c r="AQ691">
        <f>(Table2[[#This Row],[Sharpe Ratio]]-AVERAGE(Table2[Sharpe Ratio]))/_xlfn.STDEV.P(Table2[Sharpe Ratio])</f>
        <v>-1.8083282356576531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684</v>
      </c>
      <c r="AT691">
        <f>_xlfn.RANK.AVG(Table2[[#This Row],[6M Return vs Nifty Z-Score]],Table2[6M Return vs Nifty Z-Score])</f>
        <v>498</v>
      </c>
      <c r="AU691">
        <f>_xlfn.RANK.AVG(Table2[[#This Row],[Sharpe Ratio Z-Score]],Table2[Sharpe Ratio Z-Score])</f>
        <v>718</v>
      </c>
      <c r="AV691">
        <f>(Table2[[#This Row],[Rank 1Y]]+Table2[[#This Row],[Rank 6M]]+Table2[[#This Row],[Rank Sharpe]])/3</f>
        <v>633.33333333333337</v>
      </c>
    </row>
    <row r="692" spans="1:48" x14ac:dyDescent="0.3">
      <c r="A692" t="s">
        <v>1087</v>
      </c>
      <c r="B692" t="s">
        <v>1088</v>
      </c>
      <c r="C692" t="s">
        <v>6744</v>
      </c>
      <c r="D692" t="s">
        <v>77</v>
      </c>
      <c r="E692">
        <v>12046.87704069</v>
      </c>
      <c r="F692">
        <v>346.8</v>
      </c>
      <c r="G692">
        <v>-31.631479692160902</v>
      </c>
      <c r="H692">
        <f>(Table2[[#This Row],[1Y Return vs Nifty]]-AVERAGE(Table2[1Y Return vs Nifty]))/_xlfn.STDEV.P(Table2[1Y Return vs Nifty])</f>
        <v>-0.93757259722135577</v>
      </c>
      <c r="I692">
        <v>-4.1925961692558897E-2</v>
      </c>
      <c r="J692">
        <f>(Table2[[#This Row],[1M Return vs Nifty]]-AVERAGE(Table2[1M Return vs Nifty]))/_xlfn.STDEV.P(Table2[1M Return vs Nifty])</f>
        <v>-0.28201704112153642</v>
      </c>
      <c r="K692">
        <v>-9.1287735915501909</v>
      </c>
      <c r="L692">
        <f>(Table2[[#This Row],[6M Return vs Nifty]]-AVERAGE(Table2[6M Return vs Nifty]))/_xlfn.STDEV.P(Table2[6M Return vs Nifty])</f>
        <v>-0.60892050003945808</v>
      </c>
      <c r="M692">
        <v>-0.86293260246377901</v>
      </c>
      <c r="N692">
        <f>(Table2[[#This Row],[1W Return vs Nifty]]-AVERAGE(Table2[1W Return vs Nifty]))/_xlfn.STDEV.P(Table2[1W Return vs Nifty])</f>
        <v>-9.9162746290222762E-3</v>
      </c>
      <c r="O692">
        <v>340.33</v>
      </c>
      <c r="P692">
        <v>341.11359555264403</v>
      </c>
      <c r="Q692">
        <v>341.95694287465801</v>
      </c>
      <c r="R692">
        <v>44.325081780758701</v>
      </c>
      <c r="S692" s="2">
        <f>(Table2[[#This Row],[Close Price]]-Table2[[#This Row],[20D EMA]])/Table2[[#This Row],[20D EMA]]</f>
        <v>1.9010959950636227E-2</v>
      </c>
      <c r="T692" s="2">
        <f>(Table2[[#This Row],[Close Price]]-Table2[[#This Row],[50D EMA]])/Table2[[#This Row],[50D EMA]]</f>
        <v>1.6670119636080002E-2</v>
      </c>
      <c r="U692" s="2">
        <f>(Table2[[#This Row],[Close Price]]-Table2[[#This Row],[200D EMA]])/Table2[[#This Row],[200D EMA]]</f>
        <v>1.4162768811268702E-2</v>
      </c>
      <c r="V692">
        <v>0.311426980381664</v>
      </c>
      <c r="W692">
        <v>336.75</v>
      </c>
      <c r="X692">
        <v>347.9</v>
      </c>
      <c r="Y692">
        <v>335.8</v>
      </c>
      <c r="Z692">
        <v>347.9</v>
      </c>
      <c r="AA692">
        <v>335.8</v>
      </c>
      <c r="AB692">
        <v>347.9</v>
      </c>
      <c r="AC692" s="2">
        <f>(Table2[[#This Row],[Close Price]]/Table2[[#This Row],[Day Low]])-1</f>
        <v>2.984409799554566E-2</v>
      </c>
      <c r="AD692" s="2">
        <f>(Table2[[#This Row],[Day High]]/Table2[[#This Row],[Close Price]])-1</f>
        <v>3.1718569780851968E-3</v>
      </c>
      <c r="AE692" s="2">
        <f>(Table2[[#This Row],[Close Price]]/Table2[[#This Row],[Current Week Low]])-1</f>
        <v>3.2757593805836871E-2</v>
      </c>
      <c r="AF692" s="2">
        <f>(Table2[[#This Row],[Current Week High]]/Table2[[#This Row],[Close Price]])-1</f>
        <v>3.1718569780851968E-3</v>
      </c>
      <c r="AG692" s="2">
        <f>(Table2[[#This Row],[Close Price]]/Table2[[#This Row],[Current Month Low]])-1</f>
        <v>3.2757593805836871E-2</v>
      </c>
      <c r="AH692" s="2">
        <f>(Table2[[#This Row],[Current Month High]]/Table2[[#This Row],[Close Price]])-1</f>
        <v>3.1718569780851968E-3</v>
      </c>
      <c r="AI692">
        <v>14.763552479815401</v>
      </c>
      <c r="AJ692">
        <v>19.052523171987598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-0.09</v>
      </c>
      <c r="AM692" t="s">
        <v>10357</v>
      </c>
      <c r="AN692">
        <v>4.03</v>
      </c>
      <c r="AO692" t="s">
        <v>10358</v>
      </c>
      <c r="AP692">
        <v>-0.113024849322446</v>
      </c>
      <c r="AQ692">
        <f>(Table2[[#This Row],[Sharpe Ratio]]-AVERAGE(Table2[Sharpe Ratio]))/_xlfn.STDEV.P(Table2[Sharpe Ratio])</f>
        <v>-2.0204681676820191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650</v>
      </c>
      <c r="AT692">
        <f>_xlfn.RANK.AVG(Table2[[#This Row],[6M Return vs Nifty Z-Score]],Table2[6M Return vs Nifty Z-Score])</f>
        <v>522</v>
      </c>
      <c r="AU692">
        <f>_xlfn.RANK.AVG(Table2[[#This Row],[Sharpe Ratio Z-Score]],Table2[Sharpe Ratio Z-Score])</f>
        <v>730</v>
      </c>
      <c r="AV692">
        <f>(Table2[[#This Row],[Rank 1Y]]+Table2[[#This Row],[Rank 6M]]+Table2[[#This Row],[Rank Sharpe]])/3</f>
        <v>634</v>
      </c>
    </row>
    <row r="693" spans="1:48" x14ac:dyDescent="0.3">
      <c r="A693" t="s">
        <v>358</v>
      </c>
      <c r="B693" t="s">
        <v>359</v>
      </c>
      <c r="C693" t="s">
        <v>10314</v>
      </c>
      <c r="D693" t="s">
        <v>360</v>
      </c>
      <c r="E693">
        <v>70800.805955189993</v>
      </c>
      <c r="F693">
        <v>768.55</v>
      </c>
      <c r="G693">
        <v>-37.7296986621676</v>
      </c>
      <c r="H693">
        <f>(Table2[[#This Row],[1Y Return vs Nifty]]-AVERAGE(Table2[1Y Return vs Nifty]))/_xlfn.STDEV.P(Table2[1Y Return vs Nifty])</f>
        <v>-1.039248833349371</v>
      </c>
      <c r="I693">
        <v>6.1539343385954401</v>
      </c>
      <c r="J693">
        <f>(Table2[[#This Row],[1M Return vs Nifty]]-AVERAGE(Table2[1M Return vs Nifty]))/_xlfn.STDEV.P(Table2[1M Return vs Nifty])</f>
        <v>0.3214811249366436</v>
      </c>
      <c r="K693">
        <v>-5.2614488582385901</v>
      </c>
      <c r="L693">
        <f>(Table2[[#This Row],[6M Return vs Nifty]]-AVERAGE(Table2[6M Return vs Nifty]))/_xlfn.STDEV.P(Table2[6M Return vs Nifty])</f>
        <v>-0.47935246198915227</v>
      </c>
      <c r="M693">
        <v>3.27292738755586</v>
      </c>
      <c r="N693">
        <f>(Table2[[#This Row],[1W Return vs Nifty]]-AVERAGE(Table2[1W Return vs Nifty]))/_xlfn.STDEV.P(Table2[1W Return vs Nifty])</f>
        <v>0.97972376646648962</v>
      </c>
      <c r="O693">
        <v>728.21</v>
      </c>
      <c r="P693">
        <v>722.53675582023698</v>
      </c>
      <c r="Q693">
        <v>736.01908382285501</v>
      </c>
      <c r="R693">
        <v>70.958485429525595</v>
      </c>
      <c r="S693" s="2">
        <f>(Table2[[#This Row],[Close Price]]-Table2[[#This Row],[20D EMA]])/Table2[[#This Row],[20D EMA]]</f>
        <v>5.5396108265472754E-2</v>
      </c>
      <c r="T693" s="2">
        <f>(Table2[[#This Row],[Close Price]]-Table2[[#This Row],[50D EMA]])/Table2[[#This Row],[50D EMA]]</f>
        <v>6.3682911366256936E-2</v>
      </c>
      <c r="U693" s="2">
        <f>(Table2[[#This Row],[Close Price]]-Table2[[#This Row],[200D EMA]])/Table2[[#This Row],[200D EMA]]</f>
        <v>4.4198468344299725E-2</v>
      </c>
      <c r="V693">
        <v>1.62718922049813</v>
      </c>
      <c r="W693">
        <v>754.85</v>
      </c>
      <c r="X693">
        <v>770.4</v>
      </c>
      <c r="Y693">
        <v>722.6</v>
      </c>
      <c r="Z693">
        <v>775.95</v>
      </c>
      <c r="AA693">
        <v>722.6</v>
      </c>
      <c r="AB693">
        <v>775.95</v>
      </c>
      <c r="AC693" s="2">
        <f>(Table2[[#This Row],[Close Price]]/Table2[[#This Row],[Day Low]])-1</f>
        <v>1.8149301185665934E-2</v>
      </c>
      <c r="AD693" s="2">
        <f>(Table2[[#This Row],[Day High]]/Table2[[#This Row],[Close Price]])-1</f>
        <v>2.4071303103245789E-3</v>
      </c>
      <c r="AE693" s="2">
        <f>(Table2[[#This Row],[Close Price]]/Table2[[#This Row],[Current Week Low]])-1</f>
        <v>6.3589814558538515E-2</v>
      </c>
      <c r="AF693" s="2">
        <f>(Table2[[#This Row],[Current Week High]]/Table2[[#This Row],[Close Price]])-1</f>
        <v>9.6285212412987597E-3</v>
      </c>
      <c r="AG693" s="2">
        <f>(Table2[[#This Row],[Close Price]]/Table2[[#This Row],[Current Month Low]])-1</f>
        <v>6.3589814558538515E-2</v>
      </c>
      <c r="AH693" s="2">
        <f>(Table2[[#This Row],[Current Month High]]/Table2[[#This Row],[Close Price]])-1</f>
        <v>9.6285212412987597E-3</v>
      </c>
      <c r="AI693">
        <v>11.612777307917399</v>
      </c>
      <c r="AJ693">
        <v>18.6125472644494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-0.01</v>
      </c>
      <c r="AM693" t="s">
        <v>10357</v>
      </c>
      <c r="AN693">
        <v>9.81</v>
      </c>
      <c r="AO693" t="s">
        <v>10358</v>
      </c>
      <c r="AP693">
        <v>-0.14954085887709401</v>
      </c>
      <c r="AQ693">
        <f>(Table2[[#This Row],[Sharpe Ratio]]-AVERAGE(Table2[Sharpe Ratio]))/_xlfn.STDEV.P(Table2[Sharpe Ratio])</f>
        <v>-2.4382592027627634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678</v>
      </c>
      <c r="AT693">
        <f>_xlfn.RANK.AVG(Table2[[#This Row],[6M Return vs Nifty Z-Score]],Table2[6M Return vs Nifty Z-Score])</f>
        <v>489</v>
      </c>
      <c r="AU693">
        <f>_xlfn.RANK.AVG(Table2[[#This Row],[Sharpe Ratio Z-Score]],Table2[Sharpe Ratio Z-Score])</f>
        <v>736</v>
      </c>
      <c r="AV693">
        <f>(Table2[[#This Row],[Rank 1Y]]+Table2[[#This Row],[Rank 6M]]+Table2[[#This Row],[Rank Sharpe]])/3</f>
        <v>634.33333333333337</v>
      </c>
    </row>
    <row r="694" spans="1:48" x14ac:dyDescent="0.3">
      <c r="A694" t="s">
        <v>1562</v>
      </c>
      <c r="B694" t="s">
        <v>1563</v>
      </c>
      <c r="C694" t="s">
        <v>10322</v>
      </c>
      <c r="D694" t="s">
        <v>474</v>
      </c>
      <c r="E694">
        <v>6280.9747942800004</v>
      </c>
      <c r="F694">
        <v>1148.25</v>
      </c>
      <c r="G694">
        <v>-45.280794736239599</v>
      </c>
      <c r="H694">
        <f>(Table2[[#This Row],[1Y Return vs Nifty]]-AVERAGE(Table2[1Y Return vs Nifty]))/_xlfn.STDEV.P(Table2[1Y Return vs Nifty])</f>
        <v>-1.1651490398242181</v>
      </c>
      <c r="I694">
        <v>1.3907978253128901</v>
      </c>
      <c r="J694">
        <f>(Table2[[#This Row],[1M Return vs Nifty]]-AVERAGE(Table2[1M Return vs Nifty]))/_xlfn.STDEV.P(Table2[1M Return vs Nifty])</f>
        <v>-0.14246480204256168</v>
      </c>
      <c r="K694">
        <v>-11.2853071192388</v>
      </c>
      <c r="L694">
        <f>(Table2[[#This Row],[6M Return vs Nifty]]-AVERAGE(Table2[6M Return vs Nifty]))/_xlfn.STDEV.P(Table2[6M Return vs Nifty])</f>
        <v>-0.68117143251624845</v>
      </c>
      <c r="M694">
        <v>-3.3647674512187602</v>
      </c>
      <c r="N694">
        <f>(Table2[[#This Row],[1W Return vs Nifty]]-AVERAGE(Table2[1W Return vs Nifty]))/_xlfn.STDEV.P(Table2[1W Return vs Nifty])</f>
        <v>-0.60856225116371299</v>
      </c>
      <c r="O694">
        <v>1147.1199999999999</v>
      </c>
      <c r="P694">
        <v>1117.0752476207299</v>
      </c>
      <c r="Q694">
        <v>1120.0266615574701</v>
      </c>
      <c r="R694">
        <v>53.355030883115496</v>
      </c>
      <c r="S694" s="2">
        <f>(Table2[[#This Row],[Close Price]]-Table2[[#This Row],[20D EMA]])/Table2[[#This Row],[20D EMA]]</f>
        <v>9.8507566775935321E-4</v>
      </c>
      <c r="T694" s="2">
        <f>(Table2[[#This Row],[Close Price]]-Table2[[#This Row],[50D EMA]])/Table2[[#This Row],[50D EMA]]</f>
        <v>2.7907477536244341E-2</v>
      </c>
      <c r="U694" s="2">
        <f>(Table2[[#This Row],[Close Price]]-Table2[[#This Row],[200D EMA]])/Table2[[#This Row],[200D EMA]]</f>
        <v>2.5198809466984922E-2</v>
      </c>
      <c r="V694">
        <v>0.61636592572202298</v>
      </c>
      <c r="W694">
        <v>1131.05</v>
      </c>
      <c r="X694">
        <v>1164</v>
      </c>
      <c r="Y694">
        <v>1131.05</v>
      </c>
      <c r="Z694">
        <v>1194.95</v>
      </c>
      <c r="AA694">
        <v>1131.05</v>
      </c>
      <c r="AB694">
        <v>1194.95</v>
      </c>
      <c r="AC694" s="2">
        <f>(Table2[[#This Row],[Close Price]]/Table2[[#This Row],[Day Low]])-1</f>
        <v>1.5207108439061034E-2</v>
      </c>
      <c r="AD694" s="2">
        <f>(Table2[[#This Row],[Day High]]/Table2[[#This Row],[Close Price]])-1</f>
        <v>1.3716525146962866E-2</v>
      </c>
      <c r="AE694" s="2">
        <f>(Table2[[#This Row],[Close Price]]/Table2[[#This Row],[Current Week Low]])-1</f>
        <v>1.5207108439061034E-2</v>
      </c>
      <c r="AF694" s="2">
        <f>(Table2[[#This Row],[Current Week High]]/Table2[[#This Row],[Close Price]])-1</f>
        <v>4.0670585673851622E-2</v>
      </c>
      <c r="AG694" s="2">
        <f>(Table2[[#This Row],[Close Price]]/Table2[[#This Row],[Current Month Low]])-1</f>
        <v>1.5207108439061034E-2</v>
      </c>
      <c r="AH694" s="2">
        <f>(Table2[[#This Row],[Current Month High]]/Table2[[#This Row],[Close Price]])-1</f>
        <v>4.0670585673851622E-2</v>
      </c>
      <c r="AI694">
        <v>22.333986501197401</v>
      </c>
      <c r="AJ694">
        <v>23.0311796849887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0</v>
      </c>
      <c r="AM694" t="s">
        <v>10359</v>
      </c>
      <c r="AN694">
        <v>0.06</v>
      </c>
      <c r="AO694" t="s">
        <v>10358</v>
      </c>
      <c r="AP694">
        <v>-5.0493425085105001E-2</v>
      </c>
      <c r="AQ694">
        <f>(Table2[[#This Row],[Sharpe Ratio]]-AVERAGE(Table2[Sharpe Ratio]))/_xlfn.STDEV.P(Table2[Sharpe Ratio])</f>
        <v>-1.3050266729564142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699</v>
      </c>
      <c r="AT694">
        <f>_xlfn.RANK.AVG(Table2[[#This Row],[6M Return vs Nifty Z-Score]],Table2[6M Return vs Nifty Z-Score])</f>
        <v>542</v>
      </c>
      <c r="AU694">
        <f>_xlfn.RANK.AVG(Table2[[#This Row],[Sharpe Ratio Z-Score]],Table2[Sharpe Ratio Z-Score])</f>
        <v>664</v>
      </c>
      <c r="AV694">
        <f>(Table2[[#This Row],[Rank 1Y]]+Table2[[#This Row],[Rank 6M]]+Table2[[#This Row],[Rank Sharpe]])/3</f>
        <v>635</v>
      </c>
    </row>
    <row r="695" spans="1:48" x14ac:dyDescent="0.3">
      <c r="A695" t="s">
        <v>1626</v>
      </c>
      <c r="B695" t="s">
        <v>1627</v>
      </c>
      <c r="C695" t="s">
        <v>10314</v>
      </c>
      <c r="D695" t="s">
        <v>24</v>
      </c>
      <c r="E695">
        <v>5528.2224682750002</v>
      </c>
      <c r="F695">
        <v>320</v>
      </c>
      <c r="G695">
        <v>-30.3594627442906</v>
      </c>
      <c r="H695">
        <f>(Table2[[#This Row],[1Y Return vs Nifty]]-AVERAGE(Table2[1Y Return vs Nifty]))/_xlfn.STDEV.P(Table2[1Y Return vs Nifty])</f>
        <v>-0.91636412698002623</v>
      </c>
      <c r="I695">
        <v>-4.8292897508897097</v>
      </c>
      <c r="J695">
        <f>(Table2[[#This Row],[1M Return vs Nifty]]-AVERAGE(Table2[1M Return vs Nifty]))/_xlfn.STDEV.P(Table2[1M Return vs Nifty])</f>
        <v>-0.74832278834755517</v>
      </c>
      <c r="K695">
        <v>-20.762397432594799</v>
      </c>
      <c r="L695">
        <f>(Table2[[#This Row],[6M Return vs Nifty]]-AVERAGE(Table2[6M Return vs Nifty]))/_xlfn.STDEV.P(Table2[6M Return vs Nifty])</f>
        <v>-0.99868498077099144</v>
      </c>
      <c r="M695">
        <v>-1.09186904161148</v>
      </c>
      <c r="N695">
        <f>(Table2[[#This Row],[1W Return vs Nifty]]-AVERAGE(Table2[1W Return vs Nifty]))/_xlfn.STDEV.P(Table2[1W Return vs Nifty])</f>
        <v>-6.4696820293798307E-2</v>
      </c>
      <c r="O695">
        <v>327.18</v>
      </c>
      <c r="P695">
        <v>337.21704431340697</v>
      </c>
      <c r="Q695">
        <v>347.163053082673</v>
      </c>
      <c r="R695">
        <v>52.010085266040697</v>
      </c>
      <c r="S695" s="2">
        <f>(Table2[[#This Row],[Close Price]]-Table2[[#This Row],[20D EMA]])/Table2[[#This Row],[20D EMA]]</f>
        <v>-2.1945106669111824E-2</v>
      </c>
      <c r="T695" s="2">
        <f>(Table2[[#This Row],[Close Price]]-Table2[[#This Row],[50D EMA]])/Table2[[#This Row],[50D EMA]]</f>
        <v>-5.1056269556189998E-2</v>
      </c>
      <c r="U695" s="2">
        <f>(Table2[[#This Row],[Close Price]]-Table2[[#This Row],[200D EMA]])/Table2[[#This Row],[200D EMA]]</f>
        <v>-7.8242926029932186E-2</v>
      </c>
      <c r="V695">
        <v>0.61428422939757699</v>
      </c>
      <c r="W695">
        <v>317.25</v>
      </c>
      <c r="X695">
        <v>322.8</v>
      </c>
      <c r="Y695">
        <v>317.25</v>
      </c>
      <c r="Z695">
        <v>329.95</v>
      </c>
      <c r="AA695">
        <v>317.25</v>
      </c>
      <c r="AB695">
        <v>329.95</v>
      </c>
      <c r="AC695" s="2">
        <f>(Table2[[#This Row],[Close Price]]/Table2[[#This Row],[Day Low]])-1</f>
        <v>8.6682427107958038E-3</v>
      </c>
      <c r="AD695" s="2">
        <f>(Table2[[#This Row],[Day High]]/Table2[[#This Row],[Close Price]])-1</f>
        <v>8.7500000000000355E-3</v>
      </c>
      <c r="AE695" s="2">
        <f>(Table2[[#This Row],[Close Price]]/Table2[[#This Row],[Current Week Low]])-1</f>
        <v>8.6682427107958038E-3</v>
      </c>
      <c r="AF695" s="2">
        <f>(Table2[[#This Row],[Current Week High]]/Table2[[#This Row],[Close Price]])-1</f>
        <v>3.109374999999992E-2</v>
      </c>
      <c r="AG695" s="2">
        <f>(Table2[[#This Row],[Close Price]]/Table2[[#This Row],[Current Month Low]])-1</f>
        <v>8.6682427107958038E-3</v>
      </c>
      <c r="AH695" s="2">
        <f>(Table2[[#This Row],[Current Month High]]/Table2[[#This Row],[Close Price]])-1</f>
        <v>3.109374999999992E-2</v>
      </c>
      <c r="AI695">
        <v>31.953125</v>
      </c>
      <c r="AJ695">
        <v>2.6628168110362598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-0.09</v>
      </c>
      <c r="AM695" t="s">
        <v>10357</v>
      </c>
      <c r="AN695">
        <v>-0.65</v>
      </c>
      <c r="AO695" t="s">
        <v>10357</v>
      </c>
      <c r="AP695">
        <v>-2.5404514103498001E-2</v>
      </c>
      <c r="AQ695">
        <f>(Table2[[#This Row],[Sharpe Ratio]]-AVERAGE(Table2[Sharpe Ratio]))/_xlfn.STDEV.P(Table2[Sharpe Ratio])</f>
        <v>-1.0179766306354556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642</v>
      </c>
      <c r="AT695">
        <f>_xlfn.RANK.AVG(Table2[[#This Row],[6M Return vs Nifty Z-Score]],Table2[6M Return vs Nifty Z-Score])</f>
        <v>643</v>
      </c>
      <c r="AU695">
        <f>_xlfn.RANK.AVG(Table2[[#This Row],[Sharpe Ratio Z-Score]],Table2[Sharpe Ratio Z-Score])</f>
        <v>621</v>
      </c>
      <c r="AV695">
        <f>(Table2[[#This Row],[Rank 1Y]]+Table2[[#This Row],[Rank 6M]]+Table2[[#This Row],[Rank Sharpe]])/3</f>
        <v>635.33333333333337</v>
      </c>
    </row>
    <row r="696" spans="1:48" x14ac:dyDescent="0.3">
      <c r="A696" t="s">
        <v>719</v>
      </c>
      <c r="B696" t="s">
        <v>720</v>
      </c>
      <c r="C696" t="s">
        <v>10324</v>
      </c>
      <c r="D696" t="s">
        <v>104</v>
      </c>
      <c r="E696">
        <v>24089.767060999999</v>
      </c>
      <c r="F696">
        <v>304.95</v>
      </c>
      <c r="G696">
        <v>-39.408254433302297</v>
      </c>
      <c r="H696">
        <f>(Table2[[#This Row],[1Y Return vs Nifty]]-AVERAGE(Table2[1Y Return vs Nifty]))/_xlfn.STDEV.P(Table2[1Y Return vs Nifty])</f>
        <v>-1.0672355674727843</v>
      </c>
      <c r="I696">
        <v>-1.9627103393781999</v>
      </c>
      <c r="J696">
        <f>(Table2[[#This Row],[1M Return vs Nifty]]-AVERAGE(Table2[1M Return vs Nifty]))/_xlfn.STDEV.P(Table2[1M Return vs Nifty])</f>
        <v>-0.46910806531273791</v>
      </c>
      <c r="K696">
        <v>-7.0928940067283497</v>
      </c>
      <c r="L696">
        <f>(Table2[[#This Row],[6M Return vs Nifty]]-AVERAGE(Table2[6M Return vs Nifty]))/_xlfn.STDEV.P(Table2[6M Return vs Nifty])</f>
        <v>-0.54071186960304851</v>
      </c>
      <c r="M696">
        <v>-0.93446864384412298</v>
      </c>
      <c r="N696">
        <f>(Table2[[#This Row],[1W Return vs Nifty]]-AVERAGE(Table2[1W Return vs Nifty]))/_xlfn.STDEV.P(Table2[1W Return vs Nifty])</f>
        <v>-2.7033616875203503E-2</v>
      </c>
      <c r="O696">
        <v>296.04000000000002</v>
      </c>
      <c r="P696">
        <v>289.91005890691002</v>
      </c>
      <c r="Q696">
        <v>292.27792133041601</v>
      </c>
      <c r="R696">
        <v>57.090860607585903</v>
      </c>
      <c r="S696" s="2">
        <f>(Table2[[#This Row],[Close Price]]-Table2[[#This Row],[20D EMA]])/Table2[[#This Row],[20D EMA]]</f>
        <v>3.0097284150790323E-2</v>
      </c>
      <c r="T696" s="2">
        <f>(Table2[[#This Row],[Close Price]]-Table2[[#This Row],[50D EMA]])/Table2[[#This Row],[50D EMA]]</f>
        <v>5.1877955355523843E-2</v>
      </c>
      <c r="U696" s="2">
        <f>(Table2[[#This Row],[Close Price]]-Table2[[#This Row],[200D EMA]])/Table2[[#This Row],[200D EMA]]</f>
        <v>4.3356263832389781E-2</v>
      </c>
      <c r="V696">
        <v>0.79401325927412403</v>
      </c>
      <c r="W696">
        <v>296</v>
      </c>
      <c r="X696">
        <v>307.5</v>
      </c>
      <c r="Y696">
        <v>296</v>
      </c>
      <c r="Z696">
        <v>307.5</v>
      </c>
      <c r="AA696">
        <v>296</v>
      </c>
      <c r="AB696">
        <v>307.5</v>
      </c>
      <c r="AC696" s="2">
        <f>(Table2[[#This Row],[Close Price]]/Table2[[#This Row],[Day Low]])-1</f>
        <v>3.0236486486486358E-2</v>
      </c>
      <c r="AD696" s="2">
        <f>(Table2[[#This Row],[Day High]]/Table2[[#This Row],[Close Price]])-1</f>
        <v>8.3620265617314615E-3</v>
      </c>
      <c r="AE696" s="2">
        <f>(Table2[[#This Row],[Close Price]]/Table2[[#This Row],[Current Week Low]])-1</f>
        <v>3.0236486486486358E-2</v>
      </c>
      <c r="AF696" s="2">
        <f>(Table2[[#This Row],[Current Week High]]/Table2[[#This Row],[Close Price]])-1</f>
        <v>8.3620265617314615E-3</v>
      </c>
      <c r="AG696" s="2">
        <f>(Table2[[#This Row],[Close Price]]/Table2[[#This Row],[Current Month Low]])-1</f>
        <v>3.0236486486486358E-2</v>
      </c>
      <c r="AH696" s="2">
        <f>(Table2[[#This Row],[Current Month High]]/Table2[[#This Row],[Close Price]])-1</f>
        <v>8.3620265617314615E-3</v>
      </c>
      <c r="AI696">
        <v>17.166748647319199</v>
      </c>
      <c r="AJ696">
        <v>21.083978558665802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0.05</v>
      </c>
      <c r="AM696" t="s">
        <v>10358</v>
      </c>
      <c r="AN696">
        <v>3.27</v>
      </c>
      <c r="AO696" t="s">
        <v>10358</v>
      </c>
      <c r="AP696">
        <v>-0.10527488254734101</v>
      </c>
      <c r="AQ696">
        <f>(Table2[[#This Row],[Sharpe Ratio]]-AVERAGE(Table2[Sharpe Ratio]))/_xlfn.STDEV.P(Table2[Sharpe Ratio])</f>
        <v>-1.9317983847484028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683</v>
      </c>
      <c r="AT696">
        <f>_xlfn.RANK.AVG(Table2[[#This Row],[6M Return vs Nifty Z-Score]],Table2[6M Return vs Nifty Z-Score])</f>
        <v>508</v>
      </c>
      <c r="AU696">
        <f>_xlfn.RANK.AVG(Table2[[#This Row],[Sharpe Ratio Z-Score]],Table2[Sharpe Ratio Z-Score])</f>
        <v>727</v>
      </c>
      <c r="AV696">
        <f>(Table2[[#This Row],[Rank 1Y]]+Table2[[#This Row],[Rank 6M]]+Table2[[#This Row],[Rank Sharpe]])/3</f>
        <v>639.33333333333337</v>
      </c>
    </row>
    <row r="697" spans="1:48" x14ac:dyDescent="0.3">
      <c r="A697" t="s">
        <v>1583</v>
      </c>
      <c r="B697" t="s">
        <v>1584</v>
      </c>
      <c r="C697" t="s">
        <v>10325</v>
      </c>
      <c r="D697" t="s">
        <v>257</v>
      </c>
      <c r="E697">
        <v>6073.0466040399997</v>
      </c>
      <c r="F697">
        <v>1359.35</v>
      </c>
      <c r="G697">
        <v>-49.585838557465898</v>
      </c>
      <c r="H697">
        <f>(Table2[[#This Row],[1Y Return vs Nifty]]-AVERAGE(Table2[1Y Return vs Nifty]))/_xlfn.STDEV.P(Table2[1Y Return vs Nifty])</f>
        <v>-1.2369274810808097</v>
      </c>
      <c r="I697">
        <v>-6.8473823884087697</v>
      </c>
      <c r="J697">
        <f>(Table2[[#This Row],[1M Return vs Nifty]]-AVERAGE(Table2[1M Return vs Nifty]))/_xlfn.STDEV.P(Table2[1M Return vs Nifty])</f>
        <v>-0.94489197271435821</v>
      </c>
      <c r="K697">
        <v>-11.526746723772099</v>
      </c>
      <c r="L697">
        <f>(Table2[[#This Row],[6M Return vs Nifty]]-AVERAGE(Table2[6M Return vs Nifty]))/_xlfn.STDEV.P(Table2[6M Return vs Nifty])</f>
        <v>-0.68926044960797672</v>
      </c>
      <c r="M697">
        <v>-7.2277992710778296</v>
      </c>
      <c r="N697">
        <f>(Table2[[#This Row],[1W Return vs Nifty]]-AVERAGE(Table2[1W Return vs Nifty]))/_xlfn.STDEV.P(Table2[1W Return vs Nifty])</f>
        <v>-1.5329192115501902</v>
      </c>
      <c r="O697">
        <v>1363.09</v>
      </c>
      <c r="P697">
        <v>1368.9329280090601</v>
      </c>
      <c r="Q697">
        <v>1414.7206360211801</v>
      </c>
      <c r="R697">
        <v>45.386314956565798</v>
      </c>
      <c r="S697" s="2">
        <f>(Table2[[#This Row],[Close Price]]-Table2[[#This Row],[20D EMA]])/Table2[[#This Row],[20D EMA]]</f>
        <v>-2.7437660022449064E-3</v>
      </c>
      <c r="T697" s="2">
        <f>(Table2[[#This Row],[Close Price]]-Table2[[#This Row],[50D EMA]])/Table2[[#This Row],[50D EMA]]</f>
        <v>-7.0002903816459103E-3</v>
      </c>
      <c r="U697" s="2">
        <f>(Table2[[#This Row],[Close Price]]-Table2[[#This Row],[200D EMA]])/Table2[[#This Row],[200D EMA]]</f>
        <v>-3.9138918745758103E-2</v>
      </c>
      <c r="V697">
        <v>2.94741957656858</v>
      </c>
      <c r="W697">
        <v>1340.1</v>
      </c>
      <c r="X697">
        <v>1363.9</v>
      </c>
      <c r="Y697">
        <v>1340.1</v>
      </c>
      <c r="Z697">
        <v>1389.9</v>
      </c>
      <c r="AA697">
        <v>1340.1</v>
      </c>
      <c r="AB697">
        <v>1389.9</v>
      </c>
      <c r="AC697" s="2">
        <f>(Table2[[#This Row],[Close Price]]/Table2[[#This Row],[Day Low]])-1</f>
        <v>1.4364599656742083E-2</v>
      </c>
      <c r="AD697" s="2">
        <f>(Table2[[#This Row],[Day High]]/Table2[[#This Row],[Close Price]])-1</f>
        <v>3.3471879942621463E-3</v>
      </c>
      <c r="AE697" s="2">
        <f>(Table2[[#This Row],[Close Price]]/Table2[[#This Row],[Current Week Low]])-1</f>
        <v>1.4364599656742083E-2</v>
      </c>
      <c r="AF697" s="2">
        <f>(Table2[[#This Row],[Current Week High]]/Table2[[#This Row],[Close Price]])-1</f>
        <v>2.247397653290184E-2</v>
      </c>
      <c r="AG697" s="2">
        <f>(Table2[[#This Row],[Close Price]]/Table2[[#This Row],[Current Month Low]])-1</f>
        <v>1.4364599656742083E-2</v>
      </c>
      <c r="AH697" s="2">
        <f>(Table2[[#This Row],[Current Month High]]/Table2[[#This Row],[Close Price]])-1</f>
        <v>2.247397653290184E-2</v>
      </c>
      <c r="AI697">
        <v>39.621878103505303</v>
      </c>
      <c r="AJ697">
        <v>18.917854955821898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-0.03</v>
      </c>
      <c r="AM697" t="s">
        <v>10357</v>
      </c>
      <c r="AN697">
        <v>4.54</v>
      </c>
      <c r="AO697" t="s">
        <v>10358</v>
      </c>
      <c r="AP697">
        <v>-5.3731143924417003E-2</v>
      </c>
      <c r="AQ697">
        <f>(Table2[[#This Row],[Sharpe Ratio]]-AVERAGE(Table2[Sharpe Ratio]))/_xlfn.STDEV.P(Table2[Sharpe Ratio])</f>
        <v>-1.3420704223056474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708</v>
      </c>
      <c r="AT697">
        <f>_xlfn.RANK.AVG(Table2[[#This Row],[6M Return vs Nifty Z-Score]],Table2[6M Return vs Nifty Z-Score])</f>
        <v>545</v>
      </c>
      <c r="AU697">
        <f>_xlfn.RANK.AVG(Table2[[#This Row],[Sharpe Ratio Z-Score]],Table2[Sharpe Ratio Z-Score])</f>
        <v>670</v>
      </c>
      <c r="AV697">
        <f>(Table2[[#This Row],[Rank 1Y]]+Table2[[#This Row],[Rank 6M]]+Table2[[#This Row],[Rank Sharpe]])/3</f>
        <v>641</v>
      </c>
    </row>
    <row r="698" spans="1:48" x14ac:dyDescent="0.3">
      <c r="A698" t="s">
        <v>1937</v>
      </c>
      <c r="B698" t="s">
        <v>1938</v>
      </c>
      <c r="C698" t="s">
        <v>10324</v>
      </c>
      <c r="D698" t="s">
        <v>1537</v>
      </c>
      <c r="E698">
        <v>3623.5949999999998</v>
      </c>
      <c r="F698">
        <v>323</v>
      </c>
      <c r="G698">
        <v>-53.917250896231501</v>
      </c>
      <c r="H698">
        <f>(Table2[[#This Row],[1Y Return vs Nifty]]-AVERAGE(Table2[1Y Return vs Nifty]))/_xlfn.STDEV.P(Table2[1Y Return vs Nifty])</f>
        <v>-1.3091455673598018</v>
      </c>
      <c r="I698">
        <v>2.92660179558602</v>
      </c>
      <c r="J698">
        <f>(Table2[[#This Row],[1M Return vs Nifty]]-AVERAGE(Table2[1M Return vs Nifty]))/_xlfn.STDEV.P(Table2[1M Return vs Nifty])</f>
        <v>7.1278024649387515E-3</v>
      </c>
      <c r="K698">
        <v>-16.833215363812599</v>
      </c>
      <c r="L698">
        <f>(Table2[[#This Row],[6M Return vs Nifty]]-AVERAGE(Table2[6M Return vs Nifty]))/_xlfn.STDEV.P(Table2[6M Return vs Nifty])</f>
        <v>-0.86704451949568229</v>
      </c>
      <c r="M698">
        <v>2.29318175664684</v>
      </c>
      <c r="N698">
        <f>(Table2[[#This Row],[1W Return vs Nifty]]-AVERAGE(Table2[1W Return vs Nifty]))/_xlfn.STDEV.P(Table2[1W Return vs Nifty])</f>
        <v>0.74528751650258618</v>
      </c>
      <c r="O698">
        <v>320.82</v>
      </c>
      <c r="P698">
        <v>320.98069334341199</v>
      </c>
      <c r="Q698">
        <v>340.28534504716998</v>
      </c>
      <c r="R698">
        <v>60.722424252227697</v>
      </c>
      <c r="S698" s="2">
        <f>(Table2[[#This Row],[Close Price]]-Table2[[#This Row],[20D EMA]])/Table2[[#This Row],[20D EMA]]</f>
        <v>6.7950875880556285E-3</v>
      </c>
      <c r="T698" s="2">
        <f>(Table2[[#This Row],[Close Price]]-Table2[[#This Row],[50D EMA]])/Table2[[#This Row],[50D EMA]]</f>
        <v>6.2910533202306697E-3</v>
      </c>
      <c r="U698" s="2">
        <f>(Table2[[#This Row],[Close Price]]-Table2[[#This Row],[200D EMA]])/Table2[[#This Row],[200D EMA]]</f>
        <v>-5.0796619069134193E-2</v>
      </c>
      <c r="V698">
        <v>0.77298533656215596</v>
      </c>
      <c r="W698">
        <v>322.3</v>
      </c>
      <c r="X698">
        <v>326.45</v>
      </c>
      <c r="Y698">
        <v>322.3</v>
      </c>
      <c r="Z698">
        <v>333.95</v>
      </c>
      <c r="AA698">
        <v>322.3</v>
      </c>
      <c r="AB698">
        <v>333.95</v>
      </c>
      <c r="AC698" s="2">
        <f>(Table2[[#This Row],[Close Price]]/Table2[[#This Row],[Day Low]])-1</f>
        <v>2.1718895439031272E-3</v>
      </c>
      <c r="AD698" s="2">
        <f>(Table2[[#This Row],[Day High]]/Table2[[#This Row],[Close Price]])-1</f>
        <v>1.0681114551083448E-2</v>
      </c>
      <c r="AE698" s="2">
        <f>(Table2[[#This Row],[Close Price]]/Table2[[#This Row],[Current Week Low]])-1</f>
        <v>2.1718895439031272E-3</v>
      </c>
      <c r="AF698" s="2">
        <f>(Table2[[#This Row],[Current Week High]]/Table2[[#This Row],[Close Price]])-1</f>
        <v>3.3900928792569562E-2</v>
      </c>
      <c r="AG698" s="2">
        <f>(Table2[[#This Row],[Close Price]]/Table2[[#This Row],[Current Month Low]])-1</f>
        <v>2.1718895439031272E-3</v>
      </c>
      <c r="AH698" s="2">
        <f>(Table2[[#This Row],[Current Month High]]/Table2[[#This Row],[Close Price]])-1</f>
        <v>3.3900928792569562E-2</v>
      </c>
      <c r="AI698">
        <v>44.489164086687303</v>
      </c>
      <c r="AJ698">
        <v>11.225895316804399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-0.02</v>
      </c>
      <c r="AM698" t="s">
        <v>10357</v>
      </c>
      <c r="AN698">
        <v>4.3499999999999996</v>
      </c>
      <c r="AO698" t="s">
        <v>10358</v>
      </c>
      <c r="AP698">
        <v>-1.6008569654702001E-2</v>
      </c>
      <c r="AQ698">
        <f>(Table2[[#This Row],[Sharpe Ratio]]-AVERAGE(Table2[Sharpe Ratio]))/_xlfn.STDEV.P(Table2[Sharpe Ratio])</f>
        <v>-0.9104747046391638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720</v>
      </c>
      <c r="AT698">
        <f>_xlfn.RANK.AVG(Table2[[#This Row],[6M Return vs Nifty Z-Score]],Table2[6M Return vs Nifty Z-Score])</f>
        <v>598</v>
      </c>
      <c r="AU698">
        <f>_xlfn.RANK.AVG(Table2[[#This Row],[Sharpe Ratio Z-Score]],Table2[Sharpe Ratio Z-Score])</f>
        <v>605</v>
      </c>
      <c r="AV698">
        <f>(Table2[[#This Row],[Rank 1Y]]+Table2[[#This Row],[Rank 6M]]+Table2[[#This Row],[Rank Sharpe]])/3</f>
        <v>641</v>
      </c>
    </row>
    <row r="699" spans="1:48" x14ac:dyDescent="0.3">
      <c r="A699" t="s">
        <v>1475</v>
      </c>
      <c r="B699" t="s">
        <v>1476</v>
      </c>
      <c r="C699" t="s">
        <v>10327</v>
      </c>
      <c r="D699" t="s">
        <v>573</v>
      </c>
      <c r="E699">
        <v>7122.2258149999998</v>
      </c>
      <c r="F699">
        <v>2206.0500000000002</v>
      </c>
      <c r="G699">
        <v>-30.954170179403398</v>
      </c>
      <c r="H699">
        <f>(Table2[[#This Row],[1Y Return vs Nifty]]-AVERAGE(Table2[1Y Return vs Nifty]))/_xlfn.STDEV.P(Table2[1Y Return vs Nifty])</f>
        <v>-0.92627974560523763</v>
      </c>
      <c r="I699">
        <v>-8.3219272417819301</v>
      </c>
      <c r="J699">
        <f>(Table2[[#This Row],[1M Return vs Nifty]]-AVERAGE(Table2[1M Return vs Nifty]))/_xlfn.STDEV.P(Table2[1M Return vs Nifty])</f>
        <v>-1.0885177279205991</v>
      </c>
      <c r="K699">
        <v>-12.024438093765101</v>
      </c>
      <c r="L699">
        <f>(Table2[[#This Row],[6M Return vs Nifty]]-AVERAGE(Table2[6M Return vs Nifty]))/_xlfn.STDEV.P(Table2[6M Return vs Nifty])</f>
        <v>-0.70593473966929854</v>
      </c>
      <c r="M699">
        <v>-1.64450991716997</v>
      </c>
      <c r="N699">
        <f>(Table2[[#This Row],[1W Return vs Nifty]]-AVERAGE(Table2[1W Return vs Nifty]))/_xlfn.STDEV.P(Table2[1W Return vs Nifty])</f>
        <v>-0.19693426066134967</v>
      </c>
      <c r="O699">
        <v>2215.85</v>
      </c>
      <c r="P699">
        <v>2246.6225599001</v>
      </c>
      <c r="Q699">
        <v>2258.2547202467199</v>
      </c>
      <c r="R699">
        <v>47.705914888486099</v>
      </c>
      <c r="S699" s="2">
        <f>(Table2[[#This Row],[Close Price]]-Table2[[#This Row],[20D EMA]])/Table2[[#This Row],[20D EMA]]</f>
        <v>-4.4226820407517334E-3</v>
      </c>
      <c r="T699" s="2">
        <f>(Table2[[#This Row],[Close Price]]-Table2[[#This Row],[50D EMA]])/Table2[[#This Row],[50D EMA]]</f>
        <v>-1.8059357465859301E-2</v>
      </c>
      <c r="U699" s="2">
        <f>(Table2[[#This Row],[Close Price]]-Table2[[#This Row],[200D EMA]])/Table2[[#This Row],[200D EMA]]</f>
        <v>-2.3117286007938123E-2</v>
      </c>
      <c r="V699">
        <v>0.61788168300510604</v>
      </c>
      <c r="W699">
        <v>2181</v>
      </c>
      <c r="X699">
        <v>2239</v>
      </c>
      <c r="Y699">
        <v>2181</v>
      </c>
      <c r="Z699">
        <v>2245.1999999999998</v>
      </c>
      <c r="AA699">
        <v>2181</v>
      </c>
      <c r="AB699">
        <v>2245.1999999999998</v>
      </c>
      <c r="AC699" s="2">
        <f>(Table2[[#This Row],[Close Price]]/Table2[[#This Row],[Day Low]])-1</f>
        <v>1.1485557083906528E-2</v>
      </c>
      <c r="AD699" s="2">
        <f>(Table2[[#This Row],[Day High]]/Table2[[#This Row],[Close Price]])-1</f>
        <v>1.4936198182271321E-2</v>
      </c>
      <c r="AE699" s="2">
        <f>(Table2[[#This Row],[Close Price]]/Table2[[#This Row],[Current Week Low]])-1</f>
        <v>1.1485557083906528E-2</v>
      </c>
      <c r="AF699" s="2">
        <f>(Table2[[#This Row],[Current Week High]]/Table2[[#This Row],[Close Price]])-1</f>
        <v>1.7746651254504586E-2</v>
      </c>
      <c r="AG699" s="2">
        <f>(Table2[[#This Row],[Close Price]]/Table2[[#This Row],[Current Month Low]])-1</f>
        <v>1.1485557083906528E-2</v>
      </c>
      <c r="AH699" s="2">
        <f>(Table2[[#This Row],[Current Month High]]/Table2[[#This Row],[Close Price]])-1</f>
        <v>1.7746651254504586E-2</v>
      </c>
      <c r="AI699">
        <v>23.977244396092502</v>
      </c>
      <c r="AJ699">
        <v>12.5535714285714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-0.03</v>
      </c>
      <c r="AM699" t="s">
        <v>10357</v>
      </c>
      <c r="AN699">
        <v>2.4900000000000002</v>
      </c>
      <c r="AO699" t="s">
        <v>10358</v>
      </c>
      <c r="AP699">
        <v>-0.104316926407183</v>
      </c>
      <c r="AQ699">
        <f>(Table2[[#This Row],[Sharpe Ratio]]-AVERAGE(Table2[Sharpe Ratio]))/_xlfn.STDEV.P(Table2[Sharpe Ratio])</f>
        <v>-1.9208381102759249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644</v>
      </c>
      <c r="AT699">
        <f>_xlfn.RANK.AVG(Table2[[#This Row],[6M Return vs Nifty Z-Score]],Table2[6M Return vs Nifty Z-Score])</f>
        <v>554</v>
      </c>
      <c r="AU699">
        <f>_xlfn.RANK.AVG(Table2[[#This Row],[Sharpe Ratio Z-Score]],Table2[Sharpe Ratio Z-Score])</f>
        <v>726</v>
      </c>
      <c r="AV699">
        <f>(Table2[[#This Row],[Rank 1Y]]+Table2[[#This Row],[Rank 6M]]+Table2[[#This Row],[Rank Sharpe]])/3</f>
        <v>641.33333333333337</v>
      </c>
    </row>
    <row r="700" spans="1:48" x14ac:dyDescent="0.3">
      <c r="A700" t="s">
        <v>1616</v>
      </c>
      <c r="B700" t="s">
        <v>1617</v>
      </c>
      <c r="C700" t="s">
        <v>10327</v>
      </c>
      <c r="D700" t="s">
        <v>276</v>
      </c>
      <c r="E700">
        <v>5625.717826954</v>
      </c>
      <c r="F700">
        <v>168.84</v>
      </c>
      <c r="G700">
        <v>-30.4696070237922</v>
      </c>
      <c r="H700">
        <f>(Table2[[#This Row],[1Y Return vs Nifty]]-AVERAGE(Table2[1Y Return vs Nifty]))/_xlfn.STDEV.P(Table2[1Y Return vs Nifty])</f>
        <v>-0.91820057395345189</v>
      </c>
      <c r="I700">
        <v>-0.51254342264138297</v>
      </c>
      <c r="J700">
        <f>(Table2[[#This Row],[1M Return vs Nifty]]-AVERAGE(Table2[1M Return vs Nifty]))/_xlfn.STDEV.P(Table2[1M Return vs Nifty])</f>
        <v>-0.32785680522731697</v>
      </c>
      <c r="K700">
        <v>-16.914297226081501</v>
      </c>
      <c r="L700">
        <f>(Table2[[#This Row],[6M Return vs Nifty]]-AVERAGE(Table2[6M Return vs Nifty]))/_xlfn.STDEV.P(Table2[6M Return vs Nifty])</f>
        <v>-0.86976102729890747</v>
      </c>
      <c r="M700">
        <v>-5.23188713702526</v>
      </c>
      <c r="N700">
        <f>(Table2[[#This Row],[1W Return vs Nifty]]-AVERAGE(Table2[1W Return vs Nifty]))/_xlfn.STDEV.P(Table2[1W Return vs Nifty])</f>
        <v>-1.0553318243723577</v>
      </c>
      <c r="O700">
        <v>165.48</v>
      </c>
      <c r="P700">
        <v>164.941171173947</v>
      </c>
      <c r="Q700">
        <v>165.49208460035899</v>
      </c>
      <c r="R700">
        <v>54.715724663915502</v>
      </c>
      <c r="S700" s="2">
        <f>(Table2[[#This Row],[Close Price]]-Table2[[#This Row],[20D EMA]])/Table2[[#This Row],[20D EMA]]</f>
        <v>2.0304568527918867E-2</v>
      </c>
      <c r="T700" s="2">
        <f>(Table2[[#This Row],[Close Price]]-Table2[[#This Row],[50D EMA]])/Table2[[#This Row],[50D EMA]]</f>
        <v>2.3637693356386439E-2</v>
      </c>
      <c r="U700" s="2">
        <f>(Table2[[#This Row],[Close Price]]-Table2[[#This Row],[200D EMA]])/Table2[[#This Row],[200D EMA]]</f>
        <v>2.0230063617397615E-2</v>
      </c>
      <c r="V700">
        <v>1.03229837237897</v>
      </c>
      <c r="W700">
        <v>165</v>
      </c>
      <c r="X700">
        <v>171.49</v>
      </c>
      <c r="Y700">
        <v>165</v>
      </c>
      <c r="Z700">
        <v>172.5</v>
      </c>
      <c r="AA700">
        <v>165</v>
      </c>
      <c r="AB700">
        <v>172.5</v>
      </c>
      <c r="AC700" s="2">
        <f>(Table2[[#This Row],[Close Price]]/Table2[[#This Row],[Day Low]])-1</f>
        <v>2.3272727272727334E-2</v>
      </c>
      <c r="AD700" s="2">
        <f>(Table2[[#This Row],[Day High]]/Table2[[#This Row],[Close Price]])-1</f>
        <v>1.5695332859511968E-2</v>
      </c>
      <c r="AE700" s="2">
        <f>(Table2[[#This Row],[Close Price]]/Table2[[#This Row],[Current Week Low]])-1</f>
        <v>2.3272727272727334E-2</v>
      </c>
      <c r="AF700" s="2">
        <f>(Table2[[#This Row],[Current Week High]]/Table2[[#This Row],[Close Price]])-1</f>
        <v>2.1677327647476874E-2</v>
      </c>
      <c r="AG700" s="2">
        <f>(Table2[[#This Row],[Close Price]]/Table2[[#This Row],[Current Month Low]])-1</f>
        <v>2.3272727272727334E-2</v>
      </c>
      <c r="AH700" s="2">
        <f>(Table2[[#This Row],[Current Month High]]/Table2[[#This Row],[Close Price]])-1</f>
        <v>2.1677327647476874E-2</v>
      </c>
      <c r="AI700">
        <v>30.0639658848614</v>
      </c>
      <c r="AJ700">
        <v>29.826989619377098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-0.03</v>
      </c>
      <c r="AM700" t="s">
        <v>10357</v>
      </c>
      <c r="AN700">
        <v>7.97</v>
      </c>
      <c r="AO700" t="s">
        <v>10358</v>
      </c>
      <c r="AP700">
        <v>-6.7186550315315993E-2</v>
      </c>
      <c r="AQ700">
        <f>(Table2[[#This Row],[Sharpe Ratio]]-AVERAGE(Table2[Sharpe Ratio]))/_xlfn.STDEV.P(Table2[Sharpe Ratio])</f>
        <v>-1.4960179163513161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643</v>
      </c>
      <c r="AT700">
        <f>_xlfn.RANK.AVG(Table2[[#This Row],[6M Return vs Nifty Z-Score]],Table2[6M Return vs Nifty Z-Score])</f>
        <v>600</v>
      </c>
      <c r="AU700">
        <f>_xlfn.RANK.AVG(Table2[[#This Row],[Sharpe Ratio Z-Score]],Table2[Sharpe Ratio Z-Score])</f>
        <v>683</v>
      </c>
      <c r="AV700">
        <f>(Table2[[#This Row],[Rank 1Y]]+Table2[[#This Row],[Rank 6M]]+Table2[[#This Row],[Rank Sharpe]])/3</f>
        <v>642</v>
      </c>
    </row>
    <row r="701" spans="1:48" x14ac:dyDescent="0.3">
      <c r="A701" t="s">
        <v>2504</v>
      </c>
      <c r="B701" t="s">
        <v>2505</v>
      </c>
      <c r="C701" t="s">
        <v>10317</v>
      </c>
      <c r="D701" t="s">
        <v>121</v>
      </c>
      <c r="E701">
        <v>1934.22136432</v>
      </c>
      <c r="F701">
        <v>7.88</v>
      </c>
      <c r="G701">
        <v>-69.785409665247002</v>
      </c>
      <c r="H701">
        <f>(Table2[[#This Row],[1Y Return vs Nifty]]-AVERAGE(Table2[1Y Return vs Nifty]))/_xlfn.STDEV.P(Table2[1Y Return vs Nifty])</f>
        <v>-1.5737170210663061</v>
      </c>
      <c r="I701">
        <v>-21.2082690196717</v>
      </c>
      <c r="J701">
        <f>(Table2[[#This Row],[1M Return vs Nifty]]-AVERAGE(Table2[1M Return vs Nifty]))/_xlfn.STDEV.P(Table2[1M Return vs Nifty])</f>
        <v>-2.3436918689182415</v>
      </c>
      <c r="K701">
        <v>-69.871485313999699</v>
      </c>
      <c r="L701">
        <f>(Table2[[#This Row],[6M Return vs Nifty]]-AVERAGE(Table2[6M Return vs Nifty]))/_xlfn.STDEV.P(Table2[6M Return vs Nifty])</f>
        <v>-2.6440001808175757</v>
      </c>
      <c r="M701">
        <v>-0.58417673391918201</v>
      </c>
      <c r="N701">
        <f>(Table2[[#This Row],[1W Return vs Nifty]]-AVERAGE(Table2[1W Return vs Nifty]))/_xlfn.STDEV.P(Table2[1W Return vs Nifty])</f>
        <v>5.6785202178170152E-2</v>
      </c>
      <c r="O701">
        <v>8.6999999999999993</v>
      </c>
      <c r="P701">
        <v>10.068827011112999</v>
      </c>
      <c r="Q701">
        <v>14.049341937747901</v>
      </c>
      <c r="R701">
        <v>16.163370013851299</v>
      </c>
      <c r="S701" s="2">
        <f>(Table2[[#This Row],[Close Price]]-Table2[[#This Row],[20D EMA]])/Table2[[#This Row],[20D EMA]]</f>
        <v>-9.4252873563218334E-2</v>
      </c>
      <c r="T701" s="2">
        <f>(Table2[[#This Row],[Close Price]]-Table2[[#This Row],[50D EMA]])/Table2[[#This Row],[50D EMA]]</f>
        <v>-0.21738649484167155</v>
      </c>
      <c r="U701" s="2">
        <f>(Table2[[#This Row],[Close Price]]-Table2[[#This Row],[200D EMA]])/Table2[[#This Row],[200D EMA]]</f>
        <v>-0.43911963742387511</v>
      </c>
      <c r="V701">
        <v>6.7290805793410804E-2</v>
      </c>
      <c r="W701">
        <v>0</v>
      </c>
      <c r="X701">
        <v>0</v>
      </c>
      <c r="Y701">
        <v>7.88</v>
      </c>
      <c r="Z701">
        <v>7.88</v>
      </c>
      <c r="AA701">
        <v>7.88</v>
      </c>
      <c r="AB701">
        <v>7.88</v>
      </c>
      <c r="AC701" s="2" t="e">
        <f>(Table2[[#This Row],[Close Price]]/Table2[[#This Row],[Day Low]])-1</f>
        <v>#DIV/0!</v>
      </c>
      <c r="AD701" s="2">
        <f>(Table2[[#This Row],[Day High]]/Table2[[#This Row],[Close Price]])-1</f>
        <v>-1</v>
      </c>
      <c r="AE701" s="2">
        <f>(Table2[[#This Row],[Close Price]]/Table2[[#This Row],[Current Week Low]])-1</f>
        <v>0</v>
      </c>
      <c r="AF701" s="2">
        <f>(Table2[[#This Row],[Current Week High]]/Table2[[#This Row],[Close Price]])-1</f>
        <v>0</v>
      </c>
      <c r="AG701" s="2">
        <f>(Table2[[#This Row],[Close Price]]/Table2[[#This Row],[Current Month Low]])-1</f>
        <v>0</v>
      </c>
      <c r="AH701" s="2">
        <f>(Table2[[#This Row],[Current Month High]]/Table2[[#This Row],[Close Price]])-1</f>
        <v>0</v>
      </c>
      <c r="AI701">
        <v>244.54314720812101</v>
      </c>
      <c r="AJ701">
        <v>17.436661698956701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-0.53</v>
      </c>
      <c r="AM701" t="s">
        <v>10357</v>
      </c>
      <c r="AN701">
        <v>-7.29</v>
      </c>
      <c r="AO701" t="s">
        <v>10357</v>
      </c>
      <c r="AP701">
        <v>2.2016370678496999E-2</v>
      </c>
      <c r="AQ701">
        <f>(Table2[[#This Row],[Sharpe Ratio]]-AVERAGE(Table2[Sharpe Ratio]))/_xlfn.STDEV.P(Table2[Sharpe Ratio])</f>
        <v>-0.47541952269449234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735</v>
      </c>
      <c r="AT701">
        <f>_xlfn.RANK.AVG(Table2[[#This Row],[6M Return vs Nifty Z-Score]],Table2[6M Return vs Nifty Z-Score])</f>
        <v>738</v>
      </c>
      <c r="AU701">
        <f>_xlfn.RANK.AVG(Table2[[#This Row],[Sharpe Ratio Z-Score]],Table2[Sharpe Ratio Z-Score])</f>
        <v>467</v>
      </c>
      <c r="AV701">
        <f>(Table2[[#This Row],[Rank 1Y]]+Table2[[#This Row],[Rank 6M]]+Table2[[#This Row],[Rank Sharpe]])/3</f>
        <v>646.66666666666663</v>
      </c>
    </row>
    <row r="702" spans="1:48" x14ac:dyDescent="0.3">
      <c r="A702" t="s">
        <v>1366</v>
      </c>
      <c r="B702" t="s">
        <v>1367</v>
      </c>
      <c r="C702" t="s">
        <v>10322</v>
      </c>
      <c r="D702" t="s">
        <v>135</v>
      </c>
      <c r="E702">
        <v>8202.31783645</v>
      </c>
      <c r="F702">
        <v>715.7</v>
      </c>
      <c r="G702">
        <v>-42.8305790476008</v>
      </c>
      <c r="H702">
        <f>(Table2[[#This Row],[1Y Return vs Nifty]]-AVERAGE(Table2[1Y Return vs Nifty]))/_xlfn.STDEV.P(Table2[1Y Return vs Nifty])</f>
        <v>-1.1242963400199122</v>
      </c>
      <c r="I702">
        <v>1.56487711036596</v>
      </c>
      <c r="J702">
        <f>(Table2[[#This Row],[1M Return vs Nifty]]-AVERAGE(Table2[1M Return vs Nifty]))/_xlfn.STDEV.P(Table2[1M Return vs Nifty])</f>
        <v>-0.12550887918655998</v>
      </c>
      <c r="K702">
        <v>-9.7536803678365196</v>
      </c>
      <c r="L702">
        <f>(Table2[[#This Row],[6M Return vs Nifty]]-AVERAGE(Table2[6M Return vs Nifty]))/_xlfn.STDEV.P(Table2[6M Return vs Nifty])</f>
        <v>-0.62985692264455639</v>
      </c>
      <c r="M702">
        <v>2.2790648382874998</v>
      </c>
      <c r="N702">
        <f>(Table2[[#This Row],[1W Return vs Nifty]]-AVERAGE(Table2[1W Return vs Nifty]))/_xlfn.STDEV.P(Table2[1W Return vs Nifty])</f>
        <v>0.7419095811520201</v>
      </c>
      <c r="O702">
        <v>668.15</v>
      </c>
      <c r="P702">
        <v>670.14803276835005</v>
      </c>
      <c r="Q702">
        <v>701.19816865610301</v>
      </c>
      <c r="R702">
        <v>75.395450583953604</v>
      </c>
      <c r="S702" s="2">
        <f>(Table2[[#This Row],[Close Price]]-Table2[[#This Row],[20D EMA]])/Table2[[#This Row],[20D EMA]]</f>
        <v>7.116665419441752E-2</v>
      </c>
      <c r="T702" s="2">
        <f>(Table2[[#This Row],[Close Price]]-Table2[[#This Row],[50D EMA]])/Table2[[#This Row],[50D EMA]]</f>
        <v>6.7972992539390084E-2</v>
      </c>
      <c r="U702" s="2">
        <f>(Table2[[#This Row],[Close Price]]-Table2[[#This Row],[200D EMA]])/Table2[[#This Row],[200D EMA]]</f>
        <v>2.0681502023444879E-2</v>
      </c>
      <c r="V702">
        <v>4.5960249941277302</v>
      </c>
      <c r="W702">
        <v>693.5</v>
      </c>
      <c r="X702">
        <v>731.55</v>
      </c>
      <c r="Y702">
        <v>675</v>
      </c>
      <c r="Z702">
        <v>731.55</v>
      </c>
      <c r="AA702">
        <v>675</v>
      </c>
      <c r="AB702">
        <v>731.55</v>
      </c>
      <c r="AC702" s="2">
        <f>(Table2[[#This Row],[Close Price]]/Table2[[#This Row],[Day Low]])-1</f>
        <v>3.201153568853643E-2</v>
      </c>
      <c r="AD702" s="2">
        <f>(Table2[[#This Row],[Day High]]/Table2[[#This Row],[Close Price]])-1</f>
        <v>2.2146150621768834E-2</v>
      </c>
      <c r="AE702" s="2">
        <f>(Table2[[#This Row],[Close Price]]/Table2[[#This Row],[Current Week Low]])-1</f>
        <v>6.0296296296296292E-2</v>
      </c>
      <c r="AF702" s="2">
        <f>(Table2[[#This Row],[Current Week High]]/Table2[[#This Row],[Close Price]])-1</f>
        <v>2.2146150621768834E-2</v>
      </c>
      <c r="AG702" s="2">
        <f>(Table2[[#This Row],[Close Price]]/Table2[[#This Row],[Current Month Low]])-1</f>
        <v>6.0296296296296292E-2</v>
      </c>
      <c r="AH702" s="2">
        <f>(Table2[[#This Row],[Current Month High]]/Table2[[#This Row],[Close Price]])-1</f>
        <v>2.2146150621768834E-2</v>
      </c>
      <c r="AI702">
        <v>18.625122257929199</v>
      </c>
      <c r="AJ702">
        <v>19.5623120614767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-0.12</v>
      </c>
      <c r="AM702" t="s">
        <v>10357</v>
      </c>
      <c r="AN702">
        <v>11.45</v>
      </c>
      <c r="AO702" t="s">
        <v>10358</v>
      </c>
      <c r="AP702">
        <v>-0.103921094780417</v>
      </c>
      <c r="AQ702">
        <f>(Table2[[#This Row],[Sharpe Ratio]]-AVERAGE(Table2[Sharpe Ratio]))/_xlfn.STDEV.P(Table2[Sharpe Ratio])</f>
        <v>-1.9163092773864283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691</v>
      </c>
      <c r="AT702">
        <f>_xlfn.RANK.AVG(Table2[[#This Row],[6M Return vs Nifty Z-Score]],Table2[6M Return vs Nifty Z-Score])</f>
        <v>528</v>
      </c>
      <c r="AU702">
        <f>_xlfn.RANK.AVG(Table2[[#This Row],[Sharpe Ratio Z-Score]],Table2[Sharpe Ratio Z-Score])</f>
        <v>724</v>
      </c>
      <c r="AV702">
        <f>(Table2[[#This Row],[Rank 1Y]]+Table2[[#This Row],[Rank 6M]]+Table2[[#This Row],[Rank Sharpe]])/3</f>
        <v>647.66666666666663</v>
      </c>
    </row>
    <row r="703" spans="1:48" x14ac:dyDescent="0.3">
      <c r="A703" t="s">
        <v>595</v>
      </c>
      <c r="B703" t="s">
        <v>596</v>
      </c>
      <c r="C703" t="s">
        <v>10314</v>
      </c>
      <c r="D703" t="s">
        <v>24</v>
      </c>
      <c r="E703">
        <v>32478.784818925</v>
      </c>
      <c r="F703">
        <v>199.61</v>
      </c>
      <c r="G703">
        <v>-44.542524674993601</v>
      </c>
      <c r="H703">
        <f>(Table2[[#This Row],[1Y Return vs Nifty]]-AVERAGE(Table2[1Y Return vs Nifty]))/_xlfn.STDEV.P(Table2[1Y Return vs Nifty])</f>
        <v>-1.1528397866729805</v>
      </c>
      <c r="I703">
        <v>-4.7315296005412799</v>
      </c>
      <c r="J703">
        <f>(Table2[[#This Row],[1M Return vs Nifty]]-AVERAGE(Table2[1M Return vs Nifty]))/_xlfn.STDEV.P(Table2[1M Return vs Nifty])</f>
        <v>-0.73880061247698126</v>
      </c>
      <c r="K703">
        <v>-12.1595472452777</v>
      </c>
      <c r="L703">
        <f>(Table2[[#This Row],[6M Return vs Nifty]]-AVERAGE(Table2[6M Return vs Nifty]))/_xlfn.STDEV.P(Table2[6M Return vs Nifty])</f>
        <v>-0.71046133851768101</v>
      </c>
      <c r="M703">
        <v>-0.89605792203799095</v>
      </c>
      <c r="N703">
        <f>(Table2[[#This Row],[1W Return vs Nifty]]-AVERAGE(Table2[1W Return vs Nifty]))/_xlfn.STDEV.P(Table2[1W Return vs Nifty])</f>
        <v>-1.7842592904745484E-2</v>
      </c>
      <c r="O703">
        <v>199.62</v>
      </c>
      <c r="P703">
        <v>199.05252877794101</v>
      </c>
      <c r="Q703">
        <v>204.969463954585</v>
      </c>
      <c r="R703">
        <v>55.502970046868903</v>
      </c>
      <c r="S703" s="2">
        <f>(Table2[[#This Row],[Close Price]]-Table2[[#This Row],[20D EMA]])/Table2[[#This Row],[20D EMA]]</f>
        <v>-5.0095180843557286E-5</v>
      </c>
      <c r="T703" s="2">
        <f>(Table2[[#This Row],[Close Price]]-Table2[[#This Row],[50D EMA]])/Table2[[#This Row],[50D EMA]]</f>
        <v>2.8006236619124336E-3</v>
      </c>
      <c r="U703" s="2">
        <f>(Table2[[#This Row],[Close Price]]-Table2[[#This Row],[200D EMA]])/Table2[[#This Row],[200D EMA]]</f>
        <v>-2.614762146117763E-2</v>
      </c>
      <c r="V703">
        <v>1.28615066937828</v>
      </c>
      <c r="W703">
        <v>196.5</v>
      </c>
      <c r="X703">
        <v>203.44</v>
      </c>
      <c r="Y703">
        <v>196.5</v>
      </c>
      <c r="Z703">
        <v>204.6</v>
      </c>
      <c r="AA703">
        <v>196.5</v>
      </c>
      <c r="AB703">
        <v>204.6</v>
      </c>
      <c r="AC703" s="2">
        <f>(Table2[[#This Row],[Close Price]]/Table2[[#This Row],[Day Low]])-1</f>
        <v>1.5826972010178242E-2</v>
      </c>
      <c r="AD703" s="2">
        <f>(Table2[[#This Row],[Day High]]/Table2[[#This Row],[Close Price]])-1</f>
        <v>1.9187415460147239E-2</v>
      </c>
      <c r="AE703" s="2">
        <f>(Table2[[#This Row],[Close Price]]/Table2[[#This Row],[Current Week Low]])-1</f>
        <v>1.5826972010178242E-2</v>
      </c>
      <c r="AF703" s="2">
        <f>(Table2[[#This Row],[Current Week High]]/Table2[[#This Row],[Close Price]])-1</f>
        <v>2.4998747557737566E-2</v>
      </c>
      <c r="AG703" s="2">
        <f>(Table2[[#This Row],[Close Price]]/Table2[[#This Row],[Current Month Low]])-1</f>
        <v>1.5826972010178242E-2</v>
      </c>
      <c r="AH703" s="2">
        <f>(Table2[[#This Row],[Current Month High]]/Table2[[#This Row],[Close Price]])-1</f>
        <v>2.4998747557737566E-2</v>
      </c>
      <c r="AI703">
        <v>31.807023696207601</v>
      </c>
      <c r="AJ703">
        <v>18.0076854862548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0</v>
      </c>
      <c r="AM703" t="s">
        <v>10359</v>
      </c>
      <c r="AN703">
        <v>3.95</v>
      </c>
      <c r="AO703" t="s">
        <v>10358</v>
      </c>
      <c r="AP703">
        <v>-7.4747008967186002E-2</v>
      </c>
      <c r="AQ703">
        <f>(Table2[[#This Row],[Sharpe Ratio]]-AVERAGE(Table2[Sharpe Ratio]))/_xlfn.STDEV.P(Table2[Sharpe Ratio])</f>
        <v>-1.5825194778410183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696</v>
      </c>
      <c r="AT703">
        <f>_xlfn.RANK.AVG(Table2[[#This Row],[6M Return vs Nifty Z-Score]],Table2[6M Return vs Nifty Z-Score])</f>
        <v>555</v>
      </c>
      <c r="AU703">
        <f>_xlfn.RANK.AVG(Table2[[#This Row],[Sharpe Ratio Z-Score]],Table2[Sharpe Ratio Z-Score])</f>
        <v>694</v>
      </c>
      <c r="AV703">
        <f>(Table2[[#This Row],[Rank 1Y]]+Table2[[#This Row],[Rank 6M]]+Table2[[#This Row],[Rank Sharpe]])/3</f>
        <v>648.33333333333337</v>
      </c>
    </row>
    <row r="704" spans="1:48" x14ac:dyDescent="0.3">
      <c r="A704" t="s">
        <v>2381</v>
      </c>
      <c r="B704" t="s">
        <v>2382</v>
      </c>
      <c r="C704" t="s">
        <v>10319</v>
      </c>
      <c r="D704" t="s">
        <v>257</v>
      </c>
      <c r="E704">
        <v>2227.9514982999999</v>
      </c>
      <c r="F704">
        <v>492</v>
      </c>
      <c r="G704">
        <v>-50.660045475367497</v>
      </c>
      <c r="H704">
        <f>(Table2[[#This Row],[1Y Return vs Nifty]]-AVERAGE(Table2[1Y Return vs Nifty]))/_xlfn.STDEV.P(Table2[1Y Return vs Nifty])</f>
        <v>-1.2548378442166861</v>
      </c>
      <c r="I704">
        <v>-3.0955141216309801</v>
      </c>
      <c r="J704">
        <f>(Table2[[#This Row],[1M Return vs Nifty]]-AVERAGE(Table2[1M Return vs Nifty]))/_xlfn.STDEV.P(Table2[1M Return vs Nifty])</f>
        <v>-0.57944706134554791</v>
      </c>
      <c r="K704">
        <v>-26.863644066924</v>
      </c>
      <c r="L704">
        <f>(Table2[[#This Row],[6M Return vs Nifty]]-AVERAGE(Table2[6M Return vs Nifty]))/_xlfn.STDEV.P(Table2[6M Return vs Nifty])</f>
        <v>-1.2030967151313836</v>
      </c>
      <c r="M704">
        <v>-0.49308361651027699</v>
      </c>
      <c r="N704">
        <f>(Table2[[#This Row],[1W Return vs Nifty]]-AVERAGE(Table2[1W Return vs Nifty]))/_xlfn.STDEV.P(Table2[1W Return vs Nifty])</f>
        <v>7.8582215779599868E-2</v>
      </c>
      <c r="O704">
        <v>493.73</v>
      </c>
      <c r="P704">
        <v>501.000467660092</v>
      </c>
      <c r="Q704">
        <v>530.07679948501004</v>
      </c>
      <c r="R704">
        <v>57.429750147560704</v>
      </c>
      <c r="S704" s="2">
        <f>(Table2[[#This Row],[Close Price]]-Table2[[#This Row],[20D EMA]])/Table2[[#This Row],[20D EMA]]</f>
        <v>-3.5039394000770017E-3</v>
      </c>
      <c r="T704" s="2">
        <f>(Table2[[#This Row],[Close Price]]-Table2[[#This Row],[50D EMA]])/Table2[[#This Row],[50D EMA]]</f>
        <v>-1.7964988540087438E-2</v>
      </c>
      <c r="U704" s="2">
        <f>(Table2[[#This Row],[Close Price]]-Table2[[#This Row],[200D EMA]])/Table2[[#This Row],[200D EMA]]</f>
        <v>-7.1832609014397752E-2</v>
      </c>
      <c r="V704">
        <v>1.0376715405397701</v>
      </c>
      <c r="W704">
        <v>490</v>
      </c>
      <c r="X704">
        <v>497.05</v>
      </c>
      <c r="Y704">
        <v>490</v>
      </c>
      <c r="Z704">
        <v>504.7</v>
      </c>
      <c r="AA704">
        <v>490</v>
      </c>
      <c r="AB704">
        <v>504.7</v>
      </c>
      <c r="AC704" s="2">
        <f>(Table2[[#This Row],[Close Price]]/Table2[[#This Row],[Day Low]])-1</f>
        <v>4.0816326530612734E-3</v>
      </c>
      <c r="AD704" s="2">
        <f>(Table2[[#This Row],[Day High]]/Table2[[#This Row],[Close Price]])-1</f>
        <v>1.0264227642276413E-2</v>
      </c>
      <c r="AE704" s="2">
        <f>(Table2[[#This Row],[Close Price]]/Table2[[#This Row],[Current Week Low]])-1</f>
        <v>4.0816326530612734E-3</v>
      </c>
      <c r="AF704" s="2">
        <f>(Table2[[#This Row],[Current Week High]]/Table2[[#This Row],[Close Price]])-1</f>
        <v>2.5813008130081361E-2</v>
      </c>
      <c r="AG704" s="2">
        <f>(Table2[[#This Row],[Close Price]]/Table2[[#This Row],[Current Month Low]])-1</f>
        <v>4.0816326530612734E-3</v>
      </c>
      <c r="AH704" s="2">
        <f>(Table2[[#This Row],[Current Month High]]/Table2[[#This Row],[Close Price]])-1</f>
        <v>2.5813008130081361E-2</v>
      </c>
      <c r="AI704">
        <v>31.107723577235699</v>
      </c>
      <c r="AJ704">
        <v>8.3700440528634292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-0.09</v>
      </c>
      <c r="AM704" t="s">
        <v>10357</v>
      </c>
      <c r="AN704">
        <v>-0.2</v>
      </c>
      <c r="AO704" t="s">
        <v>10357</v>
      </c>
      <c r="AQ704">
        <f>(Table2[[#This Row],[Sharpe Ratio]]-AVERAGE(Table2[Sharpe Ratio]))/_xlfn.STDEV.P(Table2[Sharpe Ratio])</f>
        <v>-0.72731567472953296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712</v>
      </c>
      <c r="AT704">
        <f>_xlfn.RANK.AVG(Table2[[#This Row],[6M Return vs Nifty Z-Score]],Table2[6M Return vs Nifty Z-Score])</f>
        <v>687</v>
      </c>
      <c r="AU704">
        <f>_xlfn.RANK.AVG(Table2[[#This Row],[Sharpe Ratio Z-Score]],Table2[Sharpe Ratio Z-Score])</f>
        <v>548.5</v>
      </c>
      <c r="AV704">
        <f>(Table2[[#This Row],[Rank 1Y]]+Table2[[#This Row],[Rank 6M]]+Table2[[#This Row],[Rank Sharpe]])/3</f>
        <v>649.16666666666663</v>
      </c>
    </row>
    <row r="705" spans="1:48" x14ac:dyDescent="0.3">
      <c r="A705" t="s">
        <v>848</v>
      </c>
      <c r="B705" t="s">
        <v>849</v>
      </c>
      <c r="C705" t="s">
        <v>10324</v>
      </c>
      <c r="D705" t="s">
        <v>576</v>
      </c>
      <c r="E705">
        <v>18775.303043200001</v>
      </c>
      <c r="F705">
        <v>1446.85</v>
      </c>
      <c r="G705">
        <v>-41.613210338193099</v>
      </c>
      <c r="H705">
        <f>(Table2[[#This Row],[1Y Return vs Nifty]]-AVERAGE(Table2[1Y Return vs Nifty]))/_xlfn.STDEV.P(Table2[1Y Return vs Nifty])</f>
        <v>-1.1039990255152385</v>
      </c>
      <c r="I705">
        <v>-9.6921872492500292</v>
      </c>
      <c r="J705">
        <f>(Table2[[#This Row],[1M Return vs Nifty]]-AVERAGE(Table2[1M Return vs Nifty]))/_xlfn.STDEV.P(Table2[1M Return vs Nifty])</f>
        <v>-1.2219857794019129</v>
      </c>
      <c r="K705">
        <v>-10.950556316242</v>
      </c>
      <c r="L705">
        <f>(Table2[[#This Row],[6M Return vs Nifty]]-AVERAGE(Table2[6M Return vs Nifty]))/_xlfn.STDEV.P(Table2[6M Return vs Nifty])</f>
        <v>-0.66995618482668617</v>
      </c>
      <c r="M705">
        <v>0.50742106222406202</v>
      </c>
      <c r="N705">
        <f>(Table2[[#This Row],[1W Return vs Nifty]]-AVERAGE(Table2[1W Return vs Nifty]))/_xlfn.STDEV.P(Table2[1W Return vs Nifty])</f>
        <v>0.31798574824158765</v>
      </c>
      <c r="O705">
        <v>1461.04</v>
      </c>
      <c r="P705">
        <v>1471.37725998413</v>
      </c>
      <c r="Q705">
        <v>1482.4953735986001</v>
      </c>
      <c r="R705">
        <v>55.638739290515097</v>
      </c>
      <c r="S705" s="2">
        <f>(Table2[[#This Row],[Close Price]]-Table2[[#This Row],[20D EMA]])/Table2[[#This Row],[20D EMA]]</f>
        <v>-9.712259760170875E-3</v>
      </c>
      <c r="T705" s="2">
        <f>(Table2[[#This Row],[Close Price]]-Table2[[#This Row],[50D EMA]])/Table2[[#This Row],[50D EMA]]</f>
        <v>-1.6669592939335363E-2</v>
      </c>
      <c r="U705" s="2">
        <f>(Table2[[#This Row],[Close Price]]-Table2[[#This Row],[200D EMA]])/Table2[[#This Row],[200D EMA]]</f>
        <v>-2.4044171896519844E-2</v>
      </c>
      <c r="V705">
        <v>0.59213362360486399</v>
      </c>
      <c r="W705">
        <v>1441.9</v>
      </c>
      <c r="X705">
        <v>1470</v>
      </c>
      <c r="Y705">
        <v>1441.9</v>
      </c>
      <c r="Z705">
        <v>1476.95</v>
      </c>
      <c r="AA705">
        <v>1441.9</v>
      </c>
      <c r="AB705">
        <v>1476.95</v>
      </c>
      <c r="AC705" s="2">
        <f>(Table2[[#This Row],[Close Price]]/Table2[[#This Row],[Day Low]])-1</f>
        <v>3.4329703862956418E-3</v>
      </c>
      <c r="AD705" s="2">
        <f>(Table2[[#This Row],[Day High]]/Table2[[#This Row],[Close Price]])-1</f>
        <v>1.6000276462660334E-2</v>
      </c>
      <c r="AE705" s="2">
        <f>(Table2[[#This Row],[Close Price]]/Table2[[#This Row],[Current Week Low]])-1</f>
        <v>3.4329703862956418E-3</v>
      </c>
      <c r="AF705" s="2">
        <f>(Table2[[#This Row],[Current Week High]]/Table2[[#This Row],[Close Price]])-1</f>
        <v>2.0803815184711638E-2</v>
      </c>
      <c r="AG705" s="2">
        <f>(Table2[[#This Row],[Close Price]]/Table2[[#This Row],[Current Month Low]])-1</f>
        <v>3.4329703862956418E-3</v>
      </c>
      <c r="AH705" s="2">
        <f>(Table2[[#This Row],[Current Month High]]/Table2[[#This Row],[Close Price]])-1</f>
        <v>2.0803815184711638E-2</v>
      </c>
      <c r="AI705">
        <v>20.879842416283601</v>
      </c>
      <c r="AJ705">
        <v>14.0149724192277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-0.08</v>
      </c>
      <c r="AM705" t="s">
        <v>10357</v>
      </c>
      <c r="AN705">
        <v>1.53</v>
      </c>
      <c r="AO705" t="s">
        <v>10358</v>
      </c>
      <c r="AP705">
        <v>-0.100672559458135</v>
      </c>
      <c r="AQ705">
        <f>(Table2[[#This Row],[Sharpe Ratio]]-AVERAGE(Table2[Sharpe Ratio]))/_xlfn.STDEV.P(Table2[Sharpe Ratio])</f>
        <v>-1.879141773287673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686</v>
      </c>
      <c r="AT705">
        <f>_xlfn.RANK.AVG(Table2[[#This Row],[6M Return vs Nifty Z-Score]],Table2[6M Return vs Nifty Z-Score])</f>
        <v>540</v>
      </c>
      <c r="AU705">
        <f>_xlfn.RANK.AVG(Table2[[#This Row],[Sharpe Ratio Z-Score]],Table2[Sharpe Ratio Z-Score])</f>
        <v>722</v>
      </c>
      <c r="AV705">
        <f>(Table2[[#This Row],[Rank 1Y]]+Table2[[#This Row],[Rank 6M]]+Table2[[#This Row],[Rank Sharpe]])/3</f>
        <v>649.33333333333337</v>
      </c>
    </row>
    <row r="706" spans="1:48" x14ac:dyDescent="0.3">
      <c r="A706" t="s">
        <v>1213</v>
      </c>
      <c r="B706" t="s">
        <v>1214</v>
      </c>
      <c r="C706" t="s">
        <v>10313</v>
      </c>
      <c r="D706" t="s">
        <v>21</v>
      </c>
      <c r="E706">
        <v>9802.4058840199996</v>
      </c>
      <c r="F706">
        <v>475.25</v>
      </c>
      <c r="G706">
        <v>-24.697635344703599</v>
      </c>
      <c r="H706">
        <f>(Table2[[#This Row],[1Y Return vs Nifty]]-AVERAGE(Table2[1Y Return vs Nifty]))/_xlfn.STDEV.P(Table2[1Y Return vs Nifty])</f>
        <v>-0.82196389267754422</v>
      </c>
      <c r="I706">
        <v>-4.7739711097073796</v>
      </c>
      <c r="J706">
        <f>(Table2[[#This Row],[1M Return vs Nifty]]-AVERAGE(Table2[1M Return vs Nifty]))/_xlfn.STDEV.P(Table2[1M Return vs Nifty])</f>
        <v>-0.74293456187304685</v>
      </c>
      <c r="K706">
        <v>-20.470338522609001</v>
      </c>
      <c r="L706">
        <f>(Table2[[#This Row],[6M Return vs Nifty]]-AVERAGE(Table2[6M Return vs Nifty]))/_xlfn.STDEV.P(Table2[6M Return vs Nifty])</f>
        <v>-0.988900051246967</v>
      </c>
      <c r="M706">
        <v>-3.5395933165296198</v>
      </c>
      <c r="N706">
        <f>(Table2[[#This Row],[1W Return vs Nifty]]-AVERAGE(Table2[1W Return vs Nifty]))/_xlfn.STDEV.P(Table2[1W Return vs Nifty])</f>
        <v>-0.6503950687514225</v>
      </c>
      <c r="O706">
        <v>492.34</v>
      </c>
      <c r="P706">
        <v>499.760543774724</v>
      </c>
      <c r="Q706">
        <v>482.838263029735</v>
      </c>
      <c r="R706">
        <v>28.348093619347502</v>
      </c>
      <c r="S706" s="2">
        <f>(Table2[[#This Row],[Close Price]]-Table2[[#This Row],[20D EMA]])/Table2[[#This Row],[20D EMA]]</f>
        <v>-3.4711784539139569E-2</v>
      </c>
      <c r="T706" s="2">
        <f>(Table2[[#This Row],[Close Price]]-Table2[[#This Row],[50D EMA]])/Table2[[#This Row],[50D EMA]]</f>
        <v>-4.9044575607338388E-2</v>
      </c>
      <c r="U706" s="2">
        <f>(Table2[[#This Row],[Close Price]]-Table2[[#This Row],[200D EMA]])/Table2[[#This Row],[200D EMA]]</f>
        <v>-1.5715952132956144E-2</v>
      </c>
      <c r="V706">
        <v>1.0878637581519099</v>
      </c>
      <c r="W706">
        <v>474</v>
      </c>
      <c r="X706">
        <v>484</v>
      </c>
      <c r="Y706">
        <v>473.6</v>
      </c>
      <c r="Z706">
        <v>488.25</v>
      </c>
      <c r="AA706">
        <v>473.6</v>
      </c>
      <c r="AB706">
        <v>488.25</v>
      </c>
      <c r="AC706" s="2">
        <f>(Table2[[#This Row],[Close Price]]/Table2[[#This Row],[Day Low]])-1</f>
        <v>2.6371308016877038E-3</v>
      </c>
      <c r="AD706" s="2">
        <f>(Table2[[#This Row],[Day High]]/Table2[[#This Row],[Close Price]])-1</f>
        <v>1.8411362440820644E-2</v>
      </c>
      <c r="AE706" s="2">
        <f>(Table2[[#This Row],[Close Price]]/Table2[[#This Row],[Current Week Low]])-1</f>
        <v>3.4839527027026307E-3</v>
      </c>
      <c r="AF706" s="2">
        <f>(Table2[[#This Row],[Current Week High]]/Table2[[#This Row],[Close Price]])-1</f>
        <v>2.7354024197790539E-2</v>
      </c>
      <c r="AG706" s="2">
        <f>(Table2[[#This Row],[Close Price]]/Table2[[#This Row],[Current Month Low]])-1</f>
        <v>3.4839527027026307E-3</v>
      </c>
      <c r="AH706" s="2">
        <f>(Table2[[#This Row],[Current Month High]]/Table2[[#This Row],[Close Price]])-1</f>
        <v>2.7354024197790539E-2</v>
      </c>
      <c r="AI706">
        <v>20.9889531825355</v>
      </c>
      <c r="AJ706">
        <v>20.974926816851202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0</v>
      </c>
      <c r="AM706">
        <v>0</v>
      </c>
      <c r="AN706">
        <v>-3.93</v>
      </c>
      <c r="AO706" t="s">
        <v>10357</v>
      </c>
      <c r="AP706">
        <v>-8.5388624320018994E-2</v>
      </c>
      <c r="AQ706">
        <f>(Table2[[#This Row],[Sharpe Ratio]]-AVERAGE(Table2[Sharpe Ratio]))/_xlfn.STDEV.P(Table2[Sharpe Ratio])</f>
        <v>-1.7042735125073094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603</v>
      </c>
      <c r="AT706">
        <f>_xlfn.RANK.AVG(Table2[[#This Row],[6M Return vs Nifty Z-Score]],Table2[6M Return vs Nifty Z-Score])</f>
        <v>637</v>
      </c>
      <c r="AU706">
        <f>_xlfn.RANK.AVG(Table2[[#This Row],[Sharpe Ratio Z-Score]],Table2[Sharpe Ratio Z-Score])</f>
        <v>710</v>
      </c>
      <c r="AV706">
        <f>(Table2[[#This Row],[Rank 1Y]]+Table2[[#This Row],[Rank 6M]]+Table2[[#This Row],[Rank Sharpe]])/3</f>
        <v>650</v>
      </c>
    </row>
    <row r="707" spans="1:48" x14ac:dyDescent="0.3">
      <c r="A707" t="s">
        <v>2060</v>
      </c>
      <c r="B707" t="s">
        <v>2061</v>
      </c>
      <c r="C707" t="s">
        <v>10325</v>
      </c>
      <c r="D707" t="s">
        <v>92</v>
      </c>
      <c r="E707">
        <v>3059.7157634999999</v>
      </c>
      <c r="F707">
        <v>703.2</v>
      </c>
      <c r="G707">
        <v>-57.981696076941603</v>
      </c>
      <c r="H707">
        <f>(Table2[[#This Row],[1Y Return vs Nifty]]-AVERAGE(Table2[1Y Return vs Nifty]))/_xlfn.STDEV.P(Table2[1Y Return vs Nifty])</f>
        <v>-1.3769124825781311</v>
      </c>
      <c r="I707">
        <v>-2.2118197471351002</v>
      </c>
      <c r="J707">
        <f>(Table2[[#This Row],[1M Return vs Nifty]]-AVERAGE(Table2[1M Return vs Nifty]))/_xlfn.STDEV.P(Table2[1M Return vs Nifty])</f>
        <v>-0.49337218093880203</v>
      </c>
      <c r="K707">
        <v>-24.889020315842501</v>
      </c>
      <c r="L707">
        <f>(Table2[[#This Row],[6M Return vs Nifty]]-AVERAGE(Table2[6M Return vs Nifty]))/_xlfn.STDEV.P(Table2[6M Return vs Nifty])</f>
        <v>-1.1369403556430298</v>
      </c>
      <c r="M707">
        <v>-1.7214860265682801</v>
      </c>
      <c r="N707">
        <f>(Table2[[#This Row],[1W Return vs Nifty]]-AVERAGE(Table2[1W Return vs Nifty]))/_xlfn.STDEV.P(Table2[1W Return vs Nifty])</f>
        <v>-0.21535331746021258</v>
      </c>
      <c r="O707">
        <v>716.53</v>
      </c>
      <c r="P707">
        <v>732.54214241132502</v>
      </c>
      <c r="Q707">
        <v>783.96068179884401</v>
      </c>
      <c r="R707">
        <v>48.187619076572197</v>
      </c>
      <c r="S707" s="2">
        <f>(Table2[[#This Row],[Close Price]]-Table2[[#This Row],[20D EMA]])/Table2[[#This Row],[20D EMA]]</f>
        <v>-1.8603547653273315E-2</v>
      </c>
      <c r="T707" s="2">
        <f>(Table2[[#This Row],[Close Price]]-Table2[[#This Row],[50D EMA]])/Table2[[#This Row],[50D EMA]]</f>
        <v>-4.0055227832679764E-2</v>
      </c>
      <c r="U707" s="2">
        <f>(Table2[[#This Row],[Close Price]]-Table2[[#This Row],[200D EMA]])/Table2[[#This Row],[200D EMA]]</f>
        <v>-0.10301624006644544</v>
      </c>
      <c r="V707">
        <v>0.27509693577509498</v>
      </c>
      <c r="W707">
        <v>701.1</v>
      </c>
      <c r="X707">
        <v>714.75</v>
      </c>
      <c r="Y707">
        <v>701.1</v>
      </c>
      <c r="Z707">
        <v>727</v>
      </c>
      <c r="AA707">
        <v>701.1</v>
      </c>
      <c r="AB707">
        <v>727</v>
      </c>
      <c r="AC707" s="2">
        <f>(Table2[[#This Row],[Close Price]]/Table2[[#This Row],[Day Low]])-1</f>
        <v>2.995293110825914E-3</v>
      </c>
      <c r="AD707" s="2">
        <f>(Table2[[#This Row],[Day High]]/Table2[[#This Row],[Close Price]])-1</f>
        <v>1.6424914675767788E-2</v>
      </c>
      <c r="AE707" s="2">
        <f>(Table2[[#This Row],[Close Price]]/Table2[[#This Row],[Current Week Low]])-1</f>
        <v>2.995293110825914E-3</v>
      </c>
      <c r="AF707" s="2">
        <f>(Table2[[#This Row],[Current Week High]]/Table2[[#This Row],[Close Price]])-1</f>
        <v>3.3845278725824768E-2</v>
      </c>
      <c r="AG707" s="2">
        <f>(Table2[[#This Row],[Close Price]]/Table2[[#This Row],[Current Month Low]])-1</f>
        <v>2.995293110825914E-3</v>
      </c>
      <c r="AH707" s="2">
        <f>(Table2[[#This Row],[Current Month High]]/Table2[[#This Row],[Close Price]])-1</f>
        <v>3.3845278725824768E-2</v>
      </c>
      <c r="AI707">
        <v>49.601820250284398</v>
      </c>
      <c r="AJ707">
        <v>13.639301874596001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-0.13</v>
      </c>
      <c r="AM707" t="s">
        <v>10357</v>
      </c>
      <c r="AN707">
        <v>0.18</v>
      </c>
      <c r="AO707" t="s">
        <v>10358</v>
      </c>
      <c r="AQ707">
        <f>(Table2[[#This Row],[Sharpe Ratio]]-AVERAGE(Table2[Sharpe Ratio]))/_xlfn.STDEV.P(Table2[Sharpe Ratio])</f>
        <v>-0.72731567472953296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727</v>
      </c>
      <c r="AT707">
        <f>_xlfn.RANK.AVG(Table2[[#This Row],[6M Return vs Nifty Z-Score]],Table2[6M Return vs Nifty Z-Score])</f>
        <v>680</v>
      </c>
      <c r="AU707">
        <f>_xlfn.RANK.AVG(Table2[[#This Row],[Sharpe Ratio Z-Score]],Table2[Sharpe Ratio Z-Score])</f>
        <v>548.5</v>
      </c>
      <c r="AV707">
        <f>(Table2[[#This Row],[Rank 1Y]]+Table2[[#This Row],[Rank 6M]]+Table2[[#This Row],[Rank Sharpe]])/3</f>
        <v>651.83333333333337</v>
      </c>
    </row>
    <row r="708" spans="1:48" x14ac:dyDescent="0.3">
      <c r="A708" t="s">
        <v>1143</v>
      </c>
      <c r="B708" t="s">
        <v>1144</v>
      </c>
      <c r="C708" t="s">
        <v>10327</v>
      </c>
      <c r="D708" t="s">
        <v>573</v>
      </c>
      <c r="E708">
        <v>10737.772375160001</v>
      </c>
      <c r="F708">
        <v>2171.4</v>
      </c>
      <c r="G708">
        <v>-42.514952418434397</v>
      </c>
      <c r="H708">
        <f>(Table2[[#This Row],[1Y Return vs Nifty]]-AVERAGE(Table2[1Y Return vs Nifty]))/_xlfn.STDEV.P(Table2[1Y Return vs Nifty])</f>
        <v>-1.1190338645605609</v>
      </c>
      <c r="I708">
        <v>-0.68323896855546595</v>
      </c>
      <c r="J708">
        <f>(Table2[[#This Row],[1M Return vs Nifty]]-AVERAGE(Table2[1M Return vs Nifty]))/_xlfn.STDEV.P(Table2[1M Return vs Nifty])</f>
        <v>-0.34448314021886939</v>
      </c>
      <c r="K708">
        <v>-10.2488789482779</v>
      </c>
      <c r="L708">
        <f>(Table2[[#This Row],[6M Return vs Nifty]]-AVERAGE(Table2[6M Return vs Nifty]))/_xlfn.STDEV.P(Table2[6M Return vs Nifty])</f>
        <v>-0.64644769609588326</v>
      </c>
      <c r="M708">
        <v>-1.0963947790319599</v>
      </c>
      <c r="N708">
        <f>(Table2[[#This Row],[1W Return vs Nifty]]-AVERAGE(Table2[1W Return vs Nifty]))/_xlfn.STDEV.P(Table2[1W Return vs Nifty])</f>
        <v>-6.5779751287013563E-2</v>
      </c>
      <c r="O708">
        <v>2090.7399999999998</v>
      </c>
      <c r="P708">
        <v>2072.4981009132898</v>
      </c>
      <c r="Q708">
        <v>2140.3134069221701</v>
      </c>
      <c r="R708">
        <v>57.634015486989597</v>
      </c>
      <c r="S708" s="2">
        <f>(Table2[[#This Row],[Close Price]]-Table2[[#This Row],[20D EMA]])/Table2[[#This Row],[20D EMA]]</f>
        <v>3.8579641657977712E-2</v>
      </c>
      <c r="T708" s="2">
        <f>(Table2[[#This Row],[Close Price]]-Table2[[#This Row],[50D EMA]])/Table2[[#This Row],[50D EMA]]</f>
        <v>4.772110480734678E-2</v>
      </c>
      <c r="U708" s="2">
        <f>(Table2[[#This Row],[Close Price]]-Table2[[#This Row],[200D EMA]])/Table2[[#This Row],[200D EMA]]</f>
        <v>1.4524318250444165E-2</v>
      </c>
      <c r="V708">
        <v>1.3983029068789801</v>
      </c>
      <c r="W708">
        <v>2106.35</v>
      </c>
      <c r="X708">
        <v>2229</v>
      </c>
      <c r="Y708">
        <v>2079</v>
      </c>
      <c r="Z708">
        <v>2229</v>
      </c>
      <c r="AA708">
        <v>2079</v>
      </c>
      <c r="AB708">
        <v>2229</v>
      </c>
      <c r="AC708" s="2">
        <f>(Table2[[#This Row],[Close Price]]/Table2[[#This Row],[Day Low]])-1</f>
        <v>3.0882806751014957E-2</v>
      </c>
      <c r="AD708" s="2">
        <f>(Table2[[#This Row],[Day High]]/Table2[[#This Row],[Close Price]])-1</f>
        <v>2.6526664824537027E-2</v>
      </c>
      <c r="AE708" s="2">
        <f>(Table2[[#This Row],[Close Price]]/Table2[[#This Row],[Current Week Low]])-1</f>
        <v>4.4444444444444509E-2</v>
      </c>
      <c r="AF708" s="2">
        <f>(Table2[[#This Row],[Current Week High]]/Table2[[#This Row],[Close Price]])-1</f>
        <v>2.6526664824537027E-2</v>
      </c>
      <c r="AG708" s="2">
        <f>(Table2[[#This Row],[Close Price]]/Table2[[#This Row],[Current Month Low]])-1</f>
        <v>4.4444444444444509E-2</v>
      </c>
      <c r="AH708" s="2">
        <f>(Table2[[#This Row],[Current Month High]]/Table2[[#This Row],[Close Price]])-1</f>
        <v>2.6526664824537027E-2</v>
      </c>
      <c r="AI708">
        <v>25.9556046790089</v>
      </c>
      <c r="AJ708">
        <v>20.099557522123799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0.05</v>
      </c>
      <c r="AM708" t="s">
        <v>10358</v>
      </c>
      <c r="AN708">
        <v>8.2200000000000006</v>
      </c>
      <c r="AO708" t="s">
        <v>10358</v>
      </c>
      <c r="AP708">
        <v>-0.156278726002121</v>
      </c>
      <c r="AQ708">
        <f>(Table2[[#This Row],[Sharpe Ratio]]-AVERAGE(Table2[Sharpe Ratio]))/_xlfn.STDEV.P(Table2[Sharpe Ratio])</f>
        <v>-2.5153492384685743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690</v>
      </c>
      <c r="AT708">
        <f>_xlfn.RANK.AVG(Table2[[#This Row],[6M Return vs Nifty Z-Score]],Table2[6M Return vs Nifty Z-Score])</f>
        <v>531</v>
      </c>
      <c r="AU708">
        <f>_xlfn.RANK.AVG(Table2[[#This Row],[Sharpe Ratio Z-Score]],Table2[Sharpe Ratio Z-Score])</f>
        <v>738</v>
      </c>
      <c r="AV708">
        <f>(Table2[[#This Row],[Rank 1Y]]+Table2[[#This Row],[Rank 6M]]+Table2[[#This Row],[Rank Sharpe]])/3</f>
        <v>653</v>
      </c>
    </row>
    <row r="709" spans="1:48" x14ac:dyDescent="0.3">
      <c r="A709" t="s">
        <v>2302</v>
      </c>
      <c r="B709" t="s">
        <v>2303</v>
      </c>
      <c r="C709" t="s">
        <v>10319</v>
      </c>
      <c r="D709" t="s">
        <v>1570</v>
      </c>
      <c r="E709">
        <v>2371.5676158000001</v>
      </c>
      <c r="F709">
        <v>603.29999999999995</v>
      </c>
      <c r="G709">
        <v>-44.814921743761197</v>
      </c>
      <c r="H709">
        <f>(Table2[[#This Row],[1Y Return vs Nifty]]-AVERAGE(Table2[1Y Return vs Nifty]))/_xlfn.STDEV.P(Table2[1Y Return vs Nifty])</f>
        <v>-1.1573814911970086</v>
      </c>
      <c r="I709">
        <v>-7.0015694900603496</v>
      </c>
      <c r="J709">
        <f>(Table2[[#This Row],[1M Return vs Nifty]]-AVERAGE(Table2[1M Return vs Nifty]))/_xlfn.STDEV.P(Table2[1M Return vs Nifty])</f>
        <v>-0.95991032828835809</v>
      </c>
      <c r="K709">
        <v>-32.117142038180702</v>
      </c>
      <c r="L709">
        <f>(Table2[[#This Row],[6M Return vs Nifty]]-AVERAGE(Table2[6M Return vs Nifty]))/_xlfn.STDEV.P(Table2[6M Return vs Nifty])</f>
        <v>-1.3791060942181304</v>
      </c>
      <c r="M709">
        <v>-0.67676932651176602</v>
      </c>
      <c r="N709">
        <f>(Table2[[#This Row],[1W Return vs Nifty]]-AVERAGE(Table2[1W Return vs Nifty]))/_xlfn.STDEV.P(Table2[1W Return vs Nifty])</f>
        <v>3.4629389998940725E-2</v>
      </c>
      <c r="O709">
        <v>595.05999999999995</v>
      </c>
      <c r="P709">
        <v>626.71796116197402</v>
      </c>
      <c r="Q709">
        <v>691.41865862683096</v>
      </c>
      <c r="R709">
        <v>39.021809785132398</v>
      </c>
      <c r="S709" s="2">
        <f>(Table2[[#This Row],[Close Price]]-Table2[[#This Row],[20D EMA]])/Table2[[#This Row],[20D EMA]]</f>
        <v>1.3847343125063036E-2</v>
      </c>
      <c r="T709" s="2">
        <f>(Table2[[#This Row],[Close Price]]-Table2[[#This Row],[50D EMA]])/Table2[[#This Row],[50D EMA]]</f>
        <v>-3.7366028442133221E-2</v>
      </c>
      <c r="U709" s="2">
        <f>(Table2[[#This Row],[Close Price]]-Table2[[#This Row],[200D EMA]])/Table2[[#This Row],[200D EMA]]</f>
        <v>-0.12744616814628076</v>
      </c>
      <c r="V709">
        <v>0.76433500368563401</v>
      </c>
      <c r="W709">
        <v>588.6</v>
      </c>
      <c r="X709">
        <v>609</v>
      </c>
      <c r="Y709">
        <v>572.20000000000005</v>
      </c>
      <c r="Z709">
        <v>609</v>
      </c>
      <c r="AA709">
        <v>572.20000000000005</v>
      </c>
      <c r="AB709">
        <v>609</v>
      </c>
      <c r="AC709" s="2">
        <f>(Table2[[#This Row],[Close Price]]/Table2[[#This Row],[Day Low]])-1</f>
        <v>2.4974515800203712E-2</v>
      </c>
      <c r="AD709" s="2">
        <f>(Table2[[#This Row],[Day High]]/Table2[[#This Row],[Close Price]])-1</f>
        <v>9.4480358030830658E-3</v>
      </c>
      <c r="AE709" s="2">
        <f>(Table2[[#This Row],[Close Price]]/Table2[[#This Row],[Current Week Low]])-1</f>
        <v>5.4351625305836926E-2</v>
      </c>
      <c r="AF709" s="2">
        <f>(Table2[[#This Row],[Current Week High]]/Table2[[#This Row],[Close Price]])-1</f>
        <v>9.4480358030830658E-3</v>
      </c>
      <c r="AG709" s="2">
        <f>(Table2[[#This Row],[Close Price]]/Table2[[#This Row],[Current Month Low]])-1</f>
        <v>5.4351625305836926E-2</v>
      </c>
      <c r="AH709" s="2">
        <f>(Table2[[#This Row],[Current Month High]]/Table2[[#This Row],[Close Price]])-1</f>
        <v>9.4480358030830658E-3</v>
      </c>
      <c r="AI709">
        <v>50.008287750704397</v>
      </c>
      <c r="AJ709">
        <v>11.4745011086474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-0.14000000000000001</v>
      </c>
      <c r="AM709" t="s">
        <v>10357</v>
      </c>
      <c r="AN709">
        <v>7.86</v>
      </c>
      <c r="AO709" t="s">
        <v>10358</v>
      </c>
      <c r="AQ709">
        <f>(Table2[[#This Row],[Sharpe Ratio]]-AVERAGE(Table2[Sharpe Ratio]))/_xlfn.STDEV.P(Table2[Sharpe Ratio])</f>
        <v>-0.72731567472953296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697</v>
      </c>
      <c r="AT709">
        <f>_xlfn.RANK.AVG(Table2[[#This Row],[6M Return vs Nifty Z-Score]],Table2[6M Return vs Nifty Z-Score])</f>
        <v>716</v>
      </c>
      <c r="AU709">
        <f>_xlfn.RANK.AVG(Table2[[#This Row],[Sharpe Ratio Z-Score]],Table2[Sharpe Ratio Z-Score])</f>
        <v>548.5</v>
      </c>
      <c r="AV709">
        <f>(Table2[[#This Row],[Rank 1Y]]+Table2[[#This Row],[Rank 6M]]+Table2[[#This Row],[Rank Sharpe]])/3</f>
        <v>653.83333333333337</v>
      </c>
    </row>
    <row r="710" spans="1:48" x14ac:dyDescent="0.3">
      <c r="A710" t="s">
        <v>820</v>
      </c>
      <c r="B710" t="s">
        <v>821</v>
      </c>
      <c r="C710" t="s">
        <v>6744</v>
      </c>
      <c r="D710" t="s">
        <v>77</v>
      </c>
      <c r="E710">
        <v>19654.800168400001</v>
      </c>
      <c r="F710">
        <v>839.25</v>
      </c>
      <c r="G710">
        <v>-37.9987105712706</v>
      </c>
      <c r="H710">
        <f>(Table2[[#This Row],[1Y Return vs Nifty]]-AVERAGE(Table2[1Y Return vs Nifty]))/_xlfn.STDEV.P(Table2[1Y Return vs Nifty])</f>
        <v>-1.0437340967559052</v>
      </c>
      <c r="I710">
        <v>-0.63274436572011505</v>
      </c>
      <c r="J710">
        <f>(Table2[[#This Row],[1M Return vs Nifty]]-AVERAGE(Table2[1M Return vs Nifty]))/_xlfn.STDEV.P(Table2[1M Return vs Nifty])</f>
        <v>-0.33956479172002513</v>
      </c>
      <c r="K710">
        <v>-13.5212555747107</v>
      </c>
      <c r="L710">
        <f>(Table2[[#This Row],[6M Return vs Nifty]]-AVERAGE(Table2[6M Return vs Nifty]))/_xlfn.STDEV.P(Table2[6M Return vs Nifty])</f>
        <v>-0.75608302503437352</v>
      </c>
      <c r="M710">
        <v>0.65519143132991198</v>
      </c>
      <c r="N710">
        <f>(Table2[[#This Row],[1W Return vs Nifty]]-AVERAGE(Table2[1W Return vs Nifty]))/_xlfn.STDEV.P(Table2[1W Return vs Nifty])</f>
        <v>0.35334465171208879</v>
      </c>
      <c r="O710">
        <v>820.71</v>
      </c>
      <c r="P710">
        <v>815.86692994888199</v>
      </c>
      <c r="Q710">
        <v>841.35742476304404</v>
      </c>
      <c r="R710">
        <v>65.755385138513802</v>
      </c>
      <c r="S710" s="2">
        <f>(Table2[[#This Row],[Close Price]]-Table2[[#This Row],[20D EMA]])/Table2[[#This Row],[20D EMA]]</f>
        <v>2.2590196293453185E-2</v>
      </c>
      <c r="T710" s="2">
        <f>(Table2[[#This Row],[Close Price]]-Table2[[#This Row],[50D EMA]])/Table2[[#This Row],[50D EMA]]</f>
        <v>2.8660396925982861E-2</v>
      </c>
      <c r="U710" s="2">
        <f>(Table2[[#This Row],[Close Price]]-Table2[[#This Row],[200D EMA]])/Table2[[#This Row],[200D EMA]]</f>
        <v>-2.5047913063078538E-3</v>
      </c>
      <c r="V710">
        <v>0.76874845656040702</v>
      </c>
      <c r="W710">
        <v>826.7</v>
      </c>
      <c r="X710">
        <v>842.9</v>
      </c>
      <c r="Y710">
        <v>826.7</v>
      </c>
      <c r="Z710">
        <v>844.4</v>
      </c>
      <c r="AA710">
        <v>826.7</v>
      </c>
      <c r="AB710">
        <v>844.4</v>
      </c>
      <c r="AC710" s="2">
        <f>(Table2[[#This Row],[Close Price]]/Table2[[#This Row],[Day Low]])-1</f>
        <v>1.5180839482278774E-2</v>
      </c>
      <c r="AD710" s="2">
        <f>(Table2[[#This Row],[Day High]]/Table2[[#This Row],[Close Price]])-1</f>
        <v>4.3491212392017253E-3</v>
      </c>
      <c r="AE710" s="2">
        <f>(Table2[[#This Row],[Close Price]]/Table2[[#This Row],[Current Week Low]])-1</f>
        <v>1.5180839482278774E-2</v>
      </c>
      <c r="AF710" s="2">
        <f>(Table2[[#This Row],[Current Week High]]/Table2[[#This Row],[Close Price]])-1</f>
        <v>6.1364313375036339E-3</v>
      </c>
      <c r="AG710" s="2">
        <f>(Table2[[#This Row],[Close Price]]/Table2[[#This Row],[Current Month Low]])-1</f>
        <v>1.5180839482278774E-2</v>
      </c>
      <c r="AH710" s="2">
        <f>(Table2[[#This Row],[Current Month High]]/Table2[[#This Row],[Close Price]])-1</f>
        <v>6.1364313375036339E-3</v>
      </c>
      <c r="AI710">
        <v>26.088769734882298</v>
      </c>
      <c r="AJ710">
        <v>19.8928571428571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-7.0000000000000007E-2</v>
      </c>
      <c r="AM710" t="s">
        <v>10357</v>
      </c>
      <c r="AN710">
        <v>3.24</v>
      </c>
      <c r="AO710" t="s">
        <v>10358</v>
      </c>
      <c r="AP710">
        <v>-9.2557708120199006E-2</v>
      </c>
      <c r="AQ710">
        <f>(Table2[[#This Row],[Sharpe Ratio]]-AVERAGE(Table2[Sharpe Ratio]))/_xlfn.STDEV.P(Table2[Sharpe Ratio])</f>
        <v>-1.7862972324588382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679</v>
      </c>
      <c r="AT710">
        <f>_xlfn.RANK.AVG(Table2[[#This Row],[6M Return vs Nifty Z-Score]],Table2[6M Return vs Nifty Z-Score])</f>
        <v>569</v>
      </c>
      <c r="AU710">
        <f>_xlfn.RANK.AVG(Table2[[#This Row],[Sharpe Ratio Z-Score]],Table2[Sharpe Ratio Z-Score])</f>
        <v>716</v>
      </c>
      <c r="AV710">
        <f>(Table2[[#This Row],[Rank 1Y]]+Table2[[#This Row],[Rank 6M]]+Table2[[#This Row],[Rank Sharpe]])/3</f>
        <v>654.66666666666663</v>
      </c>
    </row>
    <row r="711" spans="1:48" x14ac:dyDescent="0.3">
      <c r="A711" t="s">
        <v>2077</v>
      </c>
      <c r="B711" t="s">
        <v>2078</v>
      </c>
      <c r="C711" t="s">
        <v>6744</v>
      </c>
      <c r="D711" t="s">
        <v>77</v>
      </c>
      <c r="E711">
        <v>2997.1240756399998</v>
      </c>
      <c r="F711">
        <v>231.95</v>
      </c>
      <c r="G711">
        <v>-33.6593523344199</v>
      </c>
      <c r="H711">
        <f>(Table2[[#This Row],[1Y Return vs Nifty]]-AVERAGE(Table2[1Y Return vs Nifty]))/_xlfn.STDEV.P(Table2[1Y Return vs Nifty])</f>
        <v>-0.97138352769564174</v>
      </c>
      <c r="I711">
        <v>-6.6029987310929901</v>
      </c>
      <c r="J711">
        <f>(Table2[[#This Row],[1M Return vs Nifty]]-AVERAGE(Table2[1M Return vs Nifty]))/_xlfn.STDEV.P(Table2[1M Return vs Nifty])</f>
        <v>-0.92108816148288031</v>
      </c>
      <c r="K711">
        <v>-20.404162861561101</v>
      </c>
      <c r="L711">
        <f>(Table2[[#This Row],[6M Return vs Nifty]]-AVERAGE(Table2[6M Return vs Nifty]))/_xlfn.STDEV.P(Table2[6M Return vs Nifty])</f>
        <v>-0.98668294997931205</v>
      </c>
      <c r="M711">
        <v>-0.80904159878405102</v>
      </c>
      <c r="N711">
        <f>(Table2[[#This Row],[1W Return vs Nifty]]-AVERAGE(Table2[1W Return vs Nifty]))/_xlfn.STDEV.P(Table2[1W Return vs Nifty])</f>
        <v>2.9789140923036452E-3</v>
      </c>
      <c r="O711">
        <v>232.22</v>
      </c>
      <c r="P711">
        <v>234.52304167213299</v>
      </c>
      <c r="Q711">
        <v>235.60687344039599</v>
      </c>
      <c r="R711">
        <v>43.845041854933001</v>
      </c>
      <c r="S711" s="2">
        <f>(Table2[[#This Row],[Close Price]]-Table2[[#This Row],[20D EMA]])/Table2[[#This Row],[20D EMA]]</f>
        <v>-1.1626905520627433E-3</v>
      </c>
      <c r="T711" s="2">
        <f>(Table2[[#This Row],[Close Price]]-Table2[[#This Row],[50D EMA]])/Table2[[#This Row],[50D EMA]]</f>
        <v>-1.0971381122244507E-2</v>
      </c>
      <c r="U711" s="2">
        <f>(Table2[[#This Row],[Close Price]]-Table2[[#This Row],[200D EMA]])/Table2[[#This Row],[200D EMA]]</f>
        <v>-1.5521081312261107E-2</v>
      </c>
      <c r="V711">
        <v>0.22996630410878699</v>
      </c>
      <c r="W711">
        <v>227.51</v>
      </c>
      <c r="X711">
        <v>234.5</v>
      </c>
      <c r="Y711">
        <v>225.21</v>
      </c>
      <c r="Z711">
        <v>234.99</v>
      </c>
      <c r="AA711">
        <v>225.21</v>
      </c>
      <c r="AB711">
        <v>234.99</v>
      </c>
      <c r="AC711" s="2">
        <f>(Table2[[#This Row],[Close Price]]/Table2[[#This Row],[Day Low]])-1</f>
        <v>1.9515625686783E-2</v>
      </c>
      <c r="AD711" s="2">
        <f>(Table2[[#This Row],[Day High]]/Table2[[#This Row],[Close Price]])-1</f>
        <v>1.0993748652726953E-2</v>
      </c>
      <c r="AE711" s="2">
        <f>(Table2[[#This Row],[Close Price]]/Table2[[#This Row],[Current Week Low]])-1</f>
        <v>2.9927623107321999E-2</v>
      </c>
      <c r="AF711" s="2">
        <f>(Table2[[#This Row],[Current Week High]]/Table2[[#This Row],[Close Price]])-1</f>
        <v>1.3106272903643079E-2</v>
      </c>
      <c r="AG711" s="2">
        <f>(Table2[[#This Row],[Close Price]]/Table2[[#This Row],[Current Month Low]])-1</f>
        <v>2.9927623107321999E-2</v>
      </c>
      <c r="AH711" s="2">
        <f>(Table2[[#This Row],[Current Month High]]/Table2[[#This Row],[Close Price]])-1</f>
        <v>1.3106272903643079E-2</v>
      </c>
      <c r="AI711">
        <v>31.493856434576401</v>
      </c>
      <c r="AJ711">
        <v>19.561855670103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-0.12</v>
      </c>
      <c r="AM711" t="s">
        <v>10357</v>
      </c>
      <c r="AN711">
        <v>2.16</v>
      </c>
      <c r="AO711" t="s">
        <v>10358</v>
      </c>
      <c r="AP711">
        <v>-5.5718739976774997E-2</v>
      </c>
      <c r="AQ711">
        <f>(Table2[[#This Row],[Sharpe Ratio]]-AVERAGE(Table2[Sharpe Ratio]))/_xlfn.STDEV.P(Table2[Sharpe Ratio])</f>
        <v>-1.3648111276062722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662</v>
      </c>
      <c r="AT711">
        <f>_xlfn.RANK.AVG(Table2[[#This Row],[6M Return vs Nifty Z-Score]],Table2[6M Return vs Nifty Z-Score])</f>
        <v>634</v>
      </c>
      <c r="AU711">
        <f>_xlfn.RANK.AVG(Table2[[#This Row],[Sharpe Ratio Z-Score]],Table2[Sharpe Ratio Z-Score])</f>
        <v>673</v>
      </c>
      <c r="AV711">
        <f>(Table2[[#This Row],[Rank 1Y]]+Table2[[#This Row],[Rank 6M]]+Table2[[#This Row],[Rank Sharpe]])/3</f>
        <v>656.33333333333337</v>
      </c>
    </row>
    <row r="712" spans="1:48" x14ac:dyDescent="0.3">
      <c r="A712" t="s">
        <v>1202</v>
      </c>
      <c r="B712" t="s">
        <v>1203</v>
      </c>
      <c r="C712" t="s">
        <v>10325</v>
      </c>
      <c r="D712" t="s">
        <v>231</v>
      </c>
      <c r="E712">
        <v>10000.299778889999</v>
      </c>
      <c r="F712">
        <v>508.25</v>
      </c>
      <c r="G712">
        <v>-23.598409127911602</v>
      </c>
      <c r="H712">
        <f>(Table2[[#This Row],[1Y Return vs Nifty]]-AVERAGE(Table2[1Y Return vs Nifty]))/_xlfn.STDEV.P(Table2[1Y Return vs Nifty])</f>
        <v>-0.80363638018146122</v>
      </c>
      <c r="I712">
        <v>0.10806933679938099</v>
      </c>
      <c r="J712">
        <f>(Table2[[#This Row],[1M Return vs Nifty]]-AVERAGE(Table2[1M Return vs Nifty]))/_xlfn.STDEV.P(Table2[1M Return vs Nifty])</f>
        <v>-0.26740698163503906</v>
      </c>
      <c r="K712">
        <v>-31.938471574600701</v>
      </c>
      <c r="L712">
        <f>(Table2[[#This Row],[6M Return vs Nifty]]-AVERAGE(Table2[6M Return vs Nifty]))/_xlfn.STDEV.P(Table2[6M Return vs Nifty])</f>
        <v>-1.373120048819823</v>
      </c>
      <c r="M712">
        <v>-4.1640165831890803</v>
      </c>
      <c r="N712">
        <f>(Table2[[#This Row],[1W Return vs Nifty]]-AVERAGE(Table2[1W Return vs Nifty]))/_xlfn.STDEV.P(Table2[1W Return vs Nifty])</f>
        <v>-0.79980879860907372</v>
      </c>
      <c r="O712">
        <v>523.86</v>
      </c>
      <c r="P712">
        <v>538.14915397427797</v>
      </c>
      <c r="Q712">
        <v>545.44202838895205</v>
      </c>
      <c r="R712">
        <v>30.669861013850198</v>
      </c>
      <c r="S712" s="2">
        <f>(Table2[[#This Row],[Close Price]]-Table2[[#This Row],[20D EMA]])/Table2[[#This Row],[20D EMA]]</f>
        <v>-2.9798037643645275E-2</v>
      </c>
      <c r="T712" s="2">
        <f>(Table2[[#This Row],[Close Price]]-Table2[[#This Row],[50D EMA]])/Table2[[#This Row],[50D EMA]]</f>
        <v>-5.5559232516617617E-2</v>
      </c>
      <c r="U712" s="2">
        <f>(Table2[[#This Row],[Close Price]]-Table2[[#This Row],[200D EMA]])/Table2[[#This Row],[200D EMA]]</f>
        <v>-6.8186950130712326E-2</v>
      </c>
      <c r="V712">
        <v>0.51543434694804102</v>
      </c>
      <c r="W712">
        <v>505.05</v>
      </c>
      <c r="X712">
        <v>516.70000000000005</v>
      </c>
      <c r="Y712">
        <v>505.05</v>
      </c>
      <c r="Z712">
        <v>520.9</v>
      </c>
      <c r="AA712">
        <v>505.05</v>
      </c>
      <c r="AB712">
        <v>520.9</v>
      </c>
      <c r="AC712" s="2">
        <f>(Table2[[#This Row],[Close Price]]/Table2[[#This Row],[Day Low]])-1</f>
        <v>6.3360063360062835E-3</v>
      </c>
      <c r="AD712" s="2">
        <f>(Table2[[#This Row],[Day High]]/Table2[[#This Row],[Close Price]])-1</f>
        <v>1.662567634038381E-2</v>
      </c>
      <c r="AE712" s="2">
        <f>(Table2[[#This Row],[Close Price]]/Table2[[#This Row],[Current Week Low]])-1</f>
        <v>6.3360063360062835E-3</v>
      </c>
      <c r="AF712" s="2">
        <f>(Table2[[#This Row],[Current Week High]]/Table2[[#This Row],[Close Price]])-1</f>
        <v>2.4889326119035937E-2</v>
      </c>
      <c r="AG712" s="2">
        <f>(Table2[[#This Row],[Close Price]]/Table2[[#This Row],[Current Month Low]])-1</f>
        <v>6.3360063360062835E-3</v>
      </c>
      <c r="AH712" s="2">
        <f>(Table2[[#This Row],[Current Month High]]/Table2[[#This Row],[Close Price]])-1</f>
        <v>2.4889326119035937E-2</v>
      </c>
      <c r="AI712">
        <v>39.576979832759399</v>
      </c>
      <c r="AJ712">
        <v>17.0543528327959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-0.14000000000000001</v>
      </c>
      <c r="AM712" t="s">
        <v>10357</v>
      </c>
      <c r="AN712">
        <v>-4.53</v>
      </c>
      <c r="AO712" t="s">
        <v>10357</v>
      </c>
      <c r="AP712">
        <v>-5.2184796046802998E-2</v>
      </c>
      <c r="AQ712">
        <f>(Table2[[#This Row],[Sharpe Ratio]]-AVERAGE(Table2[Sharpe Ratio]))/_xlfn.STDEV.P(Table2[Sharpe Ratio])</f>
        <v>-1.3243781747610075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594</v>
      </c>
      <c r="AT712">
        <f>_xlfn.RANK.AVG(Table2[[#This Row],[6M Return vs Nifty Z-Score]],Table2[6M Return vs Nifty Z-Score])</f>
        <v>715</v>
      </c>
      <c r="AU712">
        <f>_xlfn.RANK.AVG(Table2[[#This Row],[Sharpe Ratio Z-Score]],Table2[Sharpe Ratio Z-Score])</f>
        <v>668</v>
      </c>
      <c r="AV712">
        <f>(Table2[[#This Row],[Rank 1Y]]+Table2[[#This Row],[Rank 6M]]+Table2[[#This Row],[Rank Sharpe]])/3</f>
        <v>659</v>
      </c>
    </row>
    <row r="713" spans="1:48" x14ac:dyDescent="0.3">
      <c r="A713" t="s">
        <v>1560</v>
      </c>
      <c r="B713" t="s">
        <v>1561</v>
      </c>
      <c r="C713" t="s">
        <v>10325</v>
      </c>
      <c r="D713" t="s">
        <v>443</v>
      </c>
      <c r="E713">
        <v>6317.4600540599904</v>
      </c>
      <c r="F713">
        <v>569.70000000000005</v>
      </c>
      <c r="G713">
        <v>-50.389134604320297</v>
      </c>
      <c r="H713">
        <f>(Table2[[#This Row],[1Y Return vs Nifty]]-AVERAGE(Table2[1Y Return vs Nifty]))/_xlfn.STDEV.P(Table2[1Y Return vs Nifty])</f>
        <v>-1.25032091922109</v>
      </c>
      <c r="I713">
        <v>-8.4494536593268208</v>
      </c>
      <c r="J713">
        <f>(Table2[[#This Row],[1M Return vs Nifty]]-AVERAGE(Table2[1M Return vs Nifty]))/_xlfn.STDEV.P(Table2[1M Return vs Nifty])</f>
        <v>-1.1009392408957601</v>
      </c>
      <c r="K713">
        <v>-13.6970091735041</v>
      </c>
      <c r="L713">
        <f>(Table2[[#This Row],[6M Return vs Nifty]]-AVERAGE(Table2[6M Return vs Nifty]))/_xlfn.STDEV.P(Table2[6M Return vs Nifty])</f>
        <v>-0.76197134591412585</v>
      </c>
      <c r="M713">
        <v>-2.3656893389612001</v>
      </c>
      <c r="N713">
        <f>(Table2[[#This Row],[1W Return vs Nifty]]-AVERAGE(Table2[1W Return vs Nifty]))/_xlfn.STDEV.P(Table2[1W Return vs Nifty])</f>
        <v>-0.36950007148206881</v>
      </c>
      <c r="O713">
        <v>597.24</v>
      </c>
      <c r="P713">
        <v>621.07676315564504</v>
      </c>
      <c r="Q713">
        <v>638.60386207348301</v>
      </c>
      <c r="R713">
        <v>27.4364788770987</v>
      </c>
      <c r="S713" s="2">
        <f>(Table2[[#This Row],[Close Price]]-Table2[[#This Row],[20D EMA]])/Table2[[#This Row],[20D EMA]]</f>
        <v>-4.6112115732368834E-2</v>
      </c>
      <c r="T713" s="2">
        <f>(Table2[[#This Row],[Close Price]]-Table2[[#This Row],[50D EMA]])/Table2[[#This Row],[50D EMA]]</f>
        <v>-8.2722082363222649E-2</v>
      </c>
      <c r="U713" s="2">
        <f>(Table2[[#This Row],[Close Price]]-Table2[[#This Row],[200D EMA]])/Table2[[#This Row],[200D EMA]]</f>
        <v>-0.10789765951267348</v>
      </c>
      <c r="V713">
        <v>0.86507047840876306</v>
      </c>
      <c r="W713">
        <v>568.29999999999995</v>
      </c>
      <c r="X713">
        <v>586.25</v>
      </c>
      <c r="Y713">
        <v>568.29999999999995</v>
      </c>
      <c r="Z713">
        <v>596</v>
      </c>
      <c r="AA713">
        <v>568.29999999999995</v>
      </c>
      <c r="AB713">
        <v>596</v>
      </c>
      <c r="AC713" s="2">
        <f>(Table2[[#This Row],[Close Price]]/Table2[[#This Row],[Day Low]])-1</f>
        <v>2.4634875945805934E-3</v>
      </c>
      <c r="AD713" s="2">
        <f>(Table2[[#This Row],[Day High]]/Table2[[#This Row],[Close Price]])-1</f>
        <v>2.9050377391609539E-2</v>
      </c>
      <c r="AE713" s="2">
        <f>(Table2[[#This Row],[Close Price]]/Table2[[#This Row],[Current Week Low]])-1</f>
        <v>2.4634875945805934E-3</v>
      </c>
      <c r="AF713" s="2">
        <f>(Table2[[#This Row],[Current Week High]]/Table2[[#This Row],[Close Price]])-1</f>
        <v>4.6164648060382563E-2</v>
      </c>
      <c r="AG713" s="2">
        <f>(Table2[[#This Row],[Close Price]]/Table2[[#This Row],[Current Month Low]])-1</f>
        <v>2.4634875945805934E-3</v>
      </c>
      <c r="AH713" s="2">
        <f>(Table2[[#This Row],[Current Month High]]/Table2[[#This Row],[Close Price]])-1</f>
        <v>4.6164648060382563E-2</v>
      </c>
      <c r="AI713">
        <v>36.212041425311497</v>
      </c>
      <c r="AJ713">
        <v>9.2740001918097192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-0.23</v>
      </c>
      <c r="AM713" t="s">
        <v>10357</v>
      </c>
      <c r="AN713">
        <v>-5.08</v>
      </c>
      <c r="AO713" t="s">
        <v>10357</v>
      </c>
      <c r="AP713">
        <v>-7.5935800035772993E-2</v>
      </c>
      <c r="AQ713">
        <f>(Table2[[#This Row],[Sharpe Ratio]]-AVERAGE(Table2[Sharpe Ratio]))/_xlfn.STDEV.P(Table2[Sharpe Ratio])</f>
        <v>-1.5961208066033088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711</v>
      </c>
      <c r="AT713">
        <f>_xlfn.RANK.AVG(Table2[[#This Row],[6M Return vs Nifty Z-Score]],Table2[6M Return vs Nifty Z-Score])</f>
        <v>571</v>
      </c>
      <c r="AU713">
        <f>_xlfn.RANK.AVG(Table2[[#This Row],[Sharpe Ratio Z-Score]],Table2[Sharpe Ratio Z-Score])</f>
        <v>696</v>
      </c>
      <c r="AV713">
        <f>(Table2[[#This Row],[Rank 1Y]]+Table2[[#This Row],[Rank 6M]]+Table2[[#This Row],[Rank Sharpe]])/3</f>
        <v>659.33333333333337</v>
      </c>
    </row>
    <row r="714" spans="1:48" x14ac:dyDescent="0.3">
      <c r="A714" t="s">
        <v>559</v>
      </c>
      <c r="B714" t="s">
        <v>560</v>
      </c>
      <c r="C714" t="s">
        <v>6744</v>
      </c>
      <c r="D714" t="s">
        <v>77</v>
      </c>
      <c r="E714">
        <v>36009.144767999998</v>
      </c>
      <c r="F714">
        <v>1926.6</v>
      </c>
      <c r="G714">
        <v>-43.823445932385397</v>
      </c>
      <c r="H714">
        <f>(Table2[[#This Row],[1Y Return vs Nifty]]-AVERAGE(Table2[1Y Return vs Nifty]))/_xlfn.STDEV.P(Table2[1Y Return vs Nifty])</f>
        <v>-1.1408505123639294</v>
      </c>
      <c r="I714">
        <v>5.2598466863334901</v>
      </c>
      <c r="J714">
        <f>(Table2[[#This Row],[1M Return vs Nifty]]-AVERAGE(Table2[1M Return vs Nifty]))/_xlfn.STDEV.P(Table2[1M Return vs Nifty])</f>
        <v>0.2343939034235521</v>
      </c>
      <c r="K714">
        <v>-17.421557079852999</v>
      </c>
      <c r="L714">
        <f>(Table2[[#This Row],[6M Return vs Nifty]]-AVERAGE(Table2[6M Return vs Nifty]))/_xlfn.STDEV.P(Table2[6M Return vs Nifty])</f>
        <v>-0.88675589288873802</v>
      </c>
      <c r="M714">
        <v>5.02574745629446</v>
      </c>
      <c r="N714">
        <f>(Table2[[#This Row],[1W Return vs Nifty]]-AVERAGE(Table2[1W Return vs Nifty]))/_xlfn.STDEV.P(Table2[1W Return vs Nifty])</f>
        <v>1.3991434105176579</v>
      </c>
      <c r="O714">
        <v>1835.11</v>
      </c>
      <c r="P714">
        <v>1825.65652855177</v>
      </c>
      <c r="Q714">
        <v>1923.5928200420999</v>
      </c>
      <c r="R714">
        <v>86.174777711413995</v>
      </c>
      <c r="S714" s="2">
        <f>(Table2[[#This Row],[Close Price]]-Table2[[#This Row],[20D EMA]])/Table2[[#This Row],[20D EMA]]</f>
        <v>4.9855322024292832E-2</v>
      </c>
      <c r="T714" s="2">
        <f>(Table2[[#This Row],[Close Price]]-Table2[[#This Row],[50D EMA]])/Table2[[#This Row],[50D EMA]]</f>
        <v>5.5291600511682727E-2</v>
      </c>
      <c r="U714" s="2">
        <f>(Table2[[#This Row],[Close Price]]-Table2[[#This Row],[200D EMA]])/Table2[[#This Row],[200D EMA]]</f>
        <v>1.5633141934030465E-3</v>
      </c>
      <c r="V714">
        <v>0.91471168426571903</v>
      </c>
      <c r="W714">
        <v>1895.5</v>
      </c>
      <c r="X714">
        <v>1935</v>
      </c>
      <c r="Y714">
        <v>1895.5</v>
      </c>
      <c r="Z714">
        <v>1940</v>
      </c>
      <c r="AA714">
        <v>1895.5</v>
      </c>
      <c r="AB714">
        <v>1940</v>
      </c>
      <c r="AC714" s="2">
        <f>(Table2[[#This Row],[Close Price]]/Table2[[#This Row],[Day Low]])-1</f>
        <v>1.6407280400949631E-2</v>
      </c>
      <c r="AD714" s="2">
        <f>(Table2[[#This Row],[Day High]]/Table2[[#This Row],[Close Price]])-1</f>
        <v>4.3600124571785415E-3</v>
      </c>
      <c r="AE714" s="2">
        <f>(Table2[[#This Row],[Close Price]]/Table2[[#This Row],[Current Week Low]])-1</f>
        <v>1.6407280400949631E-2</v>
      </c>
      <c r="AF714" s="2">
        <f>(Table2[[#This Row],[Current Week High]]/Table2[[#This Row],[Close Price]])-1</f>
        <v>6.9552579674037052E-3</v>
      </c>
      <c r="AG714" s="2">
        <f>(Table2[[#This Row],[Close Price]]/Table2[[#This Row],[Current Month Low]])-1</f>
        <v>1.6407280400949631E-2</v>
      </c>
      <c r="AH714" s="2">
        <f>(Table2[[#This Row],[Current Month High]]/Table2[[#This Row],[Close Price]])-1</f>
        <v>6.9552579674037052E-3</v>
      </c>
      <c r="AI714">
        <v>26.165265234091098</v>
      </c>
      <c r="AJ714">
        <v>16.664648177303999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-0.01</v>
      </c>
      <c r="AM714" t="s">
        <v>10357</v>
      </c>
      <c r="AN714">
        <v>8.91</v>
      </c>
      <c r="AO714" t="s">
        <v>10358</v>
      </c>
      <c r="AP714">
        <v>-6.6028084666424E-2</v>
      </c>
      <c r="AQ714">
        <f>(Table2[[#This Row],[Sharpe Ratio]]-AVERAGE(Table2[Sharpe Ratio]))/_xlfn.STDEV.P(Table2[Sharpe Ratio])</f>
        <v>-1.4827635501579961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693</v>
      </c>
      <c r="AT714">
        <f>_xlfn.RANK.AVG(Table2[[#This Row],[6M Return vs Nifty Z-Score]],Table2[6M Return vs Nifty Z-Score])</f>
        <v>610</v>
      </c>
      <c r="AU714">
        <f>_xlfn.RANK.AVG(Table2[[#This Row],[Sharpe Ratio Z-Score]],Table2[Sharpe Ratio Z-Score])</f>
        <v>679</v>
      </c>
      <c r="AV714">
        <f>(Table2[[#This Row],[Rank 1Y]]+Table2[[#This Row],[Rank 6M]]+Table2[[#This Row],[Rank Sharpe]])/3</f>
        <v>660.66666666666663</v>
      </c>
    </row>
    <row r="715" spans="1:48" x14ac:dyDescent="0.3">
      <c r="A715" t="s">
        <v>2221</v>
      </c>
      <c r="B715" t="s">
        <v>2222</v>
      </c>
      <c r="C715" t="s">
        <v>10314</v>
      </c>
      <c r="D715" t="s">
        <v>24</v>
      </c>
      <c r="E715">
        <v>2573.3845101419902</v>
      </c>
      <c r="F715">
        <v>50.1</v>
      </c>
      <c r="G715">
        <v>-56.477411211473203</v>
      </c>
      <c r="H715">
        <f>(Table2[[#This Row],[1Y Return vs Nifty]]-AVERAGE(Table2[1Y Return vs Nifty]))/_xlfn.STDEV.P(Table2[1Y Return vs Nifty])</f>
        <v>-1.3518313853040862</v>
      </c>
      <c r="I715">
        <v>-2.4608254228530702</v>
      </c>
      <c r="J715">
        <f>(Table2[[#This Row],[1M Return vs Nifty]]-AVERAGE(Table2[1M Return vs Nifty]))/_xlfn.STDEV.P(Table2[1M Return vs Nifty])</f>
        <v>-0.51762619270644761</v>
      </c>
      <c r="K715">
        <v>-31.2008730959422</v>
      </c>
      <c r="L715">
        <f>(Table2[[#This Row],[6M Return vs Nifty]]-AVERAGE(Table2[6M Return vs Nifty]))/_xlfn.STDEV.P(Table2[6M Return vs Nifty])</f>
        <v>-1.3484080852948888</v>
      </c>
      <c r="M715">
        <v>-2.3248377939622098</v>
      </c>
      <c r="N715">
        <f>(Table2[[#This Row],[1W Return vs Nifty]]-AVERAGE(Table2[1W Return vs Nifty]))/_xlfn.STDEV.P(Table2[1W Return vs Nifty])</f>
        <v>-0.35972500057319506</v>
      </c>
      <c r="O715">
        <v>50.78</v>
      </c>
      <c r="P715">
        <v>51.711298887549901</v>
      </c>
      <c r="Q715">
        <v>60.034524463275297</v>
      </c>
      <c r="R715">
        <v>40.6538082323287</v>
      </c>
      <c r="S715" s="2">
        <f>(Table2[[#This Row],[Close Price]]-Table2[[#This Row],[20D EMA]])/Table2[[#This Row],[20D EMA]]</f>
        <v>-1.3391098857818032E-2</v>
      </c>
      <c r="T715" s="2">
        <f>(Table2[[#This Row],[Close Price]]-Table2[[#This Row],[50D EMA]])/Table2[[#This Row],[50D EMA]]</f>
        <v>-3.1159512953905687E-2</v>
      </c>
      <c r="U715" s="2">
        <f>(Table2[[#This Row],[Close Price]]-Table2[[#This Row],[200D EMA]])/Table2[[#This Row],[200D EMA]]</f>
        <v>-0.16548018914270748</v>
      </c>
      <c r="V715">
        <v>0.87661425521462399</v>
      </c>
      <c r="W715">
        <v>49.9</v>
      </c>
      <c r="X715">
        <v>50.49</v>
      </c>
      <c r="Y715">
        <v>49.9</v>
      </c>
      <c r="Z715">
        <v>51.16</v>
      </c>
      <c r="AA715">
        <v>49.9</v>
      </c>
      <c r="AB715">
        <v>51.16</v>
      </c>
      <c r="AC715" s="2">
        <f>(Table2[[#This Row],[Close Price]]/Table2[[#This Row],[Day Low]])-1</f>
        <v>4.0080160320641323E-3</v>
      </c>
      <c r="AD715" s="2">
        <f>(Table2[[#This Row],[Day High]]/Table2[[#This Row],[Close Price]])-1</f>
        <v>7.7844311377246456E-3</v>
      </c>
      <c r="AE715" s="2">
        <f>(Table2[[#This Row],[Close Price]]/Table2[[#This Row],[Current Week Low]])-1</f>
        <v>4.0080160320641323E-3</v>
      </c>
      <c r="AF715" s="2">
        <f>(Table2[[#This Row],[Current Week High]]/Table2[[#This Row],[Close Price]])-1</f>
        <v>2.1157684630738416E-2</v>
      </c>
      <c r="AG715" s="2">
        <f>(Table2[[#This Row],[Close Price]]/Table2[[#This Row],[Current Month Low]])-1</f>
        <v>4.0080160320641323E-3</v>
      </c>
      <c r="AH715" s="2">
        <f>(Table2[[#This Row],[Current Month High]]/Table2[[#This Row],[Close Price]])-1</f>
        <v>2.1157684630738416E-2</v>
      </c>
      <c r="AI715">
        <v>64.471057884231499</v>
      </c>
      <c r="AJ715">
        <v>2.2448979591836702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-0.09</v>
      </c>
      <c r="AM715" t="s">
        <v>10357</v>
      </c>
      <c r="AN715">
        <v>-2.62</v>
      </c>
      <c r="AO715" t="s">
        <v>10357</v>
      </c>
      <c r="AQ715">
        <f>(Table2[[#This Row],[Sharpe Ratio]]-AVERAGE(Table2[Sharpe Ratio]))/_xlfn.STDEV.P(Table2[Sharpe Ratio])</f>
        <v>-0.72731567472953296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724</v>
      </c>
      <c r="AT715">
        <f>_xlfn.RANK.AVG(Table2[[#This Row],[6M Return vs Nifty Z-Score]],Table2[6M Return vs Nifty Z-Score])</f>
        <v>710</v>
      </c>
      <c r="AU715">
        <f>_xlfn.RANK.AVG(Table2[[#This Row],[Sharpe Ratio Z-Score]],Table2[Sharpe Ratio Z-Score])</f>
        <v>548.5</v>
      </c>
      <c r="AV715">
        <f>(Table2[[#This Row],[Rank 1Y]]+Table2[[#This Row],[Rank 6M]]+Table2[[#This Row],[Rank Sharpe]])/3</f>
        <v>660.83333333333337</v>
      </c>
    </row>
    <row r="716" spans="1:48" x14ac:dyDescent="0.3">
      <c r="A716" t="s">
        <v>1933</v>
      </c>
      <c r="B716" t="s">
        <v>1934</v>
      </c>
      <c r="C716" t="s">
        <v>10328</v>
      </c>
      <c r="D716" t="s">
        <v>410</v>
      </c>
      <c r="E716">
        <v>3665.1647100599998</v>
      </c>
      <c r="F716">
        <v>24.96</v>
      </c>
      <c r="G716">
        <v>-46.247460314257602</v>
      </c>
      <c r="H716">
        <f>(Table2[[#This Row],[1Y Return vs Nifty]]-AVERAGE(Table2[1Y Return vs Nifty]))/_xlfn.STDEV.P(Table2[1Y Return vs Nifty])</f>
        <v>-1.1812663550683564</v>
      </c>
      <c r="I716">
        <v>28.3553959253091</v>
      </c>
      <c r="J716">
        <f>(Table2[[#This Row],[1M Return vs Nifty]]-AVERAGE(Table2[1M Return vs Nifty]))/_xlfn.STDEV.P(Table2[1M Return vs Nifty])</f>
        <v>2.4839800681052022</v>
      </c>
      <c r="K716">
        <v>-47.125765772468597</v>
      </c>
      <c r="L716">
        <f>(Table2[[#This Row],[6M Return vs Nifty]]-AVERAGE(Table2[6M Return vs Nifty]))/_xlfn.STDEV.P(Table2[6M Return vs Nifty])</f>
        <v>-1.8819441192581785</v>
      </c>
      <c r="M716">
        <v>19.2746942338227</v>
      </c>
      <c r="N716">
        <f>(Table2[[#This Row],[1W Return vs Nifty]]-AVERAGE(Table2[1W Return vs Nifty]))/_xlfn.STDEV.P(Table2[1W Return vs Nifty])</f>
        <v>4.8086708869092964</v>
      </c>
      <c r="O716">
        <v>21.33</v>
      </c>
      <c r="P716">
        <v>20.9064077942719</v>
      </c>
      <c r="Q716">
        <v>23.7341529898797</v>
      </c>
      <c r="R716">
        <v>81.092713450772806</v>
      </c>
      <c r="S716" s="2">
        <f>(Table2[[#This Row],[Close Price]]-Table2[[#This Row],[20D EMA]])/Table2[[#This Row],[20D EMA]]</f>
        <v>0.17018284106891715</v>
      </c>
      <c r="T716" s="2">
        <f>(Table2[[#This Row],[Close Price]]-Table2[[#This Row],[50D EMA]])/Table2[[#This Row],[50D EMA]]</f>
        <v>0.19389233414067128</v>
      </c>
      <c r="U716" s="2">
        <f>(Table2[[#This Row],[Close Price]]-Table2[[#This Row],[200D EMA]])/Table2[[#This Row],[200D EMA]]</f>
        <v>5.1649073410919913E-2</v>
      </c>
      <c r="V716">
        <v>1.54259966012561</v>
      </c>
      <c r="W716">
        <v>23.49</v>
      </c>
      <c r="X716">
        <v>24.96</v>
      </c>
      <c r="Y716">
        <v>22.5</v>
      </c>
      <c r="Z716">
        <v>24.96</v>
      </c>
      <c r="AA716">
        <v>22.5</v>
      </c>
      <c r="AB716">
        <v>24.96</v>
      </c>
      <c r="AC716" s="2">
        <f>(Table2[[#This Row],[Close Price]]/Table2[[#This Row],[Day Low]])-1</f>
        <v>6.2579821200510866E-2</v>
      </c>
      <c r="AD716" s="2">
        <f>(Table2[[#This Row],[Day High]]/Table2[[#This Row],[Close Price]])-1</f>
        <v>0</v>
      </c>
      <c r="AE716" s="2">
        <f>(Table2[[#This Row],[Close Price]]/Table2[[#This Row],[Current Week Low]])-1</f>
        <v>0.10933333333333328</v>
      </c>
      <c r="AF716" s="2">
        <f>(Table2[[#This Row],[Current Week High]]/Table2[[#This Row],[Close Price]])-1</f>
        <v>0</v>
      </c>
      <c r="AG716" s="2">
        <f>(Table2[[#This Row],[Close Price]]/Table2[[#This Row],[Current Month Low]])-1</f>
        <v>0.10933333333333328</v>
      </c>
      <c r="AH716" s="2">
        <f>(Table2[[#This Row],[Current Month High]]/Table2[[#This Row],[Close Price]])-1</f>
        <v>0</v>
      </c>
      <c r="AI716">
        <v>80.889423076922995</v>
      </c>
      <c r="AJ716">
        <v>49.461077844311397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0.02</v>
      </c>
      <c r="AM716" t="s">
        <v>10358</v>
      </c>
      <c r="AN716">
        <v>21.17</v>
      </c>
      <c r="AO716" t="s">
        <v>10358</v>
      </c>
      <c r="AQ716">
        <f>(Table2[[#This Row],[Sharpe Ratio]]-AVERAGE(Table2[Sharpe Ratio]))/_xlfn.STDEV.P(Table2[Sharpe Ratio])</f>
        <v>-0.72731567472953296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703</v>
      </c>
      <c r="AT716">
        <f>_xlfn.RANK.AVG(Table2[[#This Row],[6M Return vs Nifty Z-Score]],Table2[6M Return vs Nifty Z-Score])</f>
        <v>734</v>
      </c>
      <c r="AU716">
        <f>_xlfn.RANK.AVG(Table2[[#This Row],[Sharpe Ratio Z-Score]],Table2[Sharpe Ratio Z-Score])</f>
        <v>548.5</v>
      </c>
      <c r="AV716">
        <f>(Table2[[#This Row],[Rank 1Y]]+Table2[[#This Row],[Rank 6M]]+Table2[[#This Row],[Rank Sharpe]])/3</f>
        <v>661.83333333333337</v>
      </c>
    </row>
    <row r="717" spans="1:48" x14ac:dyDescent="0.3">
      <c r="A717" t="s">
        <v>1642</v>
      </c>
      <c r="B717" t="s">
        <v>1643</v>
      </c>
      <c r="C717" t="s">
        <v>10322</v>
      </c>
      <c r="D717" t="s">
        <v>496</v>
      </c>
      <c r="E717">
        <v>5405.9715204059903</v>
      </c>
      <c r="F717">
        <v>105.63</v>
      </c>
      <c r="G717">
        <v>-42.202457216307202</v>
      </c>
      <c r="H717">
        <f>(Table2[[#This Row],[1Y Return vs Nifty]]-AVERAGE(Table2[1Y Return vs Nifty]))/_xlfn.STDEV.P(Table2[1Y Return vs Nifty])</f>
        <v>-1.1138235997083754</v>
      </c>
      <c r="I717">
        <v>-4.2069850618792897</v>
      </c>
      <c r="J717">
        <f>(Table2[[#This Row],[1M Return vs Nifty]]-AVERAGE(Table2[1M Return vs Nifty]))/_xlfn.STDEV.P(Table2[1M Return vs Nifty])</f>
        <v>-0.68770816497882981</v>
      </c>
      <c r="K717">
        <v>-15.1560845147665</v>
      </c>
      <c r="L717">
        <f>(Table2[[#This Row],[6M Return vs Nifty]]-AVERAGE(Table2[6M Return vs Nifty]))/_xlfn.STDEV.P(Table2[6M Return vs Nifty])</f>
        <v>-0.81085514605290177</v>
      </c>
      <c r="M717">
        <v>-4.1447692736300503</v>
      </c>
      <c r="N717">
        <f>(Table2[[#This Row],[1W Return vs Nifty]]-AVERAGE(Table2[1W Return vs Nifty]))/_xlfn.STDEV.P(Table2[1W Return vs Nifty])</f>
        <v>-0.79520324903318351</v>
      </c>
      <c r="O717">
        <v>108.88</v>
      </c>
      <c r="P717">
        <v>108.37599452476</v>
      </c>
      <c r="Q717">
        <v>108.777654365066</v>
      </c>
      <c r="R717">
        <v>42.475054949906102</v>
      </c>
      <c r="S717" s="2">
        <f>(Table2[[#This Row],[Close Price]]-Table2[[#This Row],[20D EMA]])/Table2[[#This Row],[20D EMA]]</f>
        <v>-2.9849375459221162E-2</v>
      </c>
      <c r="T717" s="2">
        <f>(Table2[[#This Row],[Close Price]]-Table2[[#This Row],[50D EMA]])/Table2[[#This Row],[50D EMA]]</f>
        <v>-2.5337663906121265E-2</v>
      </c>
      <c r="U717" s="2">
        <f>(Table2[[#This Row],[Close Price]]-Table2[[#This Row],[200D EMA]])/Table2[[#This Row],[200D EMA]]</f>
        <v>-2.8936589811931764E-2</v>
      </c>
      <c r="V717">
        <v>0.91590823342143601</v>
      </c>
      <c r="W717">
        <v>105.22</v>
      </c>
      <c r="X717">
        <v>108.59</v>
      </c>
      <c r="Y717">
        <v>105.22</v>
      </c>
      <c r="Z717">
        <v>112.27</v>
      </c>
      <c r="AA717">
        <v>105.22</v>
      </c>
      <c r="AB717">
        <v>112.27</v>
      </c>
      <c r="AC717" s="2">
        <f>(Table2[[#This Row],[Close Price]]/Table2[[#This Row],[Day Low]])-1</f>
        <v>3.8965976050180373E-3</v>
      </c>
      <c r="AD717" s="2">
        <f>(Table2[[#This Row],[Day High]]/Table2[[#This Row],[Close Price]])-1</f>
        <v>2.8022342137650424E-2</v>
      </c>
      <c r="AE717" s="2">
        <f>(Table2[[#This Row],[Close Price]]/Table2[[#This Row],[Current Week Low]])-1</f>
        <v>3.8965976050180373E-3</v>
      </c>
      <c r="AF717" s="2">
        <f>(Table2[[#This Row],[Current Week High]]/Table2[[#This Row],[Close Price]])-1</f>
        <v>6.2860929660134346E-2</v>
      </c>
      <c r="AG717" s="2">
        <f>(Table2[[#This Row],[Close Price]]/Table2[[#This Row],[Current Month Low]])-1</f>
        <v>3.8965976050180373E-3</v>
      </c>
      <c r="AH717" s="2">
        <f>(Table2[[#This Row],[Current Month High]]/Table2[[#This Row],[Close Price]])-1</f>
        <v>6.2860929660134346E-2</v>
      </c>
      <c r="AI717">
        <v>30.360692984947399</v>
      </c>
      <c r="AJ717">
        <v>15.442622950819599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-0.13</v>
      </c>
      <c r="AM717" t="s">
        <v>10357</v>
      </c>
      <c r="AN717">
        <v>-0.68</v>
      </c>
      <c r="AO717" t="s">
        <v>10357</v>
      </c>
      <c r="AP717">
        <v>-9.2432682461234997E-2</v>
      </c>
      <c r="AQ717">
        <f>(Table2[[#This Row],[Sharpe Ratio]]-AVERAGE(Table2[Sharpe Ratio]))/_xlfn.STDEV.P(Table2[Sharpe Ratio])</f>
        <v>-1.7848667749661582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688</v>
      </c>
      <c r="AT717">
        <f>_xlfn.RANK.AVG(Table2[[#This Row],[6M Return vs Nifty Z-Score]],Table2[6M Return vs Nifty Z-Score])</f>
        <v>583</v>
      </c>
      <c r="AU717">
        <f>_xlfn.RANK.AVG(Table2[[#This Row],[Sharpe Ratio Z-Score]],Table2[Sharpe Ratio Z-Score])</f>
        <v>715</v>
      </c>
      <c r="AV717">
        <f>(Table2[[#This Row],[Rank 1Y]]+Table2[[#This Row],[Rank 6M]]+Table2[[#This Row],[Rank Sharpe]])/3</f>
        <v>662</v>
      </c>
    </row>
    <row r="718" spans="1:48" x14ac:dyDescent="0.3">
      <c r="A718" t="s">
        <v>2237</v>
      </c>
      <c r="B718" t="s">
        <v>2238</v>
      </c>
      <c r="C718" t="s">
        <v>10316</v>
      </c>
      <c r="D718" t="s">
        <v>357</v>
      </c>
      <c r="E718">
        <v>2524.8811803399999</v>
      </c>
      <c r="F718">
        <v>50.62</v>
      </c>
      <c r="G718">
        <v>-65.448553204285602</v>
      </c>
      <c r="H718">
        <f>(Table2[[#This Row],[1Y Return vs Nifty]]-AVERAGE(Table2[1Y Return vs Nifty]))/_xlfn.STDEV.P(Table2[1Y Return vs Nifty])</f>
        <v>-1.5014081643744095</v>
      </c>
      <c r="I718">
        <v>-4.4098815411694297</v>
      </c>
      <c r="J718">
        <f>(Table2[[#This Row],[1M Return vs Nifty]]-AVERAGE(Table2[1M Return vs Nifty]))/_xlfn.STDEV.P(Table2[1M Return vs Nifty])</f>
        <v>-0.70747098195931746</v>
      </c>
      <c r="K718">
        <v>-31.083443252645701</v>
      </c>
      <c r="L718">
        <f>(Table2[[#This Row],[6M Return vs Nifty]]-AVERAGE(Table2[6M Return vs Nifty]))/_xlfn.STDEV.P(Table2[6M Return vs Nifty])</f>
        <v>-1.3444738011440327</v>
      </c>
      <c r="M718">
        <v>-2.0044101969541899</v>
      </c>
      <c r="N718">
        <f>(Table2[[#This Row],[1W Return vs Nifty]]-AVERAGE(Table2[1W Return vs Nifty]))/_xlfn.STDEV.P(Table2[1W Return vs Nifty])</f>
        <v>-0.28305219708459167</v>
      </c>
      <c r="O718">
        <v>51.14</v>
      </c>
      <c r="P718">
        <v>52.327806994053397</v>
      </c>
      <c r="Q718">
        <v>59.009984865267903</v>
      </c>
      <c r="R718">
        <v>38.728250445752799</v>
      </c>
      <c r="S718" s="2">
        <f>(Table2[[#This Row],[Close Price]]-Table2[[#This Row],[20D EMA]])/Table2[[#This Row],[20D EMA]]</f>
        <v>-1.0168165819319576E-2</v>
      </c>
      <c r="T718" s="2">
        <f>(Table2[[#This Row],[Close Price]]-Table2[[#This Row],[50D EMA]])/Table2[[#This Row],[50D EMA]]</f>
        <v>-3.2636701061205885E-2</v>
      </c>
      <c r="U718" s="2">
        <f>(Table2[[#This Row],[Close Price]]-Table2[[#This Row],[200D EMA]])/Table2[[#This Row],[200D EMA]]</f>
        <v>-0.14217907163379198</v>
      </c>
      <c r="V718">
        <v>1.0535386513477201</v>
      </c>
      <c r="W718">
        <v>50.1</v>
      </c>
      <c r="X718">
        <v>50.85</v>
      </c>
      <c r="Y718">
        <v>50.1</v>
      </c>
      <c r="Z718">
        <v>51.5</v>
      </c>
      <c r="AA718">
        <v>50.1</v>
      </c>
      <c r="AB718">
        <v>51.5</v>
      </c>
      <c r="AC718" s="2">
        <f>(Table2[[#This Row],[Close Price]]/Table2[[#This Row],[Day Low]])-1</f>
        <v>1.0379241516965898E-2</v>
      </c>
      <c r="AD718" s="2">
        <f>(Table2[[#This Row],[Day High]]/Table2[[#This Row],[Close Price]])-1</f>
        <v>4.543658632951475E-3</v>
      </c>
      <c r="AE718" s="2">
        <f>(Table2[[#This Row],[Close Price]]/Table2[[#This Row],[Current Week Low]])-1</f>
        <v>1.0379241516965898E-2</v>
      </c>
      <c r="AF718" s="2">
        <f>(Table2[[#This Row],[Current Week High]]/Table2[[#This Row],[Close Price]])-1</f>
        <v>1.7384433030422919E-2</v>
      </c>
      <c r="AG718" s="2">
        <f>(Table2[[#This Row],[Close Price]]/Table2[[#This Row],[Current Month Low]])-1</f>
        <v>1.0379241516965898E-2</v>
      </c>
      <c r="AH718" s="2">
        <f>(Table2[[#This Row],[Current Month High]]/Table2[[#This Row],[Close Price]])-1</f>
        <v>1.7384433030422919E-2</v>
      </c>
      <c r="AI718">
        <v>66.041090478071894</v>
      </c>
      <c r="AJ718">
        <v>5.4583333333333197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-0.18</v>
      </c>
      <c r="AM718" t="s">
        <v>10357</v>
      </c>
      <c r="AN718">
        <v>-0.28000000000000003</v>
      </c>
      <c r="AO718" t="s">
        <v>10357</v>
      </c>
      <c r="AQ718">
        <f>(Table2[[#This Row],[Sharpe Ratio]]-AVERAGE(Table2[Sharpe Ratio]))/_xlfn.STDEV.P(Table2[Sharpe Ratio])</f>
        <v>-0.72731567472953296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732</v>
      </c>
      <c r="AT718">
        <f>_xlfn.RANK.AVG(Table2[[#This Row],[6M Return vs Nifty Z-Score]],Table2[6M Return vs Nifty Z-Score])</f>
        <v>709</v>
      </c>
      <c r="AU718">
        <f>_xlfn.RANK.AVG(Table2[[#This Row],[Sharpe Ratio Z-Score]],Table2[Sharpe Ratio Z-Score])</f>
        <v>548.5</v>
      </c>
      <c r="AV718">
        <f>(Table2[[#This Row],[Rank 1Y]]+Table2[[#This Row],[Rank 6M]]+Table2[[#This Row],[Rank Sharpe]])/3</f>
        <v>663.16666666666663</v>
      </c>
    </row>
    <row r="719" spans="1:48" x14ac:dyDescent="0.3">
      <c r="A719" t="s">
        <v>2191</v>
      </c>
      <c r="B719" t="s">
        <v>2192</v>
      </c>
      <c r="C719" t="s">
        <v>10324</v>
      </c>
      <c r="D719" t="s">
        <v>1199</v>
      </c>
      <c r="E719">
        <v>2653.6391784749999</v>
      </c>
      <c r="F719">
        <v>366.8</v>
      </c>
      <c r="G719">
        <v>-67.639271032196902</v>
      </c>
      <c r="H719">
        <f>(Table2[[#This Row],[1Y Return vs Nifty]]-AVERAGE(Table2[1Y Return vs Nifty]))/_xlfn.STDEV.P(Table2[1Y Return vs Nifty])</f>
        <v>-1.5379342294855671</v>
      </c>
      <c r="I719">
        <v>-14.143697977533799</v>
      </c>
      <c r="J719">
        <f>(Table2[[#This Row],[1M Return vs Nifty]]-AVERAGE(Table2[1M Return vs Nifty]))/_xlfn.STDEV.P(Table2[1M Return vs Nifty])</f>
        <v>-1.6555782799595342</v>
      </c>
      <c r="K719">
        <v>-20.467083169191199</v>
      </c>
      <c r="L719">
        <f>(Table2[[#This Row],[6M Return vs Nifty]]-AVERAGE(Table2[6M Return vs Nifty]))/_xlfn.STDEV.P(Table2[6M Return vs Nifty])</f>
        <v>-0.98879098625124218</v>
      </c>
      <c r="M719">
        <v>-3.8617949109889</v>
      </c>
      <c r="N719">
        <f>(Table2[[#This Row],[1W Return vs Nifty]]-AVERAGE(Table2[1W Return vs Nifty]))/_xlfn.STDEV.P(Table2[1W Return vs Nifty])</f>
        <v>-0.72749235926686073</v>
      </c>
      <c r="O719">
        <v>386.67</v>
      </c>
      <c r="P719">
        <v>402.01868992377098</v>
      </c>
      <c r="Q719">
        <v>423.754815584043</v>
      </c>
      <c r="R719">
        <v>28.710676849276702</v>
      </c>
      <c r="S719" s="2">
        <f>(Table2[[#This Row],[Close Price]]-Table2[[#This Row],[20D EMA]])/Table2[[#This Row],[20D EMA]]</f>
        <v>-5.1387488038896229E-2</v>
      </c>
      <c r="T719" s="2">
        <f>(Table2[[#This Row],[Close Price]]-Table2[[#This Row],[50D EMA]])/Table2[[#This Row],[50D EMA]]</f>
        <v>-8.7604608458499725E-2</v>
      </c>
      <c r="U719" s="2">
        <f>(Table2[[#This Row],[Close Price]]-Table2[[#This Row],[200D EMA]])/Table2[[#This Row],[200D EMA]]</f>
        <v>-0.13440511703812644</v>
      </c>
      <c r="V719">
        <v>0.62939132493168704</v>
      </c>
      <c r="W719">
        <v>364.35</v>
      </c>
      <c r="X719">
        <v>370</v>
      </c>
      <c r="Y719">
        <v>364.35</v>
      </c>
      <c r="Z719">
        <v>374.7</v>
      </c>
      <c r="AA719">
        <v>364.35</v>
      </c>
      <c r="AB719">
        <v>374.7</v>
      </c>
      <c r="AC719" s="2">
        <f>(Table2[[#This Row],[Close Price]]/Table2[[#This Row],[Day Low]])-1</f>
        <v>6.7243035542747798E-3</v>
      </c>
      <c r="AD719" s="2">
        <f>(Table2[[#This Row],[Day High]]/Table2[[#This Row],[Close Price]])-1</f>
        <v>8.7241003271536499E-3</v>
      </c>
      <c r="AE719" s="2">
        <f>(Table2[[#This Row],[Close Price]]/Table2[[#This Row],[Current Week Low]])-1</f>
        <v>6.7243035542747798E-3</v>
      </c>
      <c r="AF719" s="2">
        <f>(Table2[[#This Row],[Current Week High]]/Table2[[#This Row],[Close Price]])-1</f>
        <v>2.1537622682660684E-2</v>
      </c>
      <c r="AG719" s="2">
        <f>(Table2[[#This Row],[Close Price]]/Table2[[#This Row],[Current Month Low]])-1</f>
        <v>6.7243035542747798E-3</v>
      </c>
      <c r="AH719" s="2">
        <f>(Table2[[#This Row],[Current Month High]]/Table2[[#This Row],[Close Price]])-1</f>
        <v>2.1537622682660684E-2</v>
      </c>
      <c r="AI719">
        <v>67.652671755725194</v>
      </c>
      <c r="AJ719">
        <v>16.4444444444444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-0.1</v>
      </c>
      <c r="AM719" t="s">
        <v>10357</v>
      </c>
      <c r="AN719">
        <v>-5.44</v>
      </c>
      <c r="AO719" t="s">
        <v>10357</v>
      </c>
      <c r="AP719">
        <v>-2.5988112783663E-2</v>
      </c>
      <c r="AQ719">
        <f>(Table2[[#This Row],[Sharpe Ratio]]-AVERAGE(Table2[Sharpe Ratio]))/_xlfn.STDEV.P(Table2[Sharpe Ratio])</f>
        <v>-1.0246537648467664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733</v>
      </c>
      <c r="AT719">
        <f>_xlfn.RANK.AVG(Table2[[#This Row],[6M Return vs Nifty Z-Score]],Table2[6M Return vs Nifty Z-Score])</f>
        <v>636</v>
      </c>
      <c r="AU719">
        <f>_xlfn.RANK.AVG(Table2[[#This Row],[Sharpe Ratio Z-Score]],Table2[Sharpe Ratio Z-Score])</f>
        <v>622</v>
      </c>
      <c r="AV719">
        <f>(Table2[[#This Row],[Rank 1Y]]+Table2[[#This Row],[Rank 6M]]+Table2[[#This Row],[Rank Sharpe]])/3</f>
        <v>663.66666666666663</v>
      </c>
    </row>
    <row r="720" spans="1:48" x14ac:dyDescent="0.3">
      <c r="A720" t="s">
        <v>2243</v>
      </c>
      <c r="B720" t="s">
        <v>2244</v>
      </c>
      <c r="C720" t="s">
        <v>10322</v>
      </c>
      <c r="D720" t="s">
        <v>627</v>
      </c>
      <c r="E720">
        <v>2508.3384882410001</v>
      </c>
      <c r="F720">
        <v>176.38</v>
      </c>
      <c r="G720">
        <v>-57.0122968096085</v>
      </c>
      <c r="H720">
        <f>(Table2[[#This Row],[1Y Return vs Nifty]]-AVERAGE(Table2[1Y Return vs Nifty]))/_xlfn.STDEV.P(Table2[1Y Return vs Nifty])</f>
        <v>-1.3607495882490717</v>
      </c>
      <c r="I720">
        <v>2.8150610699057799</v>
      </c>
      <c r="J720">
        <f>(Table2[[#This Row],[1M Return vs Nifty]]-AVERAGE(Table2[1M Return vs Nifty]))/_xlfn.STDEV.P(Table2[1M Return vs Nifty])</f>
        <v>-3.7366489794707506E-3</v>
      </c>
      <c r="K720">
        <v>-33.935358626314603</v>
      </c>
      <c r="L720">
        <f>(Table2[[#This Row],[6M Return vs Nifty]]-AVERAGE(Table2[6M Return vs Nifty]))/_xlfn.STDEV.P(Table2[6M Return vs Nifty])</f>
        <v>-1.4400223017571079</v>
      </c>
      <c r="M720">
        <v>-1.3511894213471001</v>
      </c>
      <c r="N720">
        <f>(Table2[[#This Row],[1W Return vs Nifty]]-AVERAGE(Table2[1W Return vs Nifty]))/_xlfn.STDEV.P(Table2[1W Return vs Nifty])</f>
        <v>-0.12674771947262764</v>
      </c>
      <c r="O720">
        <v>169.59</v>
      </c>
      <c r="P720">
        <v>171.67851704126201</v>
      </c>
      <c r="Q720">
        <v>209.595522348679</v>
      </c>
      <c r="R720">
        <v>53.300856258295198</v>
      </c>
      <c r="S720" s="2">
        <f>(Table2[[#This Row],[Close Price]]-Table2[[#This Row],[20D EMA]])/Table2[[#This Row],[20D EMA]]</f>
        <v>4.0037738074178854E-2</v>
      </c>
      <c r="T720" s="2">
        <f>(Table2[[#This Row],[Close Price]]-Table2[[#This Row],[50D EMA]])/Table2[[#This Row],[50D EMA]]</f>
        <v>2.7385388922063016E-2</v>
      </c>
      <c r="U720" s="2">
        <f>(Table2[[#This Row],[Close Price]]-Table2[[#This Row],[200D EMA]])/Table2[[#This Row],[200D EMA]]</f>
        <v>-0.15847438903500197</v>
      </c>
      <c r="V720">
        <v>0.88383175754271603</v>
      </c>
      <c r="W720">
        <v>170.01</v>
      </c>
      <c r="X720">
        <v>177.25</v>
      </c>
      <c r="Y720">
        <v>168.31</v>
      </c>
      <c r="Z720">
        <v>177.25</v>
      </c>
      <c r="AA720">
        <v>168.31</v>
      </c>
      <c r="AB720">
        <v>177.25</v>
      </c>
      <c r="AC720" s="2">
        <f>(Table2[[#This Row],[Close Price]]/Table2[[#This Row],[Day Low]])-1</f>
        <v>3.7468384212693495E-2</v>
      </c>
      <c r="AD720" s="2">
        <f>(Table2[[#This Row],[Day High]]/Table2[[#This Row],[Close Price]])-1</f>
        <v>4.9325320331103928E-3</v>
      </c>
      <c r="AE720" s="2">
        <f>(Table2[[#This Row],[Close Price]]/Table2[[#This Row],[Current Week Low]])-1</f>
        <v>4.7947240211514419E-2</v>
      </c>
      <c r="AF720" s="2">
        <f>(Table2[[#This Row],[Current Week High]]/Table2[[#This Row],[Close Price]])-1</f>
        <v>4.9325320331103928E-3</v>
      </c>
      <c r="AG720" s="2">
        <f>(Table2[[#This Row],[Close Price]]/Table2[[#This Row],[Current Month Low]])-1</f>
        <v>4.7947240211514419E-2</v>
      </c>
      <c r="AH720" s="2">
        <f>(Table2[[#This Row],[Current Month High]]/Table2[[#This Row],[Close Price]])-1</f>
        <v>4.9325320331103928E-3</v>
      </c>
      <c r="AI720">
        <v>76.890803946025599</v>
      </c>
      <c r="AJ720">
        <v>22.5541967759866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-0.09</v>
      </c>
      <c r="AM720" t="s">
        <v>10357</v>
      </c>
      <c r="AN720">
        <v>4.53</v>
      </c>
      <c r="AO720" t="s">
        <v>10358</v>
      </c>
      <c r="AQ720">
        <f>(Table2[[#This Row],[Sharpe Ratio]]-AVERAGE(Table2[Sharpe Ratio]))/_xlfn.STDEV.P(Table2[Sharpe Ratio])</f>
        <v>-0.72731567472953296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725</v>
      </c>
      <c r="AT720">
        <f>_xlfn.RANK.AVG(Table2[[#This Row],[6M Return vs Nifty Z-Score]],Table2[6M Return vs Nifty Z-Score])</f>
        <v>723</v>
      </c>
      <c r="AU720">
        <f>_xlfn.RANK.AVG(Table2[[#This Row],[Sharpe Ratio Z-Score]],Table2[Sharpe Ratio Z-Score])</f>
        <v>548.5</v>
      </c>
      <c r="AV720">
        <f>(Table2[[#This Row],[Rank 1Y]]+Table2[[#This Row],[Rank 6M]]+Table2[[#This Row],[Rank Sharpe]])/3</f>
        <v>665.5</v>
      </c>
    </row>
    <row r="721" spans="1:48" x14ac:dyDescent="0.3">
      <c r="A721" t="s">
        <v>1238</v>
      </c>
      <c r="B721" t="s">
        <v>1239</v>
      </c>
      <c r="C721" t="s">
        <v>10314</v>
      </c>
      <c r="D721" t="s">
        <v>552</v>
      </c>
      <c r="E721">
        <v>9468.317955941</v>
      </c>
      <c r="F721">
        <v>159.78</v>
      </c>
      <c r="G721">
        <v>-37.696464184272202</v>
      </c>
      <c r="H721">
        <f>(Table2[[#This Row],[1Y Return vs Nifty]]-AVERAGE(Table2[1Y Return vs Nifty]))/_xlfn.STDEV.P(Table2[1Y Return vs Nifty])</f>
        <v>-1.0386947114592415</v>
      </c>
      <c r="I721">
        <v>-3.35122676048316</v>
      </c>
      <c r="J721">
        <f>(Table2[[#This Row],[1M Return vs Nifty]]-AVERAGE(Table2[1M Return vs Nifty]))/_xlfn.STDEV.P(Table2[1M Return vs Nifty])</f>
        <v>-0.60435435445834063</v>
      </c>
      <c r="K721">
        <v>-27.181852526688701</v>
      </c>
      <c r="L721">
        <f>(Table2[[#This Row],[6M Return vs Nifty]]-AVERAGE(Table2[6M Return vs Nifty]))/_xlfn.STDEV.P(Table2[6M Return vs Nifty])</f>
        <v>-1.2137577401721791</v>
      </c>
      <c r="M721">
        <v>-5.23106100691622</v>
      </c>
      <c r="N721">
        <f>(Table2[[#This Row],[1W Return vs Nifty]]-AVERAGE(Table2[1W Return vs Nifty]))/_xlfn.STDEV.P(Table2[1W Return vs Nifty])</f>
        <v>-1.0551341456702177</v>
      </c>
      <c r="O721">
        <v>163.83000000000001</v>
      </c>
      <c r="P721">
        <v>165.19001692603999</v>
      </c>
      <c r="Q721">
        <v>164.965800798316</v>
      </c>
      <c r="R721">
        <v>39.504037978227899</v>
      </c>
      <c r="S721" s="2">
        <f>(Table2[[#This Row],[Close Price]]-Table2[[#This Row],[20D EMA]])/Table2[[#This Row],[20D EMA]]</f>
        <v>-2.4720747115912906E-2</v>
      </c>
      <c r="T721" s="2">
        <f>(Table2[[#This Row],[Close Price]]-Table2[[#This Row],[50D EMA]])/Table2[[#This Row],[50D EMA]]</f>
        <v>-3.2750265583314252E-2</v>
      </c>
      <c r="U721" s="2">
        <f>(Table2[[#This Row],[Close Price]]-Table2[[#This Row],[200D EMA]])/Table2[[#This Row],[200D EMA]]</f>
        <v>-3.1435611340171379E-2</v>
      </c>
      <c r="V721">
        <v>0.87409748168284895</v>
      </c>
      <c r="W721">
        <v>158.80000000000001</v>
      </c>
      <c r="X721">
        <v>163.44999999999999</v>
      </c>
      <c r="Y721">
        <v>158.75</v>
      </c>
      <c r="Z721">
        <v>164.6</v>
      </c>
      <c r="AA721">
        <v>158.75</v>
      </c>
      <c r="AB721">
        <v>164.6</v>
      </c>
      <c r="AC721" s="2">
        <f>(Table2[[#This Row],[Close Price]]/Table2[[#This Row],[Day Low]])-1</f>
        <v>6.1712846347605765E-3</v>
      </c>
      <c r="AD721" s="2">
        <f>(Table2[[#This Row],[Day High]]/Table2[[#This Row],[Close Price]])-1</f>
        <v>2.2969082488421444E-2</v>
      </c>
      <c r="AE721" s="2">
        <f>(Table2[[#This Row],[Close Price]]/Table2[[#This Row],[Current Week Low]])-1</f>
        <v>6.4881889763779288E-3</v>
      </c>
      <c r="AF721" s="2">
        <f>(Table2[[#This Row],[Current Week High]]/Table2[[#This Row],[Close Price]])-1</f>
        <v>3.0166478908499217E-2</v>
      </c>
      <c r="AG721" s="2">
        <f>(Table2[[#This Row],[Close Price]]/Table2[[#This Row],[Current Month Low]])-1</f>
        <v>6.4881889763779288E-3</v>
      </c>
      <c r="AH721" s="2">
        <f>(Table2[[#This Row],[Current Month High]]/Table2[[#This Row],[Close Price]])-1</f>
        <v>3.0166478908499217E-2</v>
      </c>
      <c r="AI721">
        <v>30.990974012488099</v>
      </c>
      <c r="AJ721">
        <v>21.367261678693399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-0.13</v>
      </c>
      <c r="AM721" t="s">
        <v>10357</v>
      </c>
      <c r="AN721">
        <v>-1.06</v>
      </c>
      <c r="AO721" t="s">
        <v>10357</v>
      </c>
      <c r="AP721">
        <v>-2.9587960343578999E-2</v>
      </c>
      <c r="AQ721">
        <f>(Table2[[#This Row],[Sharpe Ratio]]-AVERAGE(Table2[Sharpe Ratio]))/_xlfn.STDEV.P(Table2[Sharpe Ratio])</f>
        <v>-1.0658407416422295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677</v>
      </c>
      <c r="AT721">
        <f>_xlfn.RANK.AVG(Table2[[#This Row],[6M Return vs Nifty Z-Score]],Table2[6M Return vs Nifty Z-Score])</f>
        <v>689</v>
      </c>
      <c r="AU721">
        <f>_xlfn.RANK.AVG(Table2[[#This Row],[Sharpe Ratio Z-Score]],Table2[Sharpe Ratio Z-Score])</f>
        <v>631</v>
      </c>
      <c r="AV721">
        <f>(Table2[[#This Row],[Rank 1Y]]+Table2[[#This Row],[Rank 6M]]+Table2[[#This Row],[Rank Sharpe]])/3</f>
        <v>665.66666666666663</v>
      </c>
    </row>
    <row r="722" spans="1:48" x14ac:dyDescent="0.3">
      <c r="A722" t="s">
        <v>613</v>
      </c>
      <c r="B722" t="s">
        <v>614</v>
      </c>
      <c r="C722" t="s">
        <v>10323</v>
      </c>
      <c r="D722" t="s">
        <v>410</v>
      </c>
      <c r="E722">
        <v>30763.667745454899</v>
      </c>
      <c r="F722">
        <v>419.35</v>
      </c>
      <c r="G722">
        <v>-34.998324225445003</v>
      </c>
      <c r="H722">
        <f>(Table2[[#This Row],[1Y Return vs Nifty]]-AVERAGE(Table2[1Y Return vs Nifty]))/_xlfn.STDEV.P(Table2[1Y Return vs Nifty])</f>
        <v>-0.99370834463485602</v>
      </c>
      <c r="I722">
        <v>2.79715776119897</v>
      </c>
      <c r="J722">
        <f>(Table2[[#This Row],[1M Return vs Nifty]]-AVERAGE(Table2[1M Return vs Nifty]))/_xlfn.STDEV.P(Table2[1M Return vs Nifty])</f>
        <v>-5.4804930055265015E-3</v>
      </c>
      <c r="K722">
        <v>-21.0347052220141</v>
      </c>
      <c r="L722">
        <f>(Table2[[#This Row],[6M Return vs Nifty]]-AVERAGE(Table2[6M Return vs Nifty]))/_xlfn.STDEV.P(Table2[6M Return vs Nifty])</f>
        <v>-1.0078081831017827</v>
      </c>
      <c r="M722">
        <v>-1.5279027038597499</v>
      </c>
      <c r="N722">
        <f>(Table2[[#This Row],[1W Return vs Nifty]]-AVERAGE(Table2[1W Return vs Nifty]))/_xlfn.STDEV.P(Table2[1W Return vs Nifty])</f>
        <v>-0.16903216347942565</v>
      </c>
      <c r="O722">
        <v>418.16</v>
      </c>
      <c r="P722">
        <v>411.71459857739598</v>
      </c>
      <c r="Q722">
        <v>416.01539222263</v>
      </c>
      <c r="R722">
        <v>44.339056079374103</v>
      </c>
      <c r="S722" s="2">
        <f>(Table2[[#This Row],[Close Price]]-Table2[[#This Row],[20D EMA]])/Table2[[#This Row],[20D EMA]]</f>
        <v>2.8458006504687144E-3</v>
      </c>
      <c r="T722" s="2">
        <f>(Table2[[#This Row],[Close Price]]-Table2[[#This Row],[50D EMA]])/Table2[[#This Row],[50D EMA]]</f>
        <v>1.8545374511826328E-2</v>
      </c>
      <c r="U722" s="2">
        <f>(Table2[[#This Row],[Close Price]]-Table2[[#This Row],[200D EMA]])/Table2[[#This Row],[200D EMA]]</f>
        <v>8.0155874991892466E-3</v>
      </c>
      <c r="V722">
        <v>0.89456348366246496</v>
      </c>
      <c r="W722">
        <v>418</v>
      </c>
      <c r="X722">
        <v>425.9</v>
      </c>
      <c r="Y722">
        <v>415</v>
      </c>
      <c r="Z722">
        <v>427.7</v>
      </c>
      <c r="AA722">
        <v>415</v>
      </c>
      <c r="AB722">
        <v>427.7</v>
      </c>
      <c r="AC722" s="2">
        <f>(Table2[[#This Row],[Close Price]]/Table2[[#This Row],[Day Low]])-1</f>
        <v>3.2296650717704711E-3</v>
      </c>
      <c r="AD722" s="2">
        <f>(Table2[[#This Row],[Day High]]/Table2[[#This Row],[Close Price]])-1</f>
        <v>1.5619410993203742E-2</v>
      </c>
      <c r="AE722" s="2">
        <f>(Table2[[#This Row],[Close Price]]/Table2[[#This Row],[Current Week Low]])-1</f>
        <v>1.0481927710843442E-2</v>
      </c>
      <c r="AF722" s="2">
        <f>(Table2[[#This Row],[Current Week High]]/Table2[[#This Row],[Close Price]])-1</f>
        <v>1.9911768212710124E-2</v>
      </c>
      <c r="AG722" s="2">
        <f>(Table2[[#This Row],[Close Price]]/Table2[[#This Row],[Current Month Low]])-1</f>
        <v>1.0481927710843442E-2</v>
      </c>
      <c r="AH722" s="2">
        <f>(Table2[[#This Row],[Current Month High]]/Table2[[#This Row],[Close Price]])-1</f>
        <v>1.9911768212710124E-2</v>
      </c>
      <c r="AI722">
        <v>16.370573506617301</v>
      </c>
      <c r="AJ722">
        <v>18.393562958780301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-0.01</v>
      </c>
      <c r="AM722" t="s">
        <v>10357</v>
      </c>
      <c r="AN722">
        <v>-2.98</v>
      </c>
      <c r="AO722" t="s">
        <v>10357</v>
      </c>
      <c r="AP722">
        <v>-7.0304334470998001E-2</v>
      </c>
      <c r="AQ722">
        <f>(Table2[[#This Row],[Sharpe Ratio]]-AVERAGE(Table2[Sharpe Ratio]))/_xlfn.STDEV.P(Table2[Sharpe Ratio])</f>
        <v>-1.5316894556418112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668</v>
      </c>
      <c r="AT722">
        <f>_xlfn.RANK.AVG(Table2[[#This Row],[6M Return vs Nifty Z-Score]],Table2[6M Return vs Nifty Z-Score])</f>
        <v>648</v>
      </c>
      <c r="AU722">
        <f>_xlfn.RANK.AVG(Table2[[#This Row],[Sharpe Ratio Z-Score]],Table2[Sharpe Ratio Z-Score])</f>
        <v>690</v>
      </c>
      <c r="AV722">
        <f>(Table2[[#This Row],[Rank 1Y]]+Table2[[#This Row],[Rank 6M]]+Table2[[#This Row],[Rank Sharpe]])/3</f>
        <v>668.66666666666663</v>
      </c>
    </row>
    <row r="723" spans="1:48" x14ac:dyDescent="0.3">
      <c r="A723" t="s">
        <v>2298</v>
      </c>
      <c r="B723" t="s">
        <v>2299</v>
      </c>
      <c r="C723" t="s">
        <v>10318</v>
      </c>
      <c r="D723" t="s">
        <v>723</v>
      </c>
      <c r="E723">
        <v>2376.1925094599901</v>
      </c>
      <c r="F723">
        <v>451.6</v>
      </c>
      <c r="G723">
        <v>-43.729412096712899</v>
      </c>
      <c r="H723">
        <f>(Table2[[#This Row],[1Y Return vs Nifty]]-AVERAGE(Table2[1Y Return vs Nifty]))/_xlfn.STDEV.P(Table2[1Y Return vs Nifty])</f>
        <v>-1.139282676488097</v>
      </c>
      <c r="I723">
        <v>-10.855064846795401</v>
      </c>
      <c r="J723">
        <f>(Table2[[#This Row],[1M Return vs Nifty]]-AVERAGE(Table2[1M Return vs Nifty]))/_xlfn.STDEV.P(Table2[1M Return vs Nifty])</f>
        <v>-1.3352540687847696</v>
      </c>
      <c r="K723">
        <v>-16.970203401933201</v>
      </c>
      <c r="L723">
        <f>(Table2[[#This Row],[6M Return vs Nifty]]-AVERAGE(Table2[6M Return vs Nifty]))/_xlfn.STDEV.P(Table2[6M Return vs Nifty])</f>
        <v>-0.87163406719586933</v>
      </c>
      <c r="M723">
        <v>-1.6049208893357101</v>
      </c>
      <c r="N723">
        <f>(Table2[[#This Row],[1W Return vs Nifty]]-AVERAGE(Table2[1W Return vs Nifty]))/_xlfn.STDEV.P(Table2[1W Return vs Nifty])</f>
        <v>-0.18746128835876399</v>
      </c>
      <c r="O723">
        <v>462.36</v>
      </c>
      <c r="P723">
        <v>471.94898979085099</v>
      </c>
      <c r="Q723">
        <v>483.17507861232099</v>
      </c>
      <c r="R723">
        <v>36.716622010913703</v>
      </c>
      <c r="S723" s="2">
        <f>(Table2[[#This Row],[Close Price]]-Table2[[#This Row],[20D EMA]])/Table2[[#This Row],[20D EMA]]</f>
        <v>-2.3271909334717514E-2</v>
      </c>
      <c r="T723" s="2">
        <f>(Table2[[#This Row],[Close Price]]-Table2[[#This Row],[50D EMA]])/Table2[[#This Row],[50D EMA]]</f>
        <v>-4.3116926259062077E-2</v>
      </c>
      <c r="U723" s="2">
        <f>(Table2[[#This Row],[Close Price]]-Table2[[#This Row],[200D EMA]])/Table2[[#This Row],[200D EMA]]</f>
        <v>-6.5349145703053654E-2</v>
      </c>
      <c r="V723">
        <v>0.35978827019766402</v>
      </c>
      <c r="W723">
        <v>447.05</v>
      </c>
      <c r="X723">
        <v>454.2</v>
      </c>
      <c r="Y723">
        <v>441</v>
      </c>
      <c r="Z723">
        <v>457.15</v>
      </c>
      <c r="AA723">
        <v>441</v>
      </c>
      <c r="AB723">
        <v>457.15</v>
      </c>
      <c r="AC723" s="2">
        <f>(Table2[[#This Row],[Close Price]]/Table2[[#This Row],[Day Low]])-1</f>
        <v>1.0177832457219482E-2</v>
      </c>
      <c r="AD723" s="2">
        <f>(Table2[[#This Row],[Day High]]/Table2[[#This Row],[Close Price]])-1</f>
        <v>5.7573073516385964E-3</v>
      </c>
      <c r="AE723" s="2">
        <f>(Table2[[#This Row],[Close Price]]/Table2[[#This Row],[Current Week Low]])-1</f>
        <v>2.4036281179138363E-2</v>
      </c>
      <c r="AF723" s="2">
        <f>(Table2[[#This Row],[Current Week High]]/Table2[[#This Row],[Close Price]])-1</f>
        <v>1.2289636846766872E-2</v>
      </c>
      <c r="AG723" s="2">
        <f>(Table2[[#This Row],[Close Price]]/Table2[[#This Row],[Current Month Low]])-1</f>
        <v>2.4036281179138363E-2</v>
      </c>
      <c r="AH723" s="2">
        <f>(Table2[[#This Row],[Current Month High]]/Table2[[#This Row],[Close Price]])-1</f>
        <v>1.2289636846766872E-2</v>
      </c>
      <c r="AI723">
        <v>27.192205491585401</v>
      </c>
      <c r="AJ723">
        <v>16.062708815214499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-0.16</v>
      </c>
      <c r="AM723" t="s">
        <v>10357</v>
      </c>
      <c r="AN723">
        <v>-3.49</v>
      </c>
      <c r="AO723" t="s">
        <v>10357</v>
      </c>
      <c r="AP723">
        <v>-0.107760946818586</v>
      </c>
      <c r="AQ723">
        <f>(Table2[[#This Row],[Sharpe Ratio]]-AVERAGE(Table2[Sharpe Ratio]))/_xlfn.STDEV.P(Table2[Sharpe Ratio])</f>
        <v>-1.960242220146307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692</v>
      </c>
      <c r="AT723">
        <f>_xlfn.RANK.AVG(Table2[[#This Row],[6M Return vs Nifty Z-Score]],Table2[6M Return vs Nifty Z-Score])</f>
        <v>601</v>
      </c>
      <c r="AU723">
        <f>_xlfn.RANK.AVG(Table2[[#This Row],[Sharpe Ratio Z-Score]],Table2[Sharpe Ratio Z-Score])</f>
        <v>728</v>
      </c>
      <c r="AV723">
        <f>(Table2[[#This Row],[Rank 1Y]]+Table2[[#This Row],[Rank 6M]]+Table2[[#This Row],[Rank Sharpe]])/3</f>
        <v>673.66666666666663</v>
      </c>
    </row>
    <row r="724" spans="1:48" x14ac:dyDescent="0.3">
      <c r="A724" t="s">
        <v>1554</v>
      </c>
      <c r="B724" t="s">
        <v>1555</v>
      </c>
      <c r="C724" t="s">
        <v>10315</v>
      </c>
      <c r="D724" t="s">
        <v>640</v>
      </c>
      <c r="E724">
        <v>6407.81767098</v>
      </c>
      <c r="F724">
        <v>132.5</v>
      </c>
      <c r="G724">
        <v>-51.8190777515467</v>
      </c>
      <c r="H724">
        <f>(Table2[[#This Row],[1Y Return vs Nifty]]-AVERAGE(Table2[1Y Return vs Nifty]))/_xlfn.STDEV.P(Table2[1Y Return vs Nifty])</f>
        <v>-1.2741625093315987</v>
      </c>
      <c r="I724">
        <v>-3.0022328335019899</v>
      </c>
      <c r="J724">
        <f>(Table2[[#This Row],[1M Return vs Nifty]]-AVERAGE(Table2[1M Return vs Nifty]))/_xlfn.STDEV.P(Table2[1M Return vs Nifty])</f>
        <v>-0.57036114210512001</v>
      </c>
      <c r="K724">
        <v>-15.680104744240699</v>
      </c>
      <c r="L724">
        <f>(Table2[[#This Row],[6M Return vs Nifty]]-AVERAGE(Table2[6M Return vs Nifty]))/_xlfn.STDEV.P(Table2[6M Return vs Nifty])</f>
        <v>-0.82841153909298249</v>
      </c>
      <c r="M724">
        <v>-6.2143567853624404</v>
      </c>
      <c r="N724">
        <f>(Table2[[#This Row],[1W Return vs Nifty]]-AVERAGE(Table2[1W Return vs Nifty]))/_xlfn.STDEV.P(Table2[1W Return vs Nifty])</f>
        <v>-1.2904198847761827</v>
      </c>
      <c r="O724">
        <v>135.62</v>
      </c>
      <c r="P724">
        <v>136.70567111733601</v>
      </c>
      <c r="Q724">
        <v>138.97441107096901</v>
      </c>
      <c r="R724">
        <v>31.285406871280401</v>
      </c>
      <c r="S724" s="2">
        <f>(Table2[[#This Row],[Close Price]]-Table2[[#This Row],[20D EMA]])/Table2[[#This Row],[20D EMA]]</f>
        <v>-2.3005456422356619E-2</v>
      </c>
      <c r="T724" s="2">
        <f>(Table2[[#This Row],[Close Price]]-Table2[[#This Row],[50D EMA]])/Table2[[#This Row],[50D EMA]]</f>
        <v>-3.0764423179827232E-2</v>
      </c>
      <c r="U724" s="2">
        <f>(Table2[[#This Row],[Close Price]]-Table2[[#This Row],[200D EMA]])/Table2[[#This Row],[200D EMA]]</f>
        <v>-4.6587073268205999E-2</v>
      </c>
      <c r="V724">
        <v>0.46099789207421499</v>
      </c>
      <c r="W724">
        <v>130.99</v>
      </c>
      <c r="X724">
        <v>133.6</v>
      </c>
      <c r="Y724">
        <v>130.30000000000001</v>
      </c>
      <c r="Z724">
        <v>134.5</v>
      </c>
      <c r="AA724">
        <v>130.30000000000001</v>
      </c>
      <c r="AB724">
        <v>134.5</v>
      </c>
      <c r="AC724" s="2">
        <f>(Table2[[#This Row],[Close Price]]/Table2[[#This Row],[Day Low]])-1</f>
        <v>1.1527597526528766E-2</v>
      </c>
      <c r="AD724" s="2">
        <f>(Table2[[#This Row],[Day High]]/Table2[[#This Row],[Close Price]])-1</f>
        <v>8.3018867924526951E-3</v>
      </c>
      <c r="AE724" s="2">
        <f>(Table2[[#This Row],[Close Price]]/Table2[[#This Row],[Current Week Low]])-1</f>
        <v>1.6884113584036742E-2</v>
      </c>
      <c r="AF724" s="2">
        <f>(Table2[[#This Row],[Current Week High]]/Table2[[#This Row],[Close Price]])-1</f>
        <v>1.5094339622641506E-2</v>
      </c>
      <c r="AG724" s="2">
        <f>(Table2[[#This Row],[Close Price]]/Table2[[#This Row],[Current Month Low]])-1</f>
        <v>1.6884113584036742E-2</v>
      </c>
      <c r="AH724" s="2">
        <f>(Table2[[#This Row],[Current Month High]]/Table2[[#This Row],[Close Price]])-1</f>
        <v>1.5094339622641506E-2</v>
      </c>
      <c r="AI724">
        <v>35.132075471698101</v>
      </c>
      <c r="AJ724">
        <v>21.004566210045599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-0.09</v>
      </c>
      <c r="AM724" t="s">
        <v>10357</v>
      </c>
      <c r="AN724">
        <v>-1.52</v>
      </c>
      <c r="AO724" t="s">
        <v>10357</v>
      </c>
      <c r="AP724">
        <v>-9.9156704108127006E-2</v>
      </c>
      <c r="AQ724">
        <f>(Table2[[#This Row],[Sharpe Ratio]]-AVERAGE(Table2[Sharpe Ratio]))/_xlfn.STDEV.P(Table2[Sharpe Ratio])</f>
        <v>-1.8617984002456451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714</v>
      </c>
      <c r="AT724">
        <f>_xlfn.RANK.AVG(Table2[[#This Row],[6M Return vs Nifty Z-Score]],Table2[6M Return vs Nifty Z-Score])</f>
        <v>587</v>
      </c>
      <c r="AU724">
        <f>_xlfn.RANK.AVG(Table2[[#This Row],[Sharpe Ratio Z-Score]],Table2[Sharpe Ratio Z-Score])</f>
        <v>721</v>
      </c>
      <c r="AV724">
        <f>(Table2[[#This Row],[Rank 1Y]]+Table2[[#This Row],[Rank 6M]]+Table2[[#This Row],[Rank Sharpe]])/3</f>
        <v>674</v>
      </c>
    </row>
    <row r="725" spans="1:48" x14ac:dyDescent="0.3">
      <c r="A725" t="s">
        <v>1939</v>
      </c>
      <c r="B725" t="s">
        <v>1940</v>
      </c>
      <c r="C725" t="s">
        <v>10322</v>
      </c>
      <c r="D725" t="s">
        <v>1484</v>
      </c>
      <c r="E725">
        <v>3615.7131227909999</v>
      </c>
      <c r="F725">
        <v>130.87</v>
      </c>
      <c r="G725">
        <v>-59.030855454097299</v>
      </c>
      <c r="H725">
        <f>(Table2[[#This Row],[1Y Return vs Nifty]]-AVERAGE(Table2[1Y Return vs Nifty]))/_xlfn.STDEV.P(Table2[1Y Return vs Nifty])</f>
        <v>-1.3944052254744208</v>
      </c>
      <c r="I725">
        <v>0.33472781668141199</v>
      </c>
      <c r="J725">
        <f>(Table2[[#This Row],[1M Return vs Nifty]]-AVERAGE(Table2[1M Return vs Nifty]))/_xlfn.STDEV.P(Table2[1M Return vs Nifty])</f>
        <v>-0.24532966382915145</v>
      </c>
      <c r="K725">
        <v>-17.391615687744299</v>
      </c>
      <c r="L725">
        <f>(Table2[[#This Row],[6M Return vs Nifty]]-AVERAGE(Table2[6M Return vs Nifty]))/_xlfn.STDEV.P(Table2[6M Return vs Nifty])</f>
        <v>-0.88575275824152233</v>
      </c>
      <c r="M725">
        <v>-2.2272486916687599</v>
      </c>
      <c r="N725">
        <f>(Table2[[#This Row],[1W Return vs Nifty]]-AVERAGE(Table2[1W Return vs Nifty]))/_xlfn.STDEV.P(Table2[1W Return vs Nifty])</f>
        <v>-0.33637360970473745</v>
      </c>
      <c r="O725">
        <v>131.82</v>
      </c>
      <c r="P725">
        <v>131.33930177741399</v>
      </c>
      <c r="Q725">
        <v>138.15475260739399</v>
      </c>
      <c r="R725">
        <v>64.446039315963404</v>
      </c>
      <c r="S725" s="2">
        <f>(Table2[[#This Row],[Close Price]]-Table2[[#This Row],[20D EMA]])/Table2[[#This Row],[20D EMA]]</f>
        <v>-7.206797147625464E-3</v>
      </c>
      <c r="T725" s="2">
        <f>(Table2[[#This Row],[Close Price]]-Table2[[#This Row],[50D EMA]])/Table2[[#This Row],[50D EMA]]</f>
        <v>-3.5732014032580557E-3</v>
      </c>
      <c r="U725" s="2">
        <f>(Table2[[#This Row],[Close Price]]-Table2[[#This Row],[200D EMA]])/Table2[[#This Row],[200D EMA]]</f>
        <v>-5.27289323740869E-2</v>
      </c>
      <c r="V725">
        <v>0.55764920734230905</v>
      </c>
      <c r="W725">
        <v>130.30000000000001</v>
      </c>
      <c r="X725">
        <v>133.85</v>
      </c>
      <c r="Y725">
        <v>130.30000000000001</v>
      </c>
      <c r="Z725">
        <v>136.9</v>
      </c>
      <c r="AA725">
        <v>130.30000000000001</v>
      </c>
      <c r="AB725">
        <v>136.9</v>
      </c>
      <c r="AC725" s="2">
        <f>(Table2[[#This Row],[Close Price]]/Table2[[#This Row],[Day Low]])-1</f>
        <v>4.3745203376821529E-3</v>
      </c>
      <c r="AD725" s="2">
        <f>(Table2[[#This Row],[Day High]]/Table2[[#This Row],[Close Price]])-1</f>
        <v>2.2770688469473388E-2</v>
      </c>
      <c r="AE725" s="2">
        <f>(Table2[[#This Row],[Close Price]]/Table2[[#This Row],[Current Week Low]])-1</f>
        <v>4.3745203376821529E-3</v>
      </c>
      <c r="AF725" s="2">
        <f>(Table2[[#This Row],[Current Week High]]/Table2[[#This Row],[Close Price]])-1</f>
        <v>4.6076258882860932E-2</v>
      </c>
      <c r="AG725" s="2">
        <f>(Table2[[#This Row],[Close Price]]/Table2[[#This Row],[Current Month Low]])-1</f>
        <v>4.3745203376821529E-3</v>
      </c>
      <c r="AH725" s="2">
        <f>(Table2[[#This Row],[Current Month High]]/Table2[[#This Row],[Close Price]])-1</f>
        <v>4.6076258882860932E-2</v>
      </c>
      <c r="AI725">
        <v>45.793535569649201</v>
      </c>
      <c r="AJ725">
        <v>25.294399234083201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-0.12</v>
      </c>
      <c r="AM725" t="s">
        <v>10357</v>
      </c>
      <c r="AN725">
        <v>2.86</v>
      </c>
      <c r="AO725" t="s">
        <v>10358</v>
      </c>
      <c r="AP725">
        <v>-6.9120134036702002E-2</v>
      </c>
      <c r="AQ725">
        <f>(Table2[[#This Row],[Sharpe Ratio]]-AVERAGE(Table2[Sharpe Ratio]))/_xlfn.STDEV.P(Table2[Sharpe Ratio])</f>
        <v>-1.5181406497558017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728</v>
      </c>
      <c r="AT725">
        <f>_xlfn.RANK.AVG(Table2[[#This Row],[6M Return vs Nifty Z-Score]],Table2[6M Return vs Nifty Z-Score])</f>
        <v>608</v>
      </c>
      <c r="AU725">
        <f>_xlfn.RANK.AVG(Table2[[#This Row],[Sharpe Ratio Z-Score]],Table2[Sharpe Ratio Z-Score])</f>
        <v>686</v>
      </c>
      <c r="AV725">
        <f>(Table2[[#This Row],[Rank 1Y]]+Table2[[#This Row],[Rank 6M]]+Table2[[#This Row],[Rank Sharpe]])/3</f>
        <v>674</v>
      </c>
    </row>
    <row r="726" spans="1:48" x14ac:dyDescent="0.3">
      <c r="A726" t="s">
        <v>2026</v>
      </c>
      <c r="B726" t="s">
        <v>2027</v>
      </c>
      <c r="C726" t="s">
        <v>10314</v>
      </c>
      <c r="D726" t="s">
        <v>51</v>
      </c>
      <c r="E726">
        <v>3195.1685345999999</v>
      </c>
      <c r="F726">
        <v>311.2</v>
      </c>
      <c r="G726">
        <v>-78.84807600696</v>
      </c>
      <c r="H726">
        <f>(Table2[[#This Row],[1Y Return vs Nifty]]-AVERAGE(Table2[1Y Return vs Nifty]))/_xlfn.STDEV.P(Table2[1Y Return vs Nifty])</f>
        <v>-1.724819795079751</v>
      </c>
      <c r="I726">
        <v>-28.774674949450102</v>
      </c>
      <c r="J726">
        <f>(Table2[[#This Row],[1M Return vs Nifty]]-AVERAGE(Table2[1M Return vs Nifty]))/_xlfn.STDEV.P(Table2[1M Return vs Nifty])</f>
        <v>-3.0806859070279695</v>
      </c>
      <c r="K726">
        <v>-55.506255620134503</v>
      </c>
      <c r="L726">
        <f>(Table2[[#This Row],[6M Return vs Nifty]]-AVERAGE(Table2[6M Return vs Nifty]))/_xlfn.STDEV.P(Table2[6M Return vs Nifty])</f>
        <v>-2.1627179622482826</v>
      </c>
      <c r="M726">
        <v>1.89139329865411</v>
      </c>
      <c r="N726">
        <f>(Table2[[#This Row],[1W Return vs Nifty]]-AVERAGE(Table2[1W Return vs Nifty]))/_xlfn.STDEV.P(Table2[1W Return vs Nifty])</f>
        <v>0.64914646070303061</v>
      </c>
      <c r="O726">
        <v>324.43</v>
      </c>
      <c r="P726">
        <v>370.94042697778201</v>
      </c>
      <c r="Q726">
        <v>460.408391265163</v>
      </c>
      <c r="R726">
        <v>51.441828308877902</v>
      </c>
      <c r="S726" s="2">
        <f>(Table2[[#This Row],[Close Price]]-Table2[[#This Row],[20D EMA]])/Table2[[#This Row],[20D EMA]]</f>
        <v>-4.0779212773171467E-2</v>
      </c>
      <c r="T726" s="2">
        <f>(Table2[[#This Row],[Close Price]]-Table2[[#This Row],[50D EMA]])/Table2[[#This Row],[50D EMA]]</f>
        <v>-0.16105127031991112</v>
      </c>
      <c r="U726" s="2">
        <f>(Table2[[#This Row],[Close Price]]-Table2[[#This Row],[200D EMA]])/Table2[[#This Row],[200D EMA]]</f>
        <v>-0.3240783489092175</v>
      </c>
      <c r="V726">
        <v>1.2020334414866101</v>
      </c>
      <c r="W726">
        <v>308.8</v>
      </c>
      <c r="X726">
        <v>316.25</v>
      </c>
      <c r="Y726">
        <v>308.8</v>
      </c>
      <c r="Z726">
        <v>325</v>
      </c>
      <c r="AA726">
        <v>308.8</v>
      </c>
      <c r="AB726">
        <v>325</v>
      </c>
      <c r="AC726" s="2">
        <f>(Table2[[#This Row],[Close Price]]/Table2[[#This Row],[Day Low]])-1</f>
        <v>7.7720207253886286E-3</v>
      </c>
      <c r="AD726" s="2">
        <f>(Table2[[#This Row],[Day High]]/Table2[[#This Row],[Close Price]])-1</f>
        <v>1.6227506426735205E-2</v>
      </c>
      <c r="AE726" s="2">
        <f>(Table2[[#This Row],[Close Price]]/Table2[[#This Row],[Current Week Low]])-1</f>
        <v>7.7720207253886286E-3</v>
      </c>
      <c r="AF726" s="2">
        <f>(Table2[[#This Row],[Current Week High]]/Table2[[#This Row],[Close Price]])-1</f>
        <v>4.4344473007712049E-2</v>
      </c>
      <c r="AG726" s="2">
        <f>(Table2[[#This Row],[Close Price]]/Table2[[#This Row],[Current Month Low]])-1</f>
        <v>7.7720207253886286E-3</v>
      </c>
      <c r="AH726" s="2">
        <f>(Table2[[#This Row],[Current Month High]]/Table2[[#This Row],[Close Price]])-1</f>
        <v>4.4344473007712049E-2</v>
      </c>
      <c r="AI726">
        <v>116.854113110539</v>
      </c>
      <c r="AJ726">
        <v>10.6685633001422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-0.41</v>
      </c>
      <c r="AM726" t="s">
        <v>10357</v>
      </c>
      <c r="AN726">
        <v>9.3699999999999992</v>
      </c>
      <c r="AO726" t="s">
        <v>10358</v>
      </c>
      <c r="AQ726">
        <f>(Table2[[#This Row],[Sharpe Ratio]]-AVERAGE(Table2[Sharpe Ratio]))/_xlfn.STDEV.P(Table2[Sharpe Ratio])</f>
        <v>-0.72731567472953296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738</v>
      </c>
      <c r="AT726">
        <f>_xlfn.RANK.AVG(Table2[[#This Row],[6M Return vs Nifty Z-Score]],Table2[6M Return vs Nifty Z-Score])</f>
        <v>737</v>
      </c>
      <c r="AU726">
        <f>_xlfn.RANK.AVG(Table2[[#This Row],[Sharpe Ratio Z-Score]],Table2[Sharpe Ratio Z-Score])</f>
        <v>548.5</v>
      </c>
      <c r="AV726">
        <f>(Table2[[#This Row],[Rank 1Y]]+Table2[[#This Row],[Rank 6M]]+Table2[[#This Row],[Rank Sharpe]])/3</f>
        <v>674.5</v>
      </c>
    </row>
    <row r="727" spans="1:48" x14ac:dyDescent="0.3">
      <c r="A727" t="s">
        <v>1079</v>
      </c>
      <c r="B727" t="s">
        <v>1080</v>
      </c>
      <c r="C727" t="s">
        <v>10313</v>
      </c>
      <c r="D727" t="s">
        <v>21</v>
      </c>
      <c r="E727">
        <v>12130.85483511</v>
      </c>
      <c r="F727">
        <v>801.35</v>
      </c>
      <c r="G727">
        <v>-41.6071716853967</v>
      </c>
      <c r="H727">
        <f>(Table2[[#This Row],[1Y Return vs Nifty]]-AVERAGE(Table2[1Y Return vs Nifty]))/_xlfn.STDEV.P(Table2[1Y Return vs Nifty])</f>
        <v>-1.103898342432089</v>
      </c>
      <c r="I727">
        <v>0.23671594369841201</v>
      </c>
      <c r="J727">
        <f>(Table2[[#This Row],[1M Return vs Nifty]]-AVERAGE(Table2[1M Return vs Nifty]))/_xlfn.STDEV.P(Table2[1M Return vs Nifty])</f>
        <v>-0.25487635835265743</v>
      </c>
      <c r="K727">
        <v>-17.055912031466001</v>
      </c>
      <c r="L727">
        <f>(Table2[[#This Row],[6M Return vs Nifty]]-AVERAGE(Table2[6M Return vs Nifty]))/_xlfn.STDEV.P(Table2[6M Return vs Nifty])</f>
        <v>-0.87450558684791468</v>
      </c>
      <c r="M727">
        <v>-0.30559071274664401</v>
      </c>
      <c r="N727">
        <f>(Table2[[#This Row],[1W Return vs Nifty]]-AVERAGE(Table2[1W Return vs Nifty]))/_xlfn.STDEV.P(Table2[1W Return vs Nifty])</f>
        <v>0.12344603743543826</v>
      </c>
      <c r="O727">
        <v>799.46</v>
      </c>
      <c r="P727">
        <v>805.803348441293</v>
      </c>
      <c r="Q727">
        <v>832.26340084583501</v>
      </c>
      <c r="R727">
        <v>62.719685487178602</v>
      </c>
      <c r="S727" s="2">
        <f>(Table2[[#This Row],[Close Price]]-Table2[[#This Row],[20D EMA]])/Table2[[#This Row],[20D EMA]]</f>
        <v>2.3640957646411157E-3</v>
      </c>
      <c r="T727" s="2">
        <f>(Table2[[#This Row],[Close Price]]-Table2[[#This Row],[50D EMA]])/Table2[[#This Row],[50D EMA]]</f>
        <v>-5.5265946088550212E-3</v>
      </c>
      <c r="U727" s="2">
        <f>(Table2[[#This Row],[Close Price]]-Table2[[#This Row],[200D EMA]])/Table2[[#This Row],[200D EMA]]</f>
        <v>-3.7143770607259055E-2</v>
      </c>
      <c r="V727">
        <v>0.46578192476008501</v>
      </c>
      <c r="W727">
        <v>792</v>
      </c>
      <c r="X727">
        <v>809.9</v>
      </c>
      <c r="Y727">
        <v>792</v>
      </c>
      <c r="Z727">
        <v>825.8</v>
      </c>
      <c r="AA727">
        <v>792</v>
      </c>
      <c r="AB727">
        <v>825.8</v>
      </c>
      <c r="AC727" s="2">
        <f>(Table2[[#This Row],[Close Price]]/Table2[[#This Row],[Day Low]])-1</f>
        <v>1.1805555555555625E-2</v>
      </c>
      <c r="AD727" s="2">
        <f>(Table2[[#This Row],[Day High]]/Table2[[#This Row],[Close Price]])-1</f>
        <v>1.0669495226804715E-2</v>
      </c>
      <c r="AE727" s="2">
        <f>(Table2[[#This Row],[Close Price]]/Table2[[#This Row],[Current Week Low]])-1</f>
        <v>1.1805555555555625E-2</v>
      </c>
      <c r="AF727" s="2">
        <f>(Table2[[#This Row],[Current Week High]]/Table2[[#This Row],[Close Price]])-1</f>
        <v>3.0511012666125881E-2</v>
      </c>
      <c r="AG727" s="2">
        <f>(Table2[[#This Row],[Close Price]]/Table2[[#This Row],[Current Month Low]])-1</f>
        <v>1.1805555555555625E-2</v>
      </c>
      <c r="AH727" s="2">
        <f>(Table2[[#This Row],[Current Month High]]/Table2[[#This Row],[Close Price]])-1</f>
        <v>3.0511012666125881E-2</v>
      </c>
      <c r="AI727">
        <v>21.045735321644699</v>
      </c>
      <c r="AJ727">
        <v>8.1443994601889393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-0.26</v>
      </c>
      <c r="AM727" t="s">
        <v>10357</v>
      </c>
      <c r="AN727">
        <v>3.63</v>
      </c>
      <c r="AO727" t="s">
        <v>10358</v>
      </c>
      <c r="AP727">
        <v>-0.15176721398904999</v>
      </c>
      <c r="AQ727">
        <f>(Table2[[#This Row],[Sharpe Ratio]]-AVERAGE(Table2[Sharpe Ratio]))/_xlfn.STDEV.P(Table2[Sharpe Ratio])</f>
        <v>-2.463731624805193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685</v>
      </c>
      <c r="AT727">
        <f>_xlfn.RANK.AVG(Table2[[#This Row],[6M Return vs Nifty Z-Score]],Table2[6M Return vs Nifty Z-Score])</f>
        <v>602</v>
      </c>
      <c r="AU727">
        <f>_xlfn.RANK.AVG(Table2[[#This Row],[Sharpe Ratio Z-Score]],Table2[Sharpe Ratio Z-Score])</f>
        <v>737</v>
      </c>
      <c r="AV727">
        <f>(Table2[[#This Row],[Rank 1Y]]+Table2[[#This Row],[Rank 6M]]+Table2[[#This Row],[Rank Sharpe]])/3</f>
        <v>674.66666666666663</v>
      </c>
    </row>
    <row r="728" spans="1:48" x14ac:dyDescent="0.3">
      <c r="A728" t="s">
        <v>1014</v>
      </c>
      <c r="B728" t="s">
        <v>1015</v>
      </c>
      <c r="C728" t="s">
        <v>10329</v>
      </c>
      <c r="D728" t="s">
        <v>603</v>
      </c>
      <c r="E728">
        <v>13639.375764</v>
      </c>
      <c r="F728">
        <v>135.63999999999999</v>
      </c>
      <c r="G728">
        <v>-75.579737381771494</v>
      </c>
      <c r="H728">
        <f>(Table2[[#This Row],[1Y Return vs Nifty]]-AVERAGE(Table2[1Y Return vs Nifty]))/_xlfn.STDEV.P(Table2[1Y Return vs Nifty])</f>
        <v>-1.6703264468685086</v>
      </c>
      <c r="I728">
        <v>-3.6688741530670899</v>
      </c>
      <c r="J728">
        <f>(Table2[[#This Row],[1M Return vs Nifty]]-AVERAGE(Table2[1M Return vs Nifty]))/_xlfn.STDEV.P(Table2[1M Return vs Nifty])</f>
        <v>-0.63529430623043803</v>
      </c>
      <c r="K728">
        <v>-24.899908184901498</v>
      </c>
      <c r="L728">
        <f>(Table2[[#This Row],[6M Return vs Nifty]]-AVERAGE(Table2[6M Return vs Nifty]))/_xlfn.STDEV.P(Table2[6M Return vs Nifty])</f>
        <v>-1.1373051348973735</v>
      </c>
      <c r="M728">
        <v>-11.270502412416</v>
      </c>
      <c r="N728">
        <f>(Table2[[#This Row],[1W Return vs Nifty]]-AVERAGE(Table2[1W Return vs Nifty]))/_xlfn.STDEV.P(Table2[1W Return vs Nifty])</f>
        <v>-2.5002684237056685</v>
      </c>
      <c r="O728">
        <v>139.72</v>
      </c>
      <c r="P728">
        <v>142.46730316929501</v>
      </c>
      <c r="Q728">
        <v>169.64316663149</v>
      </c>
      <c r="R728">
        <v>53.473769545798497</v>
      </c>
      <c r="S728" s="2">
        <f>(Table2[[#This Row],[Close Price]]-Table2[[#This Row],[20D EMA]])/Table2[[#This Row],[20D EMA]]</f>
        <v>-2.9201259662181595E-2</v>
      </c>
      <c r="T728" s="2">
        <f>(Table2[[#This Row],[Close Price]]-Table2[[#This Row],[50D EMA]])/Table2[[#This Row],[50D EMA]]</f>
        <v>-4.7921895181676062E-2</v>
      </c>
      <c r="U728" s="2">
        <f>(Table2[[#This Row],[Close Price]]-Table2[[#This Row],[200D EMA]])/Table2[[#This Row],[200D EMA]]</f>
        <v>-0.20043935341854308</v>
      </c>
      <c r="V728">
        <v>1.2625796712880299</v>
      </c>
      <c r="W728">
        <v>135.22999999999999</v>
      </c>
      <c r="X728">
        <v>137.75</v>
      </c>
      <c r="Y728">
        <v>135.22999999999999</v>
      </c>
      <c r="Z728">
        <v>143.05000000000001</v>
      </c>
      <c r="AA728">
        <v>135.22999999999999</v>
      </c>
      <c r="AB728">
        <v>143.05000000000001</v>
      </c>
      <c r="AC728" s="2">
        <f>(Table2[[#This Row],[Close Price]]/Table2[[#This Row],[Day Low]])-1</f>
        <v>3.0318716261183987E-3</v>
      </c>
      <c r="AD728" s="2">
        <f>(Table2[[#This Row],[Day High]]/Table2[[#This Row],[Close Price]])-1</f>
        <v>1.5555883220289113E-2</v>
      </c>
      <c r="AE728" s="2">
        <f>(Table2[[#This Row],[Close Price]]/Table2[[#This Row],[Current Week Low]])-1</f>
        <v>3.0318716261183987E-3</v>
      </c>
      <c r="AF728" s="2">
        <f>(Table2[[#This Row],[Current Week High]]/Table2[[#This Row],[Close Price]])-1</f>
        <v>5.4629902683574372E-2</v>
      </c>
      <c r="AG728" s="2">
        <f>(Table2[[#This Row],[Close Price]]/Table2[[#This Row],[Current Month Low]])-1</f>
        <v>3.0318716261183987E-3</v>
      </c>
      <c r="AH728" s="2">
        <f>(Table2[[#This Row],[Current Month High]]/Table2[[#This Row],[Close Price]])-1</f>
        <v>5.4629902683574372E-2</v>
      </c>
      <c r="AI728">
        <v>120.952521380123</v>
      </c>
      <c r="AJ728">
        <v>8.0796812749003895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-0.18</v>
      </c>
      <c r="AM728" t="s">
        <v>10357</v>
      </c>
      <c r="AN728">
        <v>0.41</v>
      </c>
      <c r="AO728" t="s">
        <v>10358</v>
      </c>
      <c r="AP728">
        <v>-2.6077716508164001E-2</v>
      </c>
      <c r="AQ728">
        <f>(Table2[[#This Row],[Sharpe Ratio]]-AVERAGE(Table2[Sharpe Ratio]))/_xlfn.STDEV.P(Table2[Sharpe Ratio])</f>
        <v>-1.0256789489581446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737</v>
      </c>
      <c r="AT728">
        <f>_xlfn.RANK.AVG(Table2[[#This Row],[6M Return vs Nifty Z-Score]],Table2[6M Return vs Nifty Z-Score])</f>
        <v>681</v>
      </c>
      <c r="AU728">
        <f>_xlfn.RANK.AVG(Table2[[#This Row],[Sharpe Ratio Z-Score]],Table2[Sharpe Ratio Z-Score])</f>
        <v>623</v>
      </c>
      <c r="AV728">
        <f>(Table2[[#This Row],[Rank 1Y]]+Table2[[#This Row],[Rank 6M]]+Table2[[#This Row],[Rank Sharpe]])/3</f>
        <v>680.33333333333337</v>
      </c>
    </row>
    <row r="729" spans="1:48" x14ac:dyDescent="0.3">
      <c r="A729" t="s">
        <v>1783</v>
      </c>
      <c r="B729" t="s">
        <v>1784</v>
      </c>
      <c r="C729" t="s">
        <v>10314</v>
      </c>
      <c r="D729" t="s">
        <v>51</v>
      </c>
      <c r="E729">
        <v>4405.9448477599999</v>
      </c>
      <c r="F729">
        <v>611.54999999999995</v>
      </c>
      <c r="G729">
        <v>-52.484525084286503</v>
      </c>
      <c r="H729">
        <f>(Table2[[#This Row],[1Y Return vs Nifty]]-AVERAGE(Table2[1Y Return vs Nifty]))/_xlfn.STDEV.P(Table2[1Y Return vs Nifty])</f>
        <v>-1.2852575815923994</v>
      </c>
      <c r="I729">
        <v>-6.0879396163316901</v>
      </c>
      <c r="J729">
        <f>(Table2[[#This Row],[1M Return vs Nifty]]-AVERAGE(Table2[1M Return vs Nifty]))/_xlfn.STDEV.P(Table2[1M Return vs Nifty])</f>
        <v>-0.87091962699291681</v>
      </c>
      <c r="K729">
        <v>-46.331117217991903</v>
      </c>
      <c r="L729">
        <f>(Table2[[#This Row],[6M Return vs Nifty]]-AVERAGE(Table2[6M Return vs Nifty]))/_xlfn.STDEV.P(Table2[6M Return vs Nifty])</f>
        <v>-1.8553207914429082</v>
      </c>
      <c r="M729">
        <v>-3.5683087304455801</v>
      </c>
      <c r="N729">
        <f>(Table2[[#This Row],[1W Return vs Nifty]]-AVERAGE(Table2[1W Return vs Nifty]))/_xlfn.STDEV.P(Table2[1W Return vs Nifty])</f>
        <v>-0.6572661725790282</v>
      </c>
      <c r="O729">
        <v>623.55999999999995</v>
      </c>
      <c r="P729">
        <v>664.11001365012305</v>
      </c>
      <c r="Q729">
        <v>777.11746488429799</v>
      </c>
      <c r="R729">
        <v>47.2597058652822</v>
      </c>
      <c r="S729" s="2">
        <f>(Table2[[#This Row],[Close Price]]-Table2[[#This Row],[20D EMA]])/Table2[[#This Row],[20D EMA]]</f>
        <v>-1.9260375906087614E-2</v>
      </c>
      <c r="T729" s="2">
        <f>(Table2[[#This Row],[Close Price]]-Table2[[#This Row],[50D EMA]])/Table2[[#This Row],[50D EMA]]</f>
        <v>-7.914353430878035E-2</v>
      </c>
      <c r="U729" s="2">
        <f>(Table2[[#This Row],[Close Price]]-Table2[[#This Row],[200D EMA]])/Table2[[#This Row],[200D EMA]]</f>
        <v>-0.21305333153070846</v>
      </c>
      <c r="V729">
        <v>0.70190938835113603</v>
      </c>
      <c r="W729">
        <v>608.1</v>
      </c>
      <c r="X729">
        <v>619.5</v>
      </c>
      <c r="Y729">
        <v>608.1</v>
      </c>
      <c r="Z729">
        <v>636.29999999999995</v>
      </c>
      <c r="AA729">
        <v>608.1</v>
      </c>
      <c r="AB729">
        <v>636.29999999999995</v>
      </c>
      <c r="AC729" s="2">
        <f>(Table2[[#This Row],[Close Price]]/Table2[[#This Row],[Day Low]])-1</f>
        <v>5.6734089787862096E-3</v>
      </c>
      <c r="AD729" s="2">
        <f>(Table2[[#This Row],[Day High]]/Table2[[#This Row],[Close Price]])-1</f>
        <v>1.2999754721609191E-2</v>
      </c>
      <c r="AE729" s="2">
        <f>(Table2[[#This Row],[Close Price]]/Table2[[#This Row],[Current Week Low]])-1</f>
        <v>5.6734089787862096E-3</v>
      </c>
      <c r="AF729" s="2">
        <f>(Table2[[#This Row],[Current Week High]]/Table2[[#This Row],[Close Price]])-1</f>
        <v>4.0470934510669521E-2</v>
      </c>
      <c r="AG729" s="2">
        <f>(Table2[[#This Row],[Close Price]]/Table2[[#This Row],[Current Month Low]])-1</f>
        <v>5.6734089787862096E-3</v>
      </c>
      <c r="AH729" s="2">
        <f>(Table2[[#This Row],[Current Month High]]/Table2[[#This Row],[Close Price]])-1</f>
        <v>4.0470934510669521E-2</v>
      </c>
      <c r="AI729">
        <v>103.286730439048</v>
      </c>
      <c r="AJ729">
        <v>4.2977743668457302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-0.26</v>
      </c>
      <c r="AM729" t="s">
        <v>10357</v>
      </c>
      <c r="AN729">
        <v>0.39</v>
      </c>
      <c r="AO729" t="s">
        <v>10358</v>
      </c>
      <c r="AP729">
        <v>-8.3768707769740006E-3</v>
      </c>
      <c r="AQ729">
        <f>(Table2[[#This Row],[Sharpe Ratio]]-AVERAGE(Table2[Sharpe Ratio]))/_xlfn.STDEV.P(Table2[Sharpe Ratio])</f>
        <v>-0.82315806154378801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716</v>
      </c>
      <c r="AT729">
        <f>_xlfn.RANK.AVG(Table2[[#This Row],[6M Return vs Nifty Z-Score]],Table2[6M Return vs Nifty Z-Score])</f>
        <v>733</v>
      </c>
      <c r="AU729">
        <f>_xlfn.RANK.AVG(Table2[[#This Row],[Sharpe Ratio Z-Score]],Table2[Sharpe Ratio Z-Score])</f>
        <v>593</v>
      </c>
      <c r="AV729">
        <f>(Table2[[#This Row],[Rank 1Y]]+Table2[[#This Row],[Rank 6M]]+Table2[[#This Row],[Rank Sharpe]])/3</f>
        <v>680.66666666666663</v>
      </c>
    </row>
    <row r="730" spans="1:48" x14ac:dyDescent="0.3">
      <c r="A730" t="s">
        <v>2175</v>
      </c>
      <c r="B730" t="s">
        <v>2176</v>
      </c>
      <c r="C730" t="s">
        <v>10329</v>
      </c>
      <c r="D730" t="s">
        <v>1922</v>
      </c>
      <c r="E730">
        <v>2690.0752409940001</v>
      </c>
      <c r="F730">
        <v>14.05</v>
      </c>
      <c r="G730">
        <v>-49.878600388534103</v>
      </c>
      <c r="H730">
        <f>(Table2[[#This Row],[1Y Return vs Nifty]]-AVERAGE(Table2[1Y Return vs Nifty]))/_xlfn.STDEV.P(Table2[1Y Return vs Nifty])</f>
        <v>-1.2418087293946805</v>
      </c>
      <c r="I730">
        <v>-9.0934304734418294</v>
      </c>
      <c r="J730">
        <f>(Table2[[#This Row],[1M Return vs Nifty]]-AVERAGE(Table2[1M Return vs Nifty]))/_xlfn.STDEV.P(Table2[1M Return vs Nifty])</f>
        <v>-1.1636648040083324</v>
      </c>
      <c r="K730">
        <v>-44.918002985517298</v>
      </c>
      <c r="L730">
        <f>(Table2[[#This Row],[6M Return vs Nifty]]-AVERAGE(Table2[6M Return vs Nifty]))/_xlfn.STDEV.P(Table2[6M Return vs Nifty])</f>
        <v>-1.8079768388997988</v>
      </c>
      <c r="M730">
        <v>-7.55191866940305</v>
      </c>
      <c r="N730">
        <f>(Table2[[#This Row],[1W Return vs Nifty]]-AVERAGE(Table2[1W Return vs Nifty]))/_xlfn.STDEV.P(Table2[1W Return vs Nifty])</f>
        <v>-1.6104753994899326</v>
      </c>
      <c r="O730">
        <v>14.84</v>
      </c>
      <c r="P730">
        <v>15.250004648944801</v>
      </c>
      <c r="Q730">
        <v>16.8274559627061</v>
      </c>
      <c r="R730">
        <v>40.0346249587272</v>
      </c>
      <c r="S730" s="2">
        <f>(Table2[[#This Row],[Close Price]]-Table2[[#This Row],[20D EMA]])/Table2[[#This Row],[20D EMA]]</f>
        <v>-5.3234501347708837E-2</v>
      </c>
      <c r="T730" s="2">
        <f>(Table2[[#This Row],[Close Price]]-Table2[[#This Row],[50D EMA]])/Table2[[#This Row],[50D EMA]]</f>
        <v>-7.8688805450812263E-2</v>
      </c>
      <c r="U730" s="2">
        <f>(Table2[[#This Row],[Close Price]]-Table2[[#This Row],[200D EMA]])/Table2[[#This Row],[200D EMA]]</f>
        <v>-0.16505501300146883</v>
      </c>
      <c r="V730">
        <v>0.74058299682268203</v>
      </c>
      <c r="W730">
        <v>14.04</v>
      </c>
      <c r="X730">
        <v>14.59</v>
      </c>
      <c r="Y730">
        <v>14.04</v>
      </c>
      <c r="Z730">
        <v>14.9</v>
      </c>
      <c r="AA730">
        <v>14.04</v>
      </c>
      <c r="AB730">
        <v>14.9</v>
      </c>
      <c r="AC730" s="2">
        <f>(Table2[[#This Row],[Close Price]]/Table2[[#This Row],[Day Low]])-1</f>
        <v>7.1225071225078374E-4</v>
      </c>
      <c r="AD730" s="2">
        <f>(Table2[[#This Row],[Day High]]/Table2[[#This Row],[Close Price]])-1</f>
        <v>3.8434163701067448E-2</v>
      </c>
      <c r="AE730" s="2">
        <f>(Table2[[#This Row],[Close Price]]/Table2[[#This Row],[Current Week Low]])-1</f>
        <v>7.1225071225078374E-4</v>
      </c>
      <c r="AF730" s="2">
        <f>(Table2[[#This Row],[Current Week High]]/Table2[[#This Row],[Close Price]])-1</f>
        <v>6.0498220640569311E-2</v>
      </c>
      <c r="AG730" s="2">
        <f>(Table2[[#This Row],[Close Price]]/Table2[[#This Row],[Current Month Low]])-1</f>
        <v>7.1225071225078374E-4</v>
      </c>
      <c r="AH730" s="2">
        <f>(Table2[[#This Row],[Current Month High]]/Table2[[#This Row],[Close Price]])-1</f>
        <v>6.0498220640569311E-2</v>
      </c>
      <c r="AI730">
        <v>85.409252669039105</v>
      </c>
      <c r="AJ730">
        <v>9.3385214007782196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-0.16</v>
      </c>
      <c r="AM730" t="s">
        <v>10357</v>
      </c>
      <c r="AN730">
        <v>-3.44</v>
      </c>
      <c r="AO730" t="s">
        <v>10357</v>
      </c>
      <c r="AP730">
        <v>-1.4186603580523E-2</v>
      </c>
      <c r="AQ730">
        <f>(Table2[[#This Row],[Sharpe Ratio]]-AVERAGE(Table2[Sharpe Ratio]))/_xlfn.STDEV.P(Table2[Sharpe Ratio])</f>
        <v>-0.88962902349007578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710</v>
      </c>
      <c r="AT730">
        <f>_xlfn.RANK.AVG(Table2[[#This Row],[6M Return vs Nifty Z-Score]],Table2[6M Return vs Nifty Z-Score])</f>
        <v>732</v>
      </c>
      <c r="AU730">
        <f>_xlfn.RANK.AVG(Table2[[#This Row],[Sharpe Ratio Z-Score]],Table2[Sharpe Ratio Z-Score])</f>
        <v>602</v>
      </c>
      <c r="AV730">
        <f>(Table2[[#This Row],[Rank 1Y]]+Table2[[#This Row],[Rank 6M]]+Table2[[#This Row],[Rank Sharpe]])/3</f>
        <v>681.33333333333337</v>
      </c>
    </row>
    <row r="731" spans="1:48" x14ac:dyDescent="0.3">
      <c r="A731" t="s">
        <v>1494</v>
      </c>
      <c r="B731" t="s">
        <v>1495</v>
      </c>
      <c r="C731" t="s">
        <v>10324</v>
      </c>
      <c r="D731" t="s">
        <v>474</v>
      </c>
      <c r="E731">
        <v>6958.8298281099997</v>
      </c>
      <c r="F731">
        <v>491</v>
      </c>
      <c r="G731">
        <v>-54.6556847459686</v>
      </c>
      <c r="H731">
        <f>(Table2[[#This Row],[1Y Return vs Nifty]]-AVERAGE(Table2[1Y Return vs Nifty]))/_xlfn.STDEV.P(Table2[1Y Return vs Nifty])</f>
        <v>-1.3214575513735056</v>
      </c>
      <c r="I731">
        <v>6.3080645663892696</v>
      </c>
      <c r="J731">
        <f>(Table2[[#This Row],[1M Return vs Nifty]]-AVERAGE(Table2[1M Return vs Nifty]))/_xlfn.STDEV.P(Table2[1M Return vs Nifty])</f>
        <v>0.33649394080071043</v>
      </c>
      <c r="K731">
        <v>-24.850091329008201</v>
      </c>
      <c r="L731">
        <f>(Table2[[#This Row],[6M Return vs Nifty]]-AVERAGE(Table2[6M Return vs Nifty]))/_xlfn.STDEV.P(Table2[6M Return vs Nifty])</f>
        <v>-1.1356361071520871</v>
      </c>
      <c r="M731">
        <v>5.0745705662967904</v>
      </c>
      <c r="N731">
        <f>(Table2[[#This Row],[1W Return vs Nifty]]-AVERAGE(Table2[1W Return vs Nifty]))/_xlfn.STDEV.P(Table2[1W Return vs Nifty])</f>
        <v>1.4108259395940079</v>
      </c>
      <c r="O731">
        <v>469.69</v>
      </c>
      <c r="P731">
        <v>471.50103891543301</v>
      </c>
      <c r="Q731">
        <v>520.48229430434799</v>
      </c>
      <c r="R731">
        <v>79.630029875409306</v>
      </c>
      <c r="S731" s="2">
        <f>(Table2[[#This Row],[Close Price]]-Table2[[#This Row],[20D EMA]])/Table2[[#This Row],[20D EMA]]</f>
        <v>4.5370350656816202E-2</v>
      </c>
      <c r="T731" s="2">
        <f>(Table2[[#This Row],[Close Price]]-Table2[[#This Row],[50D EMA]])/Table2[[#This Row],[50D EMA]]</f>
        <v>4.1355075546427929E-2</v>
      </c>
      <c r="U731" s="2">
        <f>(Table2[[#This Row],[Close Price]]-Table2[[#This Row],[200D EMA]])/Table2[[#This Row],[200D EMA]]</f>
        <v>-5.6644182956795151E-2</v>
      </c>
      <c r="V731">
        <v>1.40592776950402</v>
      </c>
      <c r="W731">
        <v>481.05</v>
      </c>
      <c r="X731">
        <v>493.65</v>
      </c>
      <c r="Y731">
        <v>481.05</v>
      </c>
      <c r="Z731">
        <v>497.8</v>
      </c>
      <c r="AA731">
        <v>481.05</v>
      </c>
      <c r="AB731">
        <v>497.8</v>
      </c>
      <c r="AC731" s="2">
        <f>(Table2[[#This Row],[Close Price]]/Table2[[#This Row],[Day Low]])-1</f>
        <v>2.0683920590375271E-2</v>
      </c>
      <c r="AD731" s="2">
        <f>(Table2[[#This Row],[Day High]]/Table2[[#This Row],[Close Price]])-1</f>
        <v>5.3971486761710263E-3</v>
      </c>
      <c r="AE731" s="2">
        <f>(Table2[[#This Row],[Close Price]]/Table2[[#This Row],[Current Week Low]])-1</f>
        <v>2.0683920590375271E-2</v>
      </c>
      <c r="AF731" s="2">
        <f>(Table2[[#This Row],[Current Week High]]/Table2[[#This Row],[Close Price]])-1</f>
        <v>1.3849287169042768E-2</v>
      </c>
      <c r="AG731" s="2">
        <f>(Table2[[#This Row],[Close Price]]/Table2[[#This Row],[Current Month Low]])-1</f>
        <v>2.0683920590375271E-2</v>
      </c>
      <c r="AH731" s="2">
        <f>(Table2[[#This Row],[Current Month High]]/Table2[[#This Row],[Close Price]])-1</f>
        <v>1.3849287169042768E-2</v>
      </c>
      <c r="AI731">
        <v>47.219959266802398</v>
      </c>
      <c r="AJ731">
        <v>14.585764294049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-7.0000000000000007E-2</v>
      </c>
      <c r="AM731" t="s">
        <v>10357</v>
      </c>
      <c r="AN731">
        <v>9.01</v>
      </c>
      <c r="AO731" t="s">
        <v>10358</v>
      </c>
      <c r="AP731">
        <v>-3.4656423525035E-2</v>
      </c>
      <c r="AQ731">
        <f>(Table2[[#This Row],[Sharpe Ratio]]-AVERAGE(Table2[Sharpe Ratio]))/_xlfn.STDEV.P(Table2[Sharpe Ratio])</f>
        <v>-1.1238306070375736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722</v>
      </c>
      <c r="AT731">
        <f>_xlfn.RANK.AVG(Table2[[#This Row],[6M Return vs Nifty Z-Score]],Table2[6M Return vs Nifty Z-Score])</f>
        <v>679</v>
      </c>
      <c r="AU731">
        <f>_xlfn.RANK.AVG(Table2[[#This Row],[Sharpe Ratio Z-Score]],Table2[Sharpe Ratio Z-Score])</f>
        <v>645</v>
      </c>
      <c r="AV731">
        <f>(Table2[[#This Row],[Rank 1Y]]+Table2[[#This Row],[Rank 6M]]+Table2[[#This Row],[Rank Sharpe]])/3</f>
        <v>682</v>
      </c>
    </row>
    <row r="732" spans="1:48" x14ac:dyDescent="0.3">
      <c r="A732" t="s">
        <v>1451</v>
      </c>
      <c r="B732" t="s">
        <v>1452</v>
      </c>
      <c r="C732" t="s">
        <v>10318</v>
      </c>
      <c r="D732" t="s">
        <v>54</v>
      </c>
      <c r="E732">
        <v>7382.5416054119996</v>
      </c>
      <c r="F732">
        <v>225.76</v>
      </c>
      <c r="G732">
        <v>-38.494127519638397</v>
      </c>
      <c r="H732">
        <f>(Table2[[#This Row],[1Y Return vs Nifty]]-AVERAGE(Table2[1Y Return vs Nifty]))/_xlfn.STDEV.P(Table2[1Y Return vs Nifty])</f>
        <v>-1.0519942348178237</v>
      </c>
      <c r="I732">
        <v>-2.5000279917585999</v>
      </c>
      <c r="J732">
        <f>(Table2[[#This Row],[1M Return vs Nifty]]-AVERAGE(Table2[1M Return vs Nifty]))/_xlfn.STDEV.P(Table2[1M Return vs Nifty])</f>
        <v>-0.52144465814830998</v>
      </c>
      <c r="K732">
        <v>-53.219261905707498</v>
      </c>
      <c r="L732">
        <f>(Table2[[#This Row],[6M Return vs Nifty]]-AVERAGE(Table2[6M Return vs Nifty]))/_xlfn.STDEV.P(Table2[6M Return vs Nifty])</f>
        <v>-2.0860961864611873</v>
      </c>
      <c r="M732">
        <v>-6.1492379025392401</v>
      </c>
      <c r="N732">
        <f>(Table2[[#This Row],[1W Return vs Nifty]]-AVERAGE(Table2[1W Return vs Nifty]))/_xlfn.STDEV.P(Table2[1W Return vs Nifty])</f>
        <v>-1.274838058014939</v>
      </c>
      <c r="O732">
        <v>223.17</v>
      </c>
      <c r="P732">
        <v>228.302929273199</v>
      </c>
      <c r="Q732">
        <v>259.208433410461</v>
      </c>
      <c r="R732">
        <v>58.640396961842903</v>
      </c>
      <c r="S732" s="2">
        <f>(Table2[[#This Row],[Close Price]]-Table2[[#This Row],[20D EMA]])/Table2[[#This Row],[20D EMA]]</f>
        <v>1.1605502531702306E-2</v>
      </c>
      <c r="T732" s="2">
        <f>(Table2[[#This Row],[Close Price]]-Table2[[#This Row],[50D EMA]])/Table2[[#This Row],[50D EMA]]</f>
        <v>-1.1138399674916163E-2</v>
      </c>
      <c r="U732" s="2">
        <f>(Table2[[#This Row],[Close Price]]-Table2[[#This Row],[200D EMA]])/Table2[[#This Row],[200D EMA]]</f>
        <v>-0.12904068347766617</v>
      </c>
      <c r="V732">
        <v>1.2109753132266601</v>
      </c>
      <c r="W732">
        <v>220.14</v>
      </c>
      <c r="X732">
        <v>228.36</v>
      </c>
      <c r="Y732">
        <v>219.79</v>
      </c>
      <c r="Z732">
        <v>231.5</v>
      </c>
      <c r="AA732">
        <v>219.79</v>
      </c>
      <c r="AB732">
        <v>231.5</v>
      </c>
      <c r="AC732" s="2">
        <f>(Table2[[#This Row],[Close Price]]/Table2[[#This Row],[Day Low]])-1</f>
        <v>2.5529208685381999E-2</v>
      </c>
      <c r="AD732" s="2">
        <f>(Table2[[#This Row],[Day High]]/Table2[[#This Row],[Close Price]])-1</f>
        <v>1.1516654854712982E-2</v>
      </c>
      <c r="AE732" s="2">
        <f>(Table2[[#This Row],[Close Price]]/Table2[[#This Row],[Current Week Low]])-1</f>
        <v>2.7162291278038042E-2</v>
      </c>
      <c r="AF732" s="2">
        <f>(Table2[[#This Row],[Current Week High]]/Table2[[#This Row],[Close Price]])-1</f>
        <v>2.5425230333097071E-2</v>
      </c>
      <c r="AG732" s="2">
        <f>(Table2[[#This Row],[Close Price]]/Table2[[#This Row],[Current Month Low]])-1</f>
        <v>2.7162291278038042E-2</v>
      </c>
      <c r="AH732" s="2">
        <f>(Table2[[#This Row],[Current Month High]]/Table2[[#This Row],[Close Price]])-1</f>
        <v>2.5425230333097071E-2</v>
      </c>
      <c r="AI732">
        <v>109.42593905031799</v>
      </c>
      <c r="AJ732">
        <v>15.124936257011701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-0.17</v>
      </c>
      <c r="AM732" t="s">
        <v>10357</v>
      </c>
      <c r="AN732">
        <v>6.24</v>
      </c>
      <c r="AO732" t="s">
        <v>10358</v>
      </c>
      <c r="AP732">
        <v>-2.9983563804300999E-2</v>
      </c>
      <c r="AQ732">
        <f>(Table2[[#This Row],[Sharpe Ratio]]-AVERAGE(Table2[Sharpe Ratio]))/_xlfn.STDEV.P(Table2[Sharpe Ratio])</f>
        <v>-1.0703669640129738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682</v>
      </c>
      <c r="AT732">
        <f>_xlfn.RANK.AVG(Table2[[#This Row],[6M Return vs Nifty Z-Score]],Table2[6M Return vs Nifty Z-Score])</f>
        <v>736</v>
      </c>
      <c r="AU732">
        <f>_xlfn.RANK.AVG(Table2[[#This Row],[Sharpe Ratio Z-Score]],Table2[Sharpe Ratio Z-Score])</f>
        <v>635</v>
      </c>
      <c r="AV732">
        <f>(Table2[[#This Row],[Rank 1Y]]+Table2[[#This Row],[Rank 6M]]+Table2[[#This Row],[Rank Sharpe]])/3</f>
        <v>684.33333333333337</v>
      </c>
    </row>
    <row r="733" spans="1:48" x14ac:dyDescent="0.3">
      <c r="A733" t="s">
        <v>1338</v>
      </c>
      <c r="B733" t="s">
        <v>1339</v>
      </c>
      <c r="C733" t="s">
        <v>10327</v>
      </c>
      <c r="D733" t="s">
        <v>573</v>
      </c>
      <c r="E733">
        <v>8441.8941196800006</v>
      </c>
      <c r="F733">
        <v>773.15</v>
      </c>
      <c r="G733">
        <v>-51.757168146908398</v>
      </c>
      <c r="H733">
        <f>(Table2[[#This Row],[1Y Return vs Nifty]]-AVERAGE(Table2[1Y Return vs Nifty]))/_xlfn.STDEV.P(Table2[1Y Return vs Nifty])</f>
        <v>-1.2731302840850545</v>
      </c>
      <c r="I733">
        <v>-1.0312804573283001</v>
      </c>
      <c r="J733">
        <f>(Table2[[#This Row],[1M Return vs Nifty]]-AVERAGE(Table2[1M Return vs Nifty]))/_xlfn.STDEV.P(Table2[1M Return vs Nifty])</f>
        <v>-0.37838358180513321</v>
      </c>
      <c r="K733">
        <v>-31.651822565644501</v>
      </c>
      <c r="L733">
        <f>(Table2[[#This Row],[6M Return vs Nifty]]-AVERAGE(Table2[6M Return vs Nifty]))/_xlfn.STDEV.P(Table2[6M Return vs Nifty])</f>
        <v>-1.363516368689317</v>
      </c>
      <c r="M733">
        <v>-8.6728578353588701E-2</v>
      </c>
      <c r="N733">
        <f>(Table2[[#This Row],[1W Return vs Nifty]]-AVERAGE(Table2[1W Return vs Nifty]))/_xlfn.STDEV.P(Table2[1W Return vs Nifty])</f>
        <v>0.17581597553722736</v>
      </c>
      <c r="O733">
        <v>781.53</v>
      </c>
      <c r="P733">
        <v>783.96733269004596</v>
      </c>
      <c r="Q733">
        <v>839.74475600172798</v>
      </c>
      <c r="R733">
        <v>34.814484757585802</v>
      </c>
      <c r="S733" s="2">
        <f>(Table2[[#This Row],[Close Price]]-Table2[[#This Row],[20D EMA]])/Table2[[#This Row],[20D EMA]]</f>
        <v>-1.0722557035558451E-2</v>
      </c>
      <c r="T733" s="2">
        <f>(Table2[[#This Row],[Close Price]]-Table2[[#This Row],[50D EMA]])/Table2[[#This Row],[50D EMA]]</f>
        <v>-1.3798193163136291E-2</v>
      </c>
      <c r="U733" s="2">
        <f>(Table2[[#This Row],[Close Price]]-Table2[[#This Row],[200D EMA]])/Table2[[#This Row],[200D EMA]]</f>
        <v>-7.9303568763924456E-2</v>
      </c>
      <c r="V733">
        <v>0.38443096368491397</v>
      </c>
      <c r="W733">
        <v>770</v>
      </c>
      <c r="X733">
        <v>780</v>
      </c>
      <c r="Y733">
        <v>764</v>
      </c>
      <c r="Z733">
        <v>785.5</v>
      </c>
      <c r="AA733">
        <v>764</v>
      </c>
      <c r="AB733">
        <v>785.5</v>
      </c>
      <c r="AC733" s="2">
        <f>(Table2[[#This Row],[Close Price]]/Table2[[#This Row],[Day Low]])-1</f>
        <v>4.090909090909145E-3</v>
      </c>
      <c r="AD733" s="2">
        <f>(Table2[[#This Row],[Day High]]/Table2[[#This Row],[Close Price]])-1</f>
        <v>8.8598590183017745E-3</v>
      </c>
      <c r="AE733" s="2">
        <f>(Table2[[#This Row],[Close Price]]/Table2[[#This Row],[Current Week Low]])-1</f>
        <v>1.1976439790575943E-2</v>
      </c>
      <c r="AF733" s="2">
        <f>(Table2[[#This Row],[Current Week High]]/Table2[[#This Row],[Close Price]])-1</f>
        <v>1.597361443445644E-2</v>
      </c>
      <c r="AG733" s="2">
        <f>(Table2[[#This Row],[Close Price]]/Table2[[#This Row],[Current Month Low]])-1</f>
        <v>1.1976439790575943E-2</v>
      </c>
      <c r="AH733" s="2">
        <f>(Table2[[#This Row],[Current Month High]]/Table2[[#This Row],[Close Price]])-1</f>
        <v>1.597361443445644E-2</v>
      </c>
      <c r="AI733">
        <v>43.089956670762398</v>
      </c>
      <c r="AJ733">
        <v>7.3223209328151002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-0.04</v>
      </c>
      <c r="AM733" t="s">
        <v>10357</v>
      </c>
      <c r="AN733">
        <v>-3.66</v>
      </c>
      <c r="AO733" t="s">
        <v>10357</v>
      </c>
      <c r="AP733">
        <v>-2.8920252904044999E-2</v>
      </c>
      <c r="AQ733">
        <f>(Table2[[#This Row],[Sharpe Ratio]]-AVERAGE(Table2[Sharpe Ratio]))/_xlfn.STDEV.P(Table2[Sharpe Ratio])</f>
        <v>-1.0582012929265492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713</v>
      </c>
      <c r="AT733">
        <f>_xlfn.RANK.AVG(Table2[[#This Row],[6M Return vs Nifty Z-Score]],Table2[6M Return vs Nifty Z-Score])</f>
        <v>713</v>
      </c>
      <c r="AU733">
        <f>_xlfn.RANK.AVG(Table2[[#This Row],[Sharpe Ratio Z-Score]],Table2[Sharpe Ratio Z-Score])</f>
        <v>628</v>
      </c>
      <c r="AV733">
        <f>(Table2[[#This Row],[Rank 1Y]]+Table2[[#This Row],[Rank 6M]]+Table2[[#This Row],[Rank Sharpe]])/3</f>
        <v>684.66666666666663</v>
      </c>
    </row>
    <row r="734" spans="1:48" x14ac:dyDescent="0.3">
      <c r="A734" t="s">
        <v>1197</v>
      </c>
      <c r="B734" t="s">
        <v>1198</v>
      </c>
      <c r="C734" t="s">
        <v>10324</v>
      </c>
      <c r="D734" t="s">
        <v>1199</v>
      </c>
      <c r="E734">
        <v>10094.72205867</v>
      </c>
      <c r="F734">
        <v>925.1</v>
      </c>
      <c r="G734">
        <v>-48.5025179964668</v>
      </c>
      <c r="H734">
        <f>(Table2[[#This Row],[1Y Return vs Nifty]]-AVERAGE(Table2[1Y Return vs Nifty]))/_xlfn.STDEV.P(Table2[1Y Return vs Nifty])</f>
        <v>-1.2188651652301936</v>
      </c>
      <c r="I734">
        <v>-5.4528317930661503</v>
      </c>
      <c r="J734">
        <f>(Table2[[#This Row],[1M Return vs Nifty]]-AVERAGE(Table2[1M Return vs Nifty]))/_xlfn.STDEV.P(Table2[1M Return vs Nifty])</f>
        <v>-0.80905793418293859</v>
      </c>
      <c r="K734">
        <v>-23.6976684515103</v>
      </c>
      <c r="L734">
        <f>(Table2[[#This Row],[6M Return vs Nifty]]-AVERAGE(Table2[6M Return vs Nifty]))/_xlfn.STDEV.P(Table2[6M Return vs Nifty])</f>
        <v>-1.0970261683601537</v>
      </c>
      <c r="M734">
        <v>-2.7233832253044001</v>
      </c>
      <c r="N734">
        <f>(Table2[[#This Row],[1W Return vs Nifty]]-AVERAGE(Table2[1W Return vs Nifty]))/_xlfn.STDEV.P(Table2[1W Return vs Nifty])</f>
        <v>-0.4550900559676454</v>
      </c>
      <c r="O734">
        <v>940.74</v>
      </c>
      <c r="P734">
        <v>953.974335791621</v>
      </c>
      <c r="Q734">
        <v>1008.74561586559</v>
      </c>
      <c r="R734">
        <v>39.142756469728901</v>
      </c>
      <c r="S734" s="2">
        <f>(Table2[[#This Row],[Close Price]]-Table2[[#This Row],[20D EMA]])/Table2[[#This Row],[20D EMA]]</f>
        <v>-1.6625209941110174E-2</v>
      </c>
      <c r="T734" s="2">
        <f>(Table2[[#This Row],[Close Price]]-Table2[[#This Row],[50D EMA]])/Table2[[#This Row],[50D EMA]]</f>
        <v>-3.026741360674096E-2</v>
      </c>
      <c r="U734" s="2">
        <f>(Table2[[#This Row],[Close Price]]-Table2[[#This Row],[200D EMA]])/Table2[[#This Row],[200D EMA]]</f>
        <v>-8.2920425675223286E-2</v>
      </c>
      <c r="V734">
        <v>0.32892957326348599</v>
      </c>
      <c r="W734">
        <v>921.75</v>
      </c>
      <c r="X734">
        <v>934.3</v>
      </c>
      <c r="Y734">
        <v>917</v>
      </c>
      <c r="Z734">
        <v>943.95</v>
      </c>
      <c r="AA734">
        <v>917</v>
      </c>
      <c r="AB734">
        <v>943.95</v>
      </c>
      <c r="AC734" s="2">
        <f>(Table2[[#This Row],[Close Price]]/Table2[[#This Row],[Day Low]])-1</f>
        <v>3.6343911038785315E-3</v>
      </c>
      <c r="AD734" s="2">
        <f>(Table2[[#This Row],[Day High]]/Table2[[#This Row],[Close Price]])-1</f>
        <v>9.9448708247755757E-3</v>
      </c>
      <c r="AE734" s="2">
        <f>(Table2[[#This Row],[Close Price]]/Table2[[#This Row],[Current Week Low]])-1</f>
        <v>8.8331515812432038E-3</v>
      </c>
      <c r="AF734" s="2">
        <f>(Table2[[#This Row],[Current Week High]]/Table2[[#This Row],[Close Price]])-1</f>
        <v>2.0376175548589393E-2</v>
      </c>
      <c r="AG734" s="2">
        <f>(Table2[[#This Row],[Close Price]]/Table2[[#This Row],[Current Month Low]])-1</f>
        <v>8.8331515812432038E-3</v>
      </c>
      <c r="AH734" s="2">
        <f>(Table2[[#This Row],[Current Month High]]/Table2[[#This Row],[Close Price]])-1</f>
        <v>2.0376175548589393E-2</v>
      </c>
      <c r="AI734">
        <v>40.201059344935601</v>
      </c>
      <c r="AJ734">
        <v>8.3255269320842995</v>
      </c>
      <c r="AK734" t="str">
        <f>IF(AND(Table2[[#This Row],[20D EMA]]&gt;Table2[[#This Row],[50D EMA]],Table2[[#This Row],[50D EMA]]&gt;Table2[[#This Row],[200D EMA]]),"Uptrend","Downtrend/NoTrend")</f>
        <v>Downtrend/NoTrend</v>
      </c>
      <c r="AL734">
        <v>-0.11</v>
      </c>
      <c r="AM734" t="s">
        <v>10357</v>
      </c>
      <c r="AN734">
        <v>0.04</v>
      </c>
      <c r="AO734" t="s">
        <v>10358</v>
      </c>
      <c r="AP734">
        <v>-6.9843425058564002E-2</v>
      </c>
      <c r="AQ734">
        <f>(Table2[[#This Row],[Sharpe Ratio]]-AVERAGE(Table2[Sharpe Ratio]))/_xlfn.STDEV.P(Table2[Sharpe Ratio])</f>
        <v>-1.5264160475436162</v>
      </c>
      <c r="AR7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4">
        <f>_xlfn.RANK.AVG(Table2[[#This Row],[1Y Return vs Nifty Z-Score]],Table2[1Y Return vs Nifty Z-Score])</f>
        <v>705</v>
      </c>
      <c r="AT734">
        <f>_xlfn.RANK.AVG(Table2[[#This Row],[6M Return vs Nifty Z-Score]],Table2[6M Return vs Nifty Z-Score])</f>
        <v>667</v>
      </c>
      <c r="AU734">
        <f>_xlfn.RANK.AVG(Table2[[#This Row],[Sharpe Ratio Z-Score]],Table2[Sharpe Ratio Z-Score])</f>
        <v>688</v>
      </c>
      <c r="AV734">
        <f>(Table2[[#This Row],[Rank 1Y]]+Table2[[#This Row],[Rank 6M]]+Table2[[#This Row],[Rank Sharpe]])/3</f>
        <v>686.66666666666663</v>
      </c>
    </row>
    <row r="735" spans="1:48" x14ac:dyDescent="0.3">
      <c r="A735" t="s">
        <v>2627</v>
      </c>
      <c r="B735" t="s">
        <v>2628</v>
      </c>
      <c r="C735" t="s">
        <v>10327</v>
      </c>
      <c r="D735" t="s">
        <v>573</v>
      </c>
      <c r="E735">
        <v>1727.0430793769999</v>
      </c>
      <c r="F735">
        <v>106.3</v>
      </c>
      <c r="G735">
        <v>-67.853673850890999</v>
      </c>
      <c r="H735">
        <f>(Table2[[#This Row],[1Y Return vs Nifty]]-AVERAGE(Table2[1Y Return vs Nifty]))/_xlfn.STDEV.P(Table2[1Y Return vs Nifty])</f>
        <v>-1.5415089898749976</v>
      </c>
      <c r="I735">
        <v>-9.32667194340255</v>
      </c>
      <c r="J735">
        <f>(Table2[[#This Row],[1M Return vs Nifty]]-AVERAGE(Table2[1M Return vs Nifty]))/_xlfn.STDEV.P(Table2[1M Return vs Nifty])</f>
        <v>-1.1863833277561107</v>
      </c>
      <c r="K735">
        <v>-22.036475484944699</v>
      </c>
      <c r="L735">
        <f>(Table2[[#This Row],[6M Return vs Nifty]]-AVERAGE(Table2[6M Return vs Nifty]))/_xlfn.STDEV.P(Table2[6M Return vs Nifty])</f>
        <v>-1.0413707661522913</v>
      </c>
      <c r="M735">
        <v>-3.81208371066336</v>
      </c>
      <c r="N735">
        <f>(Table2[[#This Row],[1W Return vs Nifty]]-AVERAGE(Table2[1W Return vs Nifty]))/_xlfn.STDEV.P(Table2[1W Return vs Nifty])</f>
        <v>-0.71559732547659904</v>
      </c>
      <c r="O735">
        <v>105.95</v>
      </c>
      <c r="P735">
        <v>106.995624972654</v>
      </c>
      <c r="Q735">
        <v>115.716317529751</v>
      </c>
      <c r="R735">
        <v>39.050312771673802</v>
      </c>
      <c r="S735" s="2">
        <f>(Table2[[#This Row],[Close Price]]-Table2[[#This Row],[20D EMA]])/Table2[[#This Row],[20D EMA]]</f>
        <v>3.3034450212363784E-3</v>
      </c>
      <c r="T735" s="2">
        <f>(Table2[[#This Row],[Close Price]]-Table2[[#This Row],[50D EMA]])/Table2[[#This Row],[50D EMA]]</f>
        <v>-6.5014338000436043E-3</v>
      </c>
      <c r="U735" s="2">
        <f>(Table2[[#This Row],[Close Price]]-Table2[[#This Row],[200D EMA]])/Table2[[#This Row],[200D EMA]]</f>
        <v>-8.1374154749869532E-2</v>
      </c>
      <c r="V735">
        <v>0.62894337790133403</v>
      </c>
      <c r="W735">
        <v>102.27</v>
      </c>
      <c r="X735">
        <v>107.6</v>
      </c>
      <c r="Y735">
        <v>102.27</v>
      </c>
      <c r="Z735">
        <v>107.6</v>
      </c>
      <c r="AA735">
        <v>102.27</v>
      </c>
      <c r="AB735">
        <v>107.6</v>
      </c>
      <c r="AC735" s="2">
        <f>(Table2[[#This Row],[Close Price]]/Table2[[#This Row],[Day Low]])-1</f>
        <v>3.9405495257651246E-2</v>
      </c>
      <c r="AD735" s="2">
        <f>(Table2[[#This Row],[Day High]]/Table2[[#This Row],[Close Price]])-1</f>
        <v>1.2229539040451431E-2</v>
      </c>
      <c r="AE735" s="2">
        <f>(Table2[[#This Row],[Close Price]]/Table2[[#This Row],[Current Week Low]])-1</f>
        <v>3.9405495257651246E-2</v>
      </c>
      <c r="AF735" s="2">
        <f>(Table2[[#This Row],[Current Week High]]/Table2[[#This Row],[Close Price]])-1</f>
        <v>1.2229539040451431E-2</v>
      </c>
      <c r="AG735" s="2">
        <f>(Table2[[#This Row],[Close Price]]/Table2[[#This Row],[Current Month Low]])-1</f>
        <v>3.9405495257651246E-2</v>
      </c>
      <c r="AH735" s="2">
        <f>(Table2[[#This Row],[Current Month High]]/Table2[[#This Row],[Close Price]])-1</f>
        <v>1.2229539040451431E-2</v>
      </c>
      <c r="AI735">
        <v>75.3057384760113</v>
      </c>
      <c r="AJ735">
        <v>32.958098811757303</v>
      </c>
      <c r="AK735" t="str">
        <f>IF(AND(Table2[[#This Row],[20D EMA]]&gt;Table2[[#This Row],[50D EMA]],Table2[[#This Row],[50D EMA]]&gt;Table2[[#This Row],[200D EMA]]),"Uptrend","Downtrend/NoTrend")</f>
        <v>Downtrend/NoTrend</v>
      </c>
      <c r="AL735">
        <v>-7.0000000000000007E-2</v>
      </c>
      <c r="AM735" t="s">
        <v>10357</v>
      </c>
      <c r="AN735">
        <v>1.27</v>
      </c>
      <c r="AO735" t="s">
        <v>10358</v>
      </c>
      <c r="AP735">
        <v>-7.0045929766229004E-2</v>
      </c>
      <c r="AQ735">
        <f>(Table2[[#This Row],[Sharpe Ratio]]-AVERAGE(Table2[Sharpe Ratio]))/_xlfn.STDEV.P(Table2[Sharpe Ratio])</f>
        <v>-1.5287329669566605</v>
      </c>
      <c r="AR7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5">
        <f>_xlfn.RANK.AVG(Table2[[#This Row],[1Y Return vs Nifty Z-Score]],Table2[1Y Return vs Nifty Z-Score])</f>
        <v>734</v>
      </c>
      <c r="AT735">
        <f>_xlfn.RANK.AVG(Table2[[#This Row],[6M Return vs Nifty Z-Score]],Table2[6M Return vs Nifty Z-Score])</f>
        <v>656</v>
      </c>
      <c r="AU735">
        <f>_xlfn.RANK.AVG(Table2[[#This Row],[Sharpe Ratio Z-Score]],Table2[Sharpe Ratio Z-Score])</f>
        <v>689</v>
      </c>
      <c r="AV735">
        <f>(Table2[[#This Row],[Rank 1Y]]+Table2[[#This Row],[Rank 6M]]+Table2[[#This Row],[Rank Sharpe]])/3</f>
        <v>693</v>
      </c>
    </row>
    <row r="736" spans="1:48" x14ac:dyDescent="0.3">
      <c r="A736" t="s">
        <v>1324</v>
      </c>
      <c r="B736" t="s">
        <v>1325</v>
      </c>
      <c r="C736" t="s">
        <v>10324</v>
      </c>
      <c r="D736" t="s">
        <v>89</v>
      </c>
      <c r="E736">
        <v>8631.9249013649896</v>
      </c>
      <c r="F736">
        <v>293.2</v>
      </c>
      <c r="G736">
        <v>-71.661452869824402</v>
      </c>
      <c r="H736">
        <f>(Table2[[#This Row],[1Y Return vs Nifty]]-AVERAGE(Table2[1Y Return vs Nifty]))/_xlfn.STDEV.P(Table2[1Y Return vs Nifty])</f>
        <v>-1.6049964836099018</v>
      </c>
      <c r="I736">
        <v>-3.4057054813287202</v>
      </c>
      <c r="J736">
        <f>(Table2[[#This Row],[1M Return vs Nifty]]-AVERAGE(Table2[1M Return vs Nifty]))/_xlfn.STDEV.P(Table2[1M Return vs Nifty])</f>
        <v>-0.60966076979471651</v>
      </c>
      <c r="K736">
        <v>-18.881656033713899</v>
      </c>
      <c r="L736">
        <f>(Table2[[#This Row],[6M Return vs Nifty]]-AVERAGE(Table2[6M Return vs Nifty]))/_xlfn.STDEV.P(Table2[6M Return vs Nifty])</f>
        <v>-0.93567398740030583</v>
      </c>
      <c r="M736">
        <v>-1.46181386472087</v>
      </c>
      <c r="N736">
        <f>(Table2[[#This Row],[1W Return vs Nifty]]-AVERAGE(Table2[1W Return vs Nifty]))/_xlfn.STDEV.P(Table2[1W Return vs Nifty])</f>
        <v>-0.15321824288269742</v>
      </c>
      <c r="O736">
        <v>295.51</v>
      </c>
      <c r="P736">
        <v>297.24568420981501</v>
      </c>
      <c r="Q736">
        <v>339.28688919605401</v>
      </c>
      <c r="R736">
        <v>41.774879486159499</v>
      </c>
      <c r="S736" s="2">
        <f>(Table2[[#This Row],[Close Price]]-Table2[[#This Row],[20D EMA]])/Table2[[#This Row],[20D EMA]]</f>
        <v>-7.8169943487530116E-3</v>
      </c>
      <c r="T736" s="2">
        <f>(Table2[[#This Row],[Close Price]]-Table2[[#This Row],[50D EMA]])/Table2[[#This Row],[50D EMA]]</f>
        <v>-1.3610573423697951E-2</v>
      </c>
      <c r="U736" s="2">
        <f>(Table2[[#This Row],[Close Price]]-Table2[[#This Row],[200D EMA]])/Table2[[#This Row],[200D EMA]]</f>
        <v>-0.13583457146032868</v>
      </c>
      <c r="V736">
        <v>0.58946446561856602</v>
      </c>
      <c r="W736">
        <v>292.05</v>
      </c>
      <c r="X736">
        <v>298</v>
      </c>
      <c r="Y736">
        <v>291.60000000000002</v>
      </c>
      <c r="Z736">
        <v>298</v>
      </c>
      <c r="AA736">
        <v>291.60000000000002</v>
      </c>
      <c r="AB736">
        <v>298</v>
      </c>
      <c r="AC736" s="2">
        <f>(Table2[[#This Row],[Close Price]]/Table2[[#This Row],[Day Low]])-1</f>
        <v>3.9376819037835187E-3</v>
      </c>
      <c r="AD736" s="2">
        <f>(Table2[[#This Row],[Day High]]/Table2[[#This Row],[Close Price]])-1</f>
        <v>1.6371077762619368E-2</v>
      </c>
      <c r="AE736" s="2">
        <f>(Table2[[#This Row],[Close Price]]/Table2[[#This Row],[Current Week Low]])-1</f>
        <v>5.4869684499312399E-3</v>
      </c>
      <c r="AF736" s="2">
        <f>(Table2[[#This Row],[Current Week High]]/Table2[[#This Row],[Close Price]])-1</f>
        <v>1.6371077762619368E-2</v>
      </c>
      <c r="AG736" s="2">
        <f>(Table2[[#This Row],[Close Price]]/Table2[[#This Row],[Current Month Low]])-1</f>
        <v>5.4869684499312399E-3</v>
      </c>
      <c r="AH736" s="2">
        <f>(Table2[[#This Row],[Current Month High]]/Table2[[#This Row],[Close Price]])-1</f>
        <v>1.6371077762619368E-2</v>
      </c>
      <c r="AI736">
        <v>81.787175989085895</v>
      </c>
      <c r="AJ736">
        <v>12.3371647509578</v>
      </c>
      <c r="AK736" t="str">
        <f>IF(AND(Table2[[#This Row],[20D EMA]]&gt;Table2[[#This Row],[50D EMA]],Table2[[#This Row],[50D EMA]]&gt;Table2[[#This Row],[200D EMA]]),"Uptrend","Downtrend/NoTrend")</f>
        <v>Downtrend/NoTrend</v>
      </c>
      <c r="AL736">
        <v>-7.0000000000000007E-2</v>
      </c>
      <c r="AM736" t="s">
        <v>10357</v>
      </c>
      <c r="AN736">
        <v>-7.0000000000000007E-2</v>
      </c>
      <c r="AO736" t="s">
        <v>10357</v>
      </c>
      <c r="AP736">
        <v>-9.7191169226524002E-2</v>
      </c>
      <c r="AQ736">
        <f>(Table2[[#This Row],[Sharpe Ratio]]-AVERAGE(Table2[Sharpe Ratio]))/_xlfn.STDEV.P(Table2[Sharpe Ratio])</f>
        <v>-1.8393101036686796</v>
      </c>
      <c r="AR7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6">
        <f>_xlfn.RANK.AVG(Table2[[#This Row],[1Y Return vs Nifty Z-Score]],Table2[1Y Return vs Nifty Z-Score])</f>
        <v>736</v>
      </c>
      <c r="AT736">
        <f>_xlfn.RANK.AVG(Table2[[#This Row],[6M Return vs Nifty Z-Score]],Table2[6M Return vs Nifty Z-Score])</f>
        <v>626</v>
      </c>
      <c r="AU736">
        <f>_xlfn.RANK.AVG(Table2[[#This Row],[Sharpe Ratio Z-Score]],Table2[Sharpe Ratio Z-Score])</f>
        <v>720</v>
      </c>
      <c r="AV736">
        <f>(Table2[[#This Row],[Rank 1Y]]+Table2[[#This Row],[Rank 6M]]+Table2[[#This Row],[Rank Sharpe]])/3</f>
        <v>694</v>
      </c>
    </row>
    <row r="737" spans="1:48" x14ac:dyDescent="0.3">
      <c r="A737" t="s">
        <v>2239</v>
      </c>
      <c r="B737" t="s">
        <v>2240</v>
      </c>
      <c r="C737" t="s">
        <v>10327</v>
      </c>
      <c r="D737" t="s">
        <v>384</v>
      </c>
      <c r="E737">
        <v>2524.1537683439901</v>
      </c>
      <c r="F737">
        <v>222.1</v>
      </c>
      <c r="G737">
        <v>-53.987069415230202</v>
      </c>
      <c r="H737">
        <f>(Table2[[#This Row],[1Y Return vs Nifty]]-AVERAGE(Table2[1Y Return vs Nifty]))/_xlfn.STDEV.P(Table2[1Y Return vs Nifty])</f>
        <v>-1.3103096587541472</v>
      </c>
      <c r="I737">
        <v>0.454680786311081</v>
      </c>
      <c r="J737">
        <f>(Table2[[#This Row],[1M Return vs Nifty]]-AVERAGE(Table2[1M Return vs Nifty]))/_xlfn.STDEV.P(Table2[1M Return vs Nifty])</f>
        <v>-0.23364583080577406</v>
      </c>
      <c r="K737">
        <v>-52.921843983661297</v>
      </c>
      <c r="L737">
        <f>(Table2[[#This Row],[6M Return vs Nifty]]-AVERAGE(Table2[6M Return vs Nifty]))/_xlfn.STDEV.P(Table2[6M Return vs Nifty])</f>
        <v>-2.0761317124906951</v>
      </c>
      <c r="M737">
        <v>4.6588139202864198</v>
      </c>
      <c r="N737">
        <f>(Table2[[#This Row],[1W Return vs Nifty]]-AVERAGE(Table2[1W Return vs Nifty]))/_xlfn.STDEV.P(Table2[1W Return vs Nifty])</f>
        <v>1.3113425370522596</v>
      </c>
      <c r="O737">
        <v>217.74</v>
      </c>
      <c r="P737">
        <v>219.81730077098999</v>
      </c>
      <c r="Q737">
        <v>251.851792217308</v>
      </c>
      <c r="R737">
        <v>54.283969423787703</v>
      </c>
      <c r="S737" s="2">
        <f>(Table2[[#This Row],[Close Price]]-Table2[[#This Row],[20D EMA]])/Table2[[#This Row],[20D EMA]]</f>
        <v>2.0023881693763134E-2</v>
      </c>
      <c r="T737" s="2">
        <f>(Table2[[#This Row],[Close Price]]-Table2[[#This Row],[50D EMA]])/Table2[[#This Row],[50D EMA]]</f>
        <v>1.0384529429683825E-2</v>
      </c>
      <c r="U737" s="2">
        <f>(Table2[[#This Row],[Close Price]]-Table2[[#This Row],[200D EMA]])/Table2[[#This Row],[200D EMA]]</f>
        <v>-0.11813214412878566</v>
      </c>
      <c r="V737">
        <v>1.2204724248177601</v>
      </c>
      <c r="W737">
        <v>219.3</v>
      </c>
      <c r="X737">
        <v>224.95</v>
      </c>
      <c r="Y737">
        <v>218.28</v>
      </c>
      <c r="Z737">
        <v>232</v>
      </c>
      <c r="AA737">
        <v>218.28</v>
      </c>
      <c r="AB737">
        <v>232</v>
      </c>
      <c r="AC737" s="2">
        <f>(Table2[[#This Row],[Close Price]]/Table2[[#This Row],[Day Low]])-1</f>
        <v>1.276789785681709E-2</v>
      </c>
      <c r="AD737" s="2">
        <f>(Table2[[#This Row],[Day High]]/Table2[[#This Row],[Close Price]])-1</f>
        <v>1.2832057631697369E-2</v>
      </c>
      <c r="AE737" s="2">
        <f>(Table2[[#This Row],[Close Price]]/Table2[[#This Row],[Current Week Low]])-1</f>
        <v>1.7500458127176044E-2</v>
      </c>
      <c r="AF737" s="2">
        <f>(Table2[[#This Row],[Current Week High]]/Table2[[#This Row],[Close Price]])-1</f>
        <v>4.4574515983791141E-2</v>
      </c>
      <c r="AG737" s="2">
        <f>(Table2[[#This Row],[Close Price]]/Table2[[#This Row],[Current Month Low]])-1</f>
        <v>1.7500458127176044E-2</v>
      </c>
      <c r="AH737" s="2">
        <f>(Table2[[#This Row],[Current Month High]]/Table2[[#This Row],[Close Price]])-1</f>
        <v>4.4574515983791141E-2</v>
      </c>
      <c r="AI737">
        <v>94.394416929311106</v>
      </c>
      <c r="AJ737">
        <v>15.9791122715404</v>
      </c>
      <c r="AK737" t="str">
        <f>IF(AND(Table2[[#This Row],[20D EMA]]&gt;Table2[[#This Row],[50D EMA]],Table2[[#This Row],[50D EMA]]&gt;Table2[[#This Row],[200D EMA]]),"Uptrend","Downtrend/NoTrend")</f>
        <v>Downtrend/NoTrend</v>
      </c>
      <c r="AL737">
        <v>-7.0000000000000007E-2</v>
      </c>
      <c r="AM737" t="s">
        <v>10357</v>
      </c>
      <c r="AN737">
        <v>6.49</v>
      </c>
      <c r="AO737" t="s">
        <v>10358</v>
      </c>
      <c r="AP737">
        <v>-4.1338927090329998E-2</v>
      </c>
      <c r="AQ737">
        <f>(Table2[[#This Row],[Sharpe Ratio]]-AVERAGE(Table2[Sharpe Ratio]))/_xlfn.STDEV.P(Table2[Sharpe Ratio])</f>
        <v>-1.2002872110182787</v>
      </c>
      <c r="AR7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7">
        <f>_xlfn.RANK.AVG(Table2[[#This Row],[1Y Return vs Nifty Z-Score]],Table2[1Y Return vs Nifty Z-Score])</f>
        <v>721</v>
      </c>
      <c r="AT737">
        <f>_xlfn.RANK.AVG(Table2[[#This Row],[6M Return vs Nifty Z-Score]],Table2[6M Return vs Nifty Z-Score])</f>
        <v>735</v>
      </c>
      <c r="AU737">
        <f>_xlfn.RANK.AVG(Table2[[#This Row],[Sharpe Ratio Z-Score]],Table2[Sharpe Ratio Z-Score])</f>
        <v>654</v>
      </c>
      <c r="AV737">
        <f>(Table2[[#This Row],[Rank 1Y]]+Table2[[#This Row],[Rank 6M]]+Table2[[#This Row],[Rank Sharpe]])/3</f>
        <v>703.33333333333337</v>
      </c>
    </row>
    <row r="738" spans="1:48" x14ac:dyDescent="0.3">
      <c r="A738" t="s">
        <v>2151</v>
      </c>
      <c r="B738" t="s">
        <v>2152</v>
      </c>
      <c r="C738" t="s">
        <v>10325</v>
      </c>
      <c r="D738" t="s">
        <v>257</v>
      </c>
      <c r="E738">
        <v>2773.6264523999998</v>
      </c>
      <c r="F738">
        <v>406.55</v>
      </c>
      <c r="G738">
        <v>-59.531863156869903</v>
      </c>
      <c r="H738">
        <f>(Table2[[#This Row],[1Y Return vs Nifty]]-AVERAGE(Table2[1Y Return vs Nifty]))/_xlfn.STDEV.P(Table2[1Y Return vs Nifty])</f>
        <v>-1.4027585787632428</v>
      </c>
      <c r="I738">
        <v>-7.5709739377045597</v>
      </c>
      <c r="J738">
        <f>(Table2[[#This Row],[1M Return vs Nifty]]-AVERAGE(Table2[1M Return vs Nifty]))/_xlfn.STDEV.P(Table2[1M Return vs Nifty])</f>
        <v>-1.0153722856670095</v>
      </c>
      <c r="K738">
        <v>-29.9597379501975</v>
      </c>
      <c r="L738">
        <f>(Table2[[#This Row],[6M Return vs Nifty]]-AVERAGE(Table2[6M Return vs Nifty]))/_xlfn.STDEV.P(Table2[6M Return vs Nifty])</f>
        <v>-1.3068259951217376</v>
      </c>
      <c r="M738">
        <v>-3.53585490578303</v>
      </c>
      <c r="N738">
        <f>(Table2[[#This Row],[1W Return vs Nifty]]-AVERAGE(Table2[1W Return vs Nifty]))/_xlfn.STDEV.P(Table2[1W Return vs Nifty])</f>
        <v>-0.64950053146683961</v>
      </c>
      <c r="O738">
        <v>415.29</v>
      </c>
      <c r="P738">
        <v>428.52436517580099</v>
      </c>
      <c r="Q738">
        <v>474.35163791545199</v>
      </c>
      <c r="R738">
        <v>34.796949465246001</v>
      </c>
      <c r="S738" s="2">
        <f>(Table2[[#This Row],[Close Price]]-Table2[[#This Row],[20D EMA]])/Table2[[#This Row],[20D EMA]]</f>
        <v>-2.1045534445808974E-2</v>
      </c>
      <c r="T738" s="2">
        <f>(Table2[[#This Row],[Close Price]]-Table2[[#This Row],[50D EMA]])/Table2[[#This Row],[50D EMA]]</f>
        <v>-5.1279149942351721E-2</v>
      </c>
      <c r="U738" s="2">
        <f>(Table2[[#This Row],[Close Price]]-Table2[[#This Row],[200D EMA]])/Table2[[#This Row],[200D EMA]]</f>
        <v>-0.14293539327366439</v>
      </c>
      <c r="V738">
        <v>0.64578703109275104</v>
      </c>
      <c r="W738">
        <v>405</v>
      </c>
      <c r="X738">
        <v>412</v>
      </c>
      <c r="Y738">
        <v>404.8</v>
      </c>
      <c r="Z738">
        <v>413</v>
      </c>
      <c r="AA738">
        <v>404.8</v>
      </c>
      <c r="AB738">
        <v>413</v>
      </c>
      <c r="AC738" s="2">
        <f>(Table2[[#This Row],[Close Price]]/Table2[[#This Row],[Day Low]])-1</f>
        <v>3.827160493827142E-3</v>
      </c>
      <c r="AD738" s="2">
        <f>(Table2[[#This Row],[Day High]]/Table2[[#This Row],[Close Price]])-1</f>
        <v>1.3405485180174592E-2</v>
      </c>
      <c r="AE738" s="2">
        <f>(Table2[[#This Row],[Close Price]]/Table2[[#This Row],[Current Week Low]])-1</f>
        <v>4.3231225296442854E-3</v>
      </c>
      <c r="AF738" s="2">
        <f>(Table2[[#This Row],[Current Week High]]/Table2[[#This Row],[Close Price]])-1</f>
        <v>1.5865207231582801E-2</v>
      </c>
      <c r="AG738" s="2">
        <f>(Table2[[#This Row],[Close Price]]/Table2[[#This Row],[Current Month Low]])-1</f>
        <v>4.3231225296442854E-3</v>
      </c>
      <c r="AH738" s="2">
        <f>(Table2[[#This Row],[Current Month High]]/Table2[[#This Row],[Close Price]])-1</f>
        <v>1.5865207231582801E-2</v>
      </c>
      <c r="AI738">
        <v>49.022260484565201</v>
      </c>
      <c r="AJ738">
        <v>2.1739130434782701</v>
      </c>
      <c r="AK738" t="str">
        <f>IF(AND(Table2[[#This Row],[20D EMA]]&gt;Table2[[#This Row],[50D EMA]],Table2[[#This Row],[50D EMA]]&gt;Table2[[#This Row],[200D EMA]]),"Uptrend","Downtrend/NoTrend")</f>
        <v>Downtrend/NoTrend</v>
      </c>
      <c r="AL738">
        <v>-0.12</v>
      </c>
      <c r="AM738" t="s">
        <v>10357</v>
      </c>
      <c r="AN738">
        <v>-1.06</v>
      </c>
      <c r="AO738" t="s">
        <v>10357</v>
      </c>
      <c r="AP738">
        <v>-0.12944093906436999</v>
      </c>
      <c r="AQ738">
        <f>(Table2[[#This Row],[Sharpe Ratio]]-AVERAGE(Table2[Sharpe Ratio]))/_xlfn.STDEV.P(Table2[Sharpe Ratio])</f>
        <v>-2.2082897617965878</v>
      </c>
      <c r="AR7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8">
        <f>_xlfn.RANK.AVG(Table2[[#This Row],[1Y Return vs Nifty Z-Score]],Table2[1Y Return vs Nifty Z-Score])</f>
        <v>729</v>
      </c>
      <c r="AT738">
        <f>_xlfn.RANK.AVG(Table2[[#This Row],[6M Return vs Nifty Z-Score]],Table2[6M Return vs Nifty Z-Score])</f>
        <v>701</v>
      </c>
      <c r="AU738">
        <f>_xlfn.RANK.AVG(Table2[[#This Row],[Sharpe Ratio Z-Score]],Table2[Sharpe Ratio Z-Score])</f>
        <v>733</v>
      </c>
      <c r="AV738">
        <f>(Table2[[#This Row],[Rank 1Y]]+Table2[[#This Row],[Rank 6M]]+Table2[[#This Row],[Rank Sharpe]])/3</f>
        <v>721</v>
      </c>
    </row>
    <row r="739" spans="1:48" x14ac:dyDescent="0.3">
      <c r="A739" t="s">
        <v>1666</v>
      </c>
      <c r="B739" t="s">
        <v>1667</v>
      </c>
      <c r="C739" t="s">
        <v>10324</v>
      </c>
      <c r="D739" t="s">
        <v>474</v>
      </c>
      <c r="E739">
        <v>5214.8088587399998</v>
      </c>
      <c r="F739">
        <v>316.60000000000002</v>
      </c>
      <c r="G739">
        <v>-60.157543988785903</v>
      </c>
      <c r="H739">
        <f>(Table2[[#This Row],[1Y Return vs Nifty]]-AVERAGE(Table2[1Y Return vs Nifty]))/_xlfn.STDEV.P(Table2[1Y Return vs Nifty])</f>
        <v>-1.4131906200394837</v>
      </c>
      <c r="I739">
        <v>-4.1331321942269703</v>
      </c>
      <c r="J739">
        <f>(Table2[[#This Row],[1M Return vs Nifty]]-AVERAGE(Table2[1M Return vs Nifty]))/_xlfn.STDEV.P(Table2[1M Return vs Nifty])</f>
        <v>-0.68051464091176195</v>
      </c>
      <c r="K739">
        <v>-39.625863642633099</v>
      </c>
      <c r="L739">
        <f>(Table2[[#This Row],[6M Return vs Nifty]]-AVERAGE(Table2[6M Return vs Nifty]))/_xlfn.STDEV.P(Table2[6M Return vs Nifty])</f>
        <v>-1.6306728473730308</v>
      </c>
      <c r="M739">
        <v>-7.0945545150151901</v>
      </c>
      <c r="N739">
        <f>(Table2[[#This Row],[1W Return vs Nifty]]-AVERAGE(Table2[1W Return vs Nifty]))/_xlfn.STDEV.P(Table2[1W Return vs Nifty])</f>
        <v>-1.5010360370269236</v>
      </c>
      <c r="O739">
        <v>319.22000000000003</v>
      </c>
      <c r="P739">
        <v>324.66879597168401</v>
      </c>
      <c r="Q739">
        <v>360.93399884021898</v>
      </c>
      <c r="R739">
        <v>42.927662650320002</v>
      </c>
      <c r="S739" s="2">
        <f>(Table2[[#This Row],[Close Price]]-Table2[[#This Row],[20D EMA]])/Table2[[#This Row],[20D EMA]]</f>
        <v>-8.2075057953762427E-3</v>
      </c>
      <c r="T739" s="2">
        <f>(Table2[[#This Row],[Close Price]]-Table2[[#This Row],[50D EMA]])/Table2[[#This Row],[50D EMA]]</f>
        <v>-2.4852391334791852E-2</v>
      </c>
      <c r="U739" s="2">
        <f>(Table2[[#This Row],[Close Price]]-Table2[[#This Row],[200D EMA]])/Table2[[#This Row],[200D EMA]]</f>
        <v>-0.12283131814314081</v>
      </c>
      <c r="V739">
        <v>1.0155323320404901</v>
      </c>
      <c r="W739">
        <v>308.39999999999998</v>
      </c>
      <c r="X739">
        <v>324</v>
      </c>
      <c r="Y739">
        <v>308.39999999999998</v>
      </c>
      <c r="Z739">
        <v>324</v>
      </c>
      <c r="AA739">
        <v>308.39999999999998</v>
      </c>
      <c r="AB739">
        <v>324</v>
      </c>
      <c r="AC739" s="2">
        <f>(Table2[[#This Row],[Close Price]]/Table2[[#This Row],[Day Low]])-1</f>
        <v>2.6588845654993642E-2</v>
      </c>
      <c r="AD739" s="2">
        <f>(Table2[[#This Row],[Day High]]/Table2[[#This Row],[Close Price]])-1</f>
        <v>2.3373341756159016E-2</v>
      </c>
      <c r="AE739" s="2">
        <f>(Table2[[#This Row],[Close Price]]/Table2[[#This Row],[Current Week Low]])-1</f>
        <v>2.6588845654993642E-2</v>
      </c>
      <c r="AF739" s="2">
        <f>(Table2[[#This Row],[Current Week High]]/Table2[[#This Row],[Close Price]])-1</f>
        <v>2.3373341756159016E-2</v>
      </c>
      <c r="AG739" s="2">
        <f>(Table2[[#This Row],[Close Price]]/Table2[[#This Row],[Current Month Low]])-1</f>
        <v>2.6588845654993642E-2</v>
      </c>
      <c r="AH739" s="2">
        <f>(Table2[[#This Row],[Current Month High]]/Table2[[#This Row],[Close Price]])-1</f>
        <v>2.3373341756159016E-2</v>
      </c>
      <c r="AI739">
        <v>71.320277953253196</v>
      </c>
      <c r="AJ739">
        <v>20.5406434418427</v>
      </c>
      <c r="AK739" t="str">
        <f>IF(AND(Table2[[#This Row],[20D EMA]]&gt;Table2[[#This Row],[50D EMA]],Table2[[#This Row],[50D EMA]]&gt;Table2[[#This Row],[200D EMA]]),"Uptrend","Downtrend/NoTrend")</f>
        <v>Downtrend/NoTrend</v>
      </c>
      <c r="AL739">
        <v>-0.12</v>
      </c>
      <c r="AM739" t="s">
        <v>10357</v>
      </c>
      <c r="AN739">
        <v>4.45</v>
      </c>
      <c r="AO739" t="s">
        <v>10358</v>
      </c>
      <c r="AP739">
        <v>-0.117503199637172</v>
      </c>
      <c r="AQ739">
        <f>(Table2[[#This Row],[Sharpe Ratio]]-AVERAGE(Table2[Sharpe Ratio]))/_xlfn.STDEV.P(Table2[Sharpe Ratio])</f>
        <v>-2.0717063680292798</v>
      </c>
      <c r="AR7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9">
        <f>_xlfn.RANK.AVG(Table2[[#This Row],[1Y Return vs Nifty Z-Score]],Table2[1Y Return vs Nifty Z-Score])</f>
        <v>730</v>
      </c>
      <c r="AT739">
        <f>_xlfn.RANK.AVG(Table2[[#This Row],[6M Return vs Nifty Z-Score]],Table2[6M Return vs Nifty Z-Score])</f>
        <v>727</v>
      </c>
      <c r="AU739">
        <f>_xlfn.RANK.AVG(Table2[[#This Row],[Sharpe Ratio Z-Score]],Table2[Sharpe Ratio Z-Score])</f>
        <v>732</v>
      </c>
      <c r="AV739">
        <f>(Table2[[#This Row],[Rank 1Y]]+Table2[[#This Row],[Rank 6M]]+Table2[[#This Row],[Rank Sharpe]])/3</f>
        <v>729.66666666666663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B497B-DCF0-4675-91EF-2C7175BEC00D}">
  <dimension ref="A1:Q5040"/>
  <sheetViews>
    <sheetView topLeftCell="G982" workbookViewId="0">
      <selection sqref="A1:Q1233"/>
    </sheetView>
  </sheetViews>
  <sheetFormatPr defaultRowHeight="14.4" x14ac:dyDescent="0.3"/>
  <cols>
    <col min="1" max="1" width="48.109375" bestFit="1" customWidth="1"/>
    <col min="2" max="2" width="15.109375" bestFit="1" customWidth="1"/>
    <col min="3" max="3" width="30" bestFit="1" customWidth="1"/>
    <col min="4" max="4" width="50.44140625" bestFit="1" customWidth="1"/>
    <col min="5" max="5" width="13" bestFit="1" customWidth="1"/>
    <col min="6" max="6" width="12.21875" bestFit="1" customWidth="1"/>
    <col min="7" max="7" width="18.21875" bestFit="1" customWidth="1"/>
    <col min="8" max="10" width="19" bestFit="1" customWidth="1"/>
    <col min="11" max="12" width="12" bestFit="1" customWidth="1"/>
    <col min="13" max="13" width="23.5546875" bestFit="1" customWidth="1"/>
    <col min="14" max="14" width="17" bestFit="1" customWidth="1"/>
    <col min="15" max="15" width="23.21875" bestFit="1" customWidth="1"/>
    <col min="16" max="16" width="22.8867187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10311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Row],[Ticker]],[1]!Table2[[Symbol]:[Industry]],2,FALSE),"-")</f>
        <v>-</v>
      </c>
      <c r="D2" t="s">
        <v>18</v>
      </c>
      <c r="E2">
        <v>2051732.3664869999</v>
      </c>
      <c r="F2">
        <v>3029.1</v>
      </c>
      <c r="G2">
        <v>-3.3812298042202</v>
      </c>
      <c r="H2">
        <v>8.2252209510854796E-2</v>
      </c>
      <c r="I2">
        <v>-11.991753253426401</v>
      </c>
      <c r="J2">
        <v>-0.27676563388594799</v>
      </c>
      <c r="K2">
        <v>2998.5677816005</v>
      </c>
      <c r="L2">
        <v>2847.7764985420199</v>
      </c>
      <c r="M2">
        <v>61.532231289674499</v>
      </c>
      <c r="N2">
        <v>1.1780972758450901</v>
      </c>
      <c r="O2">
        <v>6.22297051929616</v>
      </c>
      <c r="P2">
        <v>36.427509795973499</v>
      </c>
      <c r="Q2">
        <v>3.1017511291580001E-3</v>
      </c>
    </row>
    <row r="3" spans="1:17" x14ac:dyDescent="0.3">
      <c r="A3" t="s">
        <v>19</v>
      </c>
      <c r="B3" t="s">
        <v>20</v>
      </c>
      <c r="C3" t="str">
        <f>IFERROR(VLOOKUP(Table1[[#This Row],[Ticker]],[1]!Table2[[Symbol]:[Industry]],2,FALSE),"-")</f>
        <v>-</v>
      </c>
      <c r="D3" t="s">
        <v>21</v>
      </c>
      <c r="E3">
        <v>1635755.4573253901</v>
      </c>
      <c r="F3">
        <v>4479.25</v>
      </c>
      <c r="G3">
        <v>2.9644223522693101</v>
      </c>
      <c r="H3">
        <v>4.9386933764106198</v>
      </c>
      <c r="I3">
        <v>-2.6993732161150499</v>
      </c>
      <c r="J3">
        <v>7.1641421536501104E-2</v>
      </c>
      <c r="K3">
        <v>4282.6564816646496</v>
      </c>
      <c r="L3">
        <v>3968.3458587895402</v>
      </c>
      <c r="M3">
        <v>63.290505255074798</v>
      </c>
      <c r="N3">
        <v>0.70927299365864005</v>
      </c>
      <c r="O3">
        <v>2.52274376290673</v>
      </c>
      <c r="P3">
        <v>35.283902144367197</v>
      </c>
      <c r="Q3">
        <v>-2.4912300068603E-2</v>
      </c>
    </row>
    <row r="4" spans="1:17" x14ac:dyDescent="0.3">
      <c r="A4" t="s">
        <v>22</v>
      </c>
      <c r="B4" t="s">
        <v>23</v>
      </c>
      <c r="C4" t="str">
        <f>IFERROR(VLOOKUP(Table1[[#This Row],[Ticker]],[1]!Table2[[Symbol]:[Industry]],2,FALSE),"-")</f>
        <v>-</v>
      </c>
      <c r="D4" t="s">
        <v>24</v>
      </c>
      <c r="E4">
        <v>1240278.3524627599</v>
      </c>
      <c r="F4">
        <v>1641.8</v>
      </c>
      <c r="G4">
        <v>-25.420516807689001</v>
      </c>
      <c r="H4">
        <v>-2.1136466405885299</v>
      </c>
      <c r="I4">
        <v>2.1287410588098998</v>
      </c>
      <c r="J4">
        <v>-0.56890582804904499</v>
      </c>
      <c r="K4">
        <v>1622.3162738373801</v>
      </c>
      <c r="L4">
        <v>1574.34770871723</v>
      </c>
      <c r="M4">
        <v>44.8908208163067</v>
      </c>
      <c r="N4">
        <v>1.4235797576257301</v>
      </c>
      <c r="O4">
        <v>9.2703130710196202</v>
      </c>
      <c r="P4">
        <v>20.406292398518499</v>
      </c>
      <c r="Q4">
        <v>-8.6788308422027005E-2</v>
      </c>
    </row>
    <row r="5" spans="1:17" x14ac:dyDescent="0.3">
      <c r="A5" t="s">
        <v>25</v>
      </c>
      <c r="B5" t="s">
        <v>26</v>
      </c>
      <c r="C5" t="str">
        <f>IFERROR(VLOOKUP(Table1[[#This Row],[Ticker]],[1]!Table2[[Symbol]:[Industry]],2,FALSE),"-")</f>
        <v>-</v>
      </c>
      <c r="D5" t="s">
        <v>27</v>
      </c>
      <c r="E5">
        <v>940031.88169982505</v>
      </c>
      <c r="F5">
        <v>1561.9</v>
      </c>
      <c r="G5">
        <v>51.470341523657801</v>
      </c>
      <c r="H5">
        <v>3.35766978699179</v>
      </c>
      <c r="I5">
        <v>25.328362085230101</v>
      </c>
      <c r="J5">
        <v>1.73683034711936</v>
      </c>
      <c r="K5">
        <v>1473.2607908165901</v>
      </c>
      <c r="L5">
        <v>1280.79048108246</v>
      </c>
      <c r="M5">
        <v>72.629979827530093</v>
      </c>
      <c r="N5">
        <v>1.0841601788700601</v>
      </c>
      <c r="O5">
        <v>2.9771432229976198</v>
      </c>
      <c r="P5">
        <v>81.954799627213404</v>
      </c>
      <c r="Q5">
        <v>0.15053370345237299</v>
      </c>
    </row>
    <row r="6" spans="1:17" x14ac:dyDescent="0.3">
      <c r="A6" t="s">
        <v>28</v>
      </c>
      <c r="B6" t="s">
        <v>29</v>
      </c>
      <c r="C6" t="str">
        <f>IFERROR(VLOOKUP(Table1[[#This Row],[Ticker]],[1]!Table2[[Symbol]:[Industry]],2,FALSE),"-")</f>
        <v>-</v>
      </c>
      <c r="D6" t="s">
        <v>24</v>
      </c>
      <c r="E6">
        <v>866307.17626853497</v>
      </c>
      <c r="F6">
        <v>1236.3499999999999</v>
      </c>
      <c r="G6">
        <v>-1.2256010881367501</v>
      </c>
      <c r="H6">
        <v>3.3496081543668299</v>
      </c>
      <c r="I6">
        <v>0.71650808975788505</v>
      </c>
      <c r="J6">
        <v>1.5356464777357599</v>
      </c>
      <c r="K6">
        <v>1195.52752757196</v>
      </c>
      <c r="L6">
        <v>1109.2948661021601</v>
      </c>
      <c r="M6">
        <v>73.207592485325804</v>
      </c>
      <c r="N6">
        <v>0.82643148543802103</v>
      </c>
      <c r="O6">
        <v>1.73494560601772</v>
      </c>
      <c r="P6">
        <v>37.525027808676299</v>
      </c>
      <c r="Q6">
        <v>7.4612041498147999E-2</v>
      </c>
    </row>
    <row r="7" spans="1:17" x14ac:dyDescent="0.3">
      <c r="A7" t="s">
        <v>30</v>
      </c>
      <c r="B7" t="s">
        <v>31</v>
      </c>
      <c r="C7" t="str">
        <f>IFERROR(VLOOKUP(Table1[[#This Row],[Ticker]],[1]!Table2[[Symbol]:[Industry]],2,FALSE),"-")</f>
        <v>-</v>
      </c>
      <c r="D7" t="s">
        <v>21</v>
      </c>
      <c r="E7">
        <v>813673.93080005003</v>
      </c>
      <c r="F7">
        <v>1922.45</v>
      </c>
      <c r="G7">
        <v>2.1827692627226498</v>
      </c>
      <c r="H7">
        <v>6.7588082327512602</v>
      </c>
      <c r="I7">
        <v>4.9569594268564696</v>
      </c>
      <c r="J7">
        <v>1.37490832608764</v>
      </c>
      <c r="K7">
        <v>1786.75482846554</v>
      </c>
      <c r="L7">
        <v>1613.22374379383</v>
      </c>
      <c r="M7">
        <v>81.182024128141194</v>
      </c>
      <c r="N7">
        <v>0.71275679793556701</v>
      </c>
      <c r="O7">
        <v>2.7725038362505998</v>
      </c>
      <c r="P7">
        <v>42.229867199348902</v>
      </c>
      <c r="Q7">
        <v>-2.9612522253699002E-2</v>
      </c>
    </row>
    <row r="8" spans="1:17" x14ac:dyDescent="0.3">
      <c r="A8" t="s">
        <v>32</v>
      </c>
      <c r="B8" t="s">
        <v>33</v>
      </c>
      <c r="C8" t="str">
        <f>IFERROR(VLOOKUP(Table1[[#This Row],[Ticker]],[1]!Table2[[Symbol]:[Industry]],2,FALSE),"-")</f>
        <v>-</v>
      </c>
      <c r="D8" t="s">
        <v>34</v>
      </c>
      <c r="E8">
        <v>733737.01126130996</v>
      </c>
      <c r="F8">
        <v>816.5</v>
      </c>
      <c r="G8">
        <v>12.8307737434963</v>
      </c>
      <c r="H8">
        <v>-2.33846231401033</v>
      </c>
      <c r="I8">
        <v>-6.7086807764137202</v>
      </c>
      <c r="J8">
        <v>0.71149412883795005</v>
      </c>
      <c r="K8">
        <v>827.17215786852705</v>
      </c>
      <c r="L8">
        <v>762.72815449427003</v>
      </c>
      <c r="M8">
        <v>56.2267918131896</v>
      </c>
      <c r="N8">
        <v>0.59361066095210002</v>
      </c>
      <c r="O8">
        <v>11.6962645437844</v>
      </c>
      <c r="P8">
        <v>50.312960235640602</v>
      </c>
      <c r="Q8">
        <v>8.4989684334058999E-2</v>
      </c>
    </row>
    <row r="9" spans="1:17" x14ac:dyDescent="0.3">
      <c r="A9" t="s">
        <v>35</v>
      </c>
      <c r="B9" t="s">
        <v>36</v>
      </c>
      <c r="C9" t="str">
        <f>IFERROR(VLOOKUP(Table1[[#This Row],[Ticker]],[1]!Table2[[Symbol]:[Industry]],2,FALSE),"-")</f>
        <v>-</v>
      </c>
      <c r="D9" t="s">
        <v>37</v>
      </c>
      <c r="E9">
        <v>669564.25662786001</v>
      </c>
      <c r="F9">
        <v>1064.75</v>
      </c>
      <c r="G9">
        <v>32.635161197074197</v>
      </c>
      <c r="H9">
        <v>-9.4916658437097805</v>
      </c>
      <c r="I9">
        <v>-9.7801892730460303</v>
      </c>
      <c r="J9">
        <v>-2.39580442594248</v>
      </c>
      <c r="K9">
        <v>1069.4648019588001</v>
      </c>
      <c r="L9">
        <v>958.75062066598196</v>
      </c>
      <c r="M9">
        <v>41.591385745528797</v>
      </c>
      <c r="N9">
        <v>0.35598111415842898</v>
      </c>
      <c r="O9">
        <v>14.7687250528293</v>
      </c>
      <c r="P9">
        <v>78.245584665606401</v>
      </c>
      <c r="Q9">
        <v>-1.4734025943115001E-2</v>
      </c>
    </row>
    <row r="10" spans="1:17" x14ac:dyDescent="0.3">
      <c r="A10" t="s">
        <v>38</v>
      </c>
      <c r="B10" t="s">
        <v>39</v>
      </c>
      <c r="C10" t="str">
        <f>IFERROR(VLOOKUP(Table1[[#This Row],[Ticker]],[1]!Table2[[Symbol]:[Industry]],2,FALSE),"-")</f>
        <v>-</v>
      </c>
      <c r="D10" t="s">
        <v>40</v>
      </c>
      <c r="E10">
        <v>655312.75092810998</v>
      </c>
      <c r="F10">
        <v>2841.25</v>
      </c>
      <c r="G10">
        <v>-15.447138345306501</v>
      </c>
      <c r="H10">
        <v>1.97577699670979</v>
      </c>
      <c r="I10">
        <v>4.8439944101505397</v>
      </c>
      <c r="J10">
        <v>0.62190801798230899</v>
      </c>
      <c r="K10">
        <v>2688.2446438974598</v>
      </c>
      <c r="L10">
        <v>2536.04852618722</v>
      </c>
      <c r="M10">
        <v>58.503301129571</v>
      </c>
      <c r="N10">
        <v>0.80887327007425203</v>
      </c>
      <c r="O10">
        <v>9.1509018917723603E-2</v>
      </c>
      <c r="P10">
        <v>30.8096038304827</v>
      </c>
      <c r="Q10">
        <v>-7.5137687782518003E-2</v>
      </c>
    </row>
    <row r="11" spans="1:17" x14ac:dyDescent="0.3">
      <c r="A11" t="s">
        <v>41</v>
      </c>
      <c r="B11" t="s">
        <v>42</v>
      </c>
      <c r="C11" t="str">
        <f>IFERROR(VLOOKUP(Table1[[#This Row],[Ticker]],[1]!Table2[[Symbol]:[Industry]],2,FALSE),"-")</f>
        <v>-</v>
      </c>
      <c r="D11" t="s">
        <v>43</v>
      </c>
      <c r="E11">
        <v>637842.26094585401</v>
      </c>
      <c r="F11">
        <v>506.35</v>
      </c>
      <c r="G11">
        <v>-13.296387108856001</v>
      </c>
      <c r="H11">
        <v>3.3890136553475401</v>
      </c>
      <c r="I11">
        <v>11.305614053762</v>
      </c>
      <c r="J11">
        <v>1.21438441715995</v>
      </c>
      <c r="K11">
        <v>482.24274652975902</v>
      </c>
      <c r="L11">
        <v>449.986884490639</v>
      </c>
      <c r="M11">
        <v>65.620289191094699</v>
      </c>
      <c r="N11">
        <v>0.66375105247557098</v>
      </c>
      <c r="O11">
        <v>1.8959217932260399</v>
      </c>
      <c r="P11">
        <v>26.793539501690201</v>
      </c>
      <c r="Q11">
        <v>0.13147280172206199</v>
      </c>
    </row>
    <row r="12" spans="1:17" x14ac:dyDescent="0.3">
      <c r="A12" t="s">
        <v>44</v>
      </c>
      <c r="B12" t="s">
        <v>45</v>
      </c>
      <c r="C12" t="str">
        <f>IFERROR(VLOOKUP(Table1[[#This Row],[Ticker]],[1]!Table2[[Symbol]:[Industry]],2,FALSE),"-")</f>
        <v>-</v>
      </c>
      <c r="D12" t="s">
        <v>46</v>
      </c>
      <c r="E12">
        <v>506424.37161899998</v>
      </c>
      <c r="F12">
        <v>3650.8</v>
      </c>
      <c r="G12">
        <v>5.6276776619011804</v>
      </c>
      <c r="H12">
        <v>0.98708045560088198</v>
      </c>
      <c r="I12">
        <v>-12.2918423693222</v>
      </c>
      <c r="J12">
        <v>-1.03872218846463</v>
      </c>
      <c r="K12">
        <v>3625.3891077988201</v>
      </c>
      <c r="L12">
        <v>3438.3317109456498</v>
      </c>
      <c r="M12">
        <v>60.4085023751866</v>
      </c>
      <c r="N12">
        <v>0.653573132106678</v>
      </c>
      <c r="O12">
        <v>7.3709871808918601</v>
      </c>
      <c r="P12">
        <v>34.964879852125698</v>
      </c>
      <c r="Q12">
        <v>0.13200071970168101</v>
      </c>
    </row>
    <row r="13" spans="1:17" x14ac:dyDescent="0.3">
      <c r="A13" t="s">
        <v>47</v>
      </c>
      <c r="B13" t="s">
        <v>48</v>
      </c>
      <c r="C13" t="str">
        <f>IFERROR(VLOOKUP(Table1[[#This Row],[Ticker]],[1]!Table2[[Symbol]:[Industry]],2,FALSE),"-")</f>
        <v>-</v>
      </c>
      <c r="D13" t="s">
        <v>21</v>
      </c>
      <c r="E13">
        <v>488903.56343058398</v>
      </c>
      <c r="F13">
        <v>1785.25</v>
      </c>
      <c r="G13">
        <v>15.814340216556801</v>
      </c>
      <c r="H13">
        <v>11.0946220595174</v>
      </c>
      <c r="I13">
        <v>-3.4731314058927398</v>
      </c>
      <c r="J13">
        <v>4.6714007035459097</v>
      </c>
      <c r="K13">
        <v>1619.4392784250399</v>
      </c>
      <c r="L13">
        <v>1486.25109627601</v>
      </c>
      <c r="M13">
        <v>85.428646902680001</v>
      </c>
      <c r="N13">
        <v>0.90265892010214599</v>
      </c>
      <c r="O13">
        <v>1.7868645847920399</v>
      </c>
      <c r="P13">
        <v>50.654008438818501</v>
      </c>
      <c r="Q13">
        <v>2.2740686778833001E-2</v>
      </c>
    </row>
    <row r="14" spans="1:17" x14ac:dyDescent="0.3">
      <c r="A14" t="s">
        <v>49</v>
      </c>
      <c r="B14" t="s">
        <v>50</v>
      </c>
      <c r="C14" t="str">
        <f>IFERROR(VLOOKUP(Table1[[#This Row],[Ticker]],[1]!Table2[[Symbol]:[Industry]],2,FALSE),"-")</f>
        <v>-</v>
      </c>
      <c r="D14" t="s">
        <v>51</v>
      </c>
      <c r="E14">
        <v>460159.31392772502</v>
      </c>
      <c r="F14">
        <v>7299.5</v>
      </c>
      <c r="G14">
        <v>-28.631205424201799</v>
      </c>
      <c r="H14">
        <v>9.4187121685899697</v>
      </c>
      <c r="I14">
        <v>-1.9086353236296101</v>
      </c>
      <c r="J14">
        <v>6.38018690244445</v>
      </c>
      <c r="K14">
        <v>6895.8677306377003</v>
      </c>
      <c r="L14">
        <v>6958.7366733791396</v>
      </c>
      <c r="M14">
        <v>91.399236416382905</v>
      </c>
      <c r="N14">
        <v>1.2405117859586601</v>
      </c>
      <c r="O14">
        <v>12.2268648537571</v>
      </c>
      <c r="P14">
        <v>17.965997608196702</v>
      </c>
      <c r="Q14">
        <v>-6.6402408951769007E-2</v>
      </c>
    </row>
    <row r="15" spans="1:17" x14ac:dyDescent="0.3">
      <c r="A15" t="s">
        <v>52</v>
      </c>
      <c r="B15" t="s">
        <v>53</v>
      </c>
      <c r="C15" t="str">
        <f>IFERROR(VLOOKUP(Table1[[#This Row],[Ticker]],[1]!Table2[[Symbol]:[Industry]],2,FALSE),"-")</f>
        <v>-</v>
      </c>
      <c r="D15" t="s">
        <v>54</v>
      </c>
      <c r="E15">
        <v>435707.23387714999</v>
      </c>
      <c r="F15">
        <v>1832.85</v>
      </c>
      <c r="G15">
        <v>36.2518880157848</v>
      </c>
      <c r="H15">
        <v>3.43506154804296</v>
      </c>
      <c r="I15">
        <v>5.6223164576192204</v>
      </c>
      <c r="J15">
        <v>0.43071201865986403</v>
      </c>
      <c r="K15">
        <v>1695.0432231649099</v>
      </c>
      <c r="L15">
        <v>1503.76308247938</v>
      </c>
      <c r="M15">
        <v>72.911063188801094</v>
      </c>
      <c r="N15">
        <v>0.91359785867181897</v>
      </c>
      <c r="O15">
        <v>0.36555091796928102</v>
      </c>
      <c r="P15">
        <v>71.558946038283295</v>
      </c>
      <c r="Q15">
        <v>0.12984113592299901</v>
      </c>
    </row>
    <row r="16" spans="1:17" x14ac:dyDescent="0.3">
      <c r="A16" t="s">
        <v>55</v>
      </c>
      <c r="B16" t="s">
        <v>56</v>
      </c>
      <c r="C16" t="str">
        <f>IFERROR(VLOOKUP(Table1[[#This Row],[Ticker]],[1]!Table2[[Symbol]:[Industry]],2,FALSE),"-")</f>
        <v>-</v>
      </c>
      <c r="D16" t="s">
        <v>57</v>
      </c>
      <c r="E16">
        <v>410368.70769971999</v>
      </c>
      <c r="F16">
        <v>314.39999999999998</v>
      </c>
      <c r="G16">
        <v>42.816702337909199</v>
      </c>
      <c r="H16">
        <v>-0.94283914146631798</v>
      </c>
      <c r="I16">
        <v>0.14136994813923001</v>
      </c>
      <c r="J16">
        <v>-2.2175151555341999</v>
      </c>
      <c r="K16">
        <v>315.00773886953698</v>
      </c>
      <c r="L16">
        <v>270.079460869402</v>
      </c>
      <c r="M16">
        <v>47.0880023280478</v>
      </c>
      <c r="N16">
        <v>0.62040508270155903</v>
      </c>
      <c r="O16">
        <v>9.7328244274809297</v>
      </c>
      <c r="P16">
        <v>74.763757643134994</v>
      </c>
      <c r="Q16">
        <v>0.12861495378622301</v>
      </c>
    </row>
    <row r="17" spans="1:17" x14ac:dyDescent="0.3">
      <c r="A17" t="s">
        <v>58</v>
      </c>
      <c r="B17" t="s">
        <v>59</v>
      </c>
      <c r="C17" t="str">
        <f>IFERROR(VLOOKUP(Table1[[#This Row],[Ticker]],[1]!Table2[[Symbol]:[Industry]],2,FALSE),"-")</f>
        <v>-</v>
      </c>
      <c r="D17" t="s">
        <v>60</v>
      </c>
      <c r="E17">
        <v>402191.80337179999</v>
      </c>
      <c r="F17">
        <v>1080.45</v>
      </c>
      <c r="G17">
        <v>48.380263137449298</v>
      </c>
      <c r="H17">
        <v>0.72706386330788297</v>
      </c>
      <c r="I17">
        <v>-3.02017229109024</v>
      </c>
      <c r="J17">
        <v>-0.297670264418266</v>
      </c>
      <c r="K17">
        <v>1054.35973831453</v>
      </c>
      <c r="L17">
        <v>929.38992075038095</v>
      </c>
      <c r="M17">
        <v>52.473294099001599</v>
      </c>
      <c r="N17">
        <v>0.91174149357739098</v>
      </c>
      <c r="O17">
        <v>9.12119950020824</v>
      </c>
      <c r="P17">
        <v>78.409841479524403</v>
      </c>
      <c r="Q17">
        <v>0.18141342364494401</v>
      </c>
    </row>
    <row r="18" spans="1:17" x14ac:dyDescent="0.3">
      <c r="A18" t="s">
        <v>61</v>
      </c>
      <c r="B18" t="s">
        <v>62</v>
      </c>
      <c r="C18" t="str">
        <f>IFERROR(VLOOKUP(Table1[[#This Row],[Ticker]],[1]!Table2[[Symbol]:[Industry]],2,FALSE),"-")</f>
        <v>-</v>
      </c>
      <c r="D18" t="s">
        <v>63</v>
      </c>
      <c r="E18">
        <v>397563.31149400002</v>
      </c>
      <c r="F18">
        <v>405.1</v>
      </c>
      <c r="G18">
        <v>42.764604045875501</v>
      </c>
      <c r="H18">
        <v>-3.1373184550884701</v>
      </c>
      <c r="I18">
        <v>2.0174583138163298</v>
      </c>
      <c r="J18">
        <v>-1.6672970941479801</v>
      </c>
      <c r="K18">
        <v>395.26939835793098</v>
      </c>
      <c r="L18">
        <v>344.28114311747601</v>
      </c>
      <c r="M18">
        <v>53.192970434028098</v>
      </c>
      <c r="N18">
        <v>0.65413832203132205</v>
      </c>
      <c r="O18">
        <v>5.2332757343865604</v>
      </c>
      <c r="P18">
        <v>77.870472008781505</v>
      </c>
      <c r="Q18">
        <v>0.20352320101145499</v>
      </c>
    </row>
    <row r="19" spans="1:17" x14ac:dyDescent="0.3">
      <c r="A19" t="s">
        <v>64</v>
      </c>
      <c r="B19" t="s">
        <v>65</v>
      </c>
      <c r="C19" t="str">
        <f>IFERROR(VLOOKUP(Table1[[#This Row],[Ticker]],[1]!Table2[[Symbol]:[Industry]],2,FALSE),"-")</f>
        <v>-</v>
      </c>
      <c r="D19" t="s">
        <v>60</v>
      </c>
      <c r="E19">
        <v>390720.65481276001</v>
      </c>
      <c r="F19">
        <v>12336.25</v>
      </c>
      <c r="G19">
        <v>-9.9859109183799006</v>
      </c>
      <c r="H19">
        <v>-1.5568751811200301</v>
      </c>
      <c r="I19">
        <v>-6.0654382056665197</v>
      </c>
      <c r="J19">
        <v>-1.5654106845339999</v>
      </c>
      <c r="K19">
        <v>12406.3210155752</v>
      </c>
      <c r="L19">
        <v>11775.0167488758</v>
      </c>
      <c r="M19">
        <v>55.627676162797897</v>
      </c>
      <c r="N19">
        <v>0.950238073772814</v>
      </c>
      <c r="O19">
        <v>10.892694295268001</v>
      </c>
      <c r="P19">
        <v>26.686110098432302</v>
      </c>
      <c r="Q19">
        <v>6.5703294398562997E-2</v>
      </c>
    </row>
    <row r="20" spans="1:17" x14ac:dyDescent="0.3">
      <c r="A20" t="s">
        <v>66</v>
      </c>
      <c r="B20" t="s">
        <v>67</v>
      </c>
      <c r="C20" t="str">
        <f>IFERROR(VLOOKUP(Table1[[#This Row],[Ticker]],[1]!Table2[[Symbol]:[Industry]],2,FALSE),"-")</f>
        <v>-</v>
      </c>
      <c r="D20" t="s">
        <v>24</v>
      </c>
      <c r="E20">
        <v>367605.93604896002</v>
      </c>
      <c r="F20">
        <v>1177.7</v>
      </c>
      <c r="G20">
        <v>-9.1353370415906898</v>
      </c>
      <c r="H20">
        <v>2.0149403878930499</v>
      </c>
      <c r="I20">
        <v>-6.05541806084186</v>
      </c>
      <c r="J20">
        <v>0.65626506727027401</v>
      </c>
      <c r="K20">
        <v>1186.38741488651</v>
      </c>
      <c r="L20">
        <v>1127.9772420116899</v>
      </c>
      <c r="M20">
        <v>64.515544453304898</v>
      </c>
      <c r="N20">
        <v>0.67589999353753405</v>
      </c>
      <c r="O20">
        <v>13.7513798081005</v>
      </c>
      <c r="P20">
        <v>23.785999579566901</v>
      </c>
      <c r="Q20">
        <v>2.6327806677117999E-2</v>
      </c>
    </row>
    <row r="21" spans="1:17" x14ac:dyDescent="0.3">
      <c r="A21" t="s">
        <v>68</v>
      </c>
      <c r="B21" t="s">
        <v>69</v>
      </c>
      <c r="C21" t="str">
        <f>IFERROR(VLOOKUP(Table1[[#This Row],[Ticker]],[1]!Table2[[Symbol]:[Industry]],2,FALSE),"-")</f>
        <v>-</v>
      </c>
      <c r="D21" t="s">
        <v>24</v>
      </c>
      <c r="E21">
        <v>353935.06513629999</v>
      </c>
      <c r="F21">
        <v>1783.8</v>
      </c>
      <c r="G21">
        <v>-27.807789414415598</v>
      </c>
      <c r="H21">
        <v>-2.4341053705795099</v>
      </c>
      <c r="I21">
        <v>-9.1890998252223604</v>
      </c>
      <c r="J21">
        <v>-1.53645192201435</v>
      </c>
      <c r="K21">
        <v>1782.7272127451799</v>
      </c>
      <c r="L21">
        <v>1772.11587749299</v>
      </c>
      <c r="M21">
        <v>41.358666660361799</v>
      </c>
      <c r="N21">
        <v>0.75883802144331802</v>
      </c>
      <c r="O21">
        <v>7.9997757596143</v>
      </c>
      <c r="P21">
        <v>15.542313048547401</v>
      </c>
      <c r="Q21">
        <v>-8.456564490606E-2</v>
      </c>
    </row>
    <row r="22" spans="1:17" x14ac:dyDescent="0.3">
      <c r="A22" t="s">
        <v>70</v>
      </c>
      <c r="B22" t="s">
        <v>71</v>
      </c>
      <c r="C22" t="str">
        <f>IFERROR(VLOOKUP(Table1[[#This Row],[Ticker]],[1]!Table2[[Symbol]:[Industry]],2,FALSE),"-")</f>
        <v>-</v>
      </c>
      <c r="D22" t="s">
        <v>72</v>
      </c>
      <c r="E22">
        <v>346805.44102501398</v>
      </c>
      <c r="F22">
        <v>3012.35</v>
      </c>
      <c r="G22">
        <v>-7.1056581939597496</v>
      </c>
      <c r="H22">
        <v>-4.0104234715905598</v>
      </c>
      <c r="I22">
        <v>-21.654690613566899</v>
      </c>
      <c r="J22">
        <v>-1.42031352067163</v>
      </c>
      <c r="K22">
        <v>3094.36988744168</v>
      </c>
      <c r="L22">
        <v>3002.6464146153799</v>
      </c>
      <c r="M22">
        <v>42.588462289024903</v>
      </c>
      <c r="N22">
        <v>0.67508394022092799</v>
      </c>
      <c r="O22">
        <v>24.285026640330599</v>
      </c>
      <c r="P22">
        <v>40.6325863678804</v>
      </c>
      <c r="Q22">
        <v>6.8724719467554998E-2</v>
      </c>
    </row>
    <row r="23" spans="1:17" x14ac:dyDescent="0.3">
      <c r="A23" t="s">
        <v>73</v>
      </c>
      <c r="B23" t="s">
        <v>74</v>
      </c>
      <c r="C23" t="str">
        <f>IFERROR(VLOOKUP(Table1[[#This Row],[Ticker]],[1]!Table2[[Symbol]:[Industry]],2,FALSE),"-")</f>
        <v>-</v>
      </c>
      <c r="D23" t="s">
        <v>60</v>
      </c>
      <c r="E23">
        <v>332748.01779359998</v>
      </c>
      <c r="F23">
        <v>2749.6</v>
      </c>
      <c r="G23">
        <v>45.389205380359797</v>
      </c>
      <c r="H23">
        <v>0.87862406476927102</v>
      </c>
      <c r="I23">
        <v>30.663979173678399</v>
      </c>
      <c r="J23">
        <v>-0.58597213052229802</v>
      </c>
      <c r="K23">
        <v>2742.8235343834199</v>
      </c>
      <c r="L23">
        <v>2295.8511940999601</v>
      </c>
      <c r="M23">
        <v>50.645061594959699</v>
      </c>
      <c r="N23">
        <v>0.72004985358204998</v>
      </c>
      <c r="O23">
        <v>9.59775967413443</v>
      </c>
      <c r="P23">
        <v>89.627586206896495</v>
      </c>
      <c r="Q23">
        <v>0.204224528297274</v>
      </c>
    </row>
    <row r="24" spans="1:17" x14ac:dyDescent="0.3">
      <c r="A24" t="s">
        <v>75</v>
      </c>
      <c r="B24" t="s">
        <v>76</v>
      </c>
      <c r="C24" t="str">
        <f>IFERROR(VLOOKUP(Table1[[#This Row],[Ticker]],[1]!Table2[[Symbol]:[Industry]],2,FALSE),"-")</f>
        <v>-</v>
      </c>
      <c r="D24" t="s">
        <v>77</v>
      </c>
      <c r="E24">
        <v>329265.15871902002</v>
      </c>
      <c r="F24">
        <v>11580.45</v>
      </c>
      <c r="G24">
        <v>4.0842497148651402</v>
      </c>
      <c r="H24">
        <v>-2.6860410590643098</v>
      </c>
      <c r="I24">
        <v>3.58909927844973</v>
      </c>
      <c r="J24">
        <v>1.05875864395595</v>
      </c>
      <c r="K24">
        <v>11266.7281909919</v>
      </c>
      <c r="L24">
        <v>10265.133170826</v>
      </c>
      <c r="M24">
        <v>58.978872606113597</v>
      </c>
      <c r="N24">
        <v>0.66224907711798697</v>
      </c>
      <c r="O24">
        <v>4.2964651632708399</v>
      </c>
      <c r="P24">
        <v>43.945034524334801</v>
      </c>
      <c r="Q24">
        <v>1.6395685602274002E-2</v>
      </c>
    </row>
    <row r="25" spans="1:17" x14ac:dyDescent="0.3">
      <c r="A25" t="s">
        <v>78</v>
      </c>
      <c r="B25" t="s">
        <v>79</v>
      </c>
      <c r="C25" t="str">
        <f>IFERROR(VLOOKUP(Table1[[#This Row],[Ticker]],[1]!Table2[[Symbol]:[Industry]],2,FALSE),"-")</f>
        <v>-</v>
      </c>
      <c r="D25" t="s">
        <v>80</v>
      </c>
      <c r="E25">
        <v>325356.77300397999</v>
      </c>
      <c r="F25">
        <v>5100.8999999999996</v>
      </c>
      <c r="G25">
        <v>6.7822192185846797</v>
      </c>
      <c r="H25">
        <v>0.78811502589936699</v>
      </c>
      <c r="I25">
        <v>20.150556642941499</v>
      </c>
      <c r="J25">
        <v>-0.86947058658743004</v>
      </c>
      <c r="K25">
        <v>4932.0626353878397</v>
      </c>
      <c r="L25">
        <v>4501.3166741452296</v>
      </c>
      <c r="M25">
        <v>52.2580851473585</v>
      </c>
      <c r="N25">
        <v>0.91010268487351698</v>
      </c>
      <c r="O25">
        <v>2.3152776960928501</v>
      </c>
      <c r="P25">
        <v>41.064712389380503</v>
      </c>
      <c r="Q25">
        <v>7.3458335009000006E-5</v>
      </c>
    </row>
    <row r="26" spans="1:17" x14ac:dyDescent="0.3">
      <c r="A26" t="s">
        <v>81</v>
      </c>
      <c r="B26" t="s">
        <v>82</v>
      </c>
      <c r="C26" t="str">
        <f>IFERROR(VLOOKUP(Table1[[#This Row],[Ticker]],[1]!Table2[[Symbol]:[Industry]],2,FALSE),"-")</f>
        <v>-</v>
      </c>
      <c r="D26" t="s">
        <v>83</v>
      </c>
      <c r="E26">
        <v>322832.76533025003</v>
      </c>
      <c r="F26">
        <v>1472.1</v>
      </c>
      <c r="G26">
        <v>54.737770202529802</v>
      </c>
      <c r="H26">
        <v>-6.81641693905478</v>
      </c>
      <c r="I26">
        <v>-2.82061588356822</v>
      </c>
      <c r="J26">
        <v>-0.64834424489520603</v>
      </c>
      <c r="K26">
        <v>1480.0225987768299</v>
      </c>
      <c r="L26">
        <v>1300.17919397725</v>
      </c>
      <c r="M26">
        <v>53.162006278600202</v>
      </c>
      <c r="N26">
        <v>0.31806651127993302</v>
      </c>
      <c r="O26">
        <v>10.1419740506759</v>
      </c>
      <c r="P26">
        <v>95.109343936381705</v>
      </c>
      <c r="Q26">
        <v>7.1361327419431006E-2</v>
      </c>
    </row>
    <row r="27" spans="1:17" x14ac:dyDescent="0.3">
      <c r="A27" t="s">
        <v>84</v>
      </c>
      <c r="B27" t="s">
        <v>85</v>
      </c>
      <c r="C27" t="str">
        <f>IFERROR(VLOOKUP(Table1[[#This Row],[Ticker]],[1]!Table2[[Symbol]:[Industry]],2,FALSE),"-")</f>
        <v>-</v>
      </c>
      <c r="D27" t="s">
        <v>86</v>
      </c>
      <c r="E27">
        <v>320985.70491179498</v>
      </c>
      <c r="F27">
        <v>503.65</v>
      </c>
      <c r="G27">
        <v>74.215057604622501</v>
      </c>
      <c r="H27">
        <v>-0.50122579244880405</v>
      </c>
      <c r="I27">
        <v>-1.8709986613391301</v>
      </c>
      <c r="J27">
        <v>-3.1804837917502802</v>
      </c>
      <c r="K27">
        <v>509.23294413539901</v>
      </c>
      <c r="L27">
        <v>443.22901836840902</v>
      </c>
      <c r="M27">
        <v>43.817703333355901</v>
      </c>
      <c r="N27">
        <v>0.94478152740184795</v>
      </c>
      <c r="O27">
        <v>7.9221681723419</v>
      </c>
      <c r="P27">
        <v>111.484358597522</v>
      </c>
      <c r="Q27">
        <v>0.15678083059530401</v>
      </c>
    </row>
    <row r="28" spans="1:17" x14ac:dyDescent="0.3">
      <c r="A28" t="s">
        <v>87</v>
      </c>
      <c r="B28" t="s">
        <v>88</v>
      </c>
      <c r="C28" t="str">
        <f>IFERROR(VLOOKUP(Table1[[#This Row],[Ticker]],[1]!Table2[[Symbol]:[Industry]],2,FALSE),"-")</f>
        <v>-</v>
      </c>
      <c r="D28" t="s">
        <v>89</v>
      </c>
      <c r="E28">
        <v>318237.76995779999</v>
      </c>
      <c r="F28">
        <v>3607.7</v>
      </c>
      <c r="G28">
        <v>-12.2335428679761</v>
      </c>
      <c r="H28">
        <v>6.9591553084721802</v>
      </c>
      <c r="I28">
        <v>-15.807093733479</v>
      </c>
      <c r="J28">
        <v>1.14352121391276</v>
      </c>
      <c r="K28">
        <v>3455.9330381622499</v>
      </c>
      <c r="L28">
        <v>3410.4387479419802</v>
      </c>
      <c r="M28">
        <v>64.221751174744995</v>
      </c>
      <c r="N28">
        <v>0.76448883422774105</v>
      </c>
      <c r="O28">
        <v>7.7403886132438799</v>
      </c>
      <c r="P28">
        <v>18.066532488995701</v>
      </c>
      <c r="Q28">
        <v>6.5862386226333003E-2</v>
      </c>
    </row>
    <row r="29" spans="1:17" x14ac:dyDescent="0.3">
      <c r="A29" t="s">
        <v>90</v>
      </c>
      <c r="B29" t="s">
        <v>91</v>
      </c>
      <c r="C29" t="str">
        <f>IFERROR(VLOOKUP(Table1[[#This Row],[Ticker]],[1]!Table2[[Symbol]:[Industry]],2,FALSE),"-")</f>
        <v>-</v>
      </c>
      <c r="D29" t="s">
        <v>92</v>
      </c>
      <c r="E29">
        <v>313521.71999999997</v>
      </c>
      <c r="F29">
        <v>4861.8500000000004</v>
      </c>
      <c r="G29">
        <v>116.12751636239599</v>
      </c>
      <c r="H29">
        <v>4.3050567237877297</v>
      </c>
      <c r="I29">
        <v>38.760222211189799</v>
      </c>
      <c r="J29">
        <v>1.55267927664885</v>
      </c>
      <c r="K29">
        <v>4812.1600437484303</v>
      </c>
      <c r="L29">
        <v>3961.4819581022098</v>
      </c>
      <c r="M29">
        <v>44.847370779766102</v>
      </c>
      <c r="N29">
        <v>0.50238436981924095</v>
      </c>
      <c r="O29">
        <v>16.719972849841099</v>
      </c>
      <c r="P29">
        <v>175.02262699400299</v>
      </c>
      <c r="Q29">
        <v>0.24963162894279001</v>
      </c>
    </row>
    <row r="30" spans="1:17" x14ac:dyDescent="0.3">
      <c r="A30" t="s">
        <v>93</v>
      </c>
      <c r="B30" t="s">
        <v>94</v>
      </c>
      <c r="C30" t="str">
        <f>IFERROR(VLOOKUP(Table1[[#This Row],[Ticker]],[1]!Table2[[Symbol]:[Industry]],2,FALSE),"-")</f>
        <v>-</v>
      </c>
      <c r="D30" t="s">
        <v>95</v>
      </c>
      <c r="E30">
        <v>312081.761146545</v>
      </c>
      <c r="F30">
        <v>332.9</v>
      </c>
      <c r="G30">
        <v>44.7592134430326</v>
      </c>
      <c r="H30">
        <v>-6.9154471735415601</v>
      </c>
      <c r="I30">
        <v>0.51542357010925599</v>
      </c>
      <c r="J30">
        <v>-1.0452118320750401</v>
      </c>
      <c r="K30">
        <v>334.72992664345497</v>
      </c>
      <c r="L30">
        <v>292.742791510431</v>
      </c>
      <c r="M30">
        <v>45.370302999274301</v>
      </c>
      <c r="N30">
        <v>0.73824413737941197</v>
      </c>
      <c r="O30">
        <v>8.8915590267347504</v>
      </c>
      <c r="P30">
        <v>76.980329611908502</v>
      </c>
      <c r="Q30">
        <v>0.124133835135014</v>
      </c>
    </row>
    <row r="31" spans="1:17" x14ac:dyDescent="0.3">
      <c r="A31" t="s">
        <v>96</v>
      </c>
      <c r="B31" t="s">
        <v>97</v>
      </c>
      <c r="C31" t="str">
        <f>IFERROR(VLOOKUP(Table1[[#This Row],[Ticker]],[1]!Table2[[Symbol]:[Industry]],2,FALSE),"-")</f>
        <v>-</v>
      </c>
      <c r="D31" t="s">
        <v>98</v>
      </c>
      <c r="E31">
        <v>310704.80723688001</v>
      </c>
      <c r="F31">
        <v>10963.7</v>
      </c>
      <c r="G31">
        <v>107.398330120476</v>
      </c>
      <c r="H31">
        <v>15.539039439883799</v>
      </c>
      <c r="I31">
        <v>21.118655631717399</v>
      </c>
      <c r="J31">
        <v>4.3934848630389798</v>
      </c>
      <c r="K31">
        <v>9920.4991348704607</v>
      </c>
      <c r="L31">
        <v>8503.9190114197499</v>
      </c>
      <c r="M31">
        <v>92.310957767863897</v>
      </c>
      <c r="N31">
        <v>1.29204386249603</v>
      </c>
      <c r="O31">
        <v>1.7366400029187099</v>
      </c>
      <c r="P31">
        <v>137.18631014191701</v>
      </c>
      <c r="Q31">
        <v>0.16794617748225901</v>
      </c>
    </row>
    <row r="32" spans="1:17" x14ac:dyDescent="0.3">
      <c r="A32" t="s">
        <v>99</v>
      </c>
      <c r="B32" t="s">
        <v>100</v>
      </c>
      <c r="C32" t="str">
        <f>IFERROR(VLOOKUP(Table1[[#This Row],[Ticker]],[1]!Table2[[Symbol]:[Industry]],2,FALSE),"-")</f>
        <v>-</v>
      </c>
      <c r="D32" t="s">
        <v>101</v>
      </c>
      <c r="E32">
        <v>308205.19924445997</v>
      </c>
      <c r="F32">
        <v>1930.9</v>
      </c>
      <c r="G32">
        <v>72.269639341757497</v>
      </c>
      <c r="H32">
        <v>1.90628324423798</v>
      </c>
      <c r="I32">
        <v>-12.971052341221601</v>
      </c>
      <c r="J32">
        <v>0.37063589407624498</v>
      </c>
      <c r="K32">
        <v>1836.25627776952</v>
      </c>
      <c r="L32">
        <v>1698.0386000097501</v>
      </c>
      <c r="M32">
        <v>68.541914748944293</v>
      </c>
      <c r="N32">
        <v>0.54775370545789803</v>
      </c>
      <c r="O32">
        <v>12.5951628774146</v>
      </c>
      <c r="P32">
        <v>136.76046839556099</v>
      </c>
      <c r="Q32">
        <v>4.7834640784557E-2</v>
      </c>
    </row>
    <row r="33" spans="1:17" x14ac:dyDescent="0.3">
      <c r="A33" t="s">
        <v>102</v>
      </c>
      <c r="B33" t="s">
        <v>103</v>
      </c>
      <c r="C33" t="str">
        <f>IFERROR(VLOOKUP(Table1[[#This Row],[Ticker]],[1]!Table2[[Symbol]:[Industry]],2,FALSE),"-")</f>
        <v>-</v>
      </c>
      <c r="D33" t="s">
        <v>104</v>
      </c>
      <c r="E33">
        <v>302071.682201905</v>
      </c>
      <c r="F33">
        <v>3231.65</v>
      </c>
      <c r="G33">
        <v>-29.154065887248802</v>
      </c>
      <c r="H33">
        <v>0.85972870995327799</v>
      </c>
      <c r="I33">
        <v>1.6559294495764501</v>
      </c>
      <c r="J33">
        <v>-0.49852091170260499</v>
      </c>
      <c r="K33">
        <v>3045.9941126017402</v>
      </c>
      <c r="L33">
        <v>3008.59688003773</v>
      </c>
      <c r="M33">
        <v>60.791738216141702</v>
      </c>
      <c r="N33">
        <v>0.75316752573504298</v>
      </c>
      <c r="O33">
        <v>5.9195766868317801</v>
      </c>
      <c r="P33">
        <v>21.031047526309798</v>
      </c>
      <c r="Q33">
        <v>-7.6994508988482993E-2</v>
      </c>
    </row>
    <row r="34" spans="1:17" x14ac:dyDescent="0.3">
      <c r="A34" t="s">
        <v>105</v>
      </c>
      <c r="B34" t="s">
        <v>106</v>
      </c>
      <c r="C34" t="str">
        <f>IFERROR(VLOOKUP(Table1[[#This Row],[Ticker]],[1]!Table2[[Symbol]:[Industry]],2,FALSE),"-")</f>
        <v>-</v>
      </c>
      <c r="D34" t="s">
        <v>37</v>
      </c>
      <c r="E34">
        <v>293321.77727298503</v>
      </c>
      <c r="F34">
        <v>1871.9</v>
      </c>
      <c r="G34">
        <v>-5.0748517327693401</v>
      </c>
      <c r="H34">
        <v>14.789000876924799</v>
      </c>
      <c r="I34">
        <v>3.13325313654867</v>
      </c>
      <c r="J34">
        <v>7.0828265845052796</v>
      </c>
      <c r="K34">
        <v>1643.9336652060999</v>
      </c>
      <c r="L34">
        <v>1604.46816469032</v>
      </c>
      <c r="M34">
        <v>91.021726122557197</v>
      </c>
      <c r="N34">
        <v>1.53137180712388</v>
      </c>
      <c r="O34">
        <v>0.416688925690467</v>
      </c>
      <c r="P34">
        <v>31.9121947781966</v>
      </c>
      <c r="Q34">
        <v>-4.0894651954731E-2</v>
      </c>
    </row>
    <row r="35" spans="1:17" x14ac:dyDescent="0.3">
      <c r="A35" t="s">
        <v>107</v>
      </c>
      <c r="B35" t="s">
        <v>108</v>
      </c>
      <c r="C35" t="str">
        <f>IFERROR(VLOOKUP(Table1[[#This Row],[Ticker]],[1]!Table2[[Symbol]:[Industry]],2,FALSE),"-")</f>
        <v>-</v>
      </c>
      <c r="D35" t="s">
        <v>21</v>
      </c>
      <c r="E35">
        <v>278210.00240173499</v>
      </c>
      <c r="F35">
        <v>519.15</v>
      </c>
      <c r="G35">
        <v>-6.3774599360519204</v>
      </c>
      <c r="H35">
        <v>6.8083372816096901</v>
      </c>
      <c r="I35">
        <v>-12.7254459028306</v>
      </c>
      <c r="J35">
        <v>2.7009870425740599</v>
      </c>
      <c r="K35">
        <v>513.22361080453402</v>
      </c>
      <c r="L35">
        <v>481.640868175847</v>
      </c>
      <c r="M35">
        <v>61.406709940570799</v>
      </c>
      <c r="N35">
        <v>0.90862098839031502</v>
      </c>
      <c r="O35">
        <v>11.701820283155101</v>
      </c>
      <c r="P35">
        <v>38.421543794160698</v>
      </c>
      <c r="Q35">
        <v>-0.110033118927442</v>
      </c>
    </row>
    <row r="36" spans="1:17" x14ac:dyDescent="0.3">
      <c r="A36" t="s">
        <v>109</v>
      </c>
      <c r="B36" t="s">
        <v>110</v>
      </c>
      <c r="C36" t="str">
        <f>IFERROR(VLOOKUP(Table1[[#This Row],[Ticker]],[1]!Table2[[Symbol]:[Industry]],2,FALSE),"-")</f>
        <v>-</v>
      </c>
      <c r="D36" t="s">
        <v>63</v>
      </c>
      <c r="E36">
        <v>258492.04782581999</v>
      </c>
      <c r="F36">
        <v>650.85</v>
      </c>
      <c r="G36">
        <v>61.412702660189801</v>
      </c>
      <c r="H36">
        <v>-8.3304636756492894</v>
      </c>
      <c r="I36">
        <v>3.7778922292874801</v>
      </c>
      <c r="J36">
        <v>-0.41700348163954298</v>
      </c>
      <c r="K36">
        <v>684.77808131324696</v>
      </c>
      <c r="L36">
        <v>601.11166314892102</v>
      </c>
      <c r="M36">
        <v>51.395501457228498</v>
      </c>
      <c r="N36">
        <v>0.64261898936913597</v>
      </c>
      <c r="O36">
        <v>37.643082123377098</v>
      </c>
      <c r="P36">
        <v>124.935199585277</v>
      </c>
      <c r="Q36">
        <v>0.165607298159548</v>
      </c>
    </row>
    <row r="37" spans="1:17" x14ac:dyDescent="0.3">
      <c r="A37" t="s">
        <v>111</v>
      </c>
      <c r="B37" t="s">
        <v>112</v>
      </c>
      <c r="C37" t="str">
        <f>IFERROR(VLOOKUP(Table1[[#This Row],[Ticker]],[1]!Table2[[Symbol]:[Industry]],2,FALSE),"-")</f>
        <v>-</v>
      </c>
      <c r="D37" t="s">
        <v>113</v>
      </c>
      <c r="E37">
        <v>254109.54687202</v>
      </c>
      <c r="F37">
        <v>7139.9</v>
      </c>
      <c r="G37">
        <v>222.85186926605701</v>
      </c>
      <c r="H37">
        <v>28.0069737511966</v>
      </c>
      <c r="I37">
        <v>69.6835195607663</v>
      </c>
      <c r="J37">
        <v>0.46609874817447899</v>
      </c>
      <c r="K37">
        <v>6090.4869469909299</v>
      </c>
      <c r="L37">
        <v>4544.9116181402997</v>
      </c>
      <c r="M37">
        <v>75.509723074998504</v>
      </c>
      <c r="N37">
        <v>1.0000688744948101</v>
      </c>
      <c r="O37">
        <v>2.5924732839395599</v>
      </c>
      <c r="P37">
        <v>267.08997429305902</v>
      </c>
      <c r="Q37">
        <v>0.27371635514189901</v>
      </c>
    </row>
    <row r="38" spans="1:17" x14ac:dyDescent="0.3">
      <c r="A38" t="s">
        <v>114</v>
      </c>
      <c r="B38" t="s">
        <v>115</v>
      </c>
      <c r="C38" t="str">
        <f>IFERROR(VLOOKUP(Table1[[#This Row],[Ticker]],[1]!Table2[[Symbol]:[Industry]],2,FALSE),"-")</f>
        <v>-</v>
      </c>
      <c r="D38" t="s">
        <v>18</v>
      </c>
      <c r="E38">
        <v>252388.89361935799</v>
      </c>
      <c r="F38">
        <v>177.03</v>
      </c>
      <c r="G38">
        <v>67.557252932390796</v>
      </c>
      <c r="H38">
        <v>0.18205575033903701</v>
      </c>
      <c r="I38">
        <v>-11.4503880398353</v>
      </c>
      <c r="J38">
        <v>0.99607587580456702</v>
      </c>
      <c r="K38">
        <v>171.76773462369101</v>
      </c>
      <c r="L38">
        <v>155.11825615930599</v>
      </c>
      <c r="M38">
        <v>74.579651896929505</v>
      </c>
      <c r="N38">
        <v>0.65910151925869198</v>
      </c>
      <c r="O38">
        <v>11.1675987120827</v>
      </c>
      <c r="P38">
        <v>107.052631578947</v>
      </c>
      <c r="Q38">
        <v>0.11189925714747299</v>
      </c>
    </row>
    <row r="39" spans="1:17" x14ac:dyDescent="0.3">
      <c r="A39" t="s">
        <v>116</v>
      </c>
      <c r="B39" t="s">
        <v>117</v>
      </c>
      <c r="C39" t="str">
        <f>IFERROR(VLOOKUP(Table1[[#This Row],[Ticker]],[1]!Table2[[Symbol]:[Industry]],2,FALSE),"-")</f>
        <v>-</v>
      </c>
      <c r="D39" t="s">
        <v>118</v>
      </c>
      <c r="E39">
        <v>241993.80558839999</v>
      </c>
      <c r="F39">
        <v>2534.75</v>
      </c>
      <c r="G39">
        <v>-12.4300393366</v>
      </c>
      <c r="H39">
        <v>8.5997356669221994E-2</v>
      </c>
      <c r="I39">
        <v>-14.565264953590599</v>
      </c>
      <c r="J39">
        <v>-7.7822484514892903E-2</v>
      </c>
      <c r="K39">
        <v>2520.2889953016002</v>
      </c>
      <c r="L39">
        <v>2477.1487285131502</v>
      </c>
      <c r="M39">
        <v>49.023491327518201</v>
      </c>
      <c r="N39">
        <v>0.90211154686621997</v>
      </c>
      <c r="O39">
        <v>9.2533780451721199</v>
      </c>
      <c r="P39">
        <v>17.1732347162833</v>
      </c>
      <c r="Q39">
        <v>-3.3447802271573998E-2</v>
      </c>
    </row>
    <row r="40" spans="1:17" x14ac:dyDescent="0.3">
      <c r="A40" t="s">
        <v>119</v>
      </c>
      <c r="B40" t="s">
        <v>120</v>
      </c>
      <c r="C40" t="str">
        <f>IFERROR(VLOOKUP(Table1[[#This Row],[Ticker]],[1]!Table2[[Symbol]:[Industry]],2,FALSE),"-")</f>
        <v>-</v>
      </c>
      <c r="D40" t="s">
        <v>121</v>
      </c>
      <c r="E40">
        <v>241435.2880798</v>
      </c>
      <c r="F40">
        <v>6758.8</v>
      </c>
      <c r="G40">
        <v>44.614103151092699</v>
      </c>
      <c r="H40">
        <v>-0.86555072839215697</v>
      </c>
      <c r="I40">
        <v>31.669380297837499</v>
      </c>
      <c r="J40">
        <v>-3.99810785598594</v>
      </c>
      <c r="K40">
        <v>6989.4185887085596</v>
      </c>
      <c r="L40">
        <v>5915.9325760269303</v>
      </c>
      <c r="M40">
        <v>29.144121859511198</v>
      </c>
      <c r="N40">
        <v>0.61149529360974297</v>
      </c>
      <c r="O40">
        <v>17.9011067053322</v>
      </c>
      <c r="P40">
        <v>108.219346888478</v>
      </c>
      <c r="Q40">
        <v>0.15659027929276401</v>
      </c>
    </row>
    <row r="41" spans="1:17" x14ac:dyDescent="0.3">
      <c r="A41" t="s">
        <v>122</v>
      </c>
      <c r="B41" t="s">
        <v>123</v>
      </c>
      <c r="C41" t="str">
        <f>IFERROR(VLOOKUP(Table1[[#This Row],[Ticker]],[1]!Table2[[Symbol]:[Industry]],2,FALSE),"-")</f>
        <v>-</v>
      </c>
      <c r="D41" t="s">
        <v>124</v>
      </c>
      <c r="E41">
        <v>232018.25552400001</v>
      </c>
      <c r="F41">
        <v>176.02</v>
      </c>
      <c r="G41">
        <v>134.86452100851301</v>
      </c>
      <c r="H41">
        <v>-3.5341508429653898</v>
      </c>
      <c r="I41">
        <v>8.4683069000625206</v>
      </c>
      <c r="J41">
        <v>-2.1777802630065701</v>
      </c>
      <c r="K41">
        <v>181.808796823638</v>
      </c>
      <c r="L41">
        <v>150.121002945062</v>
      </c>
      <c r="M41">
        <v>33.148533278629699</v>
      </c>
      <c r="N41">
        <v>0.23735264617875701</v>
      </c>
      <c r="O41">
        <v>30.098852403135901</v>
      </c>
      <c r="P41">
        <v>207.99650043744501</v>
      </c>
      <c r="Q41">
        <v>0.17653943800511199</v>
      </c>
    </row>
    <row r="42" spans="1:17" x14ac:dyDescent="0.3">
      <c r="A42" t="s">
        <v>125</v>
      </c>
      <c r="B42" t="s">
        <v>126</v>
      </c>
      <c r="C42" t="str">
        <f>IFERROR(VLOOKUP(Table1[[#This Row],[Ticker]],[1]!Table2[[Symbol]:[Industry]],2,FALSE),"-")</f>
        <v>-</v>
      </c>
      <c r="D42" t="s">
        <v>127</v>
      </c>
      <c r="E42">
        <v>229202.60461251999</v>
      </c>
      <c r="F42">
        <v>933.05</v>
      </c>
      <c r="G42">
        <v>-13.813722606157</v>
      </c>
      <c r="H42">
        <v>3.6398262210796002</v>
      </c>
      <c r="I42">
        <v>0.72693234422628406</v>
      </c>
      <c r="J42">
        <v>-2.18028687608924</v>
      </c>
      <c r="K42">
        <v>918.236174853948</v>
      </c>
      <c r="L42">
        <v>868.85370462150797</v>
      </c>
      <c r="M42">
        <v>56.284022211428599</v>
      </c>
      <c r="N42">
        <v>0.91407255847478996</v>
      </c>
      <c r="O42">
        <v>3.8422378221960298</v>
      </c>
      <c r="P42">
        <v>29.0525587828492</v>
      </c>
      <c r="Q42">
        <v>8.0188853855699994E-3</v>
      </c>
    </row>
    <row r="43" spans="1:17" x14ac:dyDescent="0.3">
      <c r="A43" t="s">
        <v>128</v>
      </c>
      <c r="B43" t="s">
        <v>129</v>
      </c>
      <c r="C43" t="str">
        <f>IFERROR(VLOOKUP(Table1[[#This Row],[Ticker]],[1]!Table2[[Symbol]:[Industry]],2,FALSE),"-")</f>
        <v>-</v>
      </c>
      <c r="D43" t="s">
        <v>51</v>
      </c>
      <c r="E43">
        <v>219124.77164411999</v>
      </c>
      <c r="F43">
        <v>347.2</v>
      </c>
      <c r="G43">
        <v>7.9560143228154203</v>
      </c>
      <c r="H43">
        <v>7.71427343978094</v>
      </c>
      <c r="I43">
        <v>-4.8405374411423496</v>
      </c>
      <c r="J43">
        <v>6.3144801647376996</v>
      </c>
      <c r="K43">
        <v>335.86626357646901</v>
      </c>
      <c r="L43">
        <v>305.61876937837098</v>
      </c>
      <c r="M43">
        <v>71.582625257761507</v>
      </c>
      <c r="N43">
        <v>1.5243072007412699</v>
      </c>
      <c r="O43">
        <v>13.680875576036801</v>
      </c>
      <c r="P43">
        <v>69.987760097919207</v>
      </c>
    </row>
    <row r="44" spans="1:17" x14ac:dyDescent="0.3">
      <c r="A44" t="s">
        <v>130</v>
      </c>
      <c r="B44" t="s">
        <v>131</v>
      </c>
      <c r="C44" t="str">
        <f>IFERROR(VLOOKUP(Table1[[#This Row],[Ticker]],[1]!Table2[[Symbol]:[Industry]],2,FALSE),"-")</f>
        <v>-</v>
      </c>
      <c r="D44" t="s">
        <v>132</v>
      </c>
      <c r="E44">
        <v>217027.33343301</v>
      </c>
      <c r="F44">
        <v>298.95</v>
      </c>
      <c r="G44">
        <v>83.666576757586895</v>
      </c>
      <c r="H44">
        <v>0.378406227584696</v>
      </c>
      <c r="I44">
        <v>30.162736885298798</v>
      </c>
      <c r="J44">
        <v>-1.8960332599902601</v>
      </c>
      <c r="K44">
        <v>299.66941228097602</v>
      </c>
      <c r="L44">
        <v>244.985264656113</v>
      </c>
      <c r="M44">
        <v>39.723710541429199</v>
      </c>
      <c r="N44">
        <v>0.41824751024701301</v>
      </c>
      <c r="O44">
        <v>13.8986452584044</v>
      </c>
      <c r="P44">
        <v>135.393700787401</v>
      </c>
      <c r="Q44">
        <v>0.21400085289777299</v>
      </c>
    </row>
    <row r="45" spans="1:17" x14ac:dyDescent="0.3">
      <c r="A45" t="s">
        <v>133</v>
      </c>
      <c r="B45" t="s">
        <v>134</v>
      </c>
      <c r="C45" t="str">
        <f>IFERROR(VLOOKUP(Table1[[#This Row],[Ticker]],[1]!Table2[[Symbol]:[Industry]],2,FALSE),"-")</f>
        <v>-</v>
      </c>
      <c r="D45" t="s">
        <v>135</v>
      </c>
      <c r="E45">
        <v>212823.5933677</v>
      </c>
      <c r="F45">
        <v>242.85</v>
      </c>
      <c r="G45">
        <v>120.27804576067101</v>
      </c>
      <c r="H45">
        <v>-4.1799493087181396</v>
      </c>
      <c r="I45">
        <v>30.555121504833199</v>
      </c>
      <c r="J45">
        <v>-4.2815446434094699</v>
      </c>
      <c r="K45">
        <v>236.532367533832</v>
      </c>
      <c r="L45">
        <v>184.344398716325</v>
      </c>
      <c r="M45">
        <v>29.742346541596099</v>
      </c>
      <c r="N45">
        <v>0.911855713108226</v>
      </c>
      <c r="O45">
        <v>15.668107885526</v>
      </c>
      <c r="P45">
        <v>151.658031088082</v>
      </c>
      <c r="Q45">
        <v>5.6234389426827E-2</v>
      </c>
    </row>
    <row r="46" spans="1:17" x14ac:dyDescent="0.3">
      <c r="A46" t="s">
        <v>136</v>
      </c>
      <c r="B46" t="s">
        <v>137</v>
      </c>
      <c r="C46" t="str">
        <f>IFERROR(VLOOKUP(Table1[[#This Row],[Ticker]],[1]!Table2[[Symbol]:[Industry]],2,FALSE),"-")</f>
        <v>-</v>
      </c>
      <c r="D46" t="s">
        <v>138</v>
      </c>
      <c r="E46">
        <v>209968.31546144999</v>
      </c>
      <c r="F46">
        <v>850.35</v>
      </c>
      <c r="G46">
        <v>36.436405819173203</v>
      </c>
      <c r="H46">
        <v>0.42117582074954901</v>
      </c>
      <c r="I46">
        <v>-21.2072260773</v>
      </c>
      <c r="J46">
        <v>-0.67847187771927098</v>
      </c>
      <c r="K46">
        <v>843.71352941197097</v>
      </c>
      <c r="L46">
        <v>788.28163155782602</v>
      </c>
      <c r="M46">
        <v>52.693244599798803</v>
      </c>
      <c r="N46">
        <v>0.65937275466745404</v>
      </c>
      <c r="O46">
        <v>13.7884400540953</v>
      </c>
      <c r="P46">
        <v>68.720238095238102</v>
      </c>
      <c r="Q46">
        <v>0.12619044982387201</v>
      </c>
    </row>
    <row r="47" spans="1:17" x14ac:dyDescent="0.3">
      <c r="A47" t="s">
        <v>139</v>
      </c>
      <c r="B47" t="s">
        <v>140</v>
      </c>
      <c r="C47" t="str">
        <f>IFERROR(VLOOKUP(Table1[[#This Row],[Ticker]],[1]!Table2[[Symbol]:[Industry]],2,FALSE),"-")</f>
        <v>-</v>
      </c>
      <c r="D47" t="s">
        <v>141</v>
      </c>
      <c r="E47">
        <v>208667.378815</v>
      </c>
      <c r="F47">
        <v>485.9</v>
      </c>
      <c r="G47">
        <v>21.1673973910335</v>
      </c>
      <c r="H47">
        <v>-23.395619101567</v>
      </c>
      <c r="I47">
        <v>43.171332006844501</v>
      </c>
      <c r="J47">
        <v>-4.8783572449460797</v>
      </c>
      <c r="K47">
        <v>571.02740605061501</v>
      </c>
      <c r="L47">
        <v>489.30299488754298</v>
      </c>
      <c r="M47">
        <v>28.937359985427399</v>
      </c>
      <c r="N47">
        <v>1.8940592194677299</v>
      </c>
      <c r="O47">
        <v>66.227618851615503</v>
      </c>
      <c r="P47">
        <v>70.730850316233301</v>
      </c>
      <c r="Q47">
        <v>3.2297288611113001E-2</v>
      </c>
    </row>
    <row r="48" spans="1:17" x14ac:dyDescent="0.3">
      <c r="A48" t="s">
        <v>142</v>
      </c>
      <c r="B48" t="s">
        <v>143</v>
      </c>
      <c r="C48" t="str">
        <f>IFERROR(VLOOKUP(Table1[[#This Row],[Ticker]],[1]!Table2[[Symbol]:[Industry]],2,FALSE),"-")</f>
        <v>-</v>
      </c>
      <c r="D48" t="s">
        <v>144</v>
      </c>
      <c r="E48">
        <v>197704.57864373899</v>
      </c>
      <c r="F48">
        <v>1522.5</v>
      </c>
      <c r="G48">
        <v>33.454959281604097</v>
      </c>
      <c r="H48">
        <v>-3.1806637836152598</v>
      </c>
      <c r="I48">
        <v>-6.3056364403378398</v>
      </c>
      <c r="J48">
        <v>-5.0523296001612197</v>
      </c>
      <c r="K48">
        <v>1537.00731969394</v>
      </c>
      <c r="L48">
        <v>1383.19540513585</v>
      </c>
      <c r="M48">
        <v>47.670668051433303</v>
      </c>
      <c r="N48">
        <v>0.89058978481401097</v>
      </c>
      <c r="O48">
        <v>11.842364532019699</v>
      </c>
      <c r="P48">
        <v>83.8435066111211</v>
      </c>
      <c r="Q48">
        <v>0.19551707613710201</v>
      </c>
    </row>
    <row r="49" spans="1:17" x14ac:dyDescent="0.3">
      <c r="A49" t="s">
        <v>145</v>
      </c>
      <c r="B49" t="s">
        <v>146</v>
      </c>
      <c r="C49" t="str">
        <f>IFERROR(VLOOKUP(Table1[[#This Row],[Ticker]],[1]!Table2[[Symbol]:[Industry]],2,FALSE),"-")</f>
        <v>-</v>
      </c>
      <c r="D49" t="s">
        <v>127</v>
      </c>
      <c r="E49">
        <v>190848.23019880801</v>
      </c>
      <c r="F49">
        <v>151.18</v>
      </c>
      <c r="G49">
        <v>-14.2859018825074</v>
      </c>
      <c r="H49">
        <v>-2.4755241469095801</v>
      </c>
      <c r="I49">
        <v>-13.7201622077451</v>
      </c>
      <c r="J49">
        <v>-2.23252838227081</v>
      </c>
      <c r="K49">
        <v>158.556863101695</v>
      </c>
      <c r="L49">
        <v>152.63698558101299</v>
      </c>
      <c r="M49">
        <v>45.675694744273301</v>
      </c>
      <c r="N49">
        <v>0.759942636419222</v>
      </c>
      <c r="O49">
        <v>22.1060986903029</v>
      </c>
      <c r="P49">
        <v>31.9197207678883</v>
      </c>
      <c r="Q49">
        <v>-2.9077589199988998E-2</v>
      </c>
    </row>
    <row r="50" spans="1:17" x14ac:dyDescent="0.3">
      <c r="A50" t="s">
        <v>147</v>
      </c>
      <c r="B50" t="s">
        <v>148</v>
      </c>
      <c r="C50" t="str">
        <f>IFERROR(VLOOKUP(Table1[[#This Row],[Ticker]],[1]!Table2[[Symbol]:[Industry]],2,FALSE),"-")</f>
        <v>-</v>
      </c>
      <c r="D50" t="s">
        <v>37</v>
      </c>
      <c r="E50">
        <v>189212.822013875</v>
      </c>
      <c r="F50">
        <v>1912.2</v>
      </c>
      <c r="G50">
        <v>14.9194944628037</v>
      </c>
      <c r="H50">
        <v>10.5937780681306</v>
      </c>
      <c r="I50">
        <v>13.506448830824</v>
      </c>
      <c r="J50">
        <v>4.5766738658627197</v>
      </c>
      <c r="K50">
        <v>1698.5936062721</v>
      </c>
      <c r="L50">
        <v>1520.98490350926</v>
      </c>
      <c r="M50">
        <v>83.9254231123317</v>
      </c>
      <c r="N50">
        <v>1.2064412615103699</v>
      </c>
      <c r="O50">
        <v>1.2446396820416199</v>
      </c>
      <c r="P50">
        <v>51.239767469450697</v>
      </c>
      <c r="Q50">
        <v>3.8948793460817997E-2</v>
      </c>
    </row>
    <row r="51" spans="1:17" x14ac:dyDescent="0.3">
      <c r="A51" t="s">
        <v>149</v>
      </c>
      <c r="B51" t="s">
        <v>150</v>
      </c>
      <c r="C51" t="str">
        <f>IFERROR(VLOOKUP(Table1[[#This Row],[Ticker]],[1]!Table2[[Symbol]:[Industry]],2,FALSE),"-")</f>
        <v>-</v>
      </c>
      <c r="D51" t="s">
        <v>151</v>
      </c>
      <c r="E51">
        <v>185123.46174716001</v>
      </c>
      <c r="F51">
        <v>4815</v>
      </c>
      <c r="G51">
        <v>67.068858695495294</v>
      </c>
      <c r="H51">
        <v>11.0844358309933</v>
      </c>
      <c r="I51">
        <v>39.373975592651298</v>
      </c>
      <c r="J51">
        <v>0.62271981780494801</v>
      </c>
      <c r="K51">
        <v>4427.4158606219498</v>
      </c>
      <c r="L51">
        <v>3764.9466964503999</v>
      </c>
      <c r="M51">
        <v>69.686410358314504</v>
      </c>
      <c r="N51">
        <v>1.59568220505548</v>
      </c>
      <c r="O51">
        <v>2.6749740394600199</v>
      </c>
      <c r="P51">
        <v>106.35566888807899</v>
      </c>
      <c r="Q51">
        <v>0.11466038484271</v>
      </c>
    </row>
    <row r="52" spans="1:17" x14ac:dyDescent="0.3">
      <c r="A52" t="s">
        <v>152</v>
      </c>
      <c r="B52" t="s">
        <v>153</v>
      </c>
      <c r="C52" t="str">
        <f>IFERROR(VLOOKUP(Table1[[#This Row],[Ticker]],[1]!Table2[[Symbol]:[Industry]],2,FALSE),"-")</f>
        <v>-</v>
      </c>
      <c r="D52" t="s">
        <v>21</v>
      </c>
      <c r="E52">
        <v>182194.52082785001</v>
      </c>
      <c r="F52">
        <v>6071.2</v>
      </c>
      <c r="G52">
        <v>-15.8851989001547</v>
      </c>
      <c r="H52">
        <v>12.537465576471501</v>
      </c>
      <c r="I52">
        <v>3.9106608449255398</v>
      </c>
      <c r="J52">
        <v>5.6518322203500801</v>
      </c>
      <c r="K52">
        <v>5601.8692669623597</v>
      </c>
      <c r="L52">
        <v>5314.9365708855803</v>
      </c>
      <c r="M52">
        <v>83.484658213952699</v>
      </c>
      <c r="N52">
        <v>1.4043593210198</v>
      </c>
      <c r="O52">
        <v>6.1075240479641497</v>
      </c>
      <c r="P52">
        <v>34.510529405900002</v>
      </c>
      <c r="Q52">
        <v>-1.7454485384066E-2</v>
      </c>
    </row>
    <row r="53" spans="1:17" x14ac:dyDescent="0.3">
      <c r="A53" t="s">
        <v>154</v>
      </c>
      <c r="B53" t="s">
        <v>155</v>
      </c>
      <c r="C53" t="str">
        <f>IFERROR(VLOOKUP(Table1[[#This Row],[Ticker]],[1]!Table2[[Symbol]:[Industry]],2,FALSE),"-")</f>
        <v>-</v>
      </c>
      <c r="D53" t="s">
        <v>156</v>
      </c>
      <c r="E53">
        <v>180843.71826170001</v>
      </c>
      <c r="F53">
        <v>459.35</v>
      </c>
      <c r="G53">
        <v>63.167545747695698</v>
      </c>
      <c r="H53">
        <v>7.5789582796713697</v>
      </c>
      <c r="I53">
        <v>53.754292807164703</v>
      </c>
      <c r="J53">
        <v>-1.2045639411071101</v>
      </c>
      <c r="K53">
        <v>444.461197119014</v>
      </c>
      <c r="L53">
        <v>375.39711879924602</v>
      </c>
      <c r="M53">
        <v>60.842937601188403</v>
      </c>
      <c r="N53">
        <v>0.726302446345645</v>
      </c>
      <c r="O53">
        <v>10.318928921301801</v>
      </c>
      <c r="P53">
        <v>120.841346153846</v>
      </c>
      <c r="Q53">
        <v>3.6941136612505997E-2</v>
      </c>
    </row>
    <row r="54" spans="1:17" x14ac:dyDescent="0.3">
      <c r="A54" t="s">
        <v>157</v>
      </c>
      <c r="B54" t="s">
        <v>158</v>
      </c>
      <c r="C54" t="str">
        <f>IFERROR(VLOOKUP(Table1[[#This Row],[Ticker]],[1]!Table2[[Symbol]:[Industry]],2,FALSE),"-")</f>
        <v>-</v>
      </c>
      <c r="D54" t="s">
        <v>77</v>
      </c>
      <c r="E54">
        <v>180601.56616364</v>
      </c>
      <c r="F54">
        <v>2757.65</v>
      </c>
      <c r="G54">
        <v>21.348860437467501</v>
      </c>
      <c r="H54">
        <v>-0.58860106269519796</v>
      </c>
      <c r="I54">
        <v>10.9656502796204</v>
      </c>
      <c r="J54">
        <v>-0.30447458891863599</v>
      </c>
      <c r="K54">
        <v>2654.6480198333802</v>
      </c>
      <c r="L54">
        <v>2376.9722445388002</v>
      </c>
      <c r="M54">
        <v>51.929750930132897</v>
      </c>
      <c r="N54">
        <v>0.985611680844521</v>
      </c>
      <c r="O54">
        <v>4.3551574710351204</v>
      </c>
      <c r="P54">
        <v>52.540771268485898</v>
      </c>
      <c r="Q54">
        <v>6.2306949539905003E-2</v>
      </c>
    </row>
    <row r="55" spans="1:17" x14ac:dyDescent="0.3">
      <c r="A55" t="s">
        <v>159</v>
      </c>
      <c r="B55" t="s">
        <v>160</v>
      </c>
      <c r="C55" t="str">
        <f>IFERROR(VLOOKUP(Table1[[#This Row],[Ticker]],[1]!Table2[[Symbol]:[Industry]],2,FALSE),"-")</f>
        <v>-</v>
      </c>
      <c r="D55" t="s">
        <v>124</v>
      </c>
      <c r="E55">
        <v>180565.06779840001</v>
      </c>
      <c r="F55">
        <v>555.29999999999995</v>
      </c>
      <c r="G55">
        <v>133.70600161668301</v>
      </c>
      <c r="H55">
        <v>6.9916478946541103</v>
      </c>
      <c r="I55">
        <v>19.2620662187927</v>
      </c>
      <c r="J55">
        <v>3.8347320852138398</v>
      </c>
      <c r="K55">
        <v>518.10806375314598</v>
      </c>
      <c r="L55">
        <v>435.859150670747</v>
      </c>
      <c r="M55">
        <v>67.963854582777699</v>
      </c>
      <c r="N55">
        <v>0.57524864504862705</v>
      </c>
      <c r="O55">
        <v>4.44804610120657</v>
      </c>
      <c r="P55">
        <v>172.40618101545201</v>
      </c>
      <c r="Q55">
        <v>0.20243593174107299</v>
      </c>
    </row>
    <row r="56" spans="1:17" x14ac:dyDescent="0.3">
      <c r="A56" t="s">
        <v>161</v>
      </c>
      <c r="B56" t="s">
        <v>162</v>
      </c>
      <c r="C56" t="str">
        <f>IFERROR(VLOOKUP(Table1[[#This Row],[Ticker]],[1]!Table2[[Symbol]:[Industry]],2,FALSE),"-")</f>
        <v>-</v>
      </c>
      <c r="D56" t="s">
        <v>163</v>
      </c>
      <c r="E56">
        <v>163153.55562187501</v>
      </c>
      <c r="F56">
        <v>7639.05</v>
      </c>
      <c r="G56">
        <v>48.235400022630301</v>
      </c>
      <c r="H56">
        <v>3.0121733271735902</v>
      </c>
      <c r="I56">
        <v>23.1812995872816</v>
      </c>
      <c r="J56">
        <v>-2.3638736480574898</v>
      </c>
      <c r="K56">
        <v>7857.4179553167696</v>
      </c>
      <c r="L56">
        <v>6719.55771303449</v>
      </c>
      <c r="M56">
        <v>39.944946747282103</v>
      </c>
      <c r="N56">
        <v>0.60768392078345201</v>
      </c>
      <c r="O56">
        <v>19.778637396011199</v>
      </c>
      <c r="P56">
        <v>98.416883116883099</v>
      </c>
      <c r="Q56">
        <v>0.17696728497050801</v>
      </c>
    </row>
    <row r="57" spans="1:17" x14ac:dyDescent="0.3">
      <c r="A57" t="s">
        <v>164</v>
      </c>
      <c r="B57" t="s">
        <v>165</v>
      </c>
      <c r="C57" t="str">
        <f>IFERROR(VLOOKUP(Table1[[#This Row],[Ticker]],[1]!Table2[[Symbol]:[Industry]],2,FALSE),"-")</f>
        <v>-</v>
      </c>
      <c r="D57" t="s">
        <v>124</v>
      </c>
      <c r="E57">
        <v>162509.41915999999</v>
      </c>
      <c r="F57">
        <v>624.65</v>
      </c>
      <c r="G57">
        <v>127.39093637226</v>
      </c>
      <c r="H57">
        <v>4.2460287618061399</v>
      </c>
      <c r="I57">
        <v>21.881699422516501</v>
      </c>
      <c r="J57">
        <v>1.0631100877862301</v>
      </c>
      <c r="K57">
        <v>589.26614680673697</v>
      </c>
      <c r="L57">
        <v>487.97062294555002</v>
      </c>
      <c r="M57">
        <v>61.134286410729203</v>
      </c>
      <c r="N57">
        <v>0.48261823423557698</v>
      </c>
      <c r="O57">
        <v>4.6986312334907598</v>
      </c>
      <c r="P57">
        <v>167.34431842499399</v>
      </c>
      <c r="Q57">
        <v>0.20068079494231</v>
      </c>
    </row>
    <row r="58" spans="1:17" x14ac:dyDescent="0.3">
      <c r="A58" t="s">
        <v>166</v>
      </c>
      <c r="B58" t="s">
        <v>167</v>
      </c>
      <c r="C58" t="str">
        <f>IFERROR(VLOOKUP(Table1[[#This Row],[Ticker]],[1]!Table2[[Symbol]:[Industry]],2,FALSE),"-")</f>
        <v>-</v>
      </c>
      <c r="D58" t="s">
        <v>21</v>
      </c>
      <c r="E58">
        <v>161077.33990605001</v>
      </c>
      <c r="F58">
        <v>1645.3</v>
      </c>
      <c r="G58">
        <v>1.7880335907943701</v>
      </c>
      <c r="H58">
        <v>9.3524284451819693</v>
      </c>
      <c r="I58">
        <v>16.0679617304041</v>
      </c>
      <c r="J58">
        <v>0.778338679151095</v>
      </c>
      <c r="K58">
        <v>1527.91533420982</v>
      </c>
      <c r="L58">
        <v>1367.4842868118501</v>
      </c>
      <c r="M58">
        <v>68.032491101957902</v>
      </c>
      <c r="N58">
        <v>0.77865452220181097</v>
      </c>
      <c r="O58">
        <v>1.1973500273506399</v>
      </c>
      <c r="P58">
        <v>49.824705185994603</v>
      </c>
      <c r="Q58">
        <v>-1.3249639755480999E-2</v>
      </c>
    </row>
    <row r="59" spans="1:17" x14ac:dyDescent="0.3">
      <c r="A59" t="s">
        <v>168</v>
      </c>
      <c r="B59" t="s">
        <v>169</v>
      </c>
      <c r="C59" t="str">
        <f>IFERROR(VLOOKUP(Table1[[#This Row],[Ticker]],[1]!Table2[[Symbol]:[Industry]],2,FALSE),"-")</f>
        <v>-</v>
      </c>
      <c r="D59" t="s">
        <v>170</v>
      </c>
      <c r="E59">
        <v>160833.76255109999</v>
      </c>
      <c r="F59">
        <v>3214.95</v>
      </c>
      <c r="G59">
        <v>0.87131275174152301</v>
      </c>
      <c r="H59">
        <v>0.52411856968150095</v>
      </c>
      <c r="I59">
        <v>6.5158042164218797</v>
      </c>
      <c r="J59">
        <v>1.4034827448223499</v>
      </c>
      <c r="K59">
        <v>3104.0249570742299</v>
      </c>
      <c r="L59">
        <v>2922.57282644004</v>
      </c>
      <c r="M59">
        <v>66.580747444177504</v>
      </c>
      <c r="N59">
        <v>0.96059678146348904</v>
      </c>
      <c r="O59">
        <v>1.9906996998398001</v>
      </c>
      <c r="P59">
        <v>40.234673180519501</v>
      </c>
      <c r="Q59">
        <v>-3.0422441905930001E-3</v>
      </c>
    </row>
    <row r="60" spans="1:17" x14ac:dyDescent="0.3">
      <c r="A60" t="s">
        <v>171</v>
      </c>
      <c r="B60" t="s">
        <v>172</v>
      </c>
      <c r="C60" t="str">
        <f>IFERROR(VLOOKUP(Table1[[#This Row],[Ticker]],[1]!Table2[[Symbol]:[Industry]],2,FALSE),"-")</f>
        <v>-</v>
      </c>
      <c r="D60" t="s">
        <v>37</v>
      </c>
      <c r="E60">
        <v>160310.08520162999</v>
      </c>
      <c r="F60">
        <v>758.8</v>
      </c>
      <c r="G60">
        <v>-10.4802919377198</v>
      </c>
      <c r="H60">
        <v>7.3131519892880101</v>
      </c>
      <c r="I60">
        <v>11.8662156837373</v>
      </c>
      <c r="J60">
        <v>1.7214930564131801</v>
      </c>
      <c r="K60">
        <v>684.14659655816899</v>
      </c>
      <c r="L60">
        <v>631.88138749549</v>
      </c>
      <c r="M60">
        <v>73.773793675512294</v>
      </c>
      <c r="N60">
        <v>0.78728534905294001</v>
      </c>
      <c r="O60">
        <v>0.316288877174497</v>
      </c>
      <c r="P60">
        <v>48.377004301916301</v>
      </c>
      <c r="Q60">
        <v>-5.4011293753953998E-2</v>
      </c>
    </row>
    <row r="61" spans="1:17" x14ac:dyDescent="0.3">
      <c r="A61" t="s">
        <v>173</v>
      </c>
      <c r="B61" t="s">
        <v>174</v>
      </c>
      <c r="C61" t="str">
        <f>IFERROR(VLOOKUP(Table1[[#This Row],[Ticker]],[1]!Table2[[Symbol]:[Industry]],2,FALSE),"-")</f>
        <v>-</v>
      </c>
      <c r="D61" t="s">
        <v>18</v>
      </c>
      <c r="E61">
        <v>155513.72921736</v>
      </c>
      <c r="F61">
        <v>357.25</v>
      </c>
      <c r="G61">
        <v>78.248164260864996</v>
      </c>
      <c r="H61">
        <v>2.5219860858110099</v>
      </c>
      <c r="I61">
        <v>-0.90389706840380901</v>
      </c>
      <c r="J61">
        <v>1.2496341543329601</v>
      </c>
      <c r="K61">
        <v>333.624815988629</v>
      </c>
      <c r="L61">
        <v>290.952215185623</v>
      </c>
      <c r="M61">
        <v>72.333160508436606</v>
      </c>
      <c r="N61">
        <v>0.75699546994816502</v>
      </c>
      <c r="O61">
        <v>2.7851644506647899</v>
      </c>
      <c r="P61">
        <v>115.56795896817</v>
      </c>
      <c r="Q61">
        <v>3.5254303306604E-2</v>
      </c>
    </row>
    <row r="62" spans="1:17" x14ac:dyDescent="0.3">
      <c r="A62" t="s">
        <v>175</v>
      </c>
      <c r="B62" t="s">
        <v>176</v>
      </c>
      <c r="C62" t="str">
        <f>IFERROR(VLOOKUP(Table1[[#This Row],[Ticker]],[1]!Table2[[Symbol]:[Industry]],2,FALSE),"-")</f>
        <v>-</v>
      </c>
      <c r="D62" t="s">
        <v>177</v>
      </c>
      <c r="E62">
        <v>153896.314124058</v>
      </c>
      <c r="F62">
        <v>229.97</v>
      </c>
      <c r="G62">
        <v>58.391082910936603</v>
      </c>
      <c r="H62">
        <v>-0.68748238571012699</v>
      </c>
      <c r="I62">
        <v>8.0316932116572097</v>
      </c>
      <c r="J62">
        <v>-2.4536905759178298</v>
      </c>
      <c r="K62">
        <v>227.48300717847599</v>
      </c>
      <c r="L62">
        <v>194.17244889768699</v>
      </c>
      <c r="M62">
        <v>50.568682430994002</v>
      </c>
      <c r="N62">
        <v>0.54831629450195896</v>
      </c>
      <c r="O62">
        <v>7.1009262077662303</v>
      </c>
      <c r="P62">
        <v>97.9939733103745</v>
      </c>
      <c r="Q62">
        <v>0.111149000729151</v>
      </c>
    </row>
    <row r="63" spans="1:17" x14ac:dyDescent="0.3">
      <c r="A63" t="s">
        <v>178</v>
      </c>
      <c r="B63" t="s">
        <v>179</v>
      </c>
      <c r="C63" t="str">
        <f>IFERROR(VLOOKUP(Table1[[#This Row],[Ticker]],[1]!Table2[[Symbol]:[Industry]],2,FALSE),"-")</f>
        <v>-</v>
      </c>
      <c r="D63" t="s">
        <v>180</v>
      </c>
      <c r="E63">
        <v>153013.41991117</v>
      </c>
      <c r="F63">
        <v>666.8</v>
      </c>
      <c r="G63">
        <v>7.9848610747901203</v>
      </c>
      <c r="H63">
        <v>6.46121169103795</v>
      </c>
      <c r="I63">
        <v>14.5555411981777</v>
      </c>
      <c r="J63">
        <v>-4.2794742727517301</v>
      </c>
      <c r="K63">
        <v>667.89010445479698</v>
      </c>
      <c r="L63">
        <v>609.94878684052901</v>
      </c>
      <c r="M63">
        <v>51.825737830326901</v>
      </c>
      <c r="N63">
        <v>0.93309888972946398</v>
      </c>
      <c r="O63">
        <v>7.2660467906418802</v>
      </c>
      <c r="P63">
        <v>48.590529247910801</v>
      </c>
      <c r="Q63">
        <v>3.2306743315580998E-2</v>
      </c>
    </row>
    <row r="64" spans="1:17" x14ac:dyDescent="0.3">
      <c r="A64" t="s">
        <v>181</v>
      </c>
      <c r="B64" t="s">
        <v>182</v>
      </c>
      <c r="C64" t="str">
        <f>IFERROR(VLOOKUP(Table1[[#This Row],[Ticker]],[1]!Table2[[Symbol]:[Industry]],2,FALSE),"-")</f>
        <v>-</v>
      </c>
      <c r="D64" t="s">
        <v>77</v>
      </c>
      <c r="E64">
        <v>152812.18057512</v>
      </c>
      <c r="F64">
        <v>627.1</v>
      </c>
      <c r="G64">
        <v>13.117665772412</v>
      </c>
      <c r="H64">
        <v>-6.4148157499822904</v>
      </c>
      <c r="I64">
        <v>-10.853830050375</v>
      </c>
      <c r="J64">
        <v>-2.0514813591185499</v>
      </c>
      <c r="K64">
        <v>641.16255863053698</v>
      </c>
      <c r="L64">
        <v>595.35644506715698</v>
      </c>
      <c r="M64">
        <v>40.748056852137303</v>
      </c>
      <c r="N64">
        <v>1.05971105683964</v>
      </c>
      <c r="O64">
        <v>12.7332163929198</v>
      </c>
      <c r="P64">
        <v>55.203563915357002</v>
      </c>
      <c r="Q64">
        <v>2.2341181703380002E-2</v>
      </c>
    </row>
    <row r="65" spans="1:17" x14ac:dyDescent="0.3">
      <c r="A65" t="s">
        <v>183</v>
      </c>
      <c r="B65" t="s">
        <v>184</v>
      </c>
      <c r="C65" t="str">
        <f>IFERROR(VLOOKUP(Table1[[#This Row],[Ticker]],[1]!Table2[[Symbol]:[Industry]],2,FALSE),"-")</f>
        <v>-</v>
      </c>
      <c r="D65" t="s">
        <v>185</v>
      </c>
      <c r="E65">
        <v>150370.67168373501</v>
      </c>
      <c r="F65">
        <v>1475.3</v>
      </c>
      <c r="G65">
        <v>18.319646222574701</v>
      </c>
      <c r="H65">
        <v>-0.49091073448188599</v>
      </c>
      <c r="I65">
        <v>5.23307043645337</v>
      </c>
      <c r="J65">
        <v>-0.54651066077851895</v>
      </c>
      <c r="K65">
        <v>1426.7081656411699</v>
      </c>
      <c r="L65">
        <v>1284.79198627133</v>
      </c>
      <c r="M65">
        <v>60.641905083970201</v>
      </c>
      <c r="N65">
        <v>0.69101609168477096</v>
      </c>
      <c r="O65">
        <v>3.36880634447231</v>
      </c>
      <c r="P65">
        <v>53.709106063763201</v>
      </c>
      <c r="Q65">
        <v>3.6044477373509999E-3</v>
      </c>
    </row>
    <row r="66" spans="1:17" x14ac:dyDescent="0.3">
      <c r="A66" t="s">
        <v>186</v>
      </c>
      <c r="B66" t="s">
        <v>187</v>
      </c>
      <c r="C66" t="str">
        <f>IFERROR(VLOOKUP(Table1[[#This Row],[Ticker]],[1]!Table2[[Symbol]:[Industry]],2,FALSE),"-")</f>
        <v>-</v>
      </c>
      <c r="D66" t="s">
        <v>118</v>
      </c>
      <c r="E66">
        <v>142645.81791563999</v>
      </c>
      <c r="F66">
        <v>5926.55</v>
      </c>
      <c r="G66">
        <v>2.4571959835928299</v>
      </c>
      <c r="H66">
        <v>1.66351476184623</v>
      </c>
      <c r="I66">
        <v>10.011135987580399</v>
      </c>
      <c r="J66">
        <v>2.3645233670100598</v>
      </c>
      <c r="K66">
        <v>5697.6652274008202</v>
      </c>
      <c r="L66">
        <v>5255.9463116465104</v>
      </c>
      <c r="M66">
        <v>68.9653203118297</v>
      </c>
      <c r="N66">
        <v>0.77714152920075297</v>
      </c>
      <c r="O66">
        <v>1.32370434738591</v>
      </c>
      <c r="P66">
        <v>36.314603123490599</v>
      </c>
      <c r="Q66">
        <v>1.132015739443E-2</v>
      </c>
    </row>
    <row r="67" spans="1:17" x14ac:dyDescent="0.3">
      <c r="A67" t="s">
        <v>188</v>
      </c>
      <c r="B67" t="s">
        <v>189</v>
      </c>
      <c r="C67" t="str">
        <f>IFERROR(VLOOKUP(Table1[[#This Row],[Ticker]],[1]!Table2[[Symbol]:[Industry]],2,FALSE),"-")</f>
        <v>-</v>
      </c>
      <c r="D67" t="s">
        <v>95</v>
      </c>
      <c r="E67">
        <v>138422.10917603999</v>
      </c>
      <c r="F67">
        <v>420.9</v>
      </c>
      <c r="G67">
        <v>33.3820594609738</v>
      </c>
      <c r="H67">
        <v>-4.9305480490392304</v>
      </c>
      <c r="I67">
        <v>-5.0251099022126704</v>
      </c>
      <c r="J67">
        <v>0.193807474162556</v>
      </c>
      <c r="K67">
        <v>429.16902929676098</v>
      </c>
      <c r="L67">
        <v>390.115059302014</v>
      </c>
      <c r="M67">
        <v>61.629825636222698</v>
      </c>
      <c r="N67">
        <v>0.75786945433381103</v>
      </c>
      <c r="O67">
        <v>11.903064861012099</v>
      </c>
      <c r="P67">
        <v>82.365684575389906</v>
      </c>
      <c r="Q67">
        <v>0.14869818311376701</v>
      </c>
    </row>
    <row r="68" spans="1:17" x14ac:dyDescent="0.3">
      <c r="A68" t="s">
        <v>190</v>
      </c>
      <c r="B68" t="s">
        <v>191</v>
      </c>
      <c r="C68" t="str">
        <f>IFERROR(VLOOKUP(Table1[[#This Row],[Ticker]],[1]!Table2[[Symbol]:[Industry]],2,FALSE),"-")</f>
        <v>-</v>
      </c>
      <c r="D68" t="s">
        <v>192</v>
      </c>
      <c r="E68">
        <v>134617.25044845001</v>
      </c>
      <c r="F68">
        <v>4833.55</v>
      </c>
      <c r="G68">
        <v>11.7160004854956</v>
      </c>
      <c r="H68">
        <v>2.6948862773491999</v>
      </c>
      <c r="I68">
        <v>16.378766750697402</v>
      </c>
      <c r="J68">
        <v>-0.66939321458119305</v>
      </c>
      <c r="K68">
        <v>4815.6149203950399</v>
      </c>
      <c r="L68">
        <v>4377.4671867019397</v>
      </c>
      <c r="M68">
        <v>54.695083250398</v>
      </c>
      <c r="N68">
        <v>0.62899027945699504</v>
      </c>
      <c r="O68">
        <v>4.6622047977159502</v>
      </c>
      <c r="P68">
        <v>47.589312977099198</v>
      </c>
      <c r="Q68">
        <v>6.0207191016466002E-2</v>
      </c>
    </row>
    <row r="69" spans="1:17" x14ac:dyDescent="0.3">
      <c r="A69" t="s">
        <v>193</v>
      </c>
      <c r="B69" t="s">
        <v>194</v>
      </c>
      <c r="C69" t="str">
        <f>IFERROR(VLOOKUP(Table1[[#This Row],[Ticker]],[1]!Table2[[Symbol]:[Industry]],2,FALSE),"-")</f>
        <v>-</v>
      </c>
      <c r="D69" t="s">
        <v>195</v>
      </c>
      <c r="E69">
        <v>133712.54171729999</v>
      </c>
      <c r="F69">
        <v>5096.6000000000004</v>
      </c>
      <c r="G69">
        <v>11.3938192838667</v>
      </c>
      <c r="H69">
        <v>1.39854519204727</v>
      </c>
      <c r="I69">
        <v>33.8912126853809</v>
      </c>
      <c r="J69">
        <v>2.8500182107498402</v>
      </c>
      <c r="K69">
        <v>4745.3668696709201</v>
      </c>
      <c r="L69">
        <v>4198.1532439525499</v>
      </c>
      <c r="M69">
        <v>63.1988908770522</v>
      </c>
      <c r="N69">
        <v>0.98823827283444399</v>
      </c>
      <c r="O69">
        <v>0.713220578424822</v>
      </c>
      <c r="P69">
        <v>54.662701423239099</v>
      </c>
      <c r="Q69">
        <v>-3.5844763826987001E-2</v>
      </c>
    </row>
    <row r="70" spans="1:17" x14ac:dyDescent="0.3">
      <c r="A70" t="s">
        <v>196</v>
      </c>
      <c r="B70" t="s">
        <v>197</v>
      </c>
      <c r="C70" t="str">
        <f>IFERROR(VLOOKUP(Table1[[#This Row],[Ticker]],[1]!Table2[[Symbol]:[Industry]],2,FALSE),"-")</f>
        <v>-</v>
      </c>
      <c r="D70" t="s">
        <v>54</v>
      </c>
      <c r="E70">
        <v>132976.8542268</v>
      </c>
      <c r="F70">
        <v>1651.9</v>
      </c>
      <c r="G70">
        <v>4.3078753695945604</v>
      </c>
      <c r="H70">
        <v>8.2820564663493208</v>
      </c>
      <c r="I70">
        <v>-0.20648086000441301</v>
      </c>
      <c r="J70">
        <v>2.4831549369037602</v>
      </c>
      <c r="K70">
        <v>1557.61743762635</v>
      </c>
      <c r="L70">
        <v>1428.5938034902899</v>
      </c>
      <c r="M70">
        <v>73.9571661840708</v>
      </c>
      <c r="N70">
        <v>0.847295905815312</v>
      </c>
      <c r="O70">
        <v>1.7979296567588601</v>
      </c>
      <c r="P70">
        <v>45.927561837455798</v>
      </c>
      <c r="Q70">
        <v>5.0203570422672997E-2</v>
      </c>
    </row>
    <row r="71" spans="1:17" x14ac:dyDescent="0.3">
      <c r="A71" t="s">
        <v>198</v>
      </c>
      <c r="B71" t="s">
        <v>199</v>
      </c>
      <c r="C71" t="str">
        <f>IFERROR(VLOOKUP(Table1[[#This Row],[Ticker]],[1]!Table2[[Symbol]:[Industry]],2,FALSE),"-")</f>
        <v>-</v>
      </c>
      <c r="D71" t="s">
        <v>98</v>
      </c>
      <c r="E71">
        <v>132582.56090397999</v>
      </c>
      <c r="F71">
        <v>2774.9</v>
      </c>
      <c r="G71">
        <v>63.050993556732202</v>
      </c>
      <c r="H71">
        <v>7.6289340148048401</v>
      </c>
      <c r="I71">
        <v>11.837904681635701</v>
      </c>
      <c r="J71">
        <v>1.1543655230779299</v>
      </c>
      <c r="K71">
        <v>2561.3552569766898</v>
      </c>
      <c r="L71">
        <v>2186.5731846062699</v>
      </c>
      <c r="M71">
        <v>70.888055552491906</v>
      </c>
      <c r="N71">
        <v>0.99318544090373995</v>
      </c>
      <c r="O71">
        <v>3.0667771811596798</v>
      </c>
      <c r="P71">
        <v>92.808504724847097</v>
      </c>
      <c r="Q71">
        <v>0.26629035701154402</v>
      </c>
    </row>
    <row r="72" spans="1:17" x14ac:dyDescent="0.3">
      <c r="A72" t="s">
        <v>200</v>
      </c>
      <c r="B72" t="s">
        <v>201</v>
      </c>
      <c r="C72" t="str">
        <f>IFERROR(VLOOKUP(Table1[[#This Row],[Ticker]],[1]!Table2[[Symbol]:[Industry]],2,FALSE),"-")</f>
        <v>-</v>
      </c>
      <c r="D72" t="s">
        <v>34</v>
      </c>
      <c r="E72">
        <v>131300.88572481001</v>
      </c>
      <c r="F72">
        <v>243.5</v>
      </c>
      <c r="G72">
        <v>-4.4492373080301402</v>
      </c>
      <c r="H72">
        <v>3.9016089206446001</v>
      </c>
      <c r="I72">
        <v>-23.337236570380501</v>
      </c>
      <c r="J72">
        <v>-0.34427269553453799</v>
      </c>
      <c r="K72">
        <v>253.67997965045399</v>
      </c>
      <c r="L72">
        <v>246.83006319742199</v>
      </c>
      <c r="M72">
        <v>64.401959280153804</v>
      </c>
      <c r="N72">
        <v>0.660193556153582</v>
      </c>
      <c r="O72">
        <v>23.0800821355236</v>
      </c>
      <c r="P72">
        <v>29.624700558956601</v>
      </c>
      <c r="Q72">
        <v>0.14889859358348201</v>
      </c>
    </row>
    <row r="73" spans="1:17" x14ac:dyDescent="0.3">
      <c r="A73" t="s">
        <v>202</v>
      </c>
      <c r="B73" t="s">
        <v>203</v>
      </c>
      <c r="C73" t="str">
        <f>IFERROR(VLOOKUP(Table1[[#This Row],[Ticker]],[1]!Table2[[Symbol]:[Industry]],2,FALSE),"-")</f>
        <v>-</v>
      </c>
      <c r="D73" t="s">
        <v>204</v>
      </c>
      <c r="E73">
        <v>130934.013633852</v>
      </c>
      <c r="F73">
        <v>193.16</v>
      </c>
      <c r="G73">
        <v>59.6914333950171</v>
      </c>
      <c r="H73">
        <v>0.68980880989926696</v>
      </c>
      <c r="I73">
        <v>49.038936813813699</v>
      </c>
      <c r="J73">
        <v>-4.21399524299372</v>
      </c>
      <c r="K73">
        <v>186.61094285038601</v>
      </c>
      <c r="L73">
        <v>148.31440271993901</v>
      </c>
      <c r="M73">
        <v>49.709983467546103</v>
      </c>
      <c r="N73">
        <v>0.52614797605270203</v>
      </c>
      <c r="O73">
        <v>8.1383309173741907</v>
      </c>
      <c r="P73">
        <v>122.534562211981</v>
      </c>
      <c r="Q73">
        <v>4.8395318576667998E-2</v>
      </c>
    </row>
    <row r="74" spans="1:17" x14ac:dyDescent="0.3">
      <c r="A74" t="s">
        <v>205</v>
      </c>
      <c r="B74" t="s">
        <v>206</v>
      </c>
      <c r="C74" t="str">
        <f>IFERROR(VLOOKUP(Table1[[#This Row],[Ticker]],[1]!Table2[[Symbol]:[Industry]],2,FALSE),"-")</f>
        <v>-</v>
      </c>
      <c r="D74" t="s">
        <v>34</v>
      </c>
      <c r="E74">
        <v>128300.353281815</v>
      </c>
      <c r="F74">
        <v>112.94</v>
      </c>
      <c r="G74">
        <v>38.533235612635998</v>
      </c>
      <c r="H74">
        <v>-3.57150585259817</v>
      </c>
      <c r="I74">
        <v>-22.866714577376499</v>
      </c>
      <c r="J74">
        <v>-1.0234532197072801</v>
      </c>
      <c r="K74">
        <v>118.40000918545699</v>
      </c>
      <c r="L74">
        <v>111.34466462736501</v>
      </c>
      <c r="M74">
        <v>53.178078180028102</v>
      </c>
      <c r="N74">
        <v>0.47435206056338403</v>
      </c>
      <c r="O74">
        <v>26.527359659996399</v>
      </c>
      <c r="P74">
        <v>72.427480916030504</v>
      </c>
      <c r="Q74">
        <v>0.136301372934475</v>
      </c>
    </row>
    <row r="75" spans="1:17" x14ac:dyDescent="0.3">
      <c r="A75" t="s">
        <v>207</v>
      </c>
      <c r="B75" t="s">
        <v>208</v>
      </c>
      <c r="C75" t="str">
        <f>IFERROR(VLOOKUP(Table1[[#This Row],[Ticker]],[1]!Table2[[Symbol]:[Industry]],2,FALSE),"-")</f>
        <v>-</v>
      </c>
      <c r="D75" t="s">
        <v>124</v>
      </c>
      <c r="E75">
        <v>125351.408412</v>
      </c>
      <c r="F75">
        <v>592.70000000000005</v>
      </c>
      <c r="G75">
        <v>254.83952702881899</v>
      </c>
      <c r="H75">
        <v>4.7716375782008802</v>
      </c>
      <c r="I75">
        <v>131.89590731053499</v>
      </c>
      <c r="J75">
        <v>2.7721055380257398</v>
      </c>
      <c r="K75">
        <v>538.82383846206301</v>
      </c>
      <c r="L75">
        <v>370.54990924541102</v>
      </c>
      <c r="M75">
        <v>66.377367277238093</v>
      </c>
      <c r="N75">
        <v>0.63853404910943601</v>
      </c>
      <c r="O75">
        <v>9.1614644845621598</v>
      </c>
      <c r="P75">
        <v>316.95392191347099</v>
      </c>
      <c r="Q75">
        <v>0.22775197276665701</v>
      </c>
    </row>
    <row r="76" spans="1:17" x14ac:dyDescent="0.3">
      <c r="A76" t="s">
        <v>209</v>
      </c>
      <c r="B76" t="s">
        <v>210</v>
      </c>
      <c r="C76" t="str">
        <f>IFERROR(VLOOKUP(Table1[[#This Row],[Ticker]],[1]!Table2[[Symbol]:[Industry]],2,FALSE),"-")</f>
        <v>-</v>
      </c>
      <c r="D76" t="s">
        <v>51</v>
      </c>
      <c r="E76">
        <v>124908.97690518</v>
      </c>
      <c r="F76">
        <v>1487.3</v>
      </c>
      <c r="G76">
        <v>5.6917746220711596</v>
      </c>
      <c r="H76">
        <v>7.3834721264353798</v>
      </c>
      <c r="I76">
        <v>25.816659155140499</v>
      </c>
      <c r="J76">
        <v>3.36592721618476</v>
      </c>
      <c r="K76">
        <v>1391.9611036958399</v>
      </c>
      <c r="L76">
        <v>1267.4757605033701</v>
      </c>
      <c r="M76">
        <v>74.811839014016002</v>
      </c>
      <c r="N76">
        <v>1.14780309295028</v>
      </c>
      <c r="O76">
        <v>1.2875680763800099</v>
      </c>
      <c r="P76">
        <v>47.082674050632903</v>
      </c>
      <c r="Q76">
        <v>0.11885242779736301</v>
      </c>
    </row>
    <row r="77" spans="1:17" x14ac:dyDescent="0.3">
      <c r="A77" t="s">
        <v>211</v>
      </c>
      <c r="B77" t="s">
        <v>212</v>
      </c>
      <c r="C77" t="str">
        <f>IFERROR(VLOOKUP(Table1[[#This Row],[Ticker]],[1]!Table2[[Symbol]:[Industry]],2,FALSE),"-")</f>
        <v>-</v>
      </c>
      <c r="D77" t="s">
        <v>138</v>
      </c>
      <c r="E77">
        <v>124819.65936036</v>
      </c>
      <c r="F77">
        <v>1218.2</v>
      </c>
      <c r="G77">
        <v>44.561055000157097</v>
      </c>
      <c r="H77">
        <v>0.371479775630152</v>
      </c>
      <c r="I77">
        <v>-9.6643921448811998</v>
      </c>
      <c r="J77">
        <v>-1.0335148709875599</v>
      </c>
      <c r="K77">
        <v>1303.5857421092001</v>
      </c>
      <c r="L77">
        <v>1181.8234156073199</v>
      </c>
      <c r="M77">
        <v>51.163158406245103</v>
      </c>
      <c r="N77">
        <v>1.0547833945377101</v>
      </c>
      <c r="O77">
        <v>35.441635199474597</v>
      </c>
      <c r="P77">
        <v>79.649019318684495</v>
      </c>
      <c r="Q77">
        <v>8.6454625560790005E-2</v>
      </c>
    </row>
    <row r="78" spans="1:17" x14ac:dyDescent="0.3">
      <c r="A78" t="s">
        <v>213</v>
      </c>
      <c r="B78" t="s">
        <v>214</v>
      </c>
      <c r="C78" t="str">
        <f>IFERROR(VLOOKUP(Table1[[#This Row],[Ticker]],[1]!Table2[[Symbol]:[Industry]],2,FALSE),"-")</f>
        <v>-</v>
      </c>
      <c r="D78" t="s">
        <v>215</v>
      </c>
      <c r="E78">
        <v>124224.63800922</v>
      </c>
      <c r="F78">
        <v>1028.5999999999999</v>
      </c>
      <c r="G78">
        <v>-3.2262892614979699</v>
      </c>
      <c r="H78">
        <v>-15.1046458357765</v>
      </c>
      <c r="I78">
        <v>-15.824937427267599</v>
      </c>
      <c r="J78">
        <v>-2.5651291148715498</v>
      </c>
      <c r="K78">
        <v>1060.0237730311801</v>
      </c>
      <c r="L78">
        <v>1058.65655482433</v>
      </c>
      <c r="M78">
        <v>41.278136924459602</v>
      </c>
      <c r="N78">
        <v>0.65801837810219599</v>
      </c>
      <c r="O78">
        <v>31.051915224577101</v>
      </c>
      <c r="P78">
        <v>49.941690962099102</v>
      </c>
      <c r="Q78">
        <v>-3.3492911422038002E-2</v>
      </c>
    </row>
    <row r="79" spans="1:17" x14ac:dyDescent="0.3">
      <c r="A79" t="s">
        <v>216</v>
      </c>
      <c r="B79" t="s">
        <v>217</v>
      </c>
      <c r="C79" t="str">
        <f>IFERROR(VLOOKUP(Table1[[#This Row],[Ticker]],[1]!Table2[[Symbol]:[Industry]],2,FALSE),"-")</f>
        <v>-</v>
      </c>
      <c r="D79" t="s">
        <v>63</v>
      </c>
      <c r="E79">
        <v>123121.90384304</v>
      </c>
      <c r="F79">
        <v>698.5</v>
      </c>
      <c r="G79">
        <v>63.073180705068097</v>
      </c>
      <c r="H79">
        <v>-1.95319154867532</v>
      </c>
      <c r="I79">
        <v>22.6664408884651</v>
      </c>
      <c r="J79">
        <v>-6.1529859493782304</v>
      </c>
      <c r="K79">
        <v>693.70976074001305</v>
      </c>
      <c r="L79">
        <v>585.25541960336602</v>
      </c>
      <c r="M79">
        <v>47.953066023964404</v>
      </c>
      <c r="N79">
        <v>0.70120425213646298</v>
      </c>
      <c r="O79">
        <v>7.65926986399427</v>
      </c>
      <c r="P79">
        <v>101.00719424460399</v>
      </c>
      <c r="Q79">
        <v>9.2659683491895004E-2</v>
      </c>
    </row>
    <row r="80" spans="1:17" x14ac:dyDescent="0.3">
      <c r="A80" t="s">
        <v>218</v>
      </c>
      <c r="B80" t="s">
        <v>219</v>
      </c>
      <c r="C80" t="str">
        <f>IFERROR(VLOOKUP(Table1[[#This Row],[Ticker]],[1]!Table2[[Symbol]:[Industry]],2,FALSE),"-")</f>
        <v>-</v>
      </c>
      <c r="D80" t="s">
        <v>51</v>
      </c>
      <c r="E80">
        <v>121256.90215625</v>
      </c>
      <c r="F80">
        <v>3243.95</v>
      </c>
      <c r="G80">
        <v>42.250592743753401</v>
      </c>
      <c r="H80">
        <v>10.8989487996022</v>
      </c>
      <c r="I80">
        <v>20.129464747036099</v>
      </c>
      <c r="J80">
        <v>1.0151524794592801</v>
      </c>
      <c r="K80">
        <v>2957.5526996210801</v>
      </c>
      <c r="L80">
        <v>2522.6832962816502</v>
      </c>
      <c r="M80">
        <v>72.296477904594198</v>
      </c>
      <c r="N80">
        <v>0.70470236782151296</v>
      </c>
      <c r="O80">
        <v>1.2053206738698199</v>
      </c>
      <c r="P80">
        <v>84.226367947298101</v>
      </c>
      <c r="Q80">
        <v>0.107436006071107</v>
      </c>
    </row>
    <row r="81" spans="1:17" x14ac:dyDescent="0.3">
      <c r="A81" t="s">
        <v>220</v>
      </c>
      <c r="B81" t="s">
        <v>221</v>
      </c>
      <c r="C81" t="str">
        <f>IFERROR(VLOOKUP(Table1[[#This Row],[Ticker]],[1]!Table2[[Symbol]:[Industry]],2,FALSE),"-")</f>
        <v>-</v>
      </c>
      <c r="D81" t="s">
        <v>222</v>
      </c>
      <c r="E81">
        <v>118698.74353358999</v>
      </c>
      <c r="F81">
        <v>1194.95</v>
      </c>
      <c r="G81">
        <v>13.9607178266592</v>
      </c>
      <c r="H81">
        <v>0.63348450435388104</v>
      </c>
      <c r="I81">
        <v>-11.9214853979119</v>
      </c>
      <c r="J81">
        <v>-1.49736213948093</v>
      </c>
      <c r="K81">
        <v>1172.07854985431</v>
      </c>
      <c r="L81">
        <v>1089.3305327675801</v>
      </c>
      <c r="M81">
        <v>53.247666214354801</v>
      </c>
      <c r="N81">
        <v>0.81356121433605799</v>
      </c>
      <c r="O81">
        <v>4.8931251368797799</v>
      </c>
      <c r="P81">
        <v>44.540362419329099</v>
      </c>
      <c r="Q81">
        <v>7.5494408872799996E-3</v>
      </c>
    </row>
    <row r="82" spans="1:17" x14ac:dyDescent="0.3">
      <c r="A82" t="s">
        <v>223</v>
      </c>
      <c r="B82" t="s">
        <v>224</v>
      </c>
      <c r="C82" t="str">
        <f>IFERROR(VLOOKUP(Table1[[#This Row],[Ticker]],[1]!Table2[[Symbol]:[Industry]],2,FALSE),"-")</f>
        <v>-</v>
      </c>
      <c r="D82" t="s">
        <v>225</v>
      </c>
      <c r="E82">
        <v>118318.91281875</v>
      </c>
      <c r="F82">
        <v>11067.7</v>
      </c>
      <c r="G82">
        <v>24.117653500752599</v>
      </c>
      <c r="H82">
        <v>14.2383627698074</v>
      </c>
      <c r="I82">
        <v>12.513593970081301</v>
      </c>
      <c r="J82">
        <v>9.3890457914336896</v>
      </c>
      <c r="K82">
        <v>9580.0603973712605</v>
      </c>
      <c r="L82">
        <v>8592.8382997506505</v>
      </c>
      <c r="M82">
        <v>89.503692025840493</v>
      </c>
      <c r="N82">
        <v>1.5873021140422601</v>
      </c>
      <c r="O82">
        <v>1.05984079799776</v>
      </c>
      <c r="P82">
        <v>66.986526652484201</v>
      </c>
      <c r="Q82">
        <v>0.10313110999351401</v>
      </c>
    </row>
    <row r="83" spans="1:17" x14ac:dyDescent="0.3">
      <c r="A83" t="s">
        <v>226</v>
      </c>
      <c r="B83" t="s">
        <v>227</v>
      </c>
      <c r="C83" t="str">
        <f>IFERROR(VLOOKUP(Table1[[#This Row],[Ticker]],[1]!Table2[[Symbol]:[Industry]],2,FALSE),"-")</f>
        <v>-</v>
      </c>
      <c r="D83" t="s">
        <v>228</v>
      </c>
      <c r="E83">
        <v>118253.392360414</v>
      </c>
      <c r="F83">
        <v>434.4</v>
      </c>
      <c r="G83">
        <v>113.512533685592</v>
      </c>
      <c r="H83">
        <v>4.0451414422930299</v>
      </c>
      <c r="I83">
        <v>49.563013713188603</v>
      </c>
      <c r="J83">
        <v>-0.87782932032081096</v>
      </c>
      <c r="K83">
        <v>411.23759976512201</v>
      </c>
      <c r="L83">
        <v>323.90300219013602</v>
      </c>
      <c r="M83">
        <v>54.0428273686842</v>
      </c>
      <c r="N83">
        <v>0.33371257816774202</v>
      </c>
      <c r="O83">
        <v>5.9737569060773499</v>
      </c>
      <c r="P83">
        <v>160.587882423515</v>
      </c>
      <c r="Q83">
        <v>6.3616559013362994E-2</v>
      </c>
    </row>
    <row r="84" spans="1:17" x14ac:dyDescent="0.3">
      <c r="A84" t="s">
        <v>229</v>
      </c>
      <c r="B84" t="s">
        <v>230</v>
      </c>
      <c r="C84" t="str">
        <f>IFERROR(VLOOKUP(Table1[[#This Row],[Ticker]],[1]!Table2[[Symbol]:[Industry]],2,FALSE),"-")</f>
        <v>-</v>
      </c>
      <c r="D84" t="s">
        <v>231</v>
      </c>
      <c r="E84">
        <v>118199.3214578</v>
      </c>
      <c r="F84">
        <v>1901.3</v>
      </c>
      <c r="G84">
        <v>10.8502251840893</v>
      </c>
      <c r="H84">
        <v>4.4330181759483196</v>
      </c>
      <c r="I84">
        <v>9.8866341426943496</v>
      </c>
      <c r="J84">
        <v>-0.41828248491980902</v>
      </c>
      <c r="K84">
        <v>1848.5073672830199</v>
      </c>
      <c r="L84">
        <v>1653.9851030039899</v>
      </c>
      <c r="M84">
        <v>52.510827503601298</v>
      </c>
      <c r="N84">
        <v>0.66064829590944796</v>
      </c>
      <c r="O84">
        <v>4.42328932835429</v>
      </c>
      <c r="P84">
        <v>54.219896986656899</v>
      </c>
      <c r="Q84">
        <v>-1.3122374276999999E-4</v>
      </c>
    </row>
    <row r="85" spans="1:17" x14ac:dyDescent="0.3">
      <c r="A85" t="s">
        <v>232</v>
      </c>
      <c r="B85" t="s">
        <v>233</v>
      </c>
      <c r="C85" t="str">
        <f>IFERROR(VLOOKUP(Table1[[#This Row],[Ticker]],[1]!Table2[[Symbol]:[Industry]],2,FALSE),"-")</f>
        <v>-</v>
      </c>
      <c r="D85" t="s">
        <v>57</v>
      </c>
      <c r="E85">
        <v>118132.390821375</v>
      </c>
      <c r="F85">
        <v>682.25</v>
      </c>
      <c r="G85">
        <v>239.153194264977</v>
      </c>
      <c r="H85">
        <v>21.914866113207601</v>
      </c>
      <c r="I85">
        <v>51.300122683820497</v>
      </c>
      <c r="J85">
        <v>0.51008187124737703</v>
      </c>
      <c r="K85">
        <v>613.36030262250404</v>
      </c>
      <c r="L85">
        <v>442.37178040901301</v>
      </c>
      <c r="M85">
        <v>68.651692901592796</v>
      </c>
      <c r="N85">
        <v>1.2929268893525001</v>
      </c>
      <c r="O85">
        <v>12.554049102235201</v>
      </c>
      <c r="P85">
        <v>278.32717190388098</v>
      </c>
      <c r="Q85">
        <v>0.17178165996344499</v>
      </c>
    </row>
    <row r="86" spans="1:17" x14ac:dyDescent="0.3">
      <c r="A86" t="s">
        <v>234</v>
      </c>
      <c r="B86" t="s">
        <v>235</v>
      </c>
      <c r="C86" t="str">
        <f>IFERROR(VLOOKUP(Table1[[#This Row],[Ticker]],[1]!Table2[[Symbol]:[Industry]],2,FALSE),"-")</f>
        <v>-</v>
      </c>
      <c r="D86" t="s">
        <v>54</v>
      </c>
      <c r="E86">
        <v>116078.324784</v>
      </c>
      <c r="F86">
        <v>3462.85</v>
      </c>
      <c r="G86">
        <v>58.492468939310299</v>
      </c>
      <c r="H86">
        <v>5.7947138089581198</v>
      </c>
      <c r="I86">
        <v>16.223739293516498</v>
      </c>
      <c r="J86">
        <v>1.33152068107918</v>
      </c>
      <c r="K86">
        <v>3188.6498288138</v>
      </c>
      <c r="L86">
        <v>2716.2361035771301</v>
      </c>
      <c r="M86">
        <v>63.998867138816799</v>
      </c>
      <c r="N86">
        <v>1.0003229321940199</v>
      </c>
      <c r="O86">
        <v>3.20978384856405</v>
      </c>
      <c r="P86">
        <v>92.873454383424203</v>
      </c>
      <c r="Q86">
        <v>0.103838366258221</v>
      </c>
    </row>
    <row r="87" spans="1:17" x14ac:dyDescent="0.3">
      <c r="A87" t="s">
        <v>236</v>
      </c>
      <c r="B87" t="s">
        <v>237</v>
      </c>
      <c r="C87" t="str">
        <f>IFERROR(VLOOKUP(Table1[[#This Row],[Ticker]],[1]!Table2[[Symbol]:[Industry]],2,FALSE),"-")</f>
        <v>-</v>
      </c>
      <c r="D87" t="s">
        <v>34</v>
      </c>
      <c r="E87">
        <v>114548.61827136</v>
      </c>
      <c r="F87">
        <v>59.73</v>
      </c>
      <c r="G87">
        <v>59.092454285969502</v>
      </c>
      <c r="H87">
        <v>-5.5794400731627203</v>
      </c>
      <c r="I87">
        <v>-17.8817568682142</v>
      </c>
      <c r="J87">
        <v>-2.27495872058801</v>
      </c>
      <c r="K87">
        <v>62.877663109994103</v>
      </c>
      <c r="L87">
        <v>57.7416371888729</v>
      </c>
      <c r="M87">
        <v>34.643292698049699</v>
      </c>
      <c r="N87">
        <v>0.32011046778027802</v>
      </c>
      <c r="O87">
        <v>40.2142976728612</v>
      </c>
      <c r="P87">
        <v>96.157635467980199</v>
      </c>
      <c r="Q87">
        <v>0.109288156445321</v>
      </c>
    </row>
    <row r="88" spans="1:17" x14ac:dyDescent="0.3">
      <c r="A88" t="s">
        <v>238</v>
      </c>
      <c r="B88" t="s">
        <v>239</v>
      </c>
      <c r="C88" t="str">
        <f>IFERROR(VLOOKUP(Table1[[#This Row],[Ticker]],[1]!Table2[[Symbol]:[Industry]],2,FALSE),"-")</f>
        <v>-</v>
      </c>
      <c r="D88" t="s">
        <v>54</v>
      </c>
      <c r="E88">
        <v>114472.960262055</v>
      </c>
      <c r="F88">
        <v>6787.2</v>
      </c>
      <c r="G88">
        <v>-9.1066819507324404</v>
      </c>
      <c r="H88">
        <v>-2.7729164930510999</v>
      </c>
      <c r="I88">
        <v>-5.3296495444327201</v>
      </c>
      <c r="J88">
        <v>-1.7614530658346801</v>
      </c>
      <c r="K88">
        <v>6727.87741537696</v>
      </c>
      <c r="L88">
        <v>6194.6756509651204</v>
      </c>
      <c r="M88">
        <v>43.444886765285602</v>
      </c>
      <c r="N88">
        <v>0.81131645364445204</v>
      </c>
      <c r="O88">
        <v>4.7184405940594099</v>
      </c>
      <c r="P88">
        <v>30.383917165333099</v>
      </c>
      <c r="Q88">
        <v>1.2429400179539E-2</v>
      </c>
    </row>
    <row r="89" spans="1:17" x14ac:dyDescent="0.3">
      <c r="A89" t="s">
        <v>240</v>
      </c>
      <c r="B89" t="s">
        <v>241</v>
      </c>
      <c r="C89" t="str">
        <f>IFERROR(VLOOKUP(Table1[[#This Row],[Ticker]],[1]!Table2[[Symbol]:[Industry]],2,FALSE),"-")</f>
        <v>-</v>
      </c>
      <c r="D89" t="s">
        <v>24</v>
      </c>
      <c r="E89">
        <v>112856.168861064</v>
      </c>
      <c r="F89">
        <v>1434.4</v>
      </c>
      <c r="G89">
        <v>-28.147329375198499</v>
      </c>
      <c r="H89">
        <v>1.45093142393632</v>
      </c>
      <c r="I89">
        <v>-18.794036546744799</v>
      </c>
      <c r="J89">
        <v>2.9207402359306101</v>
      </c>
      <c r="K89">
        <v>1414.22471710217</v>
      </c>
      <c r="L89">
        <v>1440.8602583735401</v>
      </c>
      <c r="M89">
        <v>80.757640696766501</v>
      </c>
      <c r="N89">
        <v>0.80331592050029399</v>
      </c>
      <c r="O89">
        <v>18.133017289458898</v>
      </c>
      <c r="P89">
        <v>7.9145350586819099</v>
      </c>
      <c r="Q89">
        <v>2.2229134348566999E-2</v>
      </c>
    </row>
    <row r="90" spans="1:17" x14ac:dyDescent="0.3">
      <c r="A90" t="s">
        <v>242</v>
      </c>
      <c r="B90" t="s">
        <v>243</v>
      </c>
      <c r="C90" t="str">
        <f>IFERROR(VLOOKUP(Table1[[#This Row],[Ticker]],[1]!Table2[[Symbol]:[Industry]],2,FALSE),"-")</f>
        <v>-</v>
      </c>
      <c r="D90" t="s">
        <v>185</v>
      </c>
      <c r="E90">
        <v>112834.204071364</v>
      </c>
      <c r="F90">
        <v>650.04999999999995</v>
      </c>
      <c r="G90">
        <v>-12.516232959366899</v>
      </c>
      <c r="H90">
        <v>1.38115307597633</v>
      </c>
      <c r="I90">
        <v>8.5184724829932694</v>
      </c>
      <c r="J90">
        <v>-1.7839599988777699</v>
      </c>
      <c r="K90">
        <v>623.84997059680495</v>
      </c>
      <c r="L90">
        <v>579.93404235060996</v>
      </c>
      <c r="M90">
        <v>49.6676253626866</v>
      </c>
      <c r="N90">
        <v>0.64307788515561304</v>
      </c>
      <c r="O90">
        <v>1.8921621413737499</v>
      </c>
      <c r="P90">
        <v>32.880212591986897</v>
      </c>
      <c r="Q90">
        <v>-8.1232734777793997E-2</v>
      </c>
    </row>
    <row r="91" spans="1:17" x14ac:dyDescent="0.3">
      <c r="A91" t="s">
        <v>244</v>
      </c>
      <c r="B91" t="s">
        <v>245</v>
      </c>
      <c r="C91" t="str">
        <f>IFERROR(VLOOKUP(Table1[[#This Row],[Ticker]],[1]!Table2[[Symbol]:[Industry]],2,FALSE),"-")</f>
        <v>-</v>
      </c>
      <c r="D91" t="s">
        <v>54</v>
      </c>
      <c r="E91">
        <v>111847.93915845</v>
      </c>
      <c r="F91">
        <v>1127.9000000000001</v>
      </c>
      <c r="G91">
        <v>50.1042621371436</v>
      </c>
      <c r="H91">
        <v>-11.2662832580138</v>
      </c>
      <c r="I91">
        <v>6.7307496818944799</v>
      </c>
      <c r="J91">
        <v>-3.5500754317110799</v>
      </c>
      <c r="K91">
        <v>1152.3028730987901</v>
      </c>
      <c r="L91">
        <v>972.19640537943303</v>
      </c>
      <c r="M91">
        <v>30.689277871159</v>
      </c>
      <c r="N91">
        <v>2.2807613813665699</v>
      </c>
      <c r="O91">
        <v>17.412891213759998</v>
      </c>
      <c r="P91">
        <v>98.661382650814602</v>
      </c>
      <c r="Q91">
        <v>7.7971548735935994E-2</v>
      </c>
    </row>
    <row r="92" spans="1:17" x14ac:dyDescent="0.3">
      <c r="A92" t="s">
        <v>246</v>
      </c>
      <c r="B92" t="s">
        <v>247</v>
      </c>
      <c r="C92" t="str">
        <f>IFERROR(VLOOKUP(Table1[[#This Row],[Ticker]],[1]!Table2[[Symbol]:[Industry]],2,FALSE),"-")</f>
        <v>-</v>
      </c>
      <c r="D92" t="s">
        <v>98</v>
      </c>
      <c r="E92">
        <v>111552.90942276</v>
      </c>
      <c r="F92">
        <v>5683.75</v>
      </c>
      <c r="G92">
        <v>64.104074736925099</v>
      </c>
      <c r="H92">
        <v>6.5831693038503802</v>
      </c>
      <c r="I92">
        <v>10.7802283942007</v>
      </c>
      <c r="J92">
        <v>5.2070324690635497</v>
      </c>
      <c r="K92">
        <v>5358.9598628820804</v>
      </c>
      <c r="L92">
        <v>4748.1223003431196</v>
      </c>
      <c r="M92">
        <v>75.029566635677199</v>
      </c>
      <c r="N92">
        <v>1.0818820450043101</v>
      </c>
      <c r="O92">
        <v>3.70881900153947</v>
      </c>
      <c r="P92">
        <v>94.859180280096595</v>
      </c>
      <c r="Q92">
        <v>7.7394403856408001E-2</v>
      </c>
    </row>
    <row r="93" spans="1:17" x14ac:dyDescent="0.3">
      <c r="A93" t="s">
        <v>248</v>
      </c>
      <c r="B93" t="s">
        <v>249</v>
      </c>
      <c r="C93" t="str">
        <f>IFERROR(VLOOKUP(Table1[[#This Row],[Ticker]],[1]!Table2[[Symbol]:[Industry]],2,FALSE),"-")</f>
        <v>-</v>
      </c>
      <c r="D93" t="s">
        <v>37</v>
      </c>
      <c r="E93">
        <v>108778.32041421</v>
      </c>
      <c r="F93">
        <v>769.35</v>
      </c>
      <c r="G93">
        <v>9.9512049269646692</v>
      </c>
      <c r="H93">
        <v>3.62494118532558</v>
      </c>
      <c r="I93">
        <v>28.195772180262001</v>
      </c>
      <c r="J93">
        <v>2.8211445036409102</v>
      </c>
      <c r="K93">
        <v>698.490350107366</v>
      </c>
      <c r="L93">
        <v>612.19794938540804</v>
      </c>
      <c r="M93">
        <v>68.518577065002901</v>
      </c>
      <c r="N93">
        <v>0.86518215120561304</v>
      </c>
      <c r="O93">
        <v>0.26645869890167201</v>
      </c>
      <c r="P93">
        <v>66.004962779156301</v>
      </c>
      <c r="Q93">
        <v>-3.2429758851708998E-2</v>
      </c>
    </row>
    <row r="94" spans="1:17" x14ac:dyDescent="0.3">
      <c r="A94" t="s">
        <v>250</v>
      </c>
      <c r="B94" t="s">
        <v>251</v>
      </c>
      <c r="C94" t="str">
        <f>IFERROR(VLOOKUP(Table1[[#This Row],[Ticker]],[1]!Table2[[Symbol]:[Industry]],2,FALSE),"-")</f>
        <v>-</v>
      </c>
      <c r="D94" t="s">
        <v>252</v>
      </c>
      <c r="E94">
        <v>108000.691407705</v>
      </c>
      <c r="F94">
        <v>1499.35</v>
      </c>
      <c r="G94">
        <v>15.8510872950636</v>
      </c>
      <c r="H94">
        <v>4.6606218453194099</v>
      </c>
      <c r="I94">
        <v>16.145174165861</v>
      </c>
      <c r="J94">
        <v>1.4124438392040299</v>
      </c>
      <c r="K94">
        <v>1383.69906398228</v>
      </c>
      <c r="L94">
        <v>1218.77369076577</v>
      </c>
      <c r="M94">
        <v>69.715464216017295</v>
      </c>
      <c r="N94">
        <v>0.77708082875217299</v>
      </c>
      <c r="O94">
        <v>0.51022109580818298</v>
      </c>
      <c r="P94">
        <v>52.784429612268703</v>
      </c>
      <c r="Q94">
        <v>7.7185240242610004E-2</v>
      </c>
    </row>
    <row r="95" spans="1:17" x14ac:dyDescent="0.3">
      <c r="A95" t="s">
        <v>253</v>
      </c>
      <c r="B95" t="s">
        <v>254</v>
      </c>
      <c r="C95" t="str">
        <f>IFERROR(VLOOKUP(Table1[[#This Row],[Ticker]],[1]!Table2[[Symbol]:[Industry]],2,FALSE),"-")</f>
        <v>-</v>
      </c>
      <c r="D95" t="s">
        <v>37</v>
      </c>
      <c r="E95">
        <v>108000.661955085</v>
      </c>
      <c r="F95">
        <v>2250.6999999999998</v>
      </c>
      <c r="G95">
        <v>36.702847059037801</v>
      </c>
      <c r="H95">
        <v>10.752438760708101</v>
      </c>
      <c r="I95">
        <v>23.931714164492099</v>
      </c>
      <c r="J95">
        <v>2.07756164858076</v>
      </c>
      <c r="K95">
        <v>1976.8862855186101</v>
      </c>
      <c r="L95">
        <v>1715.30694072355</v>
      </c>
      <c r="M95">
        <v>83.016260131090107</v>
      </c>
      <c r="N95">
        <v>1.0056333641523501</v>
      </c>
      <c r="O95">
        <v>0.54649664548806998</v>
      </c>
      <c r="P95">
        <v>77.780410742496002</v>
      </c>
      <c r="Q95">
        <v>-5.769411411867E-3</v>
      </c>
    </row>
    <row r="96" spans="1:17" x14ac:dyDescent="0.3">
      <c r="A96" t="s">
        <v>255</v>
      </c>
      <c r="B96" t="s">
        <v>256</v>
      </c>
      <c r="C96" t="str">
        <f>IFERROR(VLOOKUP(Table1[[#This Row],[Ticker]],[1]!Table2[[Symbol]:[Industry]],2,FALSE),"-")</f>
        <v>-</v>
      </c>
      <c r="D96" t="s">
        <v>257</v>
      </c>
      <c r="E96">
        <v>105457.96799999999</v>
      </c>
      <c r="F96">
        <v>3870.05</v>
      </c>
      <c r="G96">
        <v>95.193707207731407</v>
      </c>
      <c r="H96">
        <v>10.4387080118121</v>
      </c>
      <c r="I96">
        <v>26.5992835611674</v>
      </c>
      <c r="J96">
        <v>1.00950158701739</v>
      </c>
      <c r="K96">
        <v>3745.1808099940599</v>
      </c>
      <c r="L96">
        <v>3137.7185394626699</v>
      </c>
      <c r="M96">
        <v>57.121323061860302</v>
      </c>
      <c r="N96">
        <v>0.56137235667850904</v>
      </c>
      <c r="O96">
        <v>7.7996408315137797</v>
      </c>
      <c r="P96">
        <v>134.08032420008399</v>
      </c>
      <c r="Q96">
        <v>0.1870274031559</v>
      </c>
    </row>
    <row r="97" spans="1:17" x14ac:dyDescent="0.3">
      <c r="A97" t="s">
        <v>258</v>
      </c>
      <c r="B97" t="s">
        <v>259</v>
      </c>
      <c r="C97" t="str">
        <f>IFERROR(VLOOKUP(Table1[[#This Row],[Ticker]],[1]!Table2[[Symbol]:[Industry]],2,FALSE),"-")</f>
        <v>-</v>
      </c>
      <c r="D97" t="s">
        <v>27</v>
      </c>
      <c r="E97">
        <v>104898.2240432</v>
      </c>
      <c r="F97">
        <v>14.83</v>
      </c>
      <c r="G97">
        <v>19.266470034000999</v>
      </c>
      <c r="H97">
        <v>-5.9485152337655496</v>
      </c>
      <c r="I97">
        <v>-8.0294601902844196</v>
      </c>
      <c r="J97">
        <v>-6.5580410774163802</v>
      </c>
      <c r="K97">
        <v>15.7830008268932</v>
      </c>
      <c r="L97">
        <v>14.3933688333642</v>
      </c>
      <c r="M97">
        <v>31.193565561325901</v>
      </c>
      <c r="N97">
        <v>0.96289714298551099</v>
      </c>
      <c r="O97">
        <v>29.3324342548887</v>
      </c>
      <c r="P97">
        <v>55.287958115183201</v>
      </c>
      <c r="Q97">
        <v>5.9875813493248997E-2</v>
      </c>
    </row>
    <row r="98" spans="1:17" x14ac:dyDescent="0.3">
      <c r="A98" t="s">
        <v>260</v>
      </c>
      <c r="B98" t="s">
        <v>261</v>
      </c>
      <c r="C98" t="str">
        <f>IFERROR(VLOOKUP(Table1[[#This Row],[Ticker]],[1]!Table2[[Symbol]:[Industry]],2,FALSE),"-")</f>
        <v>-</v>
      </c>
      <c r="D98" t="s">
        <v>163</v>
      </c>
      <c r="E98">
        <v>104487.44610584</v>
      </c>
      <c r="F98">
        <v>688.95</v>
      </c>
      <c r="G98">
        <v>29.363986989973</v>
      </c>
      <c r="H98">
        <v>-2.5801624646575601</v>
      </c>
      <c r="I98">
        <v>34.415915614271</v>
      </c>
      <c r="J98">
        <v>-6.1328820360153502</v>
      </c>
      <c r="K98">
        <v>699.79826702253104</v>
      </c>
      <c r="L98">
        <v>586.11675176839901</v>
      </c>
      <c r="M98">
        <v>30.3405762088661</v>
      </c>
      <c r="N98">
        <v>0.63612794409094897</v>
      </c>
      <c r="O98">
        <v>13.760069671238799</v>
      </c>
      <c r="P98">
        <v>91.801224944320694</v>
      </c>
      <c r="Q98">
        <v>0.231036785272282</v>
      </c>
    </row>
    <row r="99" spans="1:17" x14ac:dyDescent="0.3">
      <c r="A99" t="s">
        <v>262</v>
      </c>
      <c r="B99" t="s">
        <v>263</v>
      </c>
      <c r="C99" t="str">
        <f>IFERROR(VLOOKUP(Table1[[#This Row],[Ticker]],[1]!Table2[[Symbol]:[Industry]],2,FALSE),"-")</f>
        <v>-</v>
      </c>
      <c r="D99" t="s">
        <v>34</v>
      </c>
      <c r="E99">
        <v>102289.73425902</v>
      </c>
      <c r="F99">
        <v>108.6</v>
      </c>
      <c r="G99">
        <v>32.309509701212399</v>
      </c>
      <c r="H99">
        <v>1.64272074433337</v>
      </c>
      <c r="I99">
        <v>-20.727610572557801</v>
      </c>
      <c r="J99">
        <v>-0.19675444362275199</v>
      </c>
      <c r="K99">
        <v>112.34061663368</v>
      </c>
      <c r="L99">
        <v>105.552646182267</v>
      </c>
      <c r="M99">
        <v>63.549499871333801</v>
      </c>
      <c r="N99">
        <v>0.52598605267565701</v>
      </c>
      <c r="O99">
        <v>18.6924493554327</v>
      </c>
      <c r="P99">
        <v>65.902841429880795</v>
      </c>
      <c r="Q99">
        <v>0.15915151581084699</v>
      </c>
    </row>
    <row r="100" spans="1:17" x14ac:dyDescent="0.3">
      <c r="A100" t="s">
        <v>264</v>
      </c>
      <c r="B100" t="s">
        <v>265</v>
      </c>
      <c r="C100" t="str">
        <f>IFERROR(VLOOKUP(Table1[[#This Row],[Ticker]],[1]!Table2[[Symbol]:[Industry]],2,FALSE),"-")</f>
        <v>-</v>
      </c>
      <c r="D100" t="s">
        <v>266</v>
      </c>
      <c r="E100">
        <v>101911.26781465</v>
      </c>
      <c r="F100">
        <v>92.86</v>
      </c>
      <c r="G100">
        <v>14.0481341326142</v>
      </c>
      <c r="H100">
        <v>-6.0486954437409697</v>
      </c>
      <c r="I100">
        <v>-6.0362804816601896</v>
      </c>
      <c r="J100">
        <v>-2.9385886518272799</v>
      </c>
      <c r="K100">
        <v>93.3521022460952</v>
      </c>
      <c r="L100">
        <v>83.632739257663502</v>
      </c>
      <c r="M100">
        <v>42.781230807179803</v>
      </c>
      <c r="N100">
        <v>0.42510482157906798</v>
      </c>
      <c r="O100">
        <v>16.196424725393001</v>
      </c>
      <c r="P100">
        <v>56.067226890756203</v>
      </c>
      <c r="Q100">
        <v>8.8483436643353994E-2</v>
      </c>
    </row>
    <row r="101" spans="1:17" x14ac:dyDescent="0.3">
      <c r="A101" t="s">
        <v>267</v>
      </c>
      <c r="B101" t="s">
        <v>268</v>
      </c>
      <c r="C101" t="str">
        <f>IFERROR(VLOOKUP(Table1[[#This Row],[Ticker]],[1]!Table2[[Symbol]:[Industry]],2,FALSE),"-")</f>
        <v>-</v>
      </c>
      <c r="D101" t="s">
        <v>54</v>
      </c>
      <c r="E101">
        <v>101844.08222722499</v>
      </c>
      <c r="F101">
        <v>2277.25</v>
      </c>
      <c r="G101">
        <v>78.479683083026003</v>
      </c>
      <c r="H101">
        <v>14.779309376089801</v>
      </c>
      <c r="I101">
        <v>23.908444749309101</v>
      </c>
      <c r="J101">
        <v>1.8647188621845401</v>
      </c>
      <c r="K101">
        <v>1971.4063245749401</v>
      </c>
      <c r="L101">
        <v>1631.7028573422999</v>
      </c>
      <c r="M101">
        <v>79.424208814876593</v>
      </c>
      <c r="N101">
        <v>0.87246010479913105</v>
      </c>
      <c r="O101">
        <v>0.30299703589855498</v>
      </c>
      <c r="P101">
        <v>108.634906092533</v>
      </c>
      <c r="Q101">
        <v>0.10129146602070099</v>
      </c>
    </row>
    <row r="102" spans="1:17" x14ac:dyDescent="0.3">
      <c r="A102" t="s">
        <v>269</v>
      </c>
      <c r="B102" t="s">
        <v>270</v>
      </c>
      <c r="C102" t="str">
        <f>IFERROR(VLOOKUP(Table1[[#This Row],[Ticker]],[1]!Table2[[Symbol]:[Industry]],2,FALSE),"-")</f>
        <v>-</v>
      </c>
      <c r="D102" t="s">
        <v>231</v>
      </c>
      <c r="E102">
        <v>101028.62620499999</v>
      </c>
      <c r="F102">
        <v>6717.05</v>
      </c>
      <c r="G102">
        <v>-0.318657060689997</v>
      </c>
      <c r="H102">
        <v>1.2904867793053501</v>
      </c>
      <c r="I102">
        <v>27.700232014948099</v>
      </c>
      <c r="J102">
        <v>-1.2272588296620599</v>
      </c>
      <c r="K102">
        <v>6629.0358638340404</v>
      </c>
      <c r="L102">
        <v>5849.6004809334199</v>
      </c>
      <c r="M102">
        <v>49.314257821545297</v>
      </c>
      <c r="N102">
        <v>0.42709447441265802</v>
      </c>
      <c r="O102">
        <v>9.1468725109981204</v>
      </c>
      <c r="P102">
        <v>76.717968955537998</v>
      </c>
      <c r="Q102">
        <v>0.131160775329522</v>
      </c>
    </row>
    <row r="103" spans="1:17" x14ac:dyDescent="0.3">
      <c r="A103" t="s">
        <v>271</v>
      </c>
      <c r="B103" t="s">
        <v>272</v>
      </c>
      <c r="C103" t="str">
        <f>IFERROR(VLOOKUP(Table1[[#This Row],[Ticker]],[1]!Table2[[Symbol]:[Industry]],2,FALSE),"-")</f>
        <v>-</v>
      </c>
      <c r="D103" t="s">
        <v>273</v>
      </c>
      <c r="E103">
        <v>100680.54578605101</v>
      </c>
      <c r="F103">
        <v>74.16</v>
      </c>
      <c r="G103">
        <v>178.684312357652</v>
      </c>
      <c r="H103">
        <v>4.2273936129084904</v>
      </c>
      <c r="I103">
        <v>60.804948128788801</v>
      </c>
      <c r="J103">
        <v>-5.1220564929244397</v>
      </c>
      <c r="K103">
        <v>67.480860727736598</v>
      </c>
      <c r="L103">
        <v>49.555857844338199</v>
      </c>
      <c r="M103">
        <v>39.881741317784801</v>
      </c>
      <c r="N103">
        <v>0.59671665665382001</v>
      </c>
      <c r="O103">
        <v>13.6596548004315</v>
      </c>
      <c r="P103">
        <v>241.75115207373199</v>
      </c>
      <c r="Q103">
        <v>0.22190648520348799</v>
      </c>
    </row>
    <row r="104" spans="1:17" x14ac:dyDescent="0.3">
      <c r="A104" t="s">
        <v>274</v>
      </c>
      <c r="B104" t="s">
        <v>275</v>
      </c>
      <c r="C104" t="str">
        <f>IFERROR(VLOOKUP(Table1[[#This Row],[Ticker]],[1]!Table2[[Symbol]:[Industry]],2,FALSE),"-")</f>
        <v>-</v>
      </c>
      <c r="D104" t="s">
        <v>276</v>
      </c>
      <c r="E104">
        <v>100154.845324275</v>
      </c>
      <c r="F104">
        <v>11040.45</v>
      </c>
      <c r="G104">
        <v>106.425746196853</v>
      </c>
      <c r="H104">
        <v>3.8049241843816999</v>
      </c>
      <c r="I104">
        <v>39.013668733082902</v>
      </c>
      <c r="J104">
        <v>3.1911723451417999</v>
      </c>
      <c r="K104">
        <v>10481.9175777772</v>
      </c>
      <c r="L104">
        <v>8726.9632248951002</v>
      </c>
      <c r="M104">
        <v>73.404221692712099</v>
      </c>
      <c r="N104">
        <v>0.50662323804158904</v>
      </c>
      <c r="O104">
        <v>20.447988985956101</v>
      </c>
      <c r="P104">
        <v>152.177339226367</v>
      </c>
      <c r="Q104">
        <v>0.191303886574061</v>
      </c>
    </row>
    <row r="105" spans="1:17" x14ac:dyDescent="0.3">
      <c r="A105" t="s">
        <v>277</v>
      </c>
      <c r="B105" t="s">
        <v>278</v>
      </c>
      <c r="C105" t="str">
        <f>IFERROR(VLOOKUP(Table1[[#This Row],[Ticker]],[1]!Table2[[Symbol]:[Industry]],2,FALSE),"-")</f>
        <v>-</v>
      </c>
      <c r="D105" t="s">
        <v>163</v>
      </c>
      <c r="E105">
        <v>99865.577021399993</v>
      </c>
      <c r="F105">
        <v>278.7</v>
      </c>
      <c r="G105">
        <v>71.831334898865904</v>
      </c>
      <c r="H105">
        <v>-4.0485380402686504</v>
      </c>
      <c r="I105">
        <v>-7.1173745598889502</v>
      </c>
      <c r="J105">
        <v>-4.4935727070735298</v>
      </c>
      <c r="K105">
        <v>297.06287379557801</v>
      </c>
      <c r="L105">
        <v>251.924245790253</v>
      </c>
      <c r="M105">
        <v>30.189269829050499</v>
      </c>
      <c r="N105">
        <v>0.39791517722998598</v>
      </c>
      <c r="O105">
        <v>20.3265159669896</v>
      </c>
      <c r="P105">
        <v>145.55066079295099</v>
      </c>
      <c r="Q105">
        <v>0.17717156302439199</v>
      </c>
    </row>
    <row r="106" spans="1:17" x14ac:dyDescent="0.3">
      <c r="A106" t="s">
        <v>279</v>
      </c>
      <c r="B106" t="s">
        <v>280</v>
      </c>
      <c r="C106" t="str">
        <f>IFERROR(VLOOKUP(Table1[[#This Row],[Ticker]],[1]!Table2[[Symbol]:[Industry]],2,FALSE),"-")</f>
        <v>-</v>
      </c>
      <c r="D106" t="s">
        <v>281</v>
      </c>
      <c r="E106">
        <v>98924.562939284995</v>
      </c>
      <c r="F106">
        <v>6930.9</v>
      </c>
      <c r="G106">
        <v>14.616531693949</v>
      </c>
      <c r="H106">
        <v>0.16719589163069101</v>
      </c>
      <c r="I106">
        <v>2.4113503534513399</v>
      </c>
      <c r="J106">
        <v>0.28304990916953499</v>
      </c>
      <c r="K106">
        <v>6577.4947603502897</v>
      </c>
      <c r="L106">
        <v>6098.7003509222104</v>
      </c>
      <c r="M106">
        <v>63.626880605429598</v>
      </c>
      <c r="N106">
        <v>0.96661581871732905</v>
      </c>
      <c r="O106">
        <v>0.98255637795958695</v>
      </c>
      <c r="P106">
        <v>46.654676258992801</v>
      </c>
      <c r="Q106">
        <v>2.1602929469635001E-2</v>
      </c>
    </row>
    <row r="107" spans="1:17" x14ac:dyDescent="0.3">
      <c r="A107" t="s">
        <v>282</v>
      </c>
      <c r="B107" t="s">
        <v>283</v>
      </c>
      <c r="C107" t="str">
        <f>IFERROR(VLOOKUP(Table1[[#This Row],[Ticker]],[1]!Table2[[Symbol]:[Industry]],2,FALSE),"-")</f>
        <v>-</v>
      </c>
      <c r="D107" t="s">
        <v>185</v>
      </c>
      <c r="E107">
        <v>98718.545788470001</v>
      </c>
      <c r="F107">
        <v>3671.4</v>
      </c>
      <c r="G107">
        <v>60.1212653661837</v>
      </c>
      <c r="H107">
        <v>6.8315727776348201</v>
      </c>
      <c r="I107">
        <v>29.993613939260801</v>
      </c>
      <c r="J107">
        <v>1.66592170788764</v>
      </c>
      <c r="K107">
        <v>3328.62000654554</v>
      </c>
      <c r="L107">
        <v>2804.0597826929902</v>
      </c>
      <c r="M107">
        <v>67.817186654707101</v>
      </c>
      <c r="N107">
        <v>0.96672601269856795</v>
      </c>
      <c r="O107">
        <v>0.64008280220080305</v>
      </c>
      <c r="P107">
        <v>90.321660921178804</v>
      </c>
      <c r="Q107">
        <v>9.8066102580565001E-2</v>
      </c>
    </row>
    <row r="108" spans="1:17" x14ac:dyDescent="0.3">
      <c r="A108" t="s">
        <v>284</v>
      </c>
      <c r="B108" t="s">
        <v>285</v>
      </c>
      <c r="C108" t="str">
        <f>IFERROR(VLOOKUP(Table1[[#This Row],[Ticker]],[1]!Table2[[Symbol]:[Industry]],2,FALSE),"-")</f>
        <v>-</v>
      </c>
      <c r="D108" t="s">
        <v>46</v>
      </c>
      <c r="E108">
        <v>98599.717439775995</v>
      </c>
      <c r="F108">
        <v>93.42</v>
      </c>
      <c r="G108">
        <v>18.432926229739</v>
      </c>
      <c r="H108">
        <v>-2.2532749867667601</v>
      </c>
      <c r="I108">
        <v>-4.6530389391771001</v>
      </c>
      <c r="J108">
        <v>-2.4717562521171099</v>
      </c>
      <c r="K108">
        <v>94.619358575263902</v>
      </c>
      <c r="L108">
        <v>83.870025116524303</v>
      </c>
      <c r="M108">
        <v>36.1771770092965</v>
      </c>
      <c r="N108">
        <v>0.81423133140966297</v>
      </c>
      <c r="O108">
        <v>11.0575893812888</v>
      </c>
      <c r="P108">
        <v>79.653846153846104</v>
      </c>
      <c r="Q108">
        <v>0.14896911751766301</v>
      </c>
    </row>
    <row r="109" spans="1:17" x14ac:dyDescent="0.3">
      <c r="A109" t="s">
        <v>286</v>
      </c>
      <c r="B109" t="s">
        <v>287</v>
      </c>
      <c r="C109" t="str">
        <f>IFERROR(VLOOKUP(Table1[[#This Row],[Ticker]],[1]!Table2[[Symbol]:[Industry]],2,FALSE),"-")</f>
        <v>-</v>
      </c>
      <c r="D109" t="s">
        <v>101</v>
      </c>
      <c r="E109">
        <v>98280.620532119996</v>
      </c>
      <c r="F109">
        <v>98.75</v>
      </c>
      <c r="G109">
        <v>63.461596739653999</v>
      </c>
      <c r="H109">
        <v>-2.7867306187174701</v>
      </c>
      <c r="I109">
        <v>-1.6355524114001201</v>
      </c>
      <c r="J109">
        <v>3.1540431613687598</v>
      </c>
      <c r="K109">
        <v>99.402223934061993</v>
      </c>
      <c r="L109">
        <v>88.475567471357195</v>
      </c>
      <c r="M109">
        <v>57.316416048746397</v>
      </c>
      <c r="N109">
        <v>0.45213654946241799</v>
      </c>
      <c r="O109">
        <v>19.898734177215101</v>
      </c>
      <c r="P109">
        <v>104.028925619834</v>
      </c>
      <c r="Q109">
        <v>0.15017025090320901</v>
      </c>
    </row>
    <row r="110" spans="1:17" x14ac:dyDescent="0.3">
      <c r="A110" t="s">
        <v>288</v>
      </c>
      <c r="B110" t="s">
        <v>289</v>
      </c>
      <c r="C110" t="str">
        <f>IFERROR(VLOOKUP(Table1[[#This Row],[Ticker]],[1]!Table2[[Symbol]:[Industry]],2,FALSE),"-")</f>
        <v>-</v>
      </c>
      <c r="D110" t="s">
        <v>135</v>
      </c>
      <c r="E110">
        <v>97742.826916880003</v>
      </c>
      <c r="F110">
        <v>7435.4</v>
      </c>
      <c r="G110">
        <v>38.505902210657197</v>
      </c>
      <c r="H110">
        <v>3.4323105310836901</v>
      </c>
      <c r="I110">
        <v>31.6978723172471</v>
      </c>
      <c r="J110">
        <v>-1.2313654661631901</v>
      </c>
      <c r="K110">
        <v>7068.7957502691697</v>
      </c>
      <c r="L110">
        <v>6029.1516661293999</v>
      </c>
      <c r="M110">
        <v>61.0347720635393</v>
      </c>
      <c r="N110">
        <v>0.67354876390963303</v>
      </c>
      <c r="O110">
        <v>4.18403851843882</v>
      </c>
      <c r="P110">
        <v>87.193011165518996</v>
      </c>
      <c r="Q110">
        <v>-1.1233325484676E-2</v>
      </c>
    </row>
    <row r="111" spans="1:17" x14ac:dyDescent="0.3">
      <c r="A111" t="s">
        <v>290</v>
      </c>
      <c r="B111" t="s">
        <v>291</v>
      </c>
      <c r="C111" t="str">
        <f>IFERROR(VLOOKUP(Table1[[#This Row],[Ticker]],[1]!Table2[[Symbol]:[Industry]],2,FALSE),"-")</f>
        <v>-</v>
      </c>
      <c r="D111" t="s">
        <v>127</v>
      </c>
      <c r="E111">
        <v>97672.126116629996</v>
      </c>
      <c r="F111">
        <v>945.6</v>
      </c>
      <c r="G111">
        <v>4.6768772738200504</v>
      </c>
      <c r="H111">
        <v>-1.43720293765156</v>
      </c>
      <c r="I111">
        <v>0.17910443829950301</v>
      </c>
      <c r="J111">
        <v>-3.2678795253805899</v>
      </c>
      <c r="K111">
        <v>967.65945625245399</v>
      </c>
      <c r="L111">
        <v>883.61138305967904</v>
      </c>
      <c r="M111">
        <v>53.725347133048203</v>
      </c>
      <c r="N111">
        <v>0.59023595586872901</v>
      </c>
      <c r="O111">
        <v>16.010998307952601</v>
      </c>
      <c r="P111">
        <v>62.585969738651997</v>
      </c>
      <c r="Q111">
        <v>0.10136221588225799</v>
      </c>
    </row>
    <row r="112" spans="1:17" x14ac:dyDescent="0.3">
      <c r="A112" t="s">
        <v>292</v>
      </c>
      <c r="B112" t="s">
        <v>293</v>
      </c>
      <c r="C112" t="str">
        <f>IFERROR(VLOOKUP(Table1[[#This Row],[Ticker]],[1]!Table2[[Symbol]:[Industry]],2,FALSE),"-")</f>
        <v>-</v>
      </c>
      <c r="D112" t="s">
        <v>54</v>
      </c>
      <c r="E112">
        <v>95800.023057869999</v>
      </c>
      <c r="F112">
        <v>2413.6999999999998</v>
      </c>
      <c r="G112">
        <v>8.8409737897488991</v>
      </c>
      <c r="H112">
        <v>20.734306198772099</v>
      </c>
      <c r="I112">
        <v>-0.68189558533390804</v>
      </c>
      <c r="J112">
        <v>-2.26592015497181</v>
      </c>
      <c r="K112">
        <v>2233.99481257453</v>
      </c>
      <c r="L112">
        <v>2099.7533097410701</v>
      </c>
      <c r="M112">
        <v>58.520485669385998</v>
      </c>
      <c r="N112">
        <v>0.83050785314295805</v>
      </c>
      <c r="O112">
        <v>5.8706550109790001</v>
      </c>
      <c r="P112">
        <v>43.4122575086895</v>
      </c>
    </row>
    <row r="113" spans="1:17" x14ac:dyDescent="0.3">
      <c r="A113" t="s">
        <v>294</v>
      </c>
      <c r="B113" t="s">
        <v>295</v>
      </c>
      <c r="C113" t="str">
        <f>IFERROR(VLOOKUP(Table1[[#This Row],[Ticker]],[1]!Table2[[Symbol]:[Industry]],2,FALSE),"-")</f>
        <v>-</v>
      </c>
      <c r="D113" t="s">
        <v>204</v>
      </c>
      <c r="E113">
        <v>95345.8596464</v>
      </c>
      <c r="F113">
        <v>32451.85</v>
      </c>
      <c r="G113">
        <v>41.167290307985098</v>
      </c>
      <c r="H113">
        <v>-6.0615528532976803</v>
      </c>
      <c r="I113">
        <v>-1.75954296644497</v>
      </c>
      <c r="J113">
        <v>-0.89417673391918195</v>
      </c>
      <c r="K113">
        <v>32674.211070192301</v>
      </c>
      <c r="L113">
        <v>29102.8105987407</v>
      </c>
      <c r="M113">
        <v>50.453495225724801</v>
      </c>
      <c r="N113">
        <v>0.87822176719072698</v>
      </c>
      <c r="O113">
        <v>13.0228322884519</v>
      </c>
      <c r="P113">
        <v>74.472311827956901</v>
      </c>
      <c r="Q113">
        <v>0.12569582159444301</v>
      </c>
    </row>
    <row r="114" spans="1:17" x14ac:dyDescent="0.3">
      <c r="A114" t="s">
        <v>296</v>
      </c>
      <c r="B114" t="s">
        <v>297</v>
      </c>
      <c r="C114" t="str">
        <f>IFERROR(VLOOKUP(Table1[[#This Row],[Ticker]],[1]!Table2[[Symbol]:[Industry]],2,FALSE),"-")</f>
        <v>-</v>
      </c>
      <c r="D114" t="s">
        <v>298</v>
      </c>
      <c r="E114">
        <v>94865.827062199998</v>
      </c>
      <c r="F114">
        <v>11224</v>
      </c>
      <c r="G114">
        <v>142.071032725723</v>
      </c>
      <c r="H114">
        <v>12.0383143850067</v>
      </c>
      <c r="I114">
        <v>31.786439112585999</v>
      </c>
      <c r="J114">
        <v>3.2251011027626202</v>
      </c>
      <c r="K114">
        <v>10458.400809320599</v>
      </c>
      <c r="L114">
        <v>8214.6019712946709</v>
      </c>
      <c r="M114">
        <v>52.706044659861497</v>
      </c>
      <c r="N114">
        <v>1.2979854755035001</v>
      </c>
      <c r="O114">
        <v>3.1272273699215898</v>
      </c>
      <c r="P114">
        <v>190.11579818031399</v>
      </c>
      <c r="Q114">
        <v>8.5977822719473004E-2</v>
      </c>
    </row>
    <row r="115" spans="1:17" x14ac:dyDescent="0.3">
      <c r="A115" t="s">
        <v>299</v>
      </c>
      <c r="B115" t="s">
        <v>300</v>
      </c>
      <c r="C115" t="str">
        <f>IFERROR(VLOOKUP(Table1[[#This Row],[Ticker]],[1]!Table2[[Symbol]:[Industry]],2,FALSE),"-")</f>
        <v>-</v>
      </c>
      <c r="D115" t="s">
        <v>225</v>
      </c>
      <c r="E115">
        <v>94059.205255289999</v>
      </c>
      <c r="F115">
        <v>4504.3500000000004</v>
      </c>
      <c r="G115">
        <v>54.607614848091004</v>
      </c>
      <c r="H115">
        <v>8.4449865702099398</v>
      </c>
      <c r="I115">
        <v>4.3328310210050898</v>
      </c>
      <c r="J115">
        <v>-1.3120484326203601</v>
      </c>
      <c r="K115">
        <v>4198.9388307694699</v>
      </c>
      <c r="L115">
        <v>3704.2754519371902</v>
      </c>
      <c r="M115">
        <v>58.260605193715499</v>
      </c>
      <c r="N115">
        <v>0.90264957418702896</v>
      </c>
      <c r="O115">
        <v>0.52393797107239604</v>
      </c>
      <c r="P115">
        <v>85.823019801980195</v>
      </c>
      <c r="Q115">
        <v>9.9039612733439995E-3</v>
      </c>
    </row>
    <row r="116" spans="1:17" x14ac:dyDescent="0.3">
      <c r="A116" t="s">
        <v>301</v>
      </c>
      <c r="B116" t="s">
        <v>302</v>
      </c>
      <c r="C116" t="str">
        <f>IFERROR(VLOOKUP(Table1[[#This Row],[Ticker]],[1]!Table2[[Symbol]:[Industry]],2,FALSE),"-")</f>
        <v>-</v>
      </c>
      <c r="D116" t="s">
        <v>34</v>
      </c>
      <c r="E116">
        <v>93450.653619999997</v>
      </c>
      <c r="F116">
        <v>122.06</v>
      </c>
      <c r="G116">
        <v>9.9222021565890408</v>
      </c>
      <c r="H116">
        <v>-7.2619992815463004</v>
      </c>
      <c r="I116">
        <v>-30.4640644567971</v>
      </c>
      <c r="J116">
        <v>-2.46583259107347</v>
      </c>
      <c r="K116">
        <v>129.80353693125801</v>
      </c>
      <c r="L116">
        <v>129.551658527314</v>
      </c>
      <c r="M116">
        <v>42.643625744911702</v>
      </c>
      <c r="N116">
        <v>0.62764642056679598</v>
      </c>
      <c r="O116">
        <v>41.323939046370597</v>
      </c>
      <c r="P116">
        <v>40.94688221709</v>
      </c>
      <c r="Q116">
        <v>0.13787960888606299</v>
      </c>
    </row>
    <row r="117" spans="1:17" x14ac:dyDescent="0.3">
      <c r="A117" t="s">
        <v>303</v>
      </c>
      <c r="B117" t="s">
        <v>304</v>
      </c>
      <c r="C117" t="str">
        <f>IFERROR(VLOOKUP(Table1[[#This Row],[Ticker]],[1]!Table2[[Symbol]:[Industry]],2,FALSE),"-")</f>
        <v>-</v>
      </c>
      <c r="D117" t="s">
        <v>305</v>
      </c>
      <c r="E117">
        <v>93362.919768930005</v>
      </c>
      <c r="F117">
        <v>659.65</v>
      </c>
      <c r="G117">
        <v>27.708777269357999</v>
      </c>
      <c r="H117">
        <v>4.8617090187748904</v>
      </c>
      <c r="I117">
        <v>-0.34744304278313298</v>
      </c>
      <c r="J117">
        <v>-1.8280883112889701</v>
      </c>
      <c r="K117">
        <v>624.97164600013605</v>
      </c>
      <c r="L117">
        <v>556.66438104427698</v>
      </c>
      <c r="M117">
        <v>63.787463096854502</v>
      </c>
      <c r="N117">
        <v>0.89355361124312005</v>
      </c>
      <c r="O117">
        <v>1.82672629424696</v>
      </c>
      <c r="P117">
        <v>77.516146393971994</v>
      </c>
      <c r="Q117">
        <v>0.202883364329392</v>
      </c>
    </row>
    <row r="118" spans="1:17" x14ac:dyDescent="0.3">
      <c r="A118" t="s">
        <v>306</v>
      </c>
      <c r="B118" t="s">
        <v>307</v>
      </c>
      <c r="C118" t="str">
        <f>IFERROR(VLOOKUP(Table1[[#This Row],[Ticker]],[1]!Table2[[Symbol]:[Industry]],2,FALSE),"-")</f>
        <v>-</v>
      </c>
      <c r="D118" t="s">
        <v>177</v>
      </c>
      <c r="E118">
        <v>93247.397887155006</v>
      </c>
      <c r="F118">
        <v>854.55</v>
      </c>
      <c r="G118">
        <v>6.0838706190275298</v>
      </c>
      <c r="H118">
        <v>-6.0203610890147798</v>
      </c>
      <c r="I118">
        <v>-29.168487550664601</v>
      </c>
      <c r="J118">
        <v>-1.1972438209747001</v>
      </c>
      <c r="K118">
        <v>877.24636945775001</v>
      </c>
      <c r="L118">
        <v>932.73766635863797</v>
      </c>
      <c r="M118">
        <v>45.807547156680101</v>
      </c>
      <c r="N118">
        <v>1.2883109264456001</v>
      </c>
      <c r="O118">
        <v>47.375811830788102</v>
      </c>
      <c r="P118">
        <v>63.7068965517241</v>
      </c>
      <c r="Q118">
        <v>-1.2944355154076E-2</v>
      </c>
    </row>
    <row r="119" spans="1:17" x14ac:dyDescent="0.3">
      <c r="A119" t="s">
        <v>308</v>
      </c>
      <c r="B119" t="s">
        <v>309</v>
      </c>
      <c r="C119" t="str">
        <f>IFERROR(VLOOKUP(Table1[[#This Row],[Ticker]],[1]!Table2[[Symbol]:[Industry]],2,FALSE),"-")</f>
        <v>-</v>
      </c>
      <c r="D119" t="s">
        <v>77</v>
      </c>
      <c r="E119">
        <v>91743.600362040001</v>
      </c>
      <c r="F119">
        <v>25770.75</v>
      </c>
      <c r="G119">
        <v>-28.647109979671601</v>
      </c>
      <c r="H119">
        <v>-7.4733813451119699</v>
      </c>
      <c r="I119">
        <v>-12.3088722584697</v>
      </c>
      <c r="J119">
        <v>1.90743552122897</v>
      </c>
      <c r="K119">
        <v>25894.2611186291</v>
      </c>
      <c r="L119">
        <v>26083.031947746898</v>
      </c>
      <c r="M119">
        <v>60.149032045565598</v>
      </c>
      <c r="N119">
        <v>0.67911026051400403</v>
      </c>
      <c r="O119">
        <v>19.2737890825839</v>
      </c>
      <c r="P119">
        <v>8.7373417721519004</v>
      </c>
      <c r="Q119">
        <v>-8.7252070780900998E-2</v>
      </c>
    </row>
    <row r="120" spans="1:17" x14ac:dyDescent="0.3">
      <c r="A120" t="s">
        <v>310</v>
      </c>
      <c r="B120" t="s">
        <v>311</v>
      </c>
      <c r="C120" t="str">
        <f>IFERROR(VLOOKUP(Table1[[#This Row],[Ticker]],[1]!Table2[[Symbol]:[Industry]],2,FALSE),"-")</f>
        <v>-</v>
      </c>
      <c r="D120" t="s">
        <v>18</v>
      </c>
      <c r="E120">
        <v>91038.886389844905</v>
      </c>
      <c r="F120">
        <v>445.1</v>
      </c>
      <c r="G120">
        <v>134.80760814899801</v>
      </c>
      <c r="H120">
        <v>8.69177122400475</v>
      </c>
      <c r="I120">
        <v>14.681130146633199</v>
      </c>
      <c r="J120">
        <v>4.16250304965188</v>
      </c>
      <c r="K120">
        <v>382.60307673278902</v>
      </c>
      <c r="L120">
        <v>324.79343640398798</v>
      </c>
      <c r="M120">
        <v>84.833627691098599</v>
      </c>
      <c r="N120">
        <v>1.0583889746002599</v>
      </c>
      <c r="O120">
        <v>0.56167153448662899</v>
      </c>
      <c r="P120">
        <v>179.117892976588</v>
      </c>
      <c r="Q120">
        <v>9.1591499898852999E-2</v>
      </c>
    </row>
    <row r="121" spans="1:17" x14ac:dyDescent="0.3">
      <c r="A121" t="s">
        <v>312</v>
      </c>
      <c r="B121" t="s">
        <v>313</v>
      </c>
      <c r="C121" t="str">
        <f>IFERROR(VLOOKUP(Table1[[#This Row],[Ticker]],[1]!Table2[[Symbol]:[Industry]],2,FALSE),"-")</f>
        <v>-</v>
      </c>
      <c r="D121" t="s">
        <v>54</v>
      </c>
      <c r="E121">
        <v>90253.668206085</v>
      </c>
      <c r="F121">
        <v>1550.15</v>
      </c>
      <c r="G121">
        <v>60.101413909062003</v>
      </c>
      <c r="H121">
        <v>6.4415741560345099</v>
      </c>
      <c r="I121">
        <v>29.632187576968001</v>
      </c>
      <c r="J121">
        <v>-0.81277391992001602</v>
      </c>
      <c r="K121">
        <v>1427.85331392633</v>
      </c>
      <c r="L121">
        <v>1191.3516319916901</v>
      </c>
      <c r="M121">
        <v>63.772245091554701</v>
      </c>
      <c r="N121">
        <v>0.66140223222227401</v>
      </c>
      <c r="O121">
        <v>2.2126890946037401</v>
      </c>
      <c r="P121">
        <v>90.015935278254403</v>
      </c>
      <c r="Q121">
        <v>8.1830074105625997E-2</v>
      </c>
    </row>
    <row r="122" spans="1:17" x14ac:dyDescent="0.3">
      <c r="A122" t="s">
        <v>314</v>
      </c>
      <c r="B122" t="s">
        <v>315</v>
      </c>
      <c r="C122" t="str">
        <f>IFERROR(VLOOKUP(Table1[[#This Row],[Ticker]],[1]!Table2[[Symbol]:[Industry]],2,FALSE),"-")</f>
        <v>-</v>
      </c>
      <c r="D122" t="s">
        <v>281</v>
      </c>
      <c r="E122">
        <v>85719.010218590003</v>
      </c>
      <c r="F122">
        <v>881.15</v>
      </c>
      <c r="G122">
        <v>24.276604875236298</v>
      </c>
      <c r="H122">
        <v>-5.7526604653444098</v>
      </c>
      <c r="I122">
        <v>5.4292907095486003</v>
      </c>
      <c r="J122">
        <v>0.78791628933662605</v>
      </c>
      <c r="K122">
        <v>879.28225152482503</v>
      </c>
      <c r="L122">
        <v>798.64892296284199</v>
      </c>
      <c r="M122">
        <v>59.079222861972298</v>
      </c>
      <c r="N122">
        <v>0.81152555248350799</v>
      </c>
      <c r="O122">
        <v>11.2069454689893</v>
      </c>
      <c r="P122">
        <v>65.925995668957697</v>
      </c>
      <c r="Q122">
        <v>8.5078559388465994E-2</v>
      </c>
    </row>
    <row r="123" spans="1:17" x14ac:dyDescent="0.3">
      <c r="A123" t="s">
        <v>316</v>
      </c>
      <c r="B123" t="s">
        <v>317</v>
      </c>
      <c r="C123" t="str">
        <f>IFERROR(VLOOKUP(Table1[[#This Row],[Ticker]],[1]!Table2[[Symbol]:[Industry]],2,FALSE),"-")</f>
        <v>-</v>
      </c>
      <c r="D123" t="s">
        <v>95</v>
      </c>
      <c r="E123">
        <v>84884.133306160002</v>
      </c>
      <c r="F123">
        <v>1733.65</v>
      </c>
      <c r="G123">
        <v>113.751728715787</v>
      </c>
      <c r="H123">
        <v>-7.2584480248822096</v>
      </c>
      <c r="I123">
        <v>38.851891637185503</v>
      </c>
      <c r="J123">
        <v>0.64809276962691198</v>
      </c>
      <c r="K123">
        <v>1642.33663552185</v>
      </c>
      <c r="L123">
        <v>1341.9214919056301</v>
      </c>
      <c r="M123">
        <v>61.349966424909397</v>
      </c>
      <c r="N123">
        <v>0.80984403798248705</v>
      </c>
      <c r="O123">
        <v>10.0568165431315</v>
      </c>
      <c r="P123">
        <v>161.68301886792401</v>
      </c>
      <c r="Q123">
        <v>0.15584628479454599</v>
      </c>
    </row>
    <row r="124" spans="1:17" x14ac:dyDescent="0.3">
      <c r="A124" t="s">
        <v>318</v>
      </c>
      <c r="B124" t="s">
        <v>319</v>
      </c>
      <c r="C124" t="str">
        <f>IFERROR(VLOOKUP(Table1[[#This Row],[Ticker]],[1]!Table2[[Symbol]:[Industry]],2,FALSE),"-")</f>
        <v>-</v>
      </c>
      <c r="D124" t="s">
        <v>320</v>
      </c>
      <c r="E124">
        <v>84705.766199999998</v>
      </c>
      <c r="F124">
        <v>4774.8</v>
      </c>
      <c r="G124">
        <v>120.916739625164</v>
      </c>
      <c r="H124">
        <v>-10.3762662536195</v>
      </c>
      <c r="I124">
        <v>114.402995709679</v>
      </c>
      <c r="J124">
        <v>2.6523204791936599</v>
      </c>
      <c r="K124">
        <v>4495.02414836138</v>
      </c>
      <c r="L124">
        <v>3280.5341577571498</v>
      </c>
      <c r="M124">
        <v>27.816465283566501</v>
      </c>
      <c r="N124">
        <v>0.89818587198774802</v>
      </c>
      <c r="O124">
        <v>22.7276535142833</v>
      </c>
      <c r="P124">
        <v>174.09873708381099</v>
      </c>
      <c r="Q124">
        <v>0.25819719592947499</v>
      </c>
    </row>
    <row r="125" spans="1:17" x14ac:dyDescent="0.3">
      <c r="A125" t="s">
        <v>321</v>
      </c>
      <c r="B125" t="s">
        <v>322</v>
      </c>
      <c r="C125" t="str">
        <f>IFERROR(VLOOKUP(Table1[[#This Row],[Ticker]],[1]!Table2[[Symbol]:[Industry]],2,FALSE),"-")</f>
        <v>-</v>
      </c>
      <c r="D125" t="s">
        <v>185</v>
      </c>
      <c r="E125">
        <v>84277.856420865006</v>
      </c>
      <c r="F125">
        <v>645.6</v>
      </c>
      <c r="G125">
        <v>-17.251000314886401</v>
      </c>
      <c r="H125">
        <v>-4.4813782319028297</v>
      </c>
      <c r="I125">
        <v>10.7282717754053</v>
      </c>
      <c r="J125">
        <v>-5.6353560841639601</v>
      </c>
      <c r="K125">
        <v>649.13218648096199</v>
      </c>
      <c r="L125">
        <v>590.99712674068701</v>
      </c>
      <c r="M125">
        <v>38.548212800131601</v>
      </c>
      <c r="N125">
        <v>0.80882780808446797</v>
      </c>
      <c r="O125">
        <v>7.3110285006195701</v>
      </c>
      <c r="P125">
        <v>32.757557063541</v>
      </c>
      <c r="Q125">
        <v>-3.8635833423320998E-2</v>
      </c>
    </row>
    <row r="126" spans="1:17" x14ac:dyDescent="0.3">
      <c r="A126" t="s">
        <v>323</v>
      </c>
      <c r="B126" t="s">
        <v>324</v>
      </c>
      <c r="C126" t="str">
        <f>IFERROR(VLOOKUP(Table1[[#This Row],[Ticker]],[1]!Table2[[Symbol]:[Industry]],2,FALSE),"-")</f>
        <v>-</v>
      </c>
      <c r="D126" t="s">
        <v>138</v>
      </c>
      <c r="E126">
        <v>80250.020668650002</v>
      </c>
      <c r="F126">
        <v>2901.95</v>
      </c>
      <c r="G126">
        <v>46.788948070959499</v>
      </c>
      <c r="H126">
        <v>-2.6104428776447999</v>
      </c>
      <c r="I126">
        <v>3.9822257032513599</v>
      </c>
      <c r="J126">
        <v>-0.68605192817272398</v>
      </c>
      <c r="K126">
        <v>2970.9096289303802</v>
      </c>
      <c r="L126">
        <v>2596.8603635592699</v>
      </c>
      <c r="M126">
        <v>42.515165526764903</v>
      </c>
      <c r="N126">
        <v>0.53593845330469703</v>
      </c>
      <c r="O126">
        <v>17.255638450007702</v>
      </c>
      <c r="P126">
        <v>89.422323759791098</v>
      </c>
      <c r="Q126">
        <v>6.2150449610822001E-2</v>
      </c>
    </row>
    <row r="127" spans="1:17" x14ac:dyDescent="0.3">
      <c r="A127" t="s">
        <v>325</v>
      </c>
      <c r="B127" t="s">
        <v>326</v>
      </c>
      <c r="C127" t="str">
        <f>IFERROR(VLOOKUP(Table1[[#This Row],[Ticker]],[1]!Table2[[Symbol]:[Industry]],2,FALSE),"-")</f>
        <v>-</v>
      </c>
      <c r="D127" t="s">
        <v>298</v>
      </c>
      <c r="E127">
        <v>79661.234055480003</v>
      </c>
      <c r="F127">
        <v>5249.75</v>
      </c>
      <c r="G127">
        <v>52.538613811400303</v>
      </c>
      <c r="H127">
        <v>16.280841704753499</v>
      </c>
      <c r="I127">
        <v>11.477984422618899</v>
      </c>
      <c r="J127">
        <v>6.8401887483143096</v>
      </c>
      <c r="K127">
        <v>4698.4897556361702</v>
      </c>
      <c r="L127">
        <v>4003.0291431815199</v>
      </c>
      <c r="M127">
        <v>76.112526382631998</v>
      </c>
      <c r="N127">
        <v>0.87462771807358497</v>
      </c>
      <c r="O127">
        <v>1.38863755416924</v>
      </c>
      <c r="P127">
        <v>89.137581625759907</v>
      </c>
      <c r="Q127">
        <v>0.134128086408038</v>
      </c>
    </row>
    <row r="128" spans="1:17" x14ac:dyDescent="0.3">
      <c r="A128" t="s">
        <v>327</v>
      </c>
      <c r="B128" t="s">
        <v>328</v>
      </c>
      <c r="C128" t="str">
        <f>IFERROR(VLOOKUP(Table1[[#This Row],[Ticker]],[1]!Table2[[Symbol]:[Industry]],2,FALSE),"-")</f>
        <v>-</v>
      </c>
      <c r="D128" t="s">
        <v>135</v>
      </c>
      <c r="E128">
        <v>79342.999642700001</v>
      </c>
      <c r="F128">
        <v>1729.55</v>
      </c>
      <c r="G128">
        <v>98.928773974952605</v>
      </c>
      <c r="H128">
        <v>13.841549640845599</v>
      </c>
      <c r="I128">
        <v>43.9127627677167</v>
      </c>
      <c r="J128">
        <v>-4.0333242776654998</v>
      </c>
      <c r="K128">
        <v>1547.5123863634201</v>
      </c>
      <c r="L128">
        <v>1232.4426344897499</v>
      </c>
      <c r="M128">
        <v>61.578647307439098</v>
      </c>
      <c r="N128">
        <v>0.89262646321103201</v>
      </c>
      <c r="O128">
        <v>6.9584574022144503</v>
      </c>
      <c r="P128">
        <v>161.53787993346401</v>
      </c>
      <c r="Q128">
        <v>2.7767258475453999E-2</v>
      </c>
    </row>
    <row r="129" spans="1:17" x14ac:dyDescent="0.3">
      <c r="A129" t="s">
        <v>329</v>
      </c>
      <c r="B129" t="s">
        <v>330</v>
      </c>
      <c r="C129" t="str">
        <f>IFERROR(VLOOKUP(Table1[[#This Row],[Ticker]],[1]!Table2[[Symbol]:[Industry]],2,FALSE),"-")</f>
        <v>-</v>
      </c>
      <c r="D129" t="s">
        <v>331</v>
      </c>
      <c r="E129">
        <v>79305.771545519994</v>
      </c>
      <c r="F129">
        <v>4121.55</v>
      </c>
      <c r="G129">
        <v>4.7237749497796901</v>
      </c>
      <c r="H129">
        <v>0.96460540738360601</v>
      </c>
      <c r="I129">
        <v>0.35727559768805101</v>
      </c>
      <c r="J129">
        <v>-3.1130741584995798</v>
      </c>
      <c r="K129">
        <v>4062.6365834039998</v>
      </c>
      <c r="L129">
        <v>3775.4812418767501</v>
      </c>
      <c r="M129">
        <v>53.468238473917701</v>
      </c>
      <c r="N129">
        <v>0.52288518064702705</v>
      </c>
      <c r="O129">
        <v>13.590760757482</v>
      </c>
      <c r="P129">
        <v>43.146652774159897</v>
      </c>
      <c r="Q129">
        <v>0.12115346210228101</v>
      </c>
    </row>
    <row r="130" spans="1:17" x14ac:dyDescent="0.3">
      <c r="A130" t="s">
        <v>332</v>
      </c>
      <c r="B130" t="s">
        <v>333</v>
      </c>
      <c r="C130" t="str">
        <f>IFERROR(VLOOKUP(Table1[[#This Row],[Ticker]],[1]!Table2[[Symbol]:[Industry]],2,FALSE),"-")</f>
        <v>-</v>
      </c>
      <c r="D130" t="s">
        <v>51</v>
      </c>
      <c r="E130">
        <v>78887.654581499999</v>
      </c>
      <c r="F130">
        <v>1958</v>
      </c>
      <c r="G130">
        <v>24.168613925085101</v>
      </c>
      <c r="H130">
        <v>4.2164985632344196</v>
      </c>
      <c r="I130">
        <v>33.882675603775802</v>
      </c>
      <c r="J130">
        <v>-0.95930261508736103</v>
      </c>
      <c r="K130">
        <v>1852.05483362067</v>
      </c>
      <c r="L130">
        <v>1630.0884232204301</v>
      </c>
      <c r="M130">
        <v>64.336220722404505</v>
      </c>
      <c r="N130">
        <v>0.84940751583060403</v>
      </c>
      <c r="O130">
        <v>2.2267620020429</v>
      </c>
      <c r="P130">
        <v>65.602401996024795</v>
      </c>
      <c r="Q130">
        <v>-5.8594852919459997E-3</v>
      </c>
    </row>
    <row r="131" spans="1:17" x14ac:dyDescent="0.3">
      <c r="A131" t="s">
        <v>334</v>
      </c>
      <c r="B131" t="s">
        <v>335</v>
      </c>
      <c r="C131" t="str">
        <f>IFERROR(VLOOKUP(Table1[[#This Row],[Ticker]],[1]!Table2[[Symbol]:[Industry]],2,FALSE),"-")</f>
        <v>-</v>
      </c>
      <c r="D131" t="s">
        <v>170</v>
      </c>
      <c r="E131">
        <v>76782.922419750001</v>
      </c>
      <c r="F131">
        <v>2602.3000000000002</v>
      </c>
      <c r="G131">
        <v>-21.1192045601227</v>
      </c>
      <c r="H131">
        <v>2.3303219553578001</v>
      </c>
      <c r="I131">
        <v>-2.9416691341835</v>
      </c>
      <c r="J131">
        <v>0.23453671637321499</v>
      </c>
      <c r="K131">
        <v>2489.63905726434</v>
      </c>
      <c r="L131">
        <v>2423.8461777165599</v>
      </c>
      <c r="M131">
        <v>67.024925067006905</v>
      </c>
      <c r="N131">
        <v>1.1289204702053599</v>
      </c>
      <c r="O131">
        <v>3.52188448680013</v>
      </c>
      <c r="P131">
        <v>24.975387201344699</v>
      </c>
      <c r="Q131">
        <v>-1.2342446828002999E-2</v>
      </c>
    </row>
    <row r="132" spans="1:17" x14ac:dyDescent="0.3">
      <c r="A132" t="s">
        <v>336</v>
      </c>
      <c r="B132" t="s">
        <v>337</v>
      </c>
      <c r="C132" t="str">
        <f>IFERROR(VLOOKUP(Table1[[#This Row],[Ticker]],[1]!Table2[[Symbol]:[Industry]],2,FALSE),"-")</f>
        <v>-</v>
      </c>
      <c r="D132" t="s">
        <v>338</v>
      </c>
      <c r="E132">
        <v>75480.573579774995</v>
      </c>
      <c r="F132">
        <v>12777.85</v>
      </c>
      <c r="G132">
        <v>120.38770759012</v>
      </c>
      <c r="H132">
        <v>14.2623491464431</v>
      </c>
      <c r="I132">
        <v>65.933222011126404</v>
      </c>
      <c r="J132">
        <v>-2.7127178677600101</v>
      </c>
      <c r="K132">
        <v>11958.557408562199</v>
      </c>
      <c r="L132">
        <v>9148.5653153865496</v>
      </c>
      <c r="M132">
        <v>43.985918690888496</v>
      </c>
      <c r="N132">
        <v>1.5380156161993299</v>
      </c>
      <c r="O132">
        <v>6.7456575245444101</v>
      </c>
      <c r="P132">
        <v>169.947923818779</v>
      </c>
      <c r="Q132">
        <v>0.128697646787229</v>
      </c>
    </row>
    <row r="133" spans="1:17" x14ac:dyDescent="0.3">
      <c r="A133" t="s">
        <v>339</v>
      </c>
      <c r="B133" t="s">
        <v>340</v>
      </c>
      <c r="C133" t="str">
        <f>IFERROR(VLOOKUP(Table1[[#This Row],[Ticker]],[1]!Table2[[Symbol]:[Industry]],2,FALSE),"-")</f>
        <v>-</v>
      </c>
      <c r="D133" t="s">
        <v>135</v>
      </c>
      <c r="E133">
        <v>74960</v>
      </c>
      <c r="F133">
        <v>939.2</v>
      </c>
      <c r="G133">
        <v>4.5178386795751804</v>
      </c>
      <c r="H133">
        <v>-2.2469243072927298</v>
      </c>
      <c r="I133">
        <v>-12.3381481388714</v>
      </c>
      <c r="J133">
        <v>0.74121498104111205</v>
      </c>
      <c r="K133">
        <v>960.49615316587995</v>
      </c>
      <c r="L133">
        <v>925.71958993593296</v>
      </c>
      <c r="M133">
        <v>54.2872644058044</v>
      </c>
      <c r="N133">
        <v>0.49311469195519497</v>
      </c>
      <c r="O133">
        <v>21.2627768313458</v>
      </c>
      <c r="P133">
        <v>47.777515537723197</v>
      </c>
      <c r="Q133">
        <v>2.3170760591314E-2</v>
      </c>
    </row>
    <row r="134" spans="1:17" x14ac:dyDescent="0.3">
      <c r="A134" t="s">
        <v>341</v>
      </c>
      <c r="B134" t="s">
        <v>342</v>
      </c>
      <c r="C134" t="str">
        <f>IFERROR(VLOOKUP(Table1[[#This Row],[Ticker]],[1]!Table2[[Symbol]:[Industry]],2,FALSE),"-")</f>
        <v>-</v>
      </c>
      <c r="D134" t="s">
        <v>34</v>
      </c>
      <c r="E134">
        <v>74870.992883885003</v>
      </c>
      <c r="F134">
        <v>536.04999999999995</v>
      </c>
      <c r="G134">
        <v>10.7083886992773</v>
      </c>
      <c r="H134">
        <v>-6.6579704730012299</v>
      </c>
      <c r="I134">
        <v>-10.584487206893201</v>
      </c>
      <c r="J134">
        <v>-0.74753094029001199</v>
      </c>
      <c r="K134">
        <v>556.86467825556497</v>
      </c>
      <c r="L134">
        <v>509.065749792433</v>
      </c>
      <c r="M134">
        <v>47.0167758841758</v>
      </c>
      <c r="N134">
        <v>0.75793807070589003</v>
      </c>
      <c r="O134">
        <v>18.030034511705999</v>
      </c>
      <c r="P134">
        <v>41.755916964167596</v>
      </c>
      <c r="Q134">
        <v>0.18113582437861001</v>
      </c>
    </row>
    <row r="135" spans="1:17" x14ac:dyDescent="0.3">
      <c r="A135" t="s">
        <v>343</v>
      </c>
      <c r="B135" t="s">
        <v>344</v>
      </c>
      <c r="C135" t="str">
        <f>IFERROR(VLOOKUP(Table1[[#This Row],[Ticker]],[1]!Table2[[Symbol]:[Industry]],2,FALSE),"-")</f>
        <v>-</v>
      </c>
      <c r="D135" t="s">
        <v>24</v>
      </c>
      <c r="E135">
        <v>74818.199564647002</v>
      </c>
      <c r="F135">
        <v>23.49</v>
      </c>
      <c r="G135">
        <v>-0.70019663266560805</v>
      </c>
      <c r="H135">
        <v>-5.2493997125821998</v>
      </c>
      <c r="I135">
        <v>-17.748337973110399</v>
      </c>
      <c r="J135">
        <v>-1.9568888803418001</v>
      </c>
      <c r="K135">
        <v>24.299717915223098</v>
      </c>
      <c r="L135">
        <v>23.134269491256099</v>
      </c>
      <c r="M135">
        <v>41.661951077776699</v>
      </c>
      <c r="N135">
        <v>0.44899004382971403</v>
      </c>
      <c r="O135">
        <v>39.846743295019103</v>
      </c>
      <c r="P135">
        <v>49.617834394904399</v>
      </c>
      <c r="Q135">
        <v>7.4268794243947001E-2</v>
      </c>
    </row>
    <row r="136" spans="1:17" x14ac:dyDescent="0.3">
      <c r="A136" t="s">
        <v>345</v>
      </c>
      <c r="B136" t="s">
        <v>346</v>
      </c>
      <c r="C136" t="str">
        <f>IFERROR(VLOOKUP(Table1[[#This Row],[Ticker]],[1]!Table2[[Symbol]:[Industry]],2,FALSE),"-")</f>
        <v>-</v>
      </c>
      <c r="D136" t="s">
        <v>37</v>
      </c>
      <c r="E136">
        <v>74070.767999999996</v>
      </c>
      <c r="F136">
        <v>397.85</v>
      </c>
      <c r="G136">
        <v>46.9673547940099</v>
      </c>
      <c r="H136">
        <v>3.9031537138581198</v>
      </c>
      <c r="I136">
        <v>-12.8292153956967</v>
      </c>
      <c r="J136">
        <v>1.1162574194816699</v>
      </c>
      <c r="K136">
        <v>396.62570168811902</v>
      </c>
      <c r="L136">
        <v>348.67882725216703</v>
      </c>
      <c r="M136">
        <v>65.635166236804295</v>
      </c>
      <c r="N136">
        <v>0.78601740260751096</v>
      </c>
      <c r="O136">
        <v>17.582003267563099</v>
      </c>
      <c r="P136">
        <v>96.469135802469097</v>
      </c>
      <c r="Q136">
        <v>0.115804721829563</v>
      </c>
    </row>
    <row r="137" spans="1:17" x14ac:dyDescent="0.3">
      <c r="A137" t="s">
        <v>347</v>
      </c>
      <c r="B137" t="s">
        <v>348</v>
      </c>
      <c r="C137" t="str">
        <f>IFERROR(VLOOKUP(Table1[[#This Row],[Ticker]],[1]!Table2[[Symbol]:[Industry]],2,FALSE),"-")</f>
        <v>-</v>
      </c>
      <c r="D137" t="s">
        <v>192</v>
      </c>
      <c r="E137">
        <v>73807.099582259994</v>
      </c>
      <c r="F137">
        <v>250.5</v>
      </c>
      <c r="G137">
        <v>7.2930006462459502</v>
      </c>
      <c r="H137">
        <v>0.79655573892253295</v>
      </c>
      <c r="I137">
        <v>33.1311302047448</v>
      </c>
      <c r="J137">
        <v>-5.1106126411082098</v>
      </c>
      <c r="K137">
        <v>244.12453181108299</v>
      </c>
      <c r="L137">
        <v>209.37327594372701</v>
      </c>
      <c r="M137">
        <v>39.666177420264802</v>
      </c>
      <c r="N137">
        <v>0.56976496987351</v>
      </c>
      <c r="O137">
        <v>5.6487025948103602</v>
      </c>
      <c r="P137">
        <v>58.997143763884402</v>
      </c>
      <c r="Q137">
        <v>8.8499541379526994E-2</v>
      </c>
    </row>
    <row r="138" spans="1:17" x14ac:dyDescent="0.3">
      <c r="A138" t="s">
        <v>349</v>
      </c>
      <c r="B138" t="s">
        <v>350</v>
      </c>
      <c r="C138" t="str">
        <f>IFERROR(VLOOKUP(Table1[[#This Row],[Ticker]],[1]!Table2[[Symbol]:[Industry]],2,FALSE),"-")</f>
        <v>-</v>
      </c>
      <c r="D138" t="s">
        <v>127</v>
      </c>
      <c r="E138">
        <v>72745.895806839995</v>
      </c>
      <c r="F138">
        <v>1605.7</v>
      </c>
      <c r="G138">
        <v>18.9231620404511</v>
      </c>
      <c r="H138">
        <v>-2.44756123929186</v>
      </c>
      <c r="I138">
        <v>22.5631426453307</v>
      </c>
      <c r="J138">
        <v>-2.8023778383399902</v>
      </c>
      <c r="K138">
        <v>1595.70396371938</v>
      </c>
      <c r="L138">
        <v>1389.9979026111</v>
      </c>
      <c r="M138">
        <v>36.753990313988098</v>
      </c>
      <c r="N138">
        <v>0.62816474085792595</v>
      </c>
      <c r="O138">
        <v>12.3808930684436</v>
      </c>
      <c r="P138">
        <v>60.201536466127898</v>
      </c>
      <c r="Q138">
        <v>8.7208920979698998E-2</v>
      </c>
    </row>
    <row r="139" spans="1:17" x14ac:dyDescent="0.3">
      <c r="A139" t="s">
        <v>351</v>
      </c>
      <c r="B139" t="s">
        <v>352</v>
      </c>
      <c r="C139" t="str">
        <f>IFERROR(VLOOKUP(Table1[[#This Row],[Ticker]],[1]!Table2[[Symbol]:[Industry]],2,FALSE),"-")</f>
        <v>-</v>
      </c>
      <c r="D139" t="s">
        <v>54</v>
      </c>
      <c r="E139">
        <v>72619.596225000001</v>
      </c>
      <c r="F139">
        <v>6207.8</v>
      </c>
      <c r="G139">
        <v>41.012900121793599</v>
      </c>
      <c r="H139">
        <v>15.658900636347701</v>
      </c>
      <c r="I139">
        <v>8.6640884849353501</v>
      </c>
      <c r="J139">
        <v>3.0162947362026702</v>
      </c>
      <c r="K139">
        <v>5557.5337300748097</v>
      </c>
      <c r="L139">
        <v>5007.3660568142795</v>
      </c>
      <c r="M139">
        <v>73.439549573835905</v>
      </c>
      <c r="N139">
        <v>1.0409374547517101</v>
      </c>
      <c r="O139">
        <v>0.50662070298657103</v>
      </c>
      <c r="P139">
        <v>80.092834348709005</v>
      </c>
      <c r="Q139">
        <v>4.0074162927773001E-2</v>
      </c>
    </row>
    <row r="140" spans="1:17" x14ac:dyDescent="0.3">
      <c r="A140" t="s">
        <v>353</v>
      </c>
      <c r="B140" t="s">
        <v>354</v>
      </c>
      <c r="C140" t="str">
        <f>IFERROR(VLOOKUP(Table1[[#This Row],[Ticker]],[1]!Table2[[Symbol]:[Industry]],2,FALSE),"-")</f>
        <v>-</v>
      </c>
      <c r="D140" t="s">
        <v>138</v>
      </c>
      <c r="E140">
        <v>71577.856938240002</v>
      </c>
      <c r="F140">
        <v>1868.65</v>
      </c>
      <c r="G140">
        <v>155.12857465687199</v>
      </c>
      <c r="H140">
        <v>7.0753208331783402</v>
      </c>
      <c r="I140">
        <v>45.894089582931102</v>
      </c>
      <c r="J140">
        <v>3.0105471391058898</v>
      </c>
      <c r="K140">
        <v>1750.36201594047</v>
      </c>
      <c r="L140">
        <v>1434.53829428272</v>
      </c>
      <c r="M140">
        <v>55.945997232147398</v>
      </c>
      <c r="N140">
        <v>2.0559025852857999</v>
      </c>
      <c r="O140">
        <v>11.0320284697508</v>
      </c>
      <c r="P140">
        <v>216.05073995771599</v>
      </c>
      <c r="Q140">
        <v>0.16397687077033499</v>
      </c>
    </row>
    <row r="141" spans="1:17" x14ac:dyDescent="0.3">
      <c r="A141" t="s">
        <v>355</v>
      </c>
      <c r="B141" t="s">
        <v>356</v>
      </c>
      <c r="C141" t="str">
        <f>IFERROR(VLOOKUP(Table1[[#This Row],[Ticker]],[1]!Table2[[Symbol]:[Industry]],2,FALSE),"-")</f>
        <v>-</v>
      </c>
      <c r="D141" t="s">
        <v>357</v>
      </c>
      <c r="E141">
        <v>71293.076324084905</v>
      </c>
      <c r="F141">
        <v>1927.95</v>
      </c>
      <c r="G141">
        <v>24.876181445808001</v>
      </c>
      <c r="H141">
        <v>15.3521197540387</v>
      </c>
      <c r="I141">
        <v>8.0270296817310101</v>
      </c>
      <c r="J141">
        <v>2.04664066104543</v>
      </c>
      <c r="K141">
        <v>1748.24251001521</v>
      </c>
      <c r="L141">
        <v>1544.34494447214</v>
      </c>
      <c r="M141">
        <v>81.901010698363507</v>
      </c>
      <c r="N141">
        <v>0.818862758174704</v>
      </c>
      <c r="O141">
        <v>3.3325553048574901</v>
      </c>
      <c r="P141">
        <v>64.789093551006403</v>
      </c>
      <c r="Q141">
        <v>6.0986405469974997E-2</v>
      </c>
    </row>
    <row r="142" spans="1:17" x14ac:dyDescent="0.3">
      <c r="A142" t="s">
        <v>358</v>
      </c>
      <c r="B142" t="s">
        <v>359</v>
      </c>
      <c r="C142" t="str">
        <f>IFERROR(VLOOKUP(Table1[[#This Row],[Ticker]],[1]!Table2[[Symbol]:[Industry]],2,FALSE),"-")</f>
        <v>-</v>
      </c>
      <c r="D142" t="s">
        <v>360</v>
      </c>
      <c r="E142">
        <v>70800.805955189993</v>
      </c>
      <c r="F142">
        <v>768.55</v>
      </c>
      <c r="G142">
        <v>-37.7296986621676</v>
      </c>
      <c r="H142">
        <v>6.1539343385954401</v>
      </c>
      <c r="I142">
        <v>-5.2614488582385901</v>
      </c>
      <c r="J142">
        <v>3.27292738755586</v>
      </c>
      <c r="K142">
        <v>722.53675582023698</v>
      </c>
      <c r="L142">
        <v>736.01908382285501</v>
      </c>
      <c r="M142">
        <v>70.958485429525595</v>
      </c>
      <c r="N142">
        <v>1.62718922049813</v>
      </c>
      <c r="O142">
        <v>11.612777307917399</v>
      </c>
      <c r="P142">
        <v>18.6125472644494</v>
      </c>
      <c r="Q142">
        <v>-0.14954085887709401</v>
      </c>
    </row>
    <row r="143" spans="1:17" x14ac:dyDescent="0.3">
      <c r="A143" t="s">
        <v>361</v>
      </c>
      <c r="B143" t="s">
        <v>362</v>
      </c>
      <c r="C143" t="str">
        <f>IFERROR(VLOOKUP(Table1[[#This Row],[Ticker]],[1]!Table2[[Symbol]:[Industry]],2,FALSE),"-")</f>
        <v>-</v>
      </c>
      <c r="D143" t="s">
        <v>170</v>
      </c>
      <c r="E143">
        <v>69446.421226890001</v>
      </c>
      <c r="F143">
        <v>4501.8</v>
      </c>
      <c r="G143">
        <v>-5.0101677972844101</v>
      </c>
      <c r="H143">
        <v>6.0339513768543398</v>
      </c>
      <c r="I143">
        <v>11.9875796394048</v>
      </c>
      <c r="J143">
        <v>1.01257381716677</v>
      </c>
      <c r="K143">
        <v>4216.4730703579799</v>
      </c>
      <c r="L143">
        <v>3832.9291594414499</v>
      </c>
      <c r="M143">
        <v>71.0707132756215</v>
      </c>
      <c r="N143">
        <v>0.70076126116859105</v>
      </c>
      <c r="O143">
        <v>2.85774579057265</v>
      </c>
      <c r="P143">
        <v>39.807453416149002</v>
      </c>
      <c r="Q143">
        <v>4.0847464682720004E-3</v>
      </c>
    </row>
    <row r="144" spans="1:17" x14ac:dyDescent="0.3">
      <c r="A144" t="s">
        <v>363</v>
      </c>
      <c r="B144" t="s">
        <v>364</v>
      </c>
      <c r="C144" t="str">
        <f>IFERROR(VLOOKUP(Table1[[#This Row],[Ticker]],[1]!Table2[[Symbol]:[Industry]],2,FALSE),"-")</f>
        <v>-</v>
      </c>
      <c r="D144" t="s">
        <v>365</v>
      </c>
      <c r="E144">
        <v>67368.065370149998</v>
      </c>
      <c r="F144">
        <v>5231.25</v>
      </c>
      <c r="G144">
        <v>-8.1901383814345508</v>
      </c>
      <c r="H144">
        <v>3.4024568862265099</v>
      </c>
      <c r="I144">
        <v>16.777175353783399</v>
      </c>
      <c r="J144">
        <v>-3.6962292021948202</v>
      </c>
      <c r="K144">
        <v>5396.49177588762</v>
      </c>
      <c r="L144">
        <v>4874.8609579342601</v>
      </c>
      <c r="M144">
        <v>43.7419994935915</v>
      </c>
      <c r="N144">
        <v>0.76701595543138601</v>
      </c>
      <c r="O144">
        <v>23.4886499402628</v>
      </c>
      <c r="P144">
        <v>45.272146625937197</v>
      </c>
      <c r="Q144">
        <v>0.101145408056588</v>
      </c>
    </row>
    <row r="145" spans="1:17" x14ac:dyDescent="0.3">
      <c r="A145" t="s">
        <v>366</v>
      </c>
      <c r="B145" t="s">
        <v>367</v>
      </c>
      <c r="C145" t="str">
        <f>IFERROR(VLOOKUP(Table1[[#This Row],[Ticker]],[1]!Table2[[Symbol]:[Industry]],2,FALSE),"-")</f>
        <v>-</v>
      </c>
      <c r="D145" t="s">
        <v>104</v>
      </c>
      <c r="E145">
        <v>67161.510382890003</v>
      </c>
      <c r="F145">
        <v>597.70000000000005</v>
      </c>
      <c r="G145">
        <v>-27.699819878403499</v>
      </c>
      <c r="H145">
        <v>4.6320009329532201</v>
      </c>
      <c r="I145">
        <v>-9.2185414736314097</v>
      </c>
      <c r="J145">
        <v>-1.47764752429719</v>
      </c>
      <c r="K145">
        <v>545.85846372816502</v>
      </c>
      <c r="L145">
        <v>540.17896550809303</v>
      </c>
      <c r="M145">
        <v>61.049950274440903</v>
      </c>
      <c r="N145">
        <v>0.92155604527422597</v>
      </c>
      <c r="O145">
        <v>13.727622553120201</v>
      </c>
      <c r="P145">
        <v>36.150341685649202</v>
      </c>
      <c r="Q145">
        <v>-9.5008951551311005E-2</v>
      </c>
    </row>
    <row r="146" spans="1:17" x14ac:dyDescent="0.3">
      <c r="A146" t="s">
        <v>368</v>
      </c>
      <c r="B146" t="s">
        <v>369</v>
      </c>
      <c r="C146" t="str">
        <f>IFERROR(VLOOKUP(Table1[[#This Row],[Ticker]],[1]!Table2[[Symbol]:[Industry]],2,FALSE),"-")</f>
        <v>-</v>
      </c>
      <c r="D146" t="s">
        <v>204</v>
      </c>
      <c r="E146">
        <v>67079.562011350004</v>
      </c>
      <c r="F146">
        <v>1167.5999999999999</v>
      </c>
      <c r="G146">
        <v>61.584841709641402</v>
      </c>
      <c r="H146">
        <v>17.662169334911301</v>
      </c>
      <c r="I146">
        <v>69.530646768983402</v>
      </c>
      <c r="J146">
        <v>3.8112808479111302</v>
      </c>
      <c r="K146">
        <v>1059.74437733218</v>
      </c>
      <c r="L146">
        <v>854.12525189731605</v>
      </c>
      <c r="M146">
        <v>67.640211533759597</v>
      </c>
      <c r="N146">
        <v>0.79793372718527</v>
      </c>
      <c r="O146">
        <v>7.4854402192531699</v>
      </c>
      <c r="P146">
        <v>112.83266496536601</v>
      </c>
      <c r="Q146">
        <v>0.140932094323755</v>
      </c>
    </row>
    <row r="147" spans="1:17" x14ac:dyDescent="0.3">
      <c r="A147" t="s">
        <v>370</v>
      </c>
      <c r="B147" t="s">
        <v>371</v>
      </c>
      <c r="C147" t="str">
        <f>IFERROR(VLOOKUP(Table1[[#This Row],[Ticker]],[1]!Table2[[Symbol]:[Industry]],2,FALSE),"-")</f>
        <v>-</v>
      </c>
      <c r="D147" t="s">
        <v>138</v>
      </c>
      <c r="E147">
        <v>66434.628253924995</v>
      </c>
      <c r="F147">
        <v>3624.45</v>
      </c>
      <c r="G147">
        <v>66.962143955861194</v>
      </c>
      <c r="H147">
        <v>8.3792971215114491</v>
      </c>
      <c r="I147">
        <v>21.683376009682402</v>
      </c>
      <c r="J147">
        <v>-1.07791946796828</v>
      </c>
      <c r="K147">
        <v>3549.63085794069</v>
      </c>
      <c r="L147">
        <v>3017.2876129226202</v>
      </c>
      <c r="M147">
        <v>61.093782451503699</v>
      </c>
      <c r="N147">
        <v>0.85992907009900199</v>
      </c>
      <c r="O147">
        <v>14.141455945039899</v>
      </c>
      <c r="P147">
        <v>109.742194959636</v>
      </c>
      <c r="Q147">
        <v>0.19696177512090299</v>
      </c>
    </row>
    <row r="148" spans="1:17" x14ac:dyDescent="0.3">
      <c r="A148" t="s">
        <v>372</v>
      </c>
      <c r="B148" t="s">
        <v>373</v>
      </c>
      <c r="C148" t="str">
        <f>IFERROR(VLOOKUP(Table1[[#This Row],[Ticker]],[1]!Table2[[Symbol]:[Industry]],2,FALSE),"-")</f>
        <v>-</v>
      </c>
      <c r="D148" t="s">
        <v>89</v>
      </c>
      <c r="E148">
        <v>65983.398011665005</v>
      </c>
      <c r="F148">
        <v>654.20000000000005</v>
      </c>
      <c r="G148">
        <v>131.75977280458099</v>
      </c>
      <c r="H148">
        <v>19.322891350165701</v>
      </c>
      <c r="I148">
        <v>47.504576650887302</v>
      </c>
      <c r="J148">
        <v>5.8769339228240902</v>
      </c>
      <c r="K148">
        <v>549.45620855758398</v>
      </c>
      <c r="L148">
        <v>427.49823156120902</v>
      </c>
      <c r="M148">
        <v>79.431758389093801</v>
      </c>
      <c r="N148">
        <v>2.6052077295179101</v>
      </c>
      <c r="O148">
        <v>0.69550596147966903</v>
      </c>
      <c r="P148">
        <v>222.58382642998001</v>
      </c>
      <c r="Q148">
        <v>0.23932068520743199</v>
      </c>
    </row>
    <row r="149" spans="1:17" x14ac:dyDescent="0.3">
      <c r="A149" t="s">
        <v>374</v>
      </c>
      <c r="B149" t="s">
        <v>375</v>
      </c>
      <c r="C149" t="str">
        <f>IFERROR(VLOOKUP(Table1[[#This Row],[Ticker]],[1]!Table2[[Symbol]:[Industry]],2,FALSE),"-")</f>
        <v>-</v>
      </c>
      <c r="D149" t="s">
        <v>83</v>
      </c>
      <c r="E149">
        <v>65926.376691015001</v>
      </c>
      <c r="F149">
        <v>309.89999999999998</v>
      </c>
      <c r="G149">
        <v>67.978548864261597</v>
      </c>
      <c r="H149">
        <v>-2.1350396380354302</v>
      </c>
      <c r="I149">
        <v>6.4746224517971704</v>
      </c>
      <c r="J149">
        <v>-6.2852782522281903</v>
      </c>
      <c r="K149">
        <v>317.08298551097403</v>
      </c>
      <c r="L149">
        <v>262.284968842875</v>
      </c>
      <c r="M149">
        <v>47.800595574560397</v>
      </c>
      <c r="N149">
        <v>0.59820033501737002</v>
      </c>
      <c r="O149">
        <v>16.4730558244595</v>
      </c>
      <c r="P149">
        <v>117.932489451476</v>
      </c>
    </row>
    <row r="150" spans="1:17" hidden="1" x14ac:dyDescent="0.3">
      <c r="A150" t="s">
        <v>376</v>
      </c>
      <c r="B150" t="s">
        <v>377</v>
      </c>
      <c r="C150" t="str">
        <f>IFERROR(VLOOKUP(Table1[[#This Row],[Ticker]],[1]!Table2[[Symbol]:[Industry]],2,FALSE),"-")</f>
        <v>-</v>
      </c>
      <c r="D150" t="s">
        <v>124</v>
      </c>
      <c r="E150">
        <v>64218.762120457999</v>
      </c>
      <c r="F150">
        <v>235.46</v>
      </c>
      <c r="G150">
        <v>263.39980336733402</v>
      </c>
      <c r="H150">
        <v>-1.63157444074375</v>
      </c>
      <c r="I150">
        <v>41.529995957985101</v>
      </c>
      <c r="J150">
        <v>-7.1258678098808996</v>
      </c>
      <c r="K150">
        <v>237.42762149453699</v>
      </c>
      <c r="M150">
        <v>36.449796040818697</v>
      </c>
      <c r="N150">
        <v>0.51439396298007001</v>
      </c>
      <c r="O150">
        <v>31.6571816869107</v>
      </c>
      <c r="P150">
        <v>403.11965811965803</v>
      </c>
    </row>
    <row r="151" spans="1:17" x14ac:dyDescent="0.3">
      <c r="A151" t="s">
        <v>378</v>
      </c>
      <c r="B151" t="s">
        <v>379</v>
      </c>
      <c r="C151" t="str">
        <f>IFERROR(VLOOKUP(Table1[[#This Row],[Ticker]],[1]!Table2[[Symbol]:[Industry]],2,FALSE),"-")</f>
        <v>-</v>
      </c>
      <c r="D151" t="s">
        <v>138</v>
      </c>
      <c r="E151">
        <v>63935.817354079998</v>
      </c>
      <c r="F151">
        <v>1783.6</v>
      </c>
      <c r="G151">
        <v>29.178205519875</v>
      </c>
      <c r="H151">
        <v>-0.176138834536123</v>
      </c>
      <c r="I151">
        <v>16.155828218614101</v>
      </c>
      <c r="J151">
        <v>1.38520131169657</v>
      </c>
      <c r="K151">
        <v>1748.8945756481</v>
      </c>
      <c r="L151">
        <v>1565.38583961884</v>
      </c>
      <c r="M151">
        <v>54.195120558865703</v>
      </c>
      <c r="N151">
        <v>0.65383711128925104</v>
      </c>
      <c r="O151">
        <v>9.5004485310607798</v>
      </c>
      <c r="P151">
        <v>69.688897345637898</v>
      </c>
      <c r="Q151">
        <v>9.4865747398634001E-2</v>
      </c>
    </row>
    <row r="152" spans="1:17" x14ac:dyDescent="0.3">
      <c r="A152" t="s">
        <v>380</v>
      </c>
      <c r="B152" t="s">
        <v>381</v>
      </c>
      <c r="C152" t="str">
        <f>IFERROR(VLOOKUP(Table1[[#This Row],[Ticker]],[1]!Table2[[Symbol]:[Industry]],2,FALSE),"-")</f>
        <v>-</v>
      </c>
      <c r="D152" t="s">
        <v>54</v>
      </c>
      <c r="E152">
        <v>63703.282465800003</v>
      </c>
      <c r="F152">
        <v>29735.45</v>
      </c>
      <c r="G152">
        <v>4.0392707410864599</v>
      </c>
      <c r="H152">
        <v>4.0913474908668697</v>
      </c>
      <c r="I152">
        <v>-4.7523582538815399</v>
      </c>
      <c r="J152">
        <v>-0.380160534121677</v>
      </c>
      <c r="K152">
        <v>28313.127944131898</v>
      </c>
      <c r="L152">
        <v>26594.0010178786</v>
      </c>
      <c r="M152">
        <v>71.898803874904502</v>
      </c>
      <c r="N152">
        <v>1.24299700534207</v>
      </c>
      <c r="O152">
        <v>2.6417962398416601</v>
      </c>
      <c r="P152">
        <v>35.161136363636302</v>
      </c>
      <c r="Q152">
        <v>1.8081878793184999E-2</v>
      </c>
    </row>
    <row r="153" spans="1:17" x14ac:dyDescent="0.3">
      <c r="A153" t="s">
        <v>382</v>
      </c>
      <c r="B153" t="s">
        <v>383</v>
      </c>
      <c r="C153" t="str">
        <f>IFERROR(VLOOKUP(Table1[[#This Row],[Ticker]],[1]!Table2[[Symbol]:[Industry]],2,FALSE),"-")</f>
        <v>-</v>
      </c>
      <c r="D153" t="s">
        <v>384</v>
      </c>
      <c r="E153">
        <v>63652.470082380001</v>
      </c>
      <c r="F153">
        <v>999.75</v>
      </c>
      <c r="G153">
        <v>84.1782422668865</v>
      </c>
      <c r="H153">
        <v>2.9323312717786898</v>
      </c>
      <c r="I153">
        <v>26.359164832084701</v>
      </c>
      <c r="J153">
        <v>0.37220419918474701</v>
      </c>
      <c r="K153">
        <v>960.16040925012499</v>
      </c>
      <c r="L153">
        <v>804.99934367863</v>
      </c>
      <c r="M153">
        <v>54.080651982651403</v>
      </c>
      <c r="N153">
        <v>0.63656634385127397</v>
      </c>
      <c r="O153">
        <v>18.729682420605101</v>
      </c>
      <c r="P153">
        <v>127.267560809274</v>
      </c>
      <c r="Q153">
        <v>0.149377454074586</v>
      </c>
    </row>
    <row r="154" spans="1:17" x14ac:dyDescent="0.3">
      <c r="A154" t="s">
        <v>385</v>
      </c>
      <c r="B154" t="s">
        <v>386</v>
      </c>
      <c r="C154" t="str">
        <f>IFERROR(VLOOKUP(Table1[[#This Row],[Ticker]],[1]!Table2[[Symbol]:[Industry]],2,FALSE),"-")</f>
        <v>-</v>
      </c>
      <c r="D154" t="s">
        <v>387</v>
      </c>
      <c r="E154">
        <v>63421.241199850003</v>
      </c>
      <c r="F154">
        <v>211.09</v>
      </c>
      <c r="G154">
        <v>23.930238149943001</v>
      </c>
      <c r="H154">
        <v>-8.0928350221365903</v>
      </c>
      <c r="I154">
        <v>-24.530233209989799</v>
      </c>
      <c r="J154">
        <v>-7.4749039200251097</v>
      </c>
      <c r="K154">
        <v>232.091692510332</v>
      </c>
      <c r="L154">
        <v>220.96350127752899</v>
      </c>
      <c r="M154">
        <v>35.305985353709303</v>
      </c>
      <c r="N154">
        <v>0.75035839667392801</v>
      </c>
      <c r="O154">
        <v>35.653038988109301</v>
      </c>
      <c r="P154">
        <v>58.714285714285701</v>
      </c>
      <c r="Q154">
        <v>7.9300370516556001E-2</v>
      </c>
    </row>
    <row r="155" spans="1:17" hidden="1" x14ac:dyDescent="0.3">
      <c r="A155" t="s">
        <v>388</v>
      </c>
      <c r="B155" t="s">
        <v>389</v>
      </c>
      <c r="C155" t="str">
        <f>IFERROR(VLOOKUP(Table1[[#This Row],[Ticker]],[1]!Table2[[Symbol]:[Industry]],2,FALSE),"-")</f>
        <v>-</v>
      </c>
      <c r="D155" t="s">
        <v>27</v>
      </c>
      <c r="E155">
        <v>61582.5</v>
      </c>
      <c r="F155">
        <v>1208.0999999999999</v>
      </c>
      <c r="G155">
        <v>19.509443106667899</v>
      </c>
      <c r="H155">
        <v>7.5757188076724002</v>
      </c>
      <c r="I155">
        <v>36.076893164072601</v>
      </c>
      <c r="J155">
        <v>2.6938246074624499</v>
      </c>
      <c r="K155">
        <v>1129.36391497104</v>
      </c>
      <c r="M155">
        <v>69.018499452494794</v>
      </c>
      <c r="N155">
        <v>0.48941762313206399</v>
      </c>
      <c r="O155">
        <v>13.285324062577599</v>
      </c>
      <c r="P155">
        <v>60.013245033112497</v>
      </c>
    </row>
    <row r="156" spans="1:17" x14ac:dyDescent="0.3">
      <c r="A156" t="s">
        <v>390</v>
      </c>
      <c r="B156" t="s">
        <v>391</v>
      </c>
      <c r="C156" t="str">
        <f>IFERROR(VLOOKUP(Table1[[#This Row],[Ticker]],[1]!Table2[[Symbol]:[Industry]],2,FALSE),"-")</f>
        <v>-</v>
      </c>
      <c r="D156" t="s">
        <v>276</v>
      </c>
      <c r="E156">
        <v>61370.100449685</v>
      </c>
      <c r="F156">
        <v>7202.15</v>
      </c>
      <c r="G156">
        <v>-20.077606121608099</v>
      </c>
      <c r="H156">
        <v>-10.765532297326001</v>
      </c>
      <c r="I156">
        <v>19.937335815132801</v>
      </c>
      <c r="J156">
        <v>-2.1889099138371999</v>
      </c>
      <c r="K156">
        <v>7755.5474512011097</v>
      </c>
      <c r="L156">
        <v>7165.9805444232297</v>
      </c>
      <c r="M156">
        <v>28.277766139324399</v>
      </c>
      <c r="N156">
        <v>0.38982623056874699</v>
      </c>
      <c r="O156">
        <v>37.945613462646499</v>
      </c>
      <c r="P156">
        <v>35.251643192488203</v>
      </c>
      <c r="Q156">
        <v>0.113343726766317</v>
      </c>
    </row>
    <row r="157" spans="1:17" x14ac:dyDescent="0.3">
      <c r="A157" t="s">
        <v>392</v>
      </c>
      <c r="B157" t="s">
        <v>393</v>
      </c>
      <c r="C157" t="str">
        <f>IFERROR(VLOOKUP(Table1[[#This Row],[Ticker]],[1]!Table2[[Symbol]:[Industry]],2,FALSE),"-")</f>
        <v>-</v>
      </c>
      <c r="D157" t="s">
        <v>127</v>
      </c>
      <c r="E157">
        <v>60880.636263779998</v>
      </c>
      <c r="F157">
        <v>727.15</v>
      </c>
      <c r="G157">
        <v>23.6969888325727</v>
      </c>
      <c r="H157">
        <v>0.21310897951885999</v>
      </c>
      <c r="I157">
        <v>-5.8302095463710897</v>
      </c>
      <c r="J157">
        <v>-2.1762097940099601</v>
      </c>
      <c r="K157">
        <v>738.57276746679304</v>
      </c>
      <c r="L157">
        <v>664.800997650054</v>
      </c>
      <c r="M157">
        <v>51.333812086767701</v>
      </c>
      <c r="N157">
        <v>1.2460756005387099</v>
      </c>
      <c r="O157">
        <v>16.619679570927602</v>
      </c>
      <c r="P157">
        <v>70.232939248507506</v>
      </c>
      <c r="Q157">
        <v>0.17809229660650799</v>
      </c>
    </row>
    <row r="158" spans="1:17" x14ac:dyDescent="0.3">
      <c r="A158" t="s">
        <v>394</v>
      </c>
      <c r="B158" t="s">
        <v>395</v>
      </c>
      <c r="C158" t="str">
        <f>IFERROR(VLOOKUP(Table1[[#This Row],[Ticker]],[1]!Table2[[Symbol]:[Industry]],2,FALSE),"-")</f>
        <v>-</v>
      </c>
      <c r="D158" t="s">
        <v>298</v>
      </c>
      <c r="E158">
        <v>60735.926687380001</v>
      </c>
      <c r="F158">
        <v>5684.1</v>
      </c>
      <c r="G158">
        <v>-3.3138727915449602</v>
      </c>
      <c r="H158">
        <v>13.3076855770337</v>
      </c>
      <c r="I158">
        <v>-4.3714892972924702</v>
      </c>
      <c r="J158">
        <v>2.5348523034607102</v>
      </c>
      <c r="K158">
        <v>5222.23616766948</v>
      </c>
      <c r="L158">
        <v>4967.8240973231104</v>
      </c>
      <c r="M158">
        <v>74.998210633623103</v>
      </c>
      <c r="N158">
        <v>0.97096215356095195</v>
      </c>
      <c r="O158">
        <v>5.5576080646012596</v>
      </c>
      <c r="P158">
        <v>38.265628800778401</v>
      </c>
      <c r="Q158">
        <v>9.8373780689609992E-3</v>
      </c>
    </row>
    <row r="159" spans="1:17" x14ac:dyDescent="0.3">
      <c r="A159" t="s">
        <v>396</v>
      </c>
      <c r="B159" t="s">
        <v>397</v>
      </c>
      <c r="C159" t="str">
        <f>IFERROR(VLOOKUP(Table1[[#This Row],[Ticker]],[1]!Table2[[Symbol]:[Industry]],2,FALSE),"-")</f>
        <v>-</v>
      </c>
      <c r="D159" t="s">
        <v>34</v>
      </c>
      <c r="E159">
        <v>60473.236454207901</v>
      </c>
      <c r="F159">
        <v>50.02</v>
      </c>
      <c r="G159">
        <v>23.002944198134799</v>
      </c>
      <c r="H159">
        <v>-7.8337896880760303</v>
      </c>
      <c r="I159">
        <v>-23.303869569913299</v>
      </c>
      <c r="J159">
        <v>-2.3674680694493202</v>
      </c>
      <c r="K159">
        <v>52.990320276026097</v>
      </c>
      <c r="L159">
        <v>49.856278477602203</v>
      </c>
      <c r="M159">
        <v>32.370002363136301</v>
      </c>
      <c r="N159">
        <v>0.31101341833666701</v>
      </c>
      <c r="O159">
        <v>41.243502598960397</v>
      </c>
      <c r="P159">
        <v>59.553429027113197</v>
      </c>
      <c r="Q159">
        <v>0.115506272120496</v>
      </c>
    </row>
    <row r="160" spans="1:17" x14ac:dyDescent="0.3">
      <c r="A160" t="s">
        <v>398</v>
      </c>
      <c r="B160" t="s">
        <v>399</v>
      </c>
      <c r="C160" t="str">
        <f>IFERROR(VLOOKUP(Table1[[#This Row],[Ticker]],[1]!Table2[[Symbol]:[Industry]],2,FALSE),"-")</f>
        <v>-</v>
      </c>
      <c r="D160" t="s">
        <v>204</v>
      </c>
      <c r="E160">
        <v>60457.478037649998</v>
      </c>
      <c r="F160">
        <v>3829.1</v>
      </c>
      <c r="G160">
        <v>-11.1007643624139</v>
      </c>
      <c r="H160">
        <v>-4.0071068597460604</v>
      </c>
      <c r="I160">
        <v>20.921828753206999</v>
      </c>
      <c r="J160">
        <v>-3.3468384059432799</v>
      </c>
      <c r="K160">
        <v>4043.3306409894899</v>
      </c>
      <c r="L160">
        <v>3698.1380286747099</v>
      </c>
      <c r="M160">
        <v>38.160518406748601</v>
      </c>
      <c r="N160">
        <v>0.50687228067527101</v>
      </c>
      <c r="O160">
        <v>29.299313154527098</v>
      </c>
      <c r="P160">
        <v>46.585253809049803</v>
      </c>
      <c r="Q160">
        <v>0.106553004271443</v>
      </c>
    </row>
    <row r="161" spans="1:17" x14ac:dyDescent="0.3">
      <c r="A161" t="s">
        <v>400</v>
      </c>
      <c r="B161" t="s">
        <v>401</v>
      </c>
      <c r="C161" t="str">
        <f>IFERROR(VLOOKUP(Table1[[#This Row],[Ticker]],[1]!Table2[[Symbol]:[Industry]],2,FALSE),"-")</f>
        <v>-</v>
      </c>
      <c r="D161" t="s">
        <v>402</v>
      </c>
      <c r="E161">
        <v>59837.768840420998</v>
      </c>
      <c r="F161">
        <v>209.49</v>
      </c>
      <c r="G161">
        <v>26.489855334669201</v>
      </c>
      <c r="H161">
        <v>4.7945097851243004</v>
      </c>
      <c r="I161">
        <v>19.496124815815101</v>
      </c>
      <c r="J161">
        <v>-6.8988348019025203</v>
      </c>
      <c r="K161">
        <v>193.835070978152</v>
      </c>
      <c r="L161">
        <v>175.000555753143</v>
      </c>
      <c r="M161">
        <v>52.478701353636602</v>
      </c>
      <c r="N161">
        <v>2.7065051813168801</v>
      </c>
      <c r="O161">
        <v>9.6949735070886494</v>
      </c>
      <c r="P161">
        <v>55.928544845552601</v>
      </c>
      <c r="Q161">
        <v>-7.1381840818855999E-2</v>
      </c>
    </row>
    <row r="162" spans="1:17" x14ac:dyDescent="0.3">
      <c r="A162" t="s">
        <v>403</v>
      </c>
      <c r="B162" t="s">
        <v>404</v>
      </c>
      <c r="C162" t="str">
        <f>IFERROR(VLOOKUP(Table1[[#This Row],[Ticker]],[1]!Table2[[Symbol]:[Industry]],2,FALSE),"-")</f>
        <v>-</v>
      </c>
      <c r="D162" t="s">
        <v>405</v>
      </c>
      <c r="E162">
        <v>59114.961050703998</v>
      </c>
      <c r="F162">
        <v>221.74</v>
      </c>
      <c r="G162">
        <v>-12.5734459323854</v>
      </c>
      <c r="H162">
        <v>8.2952261799540405</v>
      </c>
      <c r="I162">
        <v>3.65856004950993</v>
      </c>
      <c r="J162">
        <v>-0.17337075044071901</v>
      </c>
      <c r="K162">
        <v>220.46273590600501</v>
      </c>
      <c r="L162">
        <v>205.23147877356899</v>
      </c>
      <c r="M162">
        <v>66.951607082508403</v>
      </c>
      <c r="N162">
        <v>0.95546870337372902</v>
      </c>
      <c r="O162">
        <v>11.3466221701091</v>
      </c>
      <c r="P162">
        <v>43.058064516129001</v>
      </c>
      <c r="Q162">
        <v>7.3645933858373994E-2</v>
      </c>
    </row>
    <row r="163" spans="1:17" x14ac:dyDescent="0.3">
      <c r="A163" t="s">
        <v>406</v>
      </c>
      <c r="B163" t="s">
        <v>407</v>
      </c>
      <c r="C163" t="str">
        <f>IFERROR(VLOOKUP(Table1[[#This Row],[Ticker]],[1]!Table2[[Symbol]:[Industry]],2,FALSE),"-")</f>
        <v>-</v>
      </c>
      <c r="D163" t="s">
        <v>21</v>
      </c>
      <c r="E163">
        <v>58687.925614500004</v>
      </c>
      <c r="F163">
        <v>3088.7</v>
      </c>
      <c r="G163">
        <v>-5.10879878320325</v>
      </c>
      <c r="H163">
        <v>14.889540080987</v>
      </c>
      <c r="I163">
        <v>6.3026657654809197</v>
      </c>
      <c r="J163">
        <v>2.3029234915840702</v>
      </c>
      <c r="K163">
        <v>2824.1411270878798</v>
      </c>
      <c r="L163">
        <v>2558.22084372267</v>
      </c>
      <c r="M163">
        <v>73.389862845718596</v>
      </c>
      <c r="N163">
        <v>0.46215320243711999</v>
      </c>
      <c r="O163">
        <v>2.4702949460938299</v>
      </c>
      <c r="P163">
        <v>49.277463631530601</v>
      </c>
      <c r="Q163">
        <v>-2.9813030857221E-2</v>
      </c>
    </row>
    <row r="164" spans="1:17" x14ac:dyDescent="0.3">
      <c r="A164" t="s">
        <v>408</v>
      </c>
      <c r="B164" t="s">
        <v>409</v>
      </c>
      <c r="C164" t="str">
        <f>IFERROR(VLOOKUP(Table1[[#This Row],[Ticker]],[1]!Table2[[Symbol]:[Industry]],2,FALSE),"-")</f>
        <v>-</v>
      </c>
      <c r="D164" t="s">
        <v>410</v>
      </c>
      <c r="E164">
        <v>58620.209221079996</v>
      </c>
      <c r="F164">
        <v>965.15</v>
      </c>
      <c r="G164">
        <v>12.494441292890899</v>
      </c>
      <c r="H164">
        <v>-5.5214647640731798</v>
      </c>
      <c r="I164">
        <v>-14.595573393358199</v>
      </c>
      <c r="J164">
        <v>-1.8001053994374701</v>
      </c>
      <c r="K164">
        <v>1003.09507277495</v>
      </c>
      <c r="L164">
        <v>947.37134134091104</v>
      </c>
      <c r="M164">
        <v>33.800883172202603</v>
      </c>
      <c r="N164">
        <v>0.62297497820791603</v>
      </c>
      <c r="O164">
        <v>22.260788478474801</v>
      </c>
      <c r="P164">
        <v>43.580779529901797</v>
      </c>
      <c r="Q164">
        <v>5.2048239427179999E-3</v>
      </c>
    </row>
    <row r="165" spans="1:17" x14ac:dyDescent="0.3">
      <c r="A165" t="s">
        <v>411</v>
      </c>
      <c r="B165" t="s">
        <v>412</v>
      </c>
      <c r="C165" t="str">
        <f>IFERROR(VLOOKUP(Table1[[#This Row],[Ticker]],[1]!Table2[[Symbol]:[Industry]],2,FALSE),"-")</f>
        <v>-</v>
      </c>
      <c r="D165" t="s">
        <v>338</v>
      </c>
      <c r="E165">
        <v>58555.018014100002</v>
      </c>
      <c r="F165">
        <v>1780.25</v>
      </c>
      <c r="G165">
        <v>75.255070322601298</v>
      </c>
      <c r="H165">
        <v>20.830297248736098</v>
      </c>
      <c r="I165">
        <v>47.794081229273097</v>
      </c>
      <c r="J165">
        <v>3.1981665997006901</v>
      </c>
      <c r="K165">
        <v>1575.69540676477</v>
      </c>
      <c r="L165">
        <v>1301.43442502434</v>
      </c>
      <c r="M165">
        <v>72.206640379576001</v>
      </c>
      <c r="N165">
        <v>1.22399272998967</v>
      </c>
      <c r="O165">
        <v>2.7243364695969698</v>
      </c>
      <c r="P165">
        <v>120.683029626874</v>
      </c>
      <c r="Q165">
        <v>2.3809939805853001E-2</v>
      </c>
    </row>
    <row r="166" spans="1:17" x14ac:dyDescent="0.3">
      <c r="A166" t="s">
        <v>413</v>
      </c>
      <c r="B166" t="s">
        <v>414</v>
      </c>
      <c r="C166" t="str">
        <f>IFERROR(VLOOKUP(Table1[[#This Row],[Ticker]],[1]!Table2[[Symbol]:[Industry]],2,FALSE),"-")</f>
        <v>-</v>
      </c>
      <c r="D166" t="s">
        <v>415</v>
      </c>
      <c r="E166">
        <v>56914.124517074997</v>
      </c>
      <c r="F166">
        <v>135326.9</v>
      </c>
      <c r="G166">
        <v>-3.9571403967566199</v>
      </c>
      <c r="H166">
        <v>-3.61459134809227</v>
      </c>
      <c r="I166">
        <v>-19.8688927160783</v>
      </c>
      <c r="J166">
        <v>-3.7405167915560602</v>
      </c>
      <c r="K166">
        <v>134664.382874228</v>
      </c>
      <c r="L166">
        <v>128450.179433895</v>
      </c>
      <c r="M166">
        <v>36.068801636846601</v>
      </c>
      <c r="N166">
        <v>0.69250143105782802</v>
      </c>
      <c r="O166">
        <v>11.9104922968013</v>
      </c>
      <c r="P166">
        <v>27.1809595413749</v>
      </c>
      <c r="Q166">
        <v>4.9523508178561999E-2</v>
      </c>
    </row>
    <row r="167" spans="1:17" x14ac:dyDescent="0.3">
      <c r="A167" t="s">
        <v>416</v>
      </c>
      <c r="B167" t="s">
        <v>417</v>
      </c>
      <c r="C167" t="str">
        <f>IFERROR(VLOOKUP(Table1[[#This Row],[Ticker]],[1]!Table2[[Symbol]:[Industry]],2,FALSE),"-")</f>
        <v>-</v>
      </c>
      <c r="D167" t="s">
        <v>24</v>
      </c>
      <c r="E167">
        <v>56109.970609536998</v>
      </c>
      <c r="F167">
        <v>74.650000000000006</v>
      </c>
      <c r="G167">
        <v>-53.208237939589502</v>
      </c>
      <c r="H167">
        <v>0.917824363199782</v>
      </c>
      <c r="I167">
        <v>-21.540379543186202</v>
      </c>
      <c r="J167">
        <v>0.16740023561509201</v>
      </c>
      <c r="K167">
        <v>75.393583270491405</v>
      </c>
      <c r="L167">
        <v>78.433784761921103</v>
      </c>
      <c r="M167">
        <v>61.085295753322903</v>
      </c>
      <c r="N167">
        <v>0.719946761485732</v>
      </c>
      <c r="O167">
        <v>34.896182183523102</v>
      </c>
      <c r="P167">
        <v>5.9917648729234703</v>
      </c>
      <c r="Q167">
        <v>3.9469982320039003E-2</v>
      </c>
    </row>
    <row r="168" spans="1:17" x14ac:dyDescent="0.3">
      <c r="A168" t="s">
        <v>418</v>
      </c>
      <c r="B168" t="s">
        <v>419</v>
      </c>
      <c r="C168" t="str">
        <f>IFERROR(VLOOKUP(Table1[[#This Row],[Ticker]],[1]!Table2[[Symbol]:[Industry]],2,FALSE),"-")</f>
        <v>-</v>
      </c>
      <c r="D168" t="s">
        <v>27</v>
      </c>
      <c r="E168">
        <v>56008.2</v>
      </c>
      <c r="F168">
        <v>1952.1</v>
      </c>
      <c r="G168">
        <v>-25.358348065738699</v>
      </c>
      <c r="H168">
        <v>2.2394244901420102</v>
      </c>
      <c r="I168">
        <v>-14.1012112985819</v>
      </c>
      <c r="J168">
        <v>0.67812044252134596</v>
      </c>
      <c r="K168">
        <v>1889.47115752676</v>
      </c>
      <c r="L168">
        <v>1811.2080085697601</v>
      </c>
      <c r="M168">
        <v>69.197422588022306</v>
      </c>
      <c r="N168">
        <v>0.75002511231620295</v>
      </c>
      <c r="O168">
        <v>6.7901234567901296</v>
      </c>
      <c r="P168">
        <v>26.480497602695301</v>
      </c>
      <c r="Q168">
        <v>2.3767821708938E-2</v>
      </c>
    </row>
    <row r="169" spans="1:17" x14ac:dyDescent="0.3">
      <c r="A169" t="s">
        <v>420</v>
      </c>
      <c r="B169" t="s">
        <v>421</v>
      </c>
      <c r="C169" t="str">
        <f>IFERROR(VLOOKUP(Table1[[#This Row],[Ticker]],[1]!Table2[[Symbol]:[Industry]],2,FALSE),"-")</f>
        <v>-</v>
      </c>
      <c r="D169" t="s">
        <v>415</v>
      </c>
      <c r="E169">
        <v>55974.02577855</v>
      </c>
      <c r="F169">
        <v>2954.9</v>
      </c>
      <c r="G169">
        <v>-5.0811829715780297</v>
      </c>
      <c r="H169">
        <v>-10.7816906713556</v>
      </c>
      <c r="I169">
        <v>19.546339954251099</v>
      </c>
      <c r="J169">
        <v>2.8719018984990101</v>
      </c>
      <c r="K169">
        <v>2982.7786222884101</v>
      </c>
      <c r="L169">
        <v>2758.4652795839502</v>
      </c>
      <c r="M169">
        <v>52.321556335318199</v>
      </c>
      <c r="N169">
        <v>0.849001016967595</v>
      </c>
      <c r="O169">
        <v>14.2170631831872</v>
      </c>
      <c r="P169">
        <v>34.693226365210997</v>
      </c>
      <c r="Q169">
        <v>-1.7878554789715E-2</v>
      </c>
    </row>
    <row r="170" spans="1:17" x14ac:dyDescent="0.3">
      <c r="A170" t="s">
        <v>422</v>
      </c>
      <c r="B170" t="s">
        <v>423</v>
      </c>
      <c r="C170" t="str">
        <f>IFERROR(VLOOKUP(Table1[[#This Row],[Ticker]],[1]!Table2[[Symbol]:[Industry]],2,FALSE),"-")</f>
        <v>-</v>
      </c>
      <c r="D170" t="s">
        <v>127</v>
      </c>
      <c r="E170">
        <v>55006.205273612999</v>
      </c>
      <c r="F170">
        <v>130.46</v>
      </c>
      <c r="G170">
        <v>-2.0651601363152299</v>
      </c>
      <c r="H170">
        <v>-8.7098058324265004</v>
      </c>
      <c r="I170">
        <v>-20.365832820701598</v>
      </c>
      <c r="J170">
        <v>-3.6086818483499599</v>
      </c>
      <c r="K170">
        <v>140.066258021094</v>
      </c>
      <c r="L170">
        <v>133.52329401624999</v>
      </c>
      <c r="M170">
        <v>45.248282040324497</v>
      </c>
      <c r="N170">
        <v>0.51138367221004999</v>
      </c>
      <c r="O170">
        <v>34.409014257243498</v>
      </c>
      <c r="P170">
        <v>59.486552567237098</v>
      </c>
      <c r="Q170">
        <v>-1.3400203211979E-2</v>
      </c>
    </row>
    <row r="171" spans="1:17" x14ac:dyDescent="0.3">
      <c r="A171" t="s">
        <v>424</v>
      </c>
      <c r="B171" t="s">
        <v>425</v>
      </c>
      <c r="C171" t="str">
        <f>IFERROR(VLOOKUP(Table1[[#This Row],[Ticker]],[1]!Table2[[Symbol]:[Industry]],2,FALSE),"-")</f>
        <v>-</v>
      </c>
      <c r="D171" t="s">
        <v>124</v>
      </c>
      <c r="E171">
        <v>54952.154999999999</v>
      </c>
      <c r="F171">
        <v>266.5</v>
      </c>
      <c r="G171">
        <v>217.97167836733399</v>
      </c>
      <c r="H171">
        <v>-8.3467954335115007</v>
      </c>
      <c r="I171">
        <v>23.7813638541869</v>
      </c>
      <c r="J171">
        <v>-3.0453859367014302</v>
      </c>
      <c r="K171">
        <v>287.452869076583</v>
      </c>
      <c r="L171">
        <v>222.76886439913301</v>
      </c>
      <c r="M171">
        <v>34.389123586621501</v>
      </c>
      <c r="N171">
        <v>0.52136886729074805</v>
      </c>
      <c r="O171">
        <v>32.720450281425897</v>
      </c>
      <c r="P171">
        <v>293.93939393939303</v>
      </c>
      <c r="Q171">
        <v>0.18283123907250901</v>
      </c>
    </row>
    <row r="172" spans="1:17" x14ac:dyDescent="0.3">
      <c r="A172" t="s">
        <v>426</v>
      </c>
      <c r="B172" t="s">
        <v>427</v>
      </c>
      <c r="C172" t="str">
        <f>IFERROR(VLOOKUP(Table1[[#This Row],[Ticker]],[1]!Table2[[Symbol]:[Industry]],2,FALSE),"-")</f>
        <v>-</v>
      </c>
      <c r="D172" t="s">
        <v>428</v>
      </c>
      <c r="E172">
        <v>54900.003220799998</v>
      </c>
      <c r="F172">
        <v>364.1</v>
      </c>
      <c r="G172">
        <v>37.2221777965581</v>
      </c>
      <c r="H172">
        <v>-0.56608094981383095</v>
      </c>
      <c r="I172">
        <v>12.568260750746299</v>
      </c>
      <c r="J172">
        <v>-3.2868794366218799</v>
      </c>
      <c r="K172">
        <v>353.81526796054902</v>
      </c>
      <c r="L172">
        <v>302.61616730262602</v>
      </c>
      <c r="M172">
        <v>43.235344660791696</v>
      </c>
      <c r="N172">
        <v>0.57351275965641502</v>
      </c>
      <c r="O172">
        <v>5.5204614117000599</v>
      </c>
      <c r="P172">
        <v>89.932185706833593</v>
      </c>
      <c r="Q172">
        <v>4.6027291654384003E-2</v>
      </c>
    </row>
    <row r="173" spans="1:17" x14ac:dyDescent="0.3">
      <c r="A173" t="s">
        <v>429</v>
      </c>
      <c r="B173" t="s">
        <v>430</v>
      </c>
      <c r="C173" t="str">
        <f>IFERROR(VLOOKUP(Table1[[#This Row],[Ticker]],[1]!Table2[[Symbol]:[Industry]],2,FALSE),"-")</f>
        <v>-</v>
      </c>
      <c r="D173" t="s">
        <v>51</v>
      </c>
      <c r="E173">
        <v>54744.533697500003</v>
      </c>
      <c r="F173">
        <v>4927.25</v>
      </c>
      <c r="G173">
        <v>61.734420166606498</v>
      </c>
      <c r="H173">
        <v>14.8298054387942</v>
      </c>
      <c r="I173">
        <v>5.2220754404873198</v>
      </c>
      <c r="J173">
        <v>5.4288638573703896</v>
      </c>
      <c r="K173">
        <v>4418.8062600288504</v>
      </c>
      <c r="L173">
        <v>4075.6633741538899</v>
      </c>
      <c r="M173">
        <v>77.1041742221514</v>
      </c>
      <c r="N173">
        <v>1.1826752308317099</v>
      </c>
      <c r="O173">
        <v>4.8455020548987697</v>
      </c>
      <c r="P173">
        <v>91.695683467232001</v>
      </c>
      <c r="Q173">
        <v>7.5776094234809993E-2</v>
      </c>
    </row>
    <row r="174" spans="1:17" x14ac:dyDescent="0.3">
      <c r="A174" t="s">
        <v>431</v>
      </c>
      <c r="B174" t="s">
        <v>432</v>
      </c>
      <c r="C174" t="str">
        <f>IFERROR(VLOOKUP(Table1[[#This Row],[Ticker]],[1]!Table2[[Symbol]:[Industry]],2,FALSE),"-")</f>
        <v>-</v>
      </c>
      <c r="D174" t="s">
        <v>252</v>
      </c>
      <c r="E174">
        <v>53687.465504450003</v>
      </c>
      <c r="F174">
        <v>2026.8</v>
      </c>
      <c r="G174">
        <v>1.18933359019794</v>
      </c>
      <c r="H174">
        <v>0.62908967552698702</v>
      </c>
      <c r="I174">
        <v>5.8422993926927997</v>
      </c>
      <c r="J174">
        <v>-1.48879816951407</v>
      </c>
      <c r="K174">
        <v>2000.5789438688</v>
      </c>
      <c r="L174">
        <v>1874.12918453612</v>
      </c>
      <c r="M174">
        <v>57.634256155985902</v>
      </c>
      <c r="N174">
        <v>0.87713549816312597</v>
      </c>
      <c r="O174">
        <v>7.6795934477994701</v>
      </c>
      <c r="P174">
        <v>32.030486613249899</v>
      </c>
      <c r="Q174">
        <v>-7.5685804175670002E-3</v>
      </c>
    </row>
    <row r="175" spans="1:17" x14ac:dyDescent="0.3">
      <c r="A175" t="s">
        <v>433</v>
      </c>
      <c r="B175" t="s">
        <v>434</v>
      </c>
      <c r="C175" t="str">
        <f>IFERROR(VLOOKUP(Table1[[#This Row],[Ticker]],[1]!Table2[[Symbol]:[Industry]],2,FALSE),"-")</f>
        <v>-</v>
      </c>
      <c r="D175" t="s">
        <v>101</v>
      </c>
      <c r="E175">
        <v>53622.055162875004</v>
      </c>
      <c r="F175">
        <v>133.72999999999999</v>
      </c>
      <c r="G175">
        <v>76.704931572462499</v>
      </c>
      <c r="H175">
        <v>-4.1286565482794</v>
      </c>
      <c r="I175">
        <v>-3.1202090991094198</v>
      </c>
      <c r="J175">
        <v>1.5596475477116201</v>
      </c>
      <c r="K175">
        <v>137.95556690614501</v>
      </c>
      <c r="L175">
        <v>120.38735655388901</v>
      </c>
      <c r="M175">
        <v>51.976335564490299</v>
      </c>
      <c r="N175">
        <v>0.53505113818157402</v>
      </c>
      <c r="O175">
        <v>27.4957002916323</v>
      </c>
      <c r="P175">
        <v>117.97881010594899</v>
      </c>
      <c r="Q175">
        <v>0.18322688083951999</v>
      </c>
    </row>
    <row r="176" spans="1:17" x14ac:dyDescent="0.3">
      <c r="A176" t="s">
        <v>435</v>
      </c>
      <c r="B176" t="s">
        <v>436</v>
      </c>
      <c r="C176" t="str">
        <f>IFERROR(VLOOKUP(Table1[[#This Row],[Ticker]],[1]!Table2[[Symbol]:[Industry]],2,FALSE),"-")</f>
        <v>-</v>
      </c>
      <c r="D176" t="s">
        <v>185</v>
      </c>
      <c r="E176">
        <v>53585.858381439997</v>
      </c>
      <c r="F176">
        <v>16184.6</v>
      </c>
      <c r="G176">
        <v>-29.807250445681099</v>
      </c>
      <c r="H176">
        <v>-5.1998996865335503</v>
      </c>
      <c r="I176">
        <v>-10.759618859329599</v>
      </c>
      <c r="J176">
        <v>-5.4806566436336102</v>
      </c>
      <c r="K176">
        <v>16754.889447185</v>
      </c>
      <c r="L176">
        <v>16479.903864008</v>
      </c>
      <c r="M176">
        <v>26.369052446122001</v>
      </c>
      <c r="N176">
        <v>0.96000585534786798</v>
      </c>
      <c r="O176">
        <v>18.940227129493401</v>
      </c>
      <c r="P176">
        <v>5.4687398177955604</v>
      </c>
      <c r="Q176">
        <v>-4.4520695323894001E-2</v>
      </c>
    </row>
    <row r="177" spans="1:17" x14ac:dyDescent="0.3">
      <c r="A177" t="s">
        <v>437</v>
      </c>
      <c r="B177" t="s">
        <v>438</v>
      </c>
      <c r="C177" t="str">
        <f>IFERROR(VLOOKUP(Table1[[#This Row],[Ticker]],[1]!Table2[[Symbol]:[Industry]],2,FALSE),"-")</f>
        <v>-</v>
      </c>
      <c r="D177" t="s">
        <v>34</v>
      </c>
      <c r="E177">
        <v>53448.32074684</v>
      </c>
      <c r="F177">
        <v>117.93</v>
      </c>
      <c r="G177">
        <v>2.8792217118534</v>
      </c>
      <c r="H177">
        <v>-5.3578342139027599</v>
      </c>
      <c r="I177">
        <v>-27.898134408415</v>
      </c>
      <c r="J177">
        <v>-0.62621120218315596</v>
      </c>
      <c r="K177">
        <v>120.876294382095</v>
      </c>
      <c r="L177">
        <v>120.725050906447</v>
      </c>
      <c r="M177">
        <v>42.6717757570649</v>
      </c>
      <c r="N177">
        <v>0.44503543449723698</v>
      </c>
      <c r="O177">
        <v>33.935385398117504</v>
      </c>
      <c r="P177">
        <v>36.4930555555555</v>
      </c>
      <c r="Q177">
        <v>7.5071138640288998E-2</v>
      </c>
    </row>
    <row r="178" spans="1:17" x14ac:dyDescent="0.3">
      <c r="A178" t="s">
        <v>439</v>
      </c>
      <c r="B178" t="s">
        <v>440</v>
      </c>
      <c r="C178" t="str">
        <f>IFERROR(VLOOKUP(Table1[[#This Row],[Ticker]],[1]!Table2[[Symbol]:[Industry]],2,FALSE),"-")</f>
        <v>-</v>
      </c>
      <c r="D178" t="s">
        <v>34</v>
      </c>
      <c r="E178">
        <v>52745.387988832001</v>
      </c>
      <c r="F178">
        <v>60.04</v>
      </c>
      <c r="G178">
        <v>34.340619693865001</v>
      </c>
      <c r="H178">
        <v>-2.3398685708901801</v>
      </c>
      <c r="I178">
        <v>-17.088796350214601</v>
      </c>
      <c r="J178">
        <v>-1.10868091356186</v>
      </c>
      <c r="K178">
        <v>61.525450554071497</v>
      </c>
      <c r="L178">
        <v>57.7171697656443</v>
      </c>
      <c r="M178">
        <v>50.865110461115698</v>
      </c>
      <c r="N178">
        <v>0.33540949241159301</v>
      </c>
      <c r="O178">
        <v>28.081279147235101</v>
      </c>
      <c r="P178">
        <v>70.326241134751697</v>
      </c>
      <c r="Q178">
        <v>0.11330038240081</v>
      </c>
    </row>
    <row r="179" spans="1:17" x14ac:dyDescent="0.3">
      <c r="A179" t="s">
        <v>441</v>
      </c>
      <c r="B179" t="s">
        <v>442</v>
      </c>
      <c r="C179" t="str">
        <f>IFERROR(VLOOKUP(Table1[[#This Row],[Ticker]],[1]!Table2[[Symbol]:[Industry]],2,FALSE),"-")</f>
        <v>-</v>
      </c>
      <c r="D179" t="s">
        <v>443</v>
      </c>
      <c r="E179">
        <v>51482.366274849999</v>
      </c>
      <c r="F179">
        <v>1935.8</v>
      </c>
      <c r="G179">
        <v>-26.761763271155299</v>
      </c>
      <c r="H179">
        <v>-10.583879210099701</v>
      </c>
      <c r="I179">
        <v>-20.157653987083599</v>
      </c>
      <c r="J179">
        <v>-1.91105498387435</v>
      </c>
      <c r="K179">
        <v>2064.6056848724802</v>
      </c>
      <c r="L179">
        <v>2038.4805291417799</v>
      </c>
      <c r="M179">
        <v>35.893028072594603</v>
      </c>
      <c r="N179">
        <v>0.96741243770008201</v>
      </c>
      <c r="O179">
        <v>26.7692943485897</v>
      </c>
      <c r="P179">
        <v>11.2528735632183</v>
      </c>
      <c r="Q179">
        <v>4.1698165469600002E-4</v>
      </c>
    </row>
    <row r="180" spans="1:17" x14ac:dyDescent="0.3">
      <c r="A180" t="s">
        <v>444</v>
      </c>
      <c r="B180" t="s">
        <v>445</v>
      </c>
      <c r="C180" t="str">
        <f>IFERROR(VLOOKUP(Table1[[#This Row],[Ticker]],[1]!Table2[[Symbol]:[Industry]],2,FALSE),"-")</f>
        <v>-</v>
      </c>
      <c r="D180" t="s">
        <v>384</v>
      </c>
      <c r="E180">
        <v>51341.758439965</v>
      </c>
      <c r="F180">
        <v>1723.6</v>
      </c>
      <c r="G180">
        <v>25.355577880650898</v>
      </c>
      <c r="H180">
        <v>5.6474295841439401</v>
      </c>
      <c r="I180">
        <v>45.336620938281399</v>
      </c>
      <c r="J180">
        <v>-1.02100855366857</v>
      </c>
      <c r="K180">
        <v>1639.5544637396799</v>
      </c>
      <c r="L180">
        <v>1366.4862450062701</v>
      </c>
      <c r="M180">
        <v>54.522422792513197</v>
      </c>
      <c r="N180">
        <v>0.61762118267708199</v>
      </c>
      <c r="O180">
        <v>3.7943838477604901</v>
      </c>
      <c r="P180">
        <v>69.137922574947197</v>
      </c>
      <c r="Q180">
        <v>0.109616405762473</v>
      </c>
    </row>
    <row r="181" spans="1:17" hidden="1" x14ac:dyDescent="0.3">
      <c r="A181" t="s">
        <v>446</v>
      </c>
      <c r="B181" t="s">
        <v>447</v>
      </c>
      <c r="C181" t="str">
        <f>IFERROR(VLOOKUP(Table1[[#This Row],[Ticker]],[1]!Table2[[Symbol]:[Industry]],2,FALSE),"-")</f>
        <v>-</v>
      </c>
      <c r="D181" t="s">
        <v>98</v>
      </c>
      <c r="E181">
        <v>50693.667868304998</v>
      </c>
      <c r="F181">
        <v>110.8</v>
      </c>
      <c r="G181">
        <v>-7.5423018958235097</v>
      </c>
      <c r="H181">
        <v>83.495202532883596</v>
      </c>
      <c r="I181">
        <v>9.0251481615811393</v>
      </c>
      <c r="J181">
        <v>-12.505014917853901</v>
      </c>
      <c r="M181">
        <v>40.198608092487497</v>
      </c>
      <c r="O181">
        <v>42.057761732851901</v>
      </c>
      <c r="P181">
        <v>45.789473684210499</v>
      </c>
    </row>
    <row r="182" spans="1:17" x14ac:dyDescent="0.3">
      <c r="A182" t="s">
        <v>448</v>
      </c>
      <c r="B182" t="s">
        <v>449</v>
      </c>
      <c r="C182" t="str">
        <f>IFERROR(VLOOKUP(Table1[[#This Row],[Ticker]],[1]!Table2[[Symbol]:[Industry]],2,FALSE),"-")</f>
        <v>-</v>
      </c>
      <c r="D182" t="s">
        <v>51</v>
      </c>
      <c r="E182">
        <v>50612.262212640002</v>
      </c>
      <c r="F182">
        <v>687.75</v>
      </c>
      <c r="G182">
        <v>-33.072876973114802</v>
      </c>
      <c r="H182">
        <v>5.0438705561069197</v>
      </c>
      <c r="I182">
        <v>6.0910654111781497</v>
      </c>
      <c r="J182">
        <v>5.7644037077211898</v>
      </c>
      <c r="K182">
        <v>643.23073126490499</v>
      </c>
      <c r="L182">
        <v>652.642025034835</v>
      </c>
      <c r="M182">
        <v>76.156984822387599</v>
      </c>
      <c r="N182">
        <v>1.15298689309675</v>
      </c>
      <c r="O182">
        <v>18.2697201017811</v>
      </c>
      <c r="P182">
        <v>24.209860935524599</v>
      </c>
      <c r="Q182">
        <v>-1.0712827964730999E-2</v>
      </c>
    </row>
    <row r="183" spans="1:17" x14ac:dyDescent="0.3">
      <c r="A183" t="s">
        <v>450</v>
      </c>
      <c r="B183" t="s">
        <v>451</v>
      </c>
      <c r="C183" t="str">
        <f>IFERROR(VLOOKUP(Table1[[#This Row],[Ticker]],[1]!Table2[[Symbol]:[Industry]],2,FALSE),"-")</f>
        <v>-</v>
      </c>
      <c r="D183" t="s">
        <v>163</v>
      </c>
      <c r="E183">
        <v>50348.158449750001</v>
      </c>
      <c r="F183">
        <v>11745.7</v>
      </c>
      <c r="G183">
        <v>138.31522043232499</v>
      </c>
      <c r="H183">
        <v>-1.02873354446535</v>
      </c>
      <c r="I183">
        <v>80.026422426743906</v>
      </c>
      <c r="J183">
        <v>-4.5398735889072004</v>
      </c>
      <c r="K183">
        <v>11670.6502931007</v>
      </c>
      <c r="L183">
        <v>9070.7845385683704</v>
      </c>
      <c r="M183">
        <v>47.600372085098101</v>
      </c>
      <c r="N183">
        <v>0.441703134692361</v>
      </c>
      <c r="O183">
        <v>22.444809589892401</v>
      </c>
      <c r="P183">
        <v>201.48874457763199</v>
      </c>
      <c r="Q183">
        <v>0.16407633772220601</v>
      </c>
    </row>
    <row r="184" spans="1:17" x14ac:dyDescent="0.3">
      <c r="A184" t="s">
        <v>452</v>
      </c>
      <c r="B184" t="s">
        <v>453</v>
      </c>
      <c r="C184" t="str">
        <f>IFERROR(VLOOKUP(Table1[[#This Row],[Ticker]],[1]!Table2[[Symbol]:[Industry]],2,FALSE),"-")</f>
        <v>-</v>
      </c>
      <c r="D184" t="s">
        <v>257</v>
      </c>
      <c r="E184">
        <v>49381.218821729999</v>
      </c>
      <c r="F184">
        <v>4326.95</v>
      </c>
      <c r="G184">
        <v>27.264840161323701</v>
      </c>
      <c r="H184">
        <v>-12.2198133193905</v>
      </c>
      <c r="I184">
        <v>4.5639149525205598</v>
      </c>
      <c r="J184">
        <v>-2.5274340672823499</v>
      </c>
      <c r="K184">
        <v>4674.7365463242404</v>
      </c>
      <c r="L184">
        <v>4213.8140177204596</v>
      </c>
      <c r="M184">
        <v>40.472403404527199</v>
      </c>
      <c r="N184">
        <v>0.72438530512956001</v>
      </c>
      <c r="O184">
        <v>34.966893539329</v>
      </c>
      <c r="P184">
        <v>73.060693930606902</v>
      </c>
      <c r="Q184">
        <v>0.124497115303271</v>
      </c>
    </row>
    <row r="185" spans="1:17" x14ac:dyDescent="0.3">
      <c r="A185" t="s">
        <v>454</v>
      </c>
      <c r="B185" t="s">
        <v>455</v>
      </c>
      <c r="C185" t="str">
        <f>IFERROR(VLOOKUP(Table1[[#This Row],[Ticker]],[1]!Table2[[Symbol]:[Industry]],2,FALSE),"-")</f>
        <v>-</v>
      </c>
      <c r="D185" t="s">
        <v>118</v>
      </c>
      <c r="E185">
        <v>48906.905906150001</v>
      </c>
      <c r="F185">
        <v>372.95</v>
      </c>
      <c r="G185">
        <v>-23.0366562982428</v>
      </c>
      <c r="H185">
        <v>-1.7698221761869499</v>
      </c>
      <c r="I185">
        <v>-13.092245642673699</v>
      </c>
      <c r="J185">
        <v>-2.1420995035596602</v>
      </c>
      <c r="K185">
        <v>358.09567542392301</v>
      </c>
      <c r="L185">
        <v>357.93178472560101</v>
      </c>
      <c r="M185">
        <v>56.6905474441824</v>
      </c>
      <c r="N185">
        <v>1.0810264526580899</v>
      </c>
      <c r="O185">
        <v>10.068373776645601</v>
      </c>
      <c r="P185">
        <v>30.4933519944016</v>
      </c>
      <c r="Q185">
        <v>-6.129203750455E-3</v>
      </c>
    </row>
    <row r="186" spans="1:17" x14ac:dyDescent="0.3">
      <c r="A186" t="s">
        <v>456</v>
      </c>
      <c r="B186" t="s">
        <v>457</v>
      </c>
      <c r="C186" t="str">
        <f>IFERROR(VLOOKUP(Table1[[#This Row],[Ticker]],[1]!Table2[[Symbol]:[Industry]],2,FALSE),"-")</f>
        <v>-</v>
      </c>
      <c r="D186" t="s">
        <v>320</v>
      </c>
      <c r="E186">
        <v>48705.460205299998</v>
      </c>
      <c r="F186">
        <v>1928.9</v>
      </c>
      <c r="G186">
        <v>293.43813405415102</v>
      </c>
      <c r="H186">
        <v>-24.589229072684098</v>
      </c>
      <c r="I186">
        <v>106.403771447357</v>
      </c>
      <c r="J186">
        <v>-9.4849031261709893</v>
      </c>
      <c r="K186">
        <v>2169.87219641411</v>
      </c>
      <c r="L186">
        <v>1555.1398103740401</v>
      </c>
      <c r="M186">
        <v>14.1747711357712</v>
      </c>
      <c r="N186">
        <v>0.72710157472568204</v>
      </c>
      <c r="O186">
        <v>54.4636839649541</v>
      </c>
      <c r="P186">
        <v>342.81450872359898</v>
      </c>
      <c r="Q186">
        <v>0.210977369446397</v>
      </c>
    </row>
    <row r="187" spans="1:17" x14ac:dyDescent="0.3">
      <c r="A187" t="s">
        <v>458</v>
      </c>
      <c r="B187" t="s">
        <v>459</v>
      </c>
      <c r="C187" t="str">
        <f>IFERROR(VLOOKUP(Table1[[#This Row],[Ticker]],[1]!Table2[[Symbol]:[Industry]],2,FALSE),"-")</f>
        <v>-</v>
      </c>
      <c r="D187" t="s">
        <v>298</v>
      </c>
      <c r="E187">
        <v>48550.089859599997</v>
      </c>
      <c r="F187">
        <v>7748.65</v>
      </c>
      <c r="G187">
        <v>-23.1747633330308</v>
      </c>
      <c r="H187">
        <v>13.2236180752948</v>
      </c>
      <c r="I187">
        <v>-11.741385710047499</v>
      </c>
      <c r="J187">
        <v>-11.334602145150001</v>
      </c>
      <c r="K187">
        <v>7272.5658151397802</v>
      </c>
      <c r="L187">
        <v>7386.3039035260699</v>
      </c>
      <c r="M187">
        <v>55.747103441163297</v>
      </c>
      <c r="N187">
        <v>4.04821689723786</v>
      </c>
      <c r="O187">
        <v>18.730359481974201</v>
      </c>
      <c r="P187">
        <v>20.861149238831999</v>
      </c>
      <c r="Q187">
        <v>4.1153877194552997E-2</v>
      </c>
    </row>
    <row r="188" spans="1:17" x14ac:dyDescent="0.3">
      <c r="A188" t="s">
        <v>460</v>
      </c>
      <c r="B188" t="s">
        <v>461</v>
      </c>
      <c r="C188" t="str">
        <f>IFERROR(VLOOKUP(Table1[[#This Row],[Ticker]],[1]!Table2[[Symbol]:[Industry]],2,FALSE),"-")</f>
        <v>-</v>
      </c>
      <c r="D188" t="s">
        <v>21</v>
      </c>
      <c r="E188">
        <v>47929.230348869998</v>
      </c>
      <c r="F188">
        <v>1749.7</v>
      </c>
      <c r="G188">
        <v>19.4600624977199</v>
      </c>
      <c r="H188">
        <v>-1.4004264011926499</v>
      </c>
      <c r="I188">
        <v>0.70253790396635496</v>
      </c>
      <c r="J188">
        <v>-5.3350582714282604</v>
      </c>
      <c r="K188">
        <v>1751.10814303847</v>
      </c>
      <c r="L188">
        <v>1545.76300353019</v>
      </c>
      <c r="M188">
        <v>34.634446981634397</v>
      </c>
      <c r="N188">
        <v>0.56463898191491102</v>
      </c>
      <c r="O188">
        <v>10.230325198605399</v>
      </c>
      <c r="P188">
        <v>68.564547206165699</v>
      </c>
      <c r="Q188">
        <v>0.19020692741633799</v>
      </c>
    </row>
    <row r="189" spans="1:17" x14ac:dyDescent="0.3">
      <c r="A189" t="s">
        <v>462</v>
      </c>
      <c r="B189" t="s">
        <v>463</v>
      </c>
      <c r="C189" t="str">
        <f>IFERROR(VLOOKUP(Table1[[#This Row],[Ticker]],[1]!Table2[[Symbol]:[Industry]],2,FALSE),"-")</f>
        <v>-</v>
      </c>
      <c r="D189" t="s">
        <v>92</v>
      </c>
      <c r="E189">
        <v>47794.251562500001</v>
      </c>
      <c r="F189">
        <v>1327.1</v>
      </c>
      <c r="G189">
        <v>96.366665354794193</v>
      </c>
      <c r="H189">
        <v>-5.2880926872469898</v>
      </c>
      <c r="I189">
        <v>32.220338363912397</v>
      </c>
      <c r="J189">
        <v>-0.55765957352825002</v>
      </c>
      <c r="K189">
        <v>1379.3178485774099</v>
      </c>
      <c r="L189">
        <v>1127.8030567379101</v>
      </c>
      <c r="M189">
        <v>36.918450927116901</v>
      </c>
      <c r="N189">
        <v>0.378080184128532</v>
      </c>
      <c r="O189">
        <v>35.234722326878099</v>
      </c>
      <c r="P189">
        <v>194.91111111111101</v>
      </c>
      <c r="Q189">
        <v>0.18724907075358799</v>
      </c>
    </row>
    <row r="190" spans="1:17" x14ac:dyDescent="0.3">
      <c r="A190" t="s">
        <v>464</v>
      </c>
      <c r="B190" t="s">
        <v>465</v>
      </c>
      <c r="C190" t="str">
        <f>IFERROR(VLOOKUP(Table1[[#This Row],[Ticker]],[1]!Table2[[Symbol]:[Industry]],2,FALSE),"-")</f>
        <v>-</v>
      </c>
      <c r="D190" t="s">
        <v>24</v>
      </c>
      <c r="E190">
        <v>47711.465017695999</v>
      </c>
      <c r="F190">
        <v>187.87</v>
      </c>
      <c r="G190">
        <v>2.2981722360283099</v>
      </c>
      <c r="H190">
        <v>-1.13789312962375</v>
      </c>
      <c r="I190">
        <v>9.8451180080723795</v>
      </c>
      <c r="J190">
        <v>-1.7220990097637201</v>
      </c>
      <c r="K190">
        <v>191.76402318177799</v>
      </c>
      <c r="L190">
        <v>169.074543659895</v>
      </c>
      <c r="M190">
        <v>30.292898133095498</v>
      </c>
      <c r="N190">
        <v>0.59944089741163997</v>
      </c>
      <c r="O190">
        <v>9.9643370415712909</v>
      </c>
      <c r="P190">
        <v>36.881602914389802</v>
      </c>
      <c r="Q190">
        <v>0.11543816092772299</v>
      </c>
    </row>
    <row r="191" spans="1:17" x14ac:dyDescent="0.3">
      <c r="A191" t="s">
        <v>466</v>
      </c>
      <c r="B191" t="s">
        <v>467</v>
      </c>
      <c r="C191" t="str">
        <f>IFERROR(VLOOKUP(Table1[[#This Row],[Ticker]],[1]!Table2[[Symbol]:[Industry]],2,FALSE),"-")</f>
        <v>-</v>
      </c>
      <c r="D191" t="s">
        <v>54</v>
      </c>
      <c r="E191">
        <v>47630.538851240002</v>
      </c>
      <c r="F191">
        <v>1686.55</v>
      </c>
      <c r="G191">
        <v>92.443817374775804</v>
      </c>
      <c r="H191">
        <v>16.896238816265601</v>
      </c>
      <c r="I191">
        <v>70.5164523687193</v>
      </c>
      <c r="J191">
        <v>-1.5989585265048101</v>
      </c>
      <c r="K191">
        <v>1488.06452738435</v>
      </c>
      <c r="L191">
        <v>1148.7097368720599</v>
      </c>
      <c r="M191">
        <v>63.186766226545501</v>
      </c>
      <c r="N191">
        <v>1.0146991975633199</v>
      </c>
      <c r="O191">
        <v>3.7917642524680502</v>
      </c>
      <c r="P191">
        <v>133.56183354106</v>
      </c>
      <c r="Q191">
        <v>0.15911644889611101</v>
      </c>
    </row>
    <row r="192" spans="1:17" x14ac:dyDescent="0.3">
      <c r="A192" t="s">
        <v>468</v>
      </c>
      <c r="B192" t="s">
        <v>469</v>
      </c>
      <c r="C192" t="str">
        <f>IFERROR(VLOOKUP(Table1[[#This Row],[Ticker]],[1]!Table2[[Symbol]:[Industry]],2,FALSE),"-")</f>
        <v>-</v>
      </c>
      <c r="D192" t="s">
        <v>54</v>
      </c>
      <c r="E192">
        <v>47122.829447609998</v>
      </c>
      <c r="F192">
        <v>2848.95</v>
      </c>
      <c r="G192">
        <v>70.738575776936301</v>
      </c>
      <c r="H192">
        <v>1.4171647484268299</v>
      </c>
      <c r="I192">
        <v>20.021654646245601</v>
      </c>
      <c r="J192">
        <v>-1.61505053050506</v>
      </c>
      <c r="K192">
        <v>2729.6261398307602</v>
      </c>
      <c r="L192">
        <v>2294.8389770968402</v>
      </c>
      <c r="M192">
        <v>41.537545911187003</v>
      </c>
      <c r="N192">
        <v>0.92625318125772904</v>
      </c>
      <c r="O192">
        <v>8.3908106495375492</v>
      </c>
      <c r="P192">
        <v>105.69293527309399</v>
      </c>
      <c r="Q192">
        <v>6.1121502190325999E-2</v>
      </c>
    </row>
    <row r="193" spans="1:17" x14ac:dyDescent="0.3">
      <c r="A193" t="s">
        <v>470</v>
      </c>
      <c r="B193" t="s">
        <v>471</v>
      </c>
      <c r="C193" t="str">
        <f>IFERROR(VLOOKUP(Table1[[#This Row],[Ticker]],[1]!Table2[[Symbol]:[Industry]],2,FALSE),"-")</f>
        <v>-</v>
      </c>
      <c r="D193" t="s">
        <v>177</v>
      </c>
      <c r="E193">
        <v>46810.5285</v>
      </c>
      <c r="F193">
        <v>660.55</v>
      </c>
      <c r="G193">
        <v>15.776291364703599</v>
      </c>
      <c r="H193">
        <v>1.9971467386982</v>
      </c>
      <c r="I193">
        <v>-0.50845278995023102</v>
      </c>
      <c r="J193">
        <v>11.630577228407599</v>
      </c>
      <c r="K193">
        <v>619.95063886664195</v>
      </c>
      <c r="L193">
        <v>568.506874575898</v>
      </c>
      <c r="M193">
        <v>85.754568601477104</v>
      </c>
      <c r="N193">
        <v>2.8386617594836498</v>
      </c>
      <c r="O193">
        <v>4.4508364241919702</v>
      </c>
      <c r="P193">
        <v>66.364437728245804</v>
      </c>
      <c r="Q193">
        <v>-5.7685674774388997E-2</v>
      </c>
    </row>
    <row r="194" spans="1:17" x14ac:dyDescent="0.3">
      <c r="A194" t="s">
        <v>472</v>
      </c>
      <c r="B194" t="s">
        <v>473</v>
      </c>
      <c r="C194" t="str">
        <f>IFERROR(VLOOKUP(Table1[[#This Row],[Ticker]],[1]!Table2[[Symbol]:[Industry]],2,FALSE),"-")</f>
        <v>-</v>
      </c>
      <c r="D194" t="s">
        <v>474</v>
      </c>
      <c r="E194">
        <v>46672.93959804</v>
      </c>
      <c r="F194">
        <v>41265.85</v>
      </c>
      <c r="G194">
        <v>-24.8753662821597</v>
      </c>
      <c r="H194">
        <v>-2.7445554979882498</v>
      </c>
      <c r="I194">
        <v>3.87701873219445</v>
      </c>
      <c r="J194">
        <v>0.48085216781491502</v>
      </c>
      <c r="K194">
        <v>40617.6145861146</v>
      </c>
      <c r="L194">
        <v>38627.9434930711</v>
      </c>
      <c r="M194">
        <v>53.754035238328299</v>
      </c>
      <c r="N194">
        <v>0.65870526363781601</v>
      </c>
      <c r="O194">
        <v>4.01336698504939</v>
      </c>
      <c r="P194">
        <v>24.783149707968299</v>
      </c>
      <c r="Q194">
        <v>-9.8367838034999996E-4</v>
      </c>
    </row>
    <row r="195" spans="1:17" x14ac:dyDescent="0.3">
      <c r="A195" t="s">
        <v>475</v>
      </c>
      <c r="B195" t="s">
        <v>476</v>
      </c>
      <c r="C195" t="str">
        <f>IFERROR(VLOOKUP(Table1[[#This Row],[Ticker]],[1]!Table2[[Symbol]:[Industry]],2,FALSE),"-")</f>
        <v>-</v>
      </c>
      <c r="D195" t="s">
        <v>384</v>
      </c>
      <c r="E195">
        <v>44998.928077949997</v>
      </c>
      <c r="F195">
        <v>607.85</v>
      </c>
      <c r="G195">
        <v>-30.342279657331499</v>
      </c>
      <c r="H195">
        <v>10.7622424201468</v>
      </c>
      <c r="I195">
        <v>15.7047160850799</v>
      </c>
      <c r="J195">
        <v>2.25052271963273</v>
      </c>
      <c r="K195">
        <v>561.47734322778501</v>
      </c>
      <c r="L195">
        <v>552.842456782304</v>
      </c>
      <c r="M195">
        <v>75.780340876286203</v>
      </c>
      <c r="N195">
        <v>1.04461560153067</v>
      </c>
      <c r="O195">
        <v>5.1328452743275301</v>
      </c>
      <c r="P195">
        <v>35.741402411790901</v>
      </c>
      <c r="Q195">
        <v>-0.103101354968724</v>
      </c>
    </row>
    <row r="196" spans="1:17" x14ac:dyDescent="0.3">
      <c r="A196" t="s">
        <v>477</v>
      </c>
      <c r="B196" t="s">
        <v>478</v>
      </c>
      <c r="C196" t="str">
        <f>IFERROR(VLOOKUP(Table1[[#This Row],[Ticker]],[1]!Table2[[Symbol]:[Industry]],2,FALSE),"-")</f>
        <v>-</v>
      </c>
      <c r="D196" t="s">
        <v>405</v>
      </c>
      <c r="E196">
        <v>44996.622279570001</v>
      </c>
      <c r="F196">
        <v>767.2</v>
      </c>
      <c r="G196">
        <v>209.648734684701</v>
      </c>
      <c r="H196">
        <v>17.231569701232299</v>
      </c>
      <c r="I196">
        <v>66.082283727769294</v>
      </c>
      <c r="J196">
        <v>-0.90641795448999996</v>
      </c>
      <c r="K196">
        <v>644.80867284931696</v>
      </c>
      <c r="L196">
        <v>507.72657208166498</v>
      </c>
      <c r="M196">
        <v>70.813290109799993</v>
      </c>
      <c r="N196">
        <v>1.57412233258971</v>
      </c>
      <c r="O196">
        <v>1.40771637122001</v>
      </c>
      <c r="P196">
        <v>264.76881017472903</v>
      </c>
      <c r="Q196">
        <v>0.140713154404839</v>
      </c>
    </row>
    <row r="197" spans="1:17" x14ac:dyDescent="0.3">
      <c r="A197" t="s">
        <v>479</v>
      </c>
      <c r="B197" t="s">
        <v>480</v>
      </c>
      <c r="C197" t="str">
        <f>IFERROR(VLOOKUP(Table1[[#This Row],[Ticker]],[1]!Table2[[Symbol]:[Industry]],2,FALSE),"-")</f>
        <v>-</v>
      </c>
      <c r="D197" t="s">
        <v>132</v>
      </c>
      <c r="E197">
        <v>44368.486510985</v>
      </c>
      <c r="F197">
        <v>50300.1</v>
      </c>
      <c r="G197">
        <v>-1.26160874243916</v>
      </c>
      <c r="H197">
        <v>-7.0715161153892696</v>
      </c>
      <c r="I197">
        <v>18.339647966622898</v>
      </c>
      <c r="J197">
        <v>-3.6366610086962599</v>
      </c>
      <c r="K197">
        <v>52338.431671484199</v>
      </c>
      <c r="L197">
        <v>47163.829646325001</v>
      </c>
      <c r="M197">
        <v>24.462469590952399</v>
      </c>
      <c r="N197">
        <v>0.49117461278060398</v>
      </c>
      <c r="O197">
        <v>19.272128683640702</v>
      </c>
      <c r="P197">
        <v>43.806196519496702</v>
      </c>
      <c r="Q197">
        <v>-1.6917796484384E-2</v>
      </c>
    </row>
    <row r="198" spans="1:17" x14ac:dyDescent="0.3">
      <c r="A198" t="s">
        <v>481</v>
      </c>
      <c r="B198" t="s">
        <v>482</v>
      </c>
      <c r="C198" t="str">
        <f>IFERROR(VLOOKUP(Table1[[#This Row],[Ticker]],[1]!Table2[[Symbol]:[Industry]],2,FALSE),"-")</f>
        <v>-</v>
      </c>
      <c r="D198" t="s">
        <v>34</v>
      </c>
      <c r="E198">
        <v>43890.353814521899</v>
      </c>
      <c r="F198">
        <v>61.54</v>
      </c>
      <c r="G198">
        <v>18.721572074817299</v>
      </c>
      <c r="H198">
        <v>-4.2671487363781697</v>
      </c>
      <c r="I198">
        <v>-11.7459489756974</v>
      </c>
      <c r="J198">
        <v>-2.9053515325927899</v>
      </c>
      <c r="K198">
        <v>63.610294882804403</v>
      </c>
      <c r="L198">
        <v>58.643153583692602</v>
      </c>
      <c r="M198">
        <v>41.880712595652398</v>
      </c>
      <c r="N198">
        <v>0.40241312141879998</v>
      </c>
      <c r="O198">
        <v>19.4345141371465</v>
      </c>
      <c r="P198">
        <v>59.8441558441558</v>
      </c>
      <c r="Q198">
        <v>0.14630244141876</v>
      </c>
    </row>
    <row r="199" spans="1:17" x14ac:dyDescent="0.3">
      <c r="A199" t="s">
        <v>483</v>
      </c>
      <c r="B199" t="s">
        <v>484</v>
      </c>
      <c r="C199" t="str">
        <f>IFERROR(VLOOKUP(Table1[[#This Row],[Ticker]],[1]!Table2[[Symbol]:[Industry]],2,FALSE),"-")</f>
        <v>-</v>
      </c>
      <c r="D199" t="s">
        <v>77</v>
      </c>
      <c r="E199">
        <v>43869.921445745</v>
      </c>
      <c r="F199">
        <v>2348.5500000000002</v>
      </c>
      <c r="G199">
        <v>-14.9514859079997</v>
      </c>
      <c r="H199">
        <v>-4.6371067071815002</v>
      </c>
      <c r="I199">
        <v>-25.342380615288398</v>
      </c>
      <c r="J199">
        <v>-1.1659177105645999</v>
      </c>
      <c r="K199">
        <v>2444.6781833271002</v>
      </c>
      <c r="L199">
        <v>2407.4452608248798</v>
      </c>
      <c r="M199">
        <v>45.788171032207003</v>
      </c>
      <c r="N199">
        <v>0.54940209265682105</v>
      </c>
      <c r="O199">
        <v>21.095995401417799</v>
      </c>
      <c r="P199">
        <v>30.257903494176301</v>
      </c>
      <c r="Q199">
        <v>-5.1762702836325003E-2</v>
      </c>
    </row>
    <row r="200" spans="1:17" x14ac:dyDescent="0.3">
      <c r="A200" t="s">
        <v>485</v>
      </c>
      <c r="B200" t="s">
        <v>486</v>
      </c>
      <c r="C200" t="str">
        <f>IFERROR(VLOOKUP(Table1[[#This Row],[Ticker]],[1]!Table2[[Symbol]:[Industry]],2,FALSE),"-")</f>
        <v>-</v>
      </c>
      <c r="D200" t="s">
        <v>37</v>
      </c>
      <c r="E200">
        <v>43672</v>
      </c>
      <c r="F200">
        <v>262.05</v>
      </c>
      <c r="G200">
        <v>67.479405917015697</v>
      </c>
      <c r="H200">
        <v>-4.9361877833007899</v>
      </c>
      <c r="I200">
        <v>-17.451576645359999</v>
      </c>
      <c r="J200">
        <v>-0.97494710980307098</v>
      </c>
      <c r="K200">
        <v>259.83154501809702</v>
      </c>
      <c r="L200">
        <v>231.73325606069201</v>
      </c>
      <c r="M200">
        <v>52.910017443151503</v>
      </c>
      <c r="N200">
        <v>0.47501077604495701</v>
      </c>
      <c r="O200">
        <v>23.9076512116008</v>
      </c>
      <c r="P200">
        <v>112.10036422501</v>
      </c>
      <c r="Q200">
        <v>4.6009264382459003E-2</v>
      </c>
    </row>
    <row r="201" spans="1:17" x14ac:dyDescent="0.3">
      <c r="A201" t="s">
        <v>487</v>
      </c>
      <c r="B201" t="s">
        <v>488</v>
      </c>
      <c r="C201" t="str">
        <f>IFERROR(VLOOKUP(Table1[[#This Row],[Ticker]],[1]!Table2[[Symbol]:[Industry]],2,FALSE),"-")</f>
        <v>-</v>
      </c>
      <c r="D201" t="s">
        <v>489</v>
      </c>
      <c r="E201">
        <v>43508.196914200002</v>
      </c>
      <c r="F201">
        <v>379.4</v>
      </c>
      <c r="G201">
        <v>16.135783215558298</v>
      </c>
      <c r="H201">
        <v>2.03333937934757</v>
      </c>
      <c r="I201">
        <v>23.568341030810501</v>
      </c>
      <c r="J201">
        <v>1.07312663686732</v>
      </c>
      <c r="K201">
        <v>347.06216557947602</v>
      </c>
      <c r="L201">
        <v>308.64402351763198</v>
      </c>
      <c r="M201">
        <v>70.203018482993997</v>
      </c>
      <c r="N201">
        <v>0.74538349984838703</v>
      </c>
      <c r="O201">
        <v>1.0015814443858599</v>
      </c>
      <c r="P201">
        <v>74.436781609195407</v>
      </c>
      <c r="Q201">
        <v>-2.9584071196623998E-2</v>
      </c>
    </row>
    <row r="202" spans="1:17" hidden="1" x14ac:dyDescent="0.3">
      <c r="A202" t="s">
        <v>490</v>
      </c>
      <c r="B202" t="s">
        <v>491</v>
      </c>
      <c r="C202" t="str">
        <f>IFERROR(VLOOKUP(Table1[[#This Row],[Ticker]],[1]!Table2[[Symbol]:[Industry]],2,FALSE),"-")</f>
        <v>-</v>
      </c>
      <c r="D202" t="s">
        <v>163</v>
      </c>
      <c r="E202">
        <v>43314.112093274998</v>
      </c>
      <c r="F202">
        <v>1609.4</v>
      </c>
      <c r="G202">
        <v>368.616439112541</v>
      </c>
      <c r="H202">
        <v>-1.9880159797465999</v>
      </c>
      <c r="I202">
        <v>59.304025219747601</v>
      </c>
      <c r="J202">
        <v>-2.3953861734472</v>
      </c>
      <c r="K202">
        <v>1613.33031893816</v>
      </c>
      <c r="L202">
        <v>1157.55367370453</v>
      </c>
      <c r="M202">
        <v>49.3154196878208</v>
      </c>
      <c r="N202">
        <v>1.48129636793547</v>
      </c>
      <c r="O202">
        <v>17.428855474089701</v>
      </c>
      <c r="P202">
        <v>427.67213114754099</v>
      </c>
      <c r="Q202">
        <v>0.23595429624580999</v>
      </c>
    </row>
    <row r="203" spans="1:17" x14ac:dyDescent="0.3">
      <c r="A203" t="s">
        <v>492</v>
      </c>
      <c r="B203" t="s">
        <v>493</v>
      </c>
      <c r="C203" t="str">
        <f>IFERROR(VLOOKUP(Table1[[#This Row],[Ticker]],[1]!Table2[[Symbol]:[Industry]],2,FALSE),"-")</f>
        <v>-</v>
      </c>
      <c r="D203" t="s">
        <v>225</v>
      </c>
      <c r="E203">
        <v>43285.347571514998</v>
      </c>
      <c r="F203">
        <v>687.7</v>
      </c>
      <c r="G203">
        <v>87.906533125483705</v>
      </c>
      <c r="H203">
        <v>7.3657349230549301</v>
      </c>
      <c r="I203">
        <v>21.418861199163899</v>
      </c>
      <c r="J203">
        <v>-2.5077996754296801</v>
      </c>
      <c r="K203">
        <v>659.98265608453005</v>
      </c>
      <c r="L203">
        <v>557.25019388382395</v>
      </c>
      <c r="M203">
        <v>49.956612933184303</v>
      </c>
      <c r="N203">
        <v>0.61640211449867699</v>
      </c>
      <c r="O203">
        <v>7.5250836120401399</v>
      </c>
      <c r="P203">
        <v>120.275464445868</v>
      </c>
      <c r="Q203">
        <v>3.2151982138063001E-2</v>
      </c>
    </row>
    <row r="204" spans="1:17" x14ac:dyDescent="0.3">
      <c r="A204" t="s">
        <v>494</v>
      </c>
      <c r="B204" t="s">
        <v>495</v>
      </c>
      <c r="C204" t="str">
        <f>IFERROR(VLOOKUP(Table1[[#This Row],[Ticker]],[1]!Table2[[Symbol]:[Industry]],2,FALSE),"-")</f>
        <v>-</v>
      </c>
      <c r="D204" t="s">
        <v>496</v>
      </c>
      <c r="E204">
        <v>42701.376726779999</v>
      </c>
      <c r="F204">
        <v>650.20000000000005</v>
      </c>
      <c r="G204">
        <v>0.30802563376235798</v>
      </c>
      <c r="H204">
        <v>7.4063035382670304</v>
      </c>
      <c r="I204">
        <v>27.769011216176501</v>
      </c>
      <c r="J204">
        <v>-2.43700097816191</v>
      </c>
      <c r="K204">
        <v>604.56331036471704</v>
      </c>
      <c r="L204">
        <v>540.085677574388</v>
      </c>
      <c r="M204">
        <v>56.723893786878001</v>
      </c>
      <c r="N204">
        <v>0.66246358155692298</v>
      </c>
      <c r="O204">
        <v>2.6837896031990098</v>
      </c>
      <c r="P204">
        <v>54.423465146657101</v>
      </c>
      <c r="Q204">
        <v>-7.8446889330945999E-2</v>
      </c>
    </row>
    <row r="205" spans="1:17" hidden="1" x14ac:dyDescent="0.3">
      <c r="A205" t="s">
        <v>497</v>
      </c>
      <c r="B205" t="s">
        <v>498</v>
      </c>
      <c r="C205" t="str">
        <f>IFERROR(VLOOKUP(Table1[[#This Row],[Ticker]],[1]!Table2[[Symbol]:[Industry]],2,FALSE),"-")</f>
        <v>-</v>
      </c>
      <c r="D205" t="s">
        <v>21</v>
      </c>
      <c r="E205">
        <v>42633.734160350003</v>
      </c>
      <c r="F205">
        <v>1056.2</v>
      </c>
      <c r="G205">
        <v>-48.591793484658403</v>
      </c>
      <c r="H205">
        <v>7.11525055209135</v>
      </c>
      <c r="I205">
        <v>-14.022608942054999</v>
      </c>
      <c r="J205">
        <v>-2.7714193439676902</v>
      </c>
      <c r="K205">
        <v>1026.8703179200099</v>
      </c>
      <c r="M205">
        <v>55.153962753077202</v>
      </c>
      <c r="N205">
        <v>3.70999140039208</v>
      </c>
      <c r="O205">
        <v>32.5506532853626</v>
      </c>
      <c r="P205">
        <v>8.8753736728172292</v>
      </c>
    </row>
    <row r="206" spans="1:17" x14ac:dyDescent="0.3">
      <c r="A206" t="s">
        <v>499</v>
      </c>
      <c r="B206" t="s">
        <v>500</v>
      </c>
      <c r="C206" t="str">
        <f>IFERROR(VLOOKUP(Table1[[#This Row],[Ticker]],[1]!Table2[[Symbol]:[Industry]],2,FALSE),"-")</f>
        <v>-</v>
      </c>
      <c r="D206" t="s">
        <v>51</v>
      </c>
      <c r="E206">
        <v>42590.151777871899</v>
      </c>
      <c r="F206">
        <v>169.01</v>
      </c>
      <c r="G206">
        <v>1.4257521644525999</v>
      </c>
      <c r="H206">
        <v>-2.6371783614128801</v>
      </c>
      <c r="I206">
        <v>-15.5010770399769</v>
      </c>
      <c r="J206">
        <v>-1.2124188088471299</v>
      </c>
      <c r="K206">
        <v>171.36417420510799</v>
      </c>
      <c r="L206">
        <v>161.49818503149501</v>
      </c>
      <c r="M206">
        <v>57.8124305333547</v>
      </c>
      <c r="N206">
        <v>0.47135467323723901</v>
      </c>
      <c r="O206">
        <v>14.9340275723329</v>
      </c>
      <c r="P206">
        <v>38.249488752556204</v>
      </c>
      <c r="Q206">
        <v>8.2195504837740005E-2</v>
      </c>
    </row>
    <row r="207" spans="1:17" x14ac:dyDescent="0.3">
      <c r="A207" t="s">
        <v>501</v>
      </c>
      <c r="B207" t="s">
        <v>502</v>
      </c>
      <c r="C207" t="str">
        <f>IFERROR(VLOOKUP(Table1[[#This Row],[Ticker]],[1]!Table2[[Symbol]:[Industry]],2,FALSE),"-")</f>
        <v>-</v>
      </c>
      <c r="D207" t="s">
        <v>281</v>
      </c>
      <c r="E207">
        <v>42417.323545380001</v>
      </c>
      <c r="F207">
        <v>543.5</v>
      </c>
      <c r="G207">
        <v>35.240310142811602</v>
      </c>
      <c r="H207">
        <v>10.835529415313101</v>
      </c>
      <c r="I207">
        <v>28.556234569869599</v>
      </c>
      <c r="J207">
        <v>2.90590408900513</v>
      </c>
      <c r="K207">
        <v>509.24855873693599</v>
      </c>
      <c r="L207">
        <v>446.87968814857902</v>
      </c>
      <c r="M207">
        <v>73.201047490429502</v>
      </c>
      <c r="N207">
        <v>0.95813186836164199</v>
      </c>
      <c r="O207">
        <v>4.7102115915363498</v>
      </c>
      <c r="P207">
        <v>73.199490121096204</v>
      </c>
      <c r="Q207">
        <v>7.6022244922187995E-2</v>
      </c>
    </row>
    <row r="208" spans="1:17" x14ac:dyDescent="0.3">
      <c r="A208" t="s">
        <v>503</v>
      </c>
      <c r="B208" t="s">
        <v>504</v>
      </c>
      <c r="C208" t="str">
        <f>IFERROR(VLOOKUP(Table1[[#This Row],[Ticker]],[1]!Table2[[Symbol]:[Industry]],2,FALSE),"-")</f>
        <v>-</v>
      </c>
      <c r="D208" t="s">
        <v>21</v>
      </c>
      <c r="E208">
        <v>42287.856878680002</v>
      </c>
      <c r="F208">
        <v>6331.1</v>
      </c>
      <c r="G208">
        <v>-13.6919376905389</v>
      </c>
      <c r="H208">
        <v>7.3446501561739002</v>
      </c>
      <c r="I208">
        <v>-14.198272933257799</v>
      </c>
      <c r="J208">
        <v>4.6482095364043499</v>
      </c>
      <c r="K208">
        <v>5960.5365992194602</v>
      </c>
      <c r="L208">
        <v>5629.6953384418102</v>
      </c>
      <c r="M208">
        <v>76.422962829953093</v>
      </c>
      <c r="N208">
        <v>0.64672937557297405</v>
      </c>
      <c r="O208">
        <v>8.15577071914832</v>
      </c>
      <c r="P208">
        <v>47.672750597702503</v>
      </c>
      <c r="Q208">
        <v>3.5482038693490001E-3</v>
      </c>
    </row>
    <row r="209" spans="1:17" x14ac:dyDescent="0.3">
      <c r="A209" t="s">
        <v>505</v>
      </c>
      <c r="B209" t="s">
        <v>506</v>
      </c>
      <c r="C209" t="str">
        <f>IFERROR(VLOOKUP(Table1[[#This Row],[Ticker]],[1]!Table2[[Symbol]:[Industry]],2,FALSE),"-")</f>
        <v>-</v>
      </c>
      <c r="D209" t="s">
        <v>204</v>
      </c>
      <c r="E209">
        <v>41935.714825409901</v>
      </c>
      <c r="F209">
        <v>722.4</v>
      </c>
      <c r="G209">
        <v>-5.17583600971947</v>
      </c>
      <c r="H209">
        <v>3.63929047108924</v>
      </c>
      <c r="I209">
        <v>-5.1178370970926998</v>
      </c>
      <c r="J209">
        <v>0.23851830154180401</v>
      </c>
      <c r="K209">
        <v>681.91860208481</v>
      </c>
      <c r="L209">
        <v>640.51945137573</v>
      </c>
      <c r="M209">
        <v>62.965726655047398</v>
      </c>
      <c r="N209">
        <v>1.2582581476561101</v>
      </c>
      <c r="O209">
        <v>5.8277962347729799</v>
      </c>
      <c r="P209">
        <v>48.002458512599802</v>
      </c>
      <c r="Q209">
        <v>3.5506902412460002E-3</v>
      </c>
    </row>
    <row r="210" spans="1:17" x14ac:dyDescent="0.3">
      <c r="A210" t="s">
        <v>507</v>
      </c>
      <c r="B210" t="s">
        <v>508</v>
      </c>
      <c r="C210" t="str">
        <f>IFERROR(VLOOKUP(Table1[[#This Row],[Ticker]],[1]!Table2[[Symbol]:[Industry]],2,FALSE),"-")</f>
        <v>-</v>
      </c>
      <c r="D210" t="s">
        <v>509</v>
      </c>
      <c r="E210">
        <v>41692.5</v>
      </c>
      <c r="F210">
        <v>484.15</v>
      </c>
      <c r="G210">
        <v>48.440810209954101</v>
      </c>
      <c r="H210">
        <v>-3.68466740504123</v>
      </c>
      <c r="I210">
        <v>34.803882068592003</v>
      </c>
      <c r="J210">
        <v>-2.8923302111373901</v>
      </c>
      <c r="K210">
        <v>507.64854037056199</v>
      </c>
      <c r="L210">
        <v>428.07203699482801</v>
      </c>
      <c r="M210">
        <v>38.568683002743299</v>
      </c>
      <c r="N210">
        <v>0.50898527564777996</v>
      </c>
      <c r="O210">
        <v>28.131777341732899</v>
      </c>
      <c r="P210">
        <v>100.31030202730599</v>
      </c>
      <c r="Q210">
        <v>0.135106476277189</v>
      </c>
    </row>
    <row r="211" spans="1:17" x14ac:dyDescent="0.3">
      <c r="A211" t="s">
        <v>510</v>
      </c>
      <c r="B211" t="s">
        <v>511</v>
      </c>
      <c r="C211" t="str">
        <f>IFERROR(VLOOKUP(Table1[[#This Row],[Ticker]],[1]!Table2[[Symbol]:[Industry]],2,FALSE),"-")</f>
        <v>-</v>
      </c>
      <c r="D211" t="s">
        <v>512</v>
      </c>
      <c r="E211">
        <v>41091.471577844997</v>
      </c>
      <c r="F211">
        <v>3778</v>
      </c>
      <c r="G211">
        <v>-4.6201138660203496</v>
      </c>
      <c r="H211">
        <v>-3.17994725368243</v>
      </c>
      <c r="I211">
        <v>16.9684576661354</v>
      </c>
      <c r="J211">
        <v>-2.5607421608185499</v>
      </c>
      <c r="K211">
        <v>3862.0042643096999</v>
      </c>
      <c r="L211">
        <v>3473.7995782125799</v>
      </c>
      <c r="M211">
        <v>42.124835687251696</v>
      </c>
      <c r="N211">
        <v>0.55554128036198602</v>
      </c>
      <c r="O211">
        <v>16.716516675489601</v>
      </c>
      <c r="P211">
        <v>42.652167346322301</v>
      </c>
      <c r="Q211">
        <v>0.12405664572899899</v>
      </c>
    </row>
    <row r="212" spans="1:17" x14ac:dyDescent="0.3">
      <c r="A212" t="s">
        <v>513</v>
      </c>
      <c r="B212" t="s">
        <v>514</v>
      </c>
      <c r="C212" t="str">
        <f>IFERROR(VLOOKUP(Table1[[#This Row],[Ticker]],[1]!Table2[[Symbol]:[Industry]],2,FALSE),"-")</f>
        <v>-</v>
      </c>
      <c r="D212" t="s">
        <v>257</v>
      </c>
      <c r="E212">
        <v>40750.644256649997</v>
      </c>
      <c r="F212">
        <v>4385.8999999999996</v>
      </c>
      <c r="G212">
        <v>-7.5875533364370096</v>
      </c>
      <c r="H212">
        <v>-2.4898208917093498</v>
      </c>
      <c r="I212">
        <v>5.6233373044211303</v>
      </c>
      <c r="J212">
        <v>-1.1010281250071701</v>
      </c>
      <c r="K212">
        <v>4343.73301508227</v>
      </c>
      <c r="L212">
        <v>3960.3314044335102</v>
      </c>
      <c r="M212">
        <v>35.468103098076099</v>
      </c>
      <c r="N212">
        <v>0.62909636970446803</v>
      </c>
      <c r="O212">
        <v>12.8605303358489</v>
      </c>
      <c r="P212">
        <v>31.312405502911599</v>
      </c>
      <c r="Q212">
        <v>7.6704480940438996E-2</v>
      </c>
    </row>
    <row r="213" spans="1:17" x14ac:dyDescent="0.3">
      <c r="A213" t="s">
        <v>515</v>
      </c>
      <c r="B213" t="s">
        <v>516</v>
      </c>
      <c r="C213" t="str">
        <f>IFERROR(VLOOKUP(Table1[[#This Row],[Ticker]],[1]!Table2[[Symbol]:[Industry]],2,FALSE),"-")</f>
        <v>-</v>
      </c>
      <c r="D213" t="s">
        <v>517</v>
      </c>
      <c r="E213">
        <v>40718.741654359997</v>
      </c>
      <c r="F213">
        <v>4489.25</v>
      </c>
      <c r="G213">
        <v>43.371324291076903</v>
      </c>
      <c r="H213">
        <v>6.3808790392091597</v>
      </c>
      <c r="I213">
        <v>18.783189182739999</v>
      </c>
      <c r="J213">
        <v>-3.03939955304892</v>
      </c>
      <c r="K213">
        <v>4388.3779360508097</v>
      </c>
      <c r="L213">
        <v>3780.4471705651299</v>
      </c>
      <c r="M213">
        <v>50.628689148682099</v>
      </c>
      <c r="N213">
        <v>0.574658458151874</v>
      </c>
      <c r="O213">
        <v>12.26151361586</v>
      </c>
      <c r="P213">
        <v>93.410451940890098</v>
      </c>
      <c r="Q213">
        <v>0.23280783695680601</v>
      </c>
    </row>
    <row r="214" spans="1:17" hidden="1" x14ac:dyDescent="0.3">
      <c r="A214" t="s">
        <v>518</v>
      </c>
      <c r="B214" t="s">
        <v>519</v>
      </c>
      <c r="C214" t="str">
        <f>IFERROR(VLOOKUP(Table1[[#This Row],[Ticker]],[1]!Table2[[Symbol]:[Industry]],2,FALSE),"-")</f>
        <v>-</v>
      </c>
      <c r="D214" t="s">
        <v>34</v>
      </c>
      <c r="E214">
        <v>40226.162562944999</v>
      </c>
      <c r="F214">
        <v>57.6</v>
      </c>
      <c r="G214">
        <v>26.013576359707599</v>
      </c>
      <c r="H214">
        <v>-8.7168072710378901</v>
      </c>
      <c r="I214">
        <v>-20.892153040549701</v>
      </c>
      <c r="J214">
        <v>-2.0849271091067698</v>
      </c>
      <c r="K214">
        <v>60.8024625602472</v>
      </c>
      <c r="L214">
        <v>56.032539862036799</v>
      </c>
      <c r="M214">
        <v>38.879796919222102</v>
      </c>
      <c r="N214">
        <v>0.32907674722739799</v>
      </c>
      <c r="O214">
        <v>34.5486111111111</v>
      </c>
      <c r="P214">
        <v>64.102564102564102</v>
      </c>
      <c r="Q214">
        <v>0.11928685466735001</v>
      </c>
    </row>
    <row r="215" spans="1:17" x14ac:dyDescent="0.3">
      <c r="A215" t="s">
        <v>520</v>
      </c>
      <c r="B215" t="s">
        <v>521</v>
      </c>
      <c r="C215" t="str">
        <f>IFERROR(VLOOKUP(Table1[[#This Row],[Ticker]],[1]!Table2[[Symbol]:[Industry]],2,FALSE),"-")</f>
        <v>-</v>
      </c>
      <c r="D215" t="s">
        <v>522</v>
      </c>
      <c r="E215">
        <v>40180.420652050001</v>
      </c>
      <c r="F215">
        <v>34964</v>
      </c>
      <c r="G215">
        <v>-22.5036868936836</v>
      </c>
      <c r="H215">
        <v>-10.479381705428199</v>
      </c>
      <c r="I215">
        <v>1.5866340788796101</v>
      </c>
      <c r="J215">
        <v>-1.34036110786854</v>
      </c>
      <c r="K215">
        <v>36325.891502283397</v>
      </c>
      <c r="L215">
        <v>33522.832611101898</v>
      </c>
      <c r="M215">
        <v>46.398596391143897</v>
      </c>
      <c r="N215">
        <v>0.71079590470046095</v>
      </c>
      <c r="O215">
        <v>16.853048850245901</v>
      </c>
      <c r="P215">
        <v>22.685221736239299</v>
      </c>
      <c r="Q215">
        <v>3.0652944209952002E-2</v>
      </c>
    </row>
    <row r="216" spans="1:17" x14ac:dyDescent="0.3">
      <c r="A216" t="s">
        <v>523</v>
      </c>
      <c r="B216" t="s">
        <v>524</v>
      </c>
      <c r="C216" t="str">
        <f>IFERROR(VLOOKUP(Table1[[#This Row],[Ticker]],[1]!Table2[[Symbol]:[Industry]],2,FALSE),"-")</f>
        <v>-</v>
      </c>
      <c r="D216" t="s">
        <v>387</v>
      </c>
      <c r="E216">
        <v>40051.562524155001</v>
      </c>
      <c r="F216">
        <v>779.35</v>
      </c>
      <c r="G216">
        <v>9.8509037861172501</v>
      </c>
      <c r="H216">
        <v>0.542578720069678</v>
      </c>
      <c r="I216">
        <v>15.8431067888044</v>
      </c>
      <c r="J216">
        <v>-2.8744462518237599</v>
      </c>
      <c r="K216">
        <v>745.73302076165396</v>
      </c>
      <c r="L216">
        <v>659.10270304401695</v>
      </c>
      <c r="M216">
        <v>51.637856267839197</v>
      </c>
      <c r="N216">
        <v>0.66651501082003695</v>
      </c>
      <c r="O216">
        <v>4.0546609353948799</v>
      </c>
      <c r="P216">
        <v>58.404471544715399</v>
      </c>
    </row>
    <row r="217" spans="1:17" x14ac:dyDescent="0.3">
      <c r="A217" t="s">
        <v>525</v>
      </c>
      <c r="B217" t="s">
        <v>526</v>
      </c>
      <c r="C217" t="str">
        <f>IFERROR(VLOOKUP(Table1[[#This Row],[Ticker]],[1]!Table2[[Symbol]:[Industry]],2,FALSE),"-")</f>
        <v>-</v>
      </c>
      <c r="D217" t="s">
        <v>54</v>
      </c>
      <c r="E217">
        <v>40000.601462769999</v>
      </c>
      <c r="F217">
        <v>3229.55</v>
      </c>
      <c r="G217">
        <v>58.780142215676499</v>
      </c>
      <c r="H217">
        <v>12.4400920937441</v>
      </c>
      <c r="I217">
        <v>43.3100150171244</v>
      </c>
      <c r="J217">
        <v>5.76965499169712</v>
      </c>
      <c r="K217">
        <v>2779.3840054325301</v>
      </c>
      <c r="L217">
        <v>2322.3497683381202</v>
      </c>
      <c r="M217">
        <v>66.409065076070505</v>
      </c>
      <c r="N217">
        <v>1.0442138574193101</v>
      </c>
      <c r="O217">
        <v>4.9635398120481096</v>
      </c>
      <c r="P217">
        <v>95.724371988727597</v>
      </c>
      <c r="Q217">
        <v>9.2464057852673004E-2</v>
      </c>
    </row>
    <row r="218" spans="1:17" x14ac:dyDescent="0.3">
      <c r="A218" t="s">
        <v>527</v>
      </c>
      <c r="B218" t="s">
        <v>528</v>
      </c>
      <c r="C218" t="str">
        <f>IFERROR(VLOOKUP(Table1[[#This Row],[Ticker]],[1]!Table2[[Symbol]:[Industry]],2,FALSE),"-")</f>
        <v>-</v>
      </c>
      <c r="D218" t="s">
        <v>443</v>
      </c>
      <c r="E218">
        <v>39842.814030659902</v>
      </c>
      <c r="F218">
        <v>1455.35</v>
      </c>
      <c r="G218">
        <v>-45.6276041249765</v>
      </c>
      <c r="H218">
        <v>-3.38735324804939</v>
      </c>
      <c r="I218">
        <v>-18.054792201815101</v>
      </c>
      <c r="J218">
        <v>-0.79365931195144201</v>
      </c>
      <c r="K218">
        <v>1474.1141313144799</v>
      </c>
      <c r="L218">
        <v>1507.6619160523701</v>
      </c>
      <c r="M218">
        <v>48.825747200328998</v>
      </c>
      <c r="N218">
        <v>1.0348128834561201</v>
      </c>
      <c r="O218">
        <v>23.681588621293798</v>
      </c>
      <c r="P218">
        <v>11.521072796934799</v>
      </c>
      <c r="Q218">
        <v>3.6485753116128998E-2</v>
      </c>
    </row>
    <row r="219" spans="1:17" x14ac:dyDescent="0.3">
      <c r="A219" t="s">
        <v>529</v>
      </c>
      <c r="B219" t="s">
        <v>530</v>
      </c>
      <c r="C219" t="str">
        <f>IFERROR(VLOOKUP(Table1[[#This Row],[Ticker]],[1]!Table2[[Symbol]:[Industry]],2,FALSE),"-")</f>
        <v>-</v>
      </c>
      <c r="D219" t="s">
        <v>51</v>
      </c>
      <c r="E219">
        <v>39773.007631439999</v>
      </c>
      <c r="F219">
        <v>324.45</v>
      </c>
      <c r="G219">
        <v>-19.329387954164599</v>
      </c>
      <c r="H219">
        <v>8.6322573548124506</v>
      </c>
      <c r="I219">
        <v>0.38609400444918202</v>
      </c>
      <c r="J219">
        <v>1.36000639558851</v>
      </c>
      <c r="K219">
        <v>302.49016500569502</v>
      </c>
      <c r="L219">
        <v>287.687465830333</v>
      </c>
      <c r="M219">
        <v>67.654777167452096</v>
      </c>
      <c r="N219">
        <v>1.2878457750710499</v>
      </c>
      <c r="O219">
        <v>2.7739251040221902</v>
      </c>
      <c r="P219">
        <v>36.696861175479199</v>
      </c>
      <c r="Q219">
        <v>6.7909605261121997E-2</v>
      </c>
    </row>
    <row r="220" spans="1:17" x14ac:dyDescent="0.3">
      <c r="A220" t="s">
        <v>531</v>
      </c>
      <c r="B220" t="s">
        <v>532</v>
      </c>
      <c r="C220" t="str">
        <f>IFERROR(VLOOKUP(Table1[[#This Row],[Ticker]],[1]!Table2[[Symbol]:[Industry]],2,FALSE),"-")</f>
        <v>-</v>
      </c>
      <c r="D220" t="s">
        <v>276</v>
      </c>
      <c r="E220">
        <v>39714.243713174998</v>
      </c>
      <c r="F220">
        <v>2988.7</v>
      </c>
      <c r="G220">
        <v>4.2388608391113003</v>
      </c>
      <c r="H220">
        <v>-6.1591636210215697</v>
      </c>
      <c r="I220">
        <v>24.160205805691401</v>
      </c>
      <c r="J220">
        <v>1.24665764064697</v>
      </c>
      <c r="K220">
        <v>2825.6616518549499</v>
      </c>
      <c r="L220">
        <v>2497.8458809451399</v>
      </c>
      <c r="M220">
        <v>52.100499792912501</v>
      </c>
      <c r="N220">
        <v>1.1604514242944</v>
      </c>
      <c r="O220">
        <v>6.0327232576036396</v>
      </c>
      <c r="P220">
        <v>55.511616411270303</v>
      </c>
      <c r="Q220">
        <v>1.5862151140340001E-3</v>
      </c>
    </row>
    <row r="221" spans="1:17" x14ac:dyDescent="0.3">
      <c r="A221" t="s">
        <v>533</v>
      </c>
      <c r="B221" t="s">
        <v>534</v>
      </c>
      <c r="C221" t="str">
        <f>IFERROR(VLOOKUP(Table1[[#This Row],[Ticker]],[1]!Table2[[Symbol]:[Industry]],2,FALSE),"-")</f>
        <v>-</v>
      </c>
      <c r="D221" t="s">
        <v>535</v>
      </c>
      <c r="E221">
        <v>39556.922264050001</v>
      </c>
      <c r="F221">
        <v>1091.2</v>
      </c>
      <c r="G221">
        <v>89.010230649447095</v>
      </c>
      <c r="H221">
        <v>6.2704292243507798</v>
      </c>
      <c r="I221">
        <v>37.568293802391501</v>
      </c>
      <c r="J221">
        <v>-1.5651893921470199</v>
      </c>
      <c r="K221">
        <v>1013.52296990248</v>
      </c>
      <c r="L221">
        <v>814.60035181612704</v>
      </c>
      <c r="M221">
        <v>55.130113582145597</v>
      </c>
      <c r="N221">
        <v>0.65191006843270205</v>
      </c>
      <c r="O221">
        <v>11.345307917888499</v>
      </c>
      <c r="P221">
        <v>125.921325051759</v>
      </c>
      <c r="Q221">
        <v>0.122461131552163</v>
      </c>
    </row>
    <row r="222" spans="1:17" x14ac:dyDescent="0.3">
      <c r="A222" t="s">
        <v>536</v>
      </c>
      <c r="B222" t="s">
        <v>537</v>
      </c>
      <c r="C222" t="str">
        <f>IFERROR(VLOOKUP(Table1[[#This Row],[Ticker]],[1]!Table2[[Symbol]:[Industry]],2,FALSE),"-")</f>
        <v>-</v>
      </c>
      <c r="D222" t="s">
        <v>538</v>
      </c>
      <c r="E222">
        <v>38682.628610895001</v>
      </c>
      <c r="F222">
        <v>613.9</v>
      </c>
      <c r="G222">
        <v>-57.374839642665201</v>
      </c>
      <c r="H222">
        <v>14.5072472960426</v>
      </c>
      <c r="I222">
        <v>34.329711578732301</v>
      </c>
      <c r="J222">
        <v>8.0523941735135605</v>
      </c>
      <c r="K222">
        <v>508.32199359421497</v>
      </c>
      <c r="L222">
        <v>521.82135830442303</v>
      </c>
      <c r="M222">
        <v>69.750679693090007</v>
      </c>
      <c r="N222">
        <v>1.9102071883840199</v>
      </c>
      <c r="O222">
        <v>62.6160612477602</v>
      </c>
      <c r="P222">
        <v>98.0322580645161</v>
      </c>
      <c r="Q222">
        <v>-6.4741137630975998E-2</v>
      </c>
    </row>
    <row r="223" spans="1:17" x14ac:dyDescent="0.3">
      <c r="A223" t="s">
        <v>539</v>
      </c>
      <c r="B223" t="s">
        <v>540</v>
      </c>
      <c r="C223" t="str">
        <f>IFERROR(VLOOKUP(Table1[[#This Row],[Ticker]],[1]!Table2[[Symbol]:[Industry]],2,FALSE),"-")</f>
        <v>-</v>
      </c>
      <c r="D223" t="s">
        <v>37</v>
      </c>
      <c r="E223">
        <v>38454.413358675003</v>
      </c>
      <c r="F223">
        <v>1133.3</v>
      </c>
      <c r="G223">
        <v>-6.0692810645721504</v>
      </c>
      <c r="H223">
        <v>3.90823377408827</v>
      </c>
      <c r="I223">
        <v>0.79596286574109898</v>
      </c>
      <c r="J223">
        <v>3.3634947387419101</v>
      </c>
      <c r="K223">
        <v>1051.73188047193</v>
      </c>
      <c r="L223">
        <v>983.99888721072796</v>
      </c>
      <c r="M223">
        <v>65.672389602733404</v>
      </c>
      <c r="N223">
        <v>1.11548336826346</v>
      </c>
      <c r="O223">
        <v>1.7338745257213499</v>
      </c>
      <c r="P223">
        <v>32.666081357916198</v>
      </c>
      <c r="Q223">
        <v>-4.5276539539086003E-2</v>
      </c>
    </row>
    <row r="224" spans="1:17" x14ac:dyDescent="0.3">
      <c r="A224" t="s">
        <v>541</v>
      </c>
      <c r="B224" t="s">
        <v>542</v>
      </c>
      <c r="C224" t="str">
        <f>IFERROR(VLOOKUP(Table1[[#This Row],[Ticker]],[1]!Table2[[Symbol]:[Industry]],2,FALSE),"-")</f>
        <v>-</v>
      </c>
      <c r="D224" t="s">
        <v>177</v>
      </c>
      <c r="E224">
        <v>38325.043799999999</v>
      </c>
      <c r="F224">
        <v>549</v>
      </c>
      <c r="G224">
        <v>-10.176634534087199</v>
      </c>
      <c r="H224">
        <v>3.2528896986590801</v>
      </c>
      <c r="I224">
        <v>10.4627154339941</v>
      </c>
      <c r="J224">
        <v>2.6689137019949301</v>
      </c>
      <c r="K224">
        <v>527.78290979163103</v>
      </c>
      <c r="L224">
        <v>478.88638537693498</v>
      </c>
      <c r="M224">
        <v>57.482177351792501</v>
      </c>
      <c r="N224">
        <v>0.78857632744291695</v>
      </c>
      <c r="O224">
        <v>3.8888888888888902</v>
      </c>
      <c r="P224">
        <v>46.127229172211798</v>
      </c>
      <c r="Q224">
        <v>-4.1805958268614003E-2</v>
      </c>
    </row>
    <row r="225" spans="1:17" x14ac:dyDescent="0.3">
      <c r="A225" t="s">
        <v>543</v>
      </c>
      <c r="B225" t="s">
        <v>544</v>
      </c>
      <c r="C225" t="str">
        <f>IFERROR(VLOOKUP(Table1[[#This Row],[Ticker]],[1]!Table2[[Symbol]:[Industry]],2,FALSE),"-")</f>
        <v>-</v>
      </c>
      <c r="D225" t="s">
        <v>156</v>
      </c>
      <c r="E225">
        <v>38194.905394904999</v>
      </c>
      <c r="F225">
        <v>271.95</v>
      </c>
      <c r="G225">
        <v>61.541102129305898</v>
      </c>
      <c r="H225">
        <v>1.67008058709663</v>
      </c>
      <c r="I225">
        <v>7.5471592794021696</v>
      </c>
      <c r="J225">
        <v>-2.8520338767763298</v>
      </c>
      <c r="K225">
        <v>265.95596579680199</v>
      </c>
      <c r="L225">
        <v>229.05404994379401</v>
      </c>
      <c r="M225">
        <v>56.031706314938901</v>
      </c>
      <c r="N225">
        <v>0.37312135011036401</v>
      </c>
      <c r="O225">
        <v>14.6534289391432</v>
      </c>
      <c r="P225">
        <v>132.83390410958901</v>
      </c>
      <c r="Q225">
        <v>0.17544781405538401</v>
      </c>
    </row>
    <row r="226" spans="1:17" x14ac:dyDescent="0.3">
      <c r="A226" t="s">
        <v>545</v>
      </c>
      <c r="B226" t="s">
        <v>546</v>
      </c>
      <c r="C226" t="str">
        <f>IFERROR(VLOOKUP(Table1[[#This Row],[Ticker]],[1]!Table2[[Symbol]:[Industry]],2,FALSE),"-")</f>
        <v>-</v>
      </c>
      <c r="D226" t="s">
        <v>46</v>
      </c>
      <c r="E226">
        <v>38057.777999999998</v>
      </c>
      <c r="F226">
        <v>63.21</v>
      </c>
      <c r="G226">
        <v>72.915351823138394</v>
      </c>
      <c r="H226">
        <v>1.5331351502486099</v>
      </c>
      <c r="I226">
        <v>-11.5722251599909</v>
      </c>
      <c r="J226">
        <v>-3.76336748536426</v>
      </c>
      <c r="K226">
        <v>65.080504514585598</v>
      </c>
      <c r="L226">
        <v>58.667850955402201</v>
      </c>
      <c r="M226">
        <v>36.942249811183302</v>
      </c>
      <c r="N226">
        <v>0.26932694213726499</v>
      </c>
      <c r="O226">
        <v>23.635500711912599</v>
      </c>
      <c r="P226">
        <v>119.860869565217</v>
      </c>
      <c r="Q226">
        <v>0.12498473356721999</v>
      </c>
    </row>
    <row r="227" spans="1:17" x14ac:dyDescent="0.3">
      <c r="A227" t="s">
        <v>547</v>
      </c>
      <c r="B227" t="s">
        <v>548</v>
      </c>
      <c r="C227" t="str">
        <f>IFERROR(VLOOKUP(Table1[[#This Row],[Ticker]],[1]!Table2[[Symbol]:[Industry]],2,FALSE),"-")</f>
        <v>-</v>
      </c>
      <c r="D227" t="s">
        <v>549</v>
      </c>
      <c r="E227">
        <v>37432.917027089999</v>
      </c>
      <c r="F227">
        <v>2760.35</v>
      </c>
      <c r="G227">
        <v>103.270278155187</v>
      </c>
      <c r="H227">
        <v>9.4303561205937694</v>
      </c>
      <c r="I227">
        <v>6.5376061512017696</v>
      </c>
      <c r="J227">
        <v>-2.1355280852705398</v>
      </c>
      <c r="K227">
        <v>2607.7419658259901</v>
      </c>
      <c r="L227">
        <v>2340.7171545433698</v>
      </c>
      <c r="M227">
        <v>59.225087383047999</v>
      </c>
      <c r="N227">
        <v>0.81562076276586204</v>
      </c>
      <c r="O227">
        <v>18.271233720361501</v>
      </c>
      <c r="P227">
        <v>154.26952837140701</v>
      </c>
      <c r="Q227">
        <v>0.18236111876026501</v>
      </c>
    </row>
    <row r="228" spans="1:17" x14ac:dyDescent="0.3">
      <c r="A228" t="s">
        <v>550</v>
      </c>
      <c r="B228" t="s">
        <v>551</v>
      </c>
      <c r="C228" t="str">
        <f>IFERROR(VLOOKUP(Table1[[#This Row],[Ticker]],[1]!Table2[[Symbol]:[Industry]],2,FALSE),"-")</f>
        <v>-</v>
      </c>
      <c r="D228" t="s">
        <v>552</v>
      </c>
      <c r="E228">
        <v>37162.256280000001</v>
      </c>
      <c r="F228">
        <v>691.2</v>
      </c>
      <c r="G228">
        <v>25.321092633375699</v>
      </c>
      <c r="H228">
        <v>-4.3436676516688504</v>
      </c>
      <c r="I228">
        <v>-7.3805610944551701</v>
      </c>
      <c r="J228">
        <v>0.30984856045499698</v>
      </c>
      <c r="K228">
        <v>700.31409558884798</v>
      </c>
      <c r="L228">
        <v>637.73393578414596</v>
      </c>
      <c r="M228">
        <v>48.569378921864001</v>
      </c>
      <c r="N228">
        <v>0.74388903200383305</v>
      </c>
      <c r="O228">
        <v>19.610821759259199</v>
      </c>
      <c r="P228">
        <v>60</v>
      </c>
      <c r="Q228">
        <v>4.4933425956138001E-2</v>
      </c>
    </row>
    <row r="229" spans="1:17" x14ac:dyDescent="0.3">
      <c r="A229" t="s">
        <v>553</v>
      </c>
      <c r="B229" t="s">
        <v>554</v>
      </c>
      <c r="C229" t="str">
        <f>IFERROR(VLOOKUP(Table1[[#This Row],[Ticker]],[1]!Table2[[Symbol]:[Industry]],2,FALSE),"-")</f>
        <v>-</v>
      </c>
      <c r="D229" t="s">
        <v>225</v>
      </c>
      <c r="E229">
        <v>36498.434628479998</v>
      </c>
      <c r="F229">
        <v>7275.85</v>
      </c>
      <c r="G229">
        <v>166.714696768143</v>
      </c>
      <c r="H229">
        <v>14.917192945167001</v>
      </c>
      <c r="I229">
        <v>-26.140680069953401</v>
      </c>
      <c r="J229">
        <v>-5.5356965800648004</v>
      </c>
      <c r="K229">
        <v>6524.5964118169804</v>
      </c>
      <c r="L229">
        <v>5820.8216704306697</v>
      </c>
      <c r="M229">
        <v>73.562454083218697</v>
      </c>
      <c r="N229">
        <v>4.09920738898332</v>
      </c>
      <c r="O229">
        <v>34.099108695204002</v>
      </c>
      <c r="P229">
        <v>198.44131339855201</v>
      </c>
      <c r="Q229">
        <v>0.154997268589354</v>
      </c>
    </row>
    <row r="230" spans="1:17" x14ac:dyDescent="0.3">
      <c r="A230" t="s">
        <v>555</v>
      </c>
      <c r="B230" t="s">
        <v>556</v>
      </c>
      <c r="C230" t="str">
        <f>IFERROR(VLOOKUP(Table1[[#This Row],[Ticker]],[1]!Table2[[Symbol]:[Industry]],2,FALSE),"-")</f>
        <v>-</v>
      </c>
      <c r="D230" t="s">
        <v>37</v>
      </c>
      <c r="E230">
        <v>36316.370945625</v>
      </c>
      <c r="F230">
        <v>630.25</v>
      </c>
      <c r="G230">
        <v>-32.101816647020101</v>
      </c>
      <c r="H230">
        <v>7.84056419278261</v>
      </c>
      <c r="I230">
        <v>0.47182888094070502</v>
      </c>
      <c r="J230">
        <v>3.13187465655081</v>
      </c>
      <c r="K230">
        <v>589.56965924857695</v>
      </c>
      <c r="L230">
        <v>571.22652679681403</v>
      </c>
      <c r="M230">
        <v>63.652450096978299</v>
      </c>
      <c r="N230">
        <v>1.99818647395685</v>
      </c>
      <c r="O230">
        <v>7.1003570011899999</v>
      </c>
      <c r="P230">
        <v>38.577396657871503</v>
      </c>
      <c r="Q230">
        <v>-8.2236731029451005E-2</v>
      </c>
    </row>
    <row r="231" spans="1:17" hidden="1" x14ac:dyDescent="0.3">
      <c r="A231" t="s">
        <v>557</v>
      </c>
      <c r="B231" t="s">
        <v>558</v>
      </c>
      <c r="C231" t="str">
        <f>IFERROR(VLOOKUP(Table1[[#This Row],[Ticker]],[1]!Table2[[Symbol]:[Industry]],2,FALSE),"-")</f>
        <v>-</v>
      </c>
      <c r="D231" t="s">
        <v>37</v>
      </c>
      <c r="E231">
        <v>36037.399016629999</v>
      </c>
      <c r="F231">
        <v>383.9</v>
      </c>
      <c r="G231">
        <v>-3.5760136261296598</v>
      </c>
      <c r="H231">
        <v>15.196883205152499</v>
      </c>
      <c r="I231">
        <v>12.9914364312749</v>
      </c>
      <c r="J231">
        <v>7.13339305261613</v>
      </c>
      <c r="K231">
        <v>350.26952393664999</v>
      </c>
      <c r="M231">
        <v>81.1047130432746</v>
      </c>
      <c r="N231">
        <v>2.1050964285480598</v>
      </c>
      <c r="O231">
        <v>6.1213857775462399</v>
      </c>
      <c r="P231">
        <v>37.820858014719001</v>
      </c>
    </row>
    <row r="232" spans="1:17" x14ac:dyDescent="0.3">
      <c r="A232" t="s">
        <v>559</v>
      </c>
      <c r="B232" t="s">
        <v>560</v>
      </c>
      <c r="C232" t="str">
        <f>IFERROR(VLOOKUP(Table1[[#This Row],[Ticker]],[1]!Table2[[Symbol]:[Industry]],2,FALSE),"-")</f>
        <v>-</v>
      </c>
      <c r="D232" t="s">
        <v>77</v>
      </c>
      <c r="E232">
        <v>36009.144767999998</v>
      </c>
      <c r="F232">
        <v>1926.6</v>
      </c>
      <c r="G232">
        <v>-43.823445932385397</v>
      </c>
      <c r="H232">
        <v>5.2598466863334901</v>
      </c>
      <c r="I232">
        <v>-17.421557079852999</v>
      </c>
      <c r="J232">
        <v>5.02574745629446</v>
      </c>
      <c r="K232">
        <v>1825.65652855177</v>
      </c>
      <c r="L232">
        <v>1923.5928200420999</v>
      </c>
      <c r="M232">
        <v>86.174777711413995</v>
      </c>
      <c r="N232">
        <v>0.91471168426571903</v>
      </c>
      <c r="O232">
        <v>26.165265234091098</v>
      </c>
      <c r="P232">
        <v>16.664648177303999</v>
      </c>
      <c r="Q232">
        <v>-6.6028084666424E-2</v>
      </c>
    </row>
    <row r="233" spans="1:17" x14ac:dyDescent="0.3">
      <c r="A233" t="s">
        <v>561</v>
      </c>
      <c r="B233" t="s">
        <v>562</v>
      </c>
      <c r="C233" t="str">
        <f>IFERROR(VLOOKUP(Table1[[#This Row],[Ticker]],[1]!Table2[[Symbol]:[Industry]],2,FALSE),"-")</f>
        <v>-</v>
      </c>
      <c r="D233" t="s">
        <v>170</v>
      </c>
      <c r="E233">
        <v>35751.112904394999</v>
      </c>
      <c r="F233">
        <v>1203.2</v>
      </c>
      <c r="G233">
        <v>91.899264745715996</v>
      </c>
      <c r="H233">
        <v>31.7921581002729</v>
      </c>
      <c r="I233">
        <v>37.120542830263098</v>
      </c>
      <c r="J233">
        <v>19.505042596935802</v>
      </c>
      <c r="K233">
        <v>935.72817950317403</v>
      </c>
      <c r="L233">
        <v>817.49679451322595</v>
      </c>
      <c r="M233">
        <v>88.548469657574898</v>
      </c>
      <c r="N233">
        <v>2.05784407378128</v>
      </c>
      <c r="O233">
        <v>5.8801529255319203</v>
      </c>
      <c r="P233">
        <v>126.37817497648101</v>
      </c>
      <c r="Q233">
        <v>5.8040079102886999E-2</v>
      </c>
    </row>
    <row r="234" spans="1:17" x14ac:dyDescent="0.3">
      <c r="A234" t="s">
        <v>563</v>
      </c>
      <c r="B234" t="s">
        <v>564</v>
      </c>
      <c r="C234" t="str">
        <f>IFERROR(VLOOKUP(Table1[[#This Row],[Ticker]],[1]!Table2[[Symbol]:[Industry]],2,FALSE),"-")</f>
        <v>-</v>
      </c>
      <c r="D234" t="s">
        <v>18</v>
      </c>
      <c r="E234">
        <v>35682.911099719997</v>
      </c>
      <c r="F234">
        <v>201.68</v>
      </c>
      <c r="G234">
        <v>76.972598736758897</v>
      </c>
      <c r="H234">
        <v>-5.5883580436648304</v>
      </c>
      <c r="I234">
        <v>-24.453860838116402</v>
      </c>
      <c r="J234">
        <v>-3.5841767339191799</v>
      </c>
      <c r="K234">
        <v>212.203157500055</v>
      </c>
      <c r="L234">
        <v>191.795997716735</v>
      </c>
      <c r="M234">
        <v>34.477590338722003</v>
      </c>
      <c r="N234">
        <v>0.34993873140003601</v>
      </c>
      <c r="O234">
        <v>43.420269734232399</v>
      </c>
      <c r="P234">
        <v>136.15925058548001</v>
      </c>
      <c r="Q234">
        <v>0.134692541006012</v>
      </c>
    </row>
    <row r="235" spans="1:17" x14ac:dyDescent="0.3">
      <c r="A235" t="s">
        <v>565</v>
      </c>
      <c r="B235" t="s">
        <v>566</v>
      </c>
      <c r="C235" t="str">
        <f>IFERROR(VLOOKUP(Table1[[#This Row],[Ticker]],[1]!Table2[[Symbol]:[Industry]],2,FALSE),"-")</f>
        <v>-</v>
      </c>
      <c r="D235" t="s">
        <v>231</v>
      </c>
      <c r="E235">
        <v>35482.078530525003</v>
      </c>
      <c r="F235">
        <v>8978.4500000000007</v>
      </c>
      <c r="G235">
        <v>52.0712384703412</v>
      </c>
      <c r="H235">
        <v>2.9012317697865102</v>
      </c>
      <c r="I235">
        <v>31.1787776616606</v>
      </c>
      <c r="J235">
        <v>-2.5018523864461302</v>
      </c>
      <c r="K235">
        <v>8522.0031782735405</v>
      </c>
      <c r="L235">
        <v>7191.8613499283501</v>
      </c>
      <c r="M235">
        <v>53.161847747013397</v>
      </c>
      <c r="N235">
        <v>1.1131522648158101</v>
      </c>
      <c r="O235">
        <v>7.5898401171694303</v>
      </c>
      <c r="P235">
        <v>97.517406751509697</v>
      </c>
      <c r="Q235">
        <v>0.28020223290589202</v>
      </c>
    </row>
    <row r="236" spans="1:17" x14ac:dyDescent="0.3">
      <c r="A236" t="s">
        <v>567</v>
      </c>
      <c r="B236" t="s">
        <v>568</v>
      </c>
      <c r="C236" t="str">
        <f>IFERROR(VLOOKUP(Table1[[#This Row],[Ticker]],[1]!Table2[[Symbol]:[Industry]],2,FALSE),"-")</f>
        <v>-</v>
      </c>
      <c r="D236" t="s">
        <v>185</v>
      </c>
      <c r="E236">
        <v>35408.879999999997</v>
      </c>
      <c r="F236">
        <v>824.3</v>
      </c>
      <c r="G236">
        <v>28.4258778659017</v>
      </c>
      <c r="H236">
        <v>5.4805446775795703</v>
      </c>
      <c r="I236">
        <v>67.551391154956704</v>
      </c>
      <c r="J236">
        <v>-2.1580845735361698</v>
      </c>
      <c r="K236">
        <v>771.61117230942398</v>
      </c>
      <c r="L236">
        <v>622.30834753836302</v>
      </c>
      <c r="M236">
        <v>48.774544276521603</v>
      </c>
      <c r="N236">
        <v>0.41857659712087703</v>
      </c>
      <c r="O236">
        <v>3.7971612277083602</v>
      </c>
      <c r="P236">
        <v>97.626468472788204</v>
      </c>
      <c r="Q236">
        <v>1.1104101326359E-2</v>
      </c>
    </row>
    <row r="237" spans="1:17" x14ac:dyDescent="0.3">
      <c r="A237" t="s">
        <v>569</v>
      </c>
      <c r="B237" t="s">
        <v>570</v>
      </c>
      <c r="C237" t="str">
        <f>IFERROR(VLOOKUP(Table1[[#This Row],[Ticker]],[1]!Table2[[Symbol]:[Industry]],2,FALSE),"-")</f>
        <v>-</v>
      </c>
      <c r="D237" t="s">
        <v>54</v>
      </c>
      <c r="E237">
        <v>35018.793210540003</v>
      </c>
      <c r="F237">
        <v>1412.4</v>
      </c>
      <c r="G237">
        <v>32.024683159036698</v>
      </c>
      <c r="H237">
        <v>6.19931199738045</v>
      </c>
      <c r="I237">
        <v>5.0576345197631802</v>
      </c>
      <c r="J237">
        <v>-0.50193106969603896</v>
      </c>
      <c r="K237">
        <v>1315.2590611032099</v>
      </c>
      <c r="L237">
        <v>1198.2026058889401</v>
      </c>
      <c r="M237">
        <v>53.532309118585403</v>
      </c>
      <c r="N237">
        <v>0.77877397514779001</v>
      </c>
      <c r="O237">
        <v>1.2496459926366299</v>
      </c>
      <c r="P237">
        <v>64.845938375350102</v>
      </c>
      <c r="Q237">
        <v>-3.1894075696757999E-2</v>
      </c>
    </row>
    <row r="238" spans="1:17" x14ac:dyDescent="0.3">
      <c r="A238" t="s">
        <v>571</v>
      </c>
      <c r="B238" t="s">
        <v>572</v>
      </c>
      <c r="C238" t="str">
        <f>IFERROR(VLOOKUP(Table1[[#This Row],[Ticker]],[1]!Table2[[Symbol]:[Industry]],2,FALSE),"-")</f>
        <v>-</v>
      </c>
      <c r="D238" t="s">
        <v>573</v>
      </c>
      <c r="E238">
        <v>34917.470249999998</v>
      </c>
      <c r="F238">
        <v>3168.05</v>
      </c>
      <c r="G238">
        <v>-25.3500084474258</v>
      </c>
      <c r="H238">
        <v>-3.2876596933962099</v>
      </c>
      <c r="I238">
        <v>-21.718310612823601</v>
      </c>
      <c r="J238">
        <v>-5.0174511984393897</v>
      </c>
      <c r="K238">
        <v>3261.41770675003</v>
      </c>
      <c r="L238">
        <v>3259.4039787270499</v>
      </c>
      <c r="M238">
        <v>35.480525989205098</v>
      </c>
      <c r="N238">
        <v>1.1344370190006701</v>
      </c>
      <c r="O238">
        <v>23.735420842473999</v>
      </c>
      <c r="P238">
        <v>27.950323101776998</v>
      </c>
      <c r="Q238">
        <v>6.5721052391635004E-2</v>
      </c>
    </row>
    <row r="239" spans="1:17" x14ac:dyDescent="0.3">
      <c r="A239" t="s">
        <v>574</v>
      </c>
      <c r="B239" t="s">
        <v>575</v>
      </c>
      <c r="C239" t="str">
        <f>IFERROR(VLOOKUP(Table1[[#This Row],[Ticker]],[1]!Table2[[Symbol]:[Industry]],2,FALSE),"-")</f>
        <v>-</v>
      </c>
      <c r="D239" t="s">
        <v>576</v>
      </c>
      <c r="E239">
        <v>34820.941947179999</v>
      </c>
      <c r="F239">
        <v>1288.9000000000001</v>
      </c>
      <c r="G239">
        <v>-5.4336066825313303</v>
      </c>
      <c r="H239">
        <v>-8.9757985644312797</v>
      </c>
      <c r="I239">
        <v>1.98073238051954</v>
      </c>
      <c r="J239">
        <v>-6.7051678231397602</v>
      </c>
      <c r="K239">
        <v>1290.0247409604401</v>
      </c>
      <c r="L239">
        <v>1193.5897736644699</v>
      </c>
      <c r="M239">
        <v>33.841133514828002</v>
      </c>
      <c r="N239">
        <v>0.83436062229135899</v>
      </c>
      <c r="O239">
        <v>11.816277445883999</v>
      </c>
      <c r="P239">
        <v>30.7797676424331</v>
      </c>
      <c r="Q239">
        <v>0.117832988179376</v>
      </c>
    </row>
    <row r="240" spans="1:17" x14ac:dyDescent="0.3">
      <c r="A240" t="s">
        <v>577</v>
      </c>
      <c r="B240" t="s">
        <v>578</v>
      </c>
      <c r="C240" t="str">
        <f>IFERROR(VLOOKUP(Table1[[#This Row],[Ticker]],[1]!Table2[[Symbol]:[Industry]],2,FALSE),"-")</f>
        <v>-</v>
      </c>
      <c r="D240" t="s">
        <v>195</v>
      </c>
      <c r="E240">
        <v>34754.098098199996</v>
      </c>
      <c r="F240">
        <v>879.65</v>
      </c>
      <c r="G240">
        <v>-18.399647435499599</v>
      </c>
      <c r="H240">
        <v>5.1194443202725104</v>
      </c>
      <c r="I240">
        <v>13.7209807713655</v>
      </c>
      <c r="J240">
        <v>3.6622096392589998</v>
      </c>
      <c r="K240">
        <v>800.70668765759399</v>
      </c>
      <c r="L240">
        <v>742.17787600918905</v>
      </c>
      <c r="M240">
        <v>67.702592953042299</v>
      </c>
      <c r="N240">
        <v>0.99155176239449305</v>
      </c>
      <c r="O240">
        <v>1.0629227533678101</v>
      </c>
      <c r="P240">
        <v>44.762610055130402</v>
      </c>
      <c r="Q240">
        <v>9.4905588574640005E-3</v>
      </c>
    </row>
    <row r="241" spans="1:17" x14ac:dyDescent="0.3">
      <c r="A241" t="s">
        <v>579</v>
      </c>
      <c r="B241" t="s">
        <v>580</v>
      </c>
      <c r="C241" t="str">
        <f>IFERROR(VLOOKUP(Table1[[#This Row],[Ticker]],[1]!Table2[[Symbol]:[Industry]],2,FALSE),"-")</f>
        <v>-</v>
      </c>
      <c r="D241" t="s">
        <v>204</v>
      </c>
      <c r="E241">
        <v>34711.371000959902</v>
      </c>
      <c r="F241">
        <v>2541.5500000000002</v>
      </c>
      <c r="G241">
        <v>26.9280556991949</v>
      </c>
      <c r="H241">
        <v>-1.3900169691753199</v>
      </c>
      <c r="I241">
        <v>26.000278032021299</v>
      </c>
      <c r="J241">
        <v>-1.7812265091025801</v>
      </c>
      <c r="K241">
        <v>2507.5031401569699</v>
      </c>
      <c r="L241">
        <v>2176.4658857228501</v>
      </c>
      <c r="M241">
        <v>36.171338233089699</v>
      </c>
      <c r="N241">
        <v>0.89091218123947702</v>
      </c>
      <c r="O241">
        <v>20.4501190218567</v>
      </c>
      <c r="P241">
        <v>65.030356157267605</v>
      </c>
      <c r="Q241">
        <v>3.2870220758974E-2</v>
      </c>
    </row>
    <row r="242" spans="1:17" x14ac:dyDescent="0.3">
      <c r="A242" t="s">
        <v>581</v>
      </c>
      <c r="B242" t="s">
        <v>582</v>
      </c>
      <c r="C242" t="str">
        <f>IFERROR(VLOOKUP(Table1[[#This Row],[Ticker]],[1]!Table2[[Symbol]:[Industry]],2,FALSE),"-")</f>
        <v>-</v>
      </c>
      <c r="D242" t="s">
        <v>77</v>
      </c>
      <c r="E242">
        <v>34631.243756944998</v>
      </c>
      <c r="F242">
        <v>4670.2</v>
      </c>
      <c r="G242">
        <v>11.413052997687901</v>
      </c>
      <c r="H242">
        <v>7.5802482112037799</v>
      </c>
      <c r="I242">
        <v>-7.8445606093268303</v>
      </c>
      <c r="J242">
        <v>2.6108320362577802</v>
      </c>
      <c r="K242">
        <v>4345.6434235906199</v>
      </c>
      <c r="L242">
        <v>4066.5046925796401</v>
      </c>
      <c r="M242">
        <v>66.272059303506794</v>
      </c>
      <c r="N242">
        <v>0.96192807085424903</v>
      </c>
      <c r="O242">
        <v>0.50961414928696303</v>
      </c>
      <c r="P242">
        <v>52.988387139043098</v>
      </c>
      <c r="Q242">
        <v>2.6596930641030001E-3</v>
      </c>
    </row>
    <row r="243" spans="1:17" x14ac:dyDescent="0.3">
      <c r="A243" t="s">
        <v>583</v>
      </c>
      <c r="B243" t="s">
        <v>584</v>
      </c>
      <c r="C243" t="str">
        <f>IFERROR(VLOOKUP(Table1[[#This Row],[Ticker]],[1]!Table2[[Symbol]:[Industry]],2,FALSE),"-")</f>
        <v>-</v>
      </c>
      <c r="D243" t="s">
        <v>43</v>
      </c>
      <c r="E243">
        <v>34573.568361400001</v>
      </c>
      <c r="F243">
        <v>6368.85</v>
      </c>
      <c r="G243">
        <v>169.455011066011</v>
      </c>
      <c r="H243">
        <v>59.488158163013097</v>
      </c>
      <c r="I243">
        <v>98.416010088425693</v>
      </c>
      <c r="J243">
        <v>14.653827538174999</v>
      </c>
      <c r="K243">
        <v>4895.0087824722104</v>
      </c>
      <c r="L243">
        <v>3626.7989309795198</v>
      </c>
      <c r="M243">
        <v>86.385862756592005</v>
      </c>
      <c r="N243">
        <v>1.2533604964386</v>
      </c>
      <c r="O243">
        <v>7.9315732039536098</v>
      </c>
      <c r="P243">
        <v>219.70533607750599</v>
      </c>
      <c r="Q243">
        <v>0.19096192859290401</v>
      </c>
    </row>
    <row r="244" spans="1:17" x14ac:dyDescent="0.3">
      <c r="A244" t="s">
        <v>585</v>
      </c>
      <c r="B244" t="s">
        <v>586</v>
      </c>
      <c r="C244" t="str">
        <f>IFERROR(VLOOKUP(Table1[[#This Row],[Ticker]],[1]!Table2[[Symbol]:[Industry]],2,FALSE),"-")</f>
        <v>-</v>
      </c>
      <c r="D244" t="s">
        <v>338</v>
      </c>
      <c r="E244">
        <v>34144.391695279999</v>
      </c>
      <c r="F244">
        <v>1699.5</v>
      </c>
      <c r="G244">
        <v>100.16404252220001</v>
      </c>
      <c r="H244">
        <v>-0.86537961082477499</v>
      </c>
      <c r="I244">
        <v>16.650729208214798</v>
      </c>
      <c r="J244">
        <v>-3.1984802129093199</v>
      </c>
      <c r="K244">
        <v>1669.7384118750099</v>
      </c>
      <c r="L244">
        <v>1405.8906078826301</v>
      </c>
      <c r="M244">
        <v>39.634224441886097</v>
      </c>
      <c r="N244">
        <v>0.87175405480077806</v>
      </c>
      <c r="O244">
        <v>11.668137687555101</v>
      </c>
      <c r="P244">
        <v>131.035889070146</v>
      </c>
      <c r="Q244">
        <v>0.17683569110476999</v>
      </c>
    </row>
    <row r="245" spans="1:17" x14ac:dyDescent="0.3">
      <c r="A245" t="s">
        <v>587</v>
      </c>
      <c r="B245" t="s">
        <v>588</v>
      </c>
      <c r="C245" t="str">
        <f>IFERROR(VLOOKUP(Table1[[#This Row],[Ticker]],[1]!Table2[[Symbol]:[Industry]],2,FALSE),"-")</f>
        <v>-</v>
      </c>
      <c r="D245" t="s">
        <v>46</v>
      </c>
      <c r="E245">
        <v>33766.199999999997</v>
      </c>
      <c r="F245">
        <v>184.77</v>
      </c>
      <c r="G245">
        <v>200.91289860542901</v>
      </c>
      <c r="H245">
        <v>5.02823809667938</v>
      </c>
      <c r="I245">
        <v>27.141022471458601</v>
      </c>
      <c r="J245">
        <v>-1.7018798804389399</v>
      </c>
      <c r="K245">
        <v>175.89947920176499</v>
      </c>
      <c r="L245">
        <v>137.55111454366099</v>
      </c>
      <c r="M245">
        <v>55.962512762711498</v>
      </c>
      <c r="N245">
        <v>1.41421695190727</v>
      </c>
      <c r="O245">
        <v>13.519510743085901</v>
      </c>
      <c r="P245">
        <v>249.61210974456</v>
      </c>
      <c r="Q245">
        <v>0.14462016688236401</v>
      </c>
    </row>
    <row r="246" spans="1:17" x14ac:dyDescent="0.3">
      <c r="A246" t="s">
        <v>589</v>
      </c>
      <c r="B246" t="s">
        <v>590</v>
      </c>
      <c r="C246" t="str">
        <f>IFERROR(VLOOKUP(Table1[[#This Row],[Ticker]],[1]!Table2[[Symbol]:[Industry]],2,FALSE),"-")</f>
        <v>-</v>
      </c>
      <c r="D246" t="s">
        <v>549</v>
      </c>
      <c r="E246">
        <v>33175.997019000002</v>
      </c>
      <c r="F246">
        <v>4614.6000000000004</v>
      </c>
      <c r="G246">
        <v>-10.227613613643801</v>
      </c>
      <c r="H246">
        <v>6.3376769355789104</v>
      </c>
      <c r="I246">
        <v>-20.433611469592201</v>
      </c>
      <c r="J246">
        <v>1.2716178227094399</v>
      </c>
      <c r="K246">
        <v>4421.80729558031</v>
      </c>
      <c r="L246">
        <v>4317.7360230758204</v>
      </c>
      <c r="M246">
        <v>56.256260134478097</v>
      </c>
      <c r="N246">
        <v>0.48995205958045501</v>
      </c>
      <c r="O246">
        <v>14.1702422745199</v>
      </c>
      <c r="P246">
        <v>26.057857786762099</v>
      </c>
      <c r="Q246">
        <v>3.7080691324723997E-2</v>
      </c>
    </row>
    <row r="247" spans="1:17" hidden="1" x14ac:dyDescent="0.3">
      <c r="A247" t="s">
        <v>591</v>
      </c>
      <c r="B247" t="s">
        <v>592</v>
      </c>
      <c r="C247" t="str">
        <f>IFERROR(VLOOKUP(Table1[[#This Row],[Ticker]],[1]!Table2[[Symbol]:[Industry]],2,FALSE),"-")</f>
        <v>-</v>
      </c>
      <c r="D247" t="s">
        <v>113</v>
      </c>
      <c r="E247">
        <v>32822.823164180001</v>
      </c>
      <c r="F247">
        <v>612.85</v>
      </c>
      <c r="G247">
        <v>-38.7890887938593</v>
      </c>
      <c r="H247">
        <v>-7.2334521590514198</v>
      </c>
      <c r="I247">
        <v>-22.221638736454601</v>
      </c>
      <c r="J247">
        <v>-1.9489605774029199</v>
      </c>
      <c r="O247">
        <v>15.4768703597944</v>
      </c>
      <c r="P247">
        <v>1.29752066115702</v>
      </c>
    </row>
    <row r="248" spans="1:17" x14ac:dyDescent="0.3">
      <c r="A248" t="s">
        <v>593</v>
      </c>
      <c r="B248" t="s">
        <v>594</v>
      </c>
      <c r="C248" t="str">
        <f>IFERROR(VLOOKUP(Table1[[#This Row],[Ticker]],[1]!Table2[[Symbol]:[Industry]],2,FALSE),"-")</f>
        <v>-</v>
      </c>
      <c r="D248" t="s">
        <v>180</v>
      </c>
      <c r="E248">
        <v>32802.243715819997</v>
      </c>
      <c r="F248">
        <v>174.72</v>
      </c>
      <c r="G248">
        <v>38.402981773339803</v>
      </c>
      <c r="H248">
        <v>-1.87876587273677</v>
      </c>
      <c r="I248">
        <v>-7.6864697136917401</v>
      </c>
      <c r="J248">
        <v>-4.0788294291768201</v>
      </c>
      <c r="K248">
        <v>181.434188130786</v>
      </c>
      <c r="L248">
        <v>161.80523255202101</v>
      </c>
      <c r="M248">
        <v>49.440235452093098</v>
      </c>
      <c r="N248">
        <v>0.816445002884993</v>
      </c>
      <c r="O248">
        <v>19.619963369963301</v>
      </c>
      <c r="P248">
        <v>97.200902934537197</v>
      </c>
      <c r="Q248">
        <v>6.3282544774052998E-2</v>
      </c>
    </row>
    <row r="249" spans="1:17" x14ac:dyDescent="0.3">
      <c r="A249" t="s">
        <v>595</v>
      </c>
      <c r="B249" t="s">
        <v>596</v>
      </c>
      <c r="C249" t="str">
        <f>IFERROR(VLOOKUP(Table1[[#This Row],[Ticker]],[1]!Table2[[Symbol]:[Industry]],2,FALSE),"-")</f>
        <v>-</v>
      </c>
      <c r="D249" t="s">
        <v>24</v>
      </c>
      <c r="E249">
        <v>32478.784818925</v>
      </c>
      <c r="F249">
        <v>199.61</v>
      </c>
      <c r="G249">
        <v>-44.542524674993601</v>
      </c>
      <c r="H249">
        <v>-4.7315296005412799</v>
      </c>
      <c r="I249">
        <v>-12.1595472452777</v>
      </c>
      <c r="J249">
        <v>-0.89605792203799095</v>
      </c>
      <c r="K249">
        <v>199.05252877794101</v>
      </c>
      <c r="L249">
        <v>204.969463954585</v>
      </c>
      <c r="M249">
        <v>55.502970046868903</v>
      </c>
      <c r="N249">
        <v>1.28615066937828</v>
      </c>
      <c r="O249">
        <v>31.807023696207601</v>
      </c>
      <c r="P249">
        <v>18.0076854862548</v>
      </c>
      <c r="Q249">
        <v>-7.4747008967186002E-2</v>
      </c>
    </row>
    <row r="250" spans="1:17" x14ac:dyDescent="0.3">
      <c r="A250" t="s">
        <v>597</v>
      </c>
      <c r="B250" t="s">
        <v>598</v>
      </c>
      <c r="C250" t="str">
        <f>IFERROR(VLOOKUP(Table1[[#This Row],[Ticker]],[1]!Table2[[Symbol]:[Industry]],2,FALSE),"-")</f>
        <v>-</v>
      </c>
      <c r="D250" t="s">
        <v>113</v>
      </c>
      <c r="E250">
        <v>32315.41561014</v>
      </c>
      <c r="F250">
        <v>310.45</v>
      </c>
      <c r="G250">
        <v>12.3371439866422</v>
      </c>
      <c r="H250">
        <v>-6.8541341304175996</v>
      </c>
      <c r="I250">
        <v>22.512180960970898</v>
      </c>
      <c r="J250">
        <v>-2.4334385831810201</v>
      </c>
      <c r="K250">
        <v>315.81435492349402</v>
      </c>
      <c r="L250">
        <v>277.90086439733699</v>
      </c>
      <c r="M250">
        <v>52.824543465519596</v>
      </c>
      <c r="N250">
        <v>1.0346720999855801</v>
      </c>
      <c r="O250">
        <v>12.385247221774801</v>
      </c>
      <c r="P250">
        <v>56.201257861635199</v>
      </c>
      <c r="Q250">
        <v>2.5713595967126999E-2</v>
      </c>
    </row>
    <row r="251" spans="1:17" hidden="1" x14ac:dyDescent="0.3">
      <c r="A251" t="s">
        <v>599</v>
      </c>
      <c r="B251" t="s">
        <v>600</v>
      </c>
      <c r="C251" t="str">
        <f>IFERROR(VLOOKUP(Table1[[#This Row],[Ticker]],[1]!Table2[[Symbol]:[Industry]],2,FALSE),"-")</f>
        <v>-</v>
      </c>
      <c r="D251" t="s">
        <v>138</v>
      </c>
      <c r="E251">
        <v>32216.064643341</v>
      </c>
      <c r="F251">
        <v>389.89</v>
      </c>
      <c r="G251">
        <v>-3.04309501479361</v>
      </c>
      <c r="H251">
        <v>2.7208380276417001</v>
      </c>
      <c r="I251">
        <v>-8.08065515423697</v>
      </c>
      <c r="J251">
        <v>2.2779383932561799</v>
      </c>
      <c r="K251">
        <v>371.49025815775502</v>
      </c>
      <c r="L251">
        <v>355.29384524186401</v>
      </c>
      <c r="M251">
        <v>56.330526885428</v>
      </c>
      <c r="N251">
        <v>1.2015373977075701</v>
      </c>
      <c r="O251">
        <v>2.3365564646438699</v>
      </c>
      <c r="P251">
        <v>37.285211267605597</v>
      </c>
      <c r="Q251">
        <v>-0.123824141917355</v>
      </c>
    </row>
    <row r="252" spans="1:17" x14ac:dyDescent="0.3">
      <c r="A252" t="s">
        <v>601</v>
      </c>
      <c r="B252" t="s">
        <v>602</v>
      </c>
      <c r="C252" t="str">
        <f>IFERROR(VLOOKUP(Table1[[#This Row],[Ticker]],[1]!Table2[[Symbol]:[Industry]],2,FALSE),"-")</f>
        <v>-</v>
      </c>
      <c r="D252" t="s">
        <v>603</v>
      </c>
      <c r="E252">
        <v>31940.558451000001</v>
      </c>
      <c r="F252">
        <v>806.55</v>
      </c>
      <c r="G252">
        <v>3.15527606530482</v>
      </c>
      <c r="H252">
        <v>-11.738828258413401</v>
      </c>
      <c r="I252">
        <v>13.7447017203862</v>
      </c>
      <c r="J252">
        <v>-2.1122112379240998</v>
      </c>
      <c r="K252">
        <v>801.51384445430904</v>
      </c>
      <c r="L252">
        <v>706.924541353883</v>
      </c>
      <c r="M252">
        <v>47.919168721417101</v>
      </c>
      <c r="N252">
        <v>0.65844019707593904</v>
      </c>
      <c r="O252">
        <v>14.190068811604901</v>
      </c>
      <c r="P252">
        <v>42.098308668076001</v>
      </c>
      <c r="Q252">
        <v>4.8039442125234998E-2</v>
      </c>
    </row>
    <row r="253" spans="1:17" x14ac:dyDescent="0.3">
      <c r="A253" t="s">
        <v>604</v>
      </c>
      <c r="B253" t="s">
        <v>605</v>
      </c>
      <c r="C253" t="str">
        <f>IFERROR(VLOOKUP(Table1[[#This Row],[Ticker]],[1]!Table2[[Symbol]:[Industry]],2,FALSE),"-")</f>
        <v>-</v>
      </c>
      <c r="D253" t="s">
        <v>415</v>
      </c>
      <c r="E253">
        <v>31713.765738509999</v>
      </c>
      <c r="F253">
        <v>508.7</v>
      </c>
      <c r="G253">
        <v>1.45255442543365</v>
      </c>
      <c r="H253">
        <v>-5.8351282616414899</v>
      </c>
      <c r="I253">
        <v>-17.399737168919401</v>
      </c>
      <c r="J253">
        <v>-1.23609297256003</v>
      </c>
      <c r="K253">
        <v>508.44957652734098</v>
      </c>
      <c r="L253">
        <v>481.66422826552798</v>
      </c>
      <c r="M253">
        <v>47.497122373046501</v>
      </c>
      <c r="N253">
        <v>0.53854865285847198</v>
      </c>
      <c r="O253">
        <v>11.666994299194</v>
      </c>
      <c r="P253">
        <v>39.369863013698598</v>
      </c>
      <c r="Q253">
        <v>0.10985294939075201</v>
      </c>
    </row>
    <row r="254" spans="1:17" x14ac:dyDescent="0.3">
      <c r="A254" t="s">
        <v>606</v>
      </c>
      <c r="B254" t="s">
        <v>607</v>
      </c>
      <c r="C254" t="str">
        <f>IFERROR(VLOOKUP(Table1[[#This Row],[Ticker]],[1]!Table2[[Symbol]:[Industry]],2,FALSE),"-")</f>
        <v>-</v>
      </c>
      <c r="D254" t="s">
        <v>405</v>
      </c>
      <c r="E254">
        <v>31356.019492070001</v>
      </c>
      <c r="F254">
        <v>1729.65</v>
      </c>
      <c r="G254">
        <v>43.793208643113701</v>
      </c>
      <c r="H254">
        <v>11.416995012251601</v>
      </c>
      <c r="I254">
        <v>49.243905132542501</v>
      </c>
      <c r="J254">
        <v>-0.69693637783610096</v>
      </c>
      <c r="K254">
        <v>1516.48440980546</v>
      </c>
      <c r="L254">
        <v>1250.9088680638399</v>
      </c>
      <c r="M254">
        <v>61.596622423486302</v>
      </c>
      <c r="N254">
        <v>1.0489989843363401</v>
      </c>
      <c r="O254">
        <v>1.7171103980573901</v>
      </c>
      <c r="P254">
        <v>80.275157642399293</v>
      </c>
      <c r="Q254">
        <v>0.10563115785407701</v>
      </c>
    </row>
    <row r="255" spans="1:17" x14ac:dyDescent="0.3">
      <c r="A255" t="s">
        <v>608</v>
      </c>
      <c r="B255" t="s">
        <v>609</v>
      </c>
      <c r="C255" t="str">
        <f>IFERROR(VLOOKUP(Table1[[#This Row],[Ticker]],[1]!Table2[[Symbol]:[Industry]],2,FALSE),"-")</f>
        <v>-</v>
      </c>
      <c r="D255" t="s">
        <v>517</v>
      </c>
      <c r="E255">
        <v>31058.2832223</v>
      </c>
      <c r="F255">
        <v>70.06</v>
      </c>
      <c r="G255">
        <v>-22.801536031199799</v>
      </c>
      <c r="H255">
        <v>-3.5516706704607799</v>
      </c>
      <c r="I255">
        <v>-12.3088247263212</v>
      </c>
      <c r="J255">
        <v>-2.23107136057655</v>
      </c>
      <c r="K255">
        <v>71.529417076423599</v>
      </c>
      <c r="L255">
        <v>68.238568235474006</v>
      </c>
      <c r="M255">
        <v>41.797783772530799</v>
      </c>
      <c r="N255">
        <v>0.42201947027727699</v>
      </c>
      <c r="O255">
        <v>14.187838995147001</v>
      </c>
      <c r="P255">
        <v>21.106309420916102</v>
      </c>
      <c r="Q255">
        <v>3.6461274674203001E-2</v>
      </c>
    </row>
    <row r="256" spans="1:17" x14ac:dyDescent="0.3">
      <c r="A256" t="s">
        <v>610</v>
      </c>
      <c r="B256" t="s">
        <v>611</v>
      </c>
      <c r="C256" t="str">
        <f>IFERROR(VLOOKUP(Table1[[#This Row],[Ticker]],[1]!Table2[[Symbol]:[Industry]],2,FALSE),"-")</f>
        <v>-</v>
      </c>
      <c r="D256" t="s">
        <v>612</v>
      </c>
      <c r="E256">
        <v>31007.625201300001</v>
      </c>
      <c r="F256">
        <v>312.75</v>
      </c>
      <c r="G256">
        <v>53.274834942190999</v>
      </c>
      <c r="H256">
        <v>3.95593794924473</v>
      </c>
      <c r="I256">
        <v>-2.3428404719745699</v>
      </c>
      <c r="J256">
        <v>-3.3619545116969598</v>
      </c>
      <c r="K256">
        <v>321.06241093231898</v>
      </c>
      <c r="L256">
        <v>289.14251782952402</v>
      </c>
      <c r="M256">
        <v>48.915472187435498</v>
      </c>
      <c r="N256">
        <v>1.02941994904087</v>
      </c>
      <c r="O256">
        <v>32.949640287769697</v>
      </c>
      <c r="P256">
        <v>130.55657943236201</v>
      </c>
      <c r="Q256">
        <v>0.11041588700441</v>
      </c>
    </row>
    <row r="257" spans="1:17" x14ac:dyDescent="0.3">
      <c r="A257" t="s">
        <v>613</v>
      </c>
      <c r="B257" t="s">
        <v>614</v>
      </c>
      <c r="C257" t="str">
        <f>IFERROR(VLOOKUP(Table1[[#This Row],[Ticker]],[1]!Table2[[Symbol]:[Industry]],2,FALSE),"-")</f>
        <v>-</v>
      </c>
      <c r="D257" t="s">
        <v>410</v>
      </c>
      <c r="E257">
        <v>30763.667745454899</v>
      </c>
      <c r="F257">
        <v>419.35</v>
      </c>
      <c r="G257">
        <v>-34.998324225445003</v>
      </c>
      <c r="H257">
        <v>2.79715776119897</v>
      </c>
      <c r="I257">
        <v>-21.0347052220141</v>
      </c>
      <c r="J257">
        <v>-1.5279027038597499</v>
      </c>
      <c r="K257">
        <v>411.71459857739598</v>
      </c>
      <c r="L257">
        <v>416.01539222263</v>
      </c>
      <c r="M257">
        <v>44.339056079374103</v>
      </c>
      <c r="N257">
        <v>0.89456348366246496</v>
      </c>
      <c r="O257">
        <v>16.370573506617301</v>
      </c>
      <c r="P257">
        <v>18.393562958780301</v>
      </c>
      <c r="Q257">
        <v>-7.0304334470998001E-2</v>
      </c>
    </row>
    <row r="258" spans="1:17" x14ac:dyDescent="0.3">
      <c r="A258" t="s">
        <v>615</v>
      </c>
      <c r="B258" t="s">
        <v>616</v>
      </c>
      <c r="C258" t="str">
        <f>IFERROR(VLOOKUP(Table1[[#This Row],[Ticker]],[1]!Table2[[Symbol]:[Industry]],2,FALSE),"-")</f>
        <v>-</v>
      </c>
      <c r="D258" t="s">
        <v>54</v>
      </c>
      <c r="E258">
        <v>30602.31604048</v>
      </c>
      <c r="F258">
        <v>1924.65</v>
      </c>
      <c r="G258">
        <v>9.3856868343175002</v>
      </c>
      <c r="H258">
        <v>1.8339187586368699</v>
      </c>
      <c r="I258">
        <v>10.322525788557099</v>
      </c>
      <c r="J258">
        <v>-3.4262474575618702</v>
      </c>
      <c r="K258">
        <v>1885.29945955927</v>
      </c>
      <c r="L258">
        <v>1709.7996937196499</v>
      </c>
      <c r="M258">
        <v>61.851158097089602</v>
      </c>
      <c r="N258">
        <v>0.79520630459299002</v>
      </c>
      <c r="O258">
        <v>5.4737224949990804</v>
      </c>
      <c r="P258">
        <v>54.658684559443898</v>
      </c>
      <c r="Q258">
        <v>8.8185869887492996E-2</v>
      </c>
    </row>
    <row r="259" spans="1:17" x14ac:dyDescent="0.3">
      <c r="A259" t="s">
        <v>617</v>
      </c>
      <c r="B259" t="s">
        <v>618</v>
      </c>
      <c r="C259" t="str">
        <f>IFERROR(VLOOKUP(Table1[[#This Row],[Ticker]],[1]!Table2[[Symbol]:[Industry]],2,FALSE),"-")</f>
        <v>-</v>
      </c>
      <c r="D259" t="s">
        <v>281</v>
      </c>
      <c r="E259">
        <v>30336.45500763</v>
      </c>
      <c r="F259">
        <v>1153.8499999999999</v>
      </c>
      <c r="G259">
        <v>34.830703506982601</v>
      </c>
      <c r="H259">
        <v>-4.0104737905406296</v>
      </c>
      <c r="I259">
        <v>-20.930639029612799</v>
      </c>
      <c r="J259">
        <v>7.7053764763648704</v>
      </c>
      <c r="K259">
        <v>1170.92534916267</v>
      </c>
      <c r="L259">
        <v>1137.41522930569</v>
      </c>
      <c r="M259">
        <v>58.843727818431098</v>
      </c>
      <c r="N259">
        <v>1.4511821299761101</v>
      </c>
      <c r="O259">
        <v>31.204229319235601</v>
      </c>
      <c r="P259">
        <v>70.940740740740694</v>
      </c>
    </row>
    <row r="260" spans="1:17" x14ac:dyDescent="0.3">
      <c r="A260" t="s">
        <v>619</v>
      </c>
      <c r="B260" t="s">
        <v>620</v>
      </c>
      <c r="C260" t="str">
        <f>IFERROR(VLOOKUP(Table1[[#This Row],[Ticker]],[1]!Table2[[Symbol]:[Industry]],2,FALSE),"-")</f>
        <v>-</v>
      </c>
      <c r="D260" t="s">
        <v>204</v>
      </c>
      <c r="E260">
        <v>30240.417632820001</v>
      </c>
      <c r="F260">
        <v>14014.85</v>
      </c>
      <c r="G260">
        <v>129.66713825122699</v>
      </c>
      <c r="H260">
        <v>1.65700557812412</v>
      </c>
      <c r="I260">
        <v>39.865106743942299</v>
      </c>
      <c r="J260">
        <v>-3.3885093684404901</v>
      </c>
      <c r="K260">
        <v>13225.492116650899</v>
      </c>
      <c r="L260">
        <v>10328.829363602799</v>
      </c>
      <c r="M260">
        <v>46.057483669361297</v>
      </c>
      <c r="N260">
        <v>1.6448495310964</v>
      </c>
      <c r="O260">
        <v>6.9579767175531604</v>
      </c>
      <c r="P260">
        <v>171.46620437178501</v>
      </c>
      <c r="Q260">
        <v>0.20645293880472701</v>
      </c>
    </row>
    <row r="261" spans="1:17" x14ac:dyDescent="0.3">
      <c r="A261" t="s">
        <v>621</v>
      </c>
      <c r="B261" t="s">
        <v>622</v>
      </c>
      <c r="C261" t="str">
        <f>IFERROR(VLOOKUP(Table1[[#This Row],[Ticker]],[1]!Table2[[Symbol]:[Industry]],2,FALSE),"-")</f>
        <v>-</v>
      </c>
      <c r="D261" t="s">
        <v>54</v>
      </c>
      <c r="E261">
        <v>30198.1670672849</v>
      </c>
      <c r="F261">
        <v>1887.05</v>
      </c>
      <c r="G261">
        <v>-18.615156648269199</v>
      </c>
      <c r="H261">
        <v>-8.72342346995468</v>
      </c>
      <c r="I261">
        <v>-1.9798244561513001</v>
      </c>
      <c r="J261">
        <v>0.12325126001714699</v>
      </c>
      <c r="K261">
        <v>1926.7962466999099</v>
      </c>
      <c r="L261">
        <v>1835.1380714043401</v>
      </c>
      <c r="M261">
        <v>20.036236460021701</v>
      </c>
      <c r="N261">
        <v>1.47784294970848</v>
      </c>
      <c r="O261">
        <v>17.694284730134299</v>
      </c>
      <c r="P261">
        <v>27.9312565675739</v>
      </c>
      <c r="Q261">
        <v>-0.11410957091049199</v>
      </c>
    </row>
    <row r="262" spans="1:17" x14ac:dyDescent="0.3">
      <c r="A262" t="s">
        <v>623</v>
      </c>
      <c r="B262" t="s">
        <v>624</v>
      </c>
      <c r="C262" t="str">
        <f>IFERROR(VLOOKUP(Table1[[#This Row],[Ticker]],[1]!Table2[[Symbol]:[Industry]],2,FALSE),"-")</f>
        <v>-</v>
      </c>
      <c r="D262" t="s">
        <v>51</v>
      </c>
      <c r="E262">
        <v>30172.652336340001</v>
      </c>
      <c r="F262">
        <v>385.25</v>
      </c>
      <c r="G262">
        <v>-33.319244251713201</v>
      </c>
      <c r="H262">
        <v>6.9029571114247004</v>
      </c>
      <c r="I262">
        <v>-28.861479214149799</v>
      </c>
      <c r="J262">
        <v>-5.5767620033210701</v>
      </c>
      <c r="K262">
        <v>395.264791446831</v>
      </c>
      <c r="L262">
        <v>417.37661200109801</v>
      </c>
      <c r="M262">
        <v>49.269468822230401</v>
      </c>
      <c r="N262">
        <v>0.649790269903884</v>
      </c>
      <c r="O262">
        <v>34.899415963659898</v>
      </c>
      <c r="P262">
        <v>14.5554564377044</v>
      </c>
      <c r="Q262">
        <v>7.8845584377090994E-2</v>
      </c>
    </row>
    <row r="263" spans="1:17" x14ac:dyDescent="0.3">
      <c r="A263" t="s">
        <v>625</v>
      </c>
      <c r="B263" t="s">
        <v>626</v>
      </c>
      <c r="C263" t="str">
        <f>IFERROR(VLOOKUP(Table1[[#This Row],[Ticker]],[1]!Table2[[Symbol]:[Industry]],2,FALSE),"-")</f>
        <v>-</v>
      </c>
      <c r="D263" t="s">
        <v>627</v>
      </c>
      <c r="E263">
        <v>30137.644663524999</v>
      </c>
      <c r="F263">
        <v>1279.5999999999999</v>
      </c>
      <c r="G263">
        <v>-26.694184982594201</v>
      </c>
      <c r="H263">
        <v>12.538617880641</v>
      </c>
      <c r="I263">
        <v>14.0641287337472</v>
      </c>
      <c r="J263">
        <v>5.6624261008845096</v>
      </c>
      <c r="K263">
        <v>1138.0834375515501</v>
      </c>
      <c r="L263">
        <v>1111.0007196614999</v>
      </c>
      <c r="M263">
        <v>82.550460510938194</v>
      </c>
      <c r="N263">
        <v>1.26852600855372</v>
      </c>
      <c r="O263">
        <v>16.278524538918401</v>
      </c>
      <c r="P263">
        <v>44.416229332430397</v>
      </c>
      <c r="Q263">
        <v>1.2919323269064E-2</v>
      </c>
    </row>
    <row r="264" spans="1:17" x14ac:dyDescent="0.3">
      <c r="A264" t="s">
        <v>628</v>
      </c>
      <c r="B264" t="s">
        <v>629</v>
      </c>
      <c r="C264" t="str">
        <f>IFERROR(VLOOKUP(Table1[[#This Row],[Ticker]],[1]!Table2[[Symbol]:[Industry]],2,FALSE),"-")</f>
        <v>-</v>
      </c>
      <c r="D264" t="s">
        <v>338</v>
      </c>
      <c r="E264">
        <v>29913.017034465</v>
      </c>
      <c r="F264">
        <v>466.55</v>
      </c>
      <c r="G264">
        <v>24.563177852931101</v>
      </c>
      <c r="H264">
        <v>7.7736522305197404</v>
      </c>
      <c r="I264">
        <v>43.362243404698901</v>
      </c>
      <c r="J264">
        <v>-0.70116067521450298</v>
      </c>
      <c r="K264">
        <v>437.47829840310698</v>
      </c>
      <c r="L264">
        <v>370.269721394084</v>
      </c>
      <c r="M264">
        <v>55.757840023703103</v>
      </c>
      <c r="N264">
        <v>0.75144179388925803</v>
      </c>
      <c r="O264">
        <v>3.7402207694780798</v>
      </c>
      <c r="P264">
        <v>78.583732057416199</v>
      </c>
      <c r="Q264">
        <v>-4.5566208580419001E-2</v>
      </c>
    </row>
    <row r="265" spans="1:17" x14ac:dyDescent="0.3">
      <c r="A265" t="s">
        <v>630</v>
      </c>
      <c r="B265" t="s">
        <v>631</v>
      </c>
      <c r="C265" t="str">
        <f>IFERROR(VLOOKUP(Table1[[#This Row],[Ticker]],[1]!Table2[[Symbol]:[Industry]],2,FALSE),"-")</f>
        <v>-</v>
      </c>
      <c r="D265" t="s">
        <v>231</v>
      </c>
      <c r="E265">
        <v>29845.981674049999</v>
      </c>
      <c r="F265">
        <v>4888.1499999999996</v>
      </c>
      <c r="G265">
        <v>118.380044969466</v>
      </c>
      <c r="H265">
        <v>12.958277466172801</v>
      </c>
      <c r="I265">
        <v>45.000296832969603</v>
      </c>
      <c r="J265">
        <v>-4.3381544586606298</v>
      </c>
      <c r="K265">
        <v>4410.5722793775103</v>
      </c>
      <c r="L265">
        <v>3346.3652568063399</v>
      </c>
      <c r="M265">
        <v>36.129697132738201</v>
      </c>
      <c r="N265">
        <v>1.2412524320385001</v>
      </c>
      <c r="O265">
        <v>10.0620889293495</v>
      </c>
      <c r="P265">
        <v>157.94986807387801</v>
      </c>
    </row>
    <row r="266" spans="1:17" x14ac:dyDescent="0.3">
      <c r="A266" t="s">
        <v>632</v>
      </c>
      <c r="B266" t="s">
        <v>633</v>
      </c>
      <c r="C266" t="str">
        <f>IFERROR(VLOOKUP(Table1[[#This Row],[Ticker]],[1]!Table2[[Symbol]:[Industry]],2,FALSE),"-")</f>
        <v>-</v>
      </c>
      <c r="D266" t="s">
        <v>549</v>
      </c>
      <c r="E266">
        <v>29602.76</v>
      </c>
      <c r="F266">
        <v>1420.05</v>
      </c>
      <c r="G266">
        <v>117.577853700913</v>
      </c>
      <c r="H266">
        <v>17.330704826272001</v>
      </c>
      <c r="I266">
        <v>36.953885894378203</v>
      </c>
      <c r="J266">
        <v>-6.1356717505304701</v>
      </c>
      <c r="K266">
        <v>1286.272127509</v>
      </c>
      <c r="L266">
        <v>1047.3159794882599</v>
      </c>
      <c r="M266">
        <v>48.6384632171468</v>
      </c>
      <c r="N266">
        <v>1.1002036228551699</v>
      </c>
      <c r="O266">
        <v>17.207140593641</v>
      </c>
      <c r="P266">
        <v>148.640840446487</v>
      </c>
      <c r="Q266">
        <v>8.6407372745036001E-2</v>
      </c>
    </row>
    <row r="267" spans="1:17" x14ac:dyDescent="0.3">
      <c r="A267" t="s">
        <v>634</v>
      </c>
      <c r="B267" t="s">
        <v>635</v>
      </c>
      <c r="C267" t="str">
        <f>IFERROR(VLOOKUP(Table1[[#This Row],[Ticker]],[1]!Table2[[Symbol]:[Industry]],2,FALSE),"-")</f>
        <v>-</v>
      </c>
      <c r="D267" t="s">
        <v>204</v>
      </c>
      <c r="E267">
        <v>29388.659163359898</v>
      </c>
      <c r="F267">
        <v>15658.05</v>
      </c>
      <c r="G267">
        <v>-23.828031185486498</v>
      </c>
      <c r="H267">
        <v>-5.2534405051961901</v>
      </c>
      <c r="I267">
        <v>-5.7287233164349498</v>
      </c>
      <c r="J267">
        <v>-0.42554934641513498</v>
      </c>
      <c r="K267">
        <v>15598.1233767706</v>
      </c>
      <c r="L267">
        <v>15045.673638448499</v>
      </c>
      <c r="M267">
        <v>48.793664169580602</v>
      </c>
      <c r="N267">
        <v>0.37595557356377102</v>
      </c>
      <c r="O267">
        <v>16.553466108487299</v>
      </c>
      <c r="P267">
        <v>20.678612716762899</v>
      </c>
      <c r="Q267">
        <v>7.2602211910700001E-2</v>
      </c>
    </row>
    <row r="268" spans="1:17" hidden="1" x14ac:dyDescent="0.3">
      <c r="A268" t="s">
        <v>636</v>
      </c>
      <c r="B268" t="s">
        <v>637</v>
      </c>
      <c r="C268" t="str">
        <f>IFERROR(VLOOKUP(Table1[[#This Row],[Ticker]],[1]!Table2[[Symbol]:[Industry]],2,FALSE),"-")</f>
        <v>-</v>
      </c>
      <c r="D268" t="s">
        <v>118</v>
      </c>
      <c r="E268">
        <v>29349.510099679999</v>
      </c>
      <c r="F268">
        <v>1327.75</v>
      </c>
      <c r="G268">
        <v>-18.947301626723501</v>
      </c>
      <c r="H268">
        <v>7.2710847422010296</v>
      </c>
      <c r="I268">
        <v>5.0807307682239102</v>
      </c>
      <c r="J268">
        <v>2.0898860051779899</v>
      </c>
      <c r="K268">
        <v>1226.94335033125</v>
      </c>
      <c r="L268">
        <v>1126.50512328794</v>
      </c>
      <c r="M268">
        <v>65.067892149791803</v>
      </c>
      <c r="N268">
        <v>0.321030916967177</v>
      </c>
      <c r="O268">
        <v>5.4415364338165899</v>
      </c>
      <c r="P268">
        <v>38.314495546643002</v>
      </c>
      <c r="Q268">
        <v>-2.6273002995086999E-2</v>
      </c>
    </row>
    <row r="269" spans="1:17" x14ac:dyDescent="0.3">
      <c r="A269" t="s">
        <v>638</v>
      </c>
      <c r="B269" t="s">
        <v>639</v>
      </c>
      <c r="C269" t="str">
        <f>IFERROR(VLOOKUP(Table1[[#This Row],[Ticker]],[1]!Table2[[Symbol]:[Industry]],2,FALSE),"-")</f>
        <v>-</v>
      </c>
      <c r="D269" t="s">
        <v>640</v>
      </c>
      <c r="E269">
        <v>29076.43874388</v>
      </c>
      <c r="F269">
        <v>297.5</v>
      </c>
      <c r="G269">
        <v>103.570066593813</v>
      </c>
      <c r="H269">
        <v>-0.36970275126388902</v>
      </c>
      <c r="I269">
        <v>-10.9475677093108</v>
      </c>
      <c r="J269">
        <v>-1.3787471692775699</v>
      </c>
      <c r="K269">
        <v>298.69580083241198</v>
      </c>
      <c r="L269">
        <v>278.654951643993</v>
      </c>
      <c r="M269">
        <v>57.472602182054104</v>
      </c>
      <c r="N269">
        <v>0.52531755464456598</v>
      </c>
      <c r="O269">
        <v>29.176470588235201</v>
      </c>
      <c r="P269">
        <v>145.86776859504101</v>
      </c>
      <c r="Q269">
        <v>8.3861060787453007E-2</v>
      </c>
    </row>
    <row r="270" spans="1:17" x14ac:dyDescent="0.3">
      <c r="A270" t="s">
        <v>641</v>
      </c>
      <c r="B270" t="s">
        <v>642</v>
      </c>
      <c r="C270" t="str">
        <f>IFERROR(VLOOKUP(Table1[[#This Row],[Ticker]],[1]!Table2[[Symbol]:[Industry]],2,FALSE),"-")</f>
        <v>-</v>
      </c>
      <c r="D270" t="s">
        <v>185</v>
      </c>
      <c r="E270">
        <v>29029.5181209599</v>
      </c>
      <c r="F270">
        <v>9001.9500000000007</v>
      </c>
      <c r="G270">
        <v>32.317763253337503</v>
      </c>
      <c r="H270">
        <v>10.7110612381748</v>
      </c>
      <c r="I270">
        <v>24.159987251337402</v>
      </c>
      <c r="J270">
        <v>0.25582866370587098</v>
      </c>
      <c r="K270">
        <v>8034.4904518419999</v>
      </c>
      <c r="L270">
        <v>7073.4256513033597</v>
      </c>
      <c r="M270">
        <v>73.469101786162099</v>
      </c>
      <c r="N270">
        <v>2.2811923655108899</v>
      </c>
      <c r="O270">
        <v>2.6310965957375698</v>
      </c>
      <c r="P270">
        <v>63.078804347826001</v>
      </c>
      <c r="Q270">
        <v>1.5894010564521999E-2</v>
      </c>
    </row>
    <row r="271" spans="1:17" hidden="1" x14ac:dyDescent="0.3">
      <c r="A271" t="s">
        <v>643</v>
      </c>
      <c r="B271" t="s">
        <v>644</v>
      </c>
      <c r="C271" t="str">
        <f>IFERROR(VLOOKUP(Table1[[#This Row],[Ticker]],[1]!Table2[[Symbol]:[Industry]],2,FALSE),"-")</f>
        <v>-</v>
      </c>
      <c r="D271" t="s">
        <v>54</v>
      </c>
      <c r="E271">
        <v>28904.789509559901</v>
      </c>
      <c r="F271">
        <v>6159.05</v>
      </c>
      <c r="G271">
        <v>30.6162749771688</v>
      </c>
      <c r="H271">
        <v>7.6083027896071602</v>
      </c>
      <c r="I271">
        <v>21.666875936127202</v>
      </c>
      <c r="J271">
        <v>2.96399512564044</v>
      </c>
      <c r="K271">
        <v>5515.2880340042302</v>
      </c>
      <c r="L271">
        <v>4766.0719617576997</v>
      </c>
      <c r="M271">
        <v>83.746540669453793</v>
      </c>
      <c r="N271">
        <v>1.5864052612080299</v>
      </c>
      <c r="O271">
        <v>4.7426145265909403</v>
      </c>
      <c r="P271">
        <v>61.995002630194598</v>
      </c>
      <c r="Q271">
        <v>-7.3654108496479007E-2</v>
      </c>
    </row>
    <row r="272" spans="1:17" x14ac:dyDescent="0.3">
      <c r="A272" t="s">
        <v>645</v>
      </c>
      <c r="B272" t="s">
        <v>646</v>
      </c>
      <c r="C272" t="str">
        <f>IFERROR(VLOOKUP(Table1[[#This Row],[Ticker]],[1]!Table2[[Symbol]:[Industry]],2,FALSE),"-")</f>
        <v>-</v>
      </c>
      <c r="D272" t="s">
        <v>257</v>
      </c>
      <c r="E272">
        <v>28798.17623424</v>
      </c>
      <c r="F272">
        <v>1513.05</v>
      </c>
      <c r="G272">
        <v>-1.5758600140151</v>
      </c>
      <c r="H272">
        <v>-7.1043563090580104</v>
      </c>
      <c r="I272">
        <v>28.643735899286298</v>
      </c>
      <c r="J272">
        <v>-2.7286025187015102</v>
      </c>
      <c r="K272">
        <v>1591.6397672063499</v>
      </c>
      <c r="L272">
        <v>1427.1955153082199</v>
      </c>
      <c r="M272">
        <v>33.809744907060796</v>
      </c>
      <c r="N272">
        <v>0.72587806479314898</v>
      </c>
      <c r="O272">
        <v>21.684676646508699</v>
      </c>
      <c r="P272">
        <v>47.528276131045203</v>
      </c>
      <c r="Q272">
        <v>4.4479906257409003E-2</v>
      </c>
    </row>
    <row r="273" spans="1:17" x14ac:dyDescent="0.3">
      <c r="A273" t="s">
        <v>647</v>
      </c>
      <c r="B273" t="s">
        <v>648</v>
      </c>
      <c r="C273" t="str">
        <f>IFERROR(VLOOKUP(Table1[[#This Row],[Ticker]],[1]!Table2[[Symbol]:[Industry]],2,FALSE),"-")</f>
        <v>-</v>
      </c>
      <c r="D273" t="s">
        <v>163</v>
      </c>
      <c r="E273">
        <v>28765.606668991899</v>
      </c>
      <c r="F273">
        <v>220.91</v>
      </c>
      <c r="G273">
        <v>300.43913103035499</v>
      </c>
      <c r="H273">
        <v>28.203488930114201</v>
      </c>
      <c r="I273">
        <v>47.425352281761199</v>
      </c>
      <c r="J273">
        <v>-4.4938280119915204</v>
      </c>
      <c r="K273">
        <v>189.034555312468</v>
      </c>
      <c r="L273">
        <v>141.70786541502201</v>
      </c>
      <c r="M273">
        <v>60.700057354785201</v>
      </c>
      <c r="N273">
        <v>0.63832438190572804</v>
      </c>
      <c r="O273">
        <v>7.2835091213616403</v>
      </c>
      <c r="P273">
        <v>369.52178533475001</v>
      </c>
      <c r="Q273">
        <v>0.19657687587002401</v>
      </c>
    </row>
    <row r="274" spans="1:17" x14ac:dyDescent="0.3">
      <c r="A274" t="s">
        <v>649</v>
      </c>
      <c r="B274" t="s">
        <v>650</v>
      </c>
      <c r="C274" t="str">
        <f>IFERROR(VLOOKUP(Table1[[#This Row],[Ticker]],[1]!Table2[[Symbol]:[Industry]],2,FALSE),"-")</f>
        <v>-</v>
      </c>
      <c r="D274" t="s">
        <v>138</v>
      </c>
      <c r="E274">
        <v>28691.865470519999</v>
      </c>
      <c r="F274">
        <v>1268.45</v>
      </c>
      <c r="G274">
        <v>72.195945722110807</v>
      </c>
      <c r="H274">
        <v>5.6360021283083102</v>
      </c>
      <c r="I274">
        <v>14.3789200914057</v>
      </c>
      <c r="J274">
        <v>3.4342025476179798</v>
      </c>
      <c r="K274">
        <v>1209.6531591654</v>
      </c>
      <c r="L274">
        <v>1061.37256429025</v>
      </c>
      <c r="M274">
        <v>71.067058349855003</v>
      </c>
      <c r="N274">
        <v>0.93305013405805104</v>
      </c>
      <c r="O274">
        <v>14.5571366628562</v>
      </c>
      <c r="P274">
        <v>124.50442477876101</v>
      </c>
      <c r="Q274">
        <v>0.14152043724702101</v>
      </c>
    </row>
    <row r="275" spans="1:17" x14ac:dyDescent="0.3">
      <c r="A275" t="s">
        <v>651</v>
      </c>
      <c r="B275" t="s">
        <v>652</v>
      </c>
      <c r="C275" t="str">
        <f>IFERROR(VLOOKUP(Table1[[#This Row],[Ticker]],[1]!Table2[[Symbol]:[Industry]],2,FALSE),"-")</f>
        <v>-</v>
      </c>
      <c r="D275" t="s">
        <v>257</v>
      </c>
      <c r="E275">
        <v>28478.940973409899</v>
      </c>
      <c r="F275">
        <v>3830.95</v>
      </c>
      <c r="G275">
        <v>-7.2684799177691897</v>
      </c>
      <c r="H275">
        <v>-9.2215474219600804</v>
      </c>
      <c r="I275">
        <v>29.431468057921698</v>
      </c>
      <c r="J275">
        <v>9.7029301487846595E-2</v>
      </c>
      <c r="K275">
        <v>3914.9301436716</v>
      </c>
      <c r="L275">
        <v>3596.5977619197402</v>
      </c>
      <c r="M275">
        <v>48.575461916347599</v>
      </c>
      <c r="N275">
        <v>0.89163711063095596</v>
      </c>
      <c r="O275">
        <v>25.7625393179237</v>
      </c>
      <c r="P275">
        <v>51.750841750841701</v>
      </c>
      <c r="Q275">
        <v>8.5449019952331007E-2</v>
      </c>
    </row>
    <row r="276" spans="1:17" x14ac:dyDescent="0.3">
      <c r="A276" t="s">
        <v>653</v>
      </c>
      <c r="B276" t="s">
        <v>654</v>
      </c>
      <c r="C276" t="str">
        <f>IFERROR(VLOOKUP(Table1[[#This Row],[Ticker]],[1]!Table2[[Symbol]:[Industry]],2,FALSE),"-")</f>
        <v>-</v>
      </c>
      <c r="D276" t="s">
        <v>627</v>
      </c>
      <c r="E276">
        <v>28449.179220000002</v>
      </c>
      <c r="F276">
        <v>839</v>
      </c>
      <c r="G276">
        <v>-19.439120717746</v>
      </c>
      <c r="H276">
        <v>-3.6756079400658299</v>
      </c>
      <c r="I276">
        <v>-4.1730821673874496</v>
      </c>
      <c r="J276">
        <v>-5.1804286681274396</v>
      </c>
      <c r="K276">
        <v>861.62149051283302</v>
      </c>
      <c r="L276">
        <v>816.84049268098499</v>
      </c>
      <c r="M276">
        <v>34.186688152436297</v>
      </c>
      <c r="N276">
        <v>0.432238426496524</v>
      </c>
      <c r="O276">
        <v>20.2920143027413</v>
      </c>
      <c r="P276">
        <v>18.169014084507001</v>
      </c>
      <c r="Q276">
        <v>5.8777117394684997E-2</v>
      </c>
    </row>
    <row r="277" spans="1:17" x14ac:dyDescent="0.3">
      <c r="A277" t="s">
        <v>655</v>
      </c>
      <c r="B277" t="s">
        <v>656</v>
      </c>
      <c r="C277" t="str">
        <f>IFERROR(VLOOKUP(Table1[[#This Row],[Ticker]],[1]!Table2[[Symbol]:[Industry]],2,FALSE),"-")</f>
        <v>-</v>
      </c>
      <c r="D277" t="s">
        <v>384</v>
      </c>
      <c r="E277">
        <v>28376.661599259998</v>
      </c>
      <c r="F277">
        <v>6498.65</v>
      </c>
      <c r="G277">
        <v>5.48902276744617</v>
      </c>
      <c r="H277">
        <v>-8.0881994351253397</v>
      </c>
      <c r="I277">
        <v>4.5455426595341102</v>
      </c>
      <c r="J277">
        <v>-0.92455232077364202</v>
      </c>
      <c r="K277">
        <v>6371.9807154600503</v>
      </c>
      <c r="L277">
        <v>5847.23420966292</v>
      </c>
      <c r="M277">
        <v>44.490275918443501</v>
      </c>
      <c r="N277">
        <v>1.18939198640999</v>
      </c>
      <c r="O277">
        <v>10.7437698598939</v>
      </c>
      <c r="P277">
        <v>35.8228919565694</v>
      </c>
      <c r="Q277">
        <v>-2.6405366241661E-2</v>
      </c>
    </row>
    <row r="278" spans="1:17" x14ac:dyDescent="0.3">
      <c r="A278" t="s">
        <v>657</v>
      </c>
      <c r="B278" t="s">
        <v>658</v>
      </c>
      <c r="C278" t="str">
        <f>IFERROR(VLOOKUP(Table1[[#This Row],[Ticker]],[1]!Table2[[Symbol]:[Industry]],2,FALSE),"-")</f>
        <v>-</v>
      </c>
      <c r="D278" t="s">
        <v>170</v>
      </c>
      <c r="E278">
        <v>28260.761499600001</v>
      </c>
      <c r="F278">
        <v>6562.2</v>
      </c>
      <c r="G278">
        <v>117.341540430096</v>
      </c>
      <c r="H278">
        <v>7.6217300151970404</v>
      </c>
      <c r="I278">
        <v>88.6340840434152</v>
      </c>
      <c r="J278">
        <v>-8.1104936441754898</v>
      </c>
      <c r="K278">
        <v>6096.5505013720403</v>
      </c>
      <c r="L278">
        <v>4551.3809333929003</v>
      </c>
      <c r="M278">
        <v>44.309682186301103</v>
      </c>
      <c r="N278">
        <v>0.50502189079584603</v>
      </c>
      <c r="O278">
        <v>21.1468714760293</v>
      </c>
      <c r="P278">
        <v>170.049382716049</v>
      </c>
      <c r="Q278">
        <v>6.3539302743755993E-2</v>
      </c>
    </row>
    <row r="279" spans="1:17" x14ac:dyDescent="0.3">
      <c r="A279" t="s">
        <v>659</v>
      </c>
      <c r="B279" t="s">
        <v>660</v>
      </c>
      <c r="C279" t="str">
        <f>IFERROR(VLOOKUP(Table1[[#This Row],[Ticker]],[1]!Table2[[Symbol]:[Industry]],2,FALSE),"-")</f>
        <v>-</v>
      </c>
      <c r="D279" t="s">
        <v>281</v>
      </c>
      <c r="E279">
        <v>28208.304093750001</v>
      </c>
      <c r="F279">
        <v>3403.3</v>
      </c>
      <c r="G279">
        <v>27.760830910276599</v>
      </c>
      <c r="H279">
        <v>8.4750907521018402</v>
      </c>
      <c r="I279">
        <v>37.113087215897501</v>
      </c>
      <c r="J279">
        <v>-2.0813245238612301E-2</v>
      </c>
      <c r="K279">
        <v>3120.5271616542</v>
      </c>
      <c r="L279">
        <v>2708.0932110533799</v>
      </c>
      <c r="M279">
        <v>68.767385507145306</v>
      </c>
      <c r="N279">
        <v>0.85317374282733605</v>
      </c>
      <c r="O279">
        <v>1.64840008227309</v>
      </c>
      <c r="P279">
        <v>75.093893090497502</v>
      </c>
      <c r="Q279">
        <v>-5.1106156009595997E-2</v>
      </c>
    </row>
    <row r="280" spans="1:17" x14ac:dyDescent="0.3">
      <c r="A280" t="s">
        <v>661</v>
      </c>
      <c r="B280" t="s">
        <v>662</v>
      </c>
      <c r="C280" t="str">
        <f>IFERROR(VLOOKUP(Table1[[#This Row],[Ticker]],[1]!Table2[[Symbol]:[Industry]],2,FALSE),"-")</f>
        <v>-</v>
      </c>
      <c r="D280" t="s">
        <v>428</v>
      </c>
      <c r="E280">
        <v>28206.36</v>
      </c>
      <c r="F280">
        <v>848.35</v>
      </c>
      <c r="G280">
        <v>106.65198191064999</v>
      </c>
      <c r="H280">
        <v>13.4046915336422</v>
      </c>
      <c r="I280">
        <v>83.729572265318694</v>
      </c>
      <c r="J280">
        <v>9.67223352249108</v>
      </c>
      <c r="K280">
        <v>786.00742658520005</v>
      </c>
      <c r="L280">
        <v>619.96509320514497</v>
      </c>
      <c r="M280">
        <v>62.4183867058739</v>
      </c>
      <c r="N280">
        <v>0.73720570767065596</v>
      </c>
      <c r="O280">
        <v>14.339600400777901</v>
      </c>
      <c r="P280">
        <v>202.98214285714201</v>
      </c>
      <c r="Q280">
        <v>0.104422542391923</v>
      </c>
    </row>
    <row r="281" spans="1:17" x14ac:dyDescent="0.3">
      <c r="A281" t="s">
        <v>663</v>
      </c>
      <c r="B281" t="s">
        <v>664</v>
      </c>
      <c r="C281" t="str">
        <f>IFERROR(VLOOKUP(Table1[[#This Row],[Ticker]],[1]!Table2[[Symbol]:[Industry]],2,FALSE),"-")</f>
        <v>-</v>
      </c>
      <c r="D281" t="s">
        <v>204</v>
      </c>
      <c r="E281">
        <v>28196.075328449999</v>
      </c>
      <c r="F281">
        <v>1343.75</v>
      </c>
      <c r="G281">
        <v>-24.919323945776501</v>
      </c>
      <c r="H281">
        <v>-5.7175989959086504</v>
      </c>
      <c r="I281">
        <v>13.9866561757232</v>
      </c>
      <c r="J281">
        <v>-2.5688538590559902</v>
      </c>
      <c r="K281">
        <v>1343.81573895476</v>
      </c>
      <c r="L281">
        <v>1247.5874980019701</v>
      </c>
      <c r="M281">
        <v>41.423149160008499</v>
      </c>
      <c r="N281">
        <v>0.42961099244853701</v>
      </c>
      <c r="O281">
        <v>12.0706976744186</v>
      </c>
      <c r="P281">
        <v>33.966402472459002</v>
      </c>
      <c r="Q281">
        <v>2.5865857487319999E-2</v>
      </c>
    </row>
    <row r="282" spans="1:17" x14ac:dyDescent="0.3">
      <c r="A282" t="s">
        <v>665</v>
      </c>
      <c r="B282" t="s">
        <v>666</v>
      </c>
      <c r="C282" t="str">
        <f>IFERROR(VLOOKUP(Table1[[#This Row],[Ticker]],[1]!Table2[[Symbol]:[Industry]],2,FALSE),"-")</f>
        <v>-</v>
      </c>
      <c r="D282" t="s">
        <v>338</v>
      </c>
      <c r="E282">
        <v>28171.8898515</v>
      </c>
      <c r="F282">
        <v>2217.9499999999998</v>
      </c>
      <c r="G282">
        <v>5.5381496800723902</v>
      </c>
      <c r="H282">
        <v>5.0132889138958197</v>
      </c>
      <c r="I282">
        <v>65.947627206395794</v>
      </c>
      <c r="J282">
        <v>8.5449672542055009</v>
      </c>
      <c r="K282">
        <v>2013.3850131115801</v>
      </c>
      <c r="L282">
        <v>1700.1944818723</v>
      </c>
      <c r="M282">
        <v>74.932901643862493</v>
      </c>
      <c r="N282">
        <v>0.92705855615600496</v>
      </c>
      <c r="O282">
        <v>1.3548547081764599</v>
      </c>
      <c r="P282">
        <v>86.995194334373096</v>
      </c>
      <c r="Q282">
        <v>-6.1453602376361001E-2</v>
      </c>
    </row>
    <row r="283" spans="1:17" x14ac:dyDescent="0.3">
      <c r="A283" t="s">
        <v>667</v>
      </c>
      <c r="B283" t="s">
        <v>668</v>
      </c>
      <c r="C283" t="str">
        <f>IFERROR(VLOOKUP(Table1[[#This Row],[Ticker]],[1]!Table2[[Symbol]:[Industry]],2,FALSE),"-")</f>
        <v>-</v>
      </c>
      <c r="D283" t="s">
        <v>170</v>
      </c>
      <c r="E283">
        <v>27619.401879370002</v>
      </c>
      <c r="F283">
        <v>1081.4000000000001</v>
      </c>
      <c r="G283">
        <v>-29.799760752876601</v>
      </c>
      <c r="H283">
        <v>2.3842529285290799</v>
      </c>
      <c r="I283">
        <v>-4.6495295596411399</v>
      </c>
      <c r="J283">
        <v>1.1880914019853099</v>
      </c>
      <c r="K283">
        <v>1072.9828112559401</v>
      </c>
      <c r="L283">
        <v>1060.5641291245299</v>
      </c>
      <c r="M283">
        <v>60.480086205295898</v>
      </c>
      <c r="N283">
        <v>0.67625427575442998</v>
      </c>
      <c r="O283">
        <v>24.7457000184945</v>
      </c>
      <c r="P283">
        <v>15.9056806002143</v>
      </c>
      <c r="Q283">
        <v>1.3157728004291E-2</v>
      </c>
    </row>
    <row r="284" spans="1:17" x14ac:dyDescent="0.3">
      <c r="A284" t="s">
        <v>669</v>
      </c>
      <c r="B284" t="s">
        <v>670</v>
      </c>
      <c r="C284" t="str">
        <f>IFERROR(VLOOKUP(Table1[[#This Row],[Ticker]],[1]!Table2[[Symbol]:[Industry]],2,FALSE),"-")</f>
        <v>-</v>
      </c>
      <c r="D284" t="s">
        <v>54</v>
      </c>
      <c r="E284">
        <v>27543.928239199999</v>
      </c>
      <c r="F284">
        <v>1128.7</v>
      </c>
      <c r="G284">
        <v>92.823963891494898</v>
      </c>
      <c r="H284">
        <v>15.1440212497185</v>
      </c>
      <c r="I284">
        <v>49.971856336638403</v>
      </c>
      <c r="J284">
        <v>2.9967125754469399</v>
      </c>
      <c r="K284">
        <v>943.98243161261996</v>
      </c>
      <c r="L284">
        <v>753.70041012394302</v>
      </c>
      <c r="M284">
        <v>71.814383284649693</v>
      </c>
      <c r="N284">
        <v>0.64870450689424597</v>
      </c>
      <c r="O284">
        <v>2.5914769203508401</v>
      </c>
      <c r="P284">
        <v>123.416468725257</v>
      </c>
      <c r="Q284">
        <v>7.6609374842216998E-2</v>
      </c>
    </row>
    <row r="285" spans="1:17" x14ac:dyDescent="0.3">
      <c r="A285" t="s">
        <v>671</v>
      </c>
      <c r="B285" t="s">
        <v>672</v>
      </c>
      <c r="C285" t="str">
        <f>IFERROR(VLOOKUP(Table1[[#This Row],[Ticker]],[1]!Table2[[Symbol]:[Industry]],2,FALSE),"-")</f>
        <v>-</v>
      </c>
      <c r="D285" t="s">
        <v>54</v>
      </c>
      <c r="E285">
        <v>27539.038061849998</v>
      </c>
      <c r="F285">
        <v>1556.55</v>
      </c>
      <c r="G285">
        <v>43.532988881007697</v>
      </c>
      <c r="H285">
        <v>12.226784528653701</v>
      </c>
      <c r="I285">
        <v>44.002557003347803</v>
      </c>
      <c r="J285">
        <v>-2.66337832050993</v>
      </c>
      <c r="K285">
        <v>1373.9554642661201</v>
      </c>
      <c r="L285">
        <v>1099.0236794802299</v>
      </c>
      <c r="M285">
        <v>61.813480629175302</v>
      </c>
      <c r="N285">
        <v>0.99981030550067695</v>
      </c>
      <c r="O285">
        <v>1.8245478783206399</v>
      </c>
      <c r="P285">
        <v>114.933719966859</v>
      </c>
      <c r="Q285">
        <v>3.3020590162798999E-2</v>
      </c>
    </row>
    <row r="286" spans="1:17" x14ac:dyDescent="0.3">
      <c r="A286" t="s">
        <v>673</v>
      </c>
      <c r="B286" t="s">
        <v>674</v>
      </c>
      <c r="C286" t="str">
        <f>IFERROR(VLOOKUP(Table1[[#This Row],[Ticker]],[1]!Table2[[Symbol]:[Industry]],2,FALSE),"-")</f>
        <v>-</v>
      </c>
      <c r="D286" t="s">
        <v>509</v>
      </c>
      <c r="E286">
        <v>27524.26936514</v>
      </c>
      <c r="F286">
        <v>1487.15</v>
      </c>
      <c r="G286">
        <v>108.96759030286501</v>
      </c>
      <c r="H286">
        <v>-5.9098347253866796</v>
      </c>
      <c r="I286">
        <v>62.915723263762501</v>
      </c>
      <c r="J286">
        <v>-4.37970877764268</v>
      </c>
      <c r="K286">
        <v>1508.82748752158</v>
      </c>
      <c r="L286">
        <v>1177.0168989548999</v>
      </c>
      <c r="M286">
        <v>38.6866977186111</v>
      </c>
      <c r="N286">
        <v>0.200213683102511</v>
      </c>
      <c r="O286">
        <v>19.419695390512</v>
      </c>
      <c r="P286">
        <v>148.27212020033301</v>
      </c>
      <c r="Q286">
        <v>8.4429214011986997E-2</v>
      </c>
    </row>
    <row r="287" spans="1:17" hidden="1" x14ac:dyDescent="0.3">
      <c r="A287" t="s">
        <v>675</v>
      </c>
      <c r="B287" t="s">
        <v>676</v>
      </c>
      <c r="C287" t="str">
        <f>IFERROR(VLOOKUP(Table1[[#This Row],[Ticker]],[1]!Table2[[Symbol]:[Industry]],2,FALSE),"-")</f>
        <v>-</v>
      </c>
      <c r="D287" t="s">
        <v>677</v>
      </c>
      <c r="E287">
        <v>27396.523259639998</v>
      </c>
      <c r="F287">
        <v>1154.75</v>
      </c>
      <c r="G287">
        <v>136.91534152179401</v>
      </c>
      <c r="H287">
        <v>6.3505919026411304</v>
      </c>
      <c r="I287">
        <v>72.916806590041105</v>
      </c>
      <c r="J287">
        <v>-7.8663917734456401</v>
      </c>
      <c r="K287">
        <v>1157.26384912546</v>
      </c>
      <c r="M287">
        <v>49.311639334411304</v>
      </c>
      <c r="N287">
        <v>1.03391428534847</v>
      </c>
      <c r="O287">
        <v>25.563974886339</v>
      </c>
      <c r="P287">
        <v>213.79076086956499</v>
      </c>
    </row>
    <row r="288" spans="1:17" x14ac:dyDescent="0.3">
      <c r="A288" t="s">
        <v>678</v>
      </c>
      <c r="B288" t="s">
        <v>679</v>
      </c>
      <c r="C288" t="str">
        <f>IFERROR(VLOOKUP(Table1[[#This Row],[Ticker]],[1]!Table2[[Symbol]:[Industry]],2,FALSE),"-")</f>
        <v>-</v>
      </c>
      <c r="D288" t="s">
        <v>257</v>
      </c>
      <c r="E288">
        <v>27003.500800000002</v>
      </c>
      <c r="F288">
        <v>2453.9499999999998</v>
      </c>
      <c r="G288">
        <v>-19.543290144470699</v>
      </c>
      <c r="H288">
        <v>-1.6665702707863601</v>
      </c>
      <c r="I288">
        <v>5.4697605335539601</v>
      </c>
      <c r="J288">
        <v>1.2149578595674799</v>
      </c>
      <c r="K288">
        <v>2506.2005172432901</v>
      </c>
      <c r="L288">
        <v>2358.80683564012</v>
      </c>
      <c r="M288">
        <v>43.388100004311603</v>
      </c>
      <c r="N288">
        <v>0.80772477651665997</v>
      </c>
      <c r="O288">
        <v>20.621854561013802</v>
      </c>
      <c r="P288">
        <v>30.863374573378799</v>
      </c>
      <c r="Q288">
        <v>4.5984203027316997E-2</v>
      </c>
    </row>
    <row r="289" spans="1:17" x14ac:dyDescent="0.3">
      <c r="A289" t="s">
        <v>680</v>
      </c>
      <c r="B289" t="s">
        <v>681</v>
      </c>
      <c r="C289" t="str">
        <f>IFERROR(VLOOKUP(Table1[[#This Row],[Ticker]],[1]!Table2[[Symbol]:[Industry]],2,FALSE),"-")</f>
        <v>-</v>
      </c>
      <c r="D289" t="s">
        <v>535</v>
      </c>
      <c r="E289">
        <v>27001.348106450001</v>
      </c>
      <c r="F289">
        <v>826.8</v>
      </c>
      <c r="G289">
        <v>3.3497860215120698</v>
      </c>
      <c r="H289">
        <v>10.835829604968501</v>
      </c>
      <c r="I289">
        <v>-13.4125277341603</v>
      </c>
      <c r="J289">
        <v>1.51130431564349</v>
      </c>
      <c r="K289">
        <v>784.47042323707603</v>
      </c>
      <c r="L289">
        <v>737.18861617561299</v>
      </c>
      <c r="M289">
        <v>66.507702751153303</v>
      </c>
      <c r="N289">
        <v>1.4493603830677999</v>
      </c>
      <c r="O289">
        <v>6.7851959361393304</v>
      </c>
      <c r="P289">
        <v>36.020399769679997</v>
      </c>
      <c r="Q289">
        <v>-2.4043119242919998E-2</v>
      </c>
    </row>
    <row r="290" spans="1:17" x14ac:dyDescent="0.3">
      <c r="A290" t="s">
        <v>682</v>
      </c>
      <c r="B290" t="s">
        <v>683</v>
      </c>
      <c r="C290" t="str">
        <f>IFERROR(VLOOKUP(Table1[[#This Row],[Ticker]],[1]!Table2[[Symbol]:[Industry]],2,FALSE),"-")</f>
        <v>-</v>
      </c>
      <c r="D290" t="s">
        <v>252</v>
      </c>
      <c r="E290">
        <v>26893.032251299999</v>
      </c>
      <c r="F290">
        <v>2002.2</v>
      </c>
      <c r="G290">
        <v>31.437737165523</v>
      </c>
      <c r="H290">
        <v>16.079294577252298</v>
      </c>
      <c r="I290">
        <v>15.0828928577697</v>
      </c>
      <c r="J290">
        <v>8.6558616064888696</v>
      </c>
      <c r="K290">
        <v>1763.79380076641</v>
      </c>
      <c r="L290">
        <v>1638.7823251073401</v>
      </c>
      <c r="M290">
        <v>85.347272961000201</v>
      </c>
      <c r="N290">
        <v>2.2530194586399399</v>
      </c>
      <c r="O290">
        <v>2.3873738887224101</v>
      </c>
      <c r="P290">
        <v>75.439211391018603</v>
      </c>
      <c r="Q290">
        <v>8.6375358649549996E-2</v>
      </c>
    </row>
    <row r="291" spans="1:17" x14ac:dyDescent="0.3">
      <c r="A291" t="s">
        <v>684</v>
      </c>
      <c r="B291" t="s">
        <v>685</v>
      </c>
      <c r="C291" t="str">
        <f>IFERROR(VLOOKUP(Table1[[#This Row],[Ticker]],[1]!Table2[[Symbol]:[Industry]],2,FALSE),"-")</f>
        <v>-</v>
      </c>
      <c r="D291" t="s">
        <v>549</v>
      </c>
      <c r="E291">
        <v>26295.12320835</v>
      </c>
      <c r="F291">
        <v>5351.95</v>
      </c>
      <c r="G291">
        <v>165.766657315391</v>
      </c>
      <c r="H291">
        <v>20.764804138547799</v>
      </c>
      <c r="I291">
        <v>31.8808197866345</v>
      </c>
      <c r="J291">
        <v>6.0415398917974503</v>
      </c>
      <c r="K291">
        <v>4440.2497621643797</v>
      </c>
      <c r="L291">
        <v>3656.2565490951902</v>
      </c>
      <c r="M291">
        <v>85.201581539636507</v>
      </c>
      <c r="N291">
        <v>0.71336421425011598</v>
      </c>
      <c r="O291">
        <v>0.24196788086585599</v>
      </c>
      <c r="P291">
        <v>214.45064629847201</v>
      </c>
      <c r="Q291">
        <v>0.12872361287914399</v>
      </c>
    </row>
    <row r="292" spans="1:17" hidden="1" x14ac:dyDescent="0.3">
      <c r="A292" t="s">
        <v>686</v>
      </c>
      <c r="B292" t="s">
        <v>687</v>
      </c>
      <c r="C292" t="str">
        <f>IFERROR(VLOOKUP(Table1[[#This Row],[Ticker]],[1]!Table2[[Symbol]:[Industry]],2,FALSE),"-")</f>
        <v>-</v>
      </c>
      <c r="D292" t="s">
        <v>54</v>
      </c>
      <c r="E292">
        <v>26272.378840444999</v>
      </c>
      <c r="F292">
        <v>1410.45</v>
      </c>
      <c r="G292">
        <v>-25.259112131322802</v>
      </c>
      <c r="H292">
        <v>8.3655402578790294</v>
      </c>
      <c r="I292">
        <v>-8.6916620739182093</v>
      </c>
      <c r="J292">
        <v>0.12139222104679601</v>
      </c>
      <c r="M292">
        <v>59.894979634115899</v>
      </c>
      <c r="O292">
        <v>3.1727462866460998</v>
      </c>
      <c r="P292">
        <v>15.138775510204001</v>
      </c>
    </row>
    <row r="293" spans="1:17" x14ac:dyDescent="0.3">
      <c r="A293" t="s">
        <v>688</v>
      </c>
      <c r="B293" t="s">
        <v>689</v>
      </c>
      <c r="C293" t="str">
        <f>IFERROR(VLOOKUP(Table1[[#This Row],[Ticker]],[1]!Table2[[Symbol]:[Industry]],2,FALSE),"-")</f>
        <v>-</v>
      </c>
      <c r="D293" t="s">
        <v>443</v>
      </c>
      <c r="E293">
        <v>26054.948700000001</v>
      </c>
      <c r="F293">
        <v>3722.95</v>
      </c>
      <c r="G293">
        <v>7.3507543091178196</v>
      </c>
      <c r="H293">
        <v>4.1417686538940703</v>
      </c>
      <c r="I293">
        <v>8.6034961958592806</v>
      </c>
      <c r="J293">
        <v>3.3585847214012698</v>
      </c>
      <c r="K293">
        <v>3555.7738627655899</v>
      </c>
      <c r="L293">
        <v>3256.2149152822699</v>
      </c>
      <c r="M293">
        <v>77.497054606956993</v>
      </c>
      <c r="N293">
        <v>0.93374337517373096</v>
      </c>
      <c r="O293">
        <v>5.7978216199519199</v>
      </c>
      <c r="P293">
        <v>48.315837698942197</v>
      </c>
      <c r="Q293">
        <v>0.111989308077193</v>
      </c>
    </row>
    <row r="294" spans="1:17" x14ac:dyDescent="0.3">
      <c r="A294" t="s">
        <v>690</v>
      </c>
      <c r="B294" t="s">
        <v>691</v>
      </c>
      <c r="C294" t="str">
        <f>IFERROR(VLOOKUP(Table1[[#This Row],[Ticker]],[1]!Table2[[Symbol]:[Industry]],2,FALSE),"-")</f>
        <v>-</v>
      </c>
      <c r="D294" t="s">
        <v>276</v>
      </c>
      <c r="E294">
        <v>25989.190639600001</v>
      </c>
      <c r="F294">
        <v>271.95</v>
      </c>
      <c r="G294">
        <v>60.676968813212703</v>
      </c>
      <c r="H294">
        <v>4.3696071353502699</v>
      </c>
      <c r="I294">
        <v>15.963672157521399</v>
      </c>
      <c r="J294">
        <v>-3.5301373339553201</v>
      </c>
      <c r="K294">
        <v>250.545594935255</v>
      </c>
      <c r="L294">
        <v>208.87800038974001</v>
      </c>
      <c r="M294">
        <v>48.905863944040902</v>
      </c>
      <c r="N294">
        <v>1.1112579967126499</v>
      </c>
      <c r="O294">
        <v>4.57804743519028</v>
      </c>
      <c r="P294">
        <v>105.400302114803</v>
      </c>
      <c r="Q294">
        <v>6.4154970917117998E-2</v>
      </c>
    </row>
    <row r="295" spans="1:17" x14ac:dyDescent="0.3">
      <c r="A295" t="s">
        <v>692</v>
      </c>
      <c r="B295" t="s">
        <v>693</v>
      </c>
      <c r="C295" t="str">
        <f>IFERROR(VLOOKUP(Table1[[#This Row],[Ticker]],[1]!Table2[[Symbol]:[Industry]],2,FALSE),"-")</f>
        <v>-</v>
      </c>
      <c r="D295" t="s">
        <v>63</v>
      </c>
      <c r="E295">
        <v>25953.343448970001</v>
      </c>
      <c r="F295">
        <v>193.94</v>
      </c>
      <c r="G295">
        <v>83.736629112443097</v>
      </c>
      <c r="H295">
        <v>12.1016588401052</v>
      </c>
      <c r="I295">
        <v>37.005981748438401</v>
      </c>
      <c r="J295">
        <v>-5.9120848239143902</v>
      </c>
      <c r="K295">
        <v>177.12127008089001</v>
      </c>
      <c r="L295">
        <v>145.138182468606</v>
      </c>
      <c r="M295">
        <v>58.781998909235703</v>
      </c>
      <c r="N295">
        <v>1.77343790652268</v>
      </c>
      <c r="O295">
        <v>8.28091162215118</v>
      </c>
      <c r="P295">
        <v>135.65006075334099</v>
      </c>
      <c r="Q295">
        <v>0.10000974431622001</v>
      </c>
    </row>
    <row r="296" spans="1:17" x14ac:dyDescent="0.3">
      <c r="A296" t="s">
        <v>694</v>
      </c>
      <c r="B296" t="s">
        <v>695</v>
      </c>
      <c r="C296" t="str">
        <f>IFERROR(VLOOKUP(Table1[[#This Row],[Ticker]],[1]!Table2[[Symbol]:[Industry]],2,FALSE),"-")</f>
        <v>-</v>
      </c>
      <c r="D296" t="s">
        <v>177</v>
      </c>
      <c r="E296">
        <v>25925.512727199999</v>
      </c>
      <c r="F296">
        <v>445.6</v>
      </c>
      <c r="G296">
        <v>32.123793722970298</v>
      </c>
      <c r="H296">
        <v>34.830145465280502</v>
      </c>
      <c r="I296">
        <v>7.1741402551860904</v>
      </c>
      <c r="J296">
        <v>17.2201682975758</v>
      </c>
      <c r="K296">
        <v>350.79908511106203</v>
      </c>
      <c r="L296">
        <v>324.31896721393798</v>
      </c>
      <c r="M296">
        <v>96.043694021887006</v>
      </c>
      <c r="N296">
        <v>4.1318511811298198</v>
      </c>
      <c r="O296">
        <v>5.4084380610412701</v>
      </c>
      <c r="P296">
        <v>75.088408644400801</v>
      </c>
      <c r="Q296">
        <v>6.5250789622990002E-3</v>
      </c>
    </row>
    <row r="297" spans="1:17" x14ac:dyDescent="0.3">
      <c r="A297" t="s">
        <v>696</v>
      </c>
      <c r="B297" t="s">
        <v>697</v>
      </c>
      <c r="C297" t="str">
        <f>IFERROR(VLOOKUP(Table1[[#This Row],[Ticker]],[1]!Table2[[Symbol]:[Industry]],2,FALSE),"-")</f>
        <v>-</v>
      </c>
      <c r="D297" t="s">
        <v>281</v>
      </c>
      <c r="E297">
        <v>25843.438504574999</v>
      </c>
      <c r="F297">
        <v>1285.0999999999999</v>
      </c>
      <c r="G297">
        <v>-3.8594199966812699</v>
      </c>
      <c r="H297">
        <v>2.2649827262365601</v>
      </c>
      <c r="I297">
        <v>-14.190547464897501</v>
      </c>
      <c r="J297">
        <v>-0.46634484075343102</v>
      </c>
      <c r="K297">
        <v>1243.4987260984501</v>
      </c>
      <c r="L297">
        <v>1206.7078306619001</v>
      </c>
      <c r="M297">
        <v>64.084431922821594</v>
      </c>
      <c r="N297">
        <v>0.87573138810191797</v>
      </c>
      <c r="O297">
        <v>12.434829974321</v>
      </c>
      <c r="P297">
        <v>31.139343844073601</v>
      </c>
      <c r="Q297">
        <v>0.10220165338100801</v>
      </c>
    </row>
    <row r="298" spans="1:17" x14ac:dyDescent="0.3">
      <c r="A298" t="s">
        <v>698</v>
      </c>
      <c r="B298" t="s">
        <v>699</v>
      </c>
      <c r="C298" t="str">
        <f>IFERROR(VLOOKUP(Table1[[#This Row],[Ticker]],[1]!Table2[[Symbol]:[Industry]],2,FALSE),"-")</f>
        <v>-</v>
      </c>
      <c r="D298" t="s">
        <v>257</v>
      </c>
      <c r="E298">
        <v>25807.852635075</v>
      </c>
      <c r="F298">
        <v>5387.55</v>
      </c>
      <c r="G298">
        <v>-25.3111088039335</v>
      </c>
      <c r="H298">
        <v>-3.70021358185245</v>
      </c>
      <c r="I298">
        <v>5.1275029791062403</v>
      </c>
      <c r="J298">
        <v>0.28736587747367198</v>
      </c>
      <c r="K298">
        <v>5503.5467062851003</v>
      </c>
      <c r="L298">
        <v>5254.9706324460803</v>
      </c>
      <c r="M298">
        <v>41.534857537762697</v>
      </c>
      <c r="N298">
        <v>1.1640894211253601</v>
      </c>
      <c r="O298">
        <v>36.425648021828103</v>
      </c>
      <c r="P298">
        <v>33.868803578084197</v>
      </c>
      <c r="Q298">
        <v>4.3313847016240997E-2</v>
      </c>
    </row>
    <row r="299" spans="1:17" x14ac:dyDescent="0.3">
      <c r="A299" t="s">
        <v>700</v>
      </c>
      <c r="B299" t="s">
        <v>701</v>
      </c>
      <c r="C299" t="str">
        <f>IFERROR(VLOOKUP(Table1[[#This Row],[Ticker]],[1]!Table2[[Symbol]:[Industry]],2,FALSE),"-")</f>
        <v>-</v>
      </c>
      <c r="D299" t="s">
        <v>276</v>
      </c>
      <c r="E299">
        <v>25772.01631504</v>
      </c>
      <c r="F299">
        <v>531.95000000000005</v>
      </c>
      <c r="G299">
        <v>81.264947994072202</v>
      </c>
      <c r="H299">
        <v>17.0701623240614</v>
      </c>
      <c r="I299">
        <v>37.042070737836298</v>
      </c>
      <c r="J299">
        <v>-1.03407831794769</v>
      </c>
      <c r="K299">
        <v>458.34820536693098</v>
      </c>
      <c r="L299">
        <v>365.07531536247899</v>
      </c>
      <c r="M299">
        <v>69.266328156158295</v>
      </c>
      <c r="N299">
        <v>1.34619221133532</v>
      </c>
      <c r="O299">
        <v>4.5211016072939003</v>
      </c>
      <c r="P299">
        <v>137.47767857142799</v>
      </c>
      <c r="Q299">
        <v>0.23406393253591101</v>
      </c>
    </row>
    <row r="300" spans="1:17" x14ac:dyDescent="0.3">
      <c r="A300" t="s">
        <v>702</v>
      </c>
      <c r="B300" t="s">
        <v>703</v>
      </c>
      <c r="C300" t="str">
        <f>IFERROR(VLOOKUP(Table1[[#This Row],[Ticker]],[1]!Table2[[Symbol]:[Industry]],2,FALSE),"-")</f>
        <v>-</v>
      </c>
      <c r="D300" t="s">
        <v>54</v>
      </c>
      <c r="E300">
        <v>25725.980171904001</v>
      </c>
      <c r="F300">
        <v>213.03</v>
      </c>
      <c r="G300">
        <v>74.822929364144599</v>
      </c>
      <c r="H300">
        <v>11.7024281575223</v>
      </c>
      <c r="I300">
        <v>51.340148465108101</v>
      </c>
      <c r="J300">
        <v>3.34477913260395</v>
      </c>
      <c r="K300">
        <v>174.52826200453799</v>
      </c>
      <c r="L300">
        <v>147.98802860687101</v>
      </c>
      <c r="M300">
        <v>74.462955137233294</v>
      </c>
      <c r="N300">
        <v>1.6645852578538001</v>
      </c>
      <c r="O300">
        <v>1.6664319579402</v>
      </c>
      <c r="P300">
        <v>143.46285714285699</v>
      </c>
    </row>
    <row r="301" spans="1:17" x14ac:dyDescent="0.3">
      <c r="A301" t="s">
        <v>704</v>
      </c>
      <c r="B301" t="s">
        <v>705</v>
      </c>
      <c r="C301" t="str">
        <f>IFERROR(VLOOKUP(Table1[[#This Row],[Ticker]],[1]!Table2[[Symbol]:[Industry]],2,FALSE),"-")</f>
        <v>-</v>
      </c>
      <c r="D301" t="s">
        <v>706</v>
      </c>
      <c r="E301">
        <v>25640.493311999999</v>
      </c>
      <c r="F301">
        <v>2325.15</v>
      </c>
      <c r="G301">
        <v>92.188105541350794</v>
      </c>
      <c r="H301">
        <v>1.3314959906641299</v>
      </c>
      <c r="I301">
        <v>46.938163741356</v>
      </c>
      <c r="J301">
        <v>-9.0819914105112698</v>
      </c>
      <c r="K301">
        <v>2247.06877704214</v>
      </c>
      <c r="L301">
        <v>1843.8456710944999</v>
      </c>
      <c r="M301">
        <v>47.984072052989397</v>
      </c>
      <c r="N301">
        <v>1.7905632941374301</v>
      </c>
      <c r="O301">
        <v>8.5951443992860597</v>
      </c>
      <c r="P301">
        <v>133.54258738449099</v>
      </c>
      <c r="Q301">
        <v>0.120796850939818</v>
      </c>
    </row>
    <row r="302" spans="1:17" hidden="1" x14ac:dyDescent="0.3">
      <c r="A302" t="s">
        <v>707</v>
      </c>
      <c r="B302" t="s">
        <v>708</v>
      </c>
      <c r="C302" t="str">
        <f>IFERROR(VLOOKUP(Table1[[#This Row],[Ticker]],[1]!Table2[[Symbol]:[Industry]],2,FALSE),"-")</f>
        <v>-</v>
      </c>
      <c r="D302" t="s">
        <v>405</v>
      </c>
      <c r="E302">
        <v>25582.918187499999</v>
      </c>
      <c r="F302">
        <v>1661.6</v>
      </c>
      <c r="G302">
        <v>220.26224468188801</v>
      </c>
      <c r="H302">
        <v>65.098454905941907</v>
      </c>
      <c r="I302">
        <v>79.448912006397606</v>
      </c>
      <c r="J302">
        <v>-5.40703387677633</v>
      </c>
      <c r="K302">
        <v>1327.5889471078999</v>
      </c>
      <c r="L302">
        <v>974.48266015503998</v>
      </c>
      <c r="M302">
        <v>82.705186395898394</v>
      </c>
      <c r="N302">
        <v>0.94597175554341195</v>
      </c>
      <c r="O302">
        <v>10.134809821858401</v>
      </c>
      <c r="P302">
        <v>331.58441558441501</v>
      </c>
    </row>
    <row r="303" spans="1:17" x14ac:dyDescent="0.3">
      <c r="A303" t="s">
        <v>709</v>
      </c>
      <c r="B303" t="s">
        <v>710</v>
      </c>
      <c r="C303" t="str">
        <f>IFERROR(VLOOKUP(Table1[[#This Row],[Ticker]],[1]!Table2[[Symbol]:[Industry]],2,FALSE),"-")</f>
        <v>-</v>
      </c>
      <c r="D303" t="s">
        <v>276</v>
      </c>
      <c r="E303">
        <v>25578.72324132</v>
      </c>
      <c r="F303">
        <v>519.35</v>
      </c>
      <c r="G303">
        <v>-12.338776567504301</v>
      </c>
      <c r="H303">
        <v>0.34233251390834801</v>
      </c>
      <c r="I303">
        <v>27.388504715076099</v>
      </c>
      <c r="J303">
        <v>-5.3697636720818904</v>
      </c>
      <c r="K303">
        <v>506.896131790543</v>
      </c>
      <c r="L303">
        <v>452.33354473712097</v>
      </c>
      <c r="M303">
        <v>36.355069129714302</v>
      </c>
      <c r="N303">
        <v>0.68286734730167797</v>
      </c>
      <c r="O303">
        <v>9.2423221334360299</v>
      </c>
      <c r="P303">
        <v>54.522463552514097</v>
      </c>
      <c r="Q303">
        <v>-5.9181201207010002E-3</v>
      </c>
    </row>
    <row r="304" spans="1:17" x14ac:dyDescent="0.3">
      <c r="A304" t="s">
        <v>711</v>
      </c>
      <c r="B304" t="s">
        <v>712</v>
      </c>
      <c r="C304" t="str">
        <f>IFERROR(VLOOKUP(Table1[[#This Row],[Ticker]],[1]!Table2[[Symbol]:[Industry]],2,FALSE),"-")</f>
        <v>-</v>
      </c>
      <c r="D304" t="s">
        <v>552</v>
      </c>
      <c r="E304">
        <v>25318.895995170002</v>
      </c>
      <c r="F304">
        <v>1052.8499999999999</v>
      </c>
      <c r="G304">
        <v>29.899219675483401</v>
      </c>
      <c r="H304">
        <v>25.612380065984201</v>
      </c>
      <c r="I304">
        <v>33.793557515869097</v>
      </c>
      <c r="J304">
        <v>12.700956569289101</v>
      </c>
      <c r="K304">
        <v>845.88162200688498</v>
      </c>
      <c r="L304">
        <v>766.48811064447796</v>
      </c>
      <c r="M304">
        <v>81.834152664236996</v>
      </c>
      <c r="N304">
        <v>2.0661275170339199</v>
      </c>
      <c r="O304">
        <v>3.4050434534834202</v>
      </c>
      <c r="P304">
        <v>74.312913907284695</v>
      </c>
      <c r="Q304">
        <v>6.0667261096721999E-2</v>
      </c>
    </row>
    <row r="305" spans="1:17" hidden="1" x14ac:dyDescent="0.3">
      <c r="A305" t="s">
        <v>713</v>
      </c>
      <c r="B305" t="s">
        <v>714</v>
      </c>
      <c r="C305" t="str">
        <f>IFERROR(VLOOKUP(Table1[[#This Row],[Ticker]],[1]!Table2[[Symbol]:[Industry]],2,FALSE),"-")</f>
        <v>-</v>
      </c>
      <c r="D305" t="s">
        <v>127</v>
      </c>
      <c r="E305">
        <v>24996.802578479899</v>
      </c>
      <c r="F305">
        <v>409.05</v>
      </c>
      <c r="G305">
        <v>54.396963307543601</v>
      </c>
      <c r="H305">
        <v>-4.7613944984522201</v>
      </c>
      <c r="I305">
        <v>-27.033749081526601</v>
      </c>
      <c r="J305">
        <v>-0.87184304100296195</v>
      </c>
      <c r="K305">
        <v>429.55034225760198</v>
      </c>
      <c r="L305">
        <v>404.97490304359098</v>
      </c>
      <c r="M305">
        <v>41.3823045781118</v>
      </c>
      <c r="N305">
        <v>0.259507737021903</v>
      </c>
      <c r="O305">
        <v>41.144114411441102</v>
      </c>
      <c r="P305">
        <v>85.762942779291507</v>
      </c>
      <c r="Q305">
        <v>3.9341089376676998E-2</v>
      </c>
    </row>
    <row r="306" spans="1:17" x14ac:dyDescent="0.3">
      <c r="A306" t="s">
        <v>715</v>
      </c>
      <c r="B306" t="s">
        <v>716</v>
      </c>
      <c r="C306" t="str">
        <f>IFERROR(VLOOKUP(Table1[[#This Row],[Ticker]],[1]!Table2[[Symbol]:[Industry]],2,FALSE),"-")</f>
        <v>-</v>
      </c>
      <c r="D306" t="s">
        <v>54</v>
      </c>
      <c r="E306">
        <v>24936.1182725</v>
      </c>
      <c r="F306">
        <v>475.6</v>
      </c>
      <c r="G306">
        <v>-8.4147118072365696</v>
      </c>
      <c r="H306">
        <v>4.4837294809053603</v>
      </c>
      <c r="I306">
        <v>1.43644673492145</v>
      </c>
      <c r="J306">
        <v>2.6664272634451902</v>
      </c>
      <c r="K306">
        <v>446.18783100162801</v>
      </c>
      <c r="L306">
        <v>425.29252173527698</v>
      </c>
      <c r="M306">
        <v>66.062213118422306</v>
      </c>
      <c r="N306">
        <v>0.82884300154778601</v>
      </c>
      <c r="O306">
        <v>1.82926829268292</v>
      </c>
      <c r="P306">
        <v>36.119061247853402</v>
      </c>
      <c r="Q306">
        <v>-8.3166654757512004E-2</v>
      </c>
    </row>
    <row r="307" spans="1:17" x14ac:dyDescent="0.3">
      <c r="A307" t="s">
        <v>717</v>
      </c>
      <c r="B307" t="s">
        <v>718</v>
      </c>
      <c r="C307" t="str">
        <f>IFERROR(VLOOKUP(Table1[[#This Row],[Ticker]],[1]!Table2[[Symbol]:[Industry]],2,FALSE),"-")</f>
        <v>-</v>
      </c>
      <c r="D307" t="s">
        <v>46</v>
      </c>
      <c r="E307">
        <v>24157.14601135</v>
      </c>
      <c r="F307">
        <v>256.3</v>
      </c>
      <c r="G307">
        <v>71.435769994892695</v>
      </c>
      <c r="H307">
        <v>-8.34451141485264</v>
      </c>
      <c r="I307">
        <v>1.29335196002532</v>
      </c>
      <c r="J307">
        <v>-3.8891814553544899</v>
      </c>
      <c r="K307">
        <v>272.092400629998</v>
      </c>
      <c r="L307">
        <v>233.85289922854301</v>
      </c>
      <c r="M307">
        <v>28.044152228608301</v>
      </c>
      <c r="N307">
        <v>0.247433361566296</v>
      </c>
      <c r="O307">
        <v>37.182988685134603</v>
      </c>
      <c r="P307">
        <v>113.583333333333</v>
      </c>
      <c r="Q307">
        <v>0.172365805389295</v>
      </c>
    </row>
    <row r="308" spans="1:17" x14ac:dyDescent="0.3">
      <c r="A308" t="s">
        <v>719</v>
      </c>
      <c r="B308" t="s">
        <v>720</v>
      </c>
      <c r="C308" t="str">
        <f>IFERROR(VLOOKUP(Table1[[#This Row],[Ticker]],[1]!Table2[[Symbol]:[Industry]],2,FALSE),"-")</f>
        <v>-</v>
      </c>
      <c r="D308" t="s">
        <v>104</v>
      </c>
      <c r="E308">
        <v>24089.767060999999</v>
      </c>
      <c r="F308">
        <v>304.95</v>
      </c>
      <c r="G308">
        <v>-39.408254433302297</v>
      </c>
      <c r="H308">
        <v>-1.9627103393781999</v>
      </c>
      <c r="I308">
        <v>-7.0928940067283497</v>
      </c>
      <c r="J308">
        <v>-0.93446864384412298</v>
      </c>
      <c r="K308">
        <v>289.91005890691002</v>
      </c>
      <c r="L308">
        <v>292.27792133041601</v>
      </c>
      <c r="M308">
        <v>57.090860607585903</v>
      </c>
      <c r="N308">
        <v>0.79401325927412403</v>
      </c>
      <c r="O308">
        <v>17.166748647319199</v>
      </c>
      <c r="P308">
        <v>21.083978558665802</v>
      </c>
      <c r="Q308">
        <v>-0.10527488254734101</v>
      </c>
    </row>
    <row r="309" spans="1:17" x14ac:dyDescent="0.3">
      <c r="A309" t="s">
        <v>721</v>
      </c>
      <c r="B309" t="s">
        <v>722</v>
      </c>
      <c r="C309" t="str">
        <f>IFERROR(VLOOKUP(Table1[[#This Row],[Ticker]],[1]!Table2[[Symbol]:[Industry]],2,FALSE),"-")</f>
        <v>-</v>
      </c>
      <c r="D309" t="s">
        <v>723</v>
      </c>
      <c r="E309">
        <v>24081.831828750001</v>
      </c>
      <c r="F309">
        <v>2503.5</v>
      </c>
      <c r="G309">
        <v>50.094976044304403</v>
      </c>
      <c r="H309">
        <v>34.167025328180799</v>
      </c>
      <c r="I309">
        <v>43.9147058993887</v>
      </c>
      <c r="J309">
        <v>8.3222126323653391</v>
      </c>
      <c r="K309">
        <v>2077.0270243172099</v>
      </c>
      <c r="L309">
        <v>1752.7135805396499</v>
      </c>
      <c r="M309">
        <v>80.288439996155802</v>
      </c>
      <c r="N309">
        <v>1.4104170551667199</v>
      </c>
      <c r="O309">
        <v>7.3137607349710301</v>
      </c>
      <c r="P309">
        <v>100.263978881689</v>
      </c>
      <c r="Q309">
        <v>8.8745404587431007E-2</v>
      </c>
    </row>
    <row r="310" spans="1:17" x14ac:dyDescent="0.3">
      <c r="A310" t="s">
        <v>724</v>
      </c>
      <c r="B310" t="s">
        <v>725</v>
      </c>
      <c r="C310" t="str">
        <f>IFERROR(VLOOKUP(Table1[[#This Row],[Ticker]],[1]!Table2[[Symbol]:[Industry]],2,FALSE),"-")</f>
        <v>-</v>
      </c>
      <c r="D310" t="s">
        <v>46</v>
      </c>
      <c r="E310">
        <v>23806.383062000001</v>
      </c>
      <c r="F310">
        <v>932.1</v>
      </c>
      <c r="G310">
        <v>8.51535220031111</v>
      </c>
      <c r="H310">
        <v>5.5912487029304003</v>
      </c>
      <c r="I310">
        <v>15.2013629074583</v>
      </c>
      <c r="J310">
        <v>7.0153827119100498</v>
      </c>
      <c r="K310">
        <v>861.56525260267699</v>
      </c>
      <c r="L310">
        <v>761.06374750684495</v>
      </c>
      <c r="M310">
        <v>70.917859026496004</v>
      </c>
      <c r="N310">
        <v>2.32967962388275</v>
      </c>
      <c r="O310">
        <v>3.9588027035725801</v>
      </c>
      <c r="P310">
        <v>69.457322061630705</v>
      </c>
      <c r="Q310">
        <v>8.0770044300839006E-2</v>
      </c>
    </row>
    <row r="311" spans="1:17" x14ac:dyDescent="0.3">
      <c r="A311" t="s">
        <v>726</v>
      </c>
      <c r="B311" t="s">
        <v>727</v>
      </c>
      <c r="C311" t="str">
        <f>IFERROR(VLOOKUP(Table1[[#This Row],[Ticker]],[1]!Table2[[Symbol]:[Industry]],2,FALSE),"-")</f>
        <v>-</v>
      </c>
      <c r="D311" t="s">
        <v>405</v>
      </c>
      <c r="E311">
        <v>23729.37564192</v>
      </c>
      <c r="F311">
        <v>1057.45</v>
      </c>
      <c r="G311">
        <v>-31.635537887155799</v>
      </c>
      <c r="H311">
        <v>3.6818176255708699</v>
      </c>
      <c r="I311">
        <v>-3.09544330519148</v>
      </c>
      <c r="J311">
        <v>-1.84142563208665</v>
      </c>
      <c r="K311">
        <v>981.94970111272198</v>
      </c>
      <c r="L311">
        <v>932.99672908442199</v>
      </c>
      <c r="M311">
        <v>60.140436983790998</v>
      </c>
      <c r="N311">
        <v>0.84810578909517298</v>
      </c>
      <c r="O311">
        <v>7.8017873185493398</v>
      </c>
      <c r="P311">
        <v>43.5582405647569</v>
      </c>
      <c r="Q311">
        <v>-7.1672398799293005E-2</v>
      </c>
    </row>
    <row r="312" spans="1:17" x14ac:dyDescent="0.3">
      <c r="A312" t="s">
        <v>728</v>
      </c>
      <c r="B312" t="s">
        <v>729</v>
      </c>
      <c r="C312" t="str">
        <f>IFERROR(VLOOKUP(Table1[[#This Row],[Ticker]],[1]!Table2[[Symbol]:[Industry]],2,FALSE),"-")</f>
        <v>-</v>
      </c>
      <c r="D312" t="s">
        <v>730</v>
      </c>
      <c r="E312">
        <v>23589.356582929999</v>
      </c>
      <c r="F312">
        <v>556.29999999999995</v>
      </c>
      <c r="G312">
        <v>17.9413709587038</v>
      </c>
      <c r="H312">
        <v>-8.5358160205043898</v>
      </c>
      <c r="I312">
        <v>38.990495098212101</v>
      </c>
      <c r="J312">
        <v>-2.96597869645263</v>
      </c>
      <c r="K312">
        <v>581.69645208713496</v>
      </c>
      <c r="L312">
        <v>479.06861483749702</v>
      </c>
      <c r="M312">
        <v>45.915417645046197</v>
      </c>
      <c r="N312">
        <v>0.42812115384786797</v>
      </c>
      <c r="O312">
        <v>34.477799748337198</v>
      </c>
      <c r="P312">
        <v>108.508245877061</v>
      </c>
      <c r="Q312">
        <v>0.245377486951214</v>
      </c>
    </row>
    <row r="313" spans="1:17" x14ac:dyDescent="0.3">
      <c r="A313" t="s">
        <v>731</v>
      </c>
      <c r="B313" t="s">
        <v>732</v>
      </c>
      <c r="C313" t="str">
        <f>IFERROR(VLOOKUP(Table1[[#This Row],[Ticker]],[1]!Table2[[Symbol]:[Industry]],2,FALSE),"-")</f>
        <v>-</v>
      </c>
      <c r="D313" t="s">
        <v>305</v>
      </c>
      <c r="E313">
        <v>23563.722377760001</v>
      </c>
      <c r="F313">
        <v>373.45</v>
      </c>
      <c r="G313">
        <v>19.219745143171298</v>
      </c>
      <c r="H313">
        <v>-10.680913696740699</v>
      </c>
      <c r="I313">
        <v>-22.184440841750298</v>
      </c>
      <c r="J313">
        <v>-3.39403046756044</v>
      </c>
      <c r="K313">
        <v>401.03096725711703</v>
      </c>
      <c r="L313">
        <v>378.01305586697703</v>
      </c>
      <c r="M313">
        <v>41.3087439358697</v>
      </c>
      <c r="N313">
        <v>0.80928184873101205</v>
      </c>
      <c r="O313">
        <v>34.475833444905597</v>
      </c>
      <c r="P313">
        <v>81.683288737533402</v>
      </c>
      <c r="Q313">
        <v>0.14654942985515601</v>
      </c>
    </row>
    <row r="314" spans="1:17" x14ac:dyDescent="0.3">
      <c r="A314" t="s">
        <v>733</v>
      </c>
      <c r="B314" t="s">
        <v>734</v>
      </c>
      <c r="C314" t="str">
        <f>IFERROR(VLOOKUP(Table1[[#This Row],[Ticker]],[1]!Table2[[Symbol]:[Industry]],2,FALSE),"-")</f>
        <v>-</v>
      </c>
      <c r="D314" t="s">
        <v>163</v>
      </c>
      <c r="E314">
        <v>23294.0201846399</v>
      </c>
      <c r="F314">
        <v>765.6</v>
      </c>
      <c r="G314">
        <v>59.540839565653101</v>
      </c>
      <c r="H314">
        <v>27.699404070629399</v>
      </c>
      <c r="I314">
        <v>43.017266963867101</v>
      </c>
      <c r="J314">
        <v>0.73170018506798795</v>
      </c>
      <c r="K314">
        <v>678.25406754218295</v>
      </c>
      <c r="L314">
        <v>554.685039288545</v>
      </c>
      <c r="M314">
        <v>51.788999452108797</v>
      </c>
      <c r="N314">
        <v>0.72337426217365097</v>
      </c>
      <c r="O314">
        <v>10.233803552769</v>
      </c>
      <c r="P314">
        <v>145.38461538461499</v>
      </c>
      <c r="Q314">
        <v>0.16234626588263401</v>
      </c>
    </row>
    <row r="315" spans="1:17" x14ac:dyDescent="0.3">
      <c r="A315" t="s">
        <v>735</v>
      </c>
      <c r="B315" t="s">
        <v>736</v>
      </c>
      <c r="C315" t="str">
        <f>IFERROR(VLOOKUP(Table1[[#This Row],[Ticker]],[1]!Table2[[Symbol]:[Industry]],2,FALSE),"-")</f>
        <v>-</v>
      </c>
      <c r="D315" t="s">
        <v>170</v>
      </c>
      <c r="E315">
        <v>23185.9708976</v>
      </c>
      <c r="F315">
        <v>7916.9</v>
      </c>
      <c r="G315">
        <v>-20.652624521559002</v>
      </c>
      <c r="H315">
        <v>1.25803595684042</v>
      </c>
      <c r="I315">
        <v>17.740737245305599</v>
      </c>
      <c r="J315">
        <v>-0.27922924562359303</v>
      </c>
      <c r="K315">
        <v>7441.2891913342</v>
      </c>
      <c r="L315">
        <v>6813.5114840331598</v>
      </c>
      <c r="M315">
        <v>51.037382261735097</v>
      </c>
      <c r="N315">
        <v>0.51476591716480202</v>
      </c>
      <c r="O315">
        <v>2.7599186550291099</v>
      </c>
      <c r="P315">
        <v>52.988009314279601</v>
      </c>
      <c r="Q315">
        <v>-8.2348452386564006E-2</v>
      </c>
    </row>
    <row r="316" spans="1:17" x14ac:dyDescent="0.3">
      <c r="A316" t="s">
        <v>737</v>
      </c>
      <c r="B316" t="s">
        <v>738</v>
      </c>
      <c r="C316" t="str">
        <f>IFERROR(VLOOKUP(Table1[[#This Row],[Ticker]],[1]!Table2[[Symbol]:[Industry]],2,FALSE),"-")</f>
        <v>-</v>
      </c>
      <c r="D316" t="s">
        <v>535</v>
      </c>
      <c r="E316">
        <v>23077.692449955</v>
      </c>
      <c r="F316">
        <v>2552.1999999999998</v>
      </c>
      <c r="G316">
        <v>3.7552317405567202</v>
      </c>
      <c r="H316">
        <v>14.722985255326099</v>
      </c>
      <c r="I316">
        <v>-23.808005083152199</v>
      </c>
      <c r="J316">
        <v>-3.0918395691682101</v>
      </c>
      <c r="K316">
        <v>2417.31694779383</v>
      </c>
      <c r="L316">
        <v>2502.8802327895301</v>
      </c>
      <c r="M316">
        <v>58.042252447988297</v>
      </c>
      <c r="N316">
        <v>1.1515697632073201</v>
      </c>
      <c r="O316">
        <v>52.652613431549199</v>
      </c>
      <c r="P316">
        <v>49.689149560117201</v>
      </c>
      <c r="Q316">
        <v>7.4282982894339003E-2</v>
      </c>
    </row>
    <row r="317" spans="1:17" hidden="1" x14ac:dyDescent="0.3">
      <c r="A317" t="s">
        <v>739</v>
      </c>
      <c r="B317" t="s">
        <v>740</v>
      </c>
      <c r="C317" t="str">
        <f>IFERROR(VLOOKUP(Table1[[#This Row],[Ticker]],[1]!Table2[[Symbol]:[Industry]],2,FALSE),"-")</f>
        <v>-</v>
      </c>
      <c r="D317" t="s">
        <v>741</v>
      </c>
      <c r="E317">
        <v>23025.673136879999</v>
      </c>
      <c r="F317">
        <v>100.88</v>
      </c>
      <c r="G317">
        <v>70.491786489697205</v>
      </c>
      <c r="H317">
        <v>-2.1233138391823898</v>
      </c>
      <c r="I317">
        <v>8.1028217287906603</v>
      </c>
      <c r="J317">
        <v>-2.32018682023477</v>
      </c>
      <c r="K317">
        <v>99.971541361853397</v>
      </c>
      <c r="L317">
        <v>84.602466652580503</v>
      </c>
      <c r="M317">
        <v>50.681017208567297</v>
      </c>
      <c r="N317">
        <v>0.484188437809078</v>
      </c>
      <c r="O317">
        <v>5.6701030927835001</v>
      </c>
      <c r="P317">
        <v>103.756816804685</v>
      </c>
      <c r="Q317">
        <v>2.0612820630179999E-2</v>
      </c>
    </row>
    <row r="318" spans="1:17" x14ac:dyDescent="0.3">
      <c r="A318" t="s">
        <v>742</v>
      </c>
      <c r="B318" t="s">
        <v>743</v>
      </c>
      <c r="C318" t="str">
        <f>IFERROR(VLOOKUP(Table1[[#This Row],[Ticker]],[1]!Table2[[Symbol]:[Industry]],2,FALSE),"-")</f>
        <v>-</v>
      </c>
      <c r="D318" t="s">
        <v>640</v>
      </c>
      <c r="E318">
        <v>22973.926353210001</v>
      </c>
      <c r="F318">
        <v>1303.55</v>
      </c>
      <c r="G318">
        <v>18.654347311511099</v>
      </c>
      <c r="H318">
        <v>15.018938342997201</v>
      </c>
      <c r="I318">
        <v>59.574305468203796</v>
      </c>
      <c r="J318">
        <v>-0.80866042143788897</v>
      </c>
      <c r="K318">
        <v>1278.5042564417099</v>
      </c>
      <c r="L318">
        <v>1075.5994311443501</v>
      </c>
      <c r="M318">
        <v>65.2542290347766</v>
      </c>
      <c r="N318">
        <v>0.56384861009721099</v>
      </c>
      <c r="O318">
        <v>14.686816769590701</v>
      </c>
      <c r="P318">
        <v>100.161228406909</v>
      </c>
      <c r="Q318">
        <v>0.103286958971614</v>
      </c>
    </row>
    <row r="319" spans="1:17" x14ac:dyDescent="0.3">
      <c r="A319" t="s">
        <v>744</v>
      </c>
      <c r="B319" t="s">
        <v>745</v>
      </c>
      <c r="C319" t="str">
        <f>IFERROR(VLOOKUP(Table1[[#This Row],[Ticker]],[1]!Table2[[Symbol]:[Industry]],2,FALSE),"-")</f>
        <v>-</v>
      </c>
      <c r="D319" t="s">
        <v>405</v>
      </c>
      <c r="E319">
        <v>22953.72184812</v>
      </c>
      <c r="F319">
        <v>6663.75</v>
      </c>
      <c r="G319">
        <v>126.038240368929</v>
      </c>
      <c r="H319">
        <v>8.0946500466958202</v>
      </c>
      <c r="I319">
        <v>38.810878093675797</v>
      </c>
      <c r="J319">
        <v>0.48820332294605701</v>
      </c>
      <c r="K319">
        <v>5886.7066402913297</v>
      </c>
      <c r="L319">
        <v>4591.8453690734696</v>
      </c>
      <c r="M319">
        <v>57.298739057820001</v>
      </c>
      <c r="N319">
        <v>2.00776242478489</v>
      </c>
      <c r="O319">
        <v>3.5280435190395898</v>
      </c>
      <c r="P319">
        <v>217.32142857142799</v>
      </c>
    </row>
    <row r="320" spans="1:17" x14ac:dyDescent="0.3">
      <c r="A320" t="s">
        <v>746</v>
      </c>
      <c r="B320" t="s">
        <v>747</v>
      </c>
      <c r="C320" t="str">
        <f>IFERROR(VLOOKUP(Table1[[#This Row],[Ticker]],[1]!Table2[[Symbol]:[Industry]],2,FALSE),"-")</f>
        <v>-</v>
      </c>
      <c r="D320" t="s">
        <v>573</v>
      </c>
      <c r="E320">
        <v>22726.204082970002</v>
      </c>
      <c r="F320">
        <v>609.6</v>
      </c>
      <c r="G320">
        <v>-7.0159158747259198</v>
      </c>
      <c r="H320">
        <v>-15.846761556883701</v>
      </c>
      <c r="I320">
        <v>-20.395395721915499</v>
      </c>
      <c r="J320">
        <v>-2.9195999314113399</v>
      </c>
      <c r="K320">
        <v>665.98841707041095</v>
      </c>
      <c r="L320">
        <v>648.82506393093604</v>
      </c>
      <c r="M320">
        <v>37.824812546399997</v>
      </c>
      <c r="N320">
        <v>0.973475870445905</v>
      </c>
      <c r="O320">
        <v>26.1893044619422</v>
      </c>
      <c r="P320">
        <v>39.178082191780803</v>
      </c>
      <c r="Q320">
        <v>-6.9816472406457997E-2</v>
      </c>
    </row>
    <row r="321" spans="1:17" x14ac:dyDescent="0.3">
      <c r="A321" t="s">
        <v>748</v>
      </c>
      <c r="B321" t="s">
        <v>749</v>
      </c>
      <c r="C321" t="str">
        <f>IFERROR(VLOOKUP(Table1[[#This Row],[Ticker]],[1]!Table2[[Symbol]:[Industry]],2,FALSE),"-")</f>
        <v>-</v>
      </c>
      <c r="D321" t="s">
        <v>750</v>
      </c>
      <c r="E321">
        <v>22653.01838025</v>
      </c>
      <c r="F321">
        <v>1608.3</v>
      </c>
      <c r="G321">
        <v>19.724736694501399</v>
      </c>
      <c r="H321">
        <v>9.1453095214580902</v>
      </c>
      <c r="I321">
        <v>31.446944117176301</v>
      </c>
      <c r="J321">
        <v>-3.3008494109236302</v>
      </c>
      <c r="K321">
        <v>1489.24510488792</v>
      </c>
      <c r="L321">
        <v>1274.8354216080199</v>
      </c>
      <c r="M321">
        <v>51.243341003068899</v>
      </c>
      <c r="N321">
        <v>0.45771229481418702</v>
      </c>
      <c r="O321">
        <v>6.6343343903500598</v>
      </c>
      <c r="P321">
        <v>62.758690482214199</v>
      </c>
      <c r="Q321">
        <v>4.3089580820966998E-2</v>
      </c>
    </row>
    <row r="322" spans="1:17" x14ac:dyDescent="0.3">
      <c r="A322" t="s">
        <v>751</v>
      </c>
      <c r="B322" t="s">
        <v>752</v>
      </c>
      <c r="C322" t="str">
        <f>IFERROR(VLOOKUP(Table1[[#This Row],[Ticker]],[1]!Table2[[Symbol]:[Industry]],2,FALSE),"-")</f>
        <v>-</v>
      </c>
      <c r="D322" t="s">
        <v>215</v>
      </c>
      <c r="E322">
        <v>22500.416513519998</v>
      </c>
      <c r="F322">
        <v>1400.05</v>
      </c>
      <c r="G322">
        <v>76.614237366550995</v>
      </c>
      <c r="H322">
        <v>7.8007220975377098</v>
      </c>
      <c r="I322">
        <v>27.686079859161801</v>
      </c>
      <c r="J322">
        <v>4.2317511398599201</v>
      </c>
      <c r="K322">
        <v>1282.0110625678899</v>
      </c>
      <c r="L322">
        <v>1077.9331374798801</v>
      </c>
      <c r="M322">
        <v>79.362961873239797</v>
      </c>
      <c r="N322">
        <v>0.60533526303121299</v>
      </c>
      <c r="O322">
        <v>1.9856433698796501</v>
      </c>
      <c r="P322">
        <v>132.85654885654799</v>
      </c>
      <c r="Q322">
        <v>0.15946088463428701</v>
      </c>
    </row>
    <row r="323" spans="1:17" x14ac:dyDescent="0.3">
      <c r="A323" t="s">
        <v>753</v>
      </c>
      <c r="B323" t="s">
        <v>754</v>
      </c>
      <c r="C323" t="str">
        <f>IFERROR(VLOOKUP(Table1[[#This Row],[Ticker]],[1]!Table2[[Symbol]:[Industry]],2,FALSE),"-")</f>
        <v>-</v>
      </c>
      <c r="D323" t="s">
        <v>204</v>
      </c>
      <c r="E323">
        <v>22342.795591400001</v>
      </c>
      <c r="F323">
        <v>1919.9</v>
      </c>
      <c r="G323">
        <v>-0.53476816959975704</v>
      </c>
      <c r="H323">
        <v>-1.5640532718456299</v>
      </c>
      <c r="I323">
        <v>-20.5608621010308</v>
      </c>
      <c r="J323">
        <v>-0.81716102711290095</v>
      </c>
      <c r="K323">
        <v>1958.3240189081</v>
      </c>
      <c r="L323">
        <v>1811.44706574618</v>
      </c>
      <c r="M323">
        <v>41.544104939251298</v>
      </c>
      <c r="N323">
        <v>0.43867058457318497</v>
      </c>
      <c r="O323">
        <v>26.483150164070999</v>
      </c>
      <c r="P323">
        <v>72.443526294516502</v>
      </c>
      <c r="Q323">
        <v>0.22025401584149501</v>
      </c>
    </row>
    <row r="324" spans="1:17" x14ac:dyDescent="0.3">
      <c r="A324" t="s">
        <v>755</v>
      </c>
      <c r="B324" t="s">
        <v>756</v>
      </c>
      <c r="C324" t="str">
        <f>IFERROR(VLOOKUP(Table1[[#This Row],[Ticker]],[1]!Table2[[Symbol]:[Industry]],2,FALSE),"-")</f>
        <v>-</v>
      </c>
      <c r="D324" t="s">
        <v>204</v>
      </c>
      <c r="E324">
        <v>22321.682262679999</v>
      </c>
      <c r="F324">
        <v>580.54999999999995</v>
      </c>
      <c r="G324">
        <v>-16.031096875974601</v>
      </c>
      <c r="H324">
        <v>1.9705447123842399</v>
      </c>
      <c r="I324">
        <v>15.718949899310299</v>
      </c>
      <c r="J324">
        <v>-0.56708125567319301</v>
      </c>
      <c r="K324">
        <v>567.44641670926899</v>
      </c>
      <c r="L324">
        <v>521.45307115029595</v>
      </c>
      <c r="M324">
        <v>71.228111637357799</v>
      </c>
      <c r="N324">
        <v>0.78932153706952402</v>
      </c>
      <c r="O324">
        <v>7.2086814227887404</v>
      </c>
      <c r="P324">
        <v>42.711406096361799</v>
      </c>
      <c r="Q324">
        <v>9.7395922782397004E-2</v>
      </c>
    </row>
    <row r="325" spans="1:17" x14ac:dyDescent="0.3">
      <c r="A325" t="s">
        <v>757</v>
      </c>
      <c r="B325" t="s">
        <v>758</v>
      </c>
      <c r="C325" t="str">
        <f>IFERROR(VLOOKUP(Table1[[#This Row],[Ticker]],[1]!Table2[[Symbol]:[Industry]],2,FALSE),"-")</f>
        <v>-</v>
      </c>
      <c r="D325" t="s">
        <v>127</v>
      </c>
      <c r="E325">
        <v>22300.083266235</v>
      </c>
      <c r="F325">
        <v>827.2</v>
      </c>
      <c r="G325">
        <v>43.371638854342798</v>
      </c>
      <c r="H325">
        <v>12.7657983409394</v>
      </c>
      <c r="I325">
        <v>12.1403823946368</v>
      </c>
      <c r="J325">
        <v>-2.2336739132176699</v>
      </c>
      <c r="K325">
        <v>733.29929866950204</v>
      </c>
      <c r="L325">
        <v>631.96312889016394</v>
      </c>
      <c r="M325">
        <v>61.404930886406</v>
      </c>
      <c r="N325">
        <v>2.18621838525186</v>
      </c>
      <c r="O325">
        <v>2.0913926499032698</v>
      </c>
      <c r="P325">
        <v>96.858638743455501</v>
      </c>
      <c r="Q325">
        <v>6.9341434642375993E-2</v>
      </c>
    </row>
    <row r="326" spans="1:17" x14ac:dyDescent="0.3">
      <c r="A326" t="s">
        <v>759</v>
      </c>
      <c r="B326" t="s">
        <v>760</v>
      </c>
      <c r="C326" t="str">
        <f>IFERROR(VLOOKUP(Table1[[#This Row],[Ticker]],[1]!Table2[[Symbol]:[Industry]],2,FALSE),"-")</f>
        <v>-</v>
      </c>
      <c r="D326" t="s">
        <v>51</v>
      </c>
      <c r="E326">
        <v>22274.283292799999</v>
      </c>
      <c r="F326">
        <v>759.8</v>
      </c>
      <c r="G326">
        <v>-26.489498654844301</v>
      </c>
      <c r="H326">
        <v>-0.51113934224820801</v>
      </c>
      <c r="I326">
        <v>-1.33546706670458</v>
      </c>
      <c r="J326">
        <v>3.5910176991549099</v>
      </c>
      <c r="K326">
        <v>748.56041578097097</v>
      </c>
      <c r="L326">
        <v>733.51770487598901</v>
      </c>
      <c r="M326">
        <v>72.052940116398204</v>
      </c>
      <c r="N326">
        <v>0.79647246582069398</v>
      </c>
      <c r="O326">
        <v>13.549618320610699</v>
      </c>
      <c r="P326">
        <v>26.622781434880402</v>
      </c>
    </row>
    <row r="327" spans="1:17" x14ac:dyDescent="0.3">
      <c r="A327" t="s">
        <v>761</v>
      </c>
      <c r="B327" t="s">
        <v>762</v>
      </c>
      <c r="C327" t="str">
        <f>IFERROR(VLOOKUP(Table1[[#This Row],[Ticker]],[1]!Table2[[Symbol]:[Industry]],2,FALSE),"-")</f>
        <v>-</v>
      </c>
      <c r="D327" t="s">
        <v>257</v>
      </c>
      <c r="E327">
        <v>22221.258028479999</v>
      </c>
      <c r="F327">
        <v>698.6</v>
      </c>
      <c r="G327">
        <v>12.7853900502414</v>
      </c>
      <c r="H327">
        <v>1.6766787312293401</v>
      </c>
      <c r="I327">
        <v>-9.93434144818481</v>
      </c>
      <c r="J327">
        <v>-3.25084340058585</v>
      </c>
      <c r="K327">
        <v>675.52681354997503</v>
      </c>
      <c r="L327">
        <v>627.61558817918603</v>
      </c>
      <c r="M327">
        <v>61.847223256258999</v>
      </c>
      <c r="N327">
        <v>1.6905888221261101</v>
      </c>
      <c r="O327">
        <v>14.364443172058399</v>
      </c>
      <c r="P327">
        <v>49.657240788346101</v>
      </c>
      <c r="Q327">
        <v>0.115452060553024</v>
      </c>
    </row>
    <row r="328" spans="1:17" x14ac:dyDescent="0.3">
      <c r="A328" t="s">
        <v>763</v>
      </c>
      <c r="B328" t="s">
        <v>764</v>
      </c>
      <c r="C328" t="str">
        <f>IFERROR(VLOOKUP(Table1[[#This Row],[Ticker]],[1]!Table2[[Symbol]:[Industry]],2,FALSE),"-")</f>
        <v>-</v>
      </c>
      <c r="D328" t="s">
        <v>517</v>
      </c>
      <c r="E328">
        <v>22193.028352950001</v>
      </c>
      <c r="F328">
        <v>1430.8</v>
      </c>
      <c r="G328">
        <v>2.28071379317874</v>
      </c>
      <c r="H328">
        <v>-6.79122262750976</v>
      </c>
      <c r="I328">
        <v>37.238340703490401</v>
      </c>
      <c r="J328">
        <v>-3.2510681701969899</v>
      </c>
      <c r="K328">
        <v>1472.00877495023</v>
      </c>
      <c r="L328">
        <v>1252.0816546353799</v>
      </c>
      <c r="M328">
        <v>42.297106125793</v>
      </c>
      <c r="N328">
        <v>1.1529195796971901</v>
      </c>
      <c r="O328">
        <v>18.814649147330101</v>
      </c>
      <c r="P328">
        <v>72.126315789473594</v>
      </c>
      <c r="Q328">
        <v>0.12182032781494199</v>
      </c>
    </row>
    <row r="329" spans="1:17" x14ac:dyDescent="0.3">
      <c r="A329" t="s">
        <v>765</v>
      </c>
      <c r="B329" t="s">
        <v>766</v>
      </c>
      <c r="C329" t="str">
        <f>IFERROR(VLOOKUP(Table1[[#This Row],[Ticker]],[1]!Table2[[Symbol]:[Industry]],2,FALSE),"-")</f>
        <v>-</v>
      </c>
      <c r="D329" t="s">
        <v>298</v>
      </c>
      <c r="E329">
        <v>21839.06077665</v>
      </c>
      <c r="F329">
        <v>1989.05</v>
      </c>
      <c r="G329">
        <v>-16.806825308341001</v>
      </c>
      <c r="H329">
        <v>15.780496650530701</v>
      </c>
      <c r="I329">
        <v>-13.8053324072922</v>
      </c>
      <c r="J329">
        <v>-1.2566666837926299</v>
      </c>
      <c r="K329">
        <v>1867.8901830595501</v>
      </c>
      <c r="L329">
        <v>1838.3529142807199</v>
      </c>
      <c r="M329">
        <v>66.223974295333903</v>
      </c>
      <c r="N329">
        <v>0.87531779710326296</v>
      </c>
      <c r="O329">
        <v>23.624343279455001</v>
      </c>
      <c r="P329">
        <v>28.9832047208352</v>
      </c>
      <c r="Q329">
        <v>6.9940475159582002E-2</v>
      </c>
    </row>
    <row r="330" spans="1:17" x14ac:dyDescent="0.3">
      <c r="A330" t="s">
        <v>767</v>
      </c>
      <c r="B330" t="s">
        <v>768</v>
      </c>
      <c r="C330" t="str">
        <f>IFERROR(VLOOKUP(Table1[[#This Row],[Ticker]],[1]!Table2[[Symbol]:[Industry]],2,FALSE),"-")</f>
        <v>-</v>
      </c>
      <c r="D330" t="s">
        <v>443</v>
      </c>
      <c r="E330">
        <v>21817.766262450001</v>
      </c>
      <c r="F330">
        <v>714.8</v>
      </c>
      <c r="G330">
        <v>67.448053321521598</v>
      </c>
      <c r="H330">
        <v>10.759073380907401</v>
      </c>
      <c r="I330">
        <v>34.340245825642697</v>
      </c>
      <c r="J330">
        <v>2.0736783052302998</v>
      </c>
      <c r="K330">
        <v>625.08264846404404</v>
      </c>
      <c r="L330">
        <v>520.61908874920005</v>
      </c>
      <c r="M330">
        <v>62.336808321291201</v>
      </c>
      <c r="N330">
        <v>1.14574422929828</v>
      </c>
      <c r="O330">
        <v>0.58058198097370395</v>
      </c>
      <c r="P330">
        <v>130.95315024232599</v>
      </c>
      <c r="Q330">
        <v>0.17120643461504301</v>
      </c>
    </row>
    <row r="331" spans="1:17" x14ac:dyDescent="0.3">
      <c r="A331" t="s">
        <v>769</v>
      </c>
      <c r="B331" t="s">
        <v>770</v>
      </c>
      <c r="C331" t="str">
        <f>IFERROR(VLOOKUP(Table1[[#This Row],[Ticker]],[1]!Table2[[Symbol]:[Industry]],2,FALSE),"-")</f>
        <v>-</v>
      </c>
      <c r="D331" t="s">
        <v>405</v>
      </c>
      <c r="E331">
        <v>21746.14798428</v>
      </c>
      <c r="F331">
        <v>4436.3500000000004</v>
      </c>
      <c r="G331">
        <v>57.097918144932699</v>
      </c>
      <c r="H331">
        <v>-0.230546706894245</v>
      </c>
      <c r="I331">
        <v>33.281903730546901</v>
      </c>
      <c r="J331">
        <v>-1.4231807987297</v>
      </c>
      <c r="K331">
        <v>4132.6315277437398</v>
      </c>
      <c r="L331">
        <v>3437.2493775380399</v>
      </c>
      <c r="M331">
        <v>56.215294812792798</v>
      </c>
      <c r="N331">
        <v>0.56733808746760295</v>
      </c>
      <c r="O331">
        <v>10.6765697025708</v>
      </c>
      <c r="P331">
        <v>98.9394618834081</v>
      </c>
      <c r="Q331">
        <v>-1.4258612733446E-2</v>
      </c>
    </row>
    <row r="332" spans="1:17" x14ac:dyDescent="0.3">
      <c r="A332" t="s">
        <v>771</v>
      </c>
      <c r="B332" t="s">
        <v>772</v>
      </c>
      <c r="C332" t="str">
        <f>IFERROR(VLOOKUP(Table1[[#This Row],[Ticker]],[1]!Table2[[Symbol]:[Industry]],2,FALSE),"-")</f>
        <v>-</v>
      </c>
      <c r="D332" t="s">
        <v>773</v>
      </c>
      <c r="E332">
        <v>21735.354098165</v>
      </c>
      <c r="F332">
        <v>313.05</v>
      </c>
      <c r="G332">
        <v>54.412119023160102</v>
      </c>
      <c r="H332">
        <v>7.2546557631875004</v>
      </c>
      <c r="I332">
        <v>39.610675010035699</v>
      </c>
      <c r="J332">
        <v>0.141863924357681</v>
      </c>
      <c r="K332">
        <v>276.42685391097802</v>
      </c>
      <c r="L332">
        <v>219.98510946210899</v>
      </c>
      <c r="M332">
        <v>57.506748492023398</v>
      </c>
      <c r="N332">
        <v>0.91420520649930603</v>
      </c>
      <c r="O332">
        <v>9.8546558057818192</v>
      </c>
      <c r="P332">
        <v>111.09238031018199</v>
      </c>
      <c r="Q332">
        <v>4.0074378129071997E-2</v>
      </c>
    </row>
    <row r="333" spans="1:17" x14ac:dyDescent="0.3">
      <c r="A333" t="s">
        <v>774</v>
      </c>
      <c r="B333" t="s">
        <v>775</v>
      </c>
      <c r="C333" t="str">
        <f>IFERROR(VLOOKUP(Table1[[#This Row],[Ticker]],[1]!Table2[[Symbol]:[Industry]],2,FALSE),"-")</f>
        <v>-</v>
      </c>
      <c r="D333" t="s">
        <v>776</v>
      </c>
      <c r="E333">
        <v>21632.054888999999</v>
      </c>
      <c r="F333">
        <v>1453.4</v>
      </c>
      <c r="G333">
        <v>-29.713476663644698</v>
      </c>
      <c r="H333">
        <v>-4.4635548097158004</v>
      </c>
      <c r="I333">
        <v>0.65218292364294805</v>
      </c>
      <c r="J333">
        <v>0.96893681919437402</v>
      </c>
      <c r="K333">
        <v>1382.35147224564</v>
      </c>
      <c r="L333">
        <v>1323.5389382244</v>
      </c>
      <c r="M333">
        <v>43.448337671624998</v>
      </c>
      <c r="N333">
        <v>0.80766279671626495</v>
      </c>
      <c r="O333">
        <v>6.3024631897619301</v>
      </c>
      <c r="P333">
        <v>30.895663529517702</v>
      </c>
      <c r="Q333">
        <v>-1.7744834282256001E-2</v>
      </c>
    </row>
    <row r="334" spans="1:17" hidden="1" x14ac:dyDescent="0.3">
      <c r="A334" t="s">
        <v>777</v>
      </c>
      <c r="B334" t="s">
        <v>778</v>
      </c>
      <c r="C334" t="str">
        <f>IFERROR(VLOOKUP(Table1[[#This Row],[Ticker]],[1]!Table2[[Symbol]:[Industry]],2,FALSE),"-")</f>
        <v>-</v>
      </c>
      <c r="D334" t="s">
        <v>225</v>
      </c>
      <c r="E334">
        <v>21473.5627045</v>
      </c>
      <c r="F334">
        <v>735.8</v>
      </c>
      <c r="G334">
        <v>56.259847017128699</v>
      </c>
      <c r="H334">
        <v>16.116293352163101</v>
      </c>
      <c r="I334">
        <v>28.884414760505699</v>
      </c>
      <c r="J334">
        <v>0.35046600228128899</v>
      </c>
      <c r="K334">
        <v>690.09049140969398</v>
      </c>
      <c r="L334">
        <v>575.89241536593897</v>
      </c>
      <c r="M334">
        <v>60.151473955198298</v>
      </c>
      <c r="N334">
        <v>0.76713694701250701</v>
      </c>
      <c r="O334">
        <v>5.3275346561565602</v>
      </c>
      <c r="P334">
        <v>89.248971193415599</v>
      </c>
      <c r="Q334">
        <v>-2.5532810639801E-2</v>
      </c>
    </row>
    <row r="335" spans="1:17" x14ac:dyDescent="0.3">
      <c r="A335" t="s">
        <v>779</v>
      </c>
      <c r="B335" t="s">
        <v>780</v>
      </c>
      <c r="C335" t="str">
        <f>IFERROR(VLOOKUP(Table1[[#This Row],[Ticker]],[1]!Table2[[Symbol]:[Industry]],2,FALSE),"-")</f>
        <v>-</v>
      </c>
      <c r="D335" t="s">
        <v>640</v>
      </c>
      <c r="E335">
        <v>21264.894516487999</v>
      </c>
      <c r="F335">
        <v>153.35</v>
      </c>
      <c r="G335">
        <v>74.618528466935999</v>
      </c>
      <c r="H335">
        <v>18.0681703338654</v>
      </c>
      <c r="I335">
        <v>26.249433433784699</v>
      </c>
      <c r="J335">
        <v>2.5629833930477899</v>
      </c>
      <c r="K335">
        <v>132.25615424952099</v>
      </c>
      <c r="L335">
        <v>107.22578193861401</v>
      </c>
      <c r="M335">
        <v>60.232020890273503</v>
      </c>
      <c r="N335">
        <v>0.92342595351049594</v>
      </c>
      <c r="O335">
        <v>2.2171503097489298</v>
      </c>
      <c r="P335">
        <v>149.34959349593399</v>
      </c>
      <c r="Q335">
        <v>6.8036423394792003E-2</v>
      </c>
    </row>
    <row r="336" spans="1:17" x14ac:dyDescent="0.3">
      <c r="A336" t="s">
        <v>781</v>
      </c>
      <c r="B336" t="s">
        <v>782</v>
      </c>
      <c r="C336" t="str">
        <f>IFERROR(VLOOKUP(Table1[[#This Row],[Ticker]],[1]!Table2[[Symbol]:[Industry]],2,FALSE),"-")</f>
        <v>-</v>
      </c>
      <c r="D336" t="s">
        <v>496</v>
      </c>
      <c r="E336">
        <v>21216.623570142001</v>
      </c>
      <c r="F336">
        <v>180.32</v>
      </c>
      <c r="G336">
        <v>-38.215096322080498</v>
      </c>
      <c r="H336">
        <v>1.4373978867758099</v>
      </c>
      <c r="I336">
        <v>5.6990577060846004</v>
      </c>
      <c r="J336">
        <v>-1.3269705254934601</v>
      </c>
      <c r="K336">
        <v>173.64468620545799</v>
      </c>
      <c r="L336">
        <v>171.73126567848601</v>
      </c>
      <c r="M336">
        <v>48.349708510416399</v>
      </c>
      <c r="N336">
        <v>1.18957840274501</v>
      </c>
      <c r="O336">
        <v>26.164596273291899</v>
      </c>
      <c r="P336">
        <v>26.762741652020999</v>
      </c>
      <c r="Q336">
        <v>2.8067099920463998E-2</v>
      </c>
    </row>
    <row r="337" spans="1:17" x14ac:dyDescent="0.3">
      <c r="A337" t="s">
        <v>783</v>
      </c>
      <c r="B337" t="s">
        <v>784</v>
      </c>
      <c r="C337" t="str">
        <f>IFERROR(VLOOKUP(Table1[[#This Row],[Ticker]],[1]!Table2[[Symbol]:[Industry]],2,FALSE),"-")</f>
        <v>-</v>
      </c>
      <c r="D337" t="s">
        <v>384</v>
      </c>
      <c r="E337">
        <v>21188.496726844998</v>
      </c>
      <c r="F337">
        <v>531.25</v>
      </c>
      <c r="G337">
        <v>61.140087359936203</v>
      </c>
      <c r="H337">
        <v>1.25683828766407</v>
      </c>
      <c r="I337">
        <v>37.350614958861897</v>
      </c>
      <c r="J337">
        <v>0.85550077831807603</v>
      </c>
      <c r="K337">
        <v>498.49128260534002</v>
      </c>
      <c r="L337">
        <v>421.19697235372598</v>
      </c>
      <c r="M337">
        <v>63.568319939837103</v>
      </c>
      <c r="N337">
        <v>0.668481394136345</v>
      </c>
      <c r="O337">
        <v>8.1129411764705797</v>
      </c>
      <c r="P337">
        <v>101.651167204403</v>
      </c>
      <c r="Q337">
        <v>4.8401444368639003E-2</v>
      </c>
    </row>
    <row r="338" spans="1:17" x14ac:dyDescent="0.3">
      <c r="A338" t="s">
        <v>785</v>
      </c>
      <c r="B338" t="s">
        <v>786</v>
      </c>
      <c r="C338" t="str">
        <f>IFERROR(VLOOKUP(Table1[[#This Row],[Ticker]],[1]!Table2[[Symbol]:[Industry]],2,FALSE),"-")</f>
        <v>-</v>
      </c>
      <c r="D338" t="s">
        <v>118</v>
      </c>
      <c r="E338">
        <v>21057.141338000001</v>
      </c>
      <c r="F338">
        <v>867.9</v>
      </c>
      <c r="G338">
        <v>50.972692164043501</v>
      </c>
      <c r="H338">
        <v>17.523416615527701</v>
      </c>
      <c r="I338">
        <v>55.454980360342503</v>
      </c>
      <c r="J338">
        <v>1.09026900703764</v>
      </c>
      <c r="K338">
        <v>771.863219891884</v>
      </c>
      <c r="L338">
        <v>628.71358806130195</v>
      </c>
      <c r="M338">
        <v>55.741383023720701</v>
      </c>
      <c r="N338">
        <v>0.80078685849831599</v>
      </c>
      <c r="O338">
        <v>3.9002189192303298</v>
      </c>
      <c r="P338">
        <v>92.780986228342897</v>
      </c>
    </row>
    <row r="339" spans="1:17" x14ac:dyDescent="0.3">
      <c r="A339" t="s">
        <v>787</v>
      </c>
      <c r="B339" t="s">
        <v>788</v>
      </c>
      <c r="C339" t="str">
        <f>IFERROR(VLOOKUP(Table1[[#This Row],[Ticker]],[1]!Table2[[Symbol]:[Industry]],2,FALSE),"-")</f>
        <v>-</v>
      </c>
      <c r="D339" t="s">
        <v>54</v>
      </c>
      <c r="E339">
        <v>21030.28863676</v>
      </c>
      <c r="F339">
        <v>1116.2</v>
      </c>
      <c r="G339">
        <v>15.899275331670299</v>
      </c>
      <c r="H339">
        <v>-13.7765524501012</v>
      </c>
      <c r="I339">
        <v>-1.37376838831561</v>
      </c>
      <c r="J339">
        <v>-1.34231626880291</v>
      </c>
      <c r="K339">
        <v>1071.8285027218601</v>
      </c>
      <c r="L339">
        <v>957.10296719729695</v>
      </c>
      <c r="M339">
        <v>42.034313173554501</v>
      </c>
      <c r="N339">
        <v>0.48974131499618201</v>
      </c>
      <c r="O339">
        <v>15.118258376635</v>
      </c>
      <c r="P339">
        <v>57.844870253835801</v>
      </c>
      <c r="Q339">
        <v>1.1684468148114E-2</v>
      </c>
    </row>
    <row r="340" spans="1:17" x14ac:dyDescent="0.3">
      <c r="A340" t="s">
        <v>789</v>
      </c>
      <c r="B340" t="s">
        <v>790</v>
      </c>
      <c r="C340" t="str">
        <f>IFERROR(VLOOKUP(Table1[[#This Row],[Ticker]],[1]!Table2[[Symbol]:[Industry]],2,FALSE),"-")</f>
        <v>-</v>
      </c>
      <c r="D340" t="s">
        <v>138</v>
      </c>
      <c r="E340">
        <v>21018.994266689999</v>
      </c>
      <c r="F340">
        <v>1432.35</v>
      </c>
      <c r="G340">
        <v>183.33153382202801</v>
      </c>
      <c r="H340">
        <v>-2.1406228618268699</v>
      </c>
      <c r="I340">
        <v>-11.872639357993799</v>
      </c>
      <c r="J340">
        <v>-6.4584799948250202</v>
      </c>
      <c r="K340">
        <v>1450.2717058567</v>
      </c>
      <c r="L340">
        <v>1196.3352263295201</v>
      </c>
      <c r="M340">
        <v>53.078150899946998</v>
      </c>
      <c r="N340">
        <v>1.4911078903333499</v>
      </c>
      <c r="O340">
        <v>9.9591580270185407</v>
      </c>
      <c r="P340">
        <v>222.60135135135101</v>
      </c>
    </row>
    <row r="341" spans="1:17" x14ac:dyDescent="0.3">
      <c r="A341" t="s">
        <v>791</v>
      </c>
      <c r="B341" t="s">
        <v>792</v>
      </c>
      <c r="C341" t="str">
        <f>IFERROR(VLOOKUP(Table1[[#This Row],[Ticker]],[1]!Table2[[Symbol]:[Industry]],2,FALSE),"-")</f>
        <v>-</v>
      </c>
      <c r="D341" t="s">
        <v>320</v>
      </c>
      <c r="E341">
        <v>20977.907759999998</v>
      </c>
      <c r="F341">
        <v>1961.45</v>
      </c>
      <c r="G341">
        <v>110.943224178492</v>
      </c>
      <c r="H341">
        <v>-15.6241763471256</v>
      </c>
      <c r="I341">
        <v>126.910293047227</v>
      </c>
      <c r="J341">
        <v>6.1555783362401097</v>
      </c>
      <c r="K341">
        <v>1952.8453966746999</v>
      </c>
      <c r="L341">
        <v>1422.13977464768</v>
      </c>
      <c r="M341">
        <v>43.294945360775102</v>
      </c>
      <c r="N341">
        <v>0.51005660739868397</v>
      </c>
      <c r="O341">
        <v>44.474750822095899</v>
      </c>
      <c r="P341">
        <v>202.55283047971599</v>
      </c>
      <c r="Q341">
        <v>0.19340491132752599</v>
      </c>
    </row>
    <row r="342" spans="1:17" x14ac:dyDescent="0.3">
      <c r="A342" t="s">
        <v>793</v>
      </c>
      <c r="B342" t="s">
        <v>794</v>
      </c>
      <c r="C342" t="str">
        <f>IFERROR(VLOOKUP(Table1[[#This Row],[Ticker]],[1]!Table2[[Symbol]:[Industry]],2,FALSE),"-")</f>
        <v>-</v>
      </c>
      <c r="D342" t="s">
        <v>627</v>
      </c>
      <c r="E342">
        <v>20749.278568770002</v>
      </c>
      <c r="F342">
        <v>649.75</v>
      </c>
      <c r="G342">
        <v>85.830888023419007</v>
      </c>
      <c r="H342">
        <v>-6.8674323611085004</v>
      </c>
      <c r="I342">
        <v>-23.226964402482398</v>
      </c>
      <c r="J342">
        <v>-5.2308019687796996</v>
      </c>
      <c r="K342">
        <v>674.24913007623297</v>
      </c>
      <c r="L342">
        <v>592.778617405462</v>
      </c>
      <c r="M342">
        <v>33.464567858687403</v>
      </c>
      <c r="N342">
        <v>0.85760737770171502</v>
      </c>
      <c r="O342">
        <v>20.392458637937601</v>
      </c>
      <c r="P342">
        <v>137.960080571323</v>
      </c>
      <c r="Q342">
        <v>0.146452144347025</v>
      </c>
    </row>
    <row r="343" spans="1:17" x14ac:dyDescent="0.3">
      <c r="A343" t="s">
        <v>795</v>
      </c>
      <c r="B343" t="s">
        <v>796</v>
      </c>
      <c r="C343" t="str">
        <f>IFERROR(VLOOKUP(Table1[[#This Row],[Ticker]],[1]!Table2[[Symbol]:[Industry]],2,FALSE),"-")</f>
        <v>-</v>
      </c>
      <c r="D343" t="s">
        <v>281</v>
      </c>
      <c r="E343">
        <v>20367.872069370002</v>
      </c>
      <c r="F343">
        <v>2616.65</v>
      </c>
      <c r="G343">
        <v>1.9332109434332301</v>
      </c>
      <c r="H343">
        <v>20.969694485869901</v>
      </c>
      <c r="I343">
        <v>8.6863416119168608</v>
      </c>
      <c r="J343">
        <v>0.98976901939699202</v>
      </c>
      <c r="K343">
        <v>2271.7686378142398</v>
      </c>
      <c r="L343">
        <v>2069.917138754</v>
      </c>
      <c r="M343">
        <v>77.864627058916696</v>
      </c>
      <c r="N343">
        <v>1.04045453237986</v>
      </c>
      <c r="O343">
        <v>1.4273976267364701</v>
      </c>
      <c r="P343">
        <v>49.522857142857099</v>
      </c>
      <c r="Q343">
        <v>7.6520211689270007E-2</v>
      </c>
    </row>
    <row r="344" spans="1:17" x14ac:dyDescent="0.3">
      <c r="A344" t="s">
        <v>797</v>
      </c>
      <c r="B344" t="s">
        <v>798</v>
      </c>
      <c r="C344" t="str">
        <f>IFERROR(VLOOKUP(Table1[[#This Row],[Ticker]],[1]!Table2[[Symbol]:[Industry]],2,FALSE),"-")</f>
        <v>-</v>
      </c>
      <c r="D344" t="s">
        <v>138</v>
      </c>
      <c r="E344">
        <v>20286.087829255001</v>
      </c>
      <c r="F344">
        <v>611.75</v>
      </c>
      <c r="G344">
        <v>145.84851901175799</v>
      </c>
      <c r="H344">
        <v>17.7371943791271</v>
      </c>
      <c r="I344">
        <v>58.342240627493901</v>
      </c>
      <c r="J344">
        <v>-1.6157798123537701</v>
      </c>
      <c r="K344">
        <v>531.33801060141798</v>
      </c>
      <c r="L344">
        <v>400.36289030847303</v>
      </c>
      <c r="M344">
        <v>58.247785747914001</v>
      </c>
      <c r="N344">
        <v>0.778837841069005</v>
      </c>
      <c r="O344">
        <v>4.1029832447895398</v>
      </c>
      <c r="P344">
        <v>191.24018090930701</v>
      </c>
      <c r="Q344">
        <v>0.225012705171036</v>
      </c>
    </row>
    <row r="345" spans="1:17" hidden="1" x14ac:dyDescent="0.3">
      <c r="A345" t="s">
        <v>799</v>
      </c>
      <c r="B345" t="s">
        <v>800</v>
      </c>
      <c r="C345" t="str">
        <f>IFERROR(VLOOKUP(Table1[[#This Row],[Ticker]],[1]!Table2[[Symbol]:[Industry]],2,FALSE),"-")</f>
        <v>-</v>
      </c>
      <c r="D345" t="s">
        <v>573</v>
      </c>
      <c r="E345">
        <v>20270.77768128</v>
      </c>
      <c r="F345">
        <v>1913.15</v>
      </c>
      <c r="G345">
        <v>-24.7907295017739</v>
      </c>
      <c r="H345">
        <v>-13.3021512115793</v>
      </c>
      <c r="I345">
        <v>4.3960543532101202</v>
      </c>
      <c r="J345">
        <v>-4.8167579389774398</v>
      </c>
      <c r="K345">
        <v>1983.8014583522599</v>
      </c>
      <c r="L345">
        <v>1838.0833421785201</v>
      </c>
      <c r="M345">
        <v>32.188879494745798</v>
      </c>
      <c r="N345">
        <v>0.42695251831977798</v>
      </c>
      <c r="O345">
        <v>21.788673130700602</v>
      </c>
      <c r="P345">
        <v>30.840514293530202</v>
      </c>
      <c r="Q345">
        <v>-4.1996812388794998E-2</v>
      </c>
    </row>
    <row r="346" spans="1:17" x14ac:dyDescent="0.3">
      <c r="A346" t="s">
        <v>801</v>
      </c>
      <c r="B346" t="s">
        <v>802</v>
      </c>
      <c r="C346" t="str">
        <f>IFERROR(VLOOKUP(Table1[[#This Row],[Ticker]],[1]!Table2[[Symbol]:[Industry]],2,FALSE),"-")</f>
        <v>-</v>
      </c>
      <c r="D346" t="s">
        <v>46</v>
      </c>
      <c r="E346">
        <v>20226.07783242</v>
      </c>
      <c r="F346">
        <v>324.7</v>
      </c>
      <c r="G346">
        <v>67.219114337416002</v>
      </c>
      <c r="H346">
        <v>-2.5129368552650901</v>
      </c>
      <c r="I346">
        <v>17.284169841655402</v>
      </c>
      <c r="J346">
        <v>-1.62123636484797</v>
      </c>
      <c r="K346">
        <v>319.660861956004</v>
      </c>
      <c r="L346">
        <v>263.24419279105501</v>
      </c>
      <c r="M346">
        <v>50.316928624035398</v>
      </c>
      <c r="N346">
        <v>0.36659442487271998</v>
      </c>
      <c r="O346">
        <v>12.257468432399101</v>
      </c>
      <c r="P346">
        <v>137.78835591358401</v>
      </c>
      <c r="Q346">
        <v>0.16492404226523499</v>
      </c>
    </row>
    <row r="347" spans="1:17" hidden="1" x14ac:dyDescent="0.3">
      <c r="A347" t="s">
        <v>803</v>
      </c>
      <c r="B347" t="s">
        <v>804</v>
      </c>
      <c r="C347" t="str">
        <f>IFERROR(VLOOKUP(Table1[[#This Row],[Ticker]],[1]!Table2[[Symbol]:[Industry]],2,FALSE),"-")</f>
        <v>-</v>
      </c>
      <c r="D347" t="s">
        <v>138</v>
      </c>
      <c r="E347">
        <v>20173.740000000002</v>
      </c>
      <c r="F347">
        <v>138.46</v>
      </c>
      <c r="G347">
        <v>-12.8173137497827</v>
      </c>
      <c r="H347">
        <v>-9.34770611625218</v>
      </c>
      <c r="I347">
        <v>-3.00288123676251</v>
      </c>
      <c r="J347">
        <v>-0.77805868135561795</v>
      </c>
      <c r="K347">
        <v>140.669712218489</v>
      </c>
      <c r="L347">
        <v>133.36455976119601</v>
      </c>
      <c r="M347">
        <v>53.328059728626101</v>
      </c>
      <c r="N347">
        <v>0.12593537474262201</v>
      </c>
      <c r="O347">
        <v>11.8373537483749</v>
      </c>
      <c r="P347">
        <v>17.3389830508474</v>
      </c>
    </row>
    <row r="348" spans="1:17" hidden="1" x14ac:dyDescent="0.3">
      <c r="A348" t="s">
        <v>805</v>
      </c>
      <c r="B348" t="s">
        <v>806</v>
      </c>
      <c r="C348" t="str">
        <f>IFERROR(VLOOKUP(Table1[[#This Row],[Ticker]],[1]!Table2[[Symbol]:[Industry]],2,FALSE),"-")</f>
        <v>-</v>
      </c>
      <c r="D348" t="s">
        <v>138</v>
      </c>
      <c r="E348">
        <v>20155.501969815999</v>
      </c>
      <c r="F348">
        <v>339.4</v>
      </c>
      <c r="G348">
        <v>-22.270396905287999</v>
      </c>
      <c r="H348">
        <v>-3.0598461786050102</v>
      </c>
      <c r="I348">
        <v>-12.630805170389699</v>
      </c>
      <c r="J348">
        <v>-1.08719188320583</v>
      </c>
      <c r="K348">
        <v>340.454421222191</v>
      </c>
      <c r="L348">
        <v>336.47959902135699</v>
      </c>
      <c r="M348">
        <v>42.778347382377802</v>
      </c>
      <c r="N348">
        <v>1.3778784003761799</v>
      </c>
      <c r="O348">
        <v>7.5427224513848001</v>
      </c>
      <c r="P348">
        <v>11.4614121510673</v>
      </c>
      <c r="Q348">
        <v>-0.10379904096142301</v>
      </c>
    </row>
    <row r="349" spans="1:17" x14ac:dyDescent="0.3">
      <c r="A349" t="s">
        <v>807</v>
      </c>
      <c r="B349" t="s">
        <v>808</v>
      </c>
      <c r="C349" t="str">
        <f>IFERROR(VLOOKUP(Table1[[#This Row],[Ticker]],[1]!Table2[[Symbol]:[Industry]],2,FALSE),"-")</f>
        <v>-</v>
      </c>
      <c r="D349" t="s">
        <v>40</v>
      </c>
      <c r="E349">
        <v>20135.885993740001</v>
      </c>
      <c r="F349">
        <v>553.9</v>
      </c>
      <c r="G349">
        <v>23.8297237941776</v>
      </c>
      <c r="H349">
        <v>8.13177725846767</v>
      </c>
      <c r="I349">
        <v>15.1459463556609</v>
      </c>
      <c r="J349">
        <v>-1.87138510077357</v>
      </c>
      <c r="K349">
        <v>520.72193172393997</v>
      </c>
      <c r="L349">
        <v>455.04672328507797</v>
      </c>
      <c r="M349">
        <v>51.224102149188703</v>
      </c>
      <c r="N349">
        <v>0.38971660948585402</v>
      </c>
      <c r="O349">
        <v>7.1402780285250103</v>
      </c>
      <c r="P349">
        <v>66.336336336336302</v>
      </c>
      <c r="Q349">
        <v>0.12810449149188</v>
      </c>
    </row>
    <row r="350" spans="1:17" hidden="1" x14ac:dyDescent="0.3">
      <c r="A350" t="s">
        <v>809</v>
      </c>
      <c r="B350" t="s">
        <v>810</v>
      </c>
      <c r="C350" t="str">
        <f>IFERROR(VLOOKUP(Table1[[#This Row],[Ticker]],[1]!Table2[[Symbol]:[Industry]],2,FALSE),"-")</f>
        <v>-</v>
      </c>
      <c r="D350" t="s">
        <v>576</v>
      </c>
      <c r="E350">
        <v>20058.226566950001</v>
      </c>
      <c r="F350">
        <v>817.25</v>
      </c>
      <c r="G350">
        <v>-41.209125044178499</v>
      </c>
      <c r="H350">
        <v>-3.3909913258805902</v>
      </c>
      <c r="I350">
        <v>-14.0674284125976</v>
      </c>
      <c r="J350">
        <v>1.5153325523718799</v>
      </c>
      <c r="K350">
        <v>820.04511164118503</v>
      </c>
      <c r="L350">
        <v>843.70368346300904</v>
      </c>
      <c r="M350">
        <v>49.062175991006697</v>
      </c>
      <c r="N350">
        <v>0.81028422531510602</v>
      </c>
      <c r="O350">
        <v>17.344753747323299</v>
      </c>
      <c r="P350">
        <v>7.7810748433893897</v>
      </c>
      <c r="Q350">
        <v>-0.15591564987508499</v>
      </c>
    </row>
    <row r="351" spans="1:17" x14ac:dyDescent="0.3">
      <c r="A351" t="s">
        <v>811</v>
      </c>
      <c r="B351" t="s">
        <v>812</v>
      </c>
      <c r="C351" t="str">
        <f>IFERROR(VLOOKUP(Table1[[#This Row],[Ticker]],[1]!Table2[[Symbol]:[Industry]],2,FALSE),"-")</f>
        <v>-</v>
      </c>
      <c r="D351" t="s">
        <v>281</v>
      </c>
      <c r="E351">
        <v>20027.0941922399</v>
      </c>
      <c r="F351">
        <v>406.85</v>
      </c>
      <c r="G351">
        <v>-6.2850007760758597</v>
      </c>
      <c r="H351">
        <v>8.0265535348229093</v>
      </c>
      <c r="I351">
        <v>-24.3174502910013</v>
      </c>
      <c r="J351">
        <v>-2.3871940281666899</v>
      </c>
      <c r="K351">
        <v>379.67285911976199</v>
      </c>
      <c r="L351">
        <v>373.74085437865898</v>
      </c>
      <c r="M351">
        <v>56.054305442484797</v>
      </c>
      <c r="N351">
        <v>0.52635977915457799</v>
      </c>
      <c r="O351">
        <v>37.151284257097103</v>
      </c>
      <c r="P351">
        <v>30.7778849244615</v>
      </c>
      <c r="Q351">
        <v>8.7315465863330999E-2</v>
      </c>
    </row>
    <row r="352" spans="1:17" x14ac:dyDescent="0.3">
      <c r="A352" t="s">
        <v>813</v>
      </c>
      <c r="B352" t="s">
        <v>814</v>
      </c>
      <c r="C352" t="str">
        <f>IFERROR(VLOOKUP(Table1[[#This Row],[Ticker]],[1]!Table2[[Symbol]:[Industry]],2,FALSE),"-")</f>
        <v>-</v>
      </c>
      <c r="D352" t="s">
        <v>40</v>
      </c>
      <c r="E352">
        <v>19934.874318499998</v>
      </c>
      <c r="F352">
        <v>898.2</v>
      </c>
      <c r="G352">
        <v>-15.581464789795801</v>
      </c>
      <c r="H352">
        <v>-2.9664934749235101</v>
      </c>
      <c r="I352">
        <v>-3.6263343769372098</v>
      </c>
      <c r="J352">
        <v>-0.89746682955510804</v>
      </c>
      <c r="K352">
        <v>912.02640283634298</v>
      </c>
      <c r="L352">
        <v>861.01458258267303</v>
      </c>
      <c r="M352">
        <v>49.531307837907903</v>
      </c>
      <c r="N352">
        <v>0.32792943868658703</v>
      </c>
      <c r="O352">
        <v>14.117123135159201</v>
      </c>
      <c r="P352">
        <v>26.2935883014623</v>
      </c>
    </row>
    <row r="353" spans="1:17" hidden="1" x14ac:dyDescent="0.3">
      <c r="A353" t="s">
        <v>815</v>
      </c>
      <c r="B353" t="s">
        <v>816</v>
      </c>
      <c r="C353" t="str">
        <f>IFERROR(VLOOKUP(Table1[[#This Row],[Ticker]],[1]!Table2[[Symbol]:[Industry]],2,FALSE),"-")</f>
        <v>-</v>
      </c>
      <c r="D353" t="s">
        <v>817</v>
      </c>
      <c r="E353">
        <v>19853.105097209998</v>
      </c>
      <c r="F353">
        <v>1928.6</v>
      </c>
      <c r="G353">
        <v>8.1064828335459502</v>
      </c>
      <c r="H353">
        <v>6.7669381098150696</v>
      </c>
      <c r="I353">
        <v>24.673932890950599</v>
      </c>
      <c r="J353">
        <v>5.4077957431450301</v>
      </c>
      <c r="K353">
        <v>1690.4871742278201</v>
      </c>
      <c r="M353">
        <v>67.545785366835105</v>
      </c>
      <c r="N353">
        <v>0.64067204620343998</v>
      </c>
      <c r="O353">
        <v>3.7540184589857901</v>
      </c>
      <c r="P353">
        <v>56.586692648073701</v>
      </c>
    </row>
    <row r="354" spans="1:17" x14ac:dyDescent="0.3">
      <c r="A354" t="s">
        <v>818</v>
      </c>
      <c r="B354" t="s">
        <v>819</v>
      </c>
      <c r="C354" t="str">
        <f>IFERROR(VLOOKUP(Table1[[#This Row],[Ticker]],[1]!Table2[[Symbol]:[Industry]],2,FALSE),"-")</f>
        <v>-</v>
      </c>
      <c r="D354" t="s">
        <v>231</v>
      </c>
      <c r="E354">
        <v>19709.734701214998</v>
      </c>
      <c r="F354">
        <v>466.7</v>
      </c>
      <c r="G354">
        <v>19.979469552537399</v>
      </c>
      <c r="H354">
        <v>1.2206927289620999</v>
      </c>
      <c r="I354">
        <v>21.643115493704499</v>
      </c>
      <c r="J354">
        <v>-2.6411387592356301</v>
      </c>
      <c r="K354">
        <v>455.95103902894999</v>
      </c>
      <c r="L354">
        <v>381.76202951618097</v>
      </c>
      <c r="M354">
        <v>31.880918671751399</v>
      </c>
      <c r="N354">
        <v>1.00586089125388</v>
      </c>
      <c r="O354">
        <v>23.730447825155299</v>
      </c>
      <c r="P354">
        <v>66.085409252668995</v>
      </c>
      <c r="Q354">
        <v>5.5663166504015003E-2</v>
      </c>
    </row>
    <row r="355" spans="1:17" x14ac:dyDescent="0.3">
      <c r="A355" t="s">
        <v>820</v>
      </c>
      <c r="B355" t="s">
        <v>821</v>
      </c>
      <c r="C355" t="str">
        <f>IFERROR(VLOOKUP(Table1[[#This Row],[Ticker]],[1]!Table2[[Symbol]:[Industry]],2,FALSE),"-")</f>
        <v>-</v>
      </c>
      <c r="D355" t="s">
        <v>77</v>
      </c>
      <c r="E355">
        <v>19654.800168400001</v>
      </c>
      <c r="F355">
        <v>839.25</v>
      </c>
      <c r="G355">
        <v>-37.9987105712706</v>
      </c>
      <c r="H355">
        <v>-0.63274436572011505</v>
      </c>
      <c r="I355">
        <v>-13.5212555747107</v>
      </c>
      <c r="J355">
        <v>0.65519143132991198</v>
      </c>
      <c r="K355">
        <v>815.86692994888199</v>
      </c>
      <c r="L355">
        <v>841.35742476304404</v>
      </c>
      <c r="M355">
        <v>65.755385138513802</v>
      </c>
      <c r="N355">
        <v>0.76874845656040702</v>
      </c>
      <c r="O355">
        <v>26.088769734882298</v>
      </c>
      <c r="P355">
        <v>19.8928571428571</v>
      </c>
      <c r="Q355">
        <v>-9.2557708120199006E-2</v>
      </c>
    </row>
    <row r="356" spans="1:17" hidden="1" x14ac:dyDescent="0.3">
      <c r="A356" t="s">
        <v>822</v>
      </c>
      <c r="B356" t="s">
        <v>823</v>
      </c>
      <c r="C356" t="str">
        <f>IFERROR(VLOOKUP(Table1[[#This Row],[Ticker]],[1]!Table2[[Symbol]:[Industry]],2,FALSE),"-")</f>
        <v>-</v>
      </c>
      <c r="D356" t="s">
        <v>127</v>
      </c>
      <c r="E356">
        <v>19638.143192700001</v>
      </c>
      <c r="F356">
        <v>14267.95</v>
      </c>
      <c r="G356">
        <v>114.842207150486</v>
      </c>
      <c r="H356">
        <v>5.0569890252584004</v>
      </c>
      <c r="I356">
        <v>58.227679961243403</v>
      </c>
      <c r="J356">
        <v>-3.9594275700395798</v>
      </c>
      <c r="K356">
        <v>13502.529793440901</v>
      </c>
      <c r="L356">
        <v>10024.2177903585</v>
      </c>
      <c r="M356">
        <v>39.854552227454697</v>
      </c>
      <c r="N356">
        <v>0.42212340383825198</v>
      </c>
      <c r="O356">
        <v>10.051549101307399</v>
      </c>
      <c r="P356">
        <v>219.23993421862201</v>
      </c>
    </row>
    <row r="357" spans="1:17" x14ac:dyDescent="0.3">
      <c r="A357" t="s">
        <v>824</v>
      </c>
      <c r="B357" t="s">
        <v>825</v>
      </c>
      <c r="C357" t="str">
        <f>IFERROR(VLOOKUP(Table1[[#This Row],[Ticker]],[1]!Table2[[Symbol]:[Industry]],2,FALSE),"-")</f>
        <v>-</v>
      </c>
      <c r="D357" t="s">
        <v>138</v>
      </c>
      <c r="E357">
        <v>19637.753082744999</v>
      </c>
      <c r="F357">
        <v>1751.15</v>
      </c>
      <c r="G357">
        <v>164.772932058327</v>
      </c>
      <c r="H357">
        <v>3.5060850199006599</v>
      </c>
      <c r="I357">
        <v>-0.52805718618237996</v>
      </c>
      <c r="J357">
        <v>-0.29804956628912099</v>
      </c>
      <c r="K357">
        <v>1775.7238338848599</v>
      </c>
      <c r="L357">
        <v>1531.04580212518</v>
      </c>
      <c r="M357">
        <v>58.919512291503302</v>
      </c>
      <c r="N357">
        <v>0.71672667715153904</v>
      </c>
      <c r="O357">
        <v>23.393393682551199</v>
      </c>
      <c r="P357">
        <v>202.17061978602001</v>
      </c>
      <c r="Q357">
        <v>8.1254302698215E-2</v>
      </c>
    </row>
    <row r="358" spans="1:17" x14ac:dyDescent="0.3">
      <c r="A358" t="s">
        <v>826</v>
      </c>
      <c r="B358" t="s">
        <v>827</v>
      </c>
      <c r="C358" t="str">
        <f>IFERROR(VLOOKUP(Table1[[#This Row],[Ticker]],[1]!Table2[[Symbol]:[Industry]],2,FALSE),"-")</f>
        <v>-</v>
      </c>
      <c r="D358" t="s">
        <v>257</v>
      </c>
      <c r="E358">
        <v>19550.549570165</v>
      </c>
      <c r="F358">
        <v>1362.45</v>
      </c>
      <c r="G358">
        <v>135.49418578975201</v>
      </c>
      <c r="H358">
        <v>17.592690385669702</v>
      </c>
      <c r="I358">
        <v>39.254410069133897</v>
      </c>
      <c r="J358">
        <v>2.6172798529639301</v>
      </c>
      <c r="K358">
        <v>1273.07331681713</v>
      </c>
      <c r="L358">
        <v>1025.1629182178899</v>
      </c>
      <c r="M358">
        <v>63.784160694768197</v>
      </c>
      <c r="N358">
        <v>1.1011489362901801</v>
      </c>
      <c r="O358">
        <v>6.4259238871151103</v>
      </c>
      <c r="P358">
        <v>190.74903969270099</v>
      </c>
      <c r="Q358">
        <v>0.19026672665288499</v>
      </c>
    </row>
    <row r="359" spans="1:17" x14ac:dyDescent="0.3">
      <c r="A359" t="s">
        <v>828</v>
      </c>
      <c r="B359" t="s">
        <v>829</v>
      </c>
      <c r="C359" t="str">
        <f>IFERROR(VLOOKUP(Table1[[#This Row],[Ticker]],[1]!Table2[[Symbol]:[Industry]],2,FALSE),"-")</f>
        <v>-</v>
      </c>
      <c r="D359" t="s">
        <v>163</v>
      </c>
      <c r="E359">
        <v>19541.972780550001</v>
      </c>
      <c r="F359">
        <v>819.75</v>
      </c>
      <c r="G359">
        <v>101.719460885514</v>
      </c>
      <c r="H359">
        <v>4.3040260622954403</v>
      </c>
      <c r="I359">
        <v>11.8137866772152</v>
      </c>
      <c r="J359">
        <v>0.48289643681252498</v>
      </c>
      <c r="K359">
        <v>810.78399832764603</v>
      </c>
      <c r="L359">
        <v>678.04024355614899</v>
      </c>
      <c r="M359">
        <v>53.828713153512297</v>
      </c>
      <c r="N359">
        <v>0.74748193934222795</v>
      </c>
      <c r="O359">
        <v>19.548642878926501</v>
      </c>
      <c r="P359">
        <v>173.25</v>
      </c>
      <c r="Q359">
        <v>0.18919343299335201</v>
      </c>
    </row>
    <row r="360" spans="1:17" x14ac:dyDescent="0.3">
      <c r="A360" t="s">
        <v>830</v>
      </c>
      <c r="B360" t="s">
        <v>831</v>
      </c>
      <c r="C360" t="str">
        <f>IFERROR(VLOOKUP(Table1[[#This Row],[Ticker]],[1]!Table2[[Symbol]:[Industry]],2,FALSE),"-")</f>
        <v>-</v>
      </c>
      <c r="D360" t="s">
        <v>535</v>
      </c>
      <c r="E360">
        <v>19417.56627209</v>
      </c>
      <c r="F360">
        <v>460.8</v>
      </c>
      <c r="G360">
        <v>-49.849846139033303</v>
      </c>
      <c r="H360">
        <v>6.2473517239755303</v>
      </c>
      <c r="I360">
        <v>-33.024652445444502</v>
      </c>
      <c r="J360">
        <v>0.62142068265778705</v>
      </c>
      <c r="K360">
        <v>452.96858301009001</v>
      </c>
      <c r="L360">
        <v>473.841135488882</v>
      </c>
      <c r="M360">
        <v>56.880323852065303</v>
      </c>
      <c r="N360">
        <v>0.46628641400842402</v>
      </c>
      <c r="O360">
        <v>48.659412064967498</v>
      </c>
      <c r="P360">
        <v>51.439463651899501</v>
      </c>
      <c r="Q360">
        <v>4.4851982079789E-2</v>
      </c>
    </row>
    <row r="361" spans="1:17" x14ac:dyDescent="0.3">
      <c r="A361" t="s">
        <v>832</v>
      </c>
      <c r="B361" t="s">
        <v>833</v>
      </c>
      <c r="C361" t="str">
        <f>IFERROR(VLOOKUP(Table1[[#This Row],[Ticker]],[1]!Table2[[Symbol]:[Industry]],2,FALSE),"-")</f>
        <v>-</v>
      </c>
      <c r="D361" t="s">
        <v>54</v>
      </c>
      <c r="E361">
        <v>19333.77371365</v>
      </c>
      <c r="F361">
        <v>1444.4</v>
      </c>
      <c r="G361">
        <v>50.317062943916</v>
      </c>
      <c r="H361">
        <v>30.015922183864902</v>
      </c>
      <c r="I361">
        <v>49.962933304787697</v>
      </c>
      <c r="J361">
        <v>11.953540867628201</v>
      </c>
      <c r="K361">
        <v>1169.7769847975401</v>
      </c>
      <c r="L361">
        <v>983.38740282092601</v>
      </c>
      <c r="M361">
        <v>92.691569006456504</v>
      </c>
      <c r="N361">
        <v>0.98984648016988996</v>
      </c>
      <c r="O361">
        <v>3.5031847133757799</v>
      </c>
      <c r="P361">
        <v>82.293178519593596</v>
      </c>
      <c r="Q361">
        <v>6.0832927087353002E-2</v>
      </c>
    </row>
    <row r="362" spans="1:17" x14ac:dyDescent="0.3">
      <c r="A362" t="s">
        <v>834</v>
      </c>
      <c r="B362" t="s">
        <v>835</v>
      </c>
      <c r="C362" t="str">
        <f>IFERROR(VLOOKUP(Table1[[#This Row],[Ticker]],[1]!Table2[[Symbol]:[Industry]],2,FALSE),"-")</f>
        <v>-</v>
      </c>
      <c r="D362" t="s">
        <v>51</v>
      </c>
      <c r="E362">
        <v>19257.334373950001</v>
      </c>
      <c r="F362">
        <v>1185.8499999999999</v>
      </c>
      <c r="G362">
        <v>-47.716242713718799</v>
      </c>
      <c r="H362">
        <v>-7.4344695820656597</v>
      </c>
      <c r="I362">
        <v>-30.391816144189601</v>
      </c>
      <c r="J362">
        <v>-1.2533888700607301</v>
      </c>
      <c r="K362">
        <v>1273.9040034975501</v>
      </c>
      <c r="L362">
        <v>1372.4976861340101</v>
      </c>
      <c r="M362">
        <v>43.292078364144203</v>
      </c>
      <c r="N362">
        <v>0.58686588913341098</v>
      </c>
      <c r="O362">
        <v>51.452544588270001</v>
      </c>
      <c r="P362">
        <v>2.8490893321769102</v>
      </c>
      <c r="Q362">
        <v>5.0561455864201001E-2</v>
      </c>
    </row>
    <row r="363" spans="1:17" x14ac:dyDescent="0.3">
      <c r="A363" t="s">
        <v>836</v>
      </c>
      <c r="B363" t="s">
        <v>837</v>
      </c>
      <c r="C363" t="str">
        <f>IFERROR(VLOOKUP(Table1[[#This Row],[Ticker]],[1]!Table2[[Symbol]:[Industry]],2,FALSE),"-")</f>
        <v>-</v>
      </c>
      <c r="D363" t="s">
        <v>46</v>
      </c>
      <c r="E363">
        <v>19223.7380843299</v>
      </c>
      <c r="F363">
        <v>1601.6</v>
      </c>
      <c r="G363">
        <v>172.075341001742</v>
      </c>
      <c r="H363">
        <v>-0.92522067098665595</v>
      </c>
      <c r="I363">
        <v>100.286311164731</v>
      </c>
      <c r="J363">
        <v>-4.0594998831553797</v>
      </c>
      <c r="K363">
        <v>1569.55192871807</v>
      </c>
      <c r="L363">
        <v>1147.6964413049</v>
      </c>
      <c r="M363">
        <v>47.4588799340912</v>
      </c>
      <c r="N363">
        <v>0.74931619276774697</v>
      </c>
      <c r="O363">
        <v>12.181568431568399</v>
      </c>
      <c r="P363">
        <v>233.666666666666</v>
      </c>
      <c r="Q363">
        <v>0.19243236323585999</v>
      </c>
    </row>
    <row r="364" spans="1:17" x14ac:dyDescent="0.3">
      <c r="A364" t="s">
        <v>838</v>
      </c>
      <c r="B364" t="s">
        <v>839</v>
      </c>
      <c r="C364" t="str">
        <f>IFERROR(VLOOKUP(Table1[[#This Row],[Ticker]],[1]!Table2[[Symbol]:[Industry]],2,FALSE),"-")</f>
        <v>-</v>
      </c>
      <c r="D364" t="s">
        <v>443</v>
      </c>
      <c r="E364">
        <v>19207.921458825</v>
      </c>
      <c r="F364">
        <v>307.2</v>
      </c>
      <c r="G364">
        <v>-7.73046974882224</v>
      </c>
      <c r="H364">
        <v>1.70402606229543</v>
      </c>
      <c r="I364">
        <v>25.881139186204098</v>
      </c>
      <c r="J364">
        <v>5.9420308714251098</v>
      </c>
      <c r="K364">
        <v>304.04541586720001</v>
      </c>
      <c r="L364">
        <v>271.731542392314</v>
      </c>
      <c r="M364">
        <v>68.647200277756596</v>
      </c>
      <c r="N364">
        <v>1.17557658102483</v>
      </c>
      <c r="O364">
        <v>15.8528645833333</v>
      </c>
      <c r="P364">
        <v>65.339074273412194</v>
      </c>
      <c r="Q364">
        <v>6.4601945384253998E-2</v>
      </c>
    </row>
    <row r="365" spans="1:17" x14ac:dyDescent="0.3">
      <c r="A365" t="s">
        <v>840</v>
      </c>
      <c r="B365" t="s">
        <v>841</v>
      </c>
      <c r="C365" t="str">
        <f>IFERROR(VLOOKUP(Table1[[#This Row],[Ticker]],[1]!Table2[[Symbol]:[Industry]],2,FALSE),"-")</f>
        <v>-</v>
      </c>
      <c r="D365" t="s">
        <v>410</v>
      </c>
      <c r="E365">
        <v>19083.42819884</v>
      </c>
      <c r="F365">
        <v>8221.5499999999993</v>
      </c>
      <c r="G365">
        <v>2.5596963412821299</v>
      </c>
      <c r="H365">
        <v>1.0968832051525901</v>
      </c>
      <c r="I365">
        <v>25.2460187162193</v>
      </c>
      <c r="J365">
        <v>-0.5244662393474</v>
      </c>
      <c r="K365">
        <v>7979.7466856745696</v>
      </c>
      <c r="L365">
        <v>7300.1977975191603</v>
      </c>
      <c r="M365">
        <v>45.655203682287798</v>
      </c>
      <c r="N365">
        <v>0.50240898284567803</v>
      </c>
      <c r="O365">
        <v>9.2251461099184393</v>
      </c>
      <c r="P365">
        <v>49.847811030510599</v>
      </c>
      <c r="Q365">
        <v>-6.2854972146620001E-3</v>
      </c>
    </row>
    <row r="366" spans="1:17" x14ac:dyDescent="0.3">
      <c r="A366" t="s">
        <v>842</v>
      </c>
      <c r="B366" t="s">
        <v>843</v>
      </c>
      <c r="C366" t="str">
        <f>IFERROR(VLOOKUP(Table1[[#This Row],[Ticker]],[1]!Table2[[Symbol]:[Industry]],2,FALSE),"-")</f>
        <v>-</v>
      </c>
      <c r="D366" t="s">
        <v>124</v>
      </c>
      <c r="E366">
        <v>19079.214672300001</v>
      </c>
      <c r="F366">
        <v>73.400000000000006</v>
      </c>
      <c r="G366">
        <v>292.80555049377102</v>
      </c>
      <c r="H366">
        <v>-7.2698995310336203</v>
      </c>
      <c r="I366">
        <v>55.113828767204801</v>
      </c>
      <c r="J366">
        <v>0.87306824820894802</v>
      </c>
      <c r="K366">
        <v>70.954725270359901</v>
      </c>
      <c r="L366">
        <v>53.346898467883797</v>
      </c>
      <c r="M366">
        <v>46.667389121678902</v>
      </c>
      <c r="N366">
        <v>0.65429657335195501</v>
      </c>
      <c r="O366">
        <v>24.523160762942702</v>
      </c>
      <c r="P366">
        <v>370.51282051281999</v>
      </c>
      <c r="Q366">
        <v>0.161066707285759</v>
      </c>
    </row>
    <row r="367" spans="1:17" x14ac:dyDescent="0.3">
      <c r="A367" t="s">
        <v>844</v>
      </c>
      <c r="B367" t="s">
        <v>845</v>
      </c>
      <c r="C367" t="str">
        <f>IFERROR(VLOOKUP(Table1[[#This Row],[Ticker]],[1]!Table2[[Symbol]:[Industry]],2,FALSE),"-")</f>
        <v>-</v>
      </c>
      <c r="D367" t="s">
        <v>428</v>
      </c>
      <c r="E367">
        <v>18813.142640775</v>
      </c>
      <c r="F367">
        <v>1331.4</v>
      </c>
      <c r="G367">
        <v>44.529238903770299</v>
      </c>
      <c r="H367">
        <v>0.31465919494254901</v>
      </c>
      <c r="I367">
        <v>21.1549558200287</v>
      </c>
      <c r="J367">
        <v>-9.9443909491708005E-2</v>
      </c>
      <c r="K367">
        <v>1298.6447731339299</v>
      </c>
      <c r="L367">
        <v>1100.0337449927899</v>
      </c>
      <c r="M367">
        <v>45.940114926891198</v>
      </c>
      <c r="N367">
        <v>0.383181906897063</v>
      </c>
      <c r="O367">
        <v>15.9456211506684</v>
      </c>
      <c r="P367">
        <v>83.010309278350505</v>
      </c>
      <c r="Q367">
        <v>0.162082070758852</v>
      </c>
    </row>
    <row r="368" spans="1:17" x14ac:dyDescent="0.3">
      <c r="A368" t="s">
        <v>846</v>
      </c>
      <c r="B368" t="s">
        <v>847</v>
      </c>
      <c r="C368" t="str">
        <f>IFERROR(VLOOKUP(Table1[[#This Row],[Ticker]],[1]!Table2[[Symbol]:[Industry]],2,FALSE),"-")</f>
        <v>-</v>
      </c>
      <c r="D368" t="s">
        <v>730</v>
      </c>
      <c r="E368">
        <v>18801.13138164</v>
      </c>
      <c r="F368">
        <v>1430.3</v>
      </c>
      <c r="G368">
        <v>45.0549804681579</v>
      </c>
      <c r="H368">
        <v>0.63706493155338695</v>
      </c>
      <c r="I368">
        <v>40.2051054465852</v>
      </c>
      <c r="J368">
        <v>-3.97840654324333</v>
      </c>
      <c r="K368">
        <v>1471.96233992826</v>
      </c>
      <c r="L368">
        <v>1207.4812701345199</v>
      </c>
      <c r="M368">
        <v>38.959186919868898</v>
      </c>
      <c r="N368">
        <v>0.38213902344282202</v>
      </c>
      <c r="O368">
        <v>32.626022512759498</v>
      </c>
      <c r="P368">
        <v>110.02936857562401</v>
      </c>
      <c r="Q368">
        <v>0.24456132969823899</v>
      </c>
    </row>
    <row r="369" spans="1:17" x14ac:dyDescent="0.3">
      <c r="A369" t="s">
        <v>848</v>
      </c>
      <c r="B369" t="s">
        <v>849</v>
      </c>
      <c r="C369" t="str">
        <f>IFERROR(VLOOKUP(Table1[[#This Row],[Ticker]],[1]!Table2[[Symbol]:[Industry]],2,FALSE),"-")</f>
        <v>-</v>
      </c>
      <c r="D369" t="s">
        <v>576</v>
      </c>
      <c r="E369">
        <v>18775.303043200001</v>
      </c>
      <c r="F369">
        <v>1446.85</v>
      </c>
      <c r="G369">
        <v>-41.613210338193099</v>
      </c>
      <c r="H369">
        <v>-9.6921872492500292</v>
      </c>
      <c r="I369">
        <v>-10.950556316242</v>
      </c>
      <c r="J369">
        <v>0.50742106222406202</v>
      </c>
      <c r="K369">
        <v>1471.37725998413</v>
      </c>
      <c r="L369">
        <v>1482.4953735986001</v>
      </c>
      <c r="M369">
        <v>55.638739290515097</v>
      </c>
      <c r="N369">
        <v>0.59213362360486399</v>
      </c>
      <c r="O369">
        <v>20.879842416283601</v>
      </c>
      <c r="P369">
        <v>14.0149724192277</v>
      </c>
      <c r="Q369">
        <v>-0.100672559458135</v>
      </c>
    </row>
    <row r="370" spans="1:17" x14ac:dyDescent="0.3">
      <c r="A370" t="s">
        <v>850</v>
      </c>
      <c r="B370" t="s">
        <v>851</v>
      </c>
      <c r="C370" t="str">
        <f>IFERROR(VLOOKUP(Table1[[#This Row],[Ticker]],[1]!Table2[[Symbol]:[Industry]],2,FALSE),"-")</f>
        <v>-</v>
      </c>
      <c r="D370" t="s">
        <v>27</v>
      </c>
      <c r="E370">
        <v>18737.982263295002</v>
      </c>
      <c r="F370">
        <v>94.66</v>
      </c>
      <c r="G370">
        <v>-22.592663780546399</v>
      </c>
      <c r="H370">
        <v>-1.1428459656026799</v>
      </c>
      <c r="I370">
        <v>-3.2219945075556402</v>
      </c>
      <c r="J370">
        <v>-5.9512402259826702</v>
      </c>
      <c r="K370">
        <v>90.669583856915807</v>
      </c>
      <c r="L370">
        <v>86.0568264444601</v>
      </c>
      <c r="M370">
        <v>53.027342769519798</v>
      </c>
      <c r="N370">
        <v>0.81565975115131295</v>
      </c>
      <c r="O370">
        <v>17.684343967884999</v>
      </c>
      <c r="P370">
        <v>45.518831667947701</v>
      </c>
      <c r="Q370">
        <v>8.9760498771669001E-2</v>
      </c>
    </row>
    <row r="371" spans="1:17" x14ac:dyDescent="0.3">
      <c r="A371" t="s">
        <v>852</v>
      </c>
      <c r="B371" t="s">
        <v>853</v>
      </c>
      <c r="C371" t="str">
        <f>IFERROR(VLOOKUP(Table1[[#This Row],[Ticker]],[1]!Table2[[Symbol]:[Industry]],2,FALSE),"-")</f>
        <v>-</v>
      </c>
      <c r="D371" t="s">
        <v>305</v>
      </c>
      <c r="E371">
        <v>18673.828466474999</v>
      </c>
      <c r="F371">
        <v>877.95</v>
      </c>
      <c r="G371">
        <v>34.885439414135398</v>
      </c>
      <c r="H371">
        <v>7.4167375035288199</v>
      </c>
      <c r="I371">
        <v>-4.4239927808561603</v>
      </c>
      <c r="J371">
        <v>6.4927651471539596</v>
      </c>
      <c r="K371">
        <v>814.52701098624505</v>
      </c>
      <c r="L371">
        <v>757.55590713782397</v>
      </c>
      <c r="M371">
        <v>73.273058296409801</v>
      </c>
      <c r="N371">
        <v>1.31019420463826</v>
      </c>
      <c r="O371">
        <v>9.1178313115780991</v>
      </c>
      <c r="P371">
        <v>66.783814589665596</v>
      </c>
      <c r="Q371">
        <v>0.18672870460128599</v>
      </c>
    </row>
    <row r="372" spans="1:17" x14ac:dyDescent="0.3">
      <c r="A372" t="s">
        <v>854</v>
      </c>
      <c r="B372" t="s">
        <v>855</v>
      </c>
      <c r="C372" t="str">
        <f>IFERROR(VLOOKUP(Table1[[#This Row],[Ticker]],[1]!Table2[[Symbol]:[Industry]],2,FALSE),"-")</f>
        <v>-</v>
      </c>
      <c r="D372" t="s">
        <v>627</v>
      </c>
      <c r="E372">
        <v>18548.57430738</v>
      </c>
      <c r="F372">
        <v>36.909999999999997</v>
      </c>
      <c r="G372">
        <v>-36.998573661379702</v>
      </c>
      <c r="H372">
        <v>-2.6721708177475998</v>
      </c>
      <c r="I372">
        <v>-24.164644501895701</v>
      </c>
      <c r="J372">
        <v>-2.7056299293580599</v>
      </c>
      <c r="K372">
        <v>37.738034445537998</v>
      </c>
      <c r="L372">
        <v>38.283034775144301</v>
      </c>
      <c r="M372">
        <v>35.951195612620403</v>
      </c>
      <c r="N372">
        <v>0.449538367011248</v>
      </c>
      <c r="O372">
        <v>43.321593064210198</v>
      </c>
      <c r="P372">
        <v>13.9197530864197</v>
      </c>
      <c r="Q372">
        <v>3.2792648318457997E-2</v>
      </c>
    </row>
    <row r="373" spans="1:17" x14ac:dyDescent="0.3">
      <c r="A373" t="s">
        <v>856</v>
      </c>
      <c r="B373" t="s">
        <v>857</v>
      </c>
      <c r="C373" t="str">
        <f>IFERROR(VLOOKUP(Table1[[#This Row],[Ticker]],[1]!Table2[[Symbol]:[Industry]],2,FALSE),"-")</f>
        <v>-</v>
      </c>
      <c r="D373" t="s">
        <v>21</v>
      </c>
      <c r="E373">
        <v>18465.393841139899</v>
      </c>
      <c r="F373">
        <v>668.5</v>
      </c>
      <c r="G373">
        <v>-3.7524205207215799</v>
      </c>
      <c r="H373">
        <v>2.87573148865203</v>
      </c>
      <c r="I373">
        <v>-30.627309020426299</v>
      </c>
      <c r="J373">
        <v>6.3936713673466397</v>
      </c>
      <c r="K373">
        <v>640.08368509370302</v>
      </c>
      <c r="L373">
        <v>635.89002422756403</v>
      </c>
      <c r="M373">
        <v>67.316870867429401</v>
      </c>
      <c r="N373">
        <v>1.2419312651669401</v>
      </c>
      <c r="O373">
        <v>30.142109199700801</v>
      </c>
      <c r="P373">
        <v>42.355195911413901</v>
      </c>
      <c r="Q373">
        <v>7.9661807155484002E-2</v>
      </c>
    </row>
    <row r="374" spans="1:17" x14ac:dyDescent="0.3">
      <c r="A374" t="s">
        <v>858</v>
      </c>
      <c r="B374" t="s">
        <v>859</v>
      </c>
      <c r="C374" t="str">
        <f>IFERROR(VLOOKUP(Table1[[#This Row],[Ticker]],[1]!Table2[[Symbol]:[Industry]],2,FALSE),"-")</f>
        <v>-</v>
      </c>
      <c r="D374" t="s">
        <v>276</v>
      </c>
      <c r="E374">
        <v>18416.400449159999</v>
      </c>
      <c r="F374">
        <v>510.2</v>
      </c>
      <c r="G374">
        <v>165.36923979741701</v>
      </c>
      <c r="H374">
        <v>38.466512126955401</v>
      </c>
      <c r="I374">
        <v>63.677541703696399</v>
      </c>
      <c r="J374">
        <v>3.9169641082297399</v>
      </c>
      <c r="K374">
        <v>379.78465578609399</v>
      </c>
      <c r="L374">
        <v>290.35305339826903</v>
      </c>
      <c r="M374">
        <v>73.4675845412428</v>
      </c>
      <c r="N374">
        <v>0.97824997252784696</v>
      </c>
      <c r="O374">
        <v>1.82281458251665</v>
      </c>
      <c r="P374">
        <v>222.29943145925401</v>
      </c>
      <c r="Q374">
        <v>0.14341732230669499</v>
      </c>
    </row>
    <row r="375" spans="1:17" x14ac:dyDescent="0.3">
      <c r="A375" t="s">
        <v>860</v>
      </c>
      <c r="B375" t="s">
        <v>861</v>
      </c>
      <c r="C375" t="str">
        <f>IFERROR(VLOOKUP(Table1[[#This Row],[Ticker]],[1]!Table2[[Symbol]:[Industry]],2,FALSE),"-")</f>
        <v>-</v>
      </c>
      <c r="D375" t="s">
        <v>21</v>
      </c>
      <c r="E375">
        <v>18387.92177664</v>
      </c>
      <c r="F375">
        <v>660.3</v>
      </c>
      <c r="G375">
        <v>-1.75905039776455</v>
      </c>
      <c r="H375">
        <v>11.2070269076039</v>
      </c>
      <c r="I375">
        <v>-28.206525260473299</v>
      </c>
      <c r="J375">
        <v>2.7666571141351599</v>
      </c>
      <c r="K375">
        <v>651.17317190833796</v>
      </c>
      <c r="L375">
        <v>647.25811582106599</v>
      </c>
      <c r="M375">
        <v>66.007019728605897</v>
      </c>
      <c r="N375">
        <v>1.2065195304302101</v>
      </c>
      <c r="O375">
        <v>30.524004240496701</v>
      </c>
      <c r="P375">
        <v>39.775613886536803</v>
      </c>
      <c r="Q375">
        <v>4.8334950323767001E-2</v>
      </c>
    </row>
    <row r="376" spans="1:17" x14ac:dyDescent="0.3">
      <c r="A376" t="s">
        <v>862</v>
      </c>
      <c r="B376" t="s">
        <v>863</v>
      </c>
      <c r="C376" t="str">
        <f>IFERROR(VLOOKUP(Table1[[#This Row],[Ticker]],[1]!Table2[[Symbol]:[Industry]],2,FALSE),"-")</f>
        <v>-</v>
      </c>
      <c r="D376" t="s">
        <v>517</v>
      </c>
      <c r="E376">
        <v>18323.082675789999</v>
      </c>
      <c r="F376">
        <v>1590.95</v>
      </c>
      <c r="G376">
        <v>3.7614285081882799</v>
      </c>
      <c r="H376">
        <v>-4.9127413093057601</v>
      </c>
      <c r="I376">
        <v>-2.6203934377826599</v>
      </c>
      <c r="J376">
        <v>-1.63778117014838</v>
      </c>
      <c r="K376">
        <v>1673.1544813335199</v>
      </c>
      <c r="L376">
        <v>1600.38790844102</v>
      </c>
      <c r="M376">
        <v>45.287161997815097</v>
      </c>
      <c r="N376">
        <v>1.21558705260258</v>
      </c>
      <c r="O376">
        <v>19.548068763945999</v>
      </c>
      <c r="P376">
        <v>39.949859254046402</v>
      </c>
    </row>
    <row r="377" spans="1:17" x14ac:dyDescent="0.3">
      <c r="A377" t="s">
        <v>864</v>
      </c>
      <c r="B377" t="s">
        <v>865</v>
      </c>
      <c r="C377" t="str">
        <f>IFERROR(VLOOKUP(Table1[[#This Row],[Ticker]],[1]!Table2[[Symbol]:[Industry]],2,FALSE),"-")</f>
        <v>-</v>
      </c>
      <c r="D377" t="s">
        <v>127</v>
      </c>
      <c r="E377">
        <v>18311.180177959999</v>
      </c>
      <c r="F377">
        <v>696.6</v>
      </c>
      <c r="G377">
        <v>79.011762048303794</v>
      </c>
      <c r="H377">
        <v>9.2812009287335293</v>
      </c>
      <c r="I377">
        <v>15.233278478206801</v>
      </c>
      <c r="J377">
        <v>-3.6690096388034901</v>
      </c>
      <c r="K377">
        <v>659.487822509024</v>
      </c>
      <c r="L377">
        <v>563.50975749368695</v>
      </c>
      <c r="M377">
        <v>46.511306535830997</v>
      </c>
      <c r="N377">
        <v>0.442744147157419</v>
      </c>
      <c r="O377">
        <v>7.6658053402239403</v>
      </c>
      <c r="P377">
        <v>111.02696152681</v>
      </c>
      <c r="Q377">
        <v>0.16998789179565299</v>
      </c>
    </row>
    <row r="378" spans="1:17" x14ac:dyDescent="0.3">
      <c r="A378" t="s">
        <v>866</v>
      </c>
      <c r="B378" t="s">
        <v>867</v>
      </c>
      <c r="C378" t="str">
        <f>IFERROR(VLOOKUP(Table1[[#This Row],[Ticker]],[1]!Table2[[Symbol]:[Industry]],2,FALSE),"-")</f>
        <v>-</v>
      </c>
      <c r="D378" t="s">
        <v>405</v>
      </c>
      <c r="E378">
        <v>18228.622679347998</v>
      </c>
      <c r="F378">
        <v>112.72</v>
      </c>
      <c r="G378">
        <v>-41.822698244528901</v>
      </c>
      <c r="H378">
        <v>4.2243378352130696</v>
      </c>
      <c r="I378">
        <v>-16.615739772539801</v>
      </c>
      <c r="J378">
        <v>0.57747973499985805</v>
      </c>
      <c r="K378">
        <v>112.69288467254501</v>
      </c>
      <c r="L378">
        <v>114.303587787179</v>
      </c>
      <c r="M378">
        <v>67.229909505105596</v>
      </c>
      <c r="N378">
        <v>0.81888432908273801</v>
      </c>
      <c r="O378">
        <v>21.540099361249101</v>
      </c>
      <c r="P378">
        <v>7.8660287081339701</v>
      </c>
      <c r="Q378">
        <v>0.104234161461392</v>
      </c>
    </row>
    <row r="379" spans="1:17" x14ac:dyDescent="0.3">
      <c r="A379" t="s">
        <v>868</v>
      </c>
      <c r="B379" t="s">
        <v>869</v>
      </c>
      <c r="C379" t="str">
        <f>IFERROR(VLOOKUP(Table1[[#This Row],[Ticker]],[1]!Table2[[Symbol]:[Industry]],2,FALSE),"-")</f>
        <v>-</v>
      </c>
      <c r="D379" t="s">
        <v>627</v>
      </c>
      <c r="E379">
        <v>18167.161811512</v>
      </c>
      <c r="F379">
        <v>188.29</v>
      </c>
      <c r="G379">
        <v>20.4834929952045</v>
      </c>
      <c r="H379">
        <v>4.0518758897158103</v>
      </c>
      <c r="I379">
        <v>9.9193604553966104</v>
      </c>
      <c r="J379">
        <v>-8.3033885565792698</v>
      </c>
      <c r="K379">
        <v>177.93558106706101</v>
      </c>
      <c r="L379">
        <v>154.14806998992</v>
      </c>
      <c r="M379">
        <v>44.675735146137797</v>
      </c>
      <c r="N379">
        <v>1.7915334287254601</v>
      </c>
      <c r="O379">
        <v>13.0968187370545</v>
      </c>
      <c r="P379">
        <v>67.220248667850797</v>
      </c>
      <c r="Q379">
        <v>2.9217166102383001E-2</v>
      </c>
    </row>
    <row r="380" spans="1:17" x14ac:dyDescent="0.3">
      <c r="A380" t="s">
        <v>870</v>
      </c>
      <c r="B380" t="s">
        <v>871</v>
      </c>
      <c r="C380" t="str">
        <f>IFERROR(VLOOKUP(Table1[[#This Row],[Ticker]],[1]!Table2[[Symbol]:[Industry]],2,FALSE),"-")</f>
        <v>-</v>
      </c>
      <c r="D380" t="s">
        <v>54</v>
      </c>
      <c r="E380">
        <v>18146.203664820001</v>
      </c>
      <c r="F380">
        <v>1787.45</v>
      </c>
      <c r="G380">
        <v>55.258665105657897</v>
      </c>
      <c r="H380">
        <v>13.0694707054429</v>
      </c>
      <c r="I380">
        <v>10.3278609425718</v>
      </c>
      <c r="J380">
        <v>9.5640452253509203</v>
      </c>
      <c r="K380">
        <v>1624.3256649575801</v>
      </c>
      <c r="L380">
        <v>1468.44029161549</v>
      </c>
      <c r="M380">
        <v>67.526872752038102</v>
      </c>
      <c r="N380">
        <v>2.8997360073050298</v>
      </c>
      <c r="O380">
        <v>1.54130185459733</v>
      </c>
      <c r="P380">
        <v>86.445186189631798</v>
      </c>
    </row>
    <row r="381" spans="1:17" x14ac:dyDescent="0.3">
      <c r="A381" t="s">
        <v>872</v>
      </c>
      <c r="B381" t="s">
        <v>873</v>
      </c>
      <c r="C381" t="str">
        <f>IFERROR(VLOOKUP(Table1[[#This Row],[Ticker]],[1]!Table2[[Symbol]:[Industry]],2,FALSE),"-")</f>
        <v>-</v>
      </c>
      <c r="D381" t="s">
        <v>874</v>
      </c>
      <c r="E381">
        <v>18087.775051925</v>
      </c>
      <c r="F381">
        <v>206.85</v>
      </c>
      <c r="G381">
        <v>21.841743556976901</v>
      </c>
      <c r="H381">
        <v>6.0829933167035</v>
      </c>
      <c r="I381">
        <v>22.245740345394601</v>
      </c>
      <c r="J381">
        <v>3.9822884461488801</v>
      </c>
      <c r="K381">
        <v>187.745075274334</v>
      </c>
      <c r="L381">
        <v>164.76845863642501</v>
      </c>
      <c r="M381">
        <v>65.335577439724702</v>
      </c>
      <c r="N381">
        <v>1.07915128389488</v>
      </c>
      <c r="O381">
        <v>0.92337442591250396</v>
      </c>
      <c r="P381">
        <v>70.4573547589616</v>
      </c>
      <c r="Q381">
        <v>-1.8422958086996E-2</v>
      </c>
    </row>
    <row r="382" spans="1:17" x14ac:dyDescent="0.3">
      <c r="A382" t="s">
        <v>875</v>
      </c>
      <c r="B382" t="s">
        <v>876</v>
      </c>
      <c r="C382" t="str">
        <f>IFERROR(VLOOKUP(Table1[[#This Row],[Ticker]],[1]!Table2[[Symbol]:[Industry]],2,FALSE),"-")</f>
        <v>-</v>
      </c>
      <c r="D382" t="s">
        <v>24</v>
      </c>
      <c r="E382">
        <v>18006.931180455998</v>
      </c>
      <c r="F382">
        <v>219.44</v>
      </c>
      <c r="G382">
        <v>49.955050784408897</v>
      </c>
      <c r="H382">
        <v>4.9302446176238002</v>
      </c>
      <c r="I382">
        <v>4.91289842785931</v>
      </c>
      <c r="J382">
        <v>-1.1768610631685901</v>
      </c>
      <c r="K382">
        <v>214.84168867115201</v>
      </c>
      <c r="L382">
        <v>189.02815113928199</v>
      </c>
      <c r="M382">
        <v>56.457798064030598</v>
      </c>
      <c r="N382">
        <v>0.54972548130504095</v>
      </c>
      <c r="O382">
        <v>6.0654393000364601</v>
      </c>
      <c r="P382">
        <v>79.574468085106304</v>
      </c>
      <c r="Q382">
        <v>0.20203469708114599</v>
      </c>
    </row>
    <row r="383" spans="1:17" x14ac:dyDescent="0.3">
      <c r="A383" t="s">
        <v>877</v>
      </c>
      <c r="B383" t="s">
        <v>878</v>
      </c>
      <c r="C383" t="str">
        <f>IFERROR(VLOOKUP(Table1[[#This Row],[Ticker]],[1]!Table2[[Symbol]:[Industry]],2,FALSE),"-")</f>
        <v>-</v>
      </c>
      <c r="D383" t="s">
        <v>51</v>
      </c>
      <c r="E383">
        <v>17988.430860707998</v>
      </c>
      <c r="F383">
        <v>209.49</v>
      </c>
      <c r="G383">
        <v>8.0672553743151898</v>
      </c>
      <c r="H383">
        <v>2.0600692417876099</v>
      </c>
      <c r="I383">
        <v>1.41812775653211</v>
      </c>
      <c r="J383">
        <v>-2.7480239809736902</v>
      </c>
      <c r="K383">
        <v>206.74590851620201</v>
      </c>
      <c r="L383">
        <v>184.988117031017</v>
      </c>
      <c r="M383">
        <v>50.113497342849001</v>
      </c>
      <c r="N383">
        <v>0.80355240490092095</v>
      </c>
      <c r="O383">
        <v>9.9813833595875501</v>
      </c>
      <c r="P383">
        <v>67.1240526525728</v>
      </c>
      <c r="Q383">
        <v>1.4910335472482999E-2</v>
      </c>
    </row>
    <row r="384" spans="1:17" x14ac:dyDescent="0.3">
      <c r="A384" t="s">
        <v>879</v>
      </c>
      <c r="B384" t="s">
        <v>880</v>
      </c>
      <c r="C384" t="str">
        <f>IFERROR(VLOOKUP(Table1[[#This Row],[Ticker]],[1]!Table2[[Symbol]:[Industry]],2,FALSE),"-")</f>
        <v>-</v>
      </c>
      <c r="D384" t="s">
        <v>21</v>
      </c>
      <c r="E384">
        <v>17906.186139379999</v>
      </c>
      <c r="F384">
        <v>790.5</v>
      </c>
      <c r="G384">
        <v>18.275991623108499</v>
      </c>
      <c r="H384">
        <v>6.2648103760209404</v>
      </c>
      <c r="I384">
        <v>29.403984700163701</v>
      </c>
      <c r="J384">
        <v>1.8256170805138101</v>
      </c>
      <c r="K384">
        <v>753.74100921405898</v>
      </c>
      <c r="L384">
        <v>640.53836521986898</v>
      </c>
      <c r="M384">
        <v>59.399810101143601</v>
      </c>
      <c r="N384">
        <v>0.45321633631520197</v>
      </c>
      <c r="O384">
        <v>6.19860847564832</v>
      </c>
      <c r="P384">
        <v>73.241288625904005</v>
      </c>
      <c r="Q384">
        <v>4.4453536726098003E-2</v>
      </c>
    </row>
    <row r="385" spans="1:17" x14ac:dyDescent="0.3">
      <c r="A385" t="s">
        <v>881</v>
      </c>
      <c r="B385" t="s">
        <v>882</v>
      </c>
      <c r="C385" t="str">
        <f>IFERROR(VLOOKUP(Table1[[#This Row],[Ticker]],[1]!Table2[[Symbol]:[Industry]],2,FALSE),"-")</f>
        <v>-</v>
      </c>
      <c r="D385" t="s">
        <v>177</v>
      </c>
      <c r="E385">
        <v>17844.205595700001</v>
      </c>
      <c r="F385">
        <v>1838.3</v>
      </c>
      <c r="G385">
        <v>49.1222097248476</v>
      </c>
      <c r="H385">
        <v>-1.2036242635135801</v>
      </c>
      <c r="I385">
        <v>6.7762902791915103</v>
      </c>
      <c r="J385">
        <v>1.9138651145758301</v>
      </c>
      <c r="K385">
        <v>1730.0948870243799</v>
      </c>
      <c r="L385">
        <v>1469.91488924481</v>
      </c>
      <c r="M385">
        <v>53.858066444022498</v>
      </c>
      <c r="N385">
        <v>0.442754948585519</v>
      </c>
      <c r="O385">
        <v>4.01729859108959</v>
      </c>
      <c r="P385">
        <v>87.821200510855604</v>
      </c>
      <c r="Q385">
        <v>3.2621981574888E-2</v>
      </c>
    </row>
    <row r="386" spans="1:17" x14ac:dyDescent="0.3">
      <c r="A386" t="s">
        <v>883</v>
      </c>
      <c r="B386" t="s">
        <v>884</v>
      </c>
      <c r="C386" t="str">
        <f>IFERROR(VLOOKUP(Table1[[#This Row],[Ticker]],[1]!Table2[[Symbol]:[Industry]],2,FALSE),"-")</f>
        <v>-</v>
      </c>
      <c r="D386" t="s">
        <v>135</v>
      </c>
      <c r="E386">
        <v>17792.286707160001</v>
      </c>
      <c r="F386">
        <v>3054.7</v>
      </c>
      <c r="G386">
        <v>-31.9248242930855</v>
      </c>
      <c r="H386">
        <v>9.3124869216244406</v>
      </c>
      <c r="I386">
        <v>3.9189619065048502</v>
      </c>
      <c r="J386">
        <v>0.230823266080811</v>
      </c>
      <c r="K386">
        <v>2843.98642788503</v>
      </c>
      <c r="L386">
        <v>2729.7521546821499</v>
      </c>
      <c r="M386">
        <v>57.722173541629502</v>
      </c>
      <c r="N386">
        <v>1.2232880018706001</v>
      </c>
      <c r="O386">
        <v>7.7683569581300898</v>
      </c>
      <c r="P386">
        <v>36.982062780268997</v>
      </c>
      <c r="Q386">
        <v>-9.4396159148757E-2</v>
      </c>
    </row>
    <row r="387" spans="1:17" x14ac:dyDescent="0.3">
      <c r="A387" t="s">
        <v>885</v>
      </c>
      <c r="B387" t="s">
        <v>886</v>
      </c>
      <c r="C387" t="str">
        <f>IFERROR(VLOOKUP(Table1[[#This Row],[Ticker]],[1]!Table2[[Symbol]:[Industry]],2,FALSE),"-")</f>
        <v>-</v>
      </c>
      <c r="D387" t="s">
        <v>170</v>
      </c>
      <c r="E387">
        <v>17748.627473979999</v>
      </c>
      <c r="F387">
        <v>1134.45</v>
      </c>
      <c r="G387">
        <v>-17.534193389262899</v>
      </c>
      <c r="H387">
        <v>10.9451151712063</v>
      </c>
      <c r="I387">
        <v>4.9718082901634704</v>
      </c>
      <c r="J387">
        <v>-1.8356382157535001</v>
      </c>
      <c r="K387">
        <v>1081.06778220921</v>
      </c>
      <c r="L387">
        <v>1006.18382160855</v>
      </c>
      <c r="M387">
        <v>56.320038852241098</v>
      </c>
      <c r="N387">
        <v>1.3796282928156001</v>
      </c>
      <c r="O387">
        <v>6.6596147913085604</v>
      </c>
      <c r="P387">
        <v>36.286641037962497</v>
      </c>
      <c r="Q387">
        <v>3.05263536306E-4</v>
      </c>
    </row>
    <row r="388" spans="1:17" x14ac:dyDescent="0.3">
      <c r="A388" t="s">
        <v>887</v>
      </c>
      <c r="B388" t="s">
        <v>888</v>
      </c>
      <c r="C388" t="str">
        <f>IFERROR(VLOOKUP(Table1[[#This Row],[Ticker]],[1]!Table2[[Symbol]:[Industry]],2,FALSE),"-")</f>
        <v>-</v>
      </c>
      <c r="D388" t="s">
        <v>509</v>
      </c>
      <c r="E388">
        <v>17637.914413979899</v>
      </c>
      <c r="F388">
        <v>627.75</v>
      </c>
      <c r="G388">
        <v>93.6913236795572</v>
      </c>
      <c r="H388">
        <v>5.80656435174647</v>
      </c>
      <c r="I388">
        <v>10.5015988377328</v>
      </c>
      <c r="J388">
        <v>-6.2844779387384602</v>
      </c>
      <c r="K388">
        <v>603.64190641656398</v>
      </c>
      <c r="L388">
        <v>493.95438031736398</v>
      </c>
      <c r="M388">
        <v>47.910751267449903</v>
      </c>
      <c r="N388">
        <v>1.10546805298253</v>
      </c>
      <c r="O388">
        <v>15.3325368379131</v>
      </c>
      <c r="P388">
        <v>168.38392475416799</v>
      </c>
      <c r="Q388">
        <v>0.23900375494377499</v>
      </c>
    </row>
    <row r="389" spans="1:17" x14ac:dyDescent="0.3">
      <c r="A389" t="s">
        <v>889</v>
      </c>
      <c r="B389" t="s">
        <v>890</v>
      </c>
      <c r="C389" t="str">
        <f>IFERROR(VLOOKUP(Table1[[#This Row],[Ticker]],[1]!Table2[[Symbol]:[Industry]],2,FALSE),"-")</f>
        <v>-</v>
      </c>
      <c r="D389" t="s">
        <v>773</v>
      </c>
      <c r="E389">
        <v>17607.264108300002</v>
      </c>
      <c r="F389">
        <v>444.25</v>
      </c>
      <c r="G389">
        <v>26.625194631057798</v>
      </c>
      <c r="H389">
        <v>23.583455009279501</v>
      </c>
      <c r="I389">
        <v>11.177115192992099</v>
      </c>
      <c r="J389">
        <v>-2.2432156355210102</v>
      </c>
      <c r="K389">
        <v>383.36022320911701</v>
      </c>
      <c r="L389">
        <v>338.800641306687</v>
      </c>
      <c r="M389">
        <v>67.734432915392603</v>
      </c>
      <c r="N389">
        <v>1.27701399862196</v>
      </c>
      <c r="O389">
        <v>1.96961170512099</v>
      </c>
      <c r="P389">
        <v>93.320278503046097</v>
      </c>
      <c r="Q389">
        <v>0.184148373781651</v>
      </c>
    </row>
    <row r="390" spans="1:17" x14ac:dyDescent="0.3">
      <c r="A390" t="s">
        <v>891</v>
      </c>
      <c r="B390" t="s">
        <v>892</v>
      </c>
      <c r="C390" t="str">
        <f>IFERROR(VLOOKUP(Table1[[#This Row],[Ticker]],[1]!Table2[[Symbol]:[Industry]],2,FALSE),"-")</f>
        <v>-</v>
      </c>
      <c r="D390" t="s">
        <v>538</v>
      </c>
      <c r="E390">
        <v>17542.808528725</v>
      </c>
      <c r="F390">
        <v>1007.4</v>
      </c>
      <c r="G390">
        <v>97.986188343860206</v>
      </c>
      <c r="H390">
        <v>21.0842555147659</v>
      </c>
      <c r="I390">
        <v>36.922219935700198</v>
      </c>
      <c r="J390">
        <v>-11.7089300774841</v>
      </c>
      <c r="K390">
        <v>901.58554167269006</v>
      </c>
      <c r="L390">
        <v>706.02616697602798</v>
      </c>
      <c r="M390">
        <v>51.433891517386201</v>
      </c>
      <c r="N390">
        <v>1.6851543325607301</v>
      </c>
      <c r="O390">
        <v>18.026603136787699</v>
      </c>
      <c r="P390">
        <v>136.72893902009099</v>
      </c>
    </row>
    <row r="391" spans="1:17" x14ac:dyDescent="0.3">
      <c r="A391" t="s">
        <v>893</v>
      </c>
      <c r="B391" t="s">
        <v>894</v>
      </c>
      <c r="C391" t="str">
        <f>IFERROR(VLOOKUP(Table1[[#This Row],[Ticker]],[1]!Table2[[Symbol]:[Industry]],2,FALSE),"-")</f>
        <v>-</v>
      </c>
      <c r="D391" t="s">
        <v>895</v>
      </c>
      <c r="E391">
        <v>17518.340261500001</v>
      </c>
      <c r="F391">
        <v>792.7</v>
      </c>
      <c r="G391">
        <v>-15.131669200139299</v>
      </c>
      <c r="H391">
        <v>12.231368079041999</v>
      </c>
      <c r="I391">
        <v>1.2968362796950399</v>
      </c>
      <c r="J391">
        <v>-0.68436458614209394</v>
      </c>
      <c r="K391">
        <v>732.44942752232305</v>
      </c>
      <c r="L391">
        <v>695.02017470605404</v>
      </c>
      <c r="M391">
        <v>71.4036480751721</v>
      </c>
      <c r="N391">
        <v>1.4188354848279501</v>
      </c>
      <c r="O391">
        <v>7.1653841301879604</v>
      </c>
      <c r="P391">
        <v>33.4511784511784</v>
      </c>
      <c r="Q391">
        <v>7.4125714136171E-2</v>
      </c>
    </row>
    <row r="392" spans="1:17" x14ac:dyDescent="0.3">
      <c r="A392" t="s">
        <v>896</v>
      </c>
      <c r="B392" t="s">
        <v>897</v>
      </c>
      <c r="C392" t="str">
        <f>IFERROR(VLOOKUP(Table1[[#This Row],[Ticker]],[1]!Table2[[Symbol]:[Industry]],2,FALSE),"-")</f>
        <v>-</v>
      </c>
      <c r="D392" t="s">
        <v>127</v>
      </c>
      <c r="E392">
        <v>17381.126495789998</v>
      </c>
      <c r="F392">
        <v>1050.1500000000001</v>
      </c>
      <c r="G392">
        <v>223.365798893061</v>
      </c>
      <c r="H392">
        <v>11.332621758784599</v>
      </c>
      <c r="I392">
        <v>-29.548590765285901</v>
      </c>
      <c r="J392">
        <v>9.32132815565339</v>
      </c>
      <c r="K392">
        <v>920.06473318792098</v>
      </c>
      <c r="L392">
        <v>838.05580214137206</v>
      </c>
      <c r="M392">
        <v>69.450997161725198</v>
      </c>
      <c r="N392">
        <v>1.4429655013104601</v>
      </c>
      <c r="O392">
        <v>25.124982145407699</v>
      </c>
      <c r="P392">
        <v>264.635416666666</v>
      </c>
      <c r="Q392">
        <v>0.22820060583306101</v>
      </c>
    </row>
    <row r="393" spans="1:17" x14ac:dyDescent="0.3">
      <c r="A393" t="s">
        <v>898</v>
      </c>
      <c r="B393" t="s">
        <v>899</v>
      </c>
      <c r="C393" t="str">
        <f>IFERROR(VLOOKUP(Table1[[#This Row],[Ticker]],[1]!Table2[[Symbol]:[Industry]],2,FALSE),"-")</f>
        <v>-</v>
      </c>
      <c r="D393" t="s">
        <v>730</v>
      </c>
      <c r="E393">
        <v>17317.280363499998</v>
      </c>
      <c r="F393">
        <v>993.95</v>
      </c>
      <c r="G393">
        <v>9.5347120526822309</v>
      </c>
      <c r="H393">
        <v>11.2417939297806</v>
      </c>
      <c r="I393">
        <v>18.6618884291365</v>
      </c>
      <c r="J393">
        <v>1.52136140610171</v>
      </c>
      <c r="K393">
        <v>902.75680968996403</v>
      </c>
      <c r="L393">
        <v>773.89962196035196</v>
      </c>
      <c r="M393">
        <v>59.676380338130102</v>
      </c>
      <c r="N393">
        <v>0.78854157970987204</v>
      </c>
      <c r="O393">
        <v>1.7103476029981299</v>
      </c>
      <c r="P393">
        <v>70.342759211653799</v>
      </c>
      <c r="Q393">
        <v>0.182416448887671</v>
      </c>
    </row>
    <row r="394" spans="1:17" x14ac:dyDescent="0.3">
      <c r="A394" t="s">
        <v>900</v>
      </c>
      <c r="B394" t="s">
        <v>901</v>
      </c>
      <c r="C394" t="str">
        <f>IFERROR(VLOOKUP(Table1[[#This Row],[Ticker]],[1]!Table2[[Symbol]:[Industry]],2,FALSE),"-")</f>
        <v>-</v>
      </c>
      <c r="D394" t="s">
        <v>222</v>
      </c>
      <c r="E394">
        <v>17152.026177</v>
      </c>
      <c r="F394">
        <v>2750.1</v>
      </c>
      <c r="G394">
        <v>130.520054102709</v>
      </c>
      <c r="H394">
        <v>22.414491178574501</v>
      </c>
      <c r="I394">
        <v>46.219474460869897</v>
      </c>
      <c r="J394">
        <v>4.2687644425514</v>
      </c>
      <c r="K394">
        <v>2264.9953488094802</v>
      </c>
      <c r="L394">
        <v>1801.8010385013099</v>
      </c>
      <c r="M394">
        <v>50.249635938400402</v>
      </c>
      <c r="N394">
        <v>0.91359247067732097</v>
      </c>
      <c r="O394">
        <v>0.869059306934305</v>
      </c>
      <c r="P394">
        <v>180.59381695745299</v>
      </c>
      <c r="Q394">
        <v>7.1165968067079005E-2</v>
      </c>
    </row>
    <row r="395" spans="1:17" x14ac:dyDescent="0.3">
      <c r="A395" t="s">
        <v>902</v>
      </c>
      <c r="B395" t="s">
        <v>903</v>
      </c>
      <c r="C395" t="str">
        <f>IFERROR(VLOOKUP(Table1[[#This Row],[Ticker]],[1]!Table2[[Symbol]:[Industry]],2,FALSE),"-")</f>
        <v>-</v>
      </c>
      <c r="D395" t="s">
        <v>51</v>
      </c>
      <c r="E395">
        <v>17128.228638635999</v>
      </c>
      <c r="F395">
        <v>213.54</v>
      </c>
      <c r="G395">
        <v>-23.828455449432798</v>
      </c>
      <c r="H395">
        <v>-1.9930992911447001</v>
      </c>
      <c r="I395">
        <v>-23.874974697840798</v>
      </c>
      <c r="J395">
        <v>-0.253050906104617</v>
      </c>
      <c r="K395">
        <v>212.105658357593</v>
      </c>
      <c r="L395">
        <v>211.94985445604601</v>
      </c>
      <c r="M395">
        <v>43.2910004563916</v>
      </c>
      <c r="N395">
        <v>3.2131434898566198</v>
      </c>
      <c r="O395">
        <v>35.454715744122801</v>
      </c>
      <c r="P395">
        <v>16.6725857123343</v>
      </c>
      <c r="Q395">
        <v>4.3497572605514997E-2</v>
      </c>
    </row>
    <row r="396" spans="1:17" x14ac:dyDescent="0.3">
      <c r="A396" t="s">
        <v>904</v>
      </c>
      <c r="B396" t="s">
        <v>905</v>
      </c>
      <c r="C396" t="str">
        <f>IFERROR(VLOOKUP(Table1[[#This Row],[Ticker]],[1]!Table2[[Symbol]:[Industry]],2,FALSE),"-")</f>
        <v>-</v>
      </c>
      <c r="D396" t="s">
        <v>54</v>
      </c>
      <c r="E396">
        <v>16769.625</v>
      </c>
      <c r="F396">
        <v>6900.2</v>
      </c>
      <c r="G396">
        <v>31.8740557905945</v>
      </c>
      <c r="H396">
        <v>-2.2951986877407902</v>
      </c>
      <c r="I396">
        <v>14.145417550074599</v>
      </c>
      <c r="J396">
        <v>0.844278808444066</v>
      </c>
      <c r="K396">
        <v>6636.5869017782097</v>
      </c>
      <c r="L396">
        <v>5846.4494741523604</v>
      </c>
      <c r="M396">
        <v>49.529112506757897</v>
      </c>
      <c r="N396">
        <v>0.36785363322849302</v>
      </c>
      <c r="O396">
        <v>9.7388481493290104</v>
      </c>
      <c r="P396">
        <v>62.357647058823503</v>
      </c>
      <c r="Q396">
        <v>8.2673226914608003E-2</v>
      </c>
    </row>
    <row r="397" spans="1:17" hidden="1" x14ac:dyDescent="0.3">
      <c r="A397" t="s">
        <v>906</v>
      </c>
      <c r="B397" t="s">
        <v>907</v>
      </c>
      <c r="C397" t="str">
        <f>IFERROR(VLOOKUP(Table1[[#This Row],[Ticker]],[1]!Table2[[Symbol]:[Industry]],2,FALSE),"-")</f>
        <v>-</v>
      </c>
      <c r="D397" t="s">
        <v>51</v>
      </c>
      <c r="E397">
        <v>16751.211290660001</v>
      </c>
      <c r="F397">
        <v>416.5</v>
      </c>
      <c r="G397">
        <v>-2.61070404400773</v>
      </c>
      <c r="H397">
        <v>-1.16673683614967E-2</v>
      </c>
      <c r="I397">
        <v>13.9567460133969</v>
      </c>
      <c r="J397">
        <v>4.7722925229650102</v>
      </c>
      <c r="K397">
        <v>402.80191382755402</v>
      </c>
      <c r="M397">
        <v>40.007918126081698</v>
      </c>
      <c r="N397">
        <v>0.84381924533056896</v>
      </c>
      <c r="O397">
        <v>16.914765906362501</v>
      </c>
      <c r="P397">
        <v>42.636986301369802</v>
      </c>
    </row>
    <row r="398" spans="1:17" x14ac:dyDescent="0.3">
      <c r="A398" t="s">
        <v>908</v>
      </c>
      <c r="B398" t="s">
        <v>909</v>
      </c>
      <c r="C398" t="str">
        <f>IFERROR(VLOOKUP(Table1[[#This Row],[Ticker]],[1]!Table2[[Symbol]:[Industry]],2,FALSE),"-")</f>
        <v>-</v>
      </c>
      <c r="D398" t="s">
        <v>54</v>
      </c>
      <c r="E398">
        <v>16574.38464366</v>
      </c>
      <c r="F398">
        <v>703.8</v>
      </c>
      <c r="G398">
        <v>101.267517154419</v>
      </c>
      <c r="H398">
        <v>6.3069904891729101</v>
      </c>
      <c r="I398">
        <v>38.240558207037303</v>
      </c>
      <c r="J398">
        <v>0.19592335439404501</v>
      </c>
      <c r="K398">
        <v>611.19026452887499</v>
      </c>
      <c r="L398">
        <v>484.38842880684598</v>
      </c>
      <c r="M398">
        <v>51.345509202045598</v>
      </c>
      <c r="N398">
        <v>1.03814401672725</v>
      </c>
      <c r="O398">
        <v>2.4438761011651202</v>
      </c>
      <c r="P398">
        <v>133.510285335102</v>
      </c>
      <c r="Q398">
        <v>9.0621166086850002E-2</v>
      </c>
    </row>
    <row r="399" spans="1:17" hidden="1" x14ac:dyDescent="0.3">
      <c r="A399" t="s">
        <v>910</v>
      </c>
      <c r="B399" t="s">
        <v>911</v>
      </c>
      <c r="C399" t="str">
        <f>IFERROR(VLOOKUP(Table1[[#This Row],[Ticker]],[1]!Table2[[Symbol]:[Industry]],2,FALSE),"-")</f>
        <v>-</v>
      </c>
      <c r="D399" t="s">
        <v>257</v>
      </c>
      <c r="E399">
        <v>16439.214059999998</v>
      </c>
      <c r="F399">
        <v>16239.9</v>
      </c>
      <c r="G399">
        <v>-22.119282435608099</v>
      </c>
      <c r="H399">
        <v>-1.3904147338747399</v>
      </c>
      <c r="I399">
        <v>-0.242322048045609</v>
      </c>
      <c r="J399">
        <v>-0.21744900058496899</v>
      </c>
      <c r="K399">
        <v>15505.4590034512</v>
      </c>
      <c r="L399">
        <v>15110.6830834595</v>
      </c>
      <c r="M399">
        <v>58.359314361368902</v>
      </c>
      <c r="N399">
        <v>1.20026942051713</v>
      </c>
      <c r="O399">
        <v>9.5705638581518393</v>
      </c>
      <c r="P399">
        <v>27.649088608191899</v>
      </c>
      <c r="Q399">
        <v>7.2407632172373004E-2</v>
      </c>
    </row>
    <row r="400" spans="1:17" x14ac:dyDescent="0.3">
      <c r="A400" t="s">
        <v>912</v>
      </c>
      <c r="B400" t="s">
        <v>913</v>
      </c>
      <c r="C400" t="str">
        <f>IFERROR(VLOOKUP(Table1[[#This Row],[Ticker]],[1]!Table2[[Symbol]:[Industry]],2,FALSE),"-")</f>
        <v>-</v>
      </c>
      <c r="D400" t="s">
        <v>185</v>
      </c>
      <c r="E400">
        <v>16371.0874869299</v>
      </c>
      <c r="F400">
        <v>503.1</v>
      </c>
      <c r="G400">
        <v>20.210017942633499</v>
      </c>
      <c r="H400">
        <v>12.7259717636529</v>
      </c>
      <c r="I400">
        <v>11.802167590479399</v>
      </c>
      <c r="J400">
        <v>-2.27169491838236</v>
      </c>
      <c r="K400">
        <v>471.96189779820702</v>
      </c>
      <c r="L400">
        <v>434.04237360981398</v>
      </c>
      <c r="M400">
        <v>64.151229030913399</v>
      </c>
      <c r="N400">
        <v>2.56565926911999</v>
      </c>
      <c r="O400">
        <v>6.9171138938580699</v>
      </c>
      <c r="P400">
        <v>96.293406164650804</v>
      </c>
    </row>
    <row r="401" spans="1:17" x14ac:dyDescent="0.3">
      <c r="A401" t="s">
        <v>914</v>
      </c>
      <c r="B401" t="s">
        <v>915</v>
      </c>
      <c r="C401" t="str">
        <f>IFERROR(VLOOKUP(Table1[[#This Row],[Ticker]],[1]!Table2[[Symbol]:[Industry]],2,FALSE),"-")</f>
        <v>-</v>
      </c>
      <c r="D401" t="s">
        <v>573</v>
      </c>
      <c r="E401">
        <v>16342.68864</v>
      </c>
      <c r="F401">
        <v>3336.65</v>
      </c>
      <c r="G401">
        <v>-55.810799351649102</v>
      </c>
      <c r="H401">
        <v>-7.7441624460543999</v>
      </c>
      <c r="I401">
        <v>-3.0748924454770998</v>
      </c>
      <c r="J401">
        <v>2.6473366596251199E-2</v>
      </c>
      <c r="K401">
        <v>3427.90004554184</v>
      </c>
      <c r="L401">
        <v>3521.1516743900902</v>
      </c>
      <c r="M401">
        <v>40.264716755463503</v>
      </c>
      <c r="N401">
        <v>0.63787378832723396</v>
      </c>
      <c r="O401">
        <v>41.586621311794701</v>
      </c>
      <c r="P401">
        <v>16.019054573271401</v>
      </c>
      <c r="Q401">
        <v>-7.3681058030565003E-2</v>
      </c>
    </row>
    <row r="402" spans="1:17" x14ac:dyDescent="0.3">
      <c r="A402" t="s">
        <v>916</v>
      </c>
      <c r="B402" t="s">
        <v>917</v>
      </c>
      <c r="C402" t="str">
        <f>IFERROR(VLOOKUP(Table1[[#This Row],[Ticker]],[1]!Table2[[Symbol]:[Industry]],2,FALSE),"-")</f>
        <v>-</v>
      </c>
      <c r="D402" t="s">
        <v>573</v>
      </c>
      <c r="E402">
        <v>16137.8783676</v>
      </c>
      <c r="F402">
        <v>5325.05</v>
      </c>
      <c r="G402">
        <v>-19.6895874608654</v>
      </c>
      <c r="H402">
        <v>-0.95251599377933205</v>
      </c>
      <c r="I402">
        <v>10.906060259375501</v>
      </c>
      <c r="J402">
        <v>-5.3744851039632398</v>
      </c>
      <c r="K402">
        <v>5234.6960909837599</v>
      </c>
      <c r="L402">
        <v>4823.8389489453402</v>
      </c>
      <c r="M402">
        <v>38.616146170538499</v>
      </c>
      <c r="N402">
        <v>0.472695908173139</v>
      </c>
      <c r="O402">
        <v>11.902235659759</v>
      </c>
      <c r="P402">
        <v>32.430987316587903</v>
      </c>
      <c r="Q402">
        <v>4.2765158439957998E-2</v>
      </c>
    </row>
    <row r="403" spans="1:17" x14ac:dyDescent="0.3">
      <c r="A403" t="s">
        <v>918</v>
      </c>
      <c r="B403" t="s">
        <v>919</v>
      </c>
      <c r="C403" t="str">
        <f>IFERROR(VLOOKUP(Table1[[#This Row],[Ticker]],[1]!Table2[[Symbol]:[Industry]],2,FALSE),"-")</f>
        <v>-</v>
      </c>
      <c r="D403" t="s">
        <v>573</v>
      </c>
      <c r="E403">
        <v>16132.0667301799</v>
      </c>
      <c r="F403">
        <v>880.45</v>
      </c>
      <c r="G403">
        <v>50.815310806138697</v>
      </c>
      <c r="H403">
        <v>2.70878796705734</v>
      </c>
      <c r="I403">
        <v>10.7858274197461</v>
      </c>
      <c r="J403">
        <v>0.218483511465521</v>
      </c>
      <c r="K403">
        <v>837.22532806460094</v>
      </c>
      <c r="L403">
        <v>706.78909956682401</v>
      </c>
      <c r="M403">
        <v>45.458843497586997</v>
      </c>
      <c r="N403">
        <v>0.48761648125879498</v>
      </c>
      <c r="O403">
        <v>5.2416377988528398</v>
      </c>
      <c r="P403">
        <v>109.13301662707801</v>
      </c>
      <c r="Q403">
        <v>0.120858772161289</v>
      </c>
    </row>
    <row r="404" spans="1:17" hidden="1" x14ac:dyDescent="0.3">
      <c r="A404" t="s">
        <v>920</v>
      </c>
      <c r="B404" t="s">
        <v>921</v>
      </c>
      <c r="C404" t="str">
        <f>IFERROR(VLOOKUP(Table1[[#This Row],[Ticker]],[1]!Table2[[Symbol]:[Industry]],2,FALSE),"-")</f>
        <v>-</v>
      </c>
      <c r="D404" t="s">
        <v>922</v>
      </c>
      <c r="E404">
        <v>16131.5776373399</v>
      </c>
      <c r="F404">
        <v>2657.8</v>
      </c>
      <c r="G404">
        <v>71.396318078946607</v>
      </c>
      <c r="H404">
        <v>13.8189928028719</v>
      </c>
      <c r="I404">
        <v>64.714680732717596</v>
      </c>
      <c r="J404">
        <v>1.2750815137347999</v>
      </c>
      <c r="K404">
        <v>2332.2253315401699</v>
      </c>
      <c r="M404">
        <v>72.579929470432205</v>
      </c>
      <c r="N404">
        <v>1.50376075265174</v>
      </c>
      <c r="O404">
        <v>2.1897810218977898</v>
      </c>
      <c r="P404">
        <v>116.857049608355</v>
      </c>
    </row>
    <row r="405" spans="1:17" x14ac:dyDescent="0.3">
      <c r="A405" t="s">
        <v>923</v>
      </c>
      <c r="B405" t="s">
        <v>924</v>
      </c>
      <c r="C405" t="str">
        <f>IFERROR(VLOOKUP(Table1[[#This Row],[Ticker]],[1]!Table2[[Symbol]:[Industry]],2,FALSE),"-")</f>
        <v>-</v>
      </c>
      <c r="D405" t="s">
        <v>54</v>
      </c>
      <c r="E405">
        <v>16079.62156399</v>
      </c>
      <c r="F405">
        <v>1069.9000000000001</v>
      </c>
      <c r="G405">
        <v>305.79326945320798</v>
      </c>
      <c r="H405">
        <v>19.266669740456301</v>
      </c>
      <c r="I405">
        <v>68.428332129616805</v>
      </c>
      <c r="J405">
        <v>-2.4865023153145298</v>
      </c>
      <c r="K405">
        <v>894.61921023558</v>
      </c>
      <c r="L405">
        <v>634.59964314865795</v>
      </c>
      <c r="M405">
        <v>63.045464740623999</v>
      </c>
      <c r="N405">
        <v>0.43377111773390598</v>
      </c>
      <c r="O405">
        <v>2.5983736797831498</v>
      </c>
      <c r="P405">
        <v>401.71160609613099</v>
      </c>
      <c r="Q405">
        <v>9.6731727321025002E-2</v>
      </c>
    </row>
    <row r="406" spans="1:17" x14ac:dyDescent="0.3">
      <c r="A406" t="s">
        <v>925</v>
      </c>
      <c r="B406" t="s">
        <v>926</v>
      </c>
      <c r="C406" t="str">
        <f>IFERROR(VLOOKUP(Table1[[#This Row],[Ticker]],[1]!Table2[[Symbol]:[Industry]],2,FALSE),"-")</f>
        <v>-</v>
      </c>
      <c r="D406" t="s">
        <v>225</v>
      </c>
      <c r="E406">
        <v>16073.832500324999</v>
      </c>
      <c r="F406">
        <v>3841.25</v>
      </c>
      <c r="G406">
        <v>145.302279204119</v>
      </c>
      <c r="H406">
        <v>3.8487842856891401</v>
      </c>
      <c r="I406">
        <v>-15.2352444764502</v>
      </c>
      <c r="J406">
        <v>3.6541097453311502</v>
      </c>
      <c r="K406">
        <v>3773.9535547368901</v>
      </c>
      <c r="L406">
        <v>3365.7638698187902</v>
      </c>
      <c r="M406">
        <v>72.286070870381906</v>
      </c>
      <c r="N406">
        <v>1.4710517575191699</v>
      </c>
      <c r="O406">
        <v>11.941425317279499</v>
      </c>
      <c r="P406">
        <v>184.32642487046601</v>
      </c>
      <c r="Q406">
        <v>0.26728070514532098</v>
      </c>
    </row>
    <row r="407" spans="1:17" x14ac:dyDescent="0.3">
      <c r="A407" t="s">
        <v>927</v>
      </c>
      <c r="B407" t="s">
        <v>928</v>
      </c>
      <c r="C407" t="str">
        <f>IFERROR(VLOOKUP(Table1[[#This Row],[Ticker]],[1]!Table2[[Symbol]:[Industry]],2,FALSE),"-")</f>
        <v>-</v>
      </c>
      <c r="D407" t="s">
        <v>54</v>
      </c>
      <c r="E407">
        <v>16063.53422356</v>
      </c>
      <c r="F407">
        <v>12703.6</v>
      </c>
      <c r="G407">
        <v>220.82670329985999</v>
      </c>
      <c r="H407">
        <v>16.2623179209032</v>
      </c>
      <c r="I407">
        <v>66.1785742236777</v>
      </c>
      <c r="J407">
        <v>3.21830404633541</v>
      </c>
      <c r="K407">
        <v>10232.2693995432</v>
      </c>
      <c r="L407">
        <v>7383.0224427529101</v>
      </c>
      <c r="M407">
        <v>74.562991261473499</v>
      </c>
      <c r="N407">
        <v>0.49868414434424002</v>
      </c>
      <c r="O407">
        <v>2.7999937025724799</v>
      </c>
      <c r="P407">
        <v>273.63529411764699</v>
      </c>
      <c r="Q407">
        <v>0.169762292605104</v>
      </c>
    </row>
    <row r="408" spans="1:17" x14ac:dyDescent="0.3">
      <c r="A408" t="s">
        <v>929</v>
      </c>
      <c r="B408" t="s">
        <v>930</v>
      </c>
      <c r="C408" t="str">
        <f>IFERROR(VLOOKUP(Table1[[#This Row],[Ticker]],[1]!Table2[[Symbol]:[Industry]],2,FALSE),"-")</f>
        <v>-</v>
      </c>
      <c r="D408" t="s">
        <v>552</v>
      </c>
      <c r="E408">
        <v>16046.95719465</v>
      </c>
      <c r="F408">
        <v>323.35000000000002</v>
      </c>
      <c r="G408">
        <v>-9.0298187023136407</v>
      </c>
      <c r="H408">
        <v>1.0508209340903101</v>
      </c>
      <c r="I408">
        <v>-17.780867609912001</v>
      </c>
      <c r="J408">
        <v>3.6487133082475398</v>
      </c>
      <c r="K408">
        <v>318.23466526125799</v>
      </c>
      <c r="L408">
        <v>317.79173598703102</v>
      </c>
      <c r="M408">
        <v>59.652061605973003</v>
      </c>
      <c r="N408">
        <v>1.3004833114248</v>
      </c>
      <c r="O408">
        <v>21.230864388433499</v>
      </c>
      <c r="P408">
        <v>25.817120622568101</v>
      </c>
      <c r="Q408">
        <v>-4.412802722307E-2</v>
      </c>
    </row>
    <row r="409" spans="1:17" x14ac:dyDescent="0.3">
      <c r="A409" t="s">
        <v>931</v>
      </c>
      <c r="B409" t="s">
        <v>932</v>
      </c>
      <c r="C409" t="str">
        <f>IFERROR(VLOOKUP(Table1[[#This Row],[Ticker]],[1]!Table2[[Symbol]:[Industry]],2,FALSE),"-")</f>
        <v>-</v>
      </c>
      <c r="D409" t="s">
        <v>933</v>
      </c>
      <c r="E409">
        <v>16011.617125229999</v>
      </c>
      <c r="F409">
        <v>494.3</v>
      </c>
      <c r="G409">
        <v>84.348727750383503</v>
      </c>
      <c r="H409">
        <v>1.99202354868002</v>
      </c>
      <c r="I409">
        <v>-0.29088417501888297</v>
      </c>
      <c r="J409">
        <v>-1.8379080772027601</v>
      </c>
      <c r="K409">
        <v>480.348354241246</v>
      </c>
      <c r="L409">
        <v>399.67665495566399</v>
      </c>
      <c r="M409">
        <v>60.0294911164399</v>
      </c>
      <c r="N409">
        <v>0.50275163510357901</v>
      </c>
      <c r="O409">
        <v>24.984827028120499</v>
      </c>
      <c r="P409">
        <v>144.09876543209799</v>
      </c>
      <c r="Q409">
        <v>0.122261529381572</v>
      </c>
    </row>
    <row r="410" spans="1:17" x14ac:dyDescent="0.3">
      <c r="A410" t="s">
        <v>934</v>
      </c>
      <c r="B410" t="s">
        <v>935</v>
      </c>
      <c r="C410" t="str">
        <f>IFERROR(VLOOKUP(Table1[[#This Row],[Ticker]],[1]!Table2[[Symbol]:[Industry]],2,FALSE),"-")</f>
        <v>-</v>
      </c>
      <c r="D410" t="s">
        <v>257</v>
      </c>
      <c r="E410">
        <v>15959.396473999999</v>
      </c>
      <c r="F410">
        <v>880.15</v>
      </c>
      <c r="G410">
        <v>29.2412097344092</v>
      </c>
      <c r="H410">
        <v>-1.6484836737495601</v>
      </c>
      <c r="I410">
        <v>4.3312979063399402</v>
      </c>
      <c r="J410">
        <v>0.20943091950256601</v>
      </c>
      <c r="K410">
        <v>931.35676889352101</v>
      </c>
      <c r="L410">
        <v>828.91824838271305</v>
      </c>
      <c r="M410">
        <v>45.693555181153897</v>
      </c>
      <c r="N410">
        <v>0.57058544178193105</v>
      </c>
      <c r="O410">
        <v>20.4340169289325</v>
      </c>
      <c r="P410">
        <v>67.583777608529999</v>
      </c>
      <c r="Q410">
        <v>0.163703386946535</v>
      </c>
    </row>
    <row r="411" spans="1:17" x14ac:dyDescent="0.3">
      <c r="A411" t="s">
        <v>936</v>
      </c>
      <c r="B411" t="s">
        <v>937</v>
      </c>
      <c r="C411" t="str">
        <f>IFERROR(VLOOKUP(Table1[[#This Row],[Ticker]],[1]!Table2[[Symbol]:[Industry]],2,FALSE),"-")</f>
        <v>-</v>
      </c>
      <c r="D411" t="s">
        <v>273</v>
      </c>
      <c r="E411">
        <v>15844.3639978149</v>
      </c>
      <c r="F411">
        <v>689.6</v>
      </c>
      <c r="G411">
        <v>54.468332726922803</v>
      </c>
      <c r="H411">
        <v>4.2148308661634903</v>
      </c>
      <c r="I411">
        <v>4.45491025756374</v>
      </c>
      <c r="J411">
        <v>1.0053755048867801</v>
      </c>
      <c r="K411">
        <v>678.87903086705603</v>
      </c>
      <c r="L411">
        <v>596.60203984351404</v>
      </c>
      <c r="M411">
        <v>54.370486103751098</v>
      </c>
      <c r="N411">
        <v>0.64684942141234403</v>
      </c>
      <c r="O411">
        <v>20.0696055684454</v>
      </c>
      <c r="P411">
        <v>172.569169960474</v>
      </c>
      <c r="Q411">
        <v>6.0921669765273002E-2</v>
      </c>
    </row>
    <row r="412" spans="1:17" x14ac:dyDescent="0.3">
      <c r="A412" t="s">
        <v>938</v>
      </c>
      <c r="B412" t="s">
        <v>939</v>
      </c>
      <c r="C412" t="str">
        <f>IFERROR(VLOOKUP(Table1[[#This Row],[Ticker]],[1]!Table2[[Symbol]:[Industry]],2,FALSE),"-")</f>
        <v>-</v>
      </c>
      <c r="D412" t="s">
        <v>730</v>
      </c>
      <c r="E412">
        <v>15818.663325</v>
      </c>
      <c r="F412">
        <v>4106.7</v>
      </c>
      <c r="G412">
        <v>34.985161622786002</v>
      </c>
      <c r="H412">
        <v>-11.1338947461284</v>
      </c>
      <c r="I412">
        <v>15.2397429943054</v>
      </c>
      <c r="J412">
        <v>-1.53843165630558</v>
      </c>
      <c r="K412">
        <v>4125.2178232932201</v>
      </c>
      <c r="L412">
        <v>3594.29369312574</v>
      </c>
      <c r="M412">
        <v>35.569981440023298</v>
      </c>
      <c r="N412">
        <v>0.62311111876125602</v>
      </c>
      <c r="O412">
        <v>33.6352789344242</v>
      </c>
      <c r="P412">
        <v>115.56914516679301</v>
      </c>
      <c r="Q412">
        <v>0.12720653114265201</v>
      </c>
    </row>
    <row r="413" spans="1:17" x14ac:dyDescent="0.3">
      <c r="A413" t="s">
        <v>940</v>
      </c>
      <c r="B413" t="s">
        <v>941</v>
      </c>
      <c r="C413" t="str">
        <f>IFERROR(VLOOKUP(Table1[[#This Row],[Ticker]],[1]!Table2[[Symbol]:[Industry]],2,FALSE),"-")</f>
        <v>-</v>
      </c>
      <c r="D413" t="s">
        <v>21</v>
      </c>
      <c r="E413">
        <v>15704.9189304799</v>
      </c>
      <c r="F413">
        <v>2680.65</v>
      </c>
      <c r="G413">
        <v>190.05348348478</v>
      </c>
      <c r="H413">
        <v>19.091027250205101</v>
      </c>
      <c r="I413">
        <v>35.248481325735497</v>
      </c>
      <c r="J413">
        <v>3.9389995578741299</v>
      </c>
      <c r="K413">
        <v>2450.2857678069399</v>
      </c>
      <c r="L413">
        <v>1868.30490255059</v>
      </c>
      <c r="M413">
        <v>74.242590016431095</v>
      </c>
      <c r="N413">
        <v>0.96736234783103103</v>
      </c>
      <c r="O413">
        <v>9.1153265066308506</v>
      </c>
      <c r="P413">
        <v>262.93663688058399</v>
      </c>
    </row>
    <row r="414" spans="1:17" x14ac:dyDescent="0.3">
      <c r="A414" t="s">
        <v>942</v>
      </c>
      <c r="B414" t="s">
        <v>943</v>
      </c>
      <c r="C414" t="str">
        <f>IFERROR(VLOOKUP(Table1[[#This Row],[Ticker]],[1]!Table2[[Symbol]:[Industry]],2,FALSE),"-")</f>
        <v>-</v>
      </c>
      <c r="D414" t="s">
        <v>54</v>
      </c>
      <c r="E414">
        <v>15686.50210353</v>
      </c>
      <c r="F414">
        <v>7266.55</v>
      </c>
      <c r="G414">
        <v>34.391996065374201</v>
      </c>
      <c r="H414">
        <v>9.0557613763250195</v>
      </c>
      <c r="I414">
        <v>21.969642614803899</v>
      </c>
      <c r="J414">
        <v>4.2247872631418</v>
      </c>
      <c r="K414">
        <v>6586.5154930393701</v>
      </c>
      <c r="L414">
        <v>5767.4149411855096</v>
      </c>
      <c r="M414">
        <v>59.708827853370401</v>
      </c>
      <c r="N414">
        <v>0.76980476407156995</v>
      </c>
      <c r="O414">
        <v>3.7576291362475902</v>
      </c>
      <c r="P414">
        <v>64.841123131857699</v>
      </c>
      <c r="Q414">
        <v>1.9169123156704E-2</v>
      </c>
    </row>
    <row r="415" spans="1:17" hidden="1" x14ac:dyDescent="0.3">
      <c r="A415" t="s">
        <v>944</v>
      </c>
      <c r="B415" t="s">
        <v>945</v>
      </c>
      <c r="C415" t="str">
        <f>IFERROR(VLOOKUP(Table1[[#This Row],[Ticker]],[1]!Table2[[Symbol]:[Industry]],2,FALSE),"-")</f>
        <v>-</v>
      </c>
      <c r="D415" t="s">
        <v>46</v>
      </c>
      <c r="E415">
        <v>15656.461604300001</v>
      </c>
      <c r="F415">
        <v>1483.55</v>
      </c>
      <c r="G415">
        <v>460.75338265227202</v>
      </c>
      <c r="H415">
        <v>-3.0717644744417498</v>
      </c>
      <c r="I415">
        <v>2.8354348543208201</v>
      </c>
      <c r="J415">
        <v>-2.9992094136577401</v>
      </c>
      <c r="K415">
        <v>1666.27076757133</v>
      </c>
      <c r="L415">
        <v>1451.2266352008901</v>
      </c>
      <c r="M415">
        <v>49.219348516953701</v>
      </c>
      <c r="N415">
        <v>0.55291462884409903</v>
      </c>
      <c r="O415">
        <v>104.762225742307</v>
      </c>
      <c r="P415">
        <v>552.97095070422495</v>
      </c>
      <c r="Q415">
        <v>0.282878312883659</v>
      </c>
    </row>
    <row r="416" spans="1:17" x14ac:dyDescent="0.3">
      <c r="A416" t="s">
        <v>946</v>
      </c>
      <c r="B416" t="s">
        <v>947</v>
      </c>
      <c r="C416" t="str">
        <f>IFERROR(VLOOKUP(Table1[[#This Row],[Ticker]],[1]!Table2[[Symbol]:[Industry]],2,FALSE),"-")</f>
        <v>-</v>
      </c>
      <c r="D416" t="s">
        <v>573</v>
      </c>
      <c r="E416">
        <v>15651.982709239999</v>
      </c>
      <c r="F416">
        <v>1506.55</v>
      </c>
      <c r="G416">
        <v>-24.230051705129299</v>
      </c>
      <c r="H416">
        <v>-9.7107238441533497</v>
      </c>
      <c r="I416">
        <v>-4.0694903485698202</v>
      </c>
      <c r="J416">
        <v>-4.7384217112360902</v>
      </c>
      <c r="K416">
        <v>1506.74757585474</v>
      </c>
      <c r="L416">
        <v>1440.49963385358</v>
      </c>
      <c r="M416">
        <v>29.6269254628473</v>
      </c>
      <c r="N416">
        <v>0.66959514171704904</v>
      </c>
      <c r="O416">
        <v>12.1768278517141</v>
      </c>
      <c r="P416">
        <v>21.202735317779499</v>
      </c>
      <c r="Q416">
        <v>-5.0534739164360999E-2</v>
      </c>
    </row>
    <row r="417" spans="1:17" x14ac:dyDescent="0.3">
      <c r="A417" t="s">
        <v>948</v>
      </c>
      <c r="B417" t="s">
        <v>949</v>
      </c>
      <c r="C417" t="str">
        <f>IFERROR(VLOOKUP(Table1[[#This Row],[Ticker]],[1]!Table2[[Symbol]:[Industry]],2,FALSE),"-")</f>
        <v>-</v>
      </c>
      <c r="D417" t="s">
        <v>950</v>
      </c>
      <c r="E417">
        <v>15646.17478944</v>
      </c>
      <c r="F417">
        <v>806.95</v>
      </c>
      <c r="G417">
        <v>35.214383732352303</v>
      </c>
      <c r="H417">
        <v>3.00912446367116</v>
      </c>
      <c r="I417">
        <v>42.776321014837798</v>
      </c>
      <c r="J417">
        <v>3.2532523776120099</v>
      </c>
      <c r="K417">
        <v>774.36599554113798</v>
      </c>
      <c r="L417">
        <v>636.19281251884297</v>
      </c>
      <c r="M417">
        <v>57.989035660181898</v>
      </c>
      <c r="N417">
        <v>0.53826742644896597</v>
      </c>
      <c r="O417">
        <v>8.64365821922053</v>
      </c>
      <c r="P417">
        <v>80.788618796908196</v>
      </c>
      <c r="Q417">
        <v>-2.1830108612737001E-2</v>
      </c>
    </row>
    <row r="418" spans="1:17" x14ac:dyDescent="0.3">
      <c r="A418" t="s">
        <v>951</v>
      </c>
      <c r="B418" t="s">
        <v>952</v>
      </c>
      <c r="C418" t="str">
        <f>IFERROR(VLOOKUP(Table1[[#This Row],[Ticker]],[1]!Table2[[Symbol]:[Industry]],2,FALSE),"-")</f>
        <v>-</v>
      </c>
      <c r="D418" t="s">
        <v>538</v>
      </c>
      <c r="E418">
        <v>15625.630202175</v>
      </c>
      <c r="F418">
        <v>650.4</v>
      </c>
      <c r="G418">
        <v>-2.4473096468085802</v>
      </c>
      <c r="H418">
        <v>-8.9943380913318602</v>
      </c>
      <c r="I418">
        <v>-27.312898447478801</v>
      </c>
      <c r="J418">
        <v>-1.01084340058584</v>
      </c>
      <c r="K418">
        <v>681.74326218449698</v>
      </c>
      <c r="L418">
        <v>641.34371067601501</v>
      </c>
      <c r="M418">
        <v>35.066576957836503</v>
      </c>
      <c r="N418">
        <v>0.31189389123938399</v>
      </c>
      <c r="O418">
        <v>26.991082410824099</v>
      </c>
      <c r="P418">
        <v>50.451075641915303</v>
      </c>
      <c r="Q418">
        <v>8.9237289646546994E-2</v>
      </c>
    </row>
    <row r="419" spans="1:17" hidden="1" x14ac:dyDescent="0.3">
      <c r="A419" t="s">
        <v>953</v>
      </c>
      <c r="B419" t="s">
        <v>954</v>
      </c>
      <c r="C419" t="str">
        <f>IFERROR(VLOOKUP(Table1[[#This Row],[Ticker]],[1]!Table2[[Symbol]:[Industry]],2,FALSE),"-")</f>
        <v>-</v>
      </c>
      <c r="D419" t="s">
        <v>573</v>
      </c>
      <c r="E419">
        <v>15625.10943497</v>
      </c>
      <c r="F419">
        <v>3561.3</v>
      </c>
      <c r="G419">
        <v>-0.369199607243199</v>
      </c>
      <c r="H419">
        <v>11.2294457052965</v>
      </c>
      <c r="I419">
        <v>30.4317613561517</v>
      </c>
      <c r="J419">
        <v>0.28963758053899802</v>
      </c>
      <c r="K419">
        <v>3122.9691683808301</v>
      </c>
      <c r="L419">
        <v>2773.6012134247499</v>
      </c>
      <c r="M419">
        <v>64.4385471140031</v>
      </c>
      <c r="N419">
        <v>0.77444772222441605</v>
      </c>
      <c r="O419">
        <v>0.52228118945327695</v>
      </c>
      <c r="P419">
        <v>57.093074547860603</v>
      </c>
      <c r="Q419">
        <v>3.1470491181342999E-2</v>
      </c>
    </row>
    <row r="420" spans="1:17" x14ac:dyDescent="0.3">
      <c r="A420" t="s">
        <v>955</v>
      </c>
      <c r="B420" t="s">
        <v>956</v>
      </c>
      <c r="C420" t="str">
        <f>IFERROR(VLOOKUP(Table1[[#This Row],[Ticker]],[1]!Table2[[Symbol]:[Industry]],2,FALSE),"-")</f>
        <v>-</v>
      </c>
      <c r="D420" t="s">
        <v>127</v>
      </c>
      <c r="E420">
        <v>15608.4067571</v>
      </c>
      <c r="F420">
        <v>54.9</v>
      </c>
      <c r="G420">
        <v>-32.8021539800217</v>
      </c>
      <c r="H420">
        <v>-6.0743316085176096</v>
      </c>
      <c r="I420">
        <v>-23.125152325193099</v>
      </c>
      <c r="J420">
        <v>-3.80528683401017</v>
      </c>
      <c r="K420">
        <v>56.2524547294367</v>
      </c>
      <c r="L420">
        <v>55.773801140010399</v>
      </c>
      <c r="M420">
        <v>31.568804133678402</v>
      </c>
      <c r="N420">
        <v>0.60806968858073596</v>
      </c>
      <c r="O420">
        <v>34.244080145719401</v>
      </c>
      <c r="P420">
        <v>40.229885057471201</v>
      </c>
    </row>
    <row r="421" spans="1:17" x14ac:dyDescent="0.3">
      <c r="A421" t="s">
        <v>957</v>
      </c>
      <c r="B421" t="s">
        <v>958</v>
      </c>
      <c r="C421" t="str">
        <f>IFERROR(VLOOKUP(Table1[[#This Row],[Ticker]],[1]!Table2[[Symbol]:[Industry]],2,FALSE),"-")</f>
        <v>-</v>
      </c>
      <c r="D421" t="s">
        <v>959</v>
      </c>
      <c r="E421">
        <v>15552.620530314</v>
      </c>
      <c r="F421">
        <v>198.65</v>
      </c>
      <c r="G421">
        <v>-1.69378637625534</v>
      </c>
      <c r="H421">
        <v>-5.6601027158506401E-2</v>
      </c>
      <c r="I421">
        <v>-17.3044032618877</v>
      </c>
      <c r="J421">
        <v>-1.8796279336836299</v>
      </c>
      <c r="K421">
        <v>204.70852998003599</v>
      </c>
      <c r="L421">
        <v>198.36219593454501</v>
      </c>
      <c r="M421">
        <v>39.2613131823217</v>
      </c>
      <c r="N421">
        <v>0.74237289793203898</v>
      </c>
      <c r="O421">
        <v>19.582179713063098</v>
      </c>
      <c r="P421">
        <v>45.851688693098303</v>
      </c>
      <c r="Q421">
        <v>1.8367079201724999E-2</v>
      </c>
    </row>
    <row r="422" spans="1:17" hidden="1" x14ac:dyDescent="0.3">
      <c r="A422" t="s">
        <v>960</v>
      </c>
      <c r="B422" t="s">
        <v>961</v>
      </c>
      <c r="C422" t="str">
        <f>IFERROR(VLOOKUP(Table1[[#This Row],[Ticker]],[1]!Table2[[Symbol]:[Industry]],2,FALSE),"-")</f>
        <v>-</v>
      </c>
      <c r="D422" t="s">
        <v>741</v>
      </c>
      <c r="E422">
        <v>15502.9956089399</v>
      </c>
      <c r="F422">
        <v>894.05</v>
      </c>
      <c r="G422">
        <v>-2.0882809173251098</v>
      </c>
      <c r="H422">
        <v>0.77999449845039004</v>
      </c>
      <c r="I422">
        <v>0.117660584026463</v>
      </c>
      <c r="J422">
        <v>-0.77709991034910098</v>
      </c>
      <c r="K422">
        <v>868.477419577874</v>
      </c>
      <c r="L422">
        <v>808.45565654074096</v>
      </c>
      <c r="M422">
        <v>63.673105172010501</v>
      </c>
      <c r="N422">
        <v>0.32212897262825901</v>
      </c>
      <c r="O422">
        <v>2.0043621721380398</v>
      </c>
      <c r="P422">
        <v>32.841520311431999</v>
      </c>
      <c r="Q422">
        <v>-2.790653939747E-3</v>
      </c>
    </row>
    <row r="423" spans="1:17" x14ac:dyDescent="0.3">
      <c r="A423" t="s">
        <v>962</v>
      </c>
      <c r="B423" t="s">
        <v>963</v>
      </c>
      <c r="C423" t="str">
        <f>IFERROR(VLOOKUP(Table1[[#This Row],[Ticker]],[1]!Table2[[Symbol]:[Industry]],2,FALSE),"-")</f>
        <v>-</v>
      </c>
      <c r="D423" t="s">
        <v>92</v>
      </c>
      <c r="E423">
        <v>15403.98907035</v>
      </c>
      <c r="F423">
        <v>2771.9</v>
      </c>
      <c r="G423">
        <v>-14.0670215982753</v>
      </c>
      <c r="H423">
        <v>-10.9171564044055</v>
      </c>
      <c r="I423">
        <v>-16.688463378412099</v>
      </c>
      <c r="J423">
        <v>-5.3724191897849103</v>
      </c>
      <c r="K423">
        <v>2952.6317093192602</v>
      </c>
      <c r="L423">
        <v>2633.83604753495</v>
      </c>
      <c r="M423">
        <v>26.652167008787501</v>
      </c>
      <c r="N423">
        <v>0.289441689677221</v>
      </c>
      <c r="O423">
        <v>31.859013672931901</v>
      </c>
      <c r="P423">
        <v>59.7636887608069</v>
      </c>
      <c r="Q423">
        <v>0.141381542862098</v>
      </c>
    </row>
    <row r="424" spans="1:17" x14ac:dyDescent="0.3">
      <c r="A424" t="s">
        <v>964</v>
      </c>
      <c r="B424" t="s">
        <v>965</v>
      </c>
      <c r="C424" t="str">
        <f>IFERROR(VLOOKUP(Table1[[#This Row],[Ticker]],[1]!Table2[[Symbol]:[Industry]],2,FALSE),"-")</f>
        <v>-</v>
      </c>
      <c r="D424" t="s">
        <v>204</v>
      </c>
      <c r="E424">
        <v>15381.515384025</v>
      </c>
      <c r="F424">
        <v>678.3</v>
      </c>
      <c r="G424">
        <v>-10.7494598639848</v>
      </c>
      <c r="H424">
        <v>0.95371258267161496</v>
      </c>
      <c r="I424">
        <v>14.449440720089299</v>
      </c>
      <c r="J424">
        <v>-0.62985273879128201</v>
      </c>
      <c r="K424">
        <v>645.93205289629395</v>
      </c>
      <c r="L424">
        <v>604.40084817178797</v>
      </c>
      <c r="M424">
        <v>38.896854046384597</v>
      </c>
      <c r="N424">
        <v>0.62990603868234196</v>
      </c>
      <c r="O424">
        <v>6.4425770308123198</v>
      </c>
      <c r="P424">
        <v>35.2407536636427</v>
      </c>
      <c r="Q424">
        <v>4.5372488673224E-2</v>
      </c>
    </row>
    <row r="425" spans="1:17" x14ac:dyDescent="0.3">
      <c r="A425" t="s">
        <v>966</v>
      </c>
      <c r="B425" t="s">
        <v>967</v>
      </c>
      <c r="C425" t="str">
        <f>IFERROR(VLOOKUP(Table1[[#This Row],[Ticker]],[1]!Table2[[Symbol]:[Industry]],2,FALSE),"-")</f>
        <v>-</v>
      </c>
      <c r="D425" t="s">
        <v>46</v>
      </c>
      <c r="E425">
        <v>15366.30091425</v>
      </c>
      <c r="F425">
        <v>1599.85</v>
      </c>
      <c r="G425">
        <v>-5.2875424191064102</v>
      </c>
      <c r="H425">
        <v>-4.0923154011191896</v>
      </c>
      <c r="I425">
        <v>16.170247179931799</v>
      </c>
      <c r="J425">
        <v>4.1370213475842803</v>
      </c>
      <c r="K425">
        <v>1612.65780644965</v>
      </c>
      <c r="L425">
        <v>1461.64950518156</v>
      </c>
      <c r="M425">
        <v>57.703335939182097</v>
      </c>
      <c r="N425">
        <v>0.70264587352304497</v>
      </c>
      <c r="O425">
        <v>16.2608994593243</v>
      </c>
      <c r="P425">
        <v>56.090541002000002</v>
      </c>
      <c r="Q425">
        <v>-3.1839026832800002E-2</v>
      </c>
    </row>
    <row r="426" spans="1:17" x14ac:dyDescent="0.3">
      <c r="A426" t="s">
        <v>968</v>
      </c>
      <c r="B426" t="s">
        <v>969</v>
      </c>
      <c r="C426" t="str">
        <f>IFERROR(VLOOKUP(Table1[[#This Row],[Ticker]],[1]!Table2[[Symbol]:[Industry]],2,FALSE),"-")</f>
        <v>-</v>
      </c>
      <c r="D426" t="s">
        <v>225</v>
      </c>
      <c r="E426">
        <v>15190.4747178</v>
      </c>
      <c r="F426">
        <v>1187.95</v>
      </c>
      <c r="G426">
        <v>28.938544502086099</v>
      </c>
      <c r="H426">
        <v>18.210561943572099</v>
      </c>
      <c r="I426">
        <v>20.0215127975898</v>
      </c>
      <c r="J426">
        <v>3.3824019819998901</v>
      </c>
      <c r="K426">
        <v>1062.2872133169101</v>
      </c>
      <c r="L426">
        <v>946.13974052741696</v>
      </c>
      <c r="M426">
        <v>73.522950739208596</v>
      </c>
      <c r="N426">
        <v>1.4999934999935001</v>
      </c>
      <c r="O426">
        <v>2.6137463697966901</v>
      </c>
      <c r="P426">
        <v>60.317139001349503</v>
      </c>
      <c r="Q426">
        <v>-2.8426332380003999E-2</v>
      </c>
    </row>
    <row r="427" spans="1:17" x14ac:dyDescent="0.3">
      <c r="A427" t="s">
        <v>970</v>
      </c>
      <c r="B427" t="s">
        <v>971</v>
      </c>
      <c r="C427" t="str">
        <f>IFERROR(VLOOKUP(Table1[[#This Row],[Ticker]],[1]!Table2[[Symbol]:[Industry]],2,FALSE),"-")</f>
        <v>-</v>
      </c>
      <c r="D427" t="s">
        <v>132</v>
      </c>
      <c r="E427">
        <v>15139.2470636</v>
      </c>
      <c r="F427">
        <v>1659.95</v>
      </c>
      <c r="G427">
        <v>76.775167810692906</v>
      </c>
      <c r="H427">
        <v>-0.29167913388695899</v>
      </c>
      <c r="I427">
        <v>59.665407621866599</v>
      </c>
      <c r="J427">
        <v>-11.302929228663499</v>
      </c>
      <c r="K427">
        <v>1548.2857428606201</v>
      </c>
      <c r="L427">
        <v>1123.3146762292399</v>
      </c>
      <c r="M427">
        <v>40.921188821497601</v>
      </c>
      <c r="N427">
        <v>1.06160756947562</v>
      </c>
      <c r="O427">
        <v>18.678273441971101</v>
      </c>
      <c r="P427">
        <v>155.37692307692299</v>
      </c>
      <c r="Q427">
        <v>0.20092979169759601</v>
      </c>
    </row>
    <row r="428" spans="1:17" x14ac:dyDescent="0.3">
      <c r="A428" t="s">
        <v>972</v>
      </c>
      <c r="B428" t="s">
        <v>973</v>
      </c>
      <c r="C428" t="str">
        <f>IFERROR(VLOOKUP(Table1[[#This Row],[Ticker]],[1]!Table2[[Symbol]:[Industry]],2,FALSE),"-")</f>
        <v>-</v>
      </c>
      <c r="D428" t="s">
        <v>974</v>
      </c>
      <c r="E428">
        <v>15137.015492864901</v>
      </c>
      <c r="F428">
        <v>1279.1500000000001</v>
      </c>
      <c r="G428">
        <v>48.576856037888803</v>
      </c>
      <c r="H428">
        <v>-3.1574025091331301</v>
      </c>
      <c r="I428">
        <v>-20.569819267048199</v>
      </c>
      <c r="J428">
        <v>-0.61501713484440101</v>
      </c>
      <c r="K428">
        <v>1345.15355878069</v>
      </c>
      <c r="L428">
        <v>1223.1725090411501</v>
      </c>
      <c r="M428">
        <v>41.158229868867899</v>
      </c>
      <c r="N428">
        <v>0.51658518606607395</v>
      </c>
      <c r="O428">
        <v>32.509869835437499</v>
      </c>
      <c r="P428">
        <v>98.517886241949199</v>
      </c>
      <c r="Q428">
        <v>0.18336677389747799</v>
      </c>
    </row>
    <row r="429" spans="1:17" x14ac:dyDescent="0.3">
      <c r="A429" t="s">
        <v>975</v>
      </c>
      <c r="B429" t="s">
        <v>976</v>
      </c>
      <c r="C429" t="str">
        <f>IFERROR(VLOOKUP(Table1[[#This Row],[Ticker]],[1]!Table2[[Symbol]:[Industry]],2,FALSE),"-")</f>
        <v>-</v>
      </c>
      <c r="D429" t="s">
        <v>977</v>
      </c>
      <c r="E429">
        <v>15109.51975155</v>
      </c>
      <c r="F429">
        <v>2281.4</v>
      </c>
      <c r="G429">
        <v>160.007392370248</v>
      </c>
      <c r="H429">
        <v>43.837391632894999</v>
      </c>
      <c r="I429">
        <v>136.64944749913599</v>
      </c>
      <c r="J429">
        <v>8.6503458390898302</v>
      </c>
      <c r="K429">
        <v>1800.46031989825</v>
      </c>
      <c r="L429">
        <v>1282.4288974623501</v>
      </c>
      <c r="M429">
        <v>62.318078300187203</v>
      </c>
      <c r="N429">
        <v>0.646147266575964</v>
      </c>
      <c r="O429">
        <v>11.5104760234943</v>
      </c>
      <c r="P429">
        <v>222.87008208321501</v>
      </c>
      <c r="Q429">
        <v>0.24613669791134801</v>
      </c>
    </row>
    <row r="430" spans="1:17" x14ac:dyDescent="0.3">
      <c r="A430" t="s">
        <v>978</v>
      </c>
      <c r="B430" t="s">
        <v>979</v>
      </c>
      <c r="C430" t="str">
        <f>IFERROR(VLOOKUP(Table1[[#This Row],[Ticker]],[1]!Table2[[Symbol]:[Industry]],2,FALSE),"-")</f>
        <v>-</v>
      </c>
      <c r="D430" t="s">
        <v>298</v>
      </c>
      <c r="E430">
        <v>15106.201811999999</v>
      </c>
      <c r="F430">
        <v>1053.7</v>
      </c>
      <c r="G430">
        <v>121.11781432743</v>
      </c>
      <c r="H430">
        <v>8.5240787450226794</v>
      </c>
      <c r="I430">
        <v>11.004742683390701</v>
      </c>
      <c r="J430">
        <v>3.25236172761928</v>
      </c>
      <c r="K430">
        <v>1025.3084553603701</v>
      </c>
      <c r="L430">
        <v>854.80970970538601</v>
      </c>
      <c r="M430">
        <v>54.419406350235299</v>
      </c>
      <c r="N430">
        <v>0.58897225637660999</v>
      </c>
      <c r="O430">
        <v>9.79880421372307</v>
      </c>
      <c r="P430">
        <v>161.44780100489999</v>
      </c>
      <c r="Q430">
        <v>0.141392693155729</v>
      </c>
    </row>
    <row r="431" spans="1:17" x14ac:dyDescent="0.3">
      <c r="A431" t="s">
        <v>980</v>
      </c>
      <c r="B431" t="s">
        <v>981</v>
      </c>
      <c r="C431" t="str">
        <f>IFERROR(VLOOKUP(Table1[[#This Row],[Ticker]],[1]!Table2[[Symbol]:[Industry]],2,FALSE),"-")</f>
        <v>-</v>
      </c>
      <c r="D431" t="s">
        <v>338</v>
      </c>
      <c r="E431">
        <v>15073.98811101</v>
      </c>
      <c r="F431">
        <v>4510.8500000000004</v>
      </c>
      <c r="G431">
        <v>19.8074777386188</v>
      </c>
      <c r="H431">
        <v>2.90575588107632</v>
      </c>
      <c r="I431">
        <v>8.8096291920912897</v>
      </c>
      <c r="J431">
        <v>2.6637954561155701</v>
      </c>
      <c r="K431">
        <v>4267.2397469726802</v>
      </c>
      <c r="L431">
        <v>3807.8369294193299</v>
      </c>
      <c r="M431">
        <v>65.787112838220395</v>
      </c>
      <c r="N431">
        <v>0.80233828214579395</v>
      </c>
      <c r="O431">
        <v>8.3609519270203894</v>
      </c>
      <c r="P431">
        <v>65.776079087117097</v>
      </c>
      <c r="Q431">
        <v>2.4350101543335001E-2</v>
      </c>
    </row>
    <row r="432" spans="1:17" x14ac:dyDescent="0.3">
      <c r="A432" t="s">
        <v>982</v>
      </c>
      <c r="B432" t="s">
        <v>983</v>
      </c>
      <c r="C432" t="str">
        <f>IFERROR(VLOOKUP(Table1[[#This Row],[Ticker]],[1]!Table2[[Symbol]:[Industry]],2,FALSE),"-")</f>
        <v>-</v>
      </c>
      <c r="D432" t="s">
        <v>72</v>
      </c>
      <c r="E432">
        <v>14967</v>
      </c>
      <c r="F432">
        <v>97.89</v>
      </c>
      <c r="G432">
        <v>57.423612891143897</v>
      </c>
      <c r="H432">
        <v>-5.8409453552028596</v>
      </c>
      <c r="I432">
        <v>13.8435975107605</v>
      </c>
      <c r="J432">
        <v>-2.8600388028846999</v>
      </c>
      <c r="K432">
        <v>95.9534359953674</v>
      </c>
      <c r="L432">
        <v>78.295181782197204</v>
      </c>
      <c r="M432">
        <v>39.479061776248003</v>
      </c>
      <c r="N432">
        <v>0.32024355444081298</v>
      </c>
      <c r="O432">
        <v>34.640923485545002</v>
      </c>
      <c r="P432">
        <v>121.72140430351</v>
      </c>
      <c r="Q432">
        <v>7.4933278255434999E-2</v>
      </c>
    </row>
    <row r="433" spans="1:17" x14ac:dyDescent="0.3">
      <c r="A433" t="s">
        <v>984</v>
      </c>
      <c r="B433" t="s">
        <v>985</v>
      </c>
      <c r="C433" t="str">
        <f>IFERROR(VLOOKUP(Table1[[#This Row],[Ticker]],[1]!Table2[[Symbol]:[Industry]],2,FALSE),"-")</f>
        <v>-</v>
      </c>
      <c r="D433" t="s">
        <v>986</v>
      </c>
      <c r="E433">
        <v>14852.8375896</v>
      </c>
      <c r="F433">
        <v>1527.1</v>
      </c>
      <c r="G433">
        <v>-43.996220688796498</v>
      </c>
      <c r="H433">
        <v>2.5781639933299099</v>
      </c>
      <c r="I433">
        <v>-1.99078511007009</v>
      </c>
      <c r="J433">
        <v>-1.00140463233898</v>
      </c>
      <c r="K433">
        <v>1470.9289377782</v>
      </c>
      <c r="L433">
        <v>1468.99579137605</v>
      </c>
      <c r="M433">
        <v>55.860706501142097</v>
      </c>
      <c r="N433">
        <v>0.53905014445641597</v>
      </c>
      <c r="O433">
        <v>22.811210791696698</v>
      </c>
      <c r="P433">
        <v>26.814482644079</v>
      </c>
      <c r="Q433">
        <v>-2.1741631173839E-2</v>
      </c>
    </row>
    <row r="434" spans="1:17" x14ac:dyDescent="0.3">
      <c r="A434" t="s">
        <v>987</v>
      </c>
      <c r="B434" t="s">
        <v>988</v>
      </c>
      <c r="C434" t="str">
        <f>IFERROR(VLOOKUP(Table1[[#This Row],[Ticker]],[1]!Table2[[Symbol]:[Industry]],2,FALSE),"-")</f>
        <v>-</v>
      </c>
      <c r="D434" t="s">
        <v>989</v>
      </c>
      <c r="E434">
        <v>14724.393745609999</v>
      </c>
      <c r="F434">
        <v>833</v>
      </c>
      <c r="G434">
        <v>44.255423643320803</v>
      </c>
      <c r="H434">
        <v>7.42735939562876</v>
      </c>
      <c r="I434">
        <v>22.509209729257101</v>
      </c>
      <c r="J434">
        <v>-1.8064056459548301</v>
      </c>
      <c r="K434">
        <v>778.64592133026201</v>
      </c>
      <c r="L434">
        <v>671.67697712768302</v>
      </c>
      <c r="M434">
        <v>67.266727504429994</v>
      </c>
      <c r="N434">
        <v>0.88364627454266098</v>
      </c>
      <c r="O434">
        <v>5.0420168067226898</v>
      </c>
      <c r="P434">
        <v>84.007068698917607</v>
      </c>
      <c r="Q434">
        <v>7.9519072589222001E-2</v>
      </c>
    </row>
    <row r="435" spans="1:17" x14ac:dyDescent="0.3">
      <c r="A435" t="s">
        <v>990</v>
      </c>
      <c r="B435" t="s">
        <v>991</v>
      </c>
      <c r="C435" t="str">
        <f>IFERROR(VLOOKUP(Table1[[#This Row],[Ticker]],[1]!Table2[[Symbol]:[Industry]],2,FALSE),"-")</f>
        <v>-</v>
      </c>
      <c r="D435" t="s">
        <v>18</v>
      </c>
      <c r="E435">
        <v>14617.143024000001</v>
      </c>
      <c r="F435">
        <v>972.95</v>
      </c>
      <c r="G435">
        <v>99.788200984142094</v>
      </c>
      <c r="H435">
        <v>-0.44427097558255801</v>
      </c>
      <c r="I435">
        <v>-3.6228088491916601</v>
      </c>
      <c r="J435">
        <v>-1.34102622178436</v>
      </c>
      <c r="K435">
        <v>979.21239157438902</v>
      </c>
      <c r="L435">
        <v>865.02837068238</v>
      </c>
      <c r="M435">
        <v>51.708797020614902</v>
      </c>
      <c r="N435">
        <v>0.34143210269335</v>
      </c>
      <c r="O435">
        <v>31.044760779073901</v>
      </c>
      <c r="P435">
        <v>134.98369762106</v>
      </c>
      <c r="Q435">
        <v>0.196115015843287</v>
      </c>
    </row>
    <row r="436" spans="1:17" x14ac:dyDescent="0.3">
      <c r="A436" t="s">
        <v>992</v>
      </c>
      <c r="B436" t="s">
        <v>993</v>
      </c>
      <c r="C436" t="str">
        <f>IFERROR(VLOOKUP(Table1[[#This Row],[Ticker]],[1]!Table2[[Symbol]:[Industry]],2,FALSE),"-")</f>
        <v>-</v>
      </c>
      <c r="D436" t="s">
        <v>54</v>
      </c>
      <c r="E436">
        <v>14394.0819933</v>
      </c>
      <c r="F436">
        <v>927.8</v>
      </c>
      <c r="G436">
        <v>68.139990382529305</v>
      </c>
      <c r="H436">
        <v>7.6387287811481404</v>
      </c>
      <c r="I436">
        <v>50.577589364756001</v>
      </c>
      <c r="J436">
        <v>-3.3724089099064498</v>
      </c>
      <c r="K436">
        <v>826.845969256226</v>
      </c>
      <c r="L436">
        <v>672.13635344008605</v>
      </c>
      <c r="M436">
        <v>58.3503807610387</v>
      </c>
      <c r="N436">
        <v>0.51418433594775703</v>
      </c>
      <c r="O436">
        <v>2.4466479844794198</v>
      </c>
      <c r="P436">
        <v>191.07450980392099</v>
      </c>
      <c r="Q436">
        <v>2.6468556059695999E-2</v>
      </c>
    </row>
    <row r="437" spans="1:17" x14ac:dyDescent="0.3">
      <c r="A437" t="s">
        <v>994</v>
      </c>
      <c r="B437" t="s">
        <v>995</v>
      </c>
      <c r="C437" t="str">
        <f>IFERROR(VLOOKUP(Table1[[#This Row],[Ticker]],[1]!Table2[[Symbol]:[Industry]],2,FALSE),"-")</f>
        <v>-</v>
      </c>
      <c r="D437" t="s">
        <v>54</v>
      </c>
      <c r="E437">
        <v>14327.4445790399</v>
      </c>
      <c r="F437">
        <v>1968.85</v>
      </c>
      <c r="G437">
        <v>54.602155339228801</v>
      </c>
      <c r="H437">
        <v>16.028400680965301</v>
      </c>
      <c r="I437">
        <v>19.520914795434599</v>
      </c>
      <c r="J437">
        <v>-1.67374653288589</v>
      </c>
      <c r="K437">
        <v>1637.5158326324499</v>
      </c>
      <c r="L437">
        <v>1399.58576076298</v>
      </c>
      <c r="M437">
        <v>61.823119182547501</v>
      </c>
      <c r="N437">
        <v>1.7147765703201201</v>
      </c>
      <c r="O437">
        <v>1.37897757574219</v>
      </c>
      <c r="P437">
        <v>106.37840670859499</v>
      </c>
      <c r="Q437">
        <v>7.7315219393717993E-2</v>
      </c>
    </row>
    <row r="438" spans="1:17" x14ac:dyDescent="0.3">
      <c r="A438" t="s">
        <v>996</v>
      </c>
      <c r="B438" t="s">
        <v>997</v>
      </c>
      <c r="C438" t="str">
        <f>IFERROR(VLOOKUP(Table1[[#This Row],[Ticker]],[1]!Table2[[Symbol]:[Industry]],2,FALSE),"-")</f>
        <v>-</v>
      </c>
      <c r="D438" t="s">
        <v>163</v>
      </c>
      <c r="E438">
        <v>14151.827456000001</v>
      </c>
      <c r="F438">
        <v>13878.65</v>
      </c>
      <c r="G438">
        <v>121.004454786474</v>
      </c>
      <c r="H438">
        <v>3.5820854388717298</v>
      </c>
      <c r="I438">
        <v>47.874156350539799</v>
      </c>
      <c r="J438">
        <v>-6.52457332376036</v>
      </c>
      <c r="K438">
        <v>13040.542120705</v>
      </c>
      <c r="L438">
        <v>10015.8057495831</v>
      </c>
      <c r="M438">
        <v>49.053264236131199</v>
      </c>
      <c r="N438">
        <v>0.76302602051760304</v>
      </c>
      <c r="O438">
        <v>6.6386139862306397</v>
      </c>
      <c r="P438">
        <v>229.49870015787999</v>
      </c>
      <c r="Q438">
        <v>0.23836790555151799</v>
      </c>
    </row>
    <row r="439" spans="1:17" x14ac:dyDescent="0.3">
      <c r="A439" t="s">
        <v>998</v>
      </c>
      <c r="B439" t="s">
        <v>999</v>
      </c>
      <c r="C439" t="str">
        <f>IFERROR(VLOOKUP(Table1[[#This Row],[Ticker]],[1]!Table2[[Symbol]:[Industry]],2,FALSE),"-")</f>
        <v>-</v>
      </c>
      <c r="D439" t="s">
        <v>627</v>
      </c>
      <c r="E439">
        <v>14117.513736000001</v>
      </c>
      <c r="F439">
        <v>488.75</v>
      </c>
      <c r="G439">
        <v>-8.2367960800654902</v>
      </c>
      <c r="H439">
        <v>-8.4963171871324707</v>
      </c>
      <c r="I439">
        <v>0.985637825853245</v>
      </c>
      <c r="J439">
        <v>-3.73635064696265</v>
      </c>
      <c r="K439">
        <v>500.84818849372601</v>
      </c>
      <c r="L439">
        <v>455.67744571055198</v>
      </c>
      <c r="M439">
        <v>38.469605866954701</v>
      </c>
      <c r="N439">
        <v>1.2124912322133801</v>
      </c>
      <c r="O439">
        <v>21.1253196930946</v>
      </c>
      <c r="P439">
        <v>44.387001477104803</v>
      </c>
      <c r="Q439">
        <v>1.3289602379596E-2</v>
      </c>
    </row>
    <row r="440" spans="1:17" x14ac:dyDescent="0.3">
      <c r="A440" t="s">
        <v>1000</v>
      </c>
      <c r="B440" t="s">
        <v>1001</v>
      </c>
      <c r="C440" t="str">
        <f>IFERROR(VLOOKUP(Table1[[#This Row],[Ticker]],[1]!Table2[[Symbol]:[Industry]],2,FALSE),"-")</f>
        <v>-</v>
      </c>
      <c r="D440" t="s">
        <v>257</v>
      </c>
      <c r="E440">
        <v>14015.9899579049</v>
      </c>
      <c r="F440">
        <v>6019.55</v>
      </c>
      <c r="G440">
        <v>-5.0111548217760999</v>
      </c>
      <c r="H440">
        <v>8.4361675681599895</v>
      </c>
      <c r="I440">
        <v>29.529556111928201</v>
      </c>
      <c r="J440">
        <v>-6.4744993145643397</v>
      </c>
      <c r="K440">
        <v>5458.8436237994301</v>
      </c>
      <c r="L440">
        <v>4849.8109299171902</v>
      </c>
      <c r="M440">
        <v>53.782285332937199</v>
      </c>
      <c r="N440">
        <v>1.0628177078579899</v>
      </c>
      <c r="O440">
        <v>10.965935991893</v>
      </c>
      <c r="P440">
        <v>59.161037003741299</v>
      </c>
      <c r="Q440">
        <v>0.14252204233215299</v>
      </c>
    </row>
    <row r="441" spans="1:17" x14ac:dyDescent="0.3">
      <c r="A441" t="s">
        <v>1002</v>
      </c>
      <c r="B441" t="s">
        <v>1003</v>
      </c>
      <c r="C441" t="str">
        <f>IFERROR(VLOOKUP(Table1[[#This Row],[Ticker]],[1]!Table2[[Symbol]:[Industry]],2,FALSE),"-")</f>
        <v>-</v>
      </c>
      <c r="D441" t="s">
        <v>118</v>
      </c>
      <c r="E441">
        <v>13980.30019752</v>
      </c>
      <c r="F441">
        <v>2270.0500000000002</v>
      </c>
      <c r="G441">
        <v>6.6035857272965401</v>
      </c>
      <c r="H441">
        <v>-1.48602329826098</v>
      </c>
      <c r="I441">
        <v>32.146119486213799</v>
      </c>
      <c r="J441">
        <v>-2.1667682274899001</v>
      </c>
      <c r="K441">
        <v>2175.9244867889802</v>
      </c>
      <c r="L441">
        <v>1860.45159851584</v>
      </c>
      <c r="M441">
        <v>36.926924317110497</v>
      </c>
      <c r="N441">
        <v>0.44153547415519101</v>
      </c>
      <c r="O441">
        <v>9.4249025351864404</v>
      </c>
      <c r="P441">
        <v>57.625941742179599</v>
      </c>
      <c r="Q441">
        <v>-6.0188257522346002E-2</v>
      </c>
    </row>
    <row r="442" spans="1:17" hidden="1" x14ac:dyDescent="0.3">
      <c r="A442" t="s">
        <v>1004</v>
      </c>
      <c r="B442" t="s">
        <v>1005</v>
      </c>
      <c r="C442" t="str">
        <f>IFERROR(VLOOKUP(Table1[[#This Row],[Ticker]],[1]!Table2[[Symbol]:[Industry]],2,FALSE),"-")</f>
        <v>-</v>
      </c>
      <c r="D442" t="s">
        <v>538</v>
      </c>
      <c r="E442">
        <v>13958.705024429901</v>
      </c>
      <c r="F442">
        <v>591</v>
      </c>
      <c r="G442">
        <v>-25.512773266051401</v>
      </c>
      <c r="H442">
        <v>2.2533143185231999</v>
      </c>
      <c r="I442">
        <v>-8.9453232086468297</v>
      </c>
      <c r="J442">
        <v>3.2548160845930898</v>
      </c>
      <c r="K442">
        <v>570.65722469475099</v>
      </c>
      <c r="M442">
        <v>61.2270779485413</v>
      </c>
      <c r="N442">
        <v>0.61843022221948196</v>
      </c>
      <c r="O442">
        <v>11.6751269035533</v>
      </c>
      <c r="P442">
        <v>25.7179323548181</v>
      </c>
    </row>
    <row r="443" spans="1:17" hidden="1" x14ac:dyDescent="0.3">
      <c r="A443" t="s">
        <v>1006</v>
      </c>
      <c r="B443" t="s">
        <v>1007</v>
      </c>
      <c r="C443" t="str">
        <f>IFERROR(VLOOKUP(Table1[[#This Row],[Ticker]],[1]!Table2[[Symbol]:[Industry]],2,FALSE),"-")</f>
        <v>-</v>
      </c>
      <c r="D443" t="s">
        <v>163</v>
      </c>
      <c r="E443">
        <v>13951.450961189999</v>
      </c>
      <c r="F443">
        <v>11442.1</v>
      </c>
      <c r="G443">
        <v>300.84587041721397</v>
      </c>
      <c r="H443">
        <v>35.688173127225802</v>
      </c>
      <c r="I443">
        <v>61.582078774723499</v>
      </c>
      <c r="J443">
        <v>-3.2674821030466998</v>
      </c>
      <c r="K443">
        <v>9545.9745534325302</v>
      </c>
      <c r="L443">
        <v>6888.1275672481697</v>
      </c>
      <c r="M443">
        <v>58.9486935990709</v>
      </c>
      <c r="N443">
        <v>0.850037205369224</v>
      </c>
      <c r="O443">
        <v>8.3542356735214707</v>
      </c>
      <c r="P443">
        <v>386.69076988515502</v>
      </c>
      <c r="Q443">
        <v>0.24354378564883</v>
      </c>
    </row>
    <row r="444" spans="1:17" x14ac:dyDescent="0.3">
      <c r="A444" t="s">
        <v>1008</v>
      </c>
      <c r="B444" t="s">
        <v>1009</v>
      </c>
      <c r="C444" t="str">
        <f>IFERROR(VLOOKUP(Table1[[#This Row],[Ticker]],[1]!Table2[[Symbol]:[Industry]],2,FALSE),"-")</f>
        <v>-</v>
      </c>
      <c r="D444" t="s">
        <v>163</v>
      </c>
      <c r="E444">
        <v>13925.13765615</v>
      </c>
      <c r="F444">
        <v>620.1</v>
      </c>
      <c r="G444">
        <v>4.4504868244434199</v>
      </c>
      <c r="H444">
        <v>4.3273390497488098</v>
      </c>
      <c r="I444">
        <v>12.6739231184981</v>
      </c>
      <c r="J444">
        <v>0.47184906213078998</v>
      </c>
      <c r="K444">
        <v>611.954337376897</v>
      </c>
      <c r="L444">
        <v>539.21810764834095</v>
      </c>
      <c r="M444">
        <v>63.215711360164697</v>
      </c>
      <c r="N444">
        <v>0.254054289359187</v>
      </c>
      <c r="O444">
        <v>15.586195774875</v>
      </c>
      <c r="P444">
        <v>79.180813407498306</v>
      </c>
      <c r="Q444">
        <v>0.19335291871948301</v>
      </c>
    </row>
    <row r="445" spans="1:17" x14ac:dyDescent="0.3">
      <c r="A445" t="s">
        <v>1010</v>
      </c>
      <c r="B445" t="s">
        <v>1011</v>
      </c>
      <c r="C445" t="str">
        <f>IFERROR(VLOOKUP(Table1[[#This Row],[Ticker]],[1]!Table2[[Symbol]:[Industry]],2,FALSE),"-")</f>
        <v>-</v>
      </c>
      <c r="D445" t="s">
        <v>46</v>
      </c>
      <c r="E445">
        <v>13886.159732960001</v>
      </c>
      <c r="F445">
        <v>750.4</v>
      </c>
      <c r="G445">
        <v>19.6783210050672</v>
      </c>
      <c r="H445">
        <v>11.222165005250901</v>
      </c>
      <c r="I445">
        <v>35.512622516962701</v>
      </c>
      <c r="J445">
        <v>0.56670985022267395</v>
      </c>
      <c r="K445">
        <v>706.86833860750596</v>
      </c>
      <c r="L445">
        <v>602.46022272846506</v>
      </c>
      <c r="M445">
        <v>55.908475676486603</v>
      </c>
      <c r="N445">
        <v>1.06698820772075</v>
      </c>
      <c r="O445">
        <v>8.33555437100215</v>
      </c>
      <c r="P445">
        <v>67.5</v>
      </c>
      <c r="Q445">
        <v>8.0300536593312002E-2</v>
      </c>
    </row>
    <row r="446" spans="1:17" x14ac:dyDescent="0.3">
      <c r="A446" t="s">
        <v>1012</v>
      </c>
      <c r="B446" t="s">
        <v>1013</v>
      </c>
      <c r="C446" t="str">
        <f>IFERROR(VLOOKUP(Table1[[#This Row],[Ticker]],[1]!Table2[[Symbol]:[Industry]],2,FALSE),"-")</f>
        <v>-</v>
      </c>
      <c r="D446" t="s">
        <v>24</v>
      </c>
      <c r="E446">
        <v>13829.577459516</v>
      </c>
      <c r="F446">
        <v>216.9</v>
      </c>
      <c r="G446">
        <v>-36.558577930185599</v>
      </c>
      <c r="H446">
        <v>-0.24526305855401401</v>
      </c>
      <c r="I446">
        <v>-33.160778263255999</v>
      </c>
      <c r="J446">
        <v>-2.7313628811053299</v>
      </c>
      <c r="K446">
        <v>231.83483551571101</v>
      </c>
      <c r="L446">
        <v>239.31477155878801</v>
      </c>
      <c r="M446">
        <v>57.118468146351098</v>
      </c>
      <c r="N446">
        <v>1.2524415716870501</v>
      </c>
      <c r="O446">
        <v>38.635315813738998</v>
      </c>
      <c r="P446">
        <v>5.6760048721071898</v>
      </c>
      <c r="Q446">
        <v>2.8470644348868E-2</v>
      </c>
    </row>
    <row r="447" spans="1:17" x14ac:dyDescent="0.3">
      <c r="A447" t="s">
        <v>1014</v>
      </c>
      <c r="B447" t="s">
        <v>1015</v>
      </c>
      <c r="C447" t="str">
        <f>IFERROR(VLOOKUP(Table1[[#This Row],[Ticker]],[1]!Table2[[Symbol]:[Industry]],2,FALSE),"-")</f>
        <v>-</v>
      </c>
      <c r="D447" t="s">
        <v>603</v>
      </c>
      <c r="E447">
        <v>13639.375764</v>
      </c>
      <c r="F447">
        <v>135.63999999999999</v>
      </c>
      <c r="G447">
        <v>-75.579737381771494</v>
      </c>
      <c r="H447">
        <v>-3.6688741530670899</v>
      </c>
      <c r="I447">
        <v>-24.899908184901498</v>
      </c>
      <c r="J447">
        <v>-11.270502412416</v>
      </c>
      <c r="K447">
        <v>142.46730316929501</v>
      </c>
      <c r="L447">
        <v>169.64316663149</v>
      </c>
      <c r="M447">
        <v>53.473769545798497</v>
      </c>
      <c r="N447">
        <v>1.2625796712880299</v>
      </c>
      <c r="O447">
        <v>120.952521380123</v>
      </c>
      <c r="P447">
        <v>8.0796812749003895</v>
      </c>
      <c r="Q447">
        <v>-2.6077716508164001E-2</v>
      </c>
    </row>
    <row r="448" spans="1:17" x14ac:dyDescent="0.3">
      <c r="A448" t="s">
        <v>1016</v>
      </c>
      <c r="B448" t="s">
        <v>1017</v>
      </c>
      <c r="C448" t="str">
        <f>IFERROR(VLOOKUP(Table1[[#This Row],[Ticker]],[1]!Table2[[Symbol]:[Industry]],2,FALSE),"-")</f>
        <v>-</v>
      </c>
      <c r="D448" t="s">
        <v>127</v>
      </c>
      <c r="E448">
        <v>13638.00896562</v>
      </c>
      <c r="F448">
        <v>957.55</v>
      </c>
      <c r="G448">
        <v>100.26484168151001</v>
      </c>
      <c r="H448">
        <v>4.74676349246303</v>
      </c>
      <c r="I448">
        <v>69.059986442116596</v>
      </c>
      <c r="J448">
        <v>-2.6055188229813599</v>
      </c>
      <c r="K448">
        <v>854.52470200340895</v>
      </c>
      <c r="L448">
        <v>629.27715935481501</v>
      </c>
      <c r="M448">
        <v>50.001696283824899</v>
      </c>
      <c r="N448">
        <v>0.72574992503131397</v>
      </c>
      <c r="O448">
        <v>6.4174194559030804</v>
      </c>
      <c r="P448">
        <v>155.960973001871</v>
      </c>
      <c r="Q448">
        <v>0.19644474346402099</v>
      </c>
    </row>
    <row r="449" spans="1:17" x14ac:dyDescent="0.3">
      <c r="A449" t="s">
        <v>1018</v>
      </c>
      <c r="B449" t="s">
        <v>1019</v>
      </c>
      <c r="C449" t="str">
        <f>IFERROR(VLOOKUP(Table1[[#This Row],[Ticker]],[1]!Table2[[Symbol]:[Industry]],2,FALSE),"-")</f>
        <v>-</v>
      </c>
      <c r="D449" t="s">
        <v>298</v>
      </c>
      <c r="E449">
        <v>13636.0277836</v>
      </c>
      <c r="F449">
        <v>984</v>
      </c>
      <c r="G449">
        <v>5.8348910866326298</v>
      </c>
      <c r="H449">
        <v>3.8070235352778501</v>
      </c>
      <c r="I449">
        <v>-24.032539870848201</v>
      </c>
      <c r="J449">
        <v>-3.7197897399396398E-2</v>
      </c>
      <c r="K449">
        <v>989.25790649275802</v>
      </c>
      <c r="L449">
        <v>931.07188723645299</v>
      </c>
      <c r="M449">
        <v>58.749688687807101</v>
      </c>
      <c r="N449">
        <v>0.54429456503451001</v>
      </c>
      <c r="O449">
        <v>21.849593495934901</v>
      </c>
      <c r="P449">
        <v>57.44</v>
      </c>
      <c r="Q449">
        <v>3.9929750414582001E-2</v>
      </c>
    </row>
    <row r="450" spans="1:17" x14ac:dyDescent="0.3">
      <c r="A450" t="s">
        <v>1020</v>
      </c>
      <c r="B450" t="s">
        <v>1021</v>
      </c>
      <c r="C450" t="str">
        <f>IFERROR(VLOOKUP(Table1[[#This Row],[Ticker]],[1]!Table2[[Symbol]:[Industry]],2,FALSE),"-")</f>
        <v>-</v>
      </c>
      <c r="D450" t="s">
        <v>257</v>
      </c>
      <c r="E450">
        <v>13595.9992650899</v>
      </c>
      <c r="F450">
        <v>1691.3</v>
      </c>
      <c r="G450">
        <v>74.676196020149803</v>
      </c>
      <c r="H450">
        <v>-21.425285885635699</v>
      </c>
      <c r="I450">
        <v>56.968903060750499</v>
      </c>
      <c r="J450">
        <v>-5.2149790025167198</v>
      </c>
      <c r="K450">
        <v>1954.4444577726299</v>
      </c>
      <c r="L450">
        <v>1531.7408243499599</v>
      </c>
      <c r="M450">
        <v>26.2542295643531</v>
      </c>
      <c r="N450">
        <v>0.89413853287698397</v>
      </c>
      <c r="O450">
        <v>58.694495358599802</v>
      </c>
      <c r="P450">
        <v>121.926256396798</v>
      </c>
      <c r="Q450">
        <v>0.14828175040769001</v>
      </c>
    </row>
    <row r="451" spans="1:17" x14ac:dyDescent="0.3">
      <c r="A451" t="s">
        <v>1022</v>
      </c>
      <c r="B451" t="s">
        <v>1023</v>
      </c>
      <c r="C451" t="str">
        <f>IFERROR(VLOOKUP(Table1[[#This Row],[Ticker]],[1]!Table2[[Symbol]:[Industry]],2,FALSE),"-")</f>
        <v>-</v>
      </c>
      <c r="D451" t="s">
        <v>384</v>
      </c>
      <c r="E451">
        <v>13530.801272625</v>
      </c>
      <c r="F451">
        <v>1092.25</v>
      </c>
      <c r="G451">
        <v>46.118811278388399</v>
      </c>
      <c r="H451">
        <v>11.217291368417801</v>
      </c>
      <c r="I451">
        <v>103.457612885712</v>
      </c>
      <c r="J451">
        <v>-3.0829042338035002</v>
      </c>
      <c r="K451">
        <v>908.16925434105599</v>
      </c>
      <c r="L451">
        <v>712.30883763583199</v>
      </c>
      <c r="M451">
        <v>66.486963397134303</v>
      </c>
      <c r="N451">
        <v>0.75428371538824801</v>
      </c>
      <c r="O451">
        <v>2.90684367132065</v>
      </c>
      <c r="P451">
        <v>142.722222222222</v>
      </c>
      <c r="Q451">
        <v>9.0904895795097002E-2</v>
      </c>
    </row>
    <row r="452" spans="1:17" x14ac:dyDescent="0.3">
      <c r="A452" t="s">
        <v>1024</v>
      </c>
      <c r="B452" t="s">
        <v>1025</v>
      </c>
      <c r="C452" t="str">
        <f>IFERROR(VLOOKUP(Table1[[#This Row],[Ticker]],[1]!Table2[[Symbol]:[Industry]],2,FALSE),"-")</f>
        <v>-</v>
      </c>
      <c r="D452" t="s">
        <v>552</v>
      </c>
      <c r="E452">
        <v>13530.044516800001</v>
      </c>
      <c r="F452">
        <v>1741.45</v>
      </c>
      <c r="G452">
        <v>-23.2024755752362</v>
      </c>
      <c r="H452">
        <v>3.6044847778917699</v>
      </c>
      <c r="I452">
        <v>9.1690391806003699</v>
      </c>
      <c r="J452">
        <v>0.63580039150971301</v>
      </c>
      <c r="K452">
        <v>1709.43971036483</v>
      </c>
      <c r="L452">
        <v>1641.45105134389</v>
      </c>
      <c r="M452">
        <v>55.918155878062301</v>
      </c>
      <c r="N452">
        <v>0.87369770933014401</v>
      </c>
      <c r="O452">
        <v>13.638060237158699</v>
      </c>
      <c r="P452">
        <v>33.240244835501102</v>
      </c>
      <c r="Q452">
        <v>-8.2382376188201004E-2</v>
      </c>
    </row>
    <row r="453" spans="1:17" x14ac:dyDescent="0.3">
      <c r="A453" t="s">
        <v>1026</v>
      </c>
      <c r="B453" t="s">
        <v>1027</v>
      </c>
      <c r="C453" t="str">
        <f>IFERROR(VLOOKUP(Table1[[#This Row],[Ticker]],[1]!Table2[[Symbol]:[Industry]],2,FALSE),"-")</f>
        <v>-</v>
      </c>
      <c r="D453" t="s">
        <v>257</v>
      </c>
      <c r="E453">
        <v>13518.36464</v>
      </c>
      <c r="F453">
        <v>4284.6499999999996</v>
      </c>
      <c r="G453">
        <v>6.0586145013918298</v>
      </c>
      <c r="H453">
        <v>-1.01216779113245</v>
      </c>
      <c r="I453">
        <v>1.32093376820824</v>
      </c>
      <c r="J453">
        <v>-0.12535320450741699</v>
      </c>
      <c r="K453">
        <v>4241.0301029808797</v>
      </c>
      <c r="L453">
        <v>3872.7661901510701</v>
      </c>
      <c r="M453">
        <v>67.446528339749506</v>
      </c>
      <c r="N453">
        <v>0.52655426328280097</v>
      </c>
      <c r="O453">
        <v>16.695646085444501</v>
      </c>
      <c r="P453">
        <v>55.240942028985401</v>
      </c>
      <c r="Q453">
        <v>0.188499326079198</v>
      </c>
    </row>
    <row r="454" spans="1:17" x14ac:dyDescent="0.3">
      <c r="A454" t="s">
        <v>1028</v>
      </c>
      <c r="B454" t="s">
        <v>1029</v>
      </c>
      <c r="C454" t="str">
        <f>IFERROR(VLOOKUP(Table1[[#This Row],[Ticker]],[1]!Table2[[Symbol]:[Industry]],2,FALSE),"-")</f>
        <v>-</v>
      </c>
      <c r="D454" t="s">
        <v>132</v>
      </c>
      <c r="E454">
        <v>13443.87964555</v>
      </c>
      <c r="F454">
        <v>567.45000000000005</v>
      </c>
      <c r="G454">
        <v>169.45155761487499</v>
      </c>
      <c r="H454">
        <v>28.129665394748301</v>
      </c>
      <c r="I454">
        <v>207.431318405806</v>
      </c>
      <c r="J454">
        <v>5.8297315265660403</v>
      </c>
      <c r="K454">
        <v>437.91300581513701</v>
      </c>
      <c r="L454">
        <v>299.87938885167102</v>
      </c>
      <c r="M454">
        <v>55.3478323765111</v>
      </c>
      <c r="N454">
        <v>0.87101051325508505</v>
      </c>
      <c r="O454">
        <v>4.3263723676094603</v>
      </c>
      <c r="P454">
        <v>286.79663269827199</v>
      </c>
      <c r="Q454">
        <v>0.27331014256223402</v>
      </c>
    </row>
    <row r="455" spans="1:17" x14ac:dyDescent="0.3">
      <c r="A455" t="s">
        <v>1030</v>
      </c>
      <c r="B455" t="s">
        <v>1031</v>
      </c>
      <c r="C455" t="str">
        <f>IFERROR(VLOOKUP(Table1[[#This Row],[Ticker]],[1]!Table2[[Symbol]:[Industry]],2,FALSE),"-")</f>
        <v>-</v>
      </c>
      <c r="D455" t="s">
        <v>773</v>
      </c>
      <c r="E455">
        <v>13402.138226405001</v>
      </c>
      <c r="F455">
        <v>2870.05</v>
      </c>
      <c r="G455">
        <v>43.663383205671998</v>
      </c>
      <c r="H455">
        <v>20.1188545194623</v>
      </c>
      <c r="I455">
        <v>2.3451049861972901</v>
      </c>
      <c r="J455">
        <v>1.23473929045008</v>
      </c>
      <c r="K455">
        <v>2584.5236826650098</v>
      </c>
      <c r="L455">
        <v>2380.8321553798701</v>
      </c>
      <c r="M455">
        <v>66.816811310687598</v>
      </c>
      <c r="N455">
        <v>1.4119377219835001</v>
      </c>
      <c r="O455">
        <v>4.3535826901970296</v>
      </c>
      <c r="P455">
        <v>78.374766935984994</v>
      </c>
      <c r="Q455">
        <v>7.0355308025178004E-2</v>
      </c>
    </row>
    <row r="456" spans="1:17" x14ac:dyDescent="0.3">
      <c r="A456" t="s">
        <v>1032</v>
      </c>
      <c r="B456" t="s">
        <v>1033</v>
      </c>
      <c r="C456" t="str">
        <f>IFERROR(VLOOKUP(Table1[[#This Row],[Ticker]],[1]!Table2[[Symbol]:[Industry]],2,FALSE),"-")</f>
        <v>-</v>
      </c>
      <c r="D456" t="s">
        <v>357</v>
      </c>
      <c r="E456">
        <v>13364.029549839999</v>
      </c>
      <c r="F456">
        <v>397.7</v>
      </c>
      <c r="G456">
        <v>111.19600793795701</v>
      </c>
      <c r="H456">
        <v>34.477420635024203</v>
      </c>
      <c r="I456">
        <v>111.653390364722</v>
      </c>
      <c r="J456">
        <v>7.9144827835070801</v>
      </c>
      <c r="K456">
        <v>315.85983189810099</v>
      </c>
      <c r="L456">
        <v>241.685455576377</v>
      </c>
      <c r="M456">
        <v>83.405601832741397</v>
      </c>
      <c r="N456">
        <v>0.88804751703472395</v>
      </c>
      <c r="O456">
        <v>3.0927835051546499</v>
      </c>
      <c r="P456">
        <v>171.28240109140501</v>
      </c>
      <c r="Q456">
        <v>0.19383206181684601</v>
      </c>
    </row>
    <row r="457" spans="1:17" x14ac:dyDescent="0.3">
      <c r="A457" t="s">
        <v>1034</v>
      </c>
      <c r="B457" t="s">
        <v>1035</v>
      </c>
      <c r="C457" t="str">
        <f>IFERROR(VLOOKUP(Table1[[#This Row],[Ticker]],[1]!Table2[[Symbol]:[Industry]],2,FALSE),"-")</f>
        <v>-</v>
      </c>
      <c r="D457" t="s">
        <v>474</v>
      </c>
      <c r="E457">
        <v>13360.19977325</v>
      </c>
      <c r="F457">
        <v>2078.65</v>
      </c>
      <c r="G457">
        <v>45.006366002061696</v>
      </c>
      <c r="H457">
        <v>6.87945070853098</v>
      </c>
      <c r="I457">
        <v>78.675778903585893</v>
      </c>
      <c r="J457">
        <v>4.2319896969042903</v>
      </c>
      <c r="K457">
        <v>1886.7894762958799</v>
      </c>
      <c r="L457">
        <v>1477.5937192526201</v>
      </c>
      <c r="M457">
        <v>59.279633481182401</v>
      </c>
      <c r="N457">
        <v>1.0278711286386999</v>
      </c>
      <c r="O457">
        <v>14.497390133019</v>
      </c>
      <c r="P457">
        <v>131.37853069106799</v>
      </c>
      <c r="Q457">
        <v>0.21584113107198799</v>
      </c>
    </row>
    <row r="458" spans="1:17" x14ac:dyDescent="0.3">
      <c r="A458" t="s">
        <v>1036</v>
      </c>
      <c r="B458" t="s">
        <v>1037</v>
      </c>
      <c r="C458" t="str">
        <f>IFERROR(VLOOKUP(Table1[[#This Row],[Ticker]],[1]!Table2[[Symbol]:[Industry]],2,FALSE),"-")</f>
        <v>-</v>
      </c>
      <c r="D458" t="s">
        <v>443</v>
      </c>
      <c r="E458">
        <v>13297.150552409999</v>
      </c>
      <c r="F458">
        <v>215.39</v>
      </c>
      <c r="G458">
        <v>179.54813192511801</v>
      </c>
      <c r="H458">
        <v>5.3352260040458397</v>
      </c>
      <c r="I458">
        <v>18.749271903772399</v>
      </c>
      <c r="J458">
        <v>-2.7445202639559199</v>
      </c>
      <c r="K458">
        <v>202.53031813333101</v>
      </c>
      <c r="L458">
        <v>165.44630150437601</v>
      </c>
      <c r="M458">
        <v>54.491381936117499</v>
      </c>
      <c r="N458">
        <v>0.91792894081412602</v>
      </c>
      <c r="O458">
        <v>5.2973675658108696</v>
      </c>
      <c r="P458">
        <v>258.38602329450902</v>
      </c>
      <c r="Q458">
        <v>0.18506784005506999</v>
      </c>
    </row>
    <row r="459" spans="1:17" x14ac:dyDescent="0.3">
      <c r="A459" t="s">
        <v>1038</v>
      </c>
      <c r="B459" t="s">
        <v>1039</v>
      </c>
      <c r="C459" t="str">
        <f>IFERROR(VLOOKUP(Table1[[#This Row],[Ticker]],[1]!Table2[[Symbol]:[Industry]],2,FALSE),"-")</f>
        <v>-</v>
      </c>
      <c r="D459" t="s">
        <v>627</v>
      </c>
      <c r="E459">
        <v>13222.435187863</v>
      </c>
      <c r="F459">
        <v>27</v>
      </c>
      <c r="G459">
        <v>3.31941121047165</v>
      </c>
      <c r="H459">
        <v>3.7626874796182799</v>
      </c>
      <c r="I459">
        <v>-16.380670655925201</v>
      </c>
      <c r="J459">
        <v>-6.3736504181297002</v>
      </c>
      <c r="K459">
        <v>26.897661166792201</v>
      </c>
      <c r="L459">
        <v>25.7326583430293</v>
      </c>
      <c r="M459">
        <v>43.112366558067698</v>
      </c>
      <c r="N459">
        <v>2.9070061490564498</v>
      </c>
      <c r="O459">
        <v>44.629629629629598</v>
      </c>
      <c r="P459">
        <v>67.701863354037201</v>
      </c>
      <c r="Q459">
        <v>7.0143076213110001E-3</v>
      </c>
    </row>
    <row r="460" spans="1:17" hidden="1" x14ac:dyDescent="0.3">
      <c r="A460" t="s">
        <v>1040</v>
      </c>
      <c r="B460" t="s">
        <v>1041</v>
      </c>
      <c r="C460" t="str">
        <f>IFERROR(VLOOKUP(Table1[[#This Row],[Ticker]],[1]!Table2[[Symbol]:[Industry]],2,FALSE),"-")</f>
        <v>-</v>
      </c>
      <c r="D460" t="s">
        <v>132</v>
      </c>
      <c r="E460">
        <v>13167.75831195</v>
      </c>
      <c r="F460">
        <v>416.9</v>
      </c>
      <c r="G460">
        <v>17.2215130089177</v>
      </c>
      <c r="H460">
        <v>12.8262925847984</v>
      </c>
      <c r="I460">
        <v>56.182787405321498</v>
      </c>
      <c r="J460">
        <v>-6.1656755108815897</v>
      </c>
      <c r="K460">
        <v>385.62062609037201</v>
      </c>
      <c r="L460">
        <v>306.09219303482502</v>
      </c>
      <c r="M460">
        <v>52.644155529244898</v>
      </c>
      <c r="N460">
        <v>1.45415639291039</v>
      </c>
      <c r="O460">
        <v>14.3079875269848</v>
      </c>
      <c r="P460">
        <v>103.863080684596</v>
      </c>
      <c r="Q460">
        <v>0.19016750114830699</v>
      </c>
    </row>
    <row r="461" spans="1:17" x14ac:dyDescent="0.3">
      <c r="A461" t="s">
        <v>1042</v>
      </c>
      <c r="B461" t="s">
        <v>1043</v>
      </c>
      <c r="C461" t="str">
        <f>IFERROR(VLOOKUP(Table1[[#This Row],[Ticker]],[1]!Table2[[Symbol]:[Industry]],2,FALSE),"-")</f>
        <v>-</v>
      </c>
      <c r="D461" t="s">
        <v>204</v>
      </c>
      <c r="E461">
        <v>13143.968093014901</v>
      </c>
      <c r="F461">
        <v>573.45000000000005</v>
      </c>
      <c r="G461">
        <v>33.994188584107597</v>
      </c>
      <c r="H461">
        <v>9.2431098829581995</v>
      </c>
      <c r="I461">
        <v>21.330000352721601</v>
      </c>
      <c r="J461">
        <v>-4.8232432998555499</v>
      </c>
      <c r="K461">
        <v>519.44246114985697</v>
      </c>
      <c r="L461">
        <v>439.17360258366898</v>
      </c>
      <c r="M461">
        <v>49.085072909623797</v>
      </c>
      <c r="N461">
        <v>2.7808551522824798</v>
      </c>
      <c r="O461">
        <v>13.697794053535601</v>
      </c>
      <c r="P461">
        <v>83.210862619808296</v>
      </c>
      <c r="Q461">
        <v>0.162038615354413</v>
      </c>
    </row>
    <row r="462" spans="1:17" hidden="1" x14ac:dyDescent="0.3">
      <c r="A462" t="s">
        <v>1044</v>
      </c>
      <c r="B462" t="s">
        <v>1045</v>
      </c>
      <c r="C462" t="str">
        <f>IFERROR(VLOOKUP(Table1[[#This Row],[Ticker]],[1]!Table2[[Symbol]:[Industry]],2,FALSE),"-")</f>
        <v>-</v>
      </c>
      <c r="D462" t="s">
        <v>54</v>
      </c>
      <c r="E462">
        <v>13118.00192986</v>
      </c>
      <c r="F462">
        <v>896.95</v>
      </c>
      <c r="G462">
        <v>-16.386748176360001</v>
      </c>
      <c r="H462">
        <v>15.8816122691919</v>
      </c>
      <c r="I462">
        <v>0.18070188104464399</v>
      </c>
      <c r="J462">
        <v>-2.0774885420372602</v>
      </c>
      <c r="M462">
        <v>34.039128643917302</v>
      </c>
      <c r="O462">
        <v>31.099838341044599</v>
      </c>
      <c r="P462">
        <v>23.717241379310298</v>
      </c>
    </row>
    <row r="463" spans="1:17" x14ac:dyDescent="0.3">
      <c r="A463" t="s">
        <v>1046</v>
      </c>
      <c r="B463" t="s">
        <v>1047</v>
      </c>
      <c r="C463" t="str">
        <f>IFERROR(VLOOKUP(Table1[[#This Row],[Ticker]],[1]!Table2[[Symbol]:[Industry]],2,FALSE),"-")</f>
        <v>-</v>
      </c>
      <c r="D463" t="s">
        <v>338</v>
      </c>
      <c r="E463">
        <v>13039.4208614</v>
      </c>
      <c r="F463">
        <v>924.5</v>
      </c>
      <c r="G463">
        <v>-13.148097258884601</v>
      </c>
      <c r="H463">
        <v>-4.7729564299805602</v>
      </c>
      <c r="I463">
        <v>12.9493714920704</v>
      </c>
      <c r="J463">
        <v>-1.18465079238639</v>
      </c>
      <c r="K463">
        <v>908.25576052922997</v>
      </c>
      <c r="L463">
        <v>812.23061627376796</v>
      </c>
      <c r="M463">
        <v>42.1567614729327</v>
      </c>
      <c r="N463">
        <v>0.40972078532763301</v>
      </c>
      <c r="O463">
        <v>10.870740941049201</v>
      </c>
      <c r="P463">
        <v>42.857142857142797</v>
      </c>
      <c r="Q463">
        <v>-4.808793115282E-2</v>
      </c>
    </row>
    <row r="464" spans="1:17" x14ac:dyDescent="0.3">
      <c r="A464" t="s">
        <v>1048</v>
      </c>
      <c r="B464" t="s">
        <v>1049</v>
      </c>
      <c r="C464" t="str">
        <f>IFERROR(VLOOKUP(Table1[[#This Row],[Ticker]],[1]!Table2[[Symbol]:[Industry]],2,FALSE),"-")</f>
        <v>-</v>
      </c>
      <c r="D464" t="s">
        <v>54</v>
      </c>
      <c r="E464">
        <v>12981.3001550399</v>
      </c>
      <c r="F464">
        <v>1075.1500000000001</v>
      </c>
      <c r="G464">
        <v>43.017998278520203</v>
      </c>
      <c r="H464">
        <v>18.6141824920171</v>
      </c>
      <c r="I464">
        <v>20.7041684347512</v>
      </c>
      <c r="J464">
        <v>1.3858592618002401</v>
      </c>
      <c r="K464">
        <v>947.06948327549105</v>
      </c>
      <c r="L464">
        <v>821.92411673738104</v>
      </c>
      <c r="M464">
        <v>66.642984815829294</v>
      </c>
      <c r="N464">
        <v>1.0340678590025301</v>
      </c>
      <c r="O464">
        <v>1.84625401106821</v>
      </c>
      <c r="P464">
        <v>75.965630114566295</v>
      </c>
      <c r="Q464">
        <v>3.4817100554353997E-2</v>
      </c>
    </row>
    <row r="465" spans="1:17" x14ac:dyDescent="0.3">
      <c r="A465" t="s">
        <v>1050</v>
      </c>
      <c r="B465" t="s">
        <v>1051</v>
      </c>
      <c r="C465" t="str">
        <f>IFERROR(VLOOKUP(Table1[[#This Row],[Ticker]],[1]!Table2[[Symbol]:[Industry]],2,FALSE),"-")</f>
        <v>-</v>
      </c>
      <c r="D465" t="s">
        <v>281</v>
      </c>
      <c r="E465">
        <v>12980.33484286</v>
      </c>
      <c r="F465">
        <v>1263.6500000000001</v>
      </c>
      <c r="G465">
        <v>-8.3814079437523006</v>
      </c>
      <c r="H465">
        <v>6.2349898353644697</v>
      </c>
      <c r="I465">
        <v>-7.0784813931028499</v>
      </c>
      <c r="J465">
        <v>0.79298007780266799</v>
      </c>
      <c r="K465">
        <v>1233.11995104832</v>
      </c>
      <c r="L465">
        <v>1207.55075715364</v>
      </c>
      <c r="M465">
        <v>79.089171385391197</v>
      </c>
      <c r="N465">
        <v>0.94950282000475705</v>
      </c>
      <c r="O465">
        <v>30.494994658330999</v>
      </c>
      <c r="P465">
        <v>27.262198499420901</v>
      </c>
      <c r="Q465">
        <v>0.119417512647018</v>
      </c>
    </row>
    <row r="466" spans="1:17" hidden="1" x14ac:dyDescent="0.3">
      <c r="A466" t="s">
        <v>1052</v>
      </c>
      <c r="B466" t="s">
        <v>1053</v>
      </c>
      <c r="C466" t="str">
        <f>IFERROR(VLOOKUP(Table1[[#This Row],[Ticker]],[1]!Table2[[Symbol]:[Industry]],2,FALSE),"-")</f>
        <v>-</v>
      </c>
      <c r="D466" t="s">
        <v>1054</v>
      </c>
      <c r="E466">
        <v>12906.893384999599</v>
      </c>
      <c r="F466">
        <v>100</v>
      </c>
      <c r="G466">
        <v>-29.033529965998898</v>
      </c>
      <c r="I466">
        <v>-12.4660799085942</v>
      </c>
      <c r="M466">
        <v>50</v>
      </c>
      <c r="N466">
        <v>1</v>
      </c>
      <c r="O466">
        <v>0</v>
      </c>
      <c r="P466">
        <v>0</v>
      </c>
    </row>
    <row r="467" spans="1:17" x14ac:dyDescent="0.3">
      <c r="A467" t="s">
        <v>1055</v>
      </c>
      <c r="B467" t="s">
        <v>1056</v>
      </c>
      <c r="C467" t="str">
        <f>IFERROR(VLOOKUP(Table1[[#This Row],[Ticker]],[1]!Table2[[Symbol]:[Industry]],2,FALSE),"-")</f>
        <v>-</v>
      </c>
      <c r="D467" t="s">
        <v>231</v>
      </c>
      <c r="E467">
        <v>12745.086437675</v>
      </c>
      <c r="F467">
        <v>1560.5</v>
      </c>
      <c r="G467">
        <v>-3.15122447654627</v>
      </c>
      <c r="H467">
        <v>-4.9177054953974597</v>
      </c>
      <c r="I467">
        <v>-32.395270734188202</v>
      </c>
      <c r="J467">
        <v>-1.22813645486997</v>
      </c>
      <c r="K467">
        <v>1656.13308942157</v>
      </c>
      <c r="L467">
        <v>1602.6648096620099</v>
      </c>
      <c r="M467">
        <v>32.975417640943299</v>
      </c>
      <c r="N467">
        <v>0.536780585635944</v>
      </c>
      <c r="O467">
        <v>42.387055430951598</v>
      </c>
      <c r="P467">
        <v>53.290766208251398</v>
      </c>
      <c r="Q467">
        <v>0.138482133849717</v>
      </c>
    </row>
    <row r="468" spans="1:17" x14ac:dyDescent="0.3">
      <c r="A468" t="s">
        <v>1057</v>
      </c>
      <c r="B468" t="s">
        <v>1058</v>
      </c>
      <c r="C468" t="str">
        <f>IFERROR(VLOOKUP(Table1[[#This Row],[Ticker]],[1]!Table2[[Symbol]:[Industry]],2,FALSE),"-")</f>
        <v>-</v>
      </c>
      <c r="D468" t="s">
        <v>496</v>
      </c>
      <c r="E468">
        <v>12736.459699700001</v>
      </c>
      <c r="F468">
        <v>817.15</v>
      </c>
      <c r="G468">
        <v>-42.323128950233396</v>
      </c>
      <c r="H468">
        <v>-0.232965000266631</v>
      </c>
      <c r="I468">
        <v>-1.44780669345944</v>
      </c>
      <c r="J468">
        <v>-7.0079761971750401</v>
      </c>
      <c r="K468">
        <v>828.92868340768302</v>
      </c>
      <c r="L468">
        <v>826.23243265425197</v>
      </c>
      <c r="M468">
        <v>40.718958088823896</v>
      </c>
      <c r="N468">
        <v>0.96129663237385199</v>
      </c>
      <c r="O468">
        <v>25.429847641191898</v>
      </c>
      <c r="P468">
        <v>15.262007193737199</v>
      </c>
      <c r="Q468">
        <v>3.4907488988092997E-2</v>
      </c>
    </row>
    <row r="469" spans="1:17" x14ac:dyDescent="0.3">
      <c r="A469" t="s">
        <v>1059</v>
      </c>
      <c r="B469" t="s">
        <v>1060</v>
      </c>
      <c r="C469" t="str">
        <f>IFERROR(VLOOKUP(Table1[[#This Row],[Ticker]],[1]!Table2[[Symbol]:[Industry]],2,FALSE),"-")</f>
        <v>-</v>
      </c>
      <c r="D469" t="s">
        <v>24</v>
      </c>
      <c r="E469">
        <v>12619.567900352</v>
      </c>
      <c r="F469">
        <v>168.3</v>
      </c>
      <c r="G469">
        <v>3.0182550477319299</v>
      </c>
      <c r="H469">
        <v>3.6886198473946501</v>
      </c>
      <c r="I469">
        <v>7.9201861858263003</v>
      </c>
      <c r="J469">
        <v>-1.29385415327402</v>
      </c>
      <c r="K469">
        <v>164.17990211447699</v>
      </c>
      <c r="L469">
        <v>153.13930851693399</v>
      </c>
      <c r="M469">
        <v>61.0051328141545</v>
      </c>
      <c r="N469">
        <v>0.59706272115470205</v>
      </c>
      <c r="O469">
        <v>5.0623885918003397</v>
      </c>
      <c r="P469">
        <v>35.561820378574303</v>
      </c>
      <c r="Q469">
        <v>-1.8320857126541999E-2</v>
      </c>
    </row>
    <row r="470" spans="1:17" x14ac:dyDescent="0.3">
      <c r="A470" t="s">
        <v>1061</v>
      </c>
      <c r="B470" t="s">
        <v>1062</v>
      </c>
      <c r="C470" t="str">
        <f>IFERROR(VLOOKUP(Table1[[#This Row],[Ticker]],[1]!Table2[[Symbol]:[Industry]],2,FALSE),"-")</f>
        <v>-</v>
      </c>
      <c r="D470" t="s">
        <v>46</v>
      </c>
      <c r="E470">
        <v>12571.763799263999</v>
      </c>
      <c r="F470">
        <v>218.55</v>
      </c>
      <c r="G470">
        <v>4.1068903812444297</v>
      </c>
      <c r="H470">
        <v>-11.256178019337201</v>
      </c>
      <c r="I470">
        <v>-14.152989490240699</v>
      </c>
      <c r="J470">
        <v>2.0914240054523399</v>
      </c>
      <c r="K470">
        <v>235.86273576289301</v>
      </c>
      <c r="L470">
        <v>216.86217810177601</v>
      </c>
      <c r="M470">
        <v>51.925752530177903</v>
      </c>
      <c r="N470">
        <v>0.55773165441599304</v>
      </c>
      <c r="O470">
        <v>39.052848318462502</v>
      </c>
      <c r="P470">
        <v>87.677114641477004</v>
      </c>
      <c r="Q470">
        <v>0.116568986567866</v>
      </c>
    </row>
    <row r="471" spans="1:17" x14ac:dyDescent="0.3">
      <c r="A471" t="s">
        <v>1063</v>
      </c>
      <c r="B471" t="s">
        <v>1064</v>
      </c>
      <c r="C471" t="str">
        <f>IFERROR(VLOOKUP(Table1[[#This Row],[Ticker]],[1]!Table2[[Symbol]:[Industry]],2,FALSE),"-")</f>
        <v>-</v>
      </c>
      <c r="D471" t="s">
        <v>54</v>
      </c>
      <c r="E471">
        <v>12558.273494909999</v>
      </c>
      <c r="F471">
        <v>1363.6</v>
      </c>
      <c r="G471">
        <v>177.979866409099</v>
      </c>
      <c r="H471">
        <v>25.072983408267</v>
      </c>
      <c r="I471">
        <v>58.7329156971809</v>
      </c>
      <c r="J471">
        <v>1.1660130914414799</v>
      </c>
      <c r="K471">
        <v>1138.4918468726601</v>
      </c>
      <c r="L471">
        <v>873.50684694284996</v>
      </c>
      <c r="M471">
        <v>79.750027032353302</v>
      </c>
      <c r="N471">
        <v>0.81012618319808505</v>
      </c>
      <c r="O471">
        <v>2.1560574948665301</v>
      </c>
      <c r="P471">
        <v>209.55732122587901</v>
      </c>
      <c r="Q471">
        <v>8.8313903497196006E-2</v>
      </c>
    </row>
    <row r="472" spans="1:17" x14ac:dyDescent="0.3">
      <c r="A472" t="s">
        <v>1065</v>
      </c>
      <c r="B472" t="s">
        <v>1066</v>
      </c>
      <c r="C472" t="str">
        <f>IFERROR(VLOOKUP(Table1[[#This Row],[Ticker]],[1]!Table2[[Symbol]:[Industry]],2,FALSE),"-")</f>
        <v>-</v>
      </c>
      <c r="D472" t="s">
        <v>77</v>
      </c>
      <c r="E472">
        <v>12452.0359878</v>
      </c>
      <c r="F472">
        <v>603.9</v>
      </c>
      <c r="G472">
        <v>-45.245808842169502</v>
      </c>
      <c r="H472">
        <v>0.11170863945854401</v>
      </c>
      <c r="I472">
        <v>-6.3977563817654604</v>
      </c>
      <c r="J472">
        <v>-3.4105778901742001</v>
      </c>
      <c r="K472">
        <v>616.43005799149796</v>
      </c>
      <c r="L472">
        <v>643.91498040403701</v>
      </c>
      <c r="M472">
        <v>36.0714455627487</v>
      </c>
      <c r="N472">
        <v>0.50272647730481401</v>
      </c>
      <c r="O472">
        <v>36.446431528398698</v>
      </c>
      <c r="P472">
        <v>19.762022806147701</v>
      </c>
      <c r="Q472">
        <v>4.2488924109845998E-2</v>
      </c>
    </row>
    <row r="473" spans="1:17" x14ac:dyDescent="0.3">
      <c r="A473" t="s">
        <v>1067</v>
      </c>
      <c r="B473" t="s">
        <v>1068</v>
      </c>
      <c r="C473" t="str">
        <f>IFERROR(VLOOKUP(Table1[[#This Row],[Ticker]],[1]!Table2[[Symbol]:[Industry]],2,FALSE),"-")</f>
        <v>-</v>
      </c>
      <c r="D473" t="s">
        <v>410</v>
      </c>
      <c r="E473">
        <v>12439.16256205</v>
      </c>
      <c r="F473">
        <v>268.75</v>
      </c>
      <c r="G473">
        <v>59.828030118329899</v>
      </c>
      <c r="H473">
        <v>-2.7333755125077199</v>
      </c>
      <c r="I473">
        <v>1.1702837277693401</v>
      </c>
      <c r="J473">
        <v>-1.5710188391823501</v>
      </c>
      <c r="K473">
        <v>270.46219039039698</v>
      </c>
      <c r="L473">
        <v>228.26548500898599</v>
      </c>
      <c r="M473">
        <v>41.327676338637197</v>
      </c>
      <c r="N473">
        <v>0.29066975001683798</v>
      </c>
      <c r="O473">
        <v>42.958139534883699</v>
      </c>
      <c r="P473">
        <v>109.14396887159501</v>
      </c>
      <c r="Q473">
        <v>0.111966701302723</v>
      </c>
    </row>
    <row r="474" spans="1:17" x14ac:dyDescent="0.3">
      <c r="A474" t="s">
        <v>1069</v>
      </c>
      <c r="B474" t="s">
        <v>1070</v>
      </c>
      <c r="C474" t="str">
        <f>IFERROR(VLOOKUP(Table1[[#This Row],[Ticker]],[1]!Table2[[Symbol]:[Industry]],2,FALSE),"-")</f>
        <v>-</v>
      </c>
      <c r="D474" t="s">
        <v>127</v>
      </c>
      <c r="E474">
        <v>12378.71228976</v>
      </c>
      <c r="F474">
        <v>953.2</v>
      </c>
      <c r="G474">
        <v>21.7296175231272</v>
      </c>
      <c r="H474">
        <v>-15.2511382569533</v>
      </c>
      <c r="I474">
        <v>12.2085653075459</v>
      </c>
      <c r="J474">
        <v>-3.8022060840240002</v>
      </c>
      <c r="K474">
        <v>1011.77126129753</v>
      </c>
      <c r="L474">
        <v>878.16954141874805</v>
      </c>
      <c r="M474">
        <v>32.038258289702298</v>
      </c>
      <c r="N474">
        <v>1.0557178813002901</v>
      </c>
      <c r="O474">
        <v>28.404322282836699</v>
      </c>
      <c r="P474">
        <v>71.964640086595693</v>
      </c>
      <c r="Q474">
        <v>0.120404215520425</v>
      </c>
    </row>
    <row r="475" spans="1:17" x14ac:dyDescent="0.3">
      <c r="A475" t="s">
        <v>1071</v>
      </c>
      <c r="B475" t="s">
        <v>1072</v>
      </c>
      <c r="C475" t="str">
        <f>IFERROR(VLOOKUP(Table1[[#This Row],[Ticker]],[1]!Table2[[Symbol]:[Industry]],2,FALSE),"-")</f>
        <v>-</v>
      </c>
      <c r="D475" t="s">
        <v>298</v>
      </c>
      <c r="E475">
        <v>12357.993413765</v>
      </c>
      <c r="F475">
        <v>928.2</v>
      </c>
      <c r="G475">
        <v>-32.310766458470098</v>
      </c>
      <c r="H475">
        <v>-5.3192794642947598</v>
      </c>
      <c r="I475">
        <v>-16.552879185266899</v>
      </c>
      <c r="J475">
        <v>-6.4506944096607501</v>
      </c>
      <c r="K475">
        <v>937.16662359680799</v>
      </c>
      <c r="L475">
        <v>945.20912097455005</v>
      </c>
      <c r="M475">
        <v>42.301747356423597</v>
      </c>
      <c r="N475">
        <v>1.0689956929398801</v>
      </c>
      <c r="O475">
        <v>34.453781512604998</v>
      </c>
      <c r="P475">
        <v>18.6880634230548</v>
      </c>
      <c r="Q475">
        <v>5.3875648264519998E-3</v>
      </c>
    </row>
    <row r="476" spans="1:17" x14ac:dyDescent="0.3">
      <c r="A476" t="s">
        <v>1073</v>
      </c>
      <c r="B476" t="s">
        <v>1074</v>
      </c>
      <c r="C476" t="str">
        <f>IFERROR(VLOOKUP(Table1[[#This Row],[Ticker]],[1]!Table2[[Symbol]:[Industry]],2,FALSE),"-")</f>
        <v>-</v>
      </c>
      <c r="D476" t="s">
        <v>101</v>
      </c>
      <c r="E476">
        <v>12274.544759156999</v>
      </c>
      <c r="F476">
        <v>17.95</v>
      </c>
      <c r="G476">
        <v>78.480920901052997</v>
      </c>
      <c r="H476">
        <v>-7.7975935824276501</v>
      </c>
      <c r="I476">
        <v>-13.568008283249901</v>
      </c>
      <c r="J476">
        <v>-2.1142313787279301</v>
      </c>
      <c r="K476">
        <v>18.438344756164302</v>
      </c>
      <c r="L476">
        <v>16.8345744311091</v>
      </c>
      <c r="M476">
        <v>40.737526119519302</v>
      </c>
      <c r="N476">
        <v>0.76563583016190795</v>
      </c>
      <c r="O476">
        <v>33.704735376044503</v>
      </c>
      <c r="P476">
        <v>117.575757575757</v>
      </c>
      <c r="Q476">
        <v>0.13252455949247999</v>
      </c>
    </row>
    <row r="477" spans="1:17" x14ac:dyDescent="0.3">
      <c r="A477" t="s">
        <v>1075</v>
      </c>
      <c r="B477" t="s">
        <v>1076</v>
      </c>
      <c r="C477" t="str">
        <f>IFERROR(VLOOKUP(Table1[[#This Row],[Ticker]],[1]!Table2[[Symbol]:[Industry]],2,FALSE),"-")</f>
        <v>-</v>
      </c>
      <c r="D477" t="s">
        <v>474</v>
      </c>
      <c r="E477">
        <v>12188.069284859999</v>
      </c>
      <c r="F477">
        <v>2494.4</v>
      </c>
      <c r="G477">
        <v>2.4981678338086</v>
      </c>
      <c r="H477">
        <v>18.550318409506101</v>
      </c>
      <c r="I477">
        <v>10.3744598333539</v>
      </c>
      <c r="J477">
        <v>4.4983482560425596</v>
      </c>
      <c r="K477">
        <v>2253.5262911519198</v>
      </c>
      <c r="L477">
        <v>2033.1759885543599</v>
      </c>
      <c r="M477">
        <v>78.165135133897195</v>
      </c>
      <c r="N477">
        <v>1.0633419929950301</v>
      </c>
      <c r="O477">
        <v>3.1871391917896101</v>
      </c>
      <c r="P477">
        <v>51.304136843382203</v>
      </c>
      <c r="Q477">
        <v>0.20039074365438</v>
      </c>
    </row>
    <row r="478" spans="1:17" x14ac:dyDescent="0.3">
      <c r="A478" t="s">
        <v>1077</v>
      </c>
      <c r="B478" t="s">
        <v>1078</v>
      </c>
      <c r="C478" t="str">
        <f>IFERROR(VLOOKUP(Table1[[#This Row],[Ticker]],[1]!Table2[[Symbol]:[Industry]],2,FALSE),"-")</f>
        <v>-</v>
      </c>
      <c r="D478" t="s">
        <v>127</v>
      </c>
      <c r="E478">
        <v>12143.058564200001</v>
      </c>
      <c r="F478">
        <v>355.25</v>
      </c>
      <c r="G478">
        <v>15.9960679111188</v>
      </c>
      <c r="H478">
        <v>32.404725906774402</v>
      </c>
      <c r="I478">
        <v>54.592466999470602</v>
      </c>
      <c r="J478">
        <v>-2.8745768470253501</v>
      </c>
      <c r="K478">
        <v>298.325542029894</v>
      </c>
      <c r="L478">
        <v>248.33505162076401</v>
      </c>
      <c r="M478">
        <v>64.876769375299403</v>
      </c>
      <c r="N478">
        <v>0.94001614620746898</v>
      </c>
      <c r="O478">
        <v>3.84236453201969</v>
      </c>
      <c r="P478">
        <v>97.087378640776706</v>
      </c>
      <c r="Q478">
        <v>0.16672528023003</v>
      </c>
    </row>
    <row r="479" spans="1:17" x14ac:dyDescent="0.3">
      <c r="A479" t="s">
        <v>1079</v>
      </c>
      <c r="B479" t="s">
        <v>1080</v>
      </c>
      <c r="C479" t="str">
        <f>IFERROR(VLOOKUP(Table1[[#This Row],[Ticker]],[1]!Table2[[Symbol]:[Industry]],2,FALSE),"-")</f>
        <v>-</v>
      </c>
      <c r="D479" t="s">
        <v>21</v>
      </c>
      <c r="E479">
        <v>12130.85483511</v>
      </c>
      <c r="F479">
        <v>801.35</v>
      </c>
      <c r="G479">
        <v>-41.6071716853967</v>
      </c>
      <c r="H479">
        <v>0.23671594369841201</v>
      </c>
      <c r="I479">
        <v>-17.055912031466001</v>
      </c>
      <c r="J479">
        <v>-0.30559071274664401</v>
      </c>
      <c r="K479">
        <v>805.803348441293</v>
      </c>
      <c r="L479">
        <v>832.26340084583501</v>
      </c>
      <c r="M479">
        <v>62.719685487178602</v>
      </c>
      <c r="N479">
        <v>0.46578192476008501</v>
      </c>
      <c r="O479">
        <v>21.045735321644699</v>
      </c>
      <c r="P479">
        <v>8.1443994601889393</v>
      </c>
      <c r="Q479">
        <v>-0.15176721398904999</v>
      </c>
    </row>
    <row r="480" spans="1:17" x14ac:dyDescent="0.3">
      <c r="A480" t="s">
        <v>1081</v>
      </c>
      <c r="B480" t="s">
        <v>1082</v>
      </c>
      <c r="C480" t="str">
        <f>IFERROR(VLOOKUP(Table1[[#This Row],[Ticker]],[1]!Table2[[Symbol]:[Industry]],2,FALSE),"-")</f>
        <v>-</v>
      </c>
      <c r="D480" t="s">
        <v>24</v>
      </c>
      <c r="E480">
        <v>12096.489356055001</v>
      </c>
      <c r="F480">
        <v>108.95</v>
      </c>
      <c r="G480">
        <v>-9.1765442674290796</v>
      </c>
      <c r="H480">
        <v>-5.8982285796143703</v>
      </c>
      <c r="I480">
        <v>-36.463289535381797</v>
      </c>
      <c r="J480">
        <v>-0.73124907512702297</v>
      </c>
      <c r="K480">
        <v>112.855130480125</v>
      </c>
      <c r="L480">
        <v>115.49005725808</v>
      </c>
      <c r="M480">
        <v>47.417900175439101</v>
      </c>
      <c r="N480">
        <v>0.52963432192308202</v>
      </c>
      <c r="O480">
        <v>39.9724644332262</v>
      </c>
      <c r="P480">
        <v>23.3163554046406</v>
      </c>
      <c r="Q480">
        <v>0.114060016458725</v>
      </c>
    </row>
    <row r="481" spans="1:17" x14ac:dyDescent="0.3">
      <c r="A481" t="s">
        <v>1083</v>
      </c>
      <c r="B481" t="s">
        <v>1084</v>
      </c>
      <c r="C481" t="str">
        <f>IFERROR(VLOOKUP(Table1[[#This Row],[Ticker]],[1]!Table2[[Symbol]:[Industry]],2,FALSE),"-")</f>
        <v>-</v>
      </c>
      <c r="D481" t="s">
        <v>776</v>
      </c>
      <c r="E481">
        <v>12095.397790630001</v>
      </c>
      <c r="F481">
        <v>9355.85</v>
      </c>
      <c r="G481">
        <v>-28.1438838294894</v>
      </c>
      <c r="H481">
        <v>-0.16113244983104799</v>
      </c>
      <c r="I481">
        <v>11.5600619760871</v>
      </c>
      <c r="J481">
        <v>-8.2416690886592505</v>
      </c>
      <c r="K481">
        <v>9186.2861574077906</v>
      </c>
      <c r="L481">
        <v>8247.4767198371792</v>
      </c>
      <c r="M481">
        <v>33.265641710323401</v>
      </c>
      <c r="N481">
        <v>0.34751960959814099</v>
      </c>
      <c r="O481">
        <v>15.3283774323017</v>
      </c>
      <c r="P481">
        <v>41.9445624468989</v>
      </c>
      <c r="Q481">
        <v>7.8805770646301995E-2</v>
      </c>
    </row>
    <row r="482" spans="1:17" x14ac:dyDescent="0.3">
      <c r="A482" t="s">
        <v>1085</v>
      </c>
      <c r="B482" t="s">
        <v>1086</v>
      </c>
      <c r="C482" t="str">
        <f>IFERROR(VLOOKUP(Table1[[#This Row],[Ticker]],[1]!Table2[[Symbol]:[Industry]],2,FALSE),"-")</f>
        <v>-</v>
      </c>
      <c r="D482" t="s">
        <v>63</v>
      </c>
      <c r="E482">
        <v>12087.065636694</v>
      </c>
      <c r="F482">
        <v>31.05</v>
      </c>
      <c r="G482">
        <v>29.789999445765702</v>
      </c>
      <c r="H482">
        <v>-13.8578262307361</v>
      </c>
      <c r="I482">
        <v>20.226227783713401</v>
      </c>
      <c r="J482">
        <v>-4.0752044663824698</v>
      </c>
      <c r="K482">
        <v>30.585513601974998</v>
      </c>
      <c r="L482">
        <v>26.731775645816601</v>
      </c>
      <c r="M482">
        <v>35.3695098001308</v>
      </c>
      <c r="N482">
        <v>1.6774256800580101</v>
      </c>
      <c r="O482">
        <v>22.7375201288244</v>
      </c>
      <c r="P482">
        <v>99.678456591639801</v>
      </c>
      <c r="Q482">
        <v>7.8943435778041998E-2</v>
      </c>
    </row>
    <row r="483" spans="1:17" x14ac:dyDescent="0.3">
      <c r="A483" t="s">
        <v>1087</v>
      </c>
      <c r="B483" t="s">
        <v>1088</v>
      </c>
      <c r="C483" t="str">
        <f>IFERROR(VLOOKUP(Table1[[#This Row],[Ticker]],[1]!Table2[[Symbol]:[Industry]],2,FALSE),"-")</f>
        <v>-</v>
      </c>
      <c r="D483" t="s">
        <v>77</v>
      </c>
      <c r="E483">
        <v>12046.87704069</v>
      </c>
      <c r="F483">
        <v>346.8</v>
      </c>
      <c r="G483">
        <v>-31.631479692160902</v>
      </c>
      <c r="H483">
        <v>-4.1925961692558897E-2</v>
      </c>
      <c r="I483">
        <v>-9.1287735915501909</v>
      </c>
      <c r="J483">
        <v>-0.86293260246377901</v>
      </c>
      <c r="K483">
        <v>341.11359555264403</v>
      </c>
      <c r="L483">
        <v>341.95694287465801</v>
      </c>
      <c r="M483">
        <v>44.325081780758701</v>
      </c>
      <c r="N483">
        <v>0.311426980381664</v>
      </c>
      <c r="O483">
        <v>14.763552479815401</v>
      </c>
      <c r="P483">
        <v>19.052523171987598</v>
      </c>
      <c r="Q483">
        <v>-0.113024849322446</v>
      </c>
    </row>
    <row r="484" spans="1:17" x14ac:dyDescent="0.3">
      <c r="A484" t="s">
        <v>1089</v>
      </c>
      <c r="B484" t="s">
        <v>1090</v>
      </c>
      <c r="C484" t="str">
        <f>IFERROR(VLOOKUP(Table1[[#This Row],[Ticker]],[1]!Table2[[Symbol]:[Industry]],2,FALSE),"-")</f>
        <v>-</v>
      </c>
      <c r="D484" t="s">
        <v>989</v>
      </c>
      <c r="E484">
        <v>11940.529065324999</v>
      </c>
      <c r="F484">
        <v>587.1</v>
      </c>
      <c r="G484">
        <v>15.1816505793216</v>
      </c>
      <c r="H484">
        <v>21.083440905800099</v>
      </c>
      <c r="I484">
        <v>41.891748407430399</v>
      </c>
      <c r="J484">
        <v>2.24172002898545</v>
      </c>
      <c r="K484">
        <v>502.85580160861298</v>
      </c>
      <c r="L484">
        <v>433.873942263841</v>
      </c>
      <c r="M484">
        <v>70.487035127624594</v>
      </c>
      <c r="N484">
        <v>1.1849179359822399</v>
      </c>
      <c r="O484">
        <v>6.4554590359393504</v>
      </c>
      <c r="P484">
        <v>70.917030567685501</v>
      </c>
      <c r="Q484">
        <v>4.3147584363610998E-2</v>
      </c>
    </row>
    <row r="485" spans="1:17" x14ac:dyDescent="0.3">
      <c r="A485" t="s">
        <v>1091</v>
      </c>
      <c r="B485" t="s">
        <v>1092</v>
      </c>
      <c r="C485" t="str">
        <f>IFERROR(VLOOKUP(Table1[[#This Row],[Ticker]],[1]!Table2[[Symbol]:[Industry]],2,FALSE),"-")</f>
        <v>-</v>
      </c>
      <c r="D485" t="s">
        <v>552</v>
      </c>
      <c r="E485">
        <v>11716.23145875</v>
      </c>
      <c r="F485">
        <v>881.9</v>
      </c>
      <c r="G485">
        <v>-13.9180097989189</v>
      </c>
      <c r="H485">
        <v>5.8825556177424296</v>
      </c>
      <c r="I485">
        <v>-0.94610014127006004</v>
      </c>
      <c r="J485">
        <v>1.25560641389787</v>
      </c>
      <c r="K485">
        <v>842.49102849723704</v>
      </c>
      <c r="L485">
        <v>796.23808641373898</v>
      </c>
      <c r="M485">
        <v>67.737032834701907</v>
      </c>
      <c r="N485">
        <v>0.72257469530000895</v>
      </c>
      <c r="O485">
        <v>6.3612654495974503</v>
      </c>
      <c r="P485">
        <v>29.6911764705882</v>
      </c>
      <c r="Q485">
        <v>1.9344482148279E-2</v>
      </c>
    </row>
    <row r="486" spans="1:17" x14ac:dyDescent="0.3">
      <c r="A486" t="s">
        <v>1093</v>
      </c>
      <c r="B486" t="s">
        <v>1094</v>
      </c>
      <c r="C486" t="str">
        <f>IFERROR(VLOOKUP(Table1[[#This Row],[Ticker]],[1]!Table2[[Symbol]:[Industry]],2,FALSE),"-")</f>
        <v>-</v>
      </c>
      <c r="D486" t="s">
        <v>46</v>
      </c>
      <c r="E486">
        <v>11687.924357399999</v>
      </c>
      <c r="F486">
        <v>443.85</v>
      </c>
      <c r="G486">
        <v>1.7028470590378799</v>
      </c>
      <c r="H486">
        <v>-7.7377241223231801</v>
      </c>
      <c r="I486">
        <v>-16.643541048490601</v>
      </c>
      <c r="J486">
        <v>-5.1169969177977297</v>
      </c>
      <c r="K486">
        <v>474.91687422710999</v>
      </c>
      <c r="L486">
        <v>440.47225399127598</v>
      </c>
      <c r="M486">
        <v>38.638989407780599</v>
      </c>
      <c r="N486">
        <v>0.49012918447899501</v>
      </c>
      <c r="O486">
        <v>29.5032105441027</v>
      </c>
      <c r="P486">
        <v>43.131247984521103</v>
      </c>
      <c r="Q486">
        <v>2.6771042714909998E-3</v>
      </c>
    </row>
    <row r="487" spans="1:17" x14ac:dyDescent="0.3">
      <c r="A487" t="s">
        <v>1095</v>
      </c>
      <c r="B487" t="s">
        <v>1096</v>
      </c>
      <c r="C487" t="str">
        <f>IFERROR(VLOOKUP(Table1[[#This Row],[Ticker]],[1]!Table2[[Symbol]:[Industry]],2,FALSE),"-")</f>
        <v>-</v>
      </c>
      <c r="D487" t="s">
        <v>573</v>
      </c>
      <c r="E487">
        <v>11647.855239875</v>
      </c>
      <c r="F487">
        <v>931.5</v>
      </c>
      <c r="G487">
        <v>-35.495346504634199</v>
      </c>
      <c r="H487">
        <v>-1.5570224157203301</v>
      </c>
      <c r="I487">
        <v>-3.6078351966625402</v>
      </c>
      <c r="J487">
        <v>-1.1814082588131201</v>
      </c>
      <c r="K487">
        <v>887.62216972881401</v>
      </c>
      <c r="L487">
        <v>877.567610563838</v>
      </c>
      <c r="M487">
        <v>41.4970918837233</v>
      </c>
      <c r="N487">
        <v>1.02957984958488</v>
      </c>
      <c r="O487">
        <v>11.1755233494363</v>
      </c>
      <c r="P487">
        <v>22.316328540476601</v>
      </c>
      <c r="Q487">
        <v>-3.0496494755681999E-2</v>
      </c>
    </row>
    <row r="488" spans="1:17" x14ac:dyDescent="0.3">
      <c r="A488" t="s">
        <v>1097</v>
      </c>
      <c r="B488" t="s">
        <v>1098</v>
      </c>
      <c r="C488" t="str">
        <f>IFERROR(VLOOKUP(Table1[[#This Row],[Ticker]],[1]!Table2[[Symbol]:[Industry]],2,FALSE),"-")</f>
        <v>-</v>
      </c>
      <c r="D488" t="s">
        <v>101</v>
      </c>
      <c r="E488">
        <v>11637.54732998</v>
      </c>
      <c r="F488">
        <v>897.8</v>
      </c>
      <c r="G488">
        <v>176.49650236342001</v>
      </c>
      <c r="H488">
        <v>-9.3865741878087601</v>
      </c>
      <c r="I488">
        <v>-9.0239622140930393</v>
      </c>
      <c r="J488">
        <v>-3.6191112317357699</v>
      </c>
      <c r="K488">
        <v>937.68843180531599</v>
      </c>
      <c r="L488">
        <v>776.56610917954004</v>
      </c>
      <c r="M488">
        <v>36.3660427219517</v>
      </c>
      <c r="N488">
        <v>0.92164548580973604</v>
      </c>
      <c r="O488">
        <v>24.526620628202199</v>
      </c>
      <c r="P488">
        <v>251.61879895561299</v>
      </c>
      <c r="Q488">
        <v>0.30669028351878003</v>
      </c>
    </row>
    <row r="489" spans="1:17" x14ac:dyDescent="0.3">
      <c r="A489" t="s">
        <v>1099</v>
      </c>
      <c r="B489" t="s">
        <v>1100</v>
      </c>
      <c r="C489" t="str">
        <f>IFERROR(VLOOKUP(Table1[[#This Row],[Ticker]],[1]!Table2[[Symbol]:[Industry]],2,FALSE),"-")</f>
        <v>-</v>
      </c>
      <c r="D489" t="s">
        <v>141</v>
      </c>
      <c r="E489">
        <v>11607</v>
      </c>
      <c r="F489">
        <v>364.45</v>
      </c>
      <c r="G489">
        <v>24.322245333811601</v>
      </c>
      <c r="H489">
        <v>-6.2836058251606</v>
      </c>
      <c r="I489">
        <v>-20.6419428463619</v>
      </c>
      <c r="J489">
        <v>-1.75494782798458</v>
      </c>
      <c r="K489">
        <v>381.86117342518799</v>
      </c>
      <c r="L489">
        <v>373.845761019554</v>
      </c>
      <c r="M489">
        <v>37.393674808445901</v>
      </c>
      <c r="N489">
        <v>0.38234385319127601</v>
      </c>
      <c r="O489">
        <v>38.8393469611743</v>
      </c>
      <c r="P489">
        <v>54.6573307871843</v>
      </c>
      <c r="Q489">
        <v>0.14996248579146801</v>
      </c>
    </row>
    <row r="490" spans="1:17" hidden="1" x14ac:dyDescent="0.3">
      <c r="A490" t="s">
        <v>1101</v>
      </c>
      <c r="B490" t="s">
        <v>1102</v>
      </c>
      <c r="C490" t="str">
        <f>IFERROR(VLOOKUP(Table1[[#This Row],[Ticker]],[1]!Table2[[Symbol]:[Industry]],2,FALSE),"-")</f>
        <v>-</v>
      </c>
      <c r="D490" t="s">
        <v>95</v>
      </c>
      <c r="E490">
        <v>11516.9498752</v>
      </c>
      <c r="F490">
        <v>91.67</v>
      </c>
      <c r="G490">
        <v>-45.689589607784498</v>
      </c>
      <c r="H490">
        <v>-4.2626583160254796</v>
      </c>
      <c r="I490">
        <v>-17.902432291511499</v>
      </c>
      <c r="J490">
        <v>-1.7242068479221899</v>
      </c>
      <c r="K490">
        <v>94.086022741906802</v>
      </c>
      <c r="L490">
        <v>98.151692954504398</v>
      </c>
      <c r="M490">
        <v>13.715137464591701</v>
      </c>
      <c r="N490">
        <v>0.94938969118163297</v>
      </c>
      <c r="O490">
        <v>21.010145085633201</v>
      </c>
      <c r="P490">
        <v>0.84708470847083495</v>
      </c>
    </row>
    <row r="491" spans="1:17" x14ac:dyDescent="0.3">
      <c r="A491" t="s">
        <v>1103</v>
      </c>
      <c r="B491" t="s">
        <v>1104</v>
      </c>
      <c r="C491" t="str">
        <f>IFERROR(VLOOKUP(Table1[[#This Row],[Ticker]],[1]!Table2[[Symbol]:[Industry]],2,FALSE),"-")</f>
        <v>-</v>
      </c>
      <c r="D491" t="s">
        <v>1105</v>
      </c>
      <c r="E491">
        <v>11467.214186089999</v>
      </c>
      <c r="F491">
        <v>818.45</v>
      </c>
      <c r="G491">
        <v>62.416762431661802</v>
      </c>
      <c r="H491">
        <v>23.052149326314598</v>
      </c>
      <c r="I491">
        <v>49.394891118796203</v>
      </c>
      <c r="J491">
        <v>2.4095759722105798</v>
      </c>
      <c r="K491">
        <v>700.44014859448203</v>
      </c>
      <c r="L491">
        <v>595.85929995337301</v>
      </c>
      <c r="M491">
        <v>63.328554333394301</v>
      </c>
      <c r="N491">
        <v>2.1161689572017002</v>
      </c>
      <c r="O491">
        <v>2.6330258415297099</v>
      </c>
      <c r="P491">
        <v>104.43362058199</v>
      </c>
      <c r="Q491">
        <v>-4.4906762421415003E-2</v>
      </c>
    </row>
    <row r="492" spans="1:17" hidden="1" x14ac:dyDescent="0.3">
      <c r="A492" t="s">
        <v>1106</v>
      </c>
      <c r="B492" t="s">
        <v>1107</v>
      </c>
      <c r="C492" t="str">
        <f>IFERROR(VLOOKUP(Table1[[#This Row],[Ticker]],[1]!Table2[[Symbol]:[Industry]],2,FALSE),"-")</f>
        <v>-</v>
      </c>
      <c r="D492" t="s">
        <v>98</v>
      </c>
      <c r="E492">
        <v>11418.11086028</v>
      </c>
      <c r="F492">
        <v>9909.7999999999993</v>
      </c>
      <c r="G492">
        <v>1.3345601226689301</v>
      </c>
      <c r="H492">
        <v>12.427591918192601</v>
      </c>
      <c r="I492">
        <v>19.420157597893599</v>
      </c>
      <c r="J492">
        <v>4.4500662331021896</v>
      </c>
      <c r="K492">
        <v>9160.2883409709793</v>
      </c>
      <c r="L492">
        <v>8096.9206791163097</v>
      </c>
      <c r="M492">
        <v>86.042776935003602</v>
      </c>
      <c r="N492">
        <v>0.92855386466429601</v>
      </c>
      <c r="O492">
        <v>2.7265938767684501</v>
      </c>
      <c r="P492">
        <v>47.202210305847998</v>
      </c>
      <c r="Q492">
        <v>0.104641591480337</v>
      </c>
    </row>
    <row r="493" spans="1:17" x14ac:dyDescent="0.3">
      <c r="A493" t="s">
        <v>1108</v>
      </c>
      <c r="B493" t="s">
        <v>1109</v>
      </c>
      <c r="C493" t="str">
        <f>IFERROR(VLOOKUP(Table1[[#This Row],[Ticker]],[1]!Table2[[Symbol]:[Industry]],2,FALSE),"-")</f>
        <v>-</v>
      </c>
      <c r="D493" t="s">
        <v>298</v>
      </c>
      <c r="E493">
        <v>11336.04958531</v>
      </c>
      <c r="F493">
        <v>2025.2</v>
      </c>
      <c r="G493">
        <v>-13.9228356754939</v>
      </c>
      <c r="H493">
        <v>-8.3871504082927899</v>
      </c>
      <c r="I493">
        <v>-1.09650692061002</v>
      </c>
      <c r="J493">
        <v>-1.9085062175499901</v>
      </c>
      <c r="K493">
        <v>2187.3282226250099</v>
      </c>
      <c r="L493">
        <v>2022.9685084985999</v>
      </c>
      <c r="M493">
        <v>37.560631898051398</v>
      </c>
      <c r="N493">
        <v>0.39198772068364002</v>
      </c>
      <c r="O493">
        <v>35.682895516492103</v>
      </c>
      <c r="P493">
        <v>26.5749999999999</v>
      </c>
      <c r="Q493">
        <v>2.7541538705795999E-2</v>
      </c>
    </row>
    <row r="494" spans="1:17" x14ac:dyDescent="0.3">
      <c r="A494" t="s">
        <v>1110</v>
      </c>
      <c r="B494" t="s">
        <v>1111</v>
      </c>
      <c r="C494" t="str">
        <f>IFERROR(VLOOKUP(Table1[[#This Row],[Ticker]],[1]!Table2[[Symbol]:[Industry]],2,FALSE),"-")</f>
        <v>-</v>
      </c>
      <c r="D494" t="s">
        <v>77</v>
      </c>
      <c r="E494">
        <v>11309.698350495</v>
      </c>
      <c r="F494">
        <v>365.1</v>
      </c>
      <c r="G494">
        <v>12.642837903616901</v>
      </c>
      <c r="H494">
        <v>-1.94597393770455</v>
      </c>
      <c r="I494">
        <v>44.7690622102687</v>
      </c>
      <c r="J494">
        <v>-1.4515029298806901</v>
      </c>
      <c r="K494">
        <v>335.842140393009</v>
      </c>
      <c r="L494">
        <v>271.1809625615</v>
      </c>
      <c r="M494">
        <v>50.268916613529399</v>
      </c>
      <c r="N494">
        <v>0.23072222261707101</v>
      </c>
      <c r="O494">
        <v>5.4505614900027304</v>
      </c>
      <c r="P494">
        <v>111.59084323384501</v>
      </c>
      <c r="Q494">
        <v>7.0840024928770007E-2</v>
      </c>
    </row>
    <row r="495" spans="1:17" x14ac:dyDescent="0.3">
      <c r="A495" t="s">
        <v>1112</v>
      </c>
      <c r="B495" t="s">
        <v>1113</v>
      </c>
      <c r="C495" t="str">
        <f>IFERROR(VLOOKUP(Table1[[#This Row],[Ticker]],[1]!Table2[[Symbol]:[Industry]],2,FALSE),"-")</f>
        <v>-</v>
      </c>
      <c r="D495" t="s">
        <v>415</v>
      </c>
      <c r="E495">
        <v>11308.429969979999</v>
      </c>
      <c r="F495">
        <v>2898</v>
      </c>
      <c r="G495">
        <v>-0.33648759989183502</v>
      </c>
      <c r="H495">
        <v>7.5546795565677503</v>
      </c>
      <c r="I495">
        <v>-12.315750739551699</v>
      </c>
      <c r="J495">
        <v>-2.9173729212605899</v>
      </c>
      <c r="K495">
        <v>2701.0972034844099</v>
      </c>
      <c r="L495">
        <v>2522.5156036101798</v>
      </c>
      <c r="M495">
        <v>53.189540714852903</v>
      </c>
      <c r="N495">
        <v>0.87156683900857701</v>
      </c>
      <c r="O495">
        <v>3.4661835748792198</v>
      </c>
      <c r="P495">
        <v>40.929316507403897</v>
      </c>
      <c r="Q495">
        <v>7.4327386909461002E-2</v>
      </c>
    </row>
    <row r="496" spans="1:17" x14ac:dyDescent="0.3">
      <c r="A496" t="s">
        <v>1114</v>
      </c>
      <c r="B496" t="s">
        <v>1115</v>
      </c>
      <c r="C496" t="str">
        <f>IFERROR(VLOOKUP(Table1[[#This Row],[Ticker]],[1]!Table2[[Symbol]:[Industry]],2,FALSE),"-")</f>
        <v>-</v>
      </c>
      <c r="D496" t="s">
        <v>257</v>
      </c>
      <c r="E496">
        <v>11263.12808576</v>
      </c>
      <c r="F496">
        <v>1699.25</v>
      </c>
      <c r="G496">
        <v>44.056272164898999</v>
      </c>
      <c r="H496">
        <v>-10.726722600806101</v>
      </c>
      <c r="I496">
        <v>37.989914424680002</v>
      </c>
      <c r="J496">
        <v>-0.70128646573789599</v>
      </c>
      <c r="K496">
        <v>1704.4639782199199</v>
      </c>
      <c r="L496">
        <v>1438.64969383216</v>
      </c>
      <c r="M496">
        <v>43.679534007980699</v>
      </c>
      <c r="N496">
        <v>0.38692205711633398</v>
      </c>
      <c r="O496">
        <v>15.9452699720464</v>
      </c>
      <c r="P496">
        <v>101.88309373886101</v>
      </c>
      <c r="Q496">
        <v>0.12164374705589399</v>
      </c>
    </row>
    <row r="497" spans="1:17" hidden="1" x14ac:dyDescent="0.3">
      <c r="A497" t="s">
        <v>1116</v>
      </c>
      <c r="B497" t="s">
        <v>1117</v>
      </c>
      <c r="C497" t="str">
        <f>IFERROR(VLOOKUP(Table1[[#This Row],[Ticker]],[1]!Table2[[Symbol]:[Industry]],2,FALSE),"-")</f>
        <v>-</v>
      </c>
      <c r="D497" t="s">
        <v>405</v>
      </c>
      <c r="E497">
        <v>11214.824993480001</v>
      </c>
      <c r="F497">
        <v>10000</v>
      </c>
      <c r="G497">
        <v>66.559753360651598</v>
      </c>
      <c r="H497">
        <v>3.33310107107468</v>
      </c>
      <c r="I497">
        <v>-7.3771484003054004</v>
      </c>
      <c r="J497">
        <v>-3.0778660543075298</v>
      </c>
      <c r="K497">
        <v>9413.0846909112097</v>
      </c>
      <c r="L497">
        <v>8343.9191644268394</v>
      </c>
      <c r="M497">
        <v>49.254330881444098</v>
      </c>
      <c r="N497">
        <v>2.1497929224586798</v>
      </c>
      <c r="O497">
        <v>14.9889999999999</v>
      </c>
      <c r="P497">
        <v>102.02020202020201</v>
      </c>
      <c r="Q497">
        <v>0.15631991971888801</v>
      </c>
    </row>
    <row r="498" spans="1:17" hidden="1" x14ac:dyDescent="0.3">
      <c r="A498" t="s">
        <v>1118</v>
      </c>
      <c r="B498" t="s">
        <v>1119</v>
      </c>
      <c r="C498" t="str">
        <f>IFERROR(VLOOKUP(Table1[[#This Row],[Ticker]],[1]!Table2[[Symbol]:[Industry]],2,FALSE),"-")</f>
        <v>-</v>
      </c>
      <c r="D498" t="s">
        <v>1120</v>
      </c>
      <c r="E498">
        <v>11167.517736689901</v>
      </c>
      <c r="F498">
        <v>1186.75</v>
      </c>
      <c r="G498">
        <v>-13.904503966775</v>
      </c>
      <c r="H498">
        <v>-7.2406110603763496</v>
      </c>
      <c r="I498">
        <v>10.723830300571599</v>
      </c>
      <c r="J498">
        <v>-0.90948302880721799</v>
      </c>
      <c r="K498">
        <v>1196.34951923313</v>
      </c>
      <c r="M498">
        <v>34.203291747069997</v>
      </c>
      <c r="N498">
        <v>0.34843694229386302</v>
      </c>
      <c r="O498">
        <v>9.5386559932588906</v>
      </c>
      <c r="P498">
        <v>45.9358091490408</v>
      </c>
    </row>
    <row r="499" spans="1:17" x14ac:dyDescent="0.3">
      <c r="A499" t="s">
        <v>1121</v>
      </c>
      <c r="B499" t="s">
        <v>1122</v>
      </c>
      <c r="C499" t="str">
        <f>IFERROR(VLOOKUP(Table1[[#This Row],[Ticker]],[1]!Table2[[Symbol]:[Industry]],2,FALSE),"-")</f>
        <v>-</v>
      </c>
      <c r="D499" t="s">
        <v>384</v>
      </c>
      <c r="E499">
        <v>11139.1344271</v>
      </c>
      <c r="F499">
        <v>200.06</v>
      </c>
      <c r="G499">
        <v>32.631116498647501</v>
      </c>
      <c r="H499">
        <v>-4.5166680251081504</v>
      </c>
      <c r="I499">
        <v>26.0316701779408</v>
      </c>
      <c r="J499">
        <v>-2.1184904594093701</v>
      </c>
      <c r="K499">
        <v>197.766554563847</v>
      </c>
      <c r="L499">
        <v>168.684799272937</v>
      </c>
      <c r="M499">
        <v>54.567322651566201</v>
      </c>
      <c r="N499">
        <v>0.32178987585777202</v>
      </c>
      <c r="O499">
        <v>22.463261021693398</v>
      </c>
      <c r="P499">
        <v>70.119047619047606</v>
      </c>
      <c r="Q499">
        <v>0.10115884748513999</v>
      </c>
    </row>
    <row r="500" spans="1:17" hidden="1" x14ac:dyDescent="0.3">
      <c r="A500" t="s">
        <v>1123</v>
      </c>
      <c r="B500" t="s">
        <v>1124</v>
      </c>
      <c r="C500" t="str">
        <f>IFERROR(VLOOKUP(Table1[[#This Row],[Ticker]],[1]!Table2[[Symbol]:[Industry]],2,FALSE),"-")</f>
        <v>-</v>
      </c>
      <c r="D500" t="s">
        <v>338</v>
      </c>
      <c r="E500">
        <v>11095.78104437</v>
      </c>
      <c r="F500">
        <v>973.15</v>
      </c>
      <c r="G500">
        <v>-36.247273088972896</v>
      </c>
      <c r="H500">
        <v>-1.81816861077853</v>
      </c>
      <c r="I500">
        <v>-15.2191527575999</v>
      </c>
      <c r="J500">
        <v>1.01876978265496</v>
      </c>
      <c r="K500">
        <v>987.19749811236898</v>
      </c>
      <c r="L500">
        <v>997.909722883943</v>
      </c>
      <c r="M500">
        <v>44.479243228887903</v>
      </c>
      <c r="N500">
        <v>1.2362189443518901</v>
      </c>
      <c r="O500">
        <v>17.9674253712171</v>
      </c>
      <c r="P500">
        <v>18.655124062671401</v>
      </c>
      <c r="Q500">
        <v>-6.7249285979600004E-2</v>
      </c>
    </row>
    <row r="501" spans="1:17" hidden="1" x14ac:dyDescent="0.3">
      <c r="A501" t="s">
        <v>1125</v>
      </c>
      <c r="B501" t="s">
        <v>1126</v>
      </c>
      <c r="C501" t="str">
        <f>IFERROR(VLOOKUP(Table1[[#This Row],[Ticker]],[1]!Table2[[Symbol]:[Industry]],2,FALSE),"-")</f>
        <v>-</v>
      </c>
      <c r="D501" t="s">
        <v>163</v>
      </c>
      <c r="E501">
        <v>11070.866372504999</v>
      </c>
      <c r="F501">
        <v>723.4</v>
      </c>
      <c r="G501">
        <v>465.62327233568601</v>
      </c>
      <c r="H501">
        <v>2.0702908646923501</v>
      </c>
      <c r="I501">
        <v>92.347057124248295</v>
      </c>
      <c r="J501">
        <v>0.25261441407527901</v>
      </c>
      <c r="K501">
        <v>713.43751060103705</v>
      </c>
      <c r="L501">
        <v>533.38622661439899</v>
      </c>
      <c r="M501">
        <v>60.090890537299202</v>
      </c>
      <c r="N501">
        <v>0.49481479957776803</v>
      </c>
      <c r="O501">
        <v>16.906275919270101</v>
      </c>
      <c r="P501">
        <v>536.23570800351797</v>
      </c>
      <c r="Q501">
        <v>0.265270228204595</v>
      </c>
    </row>
    <row r="502" spans="1:17" x14ac:dyDescent="0.3">
      <c r="A502" t="s">
        <v>1127</v>
      </c>
      <c r="B502" t="s">
        <v>1128</v>
      </c>
      <c r="C502" t="str">
        <f>IFERROR(VLOOKUP(Table1[[#This Row],[Ticker]],[1]!Table2[[Symbol]:[Industry]],2,FALSE),"-")</f>
        <v>-</v>
      </c>
      <c r="D502" t="s">
        <v>83</v>
      </c>
      <c r="E502">
        <v>11016.145229169901</v>
      </c>
      <c r="F502">
        <v>231.34</v>
      </c>
      <c r="G502">
        <v>49.125884743280999</v>
      </c>
      <c r="H502">
        <v>1.8814948477664899</v>
      </c>
      <c r="I502">
        <v>-0.89627040775030398</v>
      </c>
      <c r="J502">
        <v>-1.9088800780399899</v>
      </c>
      <c r="K502">
        <v>223.39376406735599</v>
      </c>
      <c r="L502">
        <v>195.219088324334</v>
      </c>
      <c r="M502">
        <v>46.972671640695602</v>
      </c>
      <c r="N502">
        <v>0.42295073473216499</v>
      </c>
      <c r="O502">
        <v>8.36431226765799</v>
      </c>
      <c r="P502">
        <v>99.002150537634407</v>
      </c>
      <c r="Q502">
        <v>8.8162249124501005E-2</v>
      </c>
    </row>
    <row r="503" spans="1:17" hidden="1" x14ac:dyDescent="0.3">
      <c r="A503" t="s">
        <v>1129</v>
      </c>
      <c r="B503" t="s">
        <v>1130</v>
      </c>
      <c r="C503" t="str">
        <f>IFERROR(VLOOKUP(Table1[[#This Row],[Ticker]],[1]!Table2[[Symbol]:[Industry]],2,FALSE),"-")</f>
        <v>-</v>
      </c>
      <c r="D503" t="s">
        <v>127</v>
      </c>
      <c r="E503">
        <v>11009.3306623399</v>
      </c>
      <c r="F503">
        <v>700.1</v>
      </c>
      <c r="G503">
        <v>13.2053972993403</v>
      </c>
      <c r="H503">
        <v>-9.5511625858905091</v>
      </c>
      <c r="I503">
        <v>16.548938980192201</v>
      </c>
      <c r="J503">
        <v>1.9889226812854901</v>
      </c>
      <c r="K503">
        <v>715.57541735061204</v>
      </c>
      <c r="L503">
        <v>634.06245143634499</v>
      </c>
      <c r="M503">
        <v>28.902897412555198</v>
      </c>
      <c r="N503">
        <v>1.1066135316777499</v>
      </c>
      <c r="O503">
        <v>18.554492215397801</v>
      </c>
      <c r="P503">
        <v>75.025000000000006</v>
      </c>
      <c r="Q503">
        <v>0.115585878609582</v>
      </c>
    </row>
    <row r="504" spans="1:17" hidden="1" x14ac:dyDescent="0.3">
      <c r="A504" t="s">
        <v>1131</v>
      </c>
      <c r="B504" t="s">
        <v>1132</v>
      </c>
      <c r="C504" t="str">
        <f>IFERROR(VLOOKUP(Table1[[#This Row],[Ticker]],[1]!Table2[[Symbol]:[Industry]],2,FALSE),"-")</f>
        <v>-</v>
      </c>
      <c r="D504" t="s">
        <v>257</v>
      </c>
      <c r="E504">
        <v>11001.997566</v>
      </c>
      <c r="F504">
        <v>5326.95</v>
      </c>
      <c r="G504">
        <v>36.338996749958802</v>
      </c>
      <c r="H504">
        <v>5.2029787387888504</v>
      </c>
      <c r="I504">
        <v>45.573170681054499</v>
      </c>
      <c r="J504">
        <v>4.8914046170296901</v>
      </c>
      <c r="K504">
        <v>5151.4413111840304</v>
      </c>
      <c r="L504">
        <v>4356.1449744088104</v>
      </c>
      <c r="M504">
        <v>67.618365311892305</v>
      </c>
      <c r="N504">
        <v>1.0053444078462099</v>
      </c>
      <c r="O504">
        <v>7.8168557992847703</v>
      </c>
      <c r="P504">
        <v>78.867753471114597</v>
      </c>
      <c r="Q504">
        <v>0.18106082514513999</v>
      </c>
    </row>
    <row r="505" spans="1:17" hidden="1" x14ac:dyDescent="0.3">
      <c r="A505" t="s">
        <v>1133</v>
      </c>
      <c r="B505" t="s">
        <v>1134</v>
      </c>
      <c r="C505" t="str">
        <f>IFERROR(VLOOKUP(Table1[[#This Row],[Ticker]],[1]!Table2[[Symbol]:[Industry]],2,FALSE),"-")</f>
        <v>-</v>
      </c>
      <c r="D505" t="s">
        <v>60</v>
      </c>
      <c r="E505">
        <v>10919.365963329999</v>
      </c>
      <c r="F505">
        <v>8089.55</v>
      </c>
      <c r="G505">
        <v>103.615334765174</v>
      </c>
      <c r="H505">
        <v>-6.3291245435902903</v>
      </c>
      <c r="I505">
        <v>12.4372265847317</v>
      </c>
      <c r="J505">
        <v>-2.1845425318158398</v>
      </c>
      <c r="K505">
        <v>8466.7027088430095</v>
      </c>
      <c r="L505">
        <v>7075.4024358012402</v>
      </c>
      <c r="M505">
        <v>44.745324191307503</v>
      </c>
      <c r="N505">
        <v>0.92697796514664299</v>
      </c>
      <c r="O505">
        <v>27.050948445834401</v>
      </c>
      <c r="P505">
        <v>154.276419186521</v>
      </c>
      <c r="Q505">
        <v>0.15791847544772999</v>
      </c>
    </row>
    <row r="506" spans="1:17" x14ac:dyDescent="0.3">
      <c r="A506" t="s">
        <v>1135</v>
      </c>
      <c r="B506" t="s">
        <v>1136</v>
      </c>
      <c r="C506" t="str">
        <f>IFERROR(VLOOKUP(Table1[[#This Row],[Ticker]],[1]!Table2[[Symbol]:[Industry]],2,FALSE),"-")</f>
        <v>-</v>
      </c>
      <c r="D506" t="s">
        <v>54</v>
      </c>
      <c r="E506">
        <v>10876.383067745999</v>
      </c>
      <c r="F506">
        <v>261.3</v>
      </c>
      <c r="G506">
        <v>108.403998430184</v>
      </c>
      <c r="H506">
        <v>19.2587248875891</v>
      </c>
      <c r="I506">
        <v>57.154173255962597</v>
      </c>
      <c r="J506">
        <v>2.1573486898096301</v>
      </c>
      <c r="K506">
        <v>205.95595283419499</v>
      </c>
      <c r="L506">
        <v>167.635154539788</v>
      </c>
      <c r="M506">
        <v>70.943214950784693</v>
      </c>
      <c r="N506">
        <v>1.28523675069305</v>
      </c>
      <c r="O506">
        <v>1.0332950631458</v>
      </c>
      <c r="P506">
        <v>168.137506413545</v>
      </c>
      <c r="Q506">
        <v>0.14164334345146801</v>
      </c>
    </row>
    <row r="507" spans="1:17" x14ac:dyDescent="0.3">
      <c r="A507" t="s">
        <v>1137</v>
      </c>
      <c r="B507" t="s">
        <v>1138</v>
      </c>
      <c r="C507" t="str">
        <f>IFERROR(VLOOKUP(Table1[[#This Row],[Ticker]],[1]!Table2[[Symbol]:[Industry]],2,FALSE),"-")</f>
        <v>-</v>
      </c>
      <c r="D507" t="s">
        <v>281</v>
      </c>
      <c r="E507">
        <v>10819.15754706</v>
      </c>
      <c r="F507">
        <v>2126.1999999999998</v>
      </c>
      <c r="G507">
        <v>25.217775895869799</v>
      </c>
      <c r="H507">
        <v>1.8097444940923699</v>
      </c>
      <c r="I507">
        <v>14.5470622658381</v>
      </c>
      <c r="J507">
        <v>1.61064387704523</v>
      </c>
      <c r="K507">
        <v>2048.7755938543701</v>
      </c>
      <c r="L507">
        <v>1842.99072518561</v>
      </c>
      <c r="M507">
        <v>55.310198093426401</v>
      </c>
      <c r="N507">
        <v>0.60759275110102495</v>
      </c>
      <c r="O507">
        <v>2.0459034897940098</v>
      </c>
      <c r="P507">
        <v>56.3324877761846</v>
      </c>
      <c r="Q507">
        <v>-6.8108937200953998E-2</v>
      </c>
    </row>
    <row r="508" spans="1:17" x14ac:dyDescent="0.3">
      <c r="A508" t="s">
        <v>1139</v>
      </c>
      <c r="B508" t="s">
        <v>1140</v>
      </c>
      <c r="C508" t="str">
        <f>IFERROR(VLOOKUP(Table1[[#This Row],[Ticker]],[1]!Table2[[Symbol]:[Industry]],2,FALSE),"-")</f>
        <v>-</v>
      </c>
      <c r="D508" t="s">
        <v>874</v>
      </c>
      <c r="E508">
        <v>10780.589524428</v>
      </c>
      <c r="F508">
        <v>82.35</v>
      </c>
      <c r="G508">
        <v>-5.0124456286495596</v>
      </c>
      <c r="H508">
        <v>3.5219405007981099</v>
      </c>
      <c r="I508">
        <v>-11.485086652922901</v>
      </c>
      <c r="J508">
        <v>-4.0235892186192999</v>
      </c>
      <c r="K508">
        <v>79.024278955834305</v>
      </c>
      <c r="L508">
        <v>74.029974530007706</v>
      </c>
      <c r="M508">
        <v>38.522122279370898</v>
      </c>
      <c r="N508">
        <v>0.91356132827560899</v>
      </c>
      <c r="O508">
        <v>15.179113539769199</v>
      </c>
      <c r="P508">
        <v>70.496894409937894</v>
      </c>
      <c r="Q508">
        <v>4.9902576960677E-2</v>
      </c>
    </row>
    <row r="509" spans="1:17" hidden="1" x14ac:dyDescent="0.3">
      <c r="A509" t="s">
        <v>1141</v>
      </c>
      <c r="B509" t="s">
        <v>1142</v>
      </c>
      <c r="C509" t="str">
        <f>IFERROR(VLOOKUP(Table1[[#This Row],[Ticker]],[1]!Table2[[Symbol]:[Industry]],2,FALSE),"-")</f>
        <v>-</v>
      </c>
      <c r="D509" t="s">
        <v>741</v>
      </c>
      <c r="E509">
        <v>10739.054693185</v>
      </c>
      <c r="F509">
        <v>117.56</v>
      </c>
      <c r="G509">
        <v>33.611738434665099</v>
      </c>
      <c r="H509">
        <v>-7.4086594410718895E-2</v>
      </c>
      <c r="I509">
        <v>0.29049020458429797</v>
      </c>
      <c r="J509">
        <v>-0.50825939946114396</v>
      </c>
      <c r="K509">
        <v>115.824385034313</v>
      </c>
      <c r="L509">
        <v>103.024977577561</v>
      </c>
      <c r="M509">
        <v>54.041415573722702</v>
      </c>
      <c r="N509">
        <v>0.57491240626670304</v>
      </c>
      <c r="O509">
        <v>4.9676760802994204</v>
      </c>
      <c r="P509">
        <v>64.419580419580399</v>
      </c>
      <c r="Q509">
        <v>2.1133606920337E-2</v>
      </c>
    </row>
    <row r="510" spans="1:17" x14ac:dyDescent="0.3">
      <c r="A510" t="s">
        <v>1143</v>
      </c>
      <c r="B510" t="s">
        <v>1144</v>
      </c>
      <c r="C510" t="str">
        <f>IFERROR(VLOOKUP(Table1[[#This Row],[Ticker]],[1]!Table2[[Symbol]:[Industry]],2,FALSE),"-")</f>
        <v>-</v>
      </c>
      <c r="D510" t="s">
        <v>573</v>
      </c>
      <c r="E510">
        <v>10737.772375160001</v>
      </c>
      <c r="F510">
        <v>2171.4</v>
      </c>
      <c r="G510">
        <v>-42.514952418434397</v>
      </c>
      <c r="H510">
        <v>-0.68323896855546595</v>
      </c>
      <c r="I510">
        <v>-10.2488789482779</v>
      </c>
      <c r="J510">
        <v>-1.0963947790319599</v>
      </c>
      <c r="K510">
        <v>2072.4981009132898</v>
      </c>
      <c r="L510">
        <v>2140.3134069221701</v>
      </c>
      <c r="M510">
        <v>57.634015486989597</v>
      </c>
      <c r="N510">
        <v>1.3983029068789801</v>
      </c>
      <c r="O510">
        <v>25.9556046790089</v>
      </c>
      <c r="P510">
        <v>20.099557522123799</v>
      </c>
      <c r="Q510">
        <v>-0.156278726002121</v>
      </c>
    </row>
    <row r="511" spans="1:17" hidden="1" x14ac:dyDescent="0.3">
      <c r="A511" t="s">
        <v>1145</v>
      </c>
      <c r="B511" t="s">
        <v>1146</v>
      </c>
      <c r="C511" t="str">
        <f>IFERROR(VLOOKUP(Table1[[#This Row],[Ticker]],[1]!Table2[[Symbol]:[Industry]],2,FALSE),"-")</f>
        <v>-</v>
      </c>
      <c r="D511" t="s">
        <v>1147</v>
      </c>
      <c r="E511">
        <v>10697.7</v>
      </c>
      <c r="F511">
        <v>845</v>
      </c>
      <c r="G511">
        <v>815.522696280368</v>
      </c>
      <c r="H511">
        <v>87.092057382205894</v>
      </c>
      <c r="I511">
        <v>597.61795370485095</v>
      </c>
      <c r="J511">
        <v>4.06626601795399</v>
      </c>
      <c r="K511">
        <v>536.21921619373097</v>
      </c>
      <c r="L511">
        <v>254.539314984643</v>
      </c>
      <c r="M511">
        <v>96.496904397449001</v>
      </c>
      <c r="N511">
        <v>0.18642117376294501</v>
      </c>
      <c r="O511">
        <v>0.57988165680473702</v>
      </c>
      <c r="P511">
        <v>1155.5720653789001</v>
      </c>
      <c r="Q511">
        <v>0.294147338359671</v>
      </c>
    </row>
    <row r="512" spans="1:17" x14ac:dyDescent="0.3">
      <c r="A512" t="s">
        <v>1148</v>
      </c>
      <c r="B512" t="s">
        <v>1149</v>
      </c>
      <c r="C512" t="str">
        <f>IFERROR(VLOOKUP(Table1[[#This Row],[Ticker]],[1]!Table2[[Symbol]:[Industry]],2,FALSE),"-")</f>
        <v>-</v>
      </c>
      <c r="D512" t="s">
        <v>138</v>
      </c>
      <c r="E512">
        <v>10681.221857439999</v>
      </c>
      <c r="F512">
        <v>452.75</v>
      </c>
      <c r="G512">
        <v>280.13953826716801</v>
      </c>
      <c r="H512">
        <v>-6.86176341138877</v>
      </c>
      <c r="I512">
        <v>73.315618901418006</v>
      </c>
      <c r="J512">
        <v>-2.8244364741789201</v>
      </c>
      <c r="K512">
        <v>453.520099731806</v>
      </c>
      <c r="L512">
        <v>344.92761915095502</v>
      </c>
      <c r="M512">
        <v>42.329783943949202</v>
      </c>
      <c r="N512">
        <v>0.60826274539969405</v>
      </c>
      <c r="O512">
        <v>25.808945334069499</v>
      </c>
      <c r="P512">
        <v>330.16627078384698</v>
      </c>
      <c r="Q512">
        <v>0.13600620870236199</v>
      </c>
    </row>
    <row r="513" spans="1:17" hidden="1" x14ac:dyDescent="0.3">
      <c r="A513" t="s">
        <v>1150</v>
      </c>
      <c r="B513" t="s">
        <v>1151</v>
      </c>
      <c r="C513" t="str">
        <f>IFERROR(VLOOKUP(Table1[[#This Row],[Ticker]],[1]!Table2[[Symbol]:[Industry]],2,FALSE),"-")</f>
        <v>-</v>
      </c>
      <c r="D513" t="s">
        <v>1152</v>
      </c>
      <c r="E513">
        <v>10681.04868</v>
      </c>
      <c r="F513">
        <v>1178</v>
      </c>
      <c r="G513">
        <v>-3.7077147630626102</v>
      </c>
      <c r="H513">
        <v>-9.0018492656343998</v>
      </c>
      <c r="I513">
        <v>-17.809591358975901</v>
      </c>
      <c r="J513">
        <v>-8.8833804198613905E-2</v>
      </c>
      <c r="K513">
        <v>1242.4272887356899</v>
      </c>
      <c r="M513">
        <v>38.136420445137396</v>
      </c>
      <c r="N513">
        <v>0.60891355399911595</v>
      </c>
      <c r="O513">
        <v>27.920203735144302</v>
      </c>
      <c r="P513">
        <v>46.965254818788601</v>
      </c>
    </row>
    <row r="514" spans="1:17" x14ac:dyDescent="0.3">
      <c r="A514" t="s">
        <v>1153</v>
      </c>
      <c r="B514" t="s">
        <v>1154</v>
      </c>
      <c r="C514" t="str">
        <f>IFERROR(VLOOKUP(Table1[[#This Row],[Ticker]],[1]!Table2[[Symbol]:[Industry]],2,FALSE),"-")</f>
        <v>-</v>
      </c>
      <c r="D514" t="s">
        <v>135</v>
      </c>
      <c r="E514">
        <v>10662.35055716</v>
      </c>
      <c r="F514">
        <v>1283.05</v>
      </c>
      <c r="G514">
        <v>39.655662776572697</v>
      </c>
      <c r="H514">
        <v>4.4468546469509702</v>
      </c>
      <c r="I514">
        <v>27.132440382995199</v>
      </c>
      <c r="J514">
        <v>-5.0653979233697903</v>
      </c>
      <c r="K514">
        <v>1196.90235535943</v>
      </c>
      <c r="L514">
        <v>999.87660792203906</v>
      </c>
      <c r="M514">
        <v>45.282698012857701</v>
      </c>
      <c r="N514">
        <v>0.75193897662679898</v>
      </c>
      <c r="O514">
        <v>7.8640738864424797</v>
      </c>
      <c r="P514">
        <v>85.130942933410296</v>
      </c>
      <c r="Q514">
        <v>8.4569980018660007E-3</v>
      </c>
    </row>
    <row r="515" spans="1:17" hidden="1" x14ac:dyDescent="0.3">
      <c r="A515" t="s">
        <v>1155</v>
      </c>
      <c r="B515" t="s">
        <v>1156</v>
      </c>
      <c r="C515" t="str">
        <f>IFERROR(VLOOKUP(Table1[[#This Row],[Ticker]],[1]!Table2[[Symbol]:[Industry]],2,FALSE),"-")</f>
        <v>-</v>
      </c>
      <c r="D515" t="s">
        <v>741</v>
      </c>
      <c r="E515">
        <v>10625.948094249999</v>
      </c>
      <c r="F515">
        <v>528.86</v>
      </c>
      <c r="G515">
        <v>-12.608653796488699</v>
      </c>
      <c r="H515">
        <v>-0.80187934388688098</v>
      </c>
      <c r="I515">
        <v>-3.0369586770355999</v>
      </c>
      <c r="J515">
        <v>-9.1021875677418401E-2</v>
      </c>
      <c r="K515">
        <v>522.24713592624903</v>
      </c>
      <c r="L515">
        <v>497.426368116503</v>
      </c>
      <c r="M515">
        <v>77.9215973242584</v>
      </c>
      <c r="N515">
        <v>0.75893527664222604</v>
      </c>
      <c r="O515">
        <v>3.1444994894679099</v>
      </c>
      <c r="P515">
        <v>22.9621018367821</v>
      </c>
      <c r="Q515">
        <v>-1.3416788414562999E-2</v>
      </c>
    </row>
    <row r="516" spans="1:17" x14ac:dyDescent="0.3">
      <c r="A516" t="s">
        <v>1157</v>
      </c>
      <c r="B516" t="s">
        <v>1158</v>
      </c>
      <c r="C516" t="str">
        <f>IFERROR(VLOOKUP(Table1[[#This Row],[Ticker]],[1]!Table2[[Symbol]:[Industry]],2,FALSE),"-")</f>
        <v>-</v>
      </c>
      <c r="D516" t="s">
        <v>496</v>
      </c>
      <c r="E516">
        <v>10553.46161439</v>
      </c>
      <c r="F516">
        <v>336.74</v>
      </c>
      <c r="G516">
        <v>-10.746330303219599</v>
      </c>
      <c r="H516">
        <v>-0.26405830524992002</v>
      </c>
      <c r="I516">
        <v>-1.700490692461E-2</v>
      </c>
      <c r="J516">
        <v>4.4108344908251498</v>
      </c>
      <c r="K516">
        <v>317.40908464723299</v>
      </c>
      <c r="L516">
        <v>298.91518015354501</v>
      </c>
      <c r="M516">
        <v>64.125811549008404</v>
      </c>
      <c r="N516">
        <v>0.72409801435689003</v>
      </c>
      <c r="O516">
        <v>7.9289659678090096</v>
      </c>
      <c r="P516">
        <v>38.804616652926597</v>
      </c>
      <c r="Q516">
        <v>1.9608631413289002E-2</v>
      </c>
    </row>
    <row r="517" spans="1:17" x14ac:dyDescent="0.3">
      <c r="A517" t="s">
        <v>1159</v>
      </c>
      <c r="B517" t="s">
        <v>1160</v>
      </c>
      <c r="C517" t="str">
        <f>IFERROR(VLOOKUP(Table1[[#This Row],[Ticker]],[1]!Table2[[Symbol]:[Industry]],2,FALSE),"-")</f>
        <v>-</v>
      </c>
      <c r="D517" t="s">
        <v>573</v>
      </c>
      <c r="E517">
        <v>10547.60987608</v>
      </c>
      <c r="F517">
        <v>742.35</v>
      </c>
      <c r="G517">
        <v>16.482494732619099</v>
      </c>
      <c r="H517">
        <v>6.5483899914419696</v>
      </c>
      <c r="I517">
        <v>43.391572831275496</v>
      </c>
      <c r="J517">
        <v>0.48843052680688698</v>
      </c>
      <c r="K517">
        <v>620.15902802735798</v>
      </c>
      <c r="L517">
        <v>537.36389326089102</v>
      </c>
      <c r="M517">
        <v>56.7922954262107</v>
      </c>
      <c r="N517">
        <v>1.82145125240795</v>
      </c>
      <c r="O517">
        <v>0.89580386610088603</v>
      </c>
      <c r="P517">
        <v>82.777299027452898</v>
      </c>
      <c r="Q517">
        <v>-3.1866651699812003E-2</v>
      </c>
    </row>
    <row r="518" spans="1:17" x14ac:dyDescent="0.3">
      <c r="A518" t="s">
        <v>1161</v>
      </c>
      <c r="B518" t="s">
        <v>1162</v>
      </c>
      <c r="C518" t="str">
        <f>IFERROR(VLOOKUP(Table1[[#This Row],[Ticker]],[1]!Table2[[Symbol]:[Industry]],2,FALSE),"-")</f>
        <v>-</v>
      </c>
      <c r="D518" t="s">
        <v>46</v>
      </c>
      <c r="E518">
        <v>10510.994356859999</v>
      </c>
      <c r="F518">
        <v>6472.15</v>
      </c>
      <c r="G518">
        <v>24.284089781004401</v>
      </c>
      <c r="H518">
        <v>7.7653890517980297</v>
      </c>
      <c r="I518">
        <v>12.7641743385323</v>
      </c>
      <c r="J518">
        <v>-3.54081565818539</v>
      </c>
      <c r="K518">
        <v>5977.2034138322597</v>
      </c>
      <c r="L518">
        <v>5097.0102129220404</v>
      </c>
      <c r="M518">
        <v>57.867352941219302</v>
      </c>
      <c r="N518">
        <v>1.8140235642576501</v>
      </c>
      <c r="O518">
        <v>15.1085806107707</v>
      </c>
      <c r="P518">
        <v>92.340153642698994</v>
      </c>
      <c r="Q518">
        <v>0.23242702843975499</v>
      </c>
    </row>
    <row r="519" spans="1:17" x14ac:dyDescent="0.3">
      <c r="A519" t="s">
        <v>1163</v>
      </c>
      <c r="B519" t="s">
        <v>1164</v>
      </c>
      <c r="C519" t="str">
        <f>IFERROR(VLOOKUP(Table1[[#This Row],[Ticker]],[1]!Table2[[Symbol]:[Industry]],2,FALSE),"-")</f>
        <v>-</v>
      </c>
      <c r="D519" t="s">
        <v>305</v>
      </c>
      <c r="E519">
        <v>10492.973660796</v>
      </c>
      <c r="F519">
        <v>129.87</v>
      </c>
      <c r="G519">
        <v>-8.4485717487287406</v>
      </c>
      <c r="H519">
        <v>-7.9068404646088197</v>
      </c>
      <c r="I519">
        <v>-21.806394044719902</v>
      </c>
      <c r="J519">
        <v>7.4062476193762494E-2</v>
      </c>
      <c r="K519">
        <v>136.21119329573401</v>
      </c>
      <c r="L519">
        <v>132.624793334581</v>
      </c>
      <c r="M519">
        <v>52.950924038004999</v>
      </c>
      <c r="N519">
        <v>1.2373294961477299</v>
      </c>
      <c r="O519">
        <v>21.6601216601216</v>
      </c>
      <c r="P519">
        <v>28.903225806451601</v>
      </c>
      <c r="Q519">
        <v>0.137495548812237</v>
      </c>
    </row>
    <row r="520" spans="1:17" x14ac:dyDescent="0.3">
      <c r="A520" t="s">
        <v>1165</v>
      </c>
      <c r="B520" t="s">
        <v>1166</v>
      </c>
      <c r="C520" t="str">
        <f>IFERROR(VLOOKUP(Table1[[#This Row],[Ticker]],[1]!Table2[[Symbol]:[Industry]],2,FALSE),"-")</f>
        <v>-</v>
      </c>
      <c r="D520" t="s">
        <v>989</v>
      </c>
      <c r="E520">
        <v>10482.812132024999</v>
      </c>
      <c r="F520">
        <v>49</v>
      </c>
      <c r="G520">
        <v>-34.530154845458902</v>
      </c>
      <c r="H520">
        <v>1.17235156421769</v>
      </c>
      <c r="I520">
        <v>-7.9884679682957804</v>
      </c>
      <c r="J520">
        <v>2.4901187400346898</v>
      </c>
      <c r="K520">
        <v>47.630213236285101</v>
      </c>
      <c r="L520">
        <v>46.787273510267298</v>
      </c>
      <c r="M520">
        <v>61.398574749823702</v>
      </c>
      <c r="N520">
        <v>0.73772858483286796</v>
      </c>
      <c r="O520">
        <v>16.836734693877499</v>
      </c>
      <c r="P520">
        <v>34.062927496580002</v>
      </c>
      <c r="Q520">
        <v>6.1041136580532999E-2</v>
      </c>
    </row>
    <row r="521" spans="1:17" x14ac:dyDescent="0.3">
      <c r="A521" t="s">
        <v>1167</v>
      </c>
      <c r="B521" t="s">
        <v>1168</v>
      </c>
      <c r="C521" t="str">
        <f>IFERROR(VLOOKUP(Table1[[#This Row],[Ticker]],[1]!Table2[[Symbol]:[Industry]],2,FALSE),"-")</f>
        <v>-</v>
      </c>
      <c r="D521" t="s">
        <v>415</v>
      </c>
      <c r="E521">
        <v>10470.66094064</v>
      </c>
      <c r="F521">
        <v>415</v>
      </c>
      <c r="G521">
        <v>27.422643455301699</v>
      </c>
      <c r="H521">
        <v>-6.1576241927763302</v>
      </c>
      <c r="I521">
        <v>-33.108588752651997</v>
      </c>
      <c r="J521">
        <v>-2.5035158981563099</v>
      </c>
      <c r="K521">
        <v>417.28186429789503</v>
      </c>
      <c r="L521">
        <v>398.77915459818399</v>
      </c>
      <c r="M521">
        <v>39.051396963214302</v>
      </c>
      <c r="N521">
        <v>0.52225002146755894</v>
      </c>
      <c r="O521">
        <v>33.481927710843301</v>
      </c>
      <c r="P521">
        <v>68.699186991869894</v>
      </c>
      <c r="Q521">
        <v>9.8445214129941006E-2</v>
      </c>
    </row>
    <row r="522" spans="1:17" x14ac:dyDescent="0.3">
      <c r="A522" t="s">
        <v>1169</v>
      </c>
      <c r="B522" t="s">
        <v>1170</v>
      </c>
      <c r="C522" t="str">
        <f>IFERROR(VLOOKUP(Table1[[#This Row],[Ticker]],[1]!Table2[[Symbol]:[Industry]],2,FALSE),"-")</f>
        <v>-</v>
      </c>
      <c r="D522" t="s">
        <v>138</v>
      </c>
      <c r="E522">
        <v>10400.999424156</v>
      </c>
      <c r="F522">
        <v>191.75</v>
      </c>
      <c r="G522">
        <v>-1.79398119360344</v>
      </c>
      <c r="H522">
        <v>-7.3921488813817096</v>
      </c>
      <c r="I522">
        <v>-40.944259692257098</v>
      </c>
      <c r="J522">
        <v>-4.8012833026828199</v>
      </c>
      <c r="K522">
        <v>201.91614510474901</v>
      </c>
      <c r="L522">
        <v>198.337667572724</v>
      </c>
      <c r="M522">
        <v>35.1601440527892</v>
      </c>
      <c r="N522">
        <v>0.54900879007076697</v>
      </c>
      <c r="O522">
        <v>48.578878748370201</v>
      </c>
      <c r="P522">
        <v>41.4607156030984</v>
      </c>
      <c r="Q522">
        <v>0.155118678194858</v>
      </c>
    </row>
    <row r="523" spans="1:17" hidden="1" x14ac:dyDescent="0.3">
      <c r="A523" t="s">
        <v>1171</v>
      </c>
      <c r="B523" t="s">
        <v>1172</v>
      </c>
      <c r="C523" t="str">
        <f>IFERROR(VLOOKUP(Table1[[#This Row],[Ticker]],[1]!Table2[[Symbol]:[Industry]],2,FALSE),"-")</f>
        <v>-</v>
      </c>
      <c r="D523" t="s">
        <v>21</v>
      </c>
      <c r="E523">
        <v>10350.42717615</v>
      </c>
      <c r="F523">
        <v>1894.3</v>
      </c>
      <c r="G523">
        <v>214.556911243813</v>
      </c>
      <c r="H523">
        <v>10.1865561827773</v>
      </c>
      <c r="I523">
        <v>61.590383004597903</v>
      </c>
      <c r="J523">
        <v>-5.1400029100504403</v>
      </c>
      <c r="K523">
        <v>1666.7196989786901</v>
      </c>
      <c r="L523">
        <v>1264.77716935124</v>
      </c>
      <c r="M523">
        <v>54.749281220923301</v>
      </c>
      <c r="N523">
        <v>1.2730693527374499</v>
      </c>
      <c r="O523">
        <v>5.1443805099509099</v>
      </c>
      <c r="P523">
        <v>259.109004739336</v>
      </c>
      <c r="Q523">
        <v>0.26030193624421699</v>
      </c>
    </row>
    <row r="524" spans="1:17" x14ac:dyDescent="0.3">
      <c r="A524" t="s">
        <v>1173</v>
      </c>
      <c r="B524" t="s">
        <v>1174</v>
      </c>
      <c r="C524" t="str">
        <f>IFERROR(VLOOKUP(Table1[[#This Row],[Ticker]],[1]!Table2[[Symbol]:[Industry]],2,FALSE),"-")</f>
        <v>-</v>
      </c>
      <c r="D524" t="s">
        <v>535</v>
      </c>
      <c r="E524">
        <v>10318.317344652</v>
      </c>
      <c r="F524">
        <v>122.01</v>
      </c>
      <c r="G524">
        <v>7.0623986452670904</v>
      </c>
      <c r="H524">
        <v>17.793393675185602</v>
      </c>
      <c r="I524">
        <v>12.736588126295301</v>
      </c>
      <c r="J524">
        <v>13.463740133202901</v>
      </c>
      <c r="K524">
        <v>97.556888973712702</v>
      </c>
      <c r="L524">
        <v>89.916234182949196</v>
      </c>
      <c r="M524">
        <v>75.545114162839795</v>
      </c>
      <c r="N524">
        <v>3.0677724880716002</v>
      </c>
      <c r="O524">
        <v>2.1227768215720002</v>
      </c>
      <c r="P524">
        <v>76.826086956521706</v>
      </c>
      <c r="Q524">
        <v>5.8350135811000004E-4</v>
      </c>
    </row>
    <row r="525" spans="1:17" hidden="1" x14ac:dyDescent="0.3">
      <c r="A525" t="s">
        <v>1175</v>
      </c>
      <c r="B525" t="s">
        <v>1176</v>
      </c>
      <c r="C525" t="str">
        <f>IFERROR(VLOOKUP(Table1[[#This Row],[Ticker]],[1]!Table2[[Symbol]:[Industry]],2,FALSE),"-")</f>
        <v>-</v>
      </c>
      <c r="D525" t="s">
        <v>338</v>
      </c>
      <c r="E525">
        <v>10283.557409999999</v>
      </c>
      <c r="F525">
        <v>1585.7</v>
      </c>
      <c r="G525">
        <v>47.321916844877997</v>
      </c>
      <c r="H525">
        <v>23.655723051770799</v>
      </c>
      <c r="I525">
        <v>61.557186114232699</v>
      </c>
      <c r="J525">
        <v>-4.6651736186543804</v>
      </c>
      <c r="K525">
        <v>1400.3654557500199</v>
      </c>
      <c r="L525">
        <v>1124.3951241320599</v>
      </c>
      <c r="M525">
        <v>35.799060760245297</v>
      </c>
      <c r="N525">
        <v>0.63387894171416403</v>
      </c>
      <c r="O525">
        <v>10.2825250677933</v>
      </c>
      <c r="P525">
        <v>93.378048780487802</v>
      </c>
      <c r="Q525">
        <v>3.0704595603010001E-2</v>
      </c>
    </row>
    <row r="526" spans="1:17" x14ac:dyDescent="0.3">
      <c r="A526" t="s">
        <v>1177</v>
      </c>
      <c r="B526" t="s">
        <v>1178</v>
      </c>
      <c r="C526" t="str">
        <f>IFERROR(VLOOKUP(Table1[[#This Row],[Ticker]],[1]!Table2[[Symbol]:[Industry]],2,FALSE),"-")</f>
        <v>-</v>
      </c>
      <c r="D526" t="s">
        <v>989</v>
      </c>
      <c r="E526">
        <v>10281.63755696</v>
      </c>
      <c r="F526">
        <v>469.45</v>
      </c>
      <c r="G526">
        <v>10.8830622294136</v>
      </c>
      <c r="H526">
        <v>20.7186110219623</v>
      </c>
      <c r="I526">
        <v>20.203130208687</v>
      </c>
      <c r="J526">
        <v>2.56680794879416</v>
      </c>
      <c r="K526">
        <v>417.68950790836999</v>
      </c>
      <c r="L526">
        <v>370.52682882419202</v>
      </c>
      <c r="M526">
        <v>67.370999688062398</v>
      </c>
      <c r="N526">
        <v>1.25272773048772</v>
      </c>
      <c r="O526">
        <v>3.0993716050697602</v>
      </c>
      <c r="P526">
        <v>75.495327102803699</v>
      </c>
      <c r="Q526">
        <v>0.110087694197292</v>
      </c>
    </row>
    <row r="527" spans="1:17" x14ac:dyDescent="0.3">
      <c r="A527" t="s">
        <v>1179</v>
      </c>
      <c r="B527" t="s">
        <v>1180</v>
      </c>
      <c r="C527" t="str">
        <f>IFERROR(VLOOKUP(Table1[[#This Row],[Ticker]],[1]!Table2[[Symbol]:[Industry]],2,FALSE),"-")</f>
        <v>-</v>
      </c>
      <c r="D527" t="s">
        <v>77</v>
      </c>
      <c r="E527">
        <v>10240.17104406</v>
      </c>
      <c r="F527">
        <v>1348.2</v>
      </c>
      <c r="G527">
        <v>-20.852988341124298</v>
      </c>
      <c r="H527">
        <v>-11.865563099134301</v>
      </c>
      <c r="I527">
        <v>-30.523577021582799</v>
      </c>
      <c r="J527">
        <v>-0.31716909975724999</v>
      </c>
      <c r="K527">
        <v>1414.6015359958501</v>
      </c>
      <c r="L527">
        <v>1426.6729527310899</v>
      </c>
      <c r="M527">
        <v>47.783772832074298</v>
      </c>
      <c r="N527">
        <v>0.66034910822767201</v>
      </c>
      <c r="O527">
        <v>33.659694407357897</v>
      </c>
      <c r="P527">
        <v>18.486619501691699</v>
      </c>
      <c r="Q527">
        <v>-1.9495964106901E-2</v>
      </c>
    </row>
    <row r="528" spans="1:17" x14ac:dyDescent="0.3">
      <c r="A528" t="s">
        <v>1181</v>
      </c>
      <c r="B528" t="s">
        <v>1182</v>
      </c>
      <c r="C528" t="str">
        <f>IFERROR(VLOOKUP(Table1[[#This Row],[Ticker]],[1]!Table2[[Symbol]:[Industry]],2,FALSE),"-")</f>
        <v>-</v>
      </c>
      <c r="D528" t="s">
        <v>474</v>
      </c>
      <c r="E528">
        <v>10237.587490510001</v>
      </c>
      <c r="F528">
        <v>394.05</v>
      </c>
      <c r="G528">
        <v>99.070666850209406</v>
      </c>
      <c r="H528">
        <v>8.2301513069138394</v>
      </c>
      <c r="I528">
        <v>28.341495578273602</v>
      </c>
      <c r="J528">
        <v>-2.4883459934088998</v>
      </c>
      <c r="K528">
        <v>385.940595877362</v>
      </c>
      <c r="L528">
        <v>320.47862423038998</v>
      </c>
      <c r="M528">
        <v>41.333637501213303</v>
      </c>
      <c r="N528">
        <v>0.48324907679558698</v>
      </c>
      <c r="O528">
        <v>6.9153660702956303</v>
      </c>
      <c r="P528">
        <v>153.40836012861701</v>
      </c>
      <c r="Q528">
        <v>0.16739815261722801</v>
      </c>
    </row>
    <row r="529" spans="1:17" x14ac:dyDescent="0.3">
      <c r="A529" t="s">
        <v>1183</v>
      </c>
      <c r="B529" t="s">
        <v>1184</v>
      </c>
      <c r="C529" t="str">
        <f>IFERROR(VLOOKUP(Table1[[#This Row],[Ticker]],[1]!Table2[[Symbol]:[Industry]],2,FALSE),"-")</f>
        <v>-</v>
      </c>
      <c r="D529" t="s">
        <v>127</v>
      </c>
      <c r="E529">
        <v>10201.238784749999</v>
      </c>
      <c r="F529">
        <v>341.2</v>
      </c>
      <c r="G529">
        <v>-33.3875832458614</v>
      </c>
      <c r="H529">
        <v>-10.2152047069353</v>
      </c>
      <c r="I529">
        <v>-5.4565142821241697</v>
      </c>
      <c r="J529">
        <v>-3.0239137682508099</v>
      </c>
      <c r="K529">
        <v>352.51561465487202</v>
      </c>
      <c r="L529">
        <v>339.00870909742599</v>
      </c>
      <c r="M529">
        <v>44.755135123693798</v>
      </c>
      <c r="N529">
        <v>0.82419325876705996</v>
      </c>
      <c r="O529">
        <v>25.381008206330598</v>
      </c>
      <c r="P529">
        <v>34.968354430379698</v>
      </c>
      <c r="Q529">
        <v>0.17825686451024</v>
      </c>
    </row>
    <row r="530" spans="1:17" x14ac:dyDescent="0.3">
      <c r="A530" t="s">
        <v>1185</v>
      </c>
      <c r="B530" t="s">
        <v>1186</v>
      </c>
      <c r="C530" t="str">
        <f>IFERROR(VLOOKUP(Table1[[#This Row],[Ticker]],[1]!Table2[[Symbol]:[Industry]],2,FALSE),"-")</f>
        <v>-</v>
      </c>
      <c r="D530" t="s">
        <v>384</v>
      </c>
      <c r="E530">
        <v>10199.887510445</v>
      </c>
      <c r="F530">
        <v>695.9</v>
      </c>
      <c r="G530">
        <v>-19.589478696045301</v>
      </c>
      <c r="H530">
        <v>1.14711915538853</v>
      </c>
      <c r="I530">
        <v>-2.6940158656887099</v>
      </c>
      <c r="J530">
        <v>-0.35060009158341199</v>
      </c>
      <c r="K530">
        <v>677.57457299422197</v>
      </c>
      <c r="L530">
        <v>671.98168754394601</v>
      </c>
      <c r="M530">
        <v>72.592761161262004</v>
      </c>
      <c r="N530">
        <v>0.58072664164475096</v>
      </c>
      <c r="O530">
        <v>17.100158068688</v>
      </c>
      <c r="P530">
        <v>17.8991952562473</v>
      </c>
      <c r="Q530">
        <v>7.2273194054123996E-2</v>
      </c>
    </row>
    <row r="531" spans="1:17" x14ac:dyDescent="0.3">
      <c r="A531" t="s">
        <v>1187</v>
      </c>
      <c r="B531" t="s">
        <v>1188</v>
      </c>
      <c r="C531" t="str">
        <f>IFERROR(VLOOKUP(Table1[[#This Row],[Ticker]],[1]!Table2[[Symbol]:[Industry]],2,FALSE),"-")</f>
        <v>-</v>
      </c>
      <c r="D531" t="s">
        <v>817</v>
      </c>
      <c r="E531">
        <v>10174.142675708001</v>
      </c>
      <c r="F531">
        <v>208.34</v>
      </c>
      <c r="G531">
        <v>52.447306270934803</v>
      </c>
      <c r="H531">
        <v>-2.6882233153918098</v>
      </c>
      <c r="I531">
        <v>16.297826148266001</v>
      </c>
      <c r="J531">
        <v>-7.43913532385334</v>
      </c>
      <c r="K531">
        <v>223.546030835442</v>
      </c>
      <c r="L531">
        <v>191.82464458983</v>
      </c>
      <c r="M531">
        <v>46.429127860627403</v>
      </c>
      <c r="N531">
        <v>0.913551379176199</v>
      </c>
      <c r="O531">
        <v>26.715945089757099</v>
      </c>
      <c r="P531">
        <v>87.693693693693604</v>
      </c>
      <c r="Q531">
        <v>0.14080382896087901</v>
      </c>
    </row>
    <row r="532" spans="1:17" x14ac:dyDescent="0.3">
      <c r="A532" t="s">
        <v>1189</v>
      </c>
      <c r="B532" t="s">
        <v>1190</v>
      </c>
      <c r="C532" t="str">
        <f>IFERROR(VLOOKUP(Table1[[#This Row],[Ticker]],[1]!Table2[[Symbol]:[Industry]],2,FALSE),"-")</f>
        <v>-</v>
      </c>
      <c r="D532" t="s">
        <v>552</v>
      </c>
      <c r="E532">
        <v>10173.2604684</v>
      </c>
      <c r="F532">
        <v>1121.5</v>
      </c>
      <c r="G532">
        <v>3.5549904572439401</v>
      </c>
      <c r="H532">
        <v>9.18646368225704</v>
      </c>
      <c r="I532">
        <v>12.988363852242401</v>
      </c>
      <c r="J532">
        <v>0.58517810479049104</v>
      </c>
      <c r="K532">
        <v>1044.74913820692</v>
      </c>
      <c r="L532">
        <v>956.83416413352904</v>
      </c>
      <c r="M532">
        <v>76.096359824090001</v>
      </c>
      <c r="N532">
        <v>0.64475119938146697</v>
      </c>
      <c r="O532">
        <v>6.5537226928220997</v>
      </c>
      <c r="P532">
        <v>44.402240391424698</v>
      </c>
      <c r="Q532">
        <v>6.6829022146062997E-2</v>
      </c>
    </row>
    <row r="533" spans="1:17" hidden="1" x14ac:dyDescent="0.3">
      <c r="A533" t="s">
        <v>1191</v>
      </c>
      <c r="B533" t="s">
        <v>1192</v>
      </c>
      <c r="C533" t="str">
        <f>IFERROR(VLOOKUP(Table1[[#This Row],[Ticker]],[1]!Table2[[Symbol]:[Industry]],2,FALSE),"-")</f>
        <v>-</v>
      </c>
      <c r="D533" t="s">
        <v>257</v>
      </c>
      <c r="E533">
        <v>10157.71707504</v>
      </c>
      <c r="F533">
        <v>85.05</v>
      </c>
      <c r="G533">
        <v>124.84706704892599</v>
      </c>
      <c r="H533">
        <v>-10.604124390810799</v>
      </c>
      <c r="I533">
        <v>42.029832897945198</v>
      </c>
      <c r="J533">
        <v>-2.16064732215448</v>
      </c>
      <c r="K533">
        <v>81.984001814044305</v>
      </c>
      <c r="L533">
        <v>64.415231681224</v>
      </c>
      <c r="M533">
        <v>37.842639730212497</v>
      </c>
      <c r="N533">
        <v>0.54923891288914195</v>
      </c>
      <c r="O533">
        <v>23.456790123456699</v>
      </c>
      <c r="P533">
        <v>165.78125</v>
      </c>
      <c r="Q533">
        <v>0.100780182915275</v>
      </c>
    </row>
    <row r="534" spans="1:17" x14ac:dyDescent="0.3">
      <c r="A534" t="s">
        <v>1193</v>
      </c>
      <c r="B534" t="s">
        <v>1194</v>
      </c>
      <c r="C534" t="str">
        <f>IFERROR(VLOOKUP(Table1[[#This Row],[Ticker]],[1]!Table2[[Symbol]:[Industry]],2,FALSE),"-")</f>
        <v>-</v>
      </c>
      <c r="D534" t="s">
        <v>974</v>
      </c>
      <c r="E534">
        <v>10116.1899858</v>
      </c>
      <c r="F534">
        <v>1392.85</v>
      </c>
      <c r="G534">
        <v>70.486596090439903</v>
      </c>
      <c r="H534">
        <v>-6.4214984132290303</v>
      </c>
      <c r="I534">
        <v>35.709452006299301</v>
      </c>
      <c r="J534">
        <v>-7.2526653920224797</v>
      </c>
      <c r="K534">
        <v>1371.70283427185</v>
      </c>
      <c r="L534">
        <v>1119.8930449291099</v>
      </c>
      <c r="M534">
        <v>37.340807275613798</v>
      </c>
      <c r="N534">
        <v>0.64632927078265401</v>
      </c>
      <c r="O534">
        <v>14.2441756111569</v>
      </c>
      <c r="P534">
        <v>112.324695121951</v>
      </c>
      <c r="Q534">
        <v>6.1434983109298999E-2</v>
      </c>
    </row>
    <row r="535" spans="1:17" x14ac:dyDescent="0.3">
      <c r="A535" t="s">
        <v>1195</v>
      </c>
      <c r="B535" t="s">
        <v>1196</v>
      </c>
      <c r="C535" t="str">
        <f>IFERROR(VLOOKUP(Table1[[#This Row],[Ticker]],[1]!Table2[[Symbol]:[Industry]],2,FALSE),"-")</f>
        <v>-</v>
      </c>
      <c r="D535" t="s">
        <v>573</v>
      </c>
      <c r="E535">
        <v>10110.45435408</v>
      </c>
      <c r="F535">
        <v>2875.1</v>
      </c>
      <c r="G535">
        <v>-21.787693757333699</v>
      </c>
      <c r="H535">
        <v>-3.5473367997147802</v>
      </c>
      <c r="I535">
        <v>1.5573188619787699</v>
      </c>
      <c r="J535">
        <v>-2.6858716491734098</v>
      </c>
      <c r="K535">
        <v>2834.2525560061399</v>
      </c>
      <c r="L535">
        <v>2705.9064061607701</v>
      </c>
      <c r="M535">
        <v>45.771630239976602</v>
      </c>
      <c r="N535">
        <v>0.54832340120867296</v>
      </c>
      <c r="O535">
        <v>11.5804667663733</v>
      </c>
      <c r="P535">
        <v>27.952825990209099</v>
      </c>
      <c r="Q535">
        <v>-6.6709207103902005E-2</v>
      </c>
    </row>
    <row r="536" spans="1:17" x14ac:dyDescent="0.3">
      <c r="A536" t="s">
        <v>1197</v>
      </c>
      <c r="B536" t="s">
        <v>1198</v>
      </c>
      <c r="C536" t="str">
        <f>IFERROR(VLOOKUP(Table1[[#This Row],[Ticker]],[1]!Table2[[Symbol]:[Industry]],2,FALSE),"-")</f>
        <v>-</v>
      </c>
      <c r="D536" t="s">
        <v>1199</v>
      </c>
      <c r="E536">
        <v>10094.72205867</v>
      </c>
      <c r="F536">
        <v>925.1</v>
      </c>
      <c r="G536">
        <v>-48.5025179964668</v>
      </c>
      <c r="H536">
        <v>-5.4528317930661503</v>
      </c>
      <c r="I536">
        <v>-23.6976684515103</v>
      </c>
      <c r="J536">
        <v>-2.7233832253044001</v>
      </c>
      <c r="K536">
        <v>953.974335791621</v>
      </c>
      <c r="L536">
        <v>1008.74561586559</v>
      </c>
      <c r="M536">
        <v>39.142756469728901</v>
      </c>
      <c r="N536">
        <v>0.32892957326348599</v>
      </c>
      <c r="O536">
        <v>40.201059344935601</v>
      </c>
      <c r="P536">
        <v>8.3255269320842995</v>
      </c>
      <c r="Q536">
        <v>-6.9843425058564002E-2</v>
      </c>
    </row>
    <row r="537" spans="1:17" x14ac:dyDescent="0.3">
      <c r="A537" t="s">
        <v>1200</v>
      </c>
      <c r="B537" t="s">
        <v>1201</v>
      </c>
      <c r="C537" t="str">
        <f>IFERROR(VLOOKUP(Table1[[#This Row],[Ticker]],[1]!Table2[[Symbol]:[Industry]],2,FALSE),"-")</f>
        <v>-</v>
      </c>
      <c r="D537" t="s">
        <v>46</v>
      </c>
      <c r="E537">
        <v>10015.496338479999</v>
      </c>
      <c r="F537">
        <v>1526.2</v>
      </c>
      <c r="G537">
        <v>33.147013044467997</v>
      </c>
      <c r="H537">
        <v>-1.5928596660027301</v>
      </c>
      <c r="I537">
        <v>52.6356076725394</v>
      </c>
      <c r="J537">
        <v>-0.92834375232886701</v>
      </c>
      <c r="K537">
        <v>1576.93479231418</v>
      </c>
      <c r="L537">
        <v>1305.46440532671</v>
      </c>
      <c r="M537">
        <v>41.935546209128603</v>
      </c>
      <c r="N537">
        <v>0.54920366696656298</v>
      </c>
      <c r="O537">
        <v>23.175206394967901</v>
      </c>
      <c r="P537">
        <v>89.566513476586707</v>
      </c>
      <c r="Q537">
        <v>0.106884080347365</v>
      </c>
    </row>
    <row r="538" spans="1:17" x14ac:dyDescent="0.3">
      <c r="A538" t="s">
        <v>1202</v>
      </c>
      <c r="B538" t="s">
        <v>1203</v>
      </c>
      <c r="C538" t="str">
        <f>IFERROR(VLOOKUP(Table1[[#This Row],[Ticker]],[1]!Table2[[Symbol]:[Industry]],2,FALSE),"-")</f>
        <v>-</v>
      </c>
      <c r="D538" t="s">
        <v>231</v>
      </c>
      <c r="E538">
        <v>10000.299778889999</v>
      </c>
      <c r="F538">
        <v>508.25</v>
      </c>
      <c r="G538">
        <v>-23.598409127911602</v>
      </c>
      <c r="H538">
        <v>0.10806933679938099</v>
      </c>
      <c r="I538">
        <v>-31.938471574600701</v>
      </c>
      <c r="J538">
        <v>-4.1640165831890803</v>
      </c>
      <c r="K538">
        <v>538.14915397427797</v>
      </c>
      <c r="L538">
        <v>545.44202838895205</v>
      </c>
      <c r="M538">
        <v>30.669861013850198</v>
      </c>
      <c r="N538">
        <v>0.51543434694804102</v>
      </c>
      <c r="O538">
        <v>39.576979832759399</v>
      </c>
      <c r="P538">
        <v>17.0543528327959</v>
      </c>
      <c r="Q538">
        <v>-5.2184796046802998E-2</v>
      </c>
    </row>
    <row r="539" spans="1:17" x14ac:dyDescent="0.3">
      <c r="A539" t="s">
        <v>1204</v>
      </c>
      <c r="B539" t="s">
        <v>1205</v>
      </c>
      <c r="C539" t="str">
        <f>IFERROR(VLOOKUP(Table1[[#This Row],[Ticker]],[1]!Table2[[Symbol]:[Industry]],2,FALSE),"-")</f>
        <v>-</v>
      </c>
      <c r="D539" t="s">
        <v>21</v>
      </c>
      <c r="E539">
        <v>9903.0072670399895</v>
      </c>
      <c r="F539">
        <v>1582.4</v>
      </c>
      <c r="G539">
        <v>-26.8344147788642</v>
      </c>
      <c r="H539">
        <v>-2.0913411479181798</v>
      </c>
      <c r="I539">
        <v>-12.396516890824</v>
      </c>
      <c r="J539">
        <v>-0.43521156641259601</v>
      </c>
      <c r="K539">
        <v>1604.94118098432</v>
      </c>
      <c r="L539">
        <v>1579.7316457680699</v>
      </c>
      <c r="M539">
        <v>49.606577509059903</v>
      </c>
      <c r="N539">
        <v>0.20776633266410899</v>
      </c>
      <c r="O539">
        <v>22.753412537917001</v>
      </c>
      <c r="P539">
        <v>14.1661556220915</v>
      </c>
      <c r="Q539">
        <v>-6.8624142319038003E-2</v>
      </c>
    </row>
    <row r="540" spans="1:17" x14ac:dyDescent="0.3">
      <c r="A540" t="s">
        <v>1206</v>
      </c>
      <c r="B540" t="s">
        <v>1207</v>
      </c>
      <c r="C540" t="str">
        <f>IFERROR(VLOOKUP(Table1[[#This Row],[Ticker]],[1]!Table2[[Symbol]:[Industry]],2,FALSE),"-")</f>
        <v>-</v>
      </c>
      <c r="D540" t="s">
        <v>405</v>
      </c>
      <c r="E540">
        <v>9895.122520158</v>
      </c>
      <c r="F540">
        <v>113.98</v>
      </c>
      <c r="G540">
        <v>78.769569395897094</v>
      </c>
      <c r="H540">
        <v>69.632643400436194</v>
      </c>
      <c r="I540">
        <v>34.415363390374701</v>
      </c>
      <c r="J540">
        <v>-2.7736316043392</v>
      </c>
      <c r="K540">
        <v>85.2135370086026</v>
      </c>
      <c r="L540">
        <v>72.761980642657605</v>
      </c>
      <c r="M540">
        <v>72.1034790395736</v>
      </c>
      <c r="N540">
        <v>1.5013083709152599</v>
      </c>
      <c r="O540">
        <v>1.77224074399016</v>
      </c>
      <c r="P540">
        <v>119.192307692307</v>
      </c>
      <c r="Q540">
        <v>9.1127470350855E-2</v>
      </c>
    </row>
    <row r="541" spans="1:17" x14ac:dyDescent="0.3">
      <c r="A541" t="s">
        <v>1208</v>
      </c>
      <c r="B541" t="s">
        <v>1209</v>
      </c>
      <c r="C541" t="str">
        <f>IFERROR(VLOOKUP(Table1[[#This Row],[Ticker]],[1]!Table2[[Symbol]:[Industry]],2,FALSE),"-")</f>
        <v>-</v>
      </c>
      <c r="D541" t="s">
        <v>1210</v>
      </c>
      <c r="E541">
        <v>9871.6775856509994</v>
      </c>
      <c r="F541">
        <v>91.76</v>
      </c>
      <c r="G541">
        <v>0.66258310820601096</v>
      </c>
      <c r="H541">
        <v>-0.129781377529508</v>
      </c>
      <c r="I541">
        <v>-20.934907838768801</v>
      </c>
      <c r="J541">
        <v>-4.8926600244076104</v>
      </c>
      <c r="K541">
        <v>91.663583401913698</v>
      </c>
      <c r="L541">
        <v>87.563511376702706</v>
      </c>
      <c r="M541">
        <v>43.703003607265501</v>
      </c>
      <c r="N541">
        <v>1.77969739066335</v>
      </c>
      <c r="O541">
        <v>47.885789014821199</v>
      </c>
      <c r="P541">
        <v>46.114649681528597</v>
      </c>
      <c r="Q541">
        <v>6.133489980068E-2</v>
      </c>
    </row>
    <row r="542" spans="1:17" hidden="1" x14ac:dyDescent="0.3">
      <c r="A542" t="s">
        <v>1211</v>
      </c>
      <c r="B542" t="s">
        <v>1212</v>
      </c>
      <c r="C542" t="str">
        <f>IFERROR(VLOOKUP(Table1[[#This Row],[Ticker]],[1]!Table2[[Symbol]:[Industry]],2,FALSE),"-")</f>
        <v>-</v>
      </c>
      <c r="D542" t="s">
        <v>252</v>
      </c>
      <c r="E542">
        <v>9833.2103584050001</v>
      </c>
      <c r="F542">
        <v>349.55</v>
      </c>
      <c r="G542">
        <v>-19.077568971975602</v>
      </c>
      <c r="H542">
        <v>17.044165470659902</v>
      </c>
      <c r="I542">
        <v>-2.5101189145710001</v>
      </c>
      <c r="J542">
        <v>-1.0251440169917301</v>
      </c>
      <c r="M542">
        <v>68.452098043632901</v>
      </c>
      <c r="O542">
        <v>6.3796309540838196</v>
      </c>
      <c r="P542">
        <v>23.931926963304299</v>
      </c>
    </row>
    <row r="543" spans="1:17" x14ac:dyDescent="0.3">
      <c r="A543" t="s">
        <v>1213</v>
      </c>
      <c r="B543" t="s">
        <v>1214</v>
      </c>
      <c r="C543" t="str">
        <f>IFERROR(VLOOKUP(Table1[[#This Row],[Ticker]],[1]!Table2[[Symbol]:[Industry]],2,FALSE),"-")</f>
        <v>-</v>
      </c>
      <c r="D543" t="s">
        <v>21</v>
      </c>
      <c r="E543">
        <v>9802.4058840199996</v>
      </c>
      <c r="F543">
        <v>475.25</v>
      </c>
      <c r="G543">
        <v>-24.697635344703599</v>
      </c>
      <c r="H543">
        <v>-4.7739711097073796</v>
      </c>
      <c r="I543">
        <v>-20.470338522609001</v>
      </c>
      <c r="J543">
        <v>-3.5395933165296198</v>
      </c>
      <c r="K543">
        <v>499.760543774724</v>
      </c>
      <c r="L543">
        <v>482.838263029735</v>
      </c>
      <c r="M543">
        <v>28.348093619347502</v>
      </c>
      <c r="N543">
        <v>1.0878637581519099</v>
      </c>
      <c r="O543">
        <v>20.9889531825355</v>
      </c>
      <c r="P543">
        <v>20.974926816851202</v>
      </c>
      <c r="Q543">
        <v>-8.5388624320018994E-2</v>
      </c>
    </row>
    <row r="544" spans="1:17" x14ac:dyDescent="0.3">
      <c r="A544" t="s">
        <v>1215</v>
      </c>
      <c r="B544" t="s">
        <v>1216</v>
      </c>
      <c r="C544" t="str">
        <f>IFERROR(VLOOKUP(Table1[[#This Row],[Ticker]],[1]!Table2[[Symbol]:[Industry]],2,FALSE),"-")</f>
        <v>-</v>
      </c>
      <c r="D544" t="s">
        <v>1210</v>
      </c>
      <c r="E544">
        <v>9742.3025094000004</v>
      </c>
      <c r="F544">
        <v>497.35</v>
      </c>
      <c r="G544">
        <v>-0.33641520341644998</v>
      </c>
      <c r="H544">
        <v>-3.2060645067142</v>
      </c>
      <c r="I544">
        <v>10.594664864386001</v>
      </c>
      <c r="J544">
        <v>-3.6666001564720898</v>
      </c>
      <c r="K544">
        <v>514.32946194394106</v>
      </c>
      <c r="L544">
        <v>454.65448795052498</v>
      </c>
      <c r="M544">
        <v>38.981834163216</v>
      </c>
      <c r="N544">
        <v>0.52599557158885302</v>
      </c>
      <c r="O544">
        <v>16.8995677088569</v>
      </c>
      <c r="P544">
        <v>60.642764857881097</v>
      </c>
      <c r="Q544">
        <v>2.1589738462709999E-2</v>
      </c>
    </row>
    <row r="545" spans="1:17" hidden="1" x14ac:dyDescent="0.3">
      <c r="A545" t="s">
        <v>1217</v>
      </c>
      <c r="B545" t="s">
        <v>1218</v>
      </c>
      <c r="C545" t="str">
        <f>IFERROR(VLOOKUP(Table1[[#This Row],[Ticker]],[1]!Table2[[Symbol]:[Industry]],2,FALSE),"-")</f>
        <v>-</v>
      </c>
      <c r="D545" t="s">
        <v>225</v>
      </c>
      <c r="E545">
        <v>9736.1597017999993</v>
      </c>
      <c r="F545">
        <v>2348.4</v>
      </c>
      <c r="G545">
        <v>80.879319196012204</v>
      </c>
      <c r="H545">
        <v>8.6133692881323398</v>
      </c>
      <c r="I545">
        <v>67.805663393777607</v>
      </c>
      <c r="J545">
        <v>-5.75414840530728</v>
      </c>
      <c r="K545">
        <v>2210.9058302113099</v>
      </c>
      <c r="L545">
        <v>1707.62321085847</v>
      </c>
      <c r="M545">
        <v>42.715856874099103</v>
      </c>
      <c r="N545">
        <v>0.71090513900460195</v>
      </c>
      <c r="O545">
        <v>16.577244081076401</v>
      </c>
      <c r="P545">
        <v>118.33395314243199</v>
      </c>
      <c r="Q545">
        <v>0.17950679154525601</v>
      </c>
    </row>
    <row r="546" spans="1:17" hidden="1" x14ac:dyDescent="0.3">
      <c r="A546" t="s">
        <v>1219</v>
      </c>
      <c r="B546" t="s">
        <v>1220</v>
      </c>
      <c r="C546" t="str">
        <f>IFERROR(VLOOKUP(Table1[[#This Row],[Ticker]],[1]!Table2[[Symbol]:[Industry]],2,FALSE),"-")</f>
        <v>-</v>
      </c>
      <c r="D546" t="s">
        <v>138</v>
      </c>
      <c r="E546">
        <v>9717.1900299270001</v>
      </c>
      <c r="F546">
        <v>270.02</v>
      </c>
      <c r="G546">
        <v>-19.824227640417501</v>
      </c>
      <c r="H546">
        <v>-3.9869406338436701</v>
      </c>
      <c r="I546">
        <v>-6.18828245120066</v>
      </c>
      <c r="J546">
        <v>-1.36775882347142</v>
      </c>
      <c r="K546">
        <v>266.60385243638399</v>
      </c>
      <c r="L546">
        <v>260.50985897028102</v>
      </c>
      <c r="M546">
        <v>22.227502817667499</v>
      </c>
      <c r="N546">
        <v>1.5635613122770999</v>
      </c>
      <c r="O546">
        <v>1.86652840530332</v>
      </c>
      <c r="P546">
        <v>16.337785437311499</v>
      </c>
    </row>
    <row r="547" spans="1:17" x14ac:dyDescent="0.3">
      <c r="A547" t="s">
        <v>1221</v>
      </c>
      <c r="B547" t="s">
        <v>1222</v>
      </c>
      <c r="C547" t="str">
        <f>IFERROR(VLOOKUP(Table1[[#This Row],[Ticker]],[1]!Table2[[Symbol]:[Industry]],2,FALSE),"-")</f>
        <v>-</v>
      </c>
      <c r="D547" t="s">
        <v>222</v>
      </c>
      <c r="E547">
        <v>9714.8238196000002</v>
      </c>
      <c r="F547">
        <v>832</v>
      </c>
      <c r="G547">
        <v>6.1740754618063596</v>
      </c>
      <c r="H547">
        <v>12.2832125137041</v>
      </c>
      <c r="I547">
        <v>20.388211508571299</v>
      </c>
      <c r="J547">
        <v>8.1990413961708902E-3</v>
      </c>
      <c r="K547">
        <v>663.65522029010299</v>
      </c>
      <c r="L547">
        <v>623.16077892868998</v>
      </c>
      <c r="M547">
        <v>81.001081582265201</v>
      </c>
      <c r="N547">
        <v>2.1016086592945999</v>
      </c>
      <c r="O547">
        <v>2.7644230769230802</v>
      </c>
      <c r="P547">
        <v>50.833937635967999</v>
      </c>
      <c r="Q547">
        <v>5.8085522152518998E-2</v>
      </c>
    </row>
    <row r="548" spans="1:17" hidden="1" x14ac:dyDescent="0.3">
      <c r="A548" t="s">
        <v>1223</v>
      </c>
      <c r="B548" t="s">
        <v>1224</v>
      </c>
      <c r="C548" t="str">
        <f>IFERROR(VLOOKUP(Table1[[#This Row],[Ticker]],[1]!Table2[[Symbol]:[Industry]],2,FALSE),"-")</f>
        <v>-</v>
      </c>
      <c r="D548" t="s">
        <v>1225</v>
      </c>
      <c r="E548">
        <v>9680.7337733999993</v>
      </c>
      <c r="F548">
        <v>491.8</v>
      </c>
      <c r="G548">
        <v>-33.584718709327397</v>
      </c>
      <c r="H548">
        <v>-1.0334726703416801</v>
      </c>
      <c r="I548">
        <v>-4.4256581159756498</v>
      </c>
      <c r="J548">
        <v>-5.2489276917735896</v>
      </c>
      <c r="K548">
        <v>483.70866668104901</v>
      </c>
      <c r="L548">
        <v>477.69647713439502</v>
      </c>
      <c r="M548">
        <v>53.725727869411301</v>
      </c>
      <c r="N548">
        <v>1.3799669528244201</v>
      </c>
      <c r="O548">
        <v>19.560797071980399</v>
      </c>
      <c r="P548">
        <v>23.832305174367299</v>
      </c>
      <c r="Q548">
        <v>-8.5330923359420007E-3</v>
      </c>
    </row>
    <row r="549" spans="1:17" hidden="1" x14ac:dyDescent="0.3">
      <c r="A549" t="s">
        <v>1226</v>
      </c>
      <c r="B549" t="s">
        <v>1227</v>
      </c>
      <c r="C549" t="str">
        <f>IFERROR(VLOOKUP(Table1[[#This Row],[Ticker]],[1]!Table2[[Symbol]:[Industry]],2,FALSE),"-")</f>
        <v>-</v>
      </c>
      <c r="D549" t="s">
        <v>204</v>
      </c>
      <c r="E549">
        <v>9629.95227376</v>
      </c>
      <c r="F549">
        <v>2141.15</v>
      </c>
      <c r="G549">
        <v>50.2922656788921</v>
      </c>
      <c r="H549">
        <v>11.069319495115399</v>
      </c>
      <c r="I549">
        <v>14.7939498090877</v>
      </c>
      <c r="J549">
        <v>0.337308037954267</v>
      </c>
      <c r="K549">
        <v>1990.0183350403199</v>
      </c>
      <c r="L549">
        <v>1742.6045668208401</v>
      </c>
      <c r="M549">
        <v>77.577471325426103</v>
      </c>
      <c r="N549">
        <v>1.8025827153305001</v>
      </c>
      <c r="O549">
        <v>6.1555706045816203</v>
      </c>
      <c r="P549">
        <v>125.645484244915</v>
      </c>
      <c r="Q549">
        <v>0.149202513605766</v>
      </c>
    </row>
    <row r="550" spans="1:17" hidden="1" x14ac:dyDescent="0.3">
      <c r="A550" t="s">
        <v>1228</v>
      </c>
      <c r="B550" t="s">
        <v>1229</v>
      </c>
      <c r="C550" t="str">
        <f>IFERROR(VLOOKUP(Table1[[#This Row],[Ticker]],[1]!Table2[[Symbol]:[Industry]],2,FALSE),"-")</f>
        <v>-</v>
      </c>
      <c r="D550" t="s">
        <v>63</v>
      </c>
      <c r="E550">
        <v>9613.8319731060001</v>
      </c>
      <c r="F550">
        <v>147.18</v>
      </c>
      <c r="G550">
        <v>302.57937325980703</v>
      </c>
      <c r="H550">
        <v>54.954026062295398</v>
      </c>
      <c r="I550">
        <v>168.68005189656299</v>
      </c>
      <c r="J550">
        <v>4.1787878776989</v>
      </c>
      <c r="K550">
        <v>106.854595343094</v>
      </c>
      <c r="L550">
        <v>73.562253215599398</v>
      </c>
      <c r="M550">
        <v>74.104147316059397</v>
      </c>
      <c r="N550">
        <v>1.75380715493871</v>
      </c>
      <c r="O550">
        <v>0.74058975404267502</v>
      </c>
      <c r="P550">
        <v>395.55555555555497</v>
      </c>
      <c r="Q550">
        <v>0.11803060501427801</v>
      </c>
    </row>
    <row r="551" spans="1:17" hidden="1" x14ac:dyDescent="0.3">
      <c r="A551" t="s">
        <v>1230</v>
      </c>
      <c r="B551" t="s">
        <v>1231</v>
      </c>
      <c r="C551" t="str">
        <f>IFERROR(VLOOKUP(Table1[[#This Row],[Ticker]],[1]!Table2[[Symbol]:[Industry]],2,FALSE),"-")</f>
        <v>-</v>
      </c>
      <c r="D551" t="s">
        <v>231</v>
      </c>
      <c r="E551">
        <v>9602.4048225000006</v>
      </c>
      <c r="F551">
        <v>12177.65</v>
      </c>
      <c r="G551">
        <v>39.638991052879902</v>
      </c>
      <c r="H551">
        <v>-4.0304563511609297</v>
      </c>
      <c r="I551">
        <v>28.194041373531</v>
      </c>
      <c r="J551">
        <v>-1.1241003726973899</v>
      </c>
      <c r="K551">
        <v>11672.583128734699</v>
      </c>
      <c r="L551">
        <v>10060.5354536614</v>
      </c>
      <c r="M551">
        <v>59.662781698410697</v>
      </c>
      <c r="N551">
        <v>0.56230638593906601</v>
      </c>
      <c r="O551">
        <v>6.7365214142301699</v>
      </c>
      <c r="P551">
        <v>88.947245927075201</v>
      </c>
      <c r="Q551">
        <v>0.13889698880500101</v>
      </c>
    </row>
    <row r="552" spans="1:17" hidden="1" x14ac:dyDescent="0.3">
      <c r="A552" t="s">
        <v>1232</v>
      </c>
      <c r="B552" t="s">
        <v>1233</v>
      </c>
      <c r="C552" t="str">
        <f>IFERROR(VLOOKUP(Table1[[#This Row],[Ticker]],[1]!Table2[[Symbol]:[Industry]],2,FALSE),"-")</f>
        <v>-</v>
      </c>
      <c r="D552" t="s">
        <v>95</v>
      </c>
      <c r="E552">
        <v>9591.9028099999996</v>
      </c>
      <c r="F552">
        <v>141.03</v>
      </c>
      <c r="G552">
        <v>-26.069377231823498</v>
      </c>
      <c r="H552">
        <v>-2.6761079137448198</v>
      </c>
      <c r="I552">
        <v>-6.8651813687215899</v>
      </c>
      <c r="J552">
        <v>1.44861015132671</v>
      </c>
      <c r="K552">
        <v>138.351955580175</v>
      </c>
      <c r="L552">
        <v>136.27624608374501</v>
      </c>
      <c r="M552">
        <v>19.599037825510401</v>
      </c>
      <c r="N552">
        <v>3.4875881746331299</v>
      </c>
      <c r="O552">
        <v>1.3968659150535201</v>
      </c>
      <c r="P552">
        <v>11.9285714285714</v>
      </c>
      <c r="Q552">
        <v>-1.3388827299693999E-2</v>
      </c>
    </row>
    <row r="553" spans="1:17" hidden="1" x14ac:dyDescent="0.3">
      <c r="A553" t="s">
        <v>1234</v>
      </c>
      <c r="B553" t="s">
        <v>1235</v>
      </c>
      <c r="C553" t="str">
        <f>IFERROR(VLOOKUP(Table1[[#This Row],[Ticker]],[1]!Table2[[Symbol]:[Industry]],2,FALSE),"-")</f>
        <v>-</v>
      </c>
      <c r="D553" t="s">
        <v>138</v>
      </c>
      <c r="E553">
        <v>9549.8863639199899</v>
      </c>
      <c r="F553">
        <v>655.5</v>
      </c>
      <c r="G553">
        <v>102.55099573617299</v>
      </c>
      <c r="H553">
        <v>24.375876172649502</v>
      </c>
      <c r="I553">
        <v>130.042244175756</v>
      </c>
      <c r="J553">
        <v>-4.1902236095907201E-2</v>
      </c>
      <c r="K553">
        <v>558.76357333179703</v>
      </c>
      <c r="L553">
        <v>387.16450456908598</v>
      </c>
      <c r="M553">
        <v>55.739315821029699</v>
      </c>
      <c r="N553">
        <v>1.4538778842934299</v>
      </c>
      <c r="O553">
        <v>6.5980167810831301</v>
      </c>
      <c r="P553">
        <v>170.03089598352199</v>
      </c>
    </row>
    <row r="554" spans="1:17" x14ac:dyDescent="0.3">
      <c r="A554" t="s">
        <v>1236</v>
      </c>
      <c r="B554" t="s">
        <v>1237</v>
      </c>
      <c r="C554" t="str">
        <f>IFERROR(VLOOKUP(Table1[[#This Row],[Ticker]],[1]!Table2[[Symbol]:[Industry]],2,FALSE),"-")</f>
        <v>-</v>
      </c>
      <c r="D554" t="s">
        <v>384</v>
      </c>
      <c r="E554">
        <v>9529.9886074799997</v>
      </c>
      <c r="F554">
        <v>237.28</v>
      </c>
      <c r="G554">
        <v>-2.3490665383427798</v>
      </c>
      <c r="H554">
        <v>4.0767885617418704</v>
      </c>
      <c r="I554">
        <v>-5.00231179265226</v>
      </c>
      <c r="J554">
        <v>-0.274125198326099</v>
      </c>
      <c r="K554">
        <v>234.68431035596399</v>
      </c>
      <c r="L554">
        <v>225.168355504841</v>
      </c>
      <c r="M554">
        <v>62.3861715600381</v>
      </c>
      <c r="N554">
        <v>0.525723730457619</v>
      </c>
      <c r="O554">
        <v>35.810013486176601</v>
      </c>
      <c r="P554">
        <v>45.303123086344101</v>
      </c>
      <c r="Q554">
        <v>8.0033058863393E-2</v>
      </c>
    </row>
    <row r="555" spans="1:17" x14ac:dyDescent="0.3">
      <c r="A555" t="s">
        <v>1238</v>
      </c>
      <c r="B555" t="s">
        <v>1239</v>
      </c>
      <c r="C555" t="str">
        <f>IFERROR(VLOOKUP(Table1[[#This Row],[Ticker]],[1]!Table2[[Symbol]:[Industry]],2,FALSE),"-")</f>
        <v>-</v>
      </c>
      <c r="D555" t="s">
        <v>552</v>
      </c>
      <c r="E555">
        <v>9468.317955941</v>
      </c>
      <c r="F555">
        <v>159.78</v>
      </c>
      <c r="G555">
        <v>-37.696464184272202</v>
      </c>
      <c r="H555">
        <v>-3.35122676048316</v>
      </c>
      <c r="I555">
        <v>-27.181852526688701</v>
      </c>
      <c r="J555">
        <v>-5.23106100691622</v>
      </c>
      <c r="K555">
        <v>165.19001692603999</v>
      </c>
      <c r="L555">
        <v>164.965800798316</v>
      </c>
      <c r="M555">
        <v>39.504037978227899</v>
      </c>
      <c r="N555">
        <v>0.87409748168284895</v>
      </c>
      <c r="O555">
        <v>30.990974012488099</v>
      </c>
      <c r="P555">
        <v>21.367261678693399</v>
      </c>
      <c r="Q555">
        <v>-2.9587960343578999E-2</v>
      </c>
    </row>
    <row r="556" spans="1:17" x14ac:dyDescent="0.3">
      <c r="A556" t="s">
        <v>1240</v>
      </c>
      <c r="B556" t="s">
        <v>1241</v>
      </c>
      <c r="C556" t="str">
        <f>IFERROR(VLOOKUP(Table1[[#This Row],[Ticker]],[1]!Table2[[Symbol]:[Industry]],2,FALSE),"-")</f>
        <v>-</v>
      </c>
      <c r="D556" t="s">
        <v>1210</v>
      </c>
      <c r="E556">
        <v>9428.8580784000005</v>
      </c>
      <c r="F556">
        <v>741</v>
      </c>
      <c r="G556">
        <v>90.258161606027301</v>
      </c>
      <c r="H556">
        <v>20.2845774532666</v>
      </c>
      <c r="I556">
        <v>36.448711088190201</v>
      </c>
      <c r="J556">
        <v>-3.84081856924122</v>
      </c>
      <c r="K556">
        <v>639.33652390532598</v>
      </c>
      <c r="L556">
        <v>488.407723831711</v>
      </c>
      <c r="M556">
        <v>53.565789512678201</v>
      </c>
      <c r="N556">
        <v>0.66539539034501605</v>
      </c>
      <c r="O556">
        <v>5.9311740890688203</v>
      </c>
      <c r="P556">
        <v>159.63559915907399</v>
      </c>
      <c r="Q556">
        <v>0.19370585565342999</v>
      </c>
    </row>
    <row r="557" spans="1:17" hidden="1" x14ac:dyDescent="0.3">
      <c r="A557" t="s">
        <v>1242</v>
      </c>
      <c r="B557" t="s">
        <v>1243</v>
      </c>
      <c r="C557" t="str">
        <f>IFERROR(VLOOKUP(Table1[[#This Row],[Ticker]],[1]!Table2[[Symbol]:[Industry]],2,FALSE),"-")</f>
        <v>-</v>
      </c>
      <c r="D557" t="s">
        <v>127</v>
      </c>
      <c r="E557">
        <v>9402.7184266500008</v>
      </c>
      <c r="F557">
        <v>376.15</v>
      </c>
      <c r="G557">
        <v>256.16872297818901</v>
      </c>
      <c r="H557">
        <v>20.775337537705202</v>
      </c>
      <c r="I557">
        <v>63.675338962864302</v>
      </c>
      <c r="J557">
        <v>-0.770843400585845</v>
      </c>
      <c r="K557">
        <v>340.57999618983001</v>
      </c>
      <c r="L557">
        <v>257.10336425217002</v>
      </c>
      <c r="M557">
        <v>78.535941732562804</v>
      </c>
      <c r="N557">
        <v>0.60958223772727804</v>
      </c>
      <c r="O557">
        <v>5.7689751428951297</v>
      </c>
      <c r="P557">
        <v>377.65079365079299</v>
      </c>
      <c r="Q557">
        <v>0.15655787359120599</v>
      </c>
    </row>
    <row r="558" spans="1:17" hidden="1" x14ac:dyDescent="0.3">
      <c r="A558" t="s">
        <v>1244</v>
      </c>
      <c r="B558" t="s">
        <v>1245</v>
      </c>
      <c r="C558" t="str">
        <f>IFERROR(VLOOKUP(Table1[[#This Row],[Ticker]],[1]!Table2[[Symbol]:[Industry]],2,FALSE),"-")</f>
        <v>-</v>
      </c>
      <c r="D558" t="s">
        <v>405</v>
      </c>
      <c r="E558">
        <v>9401.4722987999994</v>
      </c>
      <c r="F558">
        <v>414.85</v>
      </c>
      <c r="G558">
        <v>211.007453640558</v>
      </c>
      <c r="H558">
        <v>46.139432803075302</v>
      </c>
      <c r="I558">
        <v>80.532291805757893</v>
      </c>
      <c r="J558">
        <v>18.131341726966301</v>
      </c>
      <c r="K558">
        <v>306.206790218859</v>
      </c>
      <c r="L558">
        <v>236.77758414186101</v>
      </c>
      <c r="M558">
        <v>87.987289521064895</v>
      </c>
      <c r="N558">
        <v>2.5137542275519902</v>
      </c>
      <c r="O558">
        <v>4.3750753284319499</v>
      </c>
      <c r="P558">
        <v>267.77482269503503</v>
      </c>
      <c r="Q558">
        <v>0.18410147153148501</v>
      </c>
    </row>
    <row r="559" spans="1:17" x14ac:dyDescent="0.3">
      <c r="A559" t="s">
        <v>1246</v>
      </c>
      <c r="B559" t="s">
        <v>1247</v>
      </c>
      <c r="C559" t="str">
        <f>IFERROR(VLOOKUP(Table1[[#This Row],[Ticker]],[1]!Table2[[Symbol]:[Industry]],2,FALSE),"-")</f>
        <v>-</v>
      </c>
      <c r="D559" t="s">
        <v>46</v>
      </c>
      <c r="E559">
        <v>9398.4987206400001</v>
      </c>
      <c r="F559">
        <v>550.20000000000005</v>
      </c>
      <c r="G559">
        <v>94.670474913041502</v>
      </c>
      <c r="H559">
        <v>6.9999345227670098</v>
      </c>
      <c r="I559">
        <v>44.107625270688601</v>
      </c>
      <c r="J559">
        <v>-4.3556153058477696</v>
      </c>
      <c r="K559">
        <v>516.29055312048399</v>
      </c>
      <c r="L559">
        <v>400.27373490252899</v>
      </c>
      <c r="M559">
        <v>49.613471424851703</v>
      </c>
      <c r="N559">
        <v>0.31513767801675502</v>
      </c>
      <c r="O559">
        <v>7.22464558342421</v>
      </c>
      <c r="P559">
        <v>192.659574468085</v>
      </c>
      <c r="Q559">
        <v>0.22704141492802599</v>
      </c>
    </row>
    <row r="560" spans="1:17" hidden="1" x14ac:dyDescent="0.3">
      <c r="A560" t="s">
        <v>1248</v>
      </c>
      <c r="B560" t="s">
        <v>1249</v>
      </c>
      <c r="C560" t="str">
        <f>IFERROR(VLOOKUP(Table1[[#This Row],[Ticker]],[1]!Table2[[Symbol]:[Industry]],2,FALSE),"-")</f>
        <v>-</v>
      </c>
      <c r="D560" t="s">
        <v>257</v>
      </c>
      <c r="E560">
        <v>9391.8972228000002</v>
      </c>
      <c r="F560">
        <v>6070.8</v>
      </c>
      <c r="G560">
        <v>-16.517544422490399</v>
      </c>
      <c r="H560">
        <v>-5.2520431932593103</v>
      </c>
      <c r="I560">
        <v>9.1713001230633395</v>
      </c>
      <c r="J560">
        <v>-3.5075994341921</v>
      </c>
      <c r="K560">
        <v>6130.85287783487</v>
      </c>
      <c r="L560">
        <v>5667.5313108320497</v>
      </c>
      <c r="M560">
        <v>43.037720941592802</v>
      </c>
      <c r="N560">
        <v>0.80478241336129497</v>
      </c>
      <c r="O560">
        <v>15.2895829215259</v>
      </c>
      <c r="P560">
        <v>31.402597402597401</v>
      </c>
      <c r="Q560">
        <v>0.110823587246694</v>
      </c>
    </row>
    <row r="561" spans="1:17" x14ac:dyDescent="0.3">
      <c r="A561" t="s">
        <v>1250</v>
      </c>
      <c r="B561" t="s">
        <v>1251</v>
      </c>
      <c r="C561" t="str">
        <f>IFERROR(VLOOKUP(Table1[[#This Row],[Ticker]],[1]!Table2[[Symbol]:[Industry]],2,FALSE),"-")</f>
        <v>-</v>
      </c>
      <c r="D561" t="s">
        <v>118</v>
      </c>
      <c r="E561">
        <v>9368.1531713500008</v>
      </c>
      <c r="F561">
        <v>1593.2</v>
      </c>
      <c r="G561">
        <v>23.806070954952698</v>
      </c>
      <c r="H561">
        <v>20.556939486602701</v>
      </c>
      <c r="I561">
        <v>36.4519927184095</v>
      </c>
      <c r="J561">
        <v>2.99156543123242</v>
      </c>
      <c r="K561">
        <v>1452.1996864477201</v>
      </c>
      <c r="L561">
        <v>1254.7062612214399</v>
      </c>
      <c r="M561">
        <v>68.414416572652399</v>
      </c>
      <c r="N561">
        <v>1.09399039217673</v>
      </c>
      <c r="O561">
        <v>4.1018076826512697</v>
      </c>
      <c r="P561">
        <v>73.5511982570806</v>
      </c>
      <c r="Q561">
        <v>0.16294582962083501</v>
      </c>
    </row>
    <row r="562" spans="1:17" x14ac:dyDescent="0.3">
      <c r="A562" t="s">
        <v>1252</v>
      </c>
      <c r="B562" t="s">
        <v>1253</v>
      </c>
      <c r="C562" t="str">
        <f>IFERROR(VLOOKUP(Table1[[#This Row],[Ticker]],[1]!Table2[[Symbol]:[Industry]],2,FALSE),"-")</f>
        <v>-</v>
      </c>
      <c r="D562" t="s">
        <v>113</v>
      </c>
      <c r="E562">
        <v>9367.3247819999997</v>
      </c>
      <c r="F562">
        <v>695.8</v>
      </c>
      <c r="G562">
        <v>25.4685239920336</v>
      </c>
      <c r="H562">
        <v>-2.0681003744861699</v>
      </c>
      <c r="I562">
        <v>1.7586594823603099</v>
      </c>
      <c r="J562">
        <v>0.30842123415048001</v>
      </c>
      <c r="K562">
        <v>704.62513200391197</v>
      </c>
      <c r="L562">
        <v>638.39894539322199</v>
      </c>
      <c r="M562">
        <v>43.005620879421301</v>
      </c>
      <c r="N562">
        <v>0.756433726163805</v>
      </c>
      <c r="O562">
        <v>16.419948260994499</v>
      </c>
      <c r="P562">
        <v>69.273810971901199</v>
      </c>
    </row>
    <row r="563" spans="1:17" hidden="1" x14ac:dyDescent="0.3">
      <c r="A563" t="s">
        <v>1254</v>
      </c>
      <c r="B563" t="s">
        <v>1255</v>
      </c>
      <c r="C563" t="str">
        <f>IFERROR(VLOOKUP(Table1[[#This Row],[Ticker]],[1]!Table2[[Symbol]:[Industry]],2,FALSE),"-")</f>
        <v>-</v>
      </c>
      <c r="D563" t="s">
        <v>305</v>
      </c>
      <c r="E563">
        <v>9358.4502710399993</v>
      </c>
      <c r="F563">
        <v>397.5</v>
      </c>
      <c r="G563">
        <v>-30.0297939759615</v>
      </c>
      <c r="H563">
        <v>-3.9125422759543098</v>
      </c>
      <c r="I563">
        <v>-25.9684191535077</v>
      </c>
      <c r="J563">
        <v>2.3186745110814599</v>
      </c>
      <c r="K563">
        <v>414.32572508214503</v>
      </c>
      <c r="M563">
        <v>69.856348584801793</v>
      </c>
      <c r="N563">
        <v>1.019860691833</v>
      </c>
      <c r="O563">
        <v>35.408805031446498</v>
      </c>
      <c r="P563">
        <v>8.9041095890410809</v>
      </c>
    </row>
    <row r="564" spans="1:17" x14ac:dyDescent="0.3">
      <c r="A564" t="s">
        <v>1256</v>
      </c>
      <c r="B564" t="s">
        <v>1257</v>
      </c>
      <c r="C564" t="str">
        <f>IFERROR(VLOOKUP(Table1[[#This Row],[Ticker]],[1]!Table2[[Symbol]:[Industry]],2,FALSE),"-")</f>
        <v>-</v>
      </c>
      <c r="D564" t="s">
        <v>46</v>
      </c>
      <c r="E564">
        <v>9293.3973569999998</v>
      </c>
      <c r="F564">
        <v>349.25</v>
      </c>
      <c r="G564">
        <v>-2.2179889347716202</v>
      </c>
      <c r="H564">
        <v>-10.853077762841099</v>
      </c>
      <c r="I564">
        <v>11.3594829348731</v>
      </c>
      <c r="J564">
        <v>-3.2268982991111801</v>
      </c>
      <c r="K564">
        <v>345.53602437507698</v>
      </c>
      <c r="L564">
        <v>307.93071891928201</v>
      </c>
      <c r="M564">
        <v>34.333954623876998</v>
      </c>
      <c r="N564">
        <v>0.400051700737103</v>
      </c>
      <c r="O564">
        <v>18.940586972083</v>
      </c>
      <c r="P564">
        <v>47.518479408658898</v>
      </c>
      <c r="Q564">
        <v>-2.5037576382973999E-2</v>
      </c>
    </row>
    <row r="565" spans="1:17" x14ac:dyDescent="0.3">
      <c r="A565" t="s">
        <v>1258</v>
      </c>
      <c r="B565" t="s">
        <v>1259</v>
      </c>
      <c r="C565" t="str">
        <f>IFERROR(VLOOKUP(Table1[[#This Row],[Ticker]],[1]!Table2[[Symbol]:[Industry]],2,FALSE),"-")</f>
        <v>-</v>
      </c>
      <c r="D565" t="s">
        <v>281</v>
      </c>
      <c r="E565">
        <v>9232.9256318999996</v>
      </c>
      <c r="F565">
        <v>901.85</v>
      </c>
      <c r="G565">
        <v>52.1295419952991</v>
      </c>
      <c r="H565">
        <v>14.926587830826</v>
      </c>
      <c r="I565">
        <v>33.405331332812899</v>
      </c>
      <c r="J565">
        <v>-1.60834941163516</v>
      </c>
      <c r="K565">
        <v>832.07187391816001</v>
      </c>
      <c r="L565">
        <v>716.74991741699603</v>
      </c>
      <c r="M565">
        <v>60.855112782446703</v>
      </c>
      <c r="N565">
        <v>1.1931666768745099</v>
      </c>
      <c r="O565">
        <v>4.1193103065920003</v>
      </c>
      <c r="P565">
        <v>99.083885209713003</v>
      </c>
      <c r="Q565">
        <v>2.6257082125478001E-2</v>
      </c>
    </row>
    <row r="566" spans="1:17" x14ac:dyDescent="0.3">
      <c r="A566" t="s">
        <v>1260</v>
      </c>
      <c r="B566" t="s">
        <v>1261</v>
      </c>
      <c r="C566" t="str">
        <f>IFERROR(VLOOKUP(Table1[[#This Row],[Ticker]],[1]!Table2[[Symbol]:[Industry]],2,FALSE),"-")</f>
        <v>-</v>
      </c>
      <c r="D566" t="s">
        <v>24</v>
      </c>
      <c r="E566">
        <v>9229.2089261929996</v>
      </c>
      <c r="F566">
        <v>83.03</v>
      </c>
      <c r="G566">
        <v>-34.412447344916302</v>
      </c>
      <c r="H566">
        <v>2.4915260622954301</v>
      </c>
      <c r="I566">
        <v>-30.380069033656</v>
      </c>
      <c r="J566">
        <v>2.0444929626782802</v>
      </c>
      <c r="K566">
        <v>85.738577547942299</v>
      </c>
      <c r="L566">
        <v>91.596485595115993</v>
      </c>
      <c r="M566">
        <v>46.125372496715002</v>
      </c>
      <c r="N566">
        <v>0.638079950316497</v>
      </c>
      <c r="O566">
        <v>40.310731061062199</v>
      </c>
      <c r="P566">
        <v>11.300268096514699</v>
      </c>
      <c r="Q566">
        <v>1.5171690763406E-2</v>
      </c>
    </row>
    <row r="567" spans="1:17" x14ac:dyDescent="0.3">
      <c r="A567" t="s">
        <v>1262</v>
      </c>
      <c r="B567" t="s">
        <v>1263</v>
      </c>
      <c r="C567" t="str">
        <f>IFERROR(VLOOKUP(Table1[[#This Row],[Ticker]],[1]!Table2[[Symbol]:[Industry]],2,FALSE),"-")</f>
        <v>-</v>
      </c>
      <c r="D567" t="s">
        <v>77</v>
      </c>
      <c r="E567">
        <v>9186.5020526200005</v>
      </c>
      <c r="F567">
        <v>788.5</v>
      </c>
      <c r="G567">
        <v>-15.718878819918601</v>
      </c>
      <c r="H567">
        <v>-8.1609995359900598</v>
      </c>
      <c r="I567">
        <v>-28.854394420019901</v>
      </c>
      <c r="J567">
        <v>-2.4834232623456001</v>
      </c>
      <c r="K567">
        <v>817.77139306829304</v>
      </c>
      <c r="L567">
        <v>816.362765935943</v>
      </c>
      <c r="M567">
        <v>39.935201819477903</v>
      </c>
      <c r="N567">
        <v>0.583256283435588</v>
      </c>
      <c r="O567">
        <v>26.810399492707599</v>
      </c>
      <c r="P567">
        <v>25.5673222390317</v>
      </c>
      <c r="Q567">
        <v>-7.5486786650390001E-3</v>
      </c>
    </row>
    <row r="568" spans="1:17" x14ac:dyDescent="0.3">
      <c r="A568" t="s">
        <v>1264</v>
      </c>
      <c r="B568" t="s">
        <v>1265</v>
      </c>
      <c r="C568" t="str">
        <f>IFERROR(VLOOKUP(Table1[[#This Row],[Ticker]],[1]!Table2[[Symbol]:[Industry]],2,FALSE),"-")</f>
        <v>-</v>
      </c>
      <c r="D568" t="s">
        <v>357</v>
      </c>
      <c r="E568">
        <v>9140.7193167000005</v>
      </c>
      <c r="F568">
        <v>676</v>
      </c>
      <c r="G568">
        <v>25.9767887682363</v>
      </c>
      <c r="H568">
        <v>1.7803547122649099</v>
      </c>
      <c r="I568">
        <v>17.621479025303501</v>
      </c>
      <c r="J568">
        <v>-2.23491522219024</v>
      </c>
      <c r="K568">
        <v>657.94783358131497</v>
      </c>
      <c r="L568">
        <v>560.55119283648696</v>
      </c>
      <c r="M568">
        <v>43.032406314223699</v>
      </c>
      <c r="N568">
        <v>0.26515763616591298</v>
      </c>
      <c r="O568">
        <v>17.307692307692299</v>
      </c>
      <c r="P568">
        <v>75.174915781290494</v>
      </c>
      <c r="Q568">
        <v>-1.69274018178E-4</v>
      </c>
    </row>
    <row r="569" spans="1:17" x14ac:dyDescent="0.3">
      <c r="A569" t="s">
        <v>1266</v>
      </c>
      <c r="B569" t="s">
        <v>1267</v>
      </c>
      <c r="C569" t="str">
        <f>IFERROR(VLOOKUP(Table1[[#This Row],[Ticker]],[1]!Table2[[Symbol]:[Industry]],2,FALSE),"-")</f>
        <v>-</v>
      </c>
      <c r="D569" t="s">
        <v>443</v>
      </c>
      <c r="E569">
        <v>9126.0190574600001</v>
      </c>
      <c r="F569">
        <v>675.2</v>
      </c>
      <c r="G569">
        <v>-10.2021325707155</v>
      </c>
      <c r="H569">
        <v>6.1358715355139504</v>
      </c>
      <c r="I569">
        <v>-42.677966213503801</v>
      </c>
      <c r="J569">
        <v>-1.9752679837389999</v>
      </c>
      <c r="K569">
        <v>659.79456560444805</v>
      </c>
      <c r="L569">
        <v>723.70263903623402</v>
      </c>
      <c r="M569">
        <v>67.228824254667302</v>
      </c>
      <c r="N569">
        <v>1.40089420239156</v>
      </c>
      <c r="O569">
        <v>62.470379146919399</v>
      </c>
      <c r="P569">
        <v>24.460829493087498</v>
      </c>
      <c r="Q569">
        <v>0.160661666844228</v>
      </c>
    </row>
    <row r="570" spans="1:17" x14ac:dyDescent="0.3">
      <c r="A570" t="s">
        <v>1268</v>
      </c>
      <c r="B570" t="s">
        <v>1269</v>
      </c>
      <c r="C570" t="str">
        <f>IFERROR(VLOOKUP(Table1[[#This Row],[Ticker]],[1]!Table2[[Symbol]:[Industry]],2,FALSE),"-")</f>
        <v>-</v>
      </c>
      <c r="D570" t="s">
        <v>204</v>
      </c>
      <c r="E570">
        <v>9102.0738419999998</v>
      </c>
      <c r="F570">
        <v>455.7</v>
      </c>
      <c r="G570">
        <v>17.9190659707956</v>
      </c>
      <c r="H570">
        <v>14.627607046838801</v>
      </c>
      <c r="I570">
        <v>45.625854176401297</v>
      </c>
      <c r="J570">
        <v>-0.86195451169695902</v>
      </c>
      <c r="K570">
        <v>404.15762426132397</v>
      </c>
      <c r="L570">
        <v>324.43374999999997</v>
      </c>
      <c r="M570">
        <v>71.806207611530297</v>
      </c>
      <c r="N570">
        <v>0.83155294867123097</v>
      </c>
      <c r="O570">
        <v>4.1913539609392103</v>
      </c>
      <c r="P570">
        <v>89.7959183673469</v>
      </c>
    </row>
    <row r="571" spans="1:17" hidden="1" x14ac:dyDescent="0.3">
      <c r="A571" t="s">
        <v>1270</v>
      </c>
      <c r="B571" t="s">
        <v>1271</v>
      </c>
      <c r="C571" t="str">
        <f>IFERROR(VLOOKUP(Table1[[#This Row],[Ticker]],[1]!Table2[[Symbol]:[Industry]],2,FALSE),"-")</f>
        <v>-</v>
      </c>
      <c r="D571" t="s">
        <v>138</v>
      </c>
      <c r="E571">
        <v>9090.5</v>
      </c>
      <c r="F571">
        <v>4840</v>
      </c>
      <c r="G571">
        <v>-30.256003894038201</v>
      </c>
      <c r="H571">
        <v>-5.8419656446845103</v>
      </c>
      <c r="I571">
        <v>-16.190780291507402</v>
      </c>
      <c r="J571">
        <v>-6.2245499315442796</v>
      </c>
      <c r="K571">
        <v>4637.9882081755704</v>
      </c>
      <c r="L571">
        <v>4772.9824416285401</v>
      </c>
      <c r="M571">
        <v>41.825392603120903</v>
      </c>
      <c r="N571">
        <v>2.1048675061078699</v>
      </c>
      <c r="O571">
        <v>44.090909090909001</v>
      </c>
      <c r="P571">
        <v>15.203808390360001</v>
      </c>
      <c r="Q571">
        <v>5.4058093509528997E-2</v>
      </c>
    </row>
    <row r="572" spans="1:17" hidden="1" x14ac:dyDescent="0.3">
      <c r="A572" t="s">
        <v>1272</v>
      </c>
      <c r="B572" t="s">
        <v>1273</v>
      </c>
      <c r="C572" t="str">
        <f>IFERROR(VLOOKUP(Table1[[#This Row],[Ticker]],[1]!Table2[[Symbol]:[Industry]],2,FALSE),"-")</f>
        <v>-</v>
      </c>
      <c r="D572" t="s">
        <v>138</v>
      </c>
      <c r="E572">
        <v>9065.2356564000002</v>
      </c>
      <c r="F572">
        <v>718.25</v>
      </c>
      <c r="G572">
        <v>-11.710759629507599</v>
      </c>
      <c r="H572">
        <v>0.53496953993099305</v>
      </c>
      <c r="I572">
        <v>-4.1245760244401399</v>
      </c>
      <c r="J572">
        <v>-7.6469131366842902</v>
      </c>
      <c r="K572">
        <v>716.37054133435697</v>
      </c>
      <c r="L572">
        <v>667.53815602725797</v>
      </c>
      <c r="M572">
        <v>38.852507187464496</v>
      </c>
      <c r="N572">
        <v>1.3184390675709901</v>
      </c>
      <c r="O572">
        <v>10.0382875043508</v>
      </c>
      <c r="P572">
        <v>38.6583011583011</v>
      </c>
    </row>
    <row r="573" spans="1:17" x14ac:dyDescent="0.3">
      <c r="A573" t="s">
        <v>1274</v>
      </c>
      <c r="B573" t="s">
        <v>1275</v>
      </c>
      <c r="C573" t="str">
        <f>IFERROR(VLOOKUP(Table1[[#This Row],[Ticker]],[1]!Table2[[Symbol]:[Industry]],2,FALSE),"-")</f>
        <v>-</v>
      </c>
      <c r="D573" t="s">
        <v>77</v>
      </c>
      <c r="E573">
        <v>9050.4078974639997</v>
      </c>
      <c r="F573">
        <v>222.13</v>
      </c>
      <c r="G573">
        <v>5.75409139322434</v>
      </c>
      <c r="H573">
        <v>9.8040260622954403</v>
      </c>
      <c r="I573">
        <v>-5.7241289234909702</v>
      </c>
      <c r="J573">
        <v>-0.30150073445761399</v>
      </c>
      <c r="K573">
        <v>215.14903355234401</v>
      </c>
      <c r="L573">
        <v>201.37349703113301</v>
      </c>
      <c r="M573">
        <v>60.742264679518598</v>
      </c>
      <c r="N573">
        <v>1.0963045748548901</v>
      </c>
      <c r="O573">
        <v>15.247827848557099</v>
      </c>
      <c r="P573">
        <v>51.108843537414899</v>
      </c>
      <c r="Q573">
        <v>8.5096899886868999E-2</v>
      </c>
    </row>
    <row r="574" spans="1:17" x14ac:dyDescent="0.3">
      <c r="A574" t="s">
        <v>1276</v>
      </c>
      <c r="B574" t="s">
        <v>1277</v>
      </c>
      <c r="C574" t="str">
        <f>IFERROR(VLOOKUP(Table1[[#This Row],[Ticker]],[1]!Table2[[Symbol]:[Industry]],2,FALSE),"-")</f>
        <v>-</v>
      </c>
      <c r="D574" t="s">
        <v>365</v>
      </c>
      <c r="E574">
        <v>9026.1036001499997</v>
      </c>
      <c r="F574">
        <v>414.4</v>
      </c>
      <c r="G574">
        <v>143.861117152991</v>
      </c>
      <c r="H574">
        <v>24.359849006906401</v>
      </c>
      <c r="I574">
        <v>71.998642993698098</v>
      </c>
      <c r="J574">
        <v>1.4295882418646499</v>
      </c>
      <c r="K574">
        <v>352.49036328404299</v>
      </c>
      <c r="L574">
        <v>270.54010907033103</v>
      </c>
      <c r="M574">
        <v>66.491100816851201</v>
      </c>
      <c r="N574">
        <v>0.642356468010993</v>
      </c>
      <c r="O574">
        <v>1.2668918918918799</v>
      </c>
      <c r="P574">
        <v>198.98989898989899</v>
      </c>
      <c r="Q574">
        <v>0.175771402314258</v>
      </c>
    </row>
    <row r="575" spans="1:17" x14ac:dyDescent="0.3">
      <c r="A575" t="s">
        <v>1278</v>
      </c>
      <c r="B575" t="s">
        <v>1279</v>
      </c>
      <c r="C575" t="str">
        <f>IFERROR(VLOOKUP(Table1[[#This Row],[Ticker]],[1]!Table2[[Symbol]:[Industry]],2,FALSE),"-")</f>
        <v>-</v>
      </c>
      <c r="D575" t="s">
        <v>124</v>
      </c>
      <c r="E575">
        <v>9017.2238132349994</v>
      </c>
      <c r="F575">
        <v>84.27</v>
      </c>
      <c r="G575">
        <v>-31.498807743776698</v>
      </c>
      <c r="H575">
        <v>1.4729349736753501</v>
      </c>
      <c r="I575">
        <v>-18.624209084540801</v>
      </c>
      <c r="J575">
        <v>-3.9740072423937498</v>
      </c>
      <c r="K575">
        <v>83.662999026121398</v>
      </c>
      <c r="L575">
        <v>84.854230284286203</v>
      </c>
      <c r="M575">
        <v>45.295175887356997</v>
      </c>
      <c r="N575">
        <v>1.5926225200838999</v>
      </c>
      <c r="O575">
        <v>16.2928681618606</v>
      </c>
      <c r="P575">
        <v>16.3950276243093</v>
      </c>
    </row>
    <row r="576" spans="1:17" hidden="1" x14ac:dyDescent="0.3">
      <c r="A576" t="s">
        <v>1280</v>
      </c>
      <c r="B576" t="s">
        <v>1281</v>
      </c>
      <c r="C576" t="str">
        <f>IFERROR(VLOOKUP(Table1[[#This Row],[Ticker]],[1]!Table2[[Symbol]:[Industry]],2,FALSE),"-")</f>
        <v>-</v>
      </c>
      <c r="D576" t="s">
        <v>627</v>
      </c>
      <c r="E576">
        <v>9010.2105004999994</v>
      </c>
      <c r="F576">
        <v>117</v>
      </c>
      <c r="G576">
        <v>366.30939975457602</v>
      </c>
      <c r="H576">
        <v>217.669741577064</v>
      </c>
      <c r="I576">
        <v>382.876849811981</v>
      </c>
      <c r="J576">
        <v>20.887212911857301</v>
      </c>
      <c r="M576">
        <v>100</v>
      </c>
      <c r="O576">
        <v>0</v>
      </c>
      <c r="P576">
        <v>420</v>
      </c>
    </row>
    <row r="577" spans="1:17" x14ac:dyDescent="0.3">
      <c r="A577" t="s">
        <v>1282</v>
      </c>
      <c r="B577" t="s">
        <v>1283</v>
      </c>
      <c r="C577" t="str">
        <f>IFERROR(VLOOKUP(Table1[[#This Row],[Ticker]],[1]!Table2[[Symbol]:[Industry]],2,FALSE),"-")</f>
        <v>-</v>
      </c>
      <c r="D577" t="s">
        <v>89</v>
      </c>
      <c r="E577">
        <v>9001.4253151199991</v>
      </c>
      <c r="F577">
        <v>1183.5999999999999</v>
      </c>
      <c r="G577">
        <v>163.64698437623599</v>
      </c>
      <c r="H577">
        <v>22.3653783160517</v>
      </c>
      <c r="I577">
        <v>29.682481912098599</v>
      </c>
      <c r="J577">
        <v>11.6796630776238</v>
      </c>
      <c r="K577">
        <v>1043.6608547047499</v>
      </c>
      <c r="L577">
        <v>863.49109020581</v>
      </c>
      <c r="M577">
        <v>75.354699046810097</v>
      </c>
      <c r="N577">
        <v>1.00756089226071</v>
      </c>
      <c r="O577">
        <v>3.9202433254478</v>
      </c>
      <c r="P577">
        <v>211.47368421052599</v>
      </c>
    </row>
    <row r="578" spans="1:17" hidden="1" x14ac:dyDescent="0.3">
      <c r="A578" t="s">
        <v>1284</v>
      </c>
      <c r="B578" t="s">
        <v>1285</v>
      </c>
      <c r="C578" t="str">
        <f>IFERROR(VLOOKUP(Table1[[#This Row],[Ticker]],[1]!Table2[[Symbol]:[Industry]],2,FALSE),"-")</f>
        <v>-</v>
      </c>
      <c r="D578" t="s">
        <v>121</v>
      </c>
      <c r="E578">
        <v>9000.7644760000003</v>
      </c>
      <c r="F578">
        <v>2801.4</v>
      </c>
      <c r="G578">
        <v>-41.454474659328397</v>
      </c>
      <c r="H578">
        <v>-1.6182225272988899</v>
      </c>
      <c r="I578">
        <v>-5.0813170911529797</v>
      </c>
      <c r="J578">
        <v>-3.1615680382670002</v>
      </c>
      <c r="K578">
        <v>2772.4357419580901</v>
      </c>
      <c r="L578">
        <v>2711.2231540480202</v>
      </c>
      <c r="M578">
        <v>50.083537522112401</v>
      </c>
      <c r="N578">
        <v>0.68039272090178504</v>
      </c>
      <c r="O578">
        <v>24.937531234382799</v>
      </c>
      <c r="P578">
        <v>19.259259259259199</v>
      </c>
      <c r="Q578">
        <v>9.2732494783590007E-3</v>
      </c>
    </row>
    <row r="579" spans="1:17" hidden="1" x14ac:dyDescent="0.3">
      <c r="A579" t="s">
        <v>1286</v>
      </c>
      <c r="B579" t="s">
        <v>1287</v>
      </c>
      <c r="C579" t="str">
        <f>IFERROR(VLOOKUP(Table1[[#This Row],[Ticker]],[1]!Table2[[Symbol]:[Industry]],2,FALSE),"-")</f>
        <v>-</v>
      </c>
      <c r="D579" t="s">
        <v>257</v>
      </c>
      <c r="E579">
        <v>8996.7616550000002</v>
      </c>
      <c r="F579">
        <v>4457.55</v>
      </c>
      <c r="G579">
        <v>365.89235689349101</v>
      </c>
      <c r="H579">
        <v>-6.2670950934638903</v>
      </c>
      <c r="I579">
        <v>223.33187858325101</v>
      </c>
      <c r="J579">
        <v>-3.22502180434171</v>
      </c>
      <c r="K579">
        <v>4125.3153146441</v>
      </c>
      <c r="L579">
        <v>2661.9144971256901</v>
      </c>
      <c r="M579">
        <v>53.852454789437701</v>
      </c>
      <c r="N579">
        <v>0.429183690962257</v>
      </c>
      <c r="O579">
        <v>13.861874796693201</v>
      </c>
      <c r="P579">
        <v>510.45603944124798</v>
      </c>
      <c r="Q579">
        <v>0.163486221515309</v>
      </c>
    </row>
    <row r="580" spans="1:17" x14ac:dyDescent="0.3">
      <c r="A580" t="s">
        <v>1288</v>
      </c>
      <c r="B580" t="s">
        <v>1289</v>
      </c>
      <c r="C580" t="str">
        <f>IFERROR(VLOOKUP(Table1[[#This Row],[Ticker]],[1]!Table2[[Symbol]:[Industry]],2,FALSE),"-")</f>
        <v>-</v>
      </c>
      <c r="D580" t="s">
        <v>298</v>
      </c>
      <c r="E580">
        <v>8993.6191670399894</v>
      </c>
      <c r="F580">
        <v>765</v>
      </c>
      <c r="G580">
        <v>-7.8166071328504696</v>
      </c>
      <c r="H580">
        <v>-4.5959485182841098</v>
      </c>
      <c r="I580">
        <v>-18.184591123777899</v>
      </c>
      <c r="J580">
        <v>1.0748583712636399</v>
      </c>
      <c r="K580">
        <v>760.02327762069604</v>
      </c>
      <c r="L580">
        <v>715.50851027552096</v>
      </c>
      <c r="M580">
        <v>59.654362352876902</v>
      </c>
      <c r="N580">
        <v>1.12394161193986</v>
      </c>
      <c r="O580">
        <v>20.483660130718899</v>
      </c>
      <c r="P580">
        <v>44.872644635924601</v>
      </c>
      <c r="Q580">
        <v>8.1173429346713996E-2</v>
      </c>
    </row>
    <row r="581" spans="1:17" x14ac:dyDescent="0.3">
      <c r="A581" t="s">
        <v>1290</v>
      </c>
      <c r="B581" t="s">
        <v>1291</v>
      </c>
      <c r="C581" t="str">
        <f>IFERROR(VLOOKUP(Table1[[#This Row],[Ticker]],[1]!Table2[[Symbol]:[Industry]],2,FALSE),"-")</f>
        <v>-</v>
      </c>
      <c r="D581" t="s">
        <v>535</v>
      </c>
      <c r="E581">
        <v>8957.60482056</v>
      </c>
      <c r="F581">
        <v>281.35000000000002</v>
      </c>
      <c r="G581">
        <v>-5.4175369958759001</v>
      </c>
      <c r="H581">
        <v>10.938236588611201</v>
      </c>
      <c r="I581">
        <v>7.74327706641105</v>
      </c>
      <c r="J581">
        <v>2.8893855972270899</v>
      </c>
      <c r="K581">
        <v>249.605013558943</v>
      </c>
      <c r="L581">
        <v>229.81821877032601</v>
      </c>
      <c r="M581">
        <v>61.370496230647703</v>
      </c>
      <c r="N581">
        <v>1.3051409582612501</v>
      </c>
      <c r="O581">
        <v>1.4750311000533101</v>
      </c>
      <c r="P581">
        <v>39.558531746031697</v>
      </c>
      <c r="Q581">
        <v>5.3591935545358002E-2</v>
      </c>
    </row>
    <row r="582" spans="1:17" x14ac:dyDescent="0.3">
      <c r="A582" t="s">
        <v>1292</v>
      </c>
      <c r="B582" t="s">
        <v>1293</v>
      </c>
      <c r="C582" t="str">
        <f>IFERROR(VLOOKUP(Table1[[#This Row],[Ticker]],[1]!Table2[[Symbol]:[Industry]],2,FALSE),"-")</f>
        <v>-</v>
      </c>
      <c r="D582" t="s">
        <v>21</v>
      </c>
      <c r="E582">
        <v>8903.9886694649995</v>
      </c>
      <c r="F582">
        <v>2829.8</v>
      </c>
      <c r="G582">
        <v>-8.1561458862056799</v>
      </c>
      <c r="H582">
        <v>3.29677968548383</v>
      </c>
      <c r="I582">
        <v>-16.9131506497727</v>
      </c>
      <c r="J582">
        <v>-3.9219471166146902</v>
      </c>
      <c r="K582">
        <v>2821.08160028968</v>
      </c>
      <c r="L582">
        <v>2648.4846976721201</v>
      </c>
      <c r="M582">
        <v>45.604457092816503</v>
      </c>
      <c r="N582">
        <v>1.7941069789483299</v>
      </c>
      <c r="O582">
        <v>11.138596367234401</v>
      </c>
      <c r="P582">
        <v>34.5569529968379</v>
      </c>
      <c r="Q582">
        <v>-1.6689511067270998E-2</v>
      </c>
    </row>
    <row r="583" spans="1:17" x14ac:dyDescent="0.3">
      <c r="A583" t="s">
        <v>1294</v>
      </c>
      <c r="B583" t="s">
        <v>1295</v>
      </c>
      <c r="C583" t="str">
        <f>IFERROR(VLOOKUP(Table1[[#This Row],[Ticker]],[1]!Table2[[Symbol]:[Industry]],2,FALSE),"-")</f>
        <v>-</v>
      </c>
      <c r="D583" t="s">
        <v>24</v>
      </c>
      <c r="E583">
        <v>8899.7632670879993</v>
      </c>
      <c r="F583">
        <v>220.43</v>
      </c>
      <c r="G583">
        <v>-28.701258686982001</v>
      </c>
      <c r="H583">
        <v>-2.46143785523032</v>
      </c>
      <c r="I583">
        <v>-22.842172610362901</v>
      </c>
      <c r="J583">
        <v>8.9028794391112498E-2</v>
      </c>
      <c r="K583">
        <v>224.090608975073</v>
      </c>
      <c r="L583">
        <v>222.25531278273101</v>
      </c>
      <c r="M583">
        <v>79.710674090363796</v>
      </c>
      <c r="N583">
        <v>1.16861513956635</v>
      </c>
      <c r="O583">
        <v>29.995917071179001</v>
      </c>
      <c r="P583">
        <v>14.8072916666666</v>
      </c>
      <c r="Q583">
        <v>0.124961529213554</v>
      </c>
    </row>
    <row r="584" spans="1:17" hidden="1" x14ac:dyDescent="0.3">
      <c r="A584" t="s">
        <v>1296</v>
      </c>
      <c r="B584" t="s">
        <v>1297</v>
      </c>
      <c r="C584" t="str">
        <f>IFERROR(VLOOKUP(Table1[[#This Row],[Ticker]],[1]!Table2[[Symbol]:[Industry]],2,FALSE),"-")</f>
        <v>-</v>
      </c>
      <c r="D584" t="s">
        <v>273</v>
      </c>
      <c r="E584">
        <v>8898.2788362899992</v>
      </c>
      <c r="F584">
        <v>1569.3</v>
      </c>
      <c r="G584">
        <v>102.597466343964</v>
      </c>
      <c r="H584">
        <v>-6.2094660011966196</v>
      </c>
      <c r="I584">
        <v>-0.39323577361839601</v>
      </c>
      <c r="J584">
        <v>-8.1914071260760508</v>
      </c>
      <c r="K584">
        <v>1610.0962600205801</v>
      </c>
      <c r="M584">
        <v>21.969562687670901</v>
      </c>
      <c r="N584">
        <v>0.71910266713117699</v>
      </c>
      <c r="O584">
        <v>32.543172114955702</v>
      </c>
      <c r="P584">
        <v>144.28704856786999</v>
      </c>
    </row>
    <row r="585" spans="1:17" x14ac:dyDescent="0.3">
      <c r="A585" t="s">
        <v>1298</v>
      </c>
      <c r="B585" t="s">
        <v>1299</v>
      </c>
      <c r="C585" t="str">
        <f>IFERROR(VLOOKUP(Table1[[#This Row],[Ticker]],[1]!Table2[[Symbol]:[Industry]],2,FALSE),"-")</f>
        <v>-</v>
      </c>
      <c r="D585" t="s">
        <v>257</v>
      </c>
      <c r="E585">
        <v>8870.5577235839992</v>
      </c>
      <c r="F585">
        <v>75.44</v>
      </c>
      <c r="G585">
        <v>56.5929735859606</v>
      </c>
      <c r="H585">
        <v>-8.5292364179669207</v>
      </c>
      <c r="I585">
        <v>21.768795536245499</v>
      </c>
      <c r="J585">
        <v>-4.1815695642024604</v>
      </c>
      <c r="K585">
        <v>77.7235543479851</v>
      </c>
      <c r="L585">
        <v>62.5970771372995</v>
      </c>
      <c r="M585">
        <v>37.697004213160902</v>
      </c>
      <c r="N585">
        <v>0.34263688124318598</v>
      </c>
      <c r="O585">
        <v>23.8069989395546</v>
      </c>
      <c r="P585">
        <v>98.549867723298505</v>
      </c>
      <c r="Q585">
        <v>0.234500396765809</v>
      </c>
    </row>
    <row r="586" spans="1:17" x14ac:dyDescent="0.3">
      <c r="A586" t="s">
        <v>1300</v>
      </c>
      <c r="B586" t="s">
        <v>1301</v>
      </c>
      <c r="C586" t="str">
        <f>IFERROR(VLOOKUP(Table1[[#This Row],[Ticker]],[1]!Table2[[Symbol]:[Industry]],2,FALSE),"-")</f>
        <v>-</v>
      </c>
      <c r="D586" t="s">
        <v>535</v>
      </c>
      <c r="E586">
        <v>8850.4338100000004</v>
      </c>
      <c r="F586">
        <v>454</v>
      </c>
      <c r="G586">
        <v>106.443648457237</v>
      </c>
      <c r="H586">
        <v>12.3287372304597</v>
      </c>
      <c r="I586">
        <v>52.714927913854297</v>
      </c>
      <c r="J586">
        <v>2.7352290228124798</v>
      </c>
      <c r="K586">
        <v>401.81804848388799</v>
      </c>
      <c r="L586">
        <v>324.95889084851302</v>
      </c>
      <c r="M586">
        <v>73.428912216783004</v>
      </c>
      <c r="N586">
        <v>1.1163933644405599</v>
      </c>
      <c r="O586">
        <v>1.0242290748898499</v>
      </c>
      <c r="P586">
        <v>140.68919814446599</v>
      </c>
      <c r="Q586">
        <v>0.34088039635965101</v>
      </c>
    </row>
    <row r="587" spans="1:17" x14ac:dyDescent="0.3">
      <c r="A587" t="s">
        <v>1302</v>
      </c>
      <c r="B587" t="s">
        <v>1303</v>
      </c>
      <c r="C587" t="str">
        <f>IFERROR(VLOOKUP(Table1[[#This Row],[Ticker]],[1]!Table2[[Symbol]:[Industry]],2,FALSE),"-")</f>
        <v>-</v>
      </c>
      <c r="D587" t="s">
        <v>281</v>
      </c>
      <c r="E587">
        <v>8850.4294796699996</v>
      </c>
      <c r="F587">
        <v>1359</v>
      </c>
      <c r="G587">
        <v>-1.0372973311978999</v>
      </c>
      <c r="H587">
        <v>-1.0810569029222801</v>
      </c>
      <c r="I587">
        <v>-6.6496818707526604</v>
      </c>
      <c r="J587">
        <v>2.66467381895538</v>
      </c>
      <c r="K587">
        <v>1310.7292600007099</v>
      </c>
      <c r="L587">
        <v>1216.07821127241</v>
      </c>
      <c r="M587">
        <v>61.436690882382599</v>
      </c>
      <c r="N587">
        <v>0.71295709276360997</v>
      </c>
      <c r="O587">
        <v>21.7034584253127</v>
      </c>
      <c r="P587">
        <v>39.113522366669997</v>
      </c>
    </row>
    <row r="588" spans="1:17" x14ac:dyDescent="0.3">
      <c r="A588" t="s">
        <v>1304</v>
      </c>
      <c r="B588" t="s">
        <v>1305</v>
      </c>
      <c r="C588" t="str">
        <f>IFERROR(VLOOKUP(Table1[[#This Row],[Ticker]],[1]!Table2[[Symbol]:[Industry]],2,FALSE),"-")</f>
        <v>-</v>
      </c>
      <c r="D588" t="s">
        <v>54</v>
      </c>
      <c r="E588">
        <v>8834.8892082599996</v>
      </c>
      <c r="F588">
        <v>572.75</v>
      </c>
      <c r="G588">
        <v>22.247505427556199</v>
      </c>
      <c r="H588">
        <v>8.4437675808737893</v>
      </c>
      <c r="I588">
        <v>12.1531542080288</v>
      </c>
      <c r="J588">
        <v>0.44151167857387902</v>
      </c>
      <c r="K588">
        <v>505.12482707023099</v>
      </c>
      <c r="L588">
        <v>452.54096459632598</v>
      </c>
      <c r="M588">
        <v>66.540143973110304</v>
      </c>
      <c r="N588">
        <v>1.5138985532615199</v>
      </c>
      <c r="O588">
        <v>0.74203404626800296</v>
      </c>
      <c r="P588">
        <v>66.836586076318</v>
      </c>
      <c r="Q588">
        <v>3.3243894862986997E-2</v>
      </c>
    </row>
    <row r="589" spans="1:17" hidden="1" x14ac:dyDescent="0.3">
      <c r="A589" t="s">
        <v>1306</v>
      </c>
      <c r="B589" t="s">
        <v>1307</v>
      </c>
      <c r="C589" t="str">
        <f>IFERROR(VLOOKUP(Table1[[#This Row],[Ticker]],[1]!Table2[[Symbol]:[Industry]],2,FALSE),"-")</f>
        <v>-</v>
      </c>
      <c r="D589" t="s">
        <v>298</v>
      </c>
      <c r="E589">
        <v>8743.2661817999997</v>
      </c>
      <c r="F589">
        <v>529.65</v>
      </c>
      <c r="G589">
        <v>116.515844164738</v>
      </c>
      <c r="H589">
        <v>0.83964623921997805</v>
      </c>
      <c r="I589">
        <v>89.190116550571901</v>
      </c>
      <c r="J589">
        <v>-1.4734689299264301</v>
      </c>
      <c r="K589">
        <v>463.03787199642397</v>
      </c>
      <c r="L589">
        <v>330.44618020233702</v>
      </c>
      <c r="M589">
        <v>48.828201469353402</v>
      </c>
      <c r="N589">
        <v>0.31494730235215102</v>
      </c>
      <c r="O589">
        <v>10.2614934390635</v>
      </c>
      <c r="P589">
        <v>199.83017265779699</v>
      </c>
      <c r="Q589">
        <v>7.2235393798229006E-2</v>
      </c>
    </row>
    <row r="590" spans="1:17" x14ac:dyDescent="0.3">
      <c r="A590" t="s">
        <v>1308</v>
      </c>
      <c r="B590" t="s">
        <v>1309</v>
      </c>
      <c r="C590" t="str">
        <f>IFERROR(VLOOKUP(Table1[[#This Row],[Ticker]],[1]!Table2[[Symbol]:[Industry]],2,FALSE),"-")</f>
        <v>-</v>
      </c>
      <c r="D590" t="s">
        <v>80</v>
      </c>
      <c r="E590">
        <v>8737.2175428850005</v>
      </c>
      <c r="F590">
        <v>815.1</v>
      </c>
      <c r="G590">
        <v>-16.7685344422746</v>
      </c>
      <c r="H590">
        <v>9.4923822266790001</v>
      </c>
      <c r="I590">
        <v>0.64799169839987902</v>
      </c>
      <c r="J590">
        <v>2.0138810287242799</v>
      </c>
      <c r="K590">
        <v>773.63119141220102</v>
      </c>
      <c r="L590">
        <v>744.60489663233398</v>
      </c>
      <c r="M590">
        <v>54.9976455965433</v>
      </c>
      <c r="N590">
        <v>0.78243157617308001</v>
      </c>
      <c r="O590">
        <v>12.869586553796999</v>
      </c>
      <c r="P590">
        <v>32.321428571428498</v>
      </c>
      <c r="Q590">
        <v>0.14152612675002499</v>
      </c>
    </row>
    <row r="591" spans="1:17" x14ac:dyDescent="0.3">
      <c r="A591" t="s">
        <v>1310</v>
      </c>
      <c r="B591" t="s">
        <v>1311</v>
      </c>
      <c r="C591" t="str">
        <f>IFERROR(VLOOKUP(Table1[[#This Row],[Ticker]],[1]!Table2[[Symbol]:[Industry]],2,FALSE),"-")</f>
        <v>-</v>
      </c>
      <c r="D591" t="s">
        <v>276</v>
      </c>
      <c r="E591">
        <v>8734.0374658199999</v>
      </c>
      <c r="F591">
        <v>732.1</v>
      </c>
      <c r="G591">
        <v>-17.057390473799401</v>
      </c>
      <c r="H591">
        <v>0.88589709446605203</v>
      </c>
      <c r="I591">
        <v>-10.6441049433648</v>
      </c>
      <c r="J591">
        <v>-8.1739203236627702</v>
      </c>
      <c r="K591">
        <v>727.04120084974602</v>
      </c>
      <c r="L591">
        <v>669.88557502973401</v>
      </c>
      <c r="M591">
        <v>32.269178090819999</v>
      </c>
      <c r="N591">
        <v>0.675138234881411</v>
      </c>
      <c r="O591">
        <v>14.4242589810135</v>
      </c>
      <c r="P591">
        <v>43.534947554161299</v>
      </c>
    </row>
    <row r="592" spans="1:17" x14ac:dyDescent="0.3">
      <c r="A592" t="s">
        <v>1312</v>
      </c>
      <c r="B592" t="s">
        <v>1313</v>
      </c>
      <c r="C592" t="str">
        <f>IFERROR(VLOOKUP(Table1[[#This Row],[Ticker]],[1]!Table2[[Symbol]:[Industry]],2,FALSE),"-")</f>
        <v>-</v>
      </c>
      <c r="D592" t="s">
        <v>138</v>
      </c>
      <c r="E592">
        <v>8722.4060368399896</v>
      </c>
      <c r="F592">
        <v>553.20000000000005</v>
      </c>
      <c r="G592">
        <v>-31.441574422204202</v>
      </c>
      <c r="H592">
        <v>-5.2152867844821902</v>
      </c>
      <c r="I592">
        <v>-17.3736862687146</v>
      </c>
      <c r="J592">
        <v>-4.9231941237554002</v>
      </c>
      <c r="K592">
        <v>588.32873851982697</v>
      </c>
      <c r="L592">
        <v>574.760330221662</v>
      </c>
      <c r="M592">
        <v>32.248259650808698</v>
      </c>
      <c r="N592">
        <v>0.657308434877938</v>
      </c>
      <c r="O592">
        <v>22.704266088213998</v>
      </c>
      <c r="P592">
        <v>16.463157894736799</v>
      </c>
      <c r="Q592">
        <v>7.6946191671448005E-2</v>
      </c>
    </row>
    <row r="593" spans="1:17" x14ac:dyDescent="0.3">
      <c r="A593" t="s">
        <v>1314</v>
      </c>
      <c r="B593" t="s">
        <v>1315</v>
      </c>
      <c r="C593" t="str">
        <f>IFERROR(VLOOKUP(Table1[[#This Row],[Ticker]],[1]!Table2[[Symbol]:[Industry]],2,FALSE),"-")</f>
        <v>-</v>
      </c>
      <c r="D593" t="s">
        <v>298</v>
      </c>
      <c r="E593">
        <v>8718.3621174149994</v>
      </c>
      <c r="F593">
        <v>539.45000000000005</v>
      </c>
      <c r="G593">
        <v>21.6508275759005</v>
      </c>
      <c r="H593">
        <v>-2.31429806293476</v>
      </c>
      <c r="I593">
        <v>23.0570955718729</v>
      </c>
      <c r="J593">
        <v>-2.64789867454191</v>
      </c>
      <c r="K593">
        <v>532.47640665144002</v>
      </c>
      <c r="L593">
        <v>452.05535949323001</v>
      </c>
      <c r="M593">
        <v>32.277563077205201</v>
      </c>
      <c r="N593">
        <v>0.72527089315036997</v>
      </c>
      <c r="O593">
        <v>11.576605802205901</v>
      </c>
      <c r="P593">
        <v>58.057427483152601</v>
      </c>
      <c r="Q593">
        <v>0.11834274531458699</v>
      </c>
    </row>
    <row r="594" spans="1:17" hidden="1" x14ac:dyDescent="0.3">
      <c r="A594" t="s">
        <v>1316</v>
      </c>
      <c r="B594" t="s">
        <v>1317</v>
      </c>
      <c r="C594" t="str">
        <f>IFERROR(VLOOKUP(Table1[[#This Row],[Ticker]],[1]!Table2[[Symbol]:[Industry]],2,FALSE),"-")</f>
        <v>-</v>
      </c>
      <c r="D594" t="s">
        <v>54</v>
      </c>
      <c r="E594">
        <v>8673.34308882</v>
      </c>
      <c r="F594">
        <v>5238.6000000000004</v>
      </c>
      <c r="G594">
        <v>-24.341096215649198</v>
      </c>
      <c r="H594">
        <v>-2.6425515394738701</v>
      </c>
      <c r="I594">
        <v>-9.5900845039027391</v>
      </c>
      <c r="J594">
        <v>0.40101179752515198</v>
      </c>
      <c r="K594">
        <v>5169.1570565885704</v>
      </c>
      <c r="L594">
        <v>5041.1295088533898</v>
      </c>
      <c r="M594">
        <v>49.335444699731099</v>
      </c>
      <c r="N594">
        <v>1.0750176810915</v>
      </c>
      <c r="O594">
        <v>7.7167563852937802</v>
      </c>
      <c r="P594">
        <v>12.9848702160011</v>
      </c>
      <c r="Q594">
        <v>-6.1305603597432E-2</v>
      </c>
    </row>
    <row r="595" spans="1:17" x14ac:dyDescent="0.3">
      <c r="A595" t="s">
        <v>1318</v>
      </c>
      <c r="B595" t="s">
        <v>1319</v>
      </c>
      <c r="C595" t="str">
        <f>IFERROR(VLOOKUP(Table1[[#This Row],[Ticker]],[1]!Table2[[Symbol]:[Industry]],2,FALSE),"-")</f>
        <v>-</v>
      </c>
      <c r="D595" t="s">
        <v>405</v>
      </c>
      <c r="E595">
        <v>8672.9012705299992</v>
      </c>
      <c r="F595">
        <v>319.95</v>
      </c>
      <c r="G595">
        <v>282.74253181006202</v>
      </c>
      <c r="H595">
        <v>44.683459728766103</v>
      </c>
      <c r="I595">
        <v>96.174285269103706</v>
      </c>
      <c r="J595">
        <v>5.7051091071973401</v>
      </c>
      <c r="K595">
        <v>228.80817278799901</v>
      </c>
      <c r="L595">
        <v>173.437767444233</v>
      </c>
      <c r="M595">
        <v>73.333861497278207</v>
      </c>
      <c r="N595">
        <v>1.18319426215864</v>
      </c>
      <c r="O595">
        <v>3.1411157993436398</v>
      </c>
      <c r="P595">
        <v>357.07142857142799</v>
      </c>
      <c r="Q595">
        <v>0.11164143150995599</v>
      </c>
    </row>
    <row r="596" spans="1:17" hidden="1" x14ac:dyDescent="0.3">
      <c r="A596" t="s">
        <v>1320</v>
      </c>
      <c r="B596" t="s">
        <v>1321</v>
      </c>
      <c r="C596" t="str">
        <f>IFERROR(VLOOKUP(Table1[[#This Row],[Ticker]],[1]!Table2[[Symbol]:[Industry]],2,FALSE),"-")</f>
        <v>-</v>
      </c>
      <c r="D596" t="s">
        <v>741</v>
      </c>
      <c r="E596">
        <v>8642.3479203879997</v>
      </c>
      <c r="F596">
        <v>527.52</v>
      </c>
      <c r="G596">
        <v>-13.064483184430101</v>
      </c>
      <c r="H596">
        <v>-0.22812364979668101</v>
      </c>
      <c r="I596">
        <v>-3.4585788237266502</v>
      </c>
      <c r="J596">
        <v>0.208930649397047</v>
      </c>
      <c r="K596">
        <v>522.64369656698102</v>
      </c>
      <c r="L596">
        <v>497.89343545343098</v>
      </c>
      <c r="M596">
        <v>73.886051750125603</v>
      </c>
      <c r="N596">
        <v>2.17559871176269</v>
      </c>
      <c r="O596">
        <v>4.7164088565362299</v>
      </c>
      <c r="P596">
        <v>22.9277841213618</v>
      </c>
      <c r="Q596">
        <v>-1.0545973830429E-2</v>
      </c>
    </row>
    <row r="597" spans="1:17" x14ac:dyDescent="0.3">
      <c r="A597" t="s">
        <v>1322</v>
      </c>
      <c r="B597" t="s">
        <v>1323</v>
      </c>
      <c r="C597" t="str">
        <f>IFERROR(VLOOKUP(Table1[[#This Row],[Ticker]],[1]!Table2[[Symbol]:[Industry]],2,FALSE),"-")</f>
        <v>-</v>
      </c>
      <c r="D597" t="s">
        <v>410</v>
      </c>
      <c r="E597">
        <v>8639.2995323699997</v>
      </c>
      <c r="F597">
        <v>196.08</v>
      </c>
      <c r="G597">
        <v>-30.973045087218601</v>
      </c>
      <c r="H597">
        <v>5.13290343051648</v>
      </c>
      <c r="I597">
        <v>-3.4721944166543199</v>
      </c>
      <c r="J597">
        <v>-2.8703242511455198E-3</v>
      </c>
      <c r="K597">
        <v>188.83856697845599</v>
      </c>
      <c r="L597">
        <v>191.1626392599</v>
      </c>
      <c r="M597">
        <v>61.651878905113797</v>
      </c>
      <c r="N597">
        <v>0.93864483296439005</v>
      </c>
      <c r="O597">
        <v>31.578947368421002</v>
      </c>
      <c r="P597">
        <v>35.227586206896497</v>
      </c>
    </row>
    <row r="598" spans="1:17" x14ac:dyDescent="0.3">
      <c r="A598" t="s">
        <v>1324</v>
      </c>
      <c r="B598" t="s">
        <v>1325</v>
      </c>
      <c r="C598" t="str">
        <f>IFERROR(VLOOKUP(Table1[[#This Row],[Ticker]],[1]!Table2[[Symbol]:[Industry]],2,FALSE),"-")</f>
        <v>-</v>
      </c>
      <c r="D598" t="s">
        <v>89</v>
      </c>
      <c r="E598">
        <v>8631.9249013649896</v>
      </c>
      <c r="F598">
        <v>293.2</v>
      </c>
      <c r="G598">
        <v>-71.661452869824402</v>
      </c>
      <c r="H598">
        <v>-3.4057054813287202</v>
      </c>
      <c r="I598">
        <v>-18.881656033713899</v>
      </c>
      <c r="J598">
        <v>-1.46181386472087</v>
      </c>
      <c r="K598">
        <v>297.24568420981501</v>
      </c>
      <c r="L598">
        <v>339.28688919605401</v>
      </c>
      <c r="M598">
        <v>41.774879486159499</v>
      </c>
      <c r="N598">
        <v>0.58946446561856602</v>
      </c>
      <c r="O598">
        <v>81.787175989085895</v>
      </c>
      <c r="P598">
        <v>12.3371647509578</v>
      </c>
      <c r="Q598">
        <v>-9.7191169226524002E-2</v>
      </c>
    </row>
    <row r="599" spans="1:17" x14ac:dyDescent="0.3">
      <c r="A599" t="s">
        <v>1326</v>
      </c>
      <c r="B599" t="s">
        <v>1327</v>
      </c>
      <c r="C599" t="str">
        <f>IFERROR(VLOOKUP(Table1[[#This Row],[Ticker]],[1]!Table2[[Symbol]:[Industry]],2,FALSE),"-")</f>
        <v>-</v>
      </c>
      <c r="D599" t="s">
        <v>603</v>
      </c>
      <c r="E599">
        <v>8616.3741641600009</v>
      </c>
      <c r="F599">
        <v>49.5</v>
      </c>
      <c r="G599">
        <v>-29.113052828821999</v>
      </c>
      <c r="H599">
        <v>9.6080801163495</v>
      </c>
      <c r="I599">
        <v>-23.994230042642499</v>
      </c>
      <c r="J599">
        <v>0.47683122364050601</v>
      </c>
      <c r="K599">
        <v>46.521269938798497</v>
      </c>
      <c r="L599">
        <v>46.613851685889699</v>
      </c>
      <c r="M599">
        <v>60.638975098158099</v>
      </c>
      <c r="N599">
        <v>1.88087577940299</v>
      </c>
      <c r="O599">
        <v>38.787878787878697</v>
      </c>
      <c r="P599">
        <v>28.072445019404899</v>
      </c>
      <c r="Q599">
        <v>3.4310912026348998E-2</v>
      </c>
    </row>
    <row r="600" spans="1:17" x14ac:dyDescent="0.3">
      <c r="A600" t="s">
        <v>1328</v>
      </c>
      <c r="B600" t="s">
        <v>1329</v>
      </c>
      <c r="C600" t="str">
        <f>IFERROR(VLOOKUP(Table1[[#This Row],[Ticker]],[1]!Table2[[Symbol]:[Industry]],2,FALSE),"-")</f>
        <v>-</v>
      </c>
      <c r="D600" t="s">
        <v>204</v>
      </c>
      <c r="E600">
        <v>8565.2055839999994</v>
      </c>
      <c r="F600">
        <v>571.29999999999995</v>
      </c>
      <c r="G600">
        <v>5.4997073750137799</v>
      </c>
      <c r="H600">
        <v>-9.2954593926919795</v>
      </c>
      <c r="I600">
        <v>-1.9097180314777</v>
      </c>
      <c r="J600">
        <v>-2.4803586301010698</v>
      </c>
      <c r="K600">
        <v>588.41998884478903</v>
      </c>
      <c r="L600">
        <v>547.39734732853901</v>
      </c>
      <c r="M600">
        <v>47.1294267087357</v>
      </c>
      <c r="N600">
        <v>2.0328372925937099</v>
      </c>
      <c r="O600">
        <v>23.892875897076799</v>
      </c>
      <c r="P600">
        <v>41.410891089108802</v>
      </c>
      <c r="Q600">
        <v>7.3853504323672006E-2</v>
      </c>
    </row>
    <row r="601" spans="1:17" x14ac:dyDescent="0.3">
      <c r="A601" t="s">
        <v>1330</v>
      </c>
      <c r="B601" t="s">
        <v>1331</v>
      </c>
      <c r="C601" t="str">
        <f>IFERROR(VLOOKUP(Table1[[#This Row],[Ticker]],[1]!Table2[[Symbol]:[Industry]],2,FALSE),"-")</f>
        <v>-</v>
      </c>
      <c r="D601" t="s">
        <v>24</v>
      </c>
      <c r="E601">
        <v>8530.8266787920002</v>
      </c>
      <c r="F601">
        <v>44.02</v>
      </c>
      <c r="G601">
        <v>-37.613840846827898</v>
      </c>
      <c r="H601">
        <v>0.79406750830049999</v>
      </c>
      <c r="I601">
        <v>-28.618460860975201</v>
      </c>
      <c r="J601">
        <v>1.0559143822539301</v>
      </c>
      <c r="K601">
        <v>44.637385874182598</v>
      </c>
      <c r="L601">
        <v>47.825163042579497</v>
      </c>
      <c r="M601">
        <v>62.265791846906403</v>
      </c>
      <c r="N601">
        <v>0.63547551513293299</v>
      </c>
      <c r="O601">
        <v>43.116765106769599</v>
      </c>
      <c r="P601">
        <v>10.050000000000001</v>
      </c>
      <c r="Q601">
        <v>7.7943901467931995E-2</v>
      </c>
    </row>
    <row r="602" spans="1:17" x14ac:dyDescent="0.3">
      <c r="A602" t="s">
        <v>1332</v>
      </c>
      <c r="B602" t="s">
        <v>1333</v>
      </c>
      <c r="C602" t="str">
        <f>IFERROR(VLOOKUP(Table1[[#This Row],[Ticker]],[1]!Table2[[Symbol]:[Industry]],2,FALSE),"-")</f>
        <v>-</v>
      </c>
      <c r="D602" t="s">
        <v>63</v>
      </c>
      <c r="E602">
        <v>8506.2476822399894</v>
      </c>
      <c r="F602">
        <v>15.75</v>
      </c>
      <c r="G602">
        <v>107.808575297158</v>
      </c>
      <c r="H602">
        <v>-6.8857329738491497</v>
      </c>
      <c r="I602">
        <v>47.432397248766101</v>
      </c>
      <c r="J602">
        <v>-1.8357411894886499</v>
      </c>
      <c r="K602">
        <v>15.9452719244101</v>
      </c>
      <c r="L602">
        <v>12.774184857097399</v>
      </c>
      <c r="M602">
        <v>46.978379159907398</v>
      </c>
      <c r="N602">
        <v>0.69800885242847499</v>
      </c>
      <c r="O602">
        <v>33.968253968253897</v>
      </c>
      <c r="P602">
        <v>152</v>
      </c>
      <c r="Q602">
        <v>0.11087788087283</v>
      </c>
    </row>
    <row r="603" spans="1:17" hidden="1" x14ac:dyDescent="0.3">
      <c r="A603" t="s">
        <v>1334</v>
      </c>
      <c r="B603" t="s">
        <v>1335</v>
      </c>
      <c r="C603" t="str">
        <f>IFERROR(VLOOKUP(Table1[[#This Row],[Ticker]],[1]!Table2[[Symbol]:[Industry]],2,FALSE),"-")</f>
        <v>-</v>
      </c>
      <c r="D603" t="s">
        <v>410</v>
      </c>
      <c r="E603">
        <v>8469.8160558</v>
      </c>
      <c r="F603">
        <v>1094.75</v>
      </c>
      <c r="G603">
        <v>5.4401219195188002</v>
      </c>
      <c r="H603">
        <v>12.882151062295399</v>
      </c>
      <c r="I603">
        <v>20.926146239815498</v>
      </c>
      <c r="J603">
        <v>0.386741516596037</v>
      </c>
      <c r="K603">
        <v>1011.956879075</v>
      </c>
      <c r="L603">
        <v>904.73906309530298</v>
      </c>
      <c r="M603">
        <v>58.005239481951598</v>
      </c>
      <c r="N603">
        <v>1.8910381660225799</v>
      </c>
      <c r="O603">
        <v>13.085179264672201</v>
      </c>
      <c r="P603">
        <v>44.492839701709201</v>
      </c>
      <c r="Q603">
        <v>9.8227374117148006E-2</v>
      </c>
    </row>
    <row r="604" spans="1:17" x14ac:dyDescent="0.3">
      <c r="A604" t="s">
        <v>1336</v>
      </c>
      <c r="B604" t="s">
        <v>1337</v>
      </c>
      <c r="C604" t="str">
        <f>IFERROR(VLOOKUP(Table1[[#This Row],[Ticker]],[1]!Table2[[Symbol]:[Industry]],2,FALSE),"-")</f>
        <v>-</v>
      </c>
      <c r="D604" t="s">
        <v>474</v>
      </c>
      <c r="E604">
        <v>8443.2089176949994</v>
      </c>
      <c r="F604">
        <v>277.2</v>
      </c>
      <c r="G604">
        <v>-36.587306854443099</v>
      </c>
      <c r="H604">
        <v>-10.537266770017</v>
      </c>
      <c r="I604">
        <v>0.72297684926605199</v>
      </c>
      <c r="J604">
        <v>-3.5537778585018498</v>
      </c>
      <c r="K604">
        <v>286.257049578222</v>
      </c>
      <c r="L604">
        <v>281.323194696114</v>
      </c>
      <c r="M604">
        <v>29.114571340478001</v>
      </c>
      <c r="N604">
        <v>0.33214948562121399</v>
      </c>
      <c r="O604">
        <v>15.584415584415501</v>
      </c>
      <c r="P604">
        <v>30.1408450704225</v>
      </c>
      <c r="Q604">
        <v>-8.1922491021581001E-2</v>
      </c>
    </row>
    <row r="605" spans="1:17" x14ac:dyDescent="0.3">
      <c r="A605" t="s">
        <v>1338</v>
      </c>
      <c r="B605" t="s">
        <v>1339</v>
      </c>
      <c r="C605" t="str">
        <f>IFERROR(VLOOKUP(Table1[[#This Row],[Ticker]],[1]!Table2[[Symbol]:[Industry]],2,FALSE),"-")</f>
        <v>-</v>
      </c>
      <c r="D605" t="s">
        <v>573</v>
      </c>
      <c r="E605">
        <v>8441.8941196800006</v>
      </c>
      <c r="F605">
        <v>773.15</v>
      </c>
      <c r="G605">
        <v>-51.757168146908398</v>
      </c>
      <c r="H605">
        <v>-1.0312804573283001</v>
      </c>
      <c r="I605">
        <v>-31.651822565644501</v>
      </c>
      <c r="J605">
        <v>-8.6728578353588701E-2</v>
      </c>
      <c r="K605">
        <v>783.96733269004596</v>
      </c>
      <c r="L605">
        <v>839.74475600172798</v>
      </c>
      <c r="M605">
        <v>34.814484757585802</v>
      </c>
      <c r="N605">
        <v>0.38443096368491397</v>
      </c>
      <c r="O605">
        <v>43.089956670762398</v>
      </c>
      <c r="P605">
        <v>7.3223209328151002</v>
      </c>
      <c r="Q605">
        <v>-2.8920252904044999E-2</v>
      </c>
    </row>
    <row r="606" spans="1:17" x14ac:dyDescent="0.3">
      <c r="A606" t="s">
        <v>1340</v>
      </c>
      <c r="B606" t="s">
        <v>1341</v>
      </c>
      <c r="C606" t="str">
        <f>IFERROR(VLOOKUP(Table1[[#This Row],[Ticker]],[1]!Table2[[Symbol]:[Industry]],2,FALSE),"-")</f>
        <v>-</v>
      </c>
      <c r="D606" t="s">
        <v>21</v>
      </c>
      <c r="E606">
        <v>8430.9378454720008</v>
      </c>
      <c r="F606">
        <v>30.31</v>
      </c>
      <c r="G606">
        <v>73.708944950388997</v>
      </c>
      <c r="H606">
        <v>-4.8983548900855096</v>
      </c>
      <c r="I606">
        <v>-26.1128035553179</v>
      </c>
      <c r="J606">
        <v>-4.3916027880412702</v>
      </c>
      <c r="K606">
        <v>31.068251026109799</v>
      </c>
      <c r="L606">
        <v>29.3132445629996</v>
      </c>
      <c r="M606">
        <v>38.241828260805498</v>
      </c>
      <c r="N606">
        <v>0.82297284138315896</v>
      </c>
      <c r="O606">
        <v>40.217749917518901</v>
      </c>
      <c r="P606">
        <v>106.89419795221799</v>
      </c>
      <c r="Q606">
        <v>3.0932260778166E-2</v>
      </c>
    </row>
    <row r="607" spans="1:17" x14ac:dyDescent="0.3">
      <c r="A607" t="s">
        <v>1342</v>
      </c>
      <c r="B607" t="s">
        <v>1343</v>
      </c>
      <c r="C607" t="str">
        <f>IFERROR(VLOOKUP(Table1[[#This Row],[Ticker]],[1]!Table2[[Symbol]:[Industry]],2,FALSE),"-")</f>
        <v>-</v>
      </c>
      <c r="D607" t="s">
        <v>933</v>
      </c>
      <c r="E607">
        <v>8412.6024338400002</v>
      </c>
      <c r="F607">
        <v>879</v>
      </c>
      <c r="G607">
        <v>100.290759102615</v>
      </c>
      <c r="H607">
        <v>1.36994835820482</v>
      </c>
      <c r="I607">
        <v>30.170836927105501</v>
      </c>
      <c r="J607">
        <v>-2.3640126988803898</v>
      </c>
      <c r="K607">
        <v>872.28630386668397</v>
      </c>
      <c r="L607">
        <v>730.04206339914504</v>
      </c>
      <c r="M607">
        <v>53.545996665308103</v>
      </c>
      <c r="N607">
        <v>0.46439841591422298</v>
      </c>
      <c r="O607">
        <v>20.477815699658699</v>
      </c>
      <c r="P607">
        <v>130.64812385200699</v>
      </c>
      <c r="Q607">
        <v>0.171194218142426</v>
      </c>
    </row>
    <row r="608" spans="1:17" hidden="1" x14ac:dyDescent="0.3">
      <c r="A608" t="s">
        <v>1344</v>
      </c>
      <c r="B608" t="s">
        <v>1345</v>
      </c>
      <c r="C608" t="str">
        <f>IFERROR(VLOOKUP(Table1[[#This Row],[Ticker]],[1]!Table2[[Symbol]:[Industry]],2,FALSE),"-")</f>
        <v>-</v>
      </c>
      <c r="D608" t="s">
        <v>741</v>
      </c>
      <c r="E608">
        <v>8375.5088797930002</v>
      </c>
      <c r="F608">
        <v>265.75</v>
      </c>
      <c r="G608">
        <v>1.4215286958242299</v>
      </c>
      <c r="H608">
        <v>1.0190066070425201</v>
      </c>
      <c r="I608">
        <v>1.02954255563803</v>
      </c>
      <c r="J608">
        <v>-0.27333518729295198</v>
      </c>
      <c r="K608">
        <v>257.36687576334799</v>
      </c>
      <c r="L608">
        <v>238.278196780136</v>
      </c>
      <c r="M608">
        <v>59.785019392106697</v>
      </c>
      <c r="N608">
        <v>0.394337483806663</v>
      </c>
      <c r="O608">
        <v>2.0319849482596202</v>
      </c>
      <c r="P608">
        <v>34.966988318943599</v>
      </c>
      <c r="Q608">
        <v>1.1816369177710001E-3</v>
      </c>
    </row>
    <row r="609" spans="1:17" hidden="1" x14ac:dyDescent="0.3">
      <c r="A609" t="s">
        <v>1346</v>
      </c>
      <c r="B609" t="s">
        <v>1347</v>
      </c>
      <c r="C609" t="str">
        <f>IFERROR(VLOOKUP(Table1[[#This Row],[Ticker]],[1]!Table2[[Symbol]:[Industry]],2,FALSE),"-")</f>
        <v>-</v>
      </c>
      <c r="D609" t="s">
        <v>1348</v>
      </c>
      <c r="E609">
        <v>8369.7008711939998</v>
      </c>
      <c r="F609">
        <v>1230.3900000000001</v>
      </c>
      <c r="K609">
        <v>1221.0284065276701</v>
      </c>
      <c r="L609">
        <v>1201.49851616978</v>
      </c>
      <c r="M609">
        <v>68.273684852772604</v>
      </c>
      <c r="N609">
        <v>1</v>
      </c>
      <c r="Q609">
        <v>-6.1080809493942997E-2</v>
      </c>
    </row>
    <row r="610" spans="1:17" hidden="1" x14ac:dyDescent="0.3">
      <c r="A610" t="s">
        <v>1349</v>
      </c>
      <c r="B610" t="s">
        <v>1350</v>
      </c>
      <c r="C610" t="str">
        <f>IFERROR(VLOOKUP(Table1[[#This Row],[Ticker]],[1]!Table2[[Symbol]:[Industry]],2,FALSE),"-")</f>
        <v>-</v>
      </c>
      <c r="D610" t="s">
        <v>1351</v>
      </c>
      <c r="E610">
        <v>8369.2737759800002</v>
      </c>
      <c r="F610">
        <v>2021.05</v>
      </c>
      <c r="G610">
        <v>99.850954745212803</v>
      </c>
      <c r="H610">
        <v>1.9744979426981699</v>
      </c>
      <c r="I610">
        <v>69.185007634098497</v>
      </c>
      <c r="J610">
        <v>-0.82823394092849301</v>
      </c>
      <c r="K610">
        <v>1765.58341190892</v>
      </c>
      <c r="L610">
        <v>1328.14437562189</v>
      </c>
      <c r="M610">
        <v>56.395459279663903</v>
      </c>
      <c r="N610">
        <v>0.83730747982161202</v>
      </c>
      <c r="O610">
        <v>10.091289181366101</v>
      </c>
      <c r="P610">
        <v>160.78064516129001</v>
      </c>
    </row>
    <row r="611" spans="1:17" x14ac:dyDescent="0.3">
      <c r="A611" t="s">
        <v>1352</v>
      </c>
      <c r="B611" t="s">
        <v>1353</v>
      </c>
      <c r="C611" t="str">
        <f>IFERROR(VLOOKUP(Table1[[#This Row],[Ticker]],[1]!Table2[[Symbol]:[Industry]],2,FALSE),"-")</f>
        <v>-</v>
      </c>
      <c r="D611" t="s">
        <v>338</v>
      </c>
      <c r="E611">
        <v>8356.3583618779994</v>
      </c>
      <c r="F611">
        <v>219.36</v>
      </c>
      <c r="G611">
        <v>21.884942686219802</v>
      </c>
      <c r="H611">
        <v>3.6302165384859202</v>
      </c>
      <c r="I611">
        <v>-8.9943817953867296</v>
      </c>
      <c r="J611">
        <v>-0.24928964517409899</v>
      </c>
      <c r="K611">
        <v>222.370424911355</v>
      </c>
      <c r="L611">
        <v>204.17949977100599</v>
      </c>
      <c r="M611">
        <v>43.2192328010143</v>
      </c>
      <c r="N611">
        <v>1.2785014014445899</v>
      </c>
      <c r="O611">
        <v>19.4383661560904</v>
      </c>
      <c r="P611">
        <v>76.192771084337295</v>
      </c>
    </row>
    <row r="612" spans="1:17" x14ac:dyDescent="0.3">
      <c r="A612" t="s">
        <v>1354</v>
      </c>
      <c r="B612" t="s">
        <v>1355</v>
      </c>
      <c r="C612" t="str">
        <f>IFERROR(VLOOKUP(Table1[[#This Row],[Ticker]],[1]!Table2[[Symbol]:[Industry]],2,FALSE),"-")</f>
        <v>-</v>
      </c>
      <c r="D612" t="s">
        <v>77</v>
      </c>
      <c r="E612">
        <v>8321.9943371399895</v>
      </c>
      <c r="F612">
        <v>182.32</v>
      </c>
      <c r="G612">
        <v>-0.41271867852099198</v>
      </c>
      <c r="H612">
        <v>7.5312520576845401</v>
      </c>
      <c r="I612">
        <v>-5.7525885418983496</v>
      </c>
      <c r="J612">
        <v>0.26532389746641599</v>
      </c>
      <c r="K612">
        <v>164.439798958446</v>
      </c>
      <c r="L612">
        <v>160.813165392439</v>
      </c>
      <c r="M612">
        <v>53.311769500657803</v>
      </c>
      <c r="N612">
        <v>2.2320752427960602</v>
      </c>
      <c r="O612">
        <v>9.1487494515138206</v>
      </c>
      <c r="P612">
        <v>51.933333333333302</v>
      </c>
      <c r="Q612">
        <v>8.0568169982569993E-3</v>
      </c>
    </row>
    <row r="613" spans="1:17" x14ac:dyDescent="0.3">
      <c r="A613" t="s">
        <v>1356</v>
      </c>
      <c r="B613" t="s">
        <v>1357</v>
      </c>
      <c r="C613" t="str">
        <f>IFERROR(VLOOKUP(Table1[[#This Row],[Ticker]],[1]!Table2[[Symbol]:[Industry]],2,FALSE),"-")</f>
        <v>-</v>
      </c>
      <c r="D613" t="s">
        <v>305</v>
      </c>
      <c r="E613">
        <v>8306.87059787</v>
      </c>
      <c r="F613">
        <v>425.9</v>
      </c>
      <c r="G613">
        <v>-26.369916611774499</v>
      </c>
      <c r="H613">
        <v>-4.0753385627761096</v>
      </c>
      <c r="I613">
        <v>-8.5373341789700898</v>
      </c>
      <c r="J613">
        <v>4.3501549219050304</v>
      </c>
      <c r="K613">
        <v>425.34587608674798</v>
      </c>
      <c r="L613">
        <v>409.356067127693</v>
      </c>
      <c r="M613">
        <v>50.345617966428897</v>
      </c>
      <c r="N613">
        <v>0.73825952836868403</v>
      </c>
      <c r="O613">
        <v>18.572434843860002</v>
      </c>
      <c r="P613">
        <v>22.473040977713801</v>
      </c>
      <c r="Q613">
        <v>5.2628930453822997E-2</v>
      </c>
    </row>
    <row r="614" spans="1:17" x14ac:dyDescent="0.3">
      <c r="A614" t="s">
        <v>1358</v>
      </c>
      <c r="B614" t="s">
        <v>1359</v>
      </c>
      <c r="C614" t="str">
        <f>IFERROR(VLOOKUP(Table1[[#This Row],[Ticker]],[1]!Table2[[Symbol]:[Industry]],2,FALSE),"-")</f>
        <v>-</v>
      </c>
      <c r="D614" t="s">
        <v>138</v>
      </c>
      <c r="E614">
        <v>8294.3005022279995</v>
      </c>
      <c r="F614">
        <v>131.38</v>
      </c>
      <c r="G614">
        <v>36.641123249637801</v>
      </c>
      <c r="H614">
        <v>1.0221690304384199</v>
      </c>
      <c r="I614">
        <v>-4.9977772501075801</v>
      </c>
      <c r="J614">
        <v>-11.5190513894739</v>
      </c>
      <c r="K614">
        <v>134.75683009511201</v>
      </c>
      <c r="L614">
        <v>120.30205620554101</v>
      </c>
      <c r="M614">
        <v>41.443265123983998</v>
      </c>
      <c r="N614">
        <v>0.84165532292214595</v>
      </c>
      <c r="O614">
        <v>25.102755366113499</v>
      </c>
      <c r="P614">
        <v>90.405797101449195</v>
      </c>
      <c r="Q614">
        <v>-2.9638209966110001E-3</v>
      </c>
    </row>
    <row r="615" spans="1:17" x14ac:dyDescent="0.3">
      <c r="A615" t="s">
        <v>1360</v>
      </c>
      <c r="B615" t="s">
        <v>1361</v>
      </c>
      <c r="C615" t="str">
        <f>IFERROR(VLOOKUP(Table1[[#This Row],[Ticker]],[1]!Table2[[Symbol]:[Industry]],2,FALSE),"-")</f>
        <v>-</v>
      </c>
      <c r="D615" t="s">
        <v>627</v>
      </c>
      <c r="E615">
        <v>8290.5546723999996</v>
      </c>
      <c r="F615">
        <v>417.05</v>
      </c>
      <c r="G615">
        <v>41.017438433593298</v>
      </c>
      <c r="H615">
        <v>12.149082578705601</v>
      </c>
      <c r="I615">
        <v>15.2283475255759</v>
      </c>
      <c r="J615">
        <v>-1.7287195067805401</v>
      </c>
      <c r="K615">
        <v>394.67573744915802</v>
      </c>
      <c r="L615">
        <v>345.16895759310302</v>
      </c>
      <c r="M615">
        <v>63.1960576752656</v>
      </c>
      <c r="N615">
        <v>0.987477153584712</v>
      </c>
      <c r="O615">
        <v>8.0565879390960191</v>
      </c>
      <c r="P615">
        <v>93.796468401487004</v>
      </c>
      <c r="Q615">
        <v>4.0500802317397999E-2</v>
      </c>
    </row>
    <row r="616" spans="1:17" x14ac:dyDescent="0.3">
      <c r="A616" t="s">
        <v>1362</v>
      </c>
      <c r="B616" t="s">
        <v>1363</v>
      </c>
      <c r="C616" t="str">
        <f>IFERROR(VLOOKUP(Table1[[#This Row],[Ticker]],[1]!Table2[[Symbol]:[Industry]],2,FALSE),"-")</f>
        <v>-</v>
      </c>
      <c r="D616" t="s">
        <v>46</v>
      </c>
      <c r="E616">
        <v>8261.2408369999994</v>
      </c>
      <c r="F616">
        <v>1167.45</v>
      </c>
      <c r="G616">
        <v>33.768031880326497</v>
      </c>
      <c r="H616">
        <v>-8.1434811285003299</v>
      </c>
      <c r="I616">
        <v>-17.5977230095206</v>
      </c>
      <c r="J616">
        <v>-4.9291122051745502</v>
      </c>
      <c r="K616">
        <v>1296.6139081910001</v>
      </c>
      <c r="L616">
        <v>1111.69636893698</v>
      </c>
      <c r="M616">
        <v>30.644526128193998</v>
      </c>
      <c r="N616">
        <v>0.61113575601895198</v>
      </c>
      <c r="O616">
        <v>32.121289991006002</v>
      </c>
      <c r="P616">
        <v>79.607692307692304</v>
      </c>
      <c r="Q616">
        <v>0.134510842980756</v>
      </c>
    </row>
    <row r="617" spans="1:17" x14ac:dyDescent="0.3">
      <c r="A617" t="s">
        <v>1364</v>
      </c>
      <c r="B617" t="s">
        <v>1365</v>
      </c>
      <c r="C617" t="str">
        <f>IFERROR(VLOOKUP(Table1[[#This Row],[Ticker]],[1]!Table2[[Symbol]:[Industry]],2,FALSE),"-")</f>
        <v>-</v>
      </c>
      <c r="D617" t="s">
        <v>138</v>
      </c>
      <c r="E617">
        <v>8220.0854021849991</v>
      </c>
      <c r="F617">
        <v>570.29999999999995</v>
      </c>
      <c r="G617">
        <v>26.488695286250799</v>
      </c>
      <c r="H617">
        <v>-1.84715970845555</v>
      </c>
      <c r="I617">
        <v>9.5362732842605507</v>
      </c>
      <c r="J617">
        <v>-9.0981340409799394</v>
      </c>
      <c r="K617">
        <v>571.51688926177201</v>
      </c>
      <c r="L617">
        <v>499.76919187395703</v>
      </c>
      <c r="M617">
        <v>32.657697121503801</v>
      </c>
      <c r="N617">
        <v>0.50588728427963103</v>
      </c>
      <c r="O617">
        <v>22.5670699631772</v>
      </c>
      <c r="P617">
        <v>57.519679602264802</v>
      </c>
      <c r="Q617">
        <v>3.2434502715003997E-2</v>
      </c>
    </row>
    <row r="618" spans="1:17" x14ac:dyDescent="0.3">
      <c r="A618" t="s">
        <v>1366</v>
      </c>
      <c r="B618" t="s">
        <v>1367</v>
      </c>
      <c r="C618" t="str">
        <f>IFERROR(VLOOKUP(Table1[[#This Row],[Ticker]],[1]!Table2[[Symbol]:[Industry]],2,FALSE),"-")</f>
        <v>-</v>
      </c>
      <c r="D618" t="s">
        <v>135</v>
      </c>
      <c r="E618">
        <v>8202.31783645</v>
      </c>
      <c r="F618">
        <v>715.7</v>
      </c>
      <c r="G618">
        <v>-42.8305790476008</v>
      </c>
      <c r="H618">
        <v>1.56487711036596</v>
      </c>
      <c r="I618">
        <v>-9.7536803678365196</v>
      </c>
      <c r="J618">
        <v>2.2790648382874998</v>
      </c>
      <c r="K618">
        <v>670.14803276835005</v>
      </c>
      <c r="L618">
        <v>701.19816865610301</v>
      </c>
      <c r="M618">
        <v>75.395450583953604</v>
      </c>
      <c r="N618">
        <v>4.5960249941277302</v>
      </c>
      <c r="O618">
        <v>18.625122257929199</v>
      </c>
      <c r="P618">
        <v>19.5623120614767</v>
      </c>
      <c r="Q618">
        <v>-0.103921094780417</v>
      </c>
    </row>
    <row r="619" spans="1:17" hidden="1" x14ac:dyDescent="0.3">
      <c r="A619" t="s">
        <v>1368</v>
      </c>
      <c r="B619" t="s">
        <v>1369</v>
      </c>
      <c r="C619" t="str">
        <f>IFERROR(VLOOKUP(Table1[[#This Row],[Ticker]],[1]!Table2[[Symbol]:[Industry]],2,FALSE),"-")</f>
        <v>-</v>
      </c>
      <c r="D619" t="s">
        <v>257</v>
      </c>
      <c r="E619">
        <v>8158.1556612000004</v>
      </c>
      <c r="F619">
        <v>1259</v>
      </c>
      <c r="G619">
        <v>75.898512029606096</v>
      </c>
      <c r="H619">
        <v>-5.6853637060000404</v>
      </c>
      <c r="I619">
        <v>61.296945417470099</v>
      </c>
      <c r="J619">
        <v>-1.0742953109942801</v>
      </c>
      <c r="K619">
        <v>1276.6295509750701</v>
      </c>
      <c r="L619">
        <v>1018.10053501063</v>
      </c>
      <c r="M619">
        <v>35.610877004796102</v>
      </c>
      <c r="N619">
        <v>0.68289566606913898</v>
      </c>
      <c r="O619">
        <v>15.5480540111199</v>
      </c>
      <c r="P619">
        <v>132.69568431753001</v>
      </c>
    </row>
    <row r="620" spans="1:17" x14ac:dyDescent="0.3">
      <c r="A620" t="s">
        <v>1370</v>
      </c>
      <c r="B620" t="s">
        <v>1371</v>
      </c>
      <c r="C620" t="str">
        <f>IFERROR(VLOOKUP(Table1[[#This Row],[Ticker]],[1]!Table2[[Symbol]:[Industry]],2,FALSE),"-")</f>
        <v>-</v>
      </c>
      <c r="D620" t="s">
        <v>1372</v>
      </c>
      <c r="E620">
        <v>8150.9034872499997</v>
      </c>
      <c r="F620">
        <v>662.55</v>
      </c>
      <c r="G620">
        <v>-14.849988389092401</v>
      </c>
      <c r="H620">
        <v>-6.07097393770455</v>
      </c>
      <c r="I620">
        <v>24.283146097597601</v>
      </c>
      <c r="J620">
        <v>-8.3510296730151694</v>
      </c>
      <c r="K620">
        <v>652.03353032785401</v>
      </c>
      <c r="L620">
        <v>569.90849736132498</v>
      </c>
      <c r="M620">
        <v>40.641038408104698</v>
      </c>
      <c r="N620">
        <v>0.743533679061266</v>
      </c>
      <c r="O620">
        <v>15.9761527431891</v>
      </c>
      <c r="P620">
        <v>62.808698857353399</v>
      </c>
      <c r="Q620">
        <v>0.13662055668640399</v>
      </c>
    </row>
    <row r="621" spans="1:17" hidden="1" x14ac:dyDescent="0.3">
      <c r="A621" t="s">
        <v>1373</v>
      </c>
      <c r="B621" t="s">
        <v>1374</v>
      </c>
      <c r="C621" t="str">
        <f>IFERROR(VLOOKUP(Table1[[#This Row],[Ticker]],[1]!Table2[[Symbol]:[Industry]],2,FALSE),"-")</f>
        <v>-</v>
      </c>
      <c r="D621" t="s">
        <v>552</v>
      </c>
      <c r="E621">
        <v>8118.1467692099995</v>
      </c>
      <c r="F621">
        <v>760.1</v>
      </c>
      <c r="G621">
        <v>10.5111735405183</v>
      </c>
      <c r="H621">
        <v>2.6419381502075199</v>
      </c>
      <c r="I621">
        <v>8.9847469668550897</v>
      </c>
      <c r="J621">
        <v>0.98999615828998999</v>
      </c>
      <c r="K621">
        <v>722.11606924108196</v>
      </c>
      <c r="M621">
        <v>58.663602712371599</v>
      </c>
      <c r="N621">
        <v>0.89944239075585097</v>
      </c>
      <c r="O621">
        <v>4.5388764636232004</v>
      </c>
      <c r="P621">
        <v>46.412404892612898</v>
      </c>
    </row>
    <row r="622" spans="1:17" x14ac:dyDescent="0.3">
      <c r="A622" t="s">
        <v>1375</v>
      </c>
      <c r="B622" t="s">
        <v>1376</v>
      </c>
      <c r="C622" t="str">
        <f>IFERROR(VLOOKUP(Table1[[#This Row],[Ticker]],[1]!Table2[[Symbol]:[Industry]],2,FALSE),"-")</f>
        <v>-</v>
      </c>
      <c r="D622" t="s">
        <v>141</v>
      </c>
      <c r="E622">
        <v>8110.6588215899901</v>
      </c>
      <c r="F622">
        <v>482.5</v>
      </c>
      <c r="G622">
        <v>58.508982909328999</v>
      </c>
      <c r="H622">
        <v>-16.368796866294801</v>
      </c>
      <c r="I622">
        <v>5.4037136665858601</v>
      </c>
      <c r="J622">
        <v>-4.16552594026839</v>
      </c>
      <c r="K622">
        <v>524.30653401721804</v>
      </c>
      <c r="L622">
        <v>461.577907713684</v>
      </c>
      <c r="M622">
        <v>35.569457110573197</v>
      </c>
      <c r="N622">
        <v>0.66526764025405605</v>
      </c>
      <c r="O622">
        <v>31.564766839378201</v>
      </c>
      <c r="P622">
        <v>102.504196978175</v>
      </c>
    </row>
    <row r="623" spans="1:17" hidden="1" x14ac:dyDescent="0.3">
      <c r="A623" t="s">
        <v>1377</v>
      </c>
      <c r="B623" t="s">
        <v>1378</v>
      </c>
      <c r="C623" t="str">
        <f>IFERROR(VLOOKUP(Table1[[#This Row],[Ticker]],[1]!Table2[[Symbol]:[Industry]],2,FALSE),"-")</f>
        <v>-</v>
      </c>
      <c r="D623" t="s">
        <v>46</v>
      </c>
      <c r="E623">
        <v>8103.0888084999997</v>
      </c>
      <c r="F623">
        <v>768.7</v>
      </c>
      <c r="G623">
        <v>223.01593190713999</v>
      </c>
      <c r="H623">
        <v>63.643137078884102</v>
      </c>
      <c r="I623">
        <v>246.73952756804101</v>
      </c>
      <c r="J623">
        <v>-2.64706981568018</v>
      </c>
      <c r="K623">
        <v>548.66168187551102</v>
      </c>
      <c r="L623">
        <v>353.976311874168</v>
      </c>
      <c r="M623">
        <v>76.7547084609336</v>
      </c>
      <c r="N623">
        <v>1.25089562173532</v>
      </c>
      <c r="O623">
        <v>10.537270716794501</v>
      </c>
      <c r="P623">
        <v>397.37948883856302</v>
      </c>
    </row>
    <row r="624" spans="1:17" x14ac:dyDescent="0.3">
      <c r="A624" t="s">
        <v>1379</v>
      </c>
      <c r="B624" t="s">
        <v>1380</v>
      </c>
      <c r="C624" t="str">
        <f>IFERROR(VLOOKUP(Table1[[#This Row],[Ticker]],[1]!Table2[[Symbol]:[Industry]],2,FALSE),"-")</f>
        <v>-</v>
      </c>
      <c r="D624" t="s">
        <v>215</v>
      </c>
      <c r="E624">
        <v>8101.5724471499998</v>
      </c>
      <c r="F624">
        <v>212.16</v>
      </c>
      <c r="G624">
        <v>-19.0490820655323</v>
      </c>
      <c r="H624">
        <v>-6.29884122597936</v>
      </c>
      <c r="I624">
        <v>-19.718538924987701</v>
      </c>
      <c r="J624">
        <v>-7.84915401622749</v>
      </c>
      <c r="K624">
        <v>206.444956806644</v>
      </c>
      <c r="L624">
        <v>198.885687777398</v>
      </c>
      <c r="M624">
        <v>38.094244608328502</v>
      </c>
      <c r="N624">
        <v>1.6259657204429001</v>
      </c>
      <c r="O624">
        <v>45.173453996983397</v>
      </c>
      <c r="P624">
        <v>46.874350986500502</v>
      </c>
      <c r="Q624">
        <v>9.7127335350387006E-2</v>
      </c>
    </row>
    <row r="625" spans="1:17" x14ac:dyDescent="0.3">
      <c r="A625" t="s">
        <v>1381</v>
      </c>
      <c r="B625" t="s">
        <v>1382</v>
      </c>
      <c r="C625" t="str">
        <f>IFERROR(VLOOKUP(Table1[[#This Row],[Ticker]],[1]!Table2[[Symbol]:[Industry]],2,FALSE),"-")</f>
        <v>-</v>
      </c>
      <c r="D625" t="s">
        <v>384</v>
      </c>
      <c r="E625">
        <v>8073.5164217399997</v>
      </c>
      <c r="F625">
        <v>1684.75</v>
      </c>
      <c r="G625">
        <v>86.504114759901398</v>
      </c>
      <c r="H625">
        <v>-2.9532642710564501</v>
      </c>
      <c r="I625">
        <v>49.794345787254699</v>
      </c>
      <c r="J625">
        <v>-4.4328253825678301</v>
      </c>
      <c r="K625">
        <v>1708.1647296623601</v>
      </c>
      <c r="L625">
        <v>1368.90082685738</v>
      </c>
      <c r="M625">
        <v>46.671754565606001</v>
      </c>
      <c r="N625">
        <v>0.57770740773852203</v>
      </c>
      <c r="O625">
        <v>14.3077607953702</v>
      </c>
      <c r="P625">
        <v>120.34397070363499</v>
      </c>
      <c r="Q625">
        <v>8.9406100958178997E-2</v>
      </c>
    </row>
    <row r="626" spans="1:17" x14ac:dyDescent="0.3">
      <c r="A626" t="s">
        <v>1383</v>
      </c>
      <c r="B626" t="s">
        <v>1384</v>
      </c>
      <c r="C626" t="str">
        <f>IFERROR(VLOOKUP(Table1[[#This Row],[Ticker]],[1]!Table2[[Symbol]:[Industry]],2,FALSE),"-")</f>
        <v>-</v>
      </c>
      <c r="D626" t="s">
        <v>54</v>
      </c>
      <c r="E626">
        <v>8063.5402811249996</v>
      </c>
      <c r="F626">
        <v>473.35</v>
      </c>
      <c r="G626">
        <v>-14.5318366907207</v>
      </c>
      <c r="H626">
        <v>-5.0133335626918099</v>
      </c>
      <c r="I626">
        <v>22.276305516967899</v>
      </c>
      <c r="J626">
        <v>-5.9279920389246401</v>
      </c>
      <c r="K626">
        <v>454.51780318443099</v>
      </c>
      <c r="L626">
        <v>395.46844239176301</v>
      </c>
      <c r="M626">
        <v>39.940955208358901</v>
      </c>
      <c r="N626">
        <v>0.61426246250047201</v>
      </c>
      <c r="O626">
        <v>13.7635998732438</v>
      </c>
      <c r="P626">
        <v>48.153364632237803</v>
      </c>
    </row>
    <row r="627" spans="1:17" x14ac:dyDescent="0.3">
      <c r="A627" t="s">
        <v>1385</v>
      </c>
      <c r="B627" t="s">
        <v>1386</v>
      </c>
      <c r="C627" t="str">
        <f>IFERROR(VLOOKUP(Table1[[#This Row],[Ticker]],[1]!Table2[[Symbol]:[Industry]],2,FALSE),"-")</f>
        <v>-</v>
      </c>
      <c r="D627" t="s">
        <v>573</v>
      </c>
      <c r="E627">
        <v>8036.9499271799996</v>
      </c>
      <c r="F627">
        <v>295.25</v>
      </c>
      <c r="G627">
        <v>-32.007568743521098</v>
      </c>
      <c r="H627">
        <v>13.897605985697901</v>
      </c>
      <c r="I627">
        <v>3.4773718879892499</v>
      </c>
      <c r="J627">
        <v>-5.9366141515739903</v>
      </c>
      <c r="K627">
        <v>271.13759423446902</v>
      </c>
      <c r="L627">
        <v>263.81484439436502</v>
      </c>
      <c r="M627">
        <v>58.126939596846</v>
      </c>
      <c r="N627">
        <v>1.8067369080590101</v>
      </c>
      <c r="O627">
        <v>8.7044877222692598</v>
      </c>
      <c r="P627">
        <v>34.204545454545404</v>
      </c>
      <c r="Q627">
        <v>-0.10425853883342499</v>
      </c>
    </row>
    <row r="628" spans="1:17" hidden="1" x14ac:dyDescent="0.3">
      <c r="A628" t="s">
        <v>1387</v>
      </c>
      <c r="B628" t="s">
        <v>1388</v>
      </c>
      <c r="C628" t="str">
        <f>IFERROR(VLOOKUP(Table1[[#This Row],[Ticker]],[1]!Table2[[Symbol]:[Industry]],2,FALSE),"-")</f>
        <v>-</v>
      </c>
      <c r="D628" t="s">
        <v>231</v>
      </c>
      <c r="E628">
        <v>8032.0928965200001</v>
      </c>
      <c r="F628">
        <v>1480</v>
      </c>
      <c r="G628">
        <v>6222.8978005060999</v>
      </c>
      <c r="H628">
        <v>-7.4442335741619603</v>
      </c>
      <c r="I628">
        <v>268.486301043786</v>
      </c>
      <c r="J628">
        <v>-7.5899805460405796</v>
      </c>
      <c r="K628">
        <v>1368.9802313392499</v>
      </c>
      <c r="L628">
        <v>764.57568393927397</v>
      </c>
      <c r="M628">
        <v>57.243070759042801</v>
      </c>
      <c r="N628">
        <v>0.37843026131736401</v>
      </c>
      <c r="O628">
        <v>11.148648648648599</v>
      </c>
    </row>
    <row r="629" spans="1:17" x14ac:dyDescent="0.3">
      <c r="A629" t="s">
        <v>1389</v>
      </c>
      <c r="B629" t="s">
        <v>1390</v>
      </c>
      <c r="C629" t="str">
        <f>IFERROR(VLOOKUP(Table1[[#This Row],[Ticker]],[1]!Table2[[Symbol]:[Industry]],2,FALSE),"-")</f>
        <v>-</v>
      </c>
      <c r="D629" t="s">
        <v>46</v>
      </c>
      <c r="E629">
        <v>8000.8832131199997</v>
      </c>
      <c r="F629">
        <v>551.6</v>
      </c>
      <c r="G629">
        <v>45.9109673381558</v>
      </c>
      <c r="H629">
        <v>5.9678360525011103</v>
      </c>
      <c r="I629">
        <v>10.8516039724698</v>
      </c>
      <c r="J629">
        <v>-5.1241178186532004</v>
      </c>
      <c r="K629">
        <v>523.78399265133999</v>
      </c>
      <c r="L629">
        <v>452.031840160044</v>
      </c>
      <c r="M629">
        <v>52.668428839136403</v>
      </c>
      <c r="N629">
        <v>0.78445606101441301</v>
      </c>
      <c r="O629">
        <v>6.5989847715735896</v>
      </c>
      <c r="P629">
        <v>92.698689956331805</v>
      </c>
      <c r="Q629">
        <v>1.3107895579529999E-3</v>
      </c>
    </row>
    <row r="630" spans="1:17" x14ac:dyDescent="0.3">
      <c r="A630" t="s">
        <v>1391</v>
      </c>
      <c r="B630" t="s">
        <v>1392</v>
      </c>
      <c r="C630" t="str">
        <f>IFERROR(VLOOKUP(Table1[[#This Row],[Ticker]],[1]!Table2[[Symbol]:[Industry]],2,FALSE),"-")</f>
        <v>-</v>
      </c>
      <c r="D630" t="s">
        <v>706</v>
      </c>
      <c r="E630">
        <v>7951.74602736</v>
      </c>
      <c r="F630">
        <v>473.35</v>
      </c>
      <c r="G630">
        <v>-1.3771114115221199</v>
      </c>
      <c r="H630">
        <v>-6.0053899515411597</v>
      </c>
      <c r="I630">
        <v>14.250557757046099</v>
      </c>
      <c r="J630">
        <v>-1.11160289425673</v>
      </c>
      <c r="K630">
        <v>485.72219011582303</v>
      </c>
      <c r="L630">
        <v>434.202478548447</v>
      </c>
      <c r="M630">
        <v>42.870270968412903</v>
      </c>
      <c r="N630">
        <v>0.20264787672184101</v>
      </c>
      <c r="O630">
        <v>34.942431604520898</v>
      </c>
      <c r="P630">
        <v>48.339078658727601</v>
      </c>
      <c r="Q630">
        <v>5.9381618735485003E-2</v>
      </c>
    </row>
    <row r="631" spans="1:17" x14ac:dyDescent="0.3">
      <c r="A631" t="s">
        <v>1393</v>
      </c>
      <c r="B631" t="s">
        <v>1394</v>
      </c>
      <c r="C631" t="str">
        <f>IFERROR(VLOOKUP(Table1[[#This Row],[Ticker]],[1]!Table2[[Symbol]:[Industry]],2,FALSE),"-")</f>
        <v>-</v>
      </c>
      <c r="D631" t="s">
        <v>225</v>
      </c>
      <c r="E631">
        <v>7947.93344832</v>
      </c>
      <c r="F631">
        <v>7516.5</v>
      </c>
      <c r="G631">
        <v>34.505519020652898</v>
      </c>
      <c r="H631">
        <v>11.175016663518701</v>
      </c>
      <c r="I631">
        <v>-2.1693727418395801</v>
      </c>
      <c r="J631">
        <v>3.0535661296671601</v>
      </c>
      <c r="K631">
        <v>6977.2510553307702</v>
      </c>
      <c r="L631">
        <v>6367.8884029002902</v>
      </c>
      <c r="M631">
        <v>60.8514618518387</v>
      </c>
      <c r="N631">
        <v>1.31012329231022</v>
      </c>
      <c r="O631">
        <v>4.10430386483071</v>
      </c>
      <c r="P631">
        <v>70.442176870748298</v>
      </c>
      <c r="Q631">
        <v>3.0841545324939001E-2</v>
      </c>
    </row>
    <row r="632" spans="1:17" x14ac:dyDescent="0.3">
      <c r="A632" t="s">
        <v>1395</v>
      </c>
      <c r="B632" t="s">
        <v>1396</v>
      </c>
      <c r="C632" t="str">
        <f>IFERROR(VLOOKUP(Table1[[#This Row],[Ticker]],[1]!Table2[[Symbol]:[Industry]],2,FALSE),"-")</f>
        <v>-</v>
      </c>
      <c r="D632" t="s">
        <v>89</v>
      </c>
      <c r="E632">
        <v>7914.8944285449998</v>
      </c>
      <c r="F632">
        <v>3313.7</v>
      </c>
      <c r="G632">
        <v>74.529451881222798</v>
      </c>
      <c r="H632">
        <v>9.9654942044930603</v>
      </c>
      <c r="I632">
        <v>6.3066579540914196</v>
      </c>
      <c r="J632">
        <v>6.7495828568736496</v>
      </c>
      <c r="K632">
        <v>3041.3196347660601</v>
      </c>
      <c r="L632">
        <v>2542.3001914265301</v>
      </c>
      <c r="M632">
        <v>55.130717196942399</v>
      </c>
      <c r="N632">
        <v>1.80677316936</v>
      </c>
      <c r="O632">
        <v>5.1694480490086701</v>
      </c>
      <c r="P632">
        <v>113.642371296863</v>
      </c>
      <c r="Q632">
        <v>0.19105532127890301</v>
      </c>
    </row>
    <row r="633" spans="1:17" x14ac:dyDescent="0.3">
      <c r="A633" t="s">
        <v>1397</v>
      </c>
      <c r="B633" t="s">
        <v>1398</v>
      </c>
      <c r="C633" t="str">
        <f>IFERROR(VLOOKUP(Table1[[#This Row],[Ticker]],[1]!Table2[[Symbol]:[Industry]],2,FALSE),"-")</f>
        <v>-</v>
      </c>
      <c r="D633" t="s">
        <v>443</v>
      </c>
      <c r="E633">
        <v>7908.6408914800004</v>
      </c>
      <c r="F633">
        <v>495.45</v>
      </c>
      <c r="G633">
        <v>-36.4087402856848</v>
      </c>
      <c r="H633">
        <v>-7.6818229943083196</v>
      </c>
      <c r="I633">
        <v>-5.5613436910951002</v>
      </c>
      <c r="J633">
        <v>-3.5744679960551</v>
      </c>
      <c r="K633">
        <v>513.90646988289302</v>
      </c>
      <c r="L633">
        <v>495.86579424930699</v>
      </c>
      <c r="M633">
        <v>46.708452627754703</v>
      </c>
      <c r="N633">
        <v>0.50312534734998104</v>
      </c>
      <c r="O633">
        <v>27.944293066908799</v>
      </c>
      <c r="P633">
        <v>23.001489572989001</v>
      </c>
      <c r="Q633">
        <v>-2.3233868344568E-2</v>
      </c>
    </row>
    <row r="634" spans="1:17" x14ac:dyDescent="0.3">
      <c r="A634" t="s">
        <v>1399</v>
      </c>
      <c r="B634" t="s">
        <v>1400</v>
      </c>
      <c r="C634" t="str">
        <f>IFERROR(VLOOKUP(Table1[[#This Row],[Ticker]],[1]!Table2[[Symbol]:[Industry]],2,FALSE),"-")</f>
        <v>-</v>
      </c>
      <c r="D634" t="s">
        <v>1401</v>
      </c>
      <c r="E634">
        <v>7869.6418993959996</v>
      </c>
      <c r="F634">
        <v>254.35</v>
      </c>
      <c r="G634">
        <v>-5.2923477718855896</v>
      </c>
      <c r="H634">
        <v>14.668621539096501</v>
      </c>
      <c r="I634">
        <v>21.755555975310699</v>
      </c>
      <c r="J634">
        <v>-4.7680847798961796</v>
      </c>
      <c r="K634">
        <v>229.79997561805101</v>
      </c>
      <c r="L634">
        <v>206.126116924587</v>
      </c>
      <c r="M634">
        <v>52.474169330592098</v>
      </c>
      <c r="N634">
        <v>0.85891062753385905</v>
      </c>
      <c r="O634">
        <v>4.73756634558677</v>
      </c>
      <c r="P634">
        <v>49.970518867924497</v>
      </c>
      <c r="Q634">
        <v>-2.6245936340250998E-2</v>
      </c>
    </row>
    <row r="635" spans="1:17" x14ac:dyDescent="0.3">
      <c r="A635" t="s">
        <v>1402</v>
      </c>
      <c r="B635" t="s">
        <v>1403</v>
      </c>
      <c r="C635" t="str">
        <f>IFERROR(VLOOKUP(Table1[[#This Row],[Ticker]],[1]!Table2[[Symbol]:[Industry]],2,FALSE),"-")</f>
        <v>-</v>
      </c>
      <c r="D635" t="s">
        <v>204</v>
      </c>
      <c r="E635">
        <v>7851.8962928399997</v>
      </c>
      <c r="F635">
        <v>1417.4</v>
      </c>
      <c r="G635">
        <v>20.087985026110399</v>
      </c>
      <c r="H635">
        <v>0.20045463372400801</v>
      </c>
      <c r="I635">
        <v>25.359668827306098</v>
      </c>
      <c r="J635">
        <v>-5.6903479349808901</v>
      </c>
      <c r="K635">
        <v>1388.98572602331</v>
      </c>
      <c r="L635">
        <v>1159.00017041254</v>
      </c>
      <c r="M635">
        <v>37.918676475966997</v>
      </c>
      <c r="N635">
        <v>0.55004960333517405</v>
      </c>
      <c r="O635">
        <v>9.3551573303231201</v>
      </c>
      <c r="P635">
        <v>72.748324192565505</v>
      </c>
      <c r="Q635">
        <v>6.5768655703982007E-2</v>
      </c>
    </row>
    <row r="636" spans="1:17" x14ac:dyDescent="0.3">
      <c r="A636" t="s">
        <v>1404</v>
      </c>
      <c r="B636" t="s">
        <v>1405</v>
      </c>
      <c r="C636" t="str">
        <f>IFERROR(VLOOKUP(Table1[[#This Row],[Ticker]],[1]!Table2[[Symbol]:[Industry]],2,FALSE),"-")</f>
        <v>-</v>
      </c>
      <c r="D636" t="s">
        <v>1406</v>
      </c>
      <c r="E636">
        <v>7842.2129708000002</v>
      </c>
      <c r="F636">
        <v>1276.95</v>
      </c>
      <c r="G636">
        <v>123.46947363832599</v>
      </c>
      <c r="H636">
        <v>0.98898541188892797</v>
      </c>
      <c r="I636">
        <v>61.4460753518755</v>
      </c>
      <c r="J636">
        <v>-5.8374881160938399</v>
      </c>
      <c r="K636">
        <v>1260.7563801244</v>
      </c>
      <c r="L636">
        <v>965.74224293213103</v>
      </c>
      <c r="M636">
        <v>31.353297564558801</v>
      </c>
      <c r="N636">
        <v>0.349953618874906</v>
      </c>
      <c r="O636">
        <v>11.202474646618899</v>
      </c>
      <c r="P636">
        <v>193.248363761625</v>
      </c>
      <c r="Q636">
        <v>0.15575123362653601</v>
      </c>
    </row>
    <row r="637" spans="1:17" hidden="1" x14ac:dyDescent="0.3">
      <c r="A637" t="s">
        <v>1407</v>
      </c>
      <c r="B637" t="s">
        <v>1408</v>
      </c>
      <c r="C637" t="str">
        <f>IFERROR(VLOOKUP(Table1[[#This Row],[Ticker]],[1]!Table2[[Symbol]:[Industry]],2,FALSE),"-")</f>
        <v>-</v>
      </c>
      <c r="D637" t="s">
        <v>257</v>
      </c>
      <c r="E637">
        <v>7818.7988488049996</v>
      </c>
      <c r="F637">
        <v>3402.3</v>
      </c>
      <c r="G637">
        <v>31.8010217757449</v>
      </c>
      <c r="H637">
        <v>-1.6536439811199</v>
      </c>
      <c r="I637">
        <v>75.278098438166495</v>
      </c>
      <c r="J637">
        <v>-3.0032136249357899</v>
      </c>
      <c r="K637">
        <v>3245.9248854870898</v>
      </c>
      <c r="L637">
        <v>2597.6723613337599</v>
      </c>
      <c r="M637">
        <v>39.017815758803103</v>
      </c>
      <c r="N637">
        <v>0.66538997043873704</v>
      </c>
      <c r="O637">
        <v>15.5982717573406</v>
      </c>
      <c r="P637">
        <v>122.009787928221</v>
      </c>
      <c r="Q637">
        <v>0.145998980004961</v>
      </c>
    </row>
    <row r="638" spans="1:17" x14ac:dyDescent="0.3">
      <c r="A638" t="s">
        <v>1409</v>
      </c>
      <c r="B638" t="s">
        <v>1410</v>
      </c>
      <c r="C638" t="str">
        <f>IFERROR(VLOOKUP(Table1[[#This Row],[Ticker]],[1]!Table2[[Symbol]:[Industry]],2,FALSE),"-")</f>
        <v>-</v>
      </c>
      <c r="D638" t="s">
        <v>46</v>
      </c>
      <c r="E638">
        <v>7813.1255263839903</v>
      </c>
      <c r="F638">
        <v>46.2</v>
      </c>
      <c r="G638">
        <v>36.350155634780897</v>
      </c>
      <c r="H638">
        <v>-9.1016446572580794</v>
      </c>
      <c r="I638">
        <v>6.2084641448349398</v>
      </c>
      <c r="J638">
        <v>-3.7442598940023402</v>
      </c>
      <c r="K638">
        <v>47.5845469112286</v>
      </c>
      <c r="L638">
        <v>39.793054810185403</v>
      </c>
      <c r="M638">
        <v>37.556012653149303</v>
      </c>
      <c r="N638">
        <v>0.32419487551801102</v>
      </c>
      <c r="O638">
        <v>24.458874458874401</v>
      </c>
      <c r="P638">
        <v>106.10986085578899</v>
      </c>
      <c r="Q638">
        <v>0.140309737611124</v>
      </c>
    </row>
    <row r="639" spans="1:17" x14ac:dyDescent="0.3">
      <c r="A639" t="s">
        <v>1411</v>
      </c>
      <c r="B639" t="s">
        <v>1412</v>
      </c>
      <c r="C639" t="str">
        <f>IFERROR(VLOOKUP(Table1[[#This Row],[Ticker]],[1]!Table2[[Symbol]:[Industry]],2,FALSE),"-")</f>
        <v>-</v>
      </c>
      <c r="D639" t="s">
        <v>204</v>
      </c>
      <c r="E639">
        <v>7812.0238687999999</v>
      </c>
      <c r="F639">
        <v>1913.8</v>
      </c>
      <c r="G639">
        <v>64.074789493160495</v>
      </c>
      <c r="H639">
        <v>-1.28718128678592</v>
      </c>
      <c r="I639">
        <v>25.059070996838301</v>
      </c>
      <c r="J639">
        <v>-6.9332280391376102</v>
      </c>
      <c r="K639">
        <v>1846.52928206501</v>
      </c>
      <c r="L639">
        <v>1483.01332380443</v>
      </c>
      <c r="M639">
        <v>37.856481630700898</v>
      </c>
      <c r="N639">
        <v>0.51400844967813897</v>
      </c>
      <c r="O639">
        <v>13.491482913575</v>
      </c>
      <c r="P639">
        <v>125.15294117646999</v>
      </c>
      <c r="Q639">
        <v>5.2577088127549999E-2</v>
      </c>
    </row>
    <row r="640" spans="1:17" x14ac:dyDescent="0.3">
      <c r="A640" t="s">
        <v>1413</v>
      </c>
      <c r="B640" t="s">
        <v>1414</v>
      </c>
      <c r="C640" t="str">
        <f>IFERROR(VLOOKUP(Table1[[#This Row],[Ticker]],[1]!Table2[[Symbol]:[Industry]],2,FALSE),"-")</f>
        <v>-</v>
      </c>
      <c r="D640" t="s">
        <v>46</v>
      </c>
      <c r="E640">
        <v>7803.81194865</v>
      </c>
      <c r="F640">
        <v>561.29999999999995</v>
      </c>
      <c r="G640">
        <v>74.654337484562205</v>
      </c>
      <c r="H640">
        <v>3.52198364643559</v>
      </c>
      <c r="I640">
        <v>60.055819584259503</v>
      </c>
      <c r="J640">
        <v>-5.89874627034302</v>
      </c>
      <c r="K640">
        <v>531.52006662938402</v>
      </c>
      <c r="L640">
        <v>412.05679240219803</v>
      </c>
      <c r="M640">
        <v>46.474071489122203</v>
      </c>
      <c r="N640">
        <v>1.3478204195618999</v>
      </c>
      <c r="O640">
        <v>10.279707821129501</v>
      </c>
      <c r="P640">
        <v>132.66321243523299</v>
      </c>
      <c r="Q640">
        <v>0.21006319097369899</v>
      </c>
    </row>
    <row r="641" spans="1:17" hidden="1" x14ac:dyDescent="0.3">
      <c r="A641" t="s">
        <v>1415</v>
      </c>
      <c r="B641" t="s">
        <v>1416</v>
      </c>
      <c r="C641" t="str">
        <f>IFERROR(VLOOKUP(Table1[[#This Row],[Ticker]],[1]!Table2[[Symbol]:[Industry]],2,FALSE),"-")</f>
        <v>-</v>
      </c>
      <c r="D641" t="s">
        <v>46</v>
      </c>
      <c r="E641">
        <v>7789.7024754000004</v>
      </c>
      <c r="F641">
        <v>707.65</v>
      </c>
      <c r="G641">
        <v>1926.8932567858801</v>
      </c>
      <c r="H641">
        <v>-77.567546636421497</v>
      </c>
      <c r="I641">
        <v>298.74317106473302</v>
      </c>
      <c r="J641">
        <v>-82.194618500987403</v>
      </c>
      <c r="K641">
        <v>589.26744414237999</v>
      </c>
      <c r="L641">
        <v>339.89187606346098</v>
      </c>
      <c r="M641">
        <v>67.647093113301494</v>
      </c>
      <c r="N641">
        <v>0.88749263695267999</v>
      </c>
      <c r="O641">
        <v>6.5470218328269603</v>
      </c>
      <c r="P641">
        <v>2155.81766018489</v>
      </c>
    </row>
    <row r="642" spans="1:17" x14ac:dyDescent="0.3">
      <c r="A642" t="s">
        <v>1417</v>
      </c>
      <c r="B642" t="s">
        <v>1418</v>
      </c>
      <c r="C642" t="str">
        <f>IFERROR(VLOOKUP(Table1[[#This Row],[Ticker]],[1]!Table2[[Symbol]:[Industry]],2,FALSE),"-")</f>
        <v>-</v>
      </c>
      <c r="D642" t="s">
        <v>1419</v>
      </c>
      <c r="E642">
        <v>7789.41387708</v>
      </c>
      <c r="F642">
        <v>390.1</v>
      </c>
      <c r="G642">
        <v>31.402414923986601</v>
      </c>
      <c r="H642">
        <v>-17.419440212086101</v>
      </c>
      <c r="I642">
        <v>17.719136176838699</v>
      </c>
      <c r="J642">
        <v>-5.8132543148599201</v>
      </c>
      <c r="K642">
        <v>442.44065915508702</v>
      </c>
      <c r="L642">
        <v>388.61855708807798</v>
      </c>
      <c r="M642">
        <v>20.721600600957501</v>
      </c>
      <c r="N642">
        <v>0.58573172694217401</v>
      </c>
      <c r="O642">
        <v>50.730581902076302</v>
      </c>
      <c r="P642">
        <v>88.408596957256606</v>
      </c>
      <c r="Q642">
        <v>8.8470394758861995E-2</v>
      </c>
    </row>
    <row r="643" spans="1:17" hidden="1" x14ac:dyDescent="0.3">
      <c r="A643" t="s">
        <v>1420</v>
      </c>
      <c r="B643" t="s">
        <v>1421</v>
      </c>
      <c r="C643" t="str">
        <f>IFERROR(VLOOKUP(Table1[[#This Row],[Ticker]],[1]!Table2[[Symbol]:[Industry]],2,FALSE),"-")</f>
        <v>-</v>
      </c>
      <c r="D643" t="s">
        <v>21</v>
      </c>
      <c r="E643">
        <v>7754.9232424000002</v>
      </c>
      <c r="F643">
        <v>128.85</v>
      </c>
      <c r="G643">
        <v>35.232150809115801</v>
      </c>
      <c r="H643">
        <v>-3.1431306904168599</v>
      </c>
      <c r="I643">
        <v>-9.7066892075814692</v>
      </c>
      <c r="J643">
        <v>5.0558232660808198</v>
      </c>
      <c r="K643">
        <v>124.66325621682</v>
      </c>
      <c r="L643">
        <v>109.898983822741</v>
      </c>
      <c r="M643">
        <v>73.785835894544803</v>
      </c>
      <c r="N643">
        <v>1.66288435655855</v>
      </c>
      <c r="O643">
        <v>11.1369809856422</v>
      </c>
      <c r="P643">
        <v>66.494379118749094</v>
      </c>
      <c r="Q643">
        <v>0.284317100304806</v>
      </c>
    </row>
    <row r="644" spans="1:17" x14ac:dyDescent="0.3">
      <c r="A644" t="s">
        <v>1422</v>
      </c>
      <c r="B644" t="s">
        <v>1423</v>
      </c>
      <c r="C644" t="str">
        <f>IFERROR(VLOOKUP(Table1[[#This Row],[Ticker]],[1]!Table2[[Symbol]:[Industry]],2,FALSE),"-")</f>
        <v>-</v>
      </c>
      <c r="D644" t="s">
        <v>204</v>
      </c>
      <c r="E644">
        <v>7754.6181009000002</v>
      </c>
      <c r="F644">
        <v>533.35</v>
      </c>
      <c r="G644">
        <v>37.482236502936402</v>
      </c>
      <c r="H644">
        <v>10.445716217844</v>
      </c>
      <c r="I644">
        <v>41.2149458801969</v>
      </c>
      <c r="J644">
        <v>-1.2393396018715701</v>
      </c>
      <c r="K644">
        <v>493.44550187259603</v>
      </c>
      <c r="L644">
        <v>407.81015044780997</v>
      </c>
      <c r="M644">
        <v>59.781144847445098</v>
      </c>
      <c r="N644">
        <v>0.82584313790123398</v>
      </c>
      <c r="O644">
        <v>3.1217774444548501</v>
      </c>
      <c r="P644">
        <v>96.409501012704794</v>
      </c>
      <c r="Q644">
        <v>0.15777173117985199</v>
      </c>
    </row>
    <row r="645" spans="1:17" x14ac:dyDescent="0.3">
      <c r="A645" t="s">
        <v>1424</v>
      </c>
      <c r="B645" t="s">
        <v>1425</v>
      </c>
      <c r="C645" t="str">
        <f>IFERROR(VLOOKUP(Table1[[#This Row],[Ticker]],[1]!Table2[[Symbol]:[Industry]],2,FALSE),"-")</f>
        <v>-</v>
      </c>
      <c r="D645" t="s">
        <v>132</v>
      </c>
      <c r="E645">
        <v>7754.2525618649997</v>
      </c>
      <c r="F645">
        <v>437.9</v>
      </c>
      <c r="G645">
        <v>-48.721746380487701</v>
      </c>
      <c r="H645">
        <v>-11.363853355583901</v>
      </c>
      <c r="I645">
        <v>-30.7301956342125</v>
      </c>
      <c r="J645">
        <v>-0.90446957308642795</v>
      </c>
      <c r="K645">
        <v>451.21942419918503</v>
      </c>
      <c r="L645">
        <v>479.429985193883</v>
      </c>
      <c r="M645">
        <v>50.102411322857897</v>
      </c>
      <c r="N645">
        <v>0.49966723938364999</v>
      </c>
      <c r="O645">
        <v>61.041333637816798</v>
      </c>
      <c r="P645">
        <v>13.416213416213299</v>
      </c>
      <c r="Q645">
        <v>2.9364792408657001E-2</v>
      </c>
    </row>
    <row r="646" spans="1:17" x14ac:dyDescent="0.3">
      <c r="A646" t="s">
        <v>1426</v>
      </c>
      <c r="B646" t="s">
        <v>1427</v>
      </c>
      <c r="C646" t="str">
        <f>IFERROR(VLOOKUP(Table1[[#This Row],[Ticker]],[1]!Table2[[Symbol]:[Industry]],2,FALSE),"-")</f>
        <v>-</v>
      </c>
      <c r="D646" t="s">
        <v>276</v>
      </c>
      <c r="E646">
        <v>7675.7684381299996</v>
      </c>
      <c r="F646">
        <v>1943.7</v>
      </c>
      <c r="G646">
        <v>59.4190587483698</v>
      </c>
      <c r="H646">
        <v>2.9502474566541399</v>
      </c>
      <c r="I646">
        <v>47.746580823354201</v>
      </c>
      <c r="J646">
        <v>-6.0159949157373598</v>
      </c>
      <c r="K646">
        <v>1718.80376381516</v>
      </c>
      <c r="L646">
        <v>1368.92563284075</v>
      </c>
      <c r="M646">
        <v>44.249800498682603</v>
      </c>
      <c r="N646">
        <v>0.71682614138025802</v>
      </c>
      <c r="O646">
        <v>4.23419251942172</v>
      </c>
      <c r="P646">
        <v>122.875816993464</v>
      </c>
      <c r="Q646">
        <v>9.5604447060317996E-2</v>
      </c>
    </row>
    <row r="647" spans="1:17" x14ac:dyDescent="0.3">
      <c r="A647" t="s">
        <v>1428</v>
      </c>
      <c r="B647" t="s">
        <v>1429</v>
      </c>
      <c r="C647" t="str">
        <f>IFERROR(VLOOKUP(Table1[[#This Row],[Ticker]],[1]!Table2[[Symbol]:[Industry]],2,FALSE),"-")</f>
        <v>-</v>
      </c>
      <c r="D647" t="s">
        <v>231</v>
      </c>
      <c r="E647">
        <v>7627.0509181899997</v>
      </c>
      <c r="F647">
        <v>1964.95</v>
      </c>
      <c r="G647">
        <v>-16.5514187976435</v>
      </c>
      <c r="H647">
        <v>-7.2045946273597297</v>
      </c>
      <c r="I647">
        <v>3.9754015728871899</v>
      </c>
      <c r="J647">
        <v>-3.8033548161109598</v>
      </c>
      <c r="K647">
        <v>2085.2108706714898</v>
      </c>
      <c r="L647">
        <v>1996.62644417812</v>
      </c>
      <c r="M647">
        <v>31.984919994498402</v>
      </c>
      <c r="N647">
        <v>0.42562402194452298</v>
      </c>
      <c r="O647">
        <v>39.5964273900099</v>
      </c>
      <c r="P647">
        <v>34.410698406183698</v>
      </c>
      <c r="Q647">
        <v>-2.7864093797381001E-2</v>
      </c>
    </row>
    <row r="648" spans="1:17" x14ac:dyDescent="0.3">
      <c r="A648" t="s">
        <v>1430</v>
      </c>
      <c r="B648" t="s">
        <v>1431</v>
      </c>
      <c r="C648" t="str">
        <f>IFERROR(VLOOKUP(Table1[[#This Row],[Ticker]],[1]!Table2[[Symbol]:[Industry]],2,FALSE),"-")</f>
        <v>-</v>
      </c>
      <c r="D648" t="s">
        <v>627</v>
      </c>
      <c r="E648">
        <v>7562.4484667399902</v>
      </c>
      <c r="F648">
        <v>554.85</v>
      </c>
      <c r="G648">
        <v>26.888909264013702</v>
      </c>
      <c r="H648">
        <v>-6.94247987760673</v>
      </c>
      <c r="I648">
        <v>-3.9591863914338301</v>
      </c>
      <c r="J648">
        <v>-12.1614125062769</v>
      </c>
      <c r="K648">
        <v>547.54098698433904</v>
      </c>
      <c r="L648">
        <v>507.96237960750398</v>
      </c>
      <c r="M648">
        <v>30.0678529957272</v>
      </c>
      <c r="N648">
        <v>1.4975016630953999</v>
      </c>
      <c r="O648">
        <v>20.032441200324399</v>
      </c>
      <c r="P648">
        <v>71.673886138613796</v>
      </c>
      <c r="Q648">
        <v>8.0803314442514998E-2</v>
      </c>
    </row>
    <row r="649" spans="1:17" x14ac:dyDescent="0.3">
      <c r="A649" t="s">
        <v>1432</v>
      </c>
      <c r="B649" t="s">
        <v>1433</v>
      </c>
      <c r="C649" t="str">
        <f>IFERROR(VLOOKUP(Table1[[#This Row],[Ticker]],[1]!Table2[[Symbol]:[Industry]],2,FALSE),"-")</f>
        <v>-</v>
      </c>
      <c r="D649" t="s">
        <v>276</v>
      </c>
      <c r="E649">
        <v>7542.5128740699902</v>
      </c>
      <c r="F649">
        <v>3367.1</v>
      </c>
      <c r="G649">
        <v>143.41862846746699</v>
      </c>
      <c r="H649">
        <v>44.352476479810299</v>
      </c>
      <c r="I649">
        <v>68.235344944492894</v>
      </c>
      <c r="J649">
        <v>11.255442162468199</v>
      </c>
      <c r="K649">
        <v>2771.4766190252999</v>
      </c>
      <c r="L649">
        <v>2047.0150349764101</v>
      </c>
      <c r="M649">
        <v>58.381797203957703</v>
      </c>
      <c r="N649">
        <v>1.0575619290951701</v>
      </c>
      <c r="O649">
        <v>6.6184550503400397</v>
      </c>
      <c r="P649">
        <v>184.47955390334499</v>
      </c>
      <c r="Q649">
        <v>0.136312828862869</v>
      </c>
    </row>
    <row r="650" spans="1:17" x14ac:dyDescent="0.3">
      <c r="A650" t="s">
        <v>1434</v>
      </c>
      <c r="B650" t="s">
        <v>1435</v>
      </c>
      <c r="C650" t="str">
        <f>IFERROR(VLOOKUP(Table1[[#This Row],[Ticker]],[1]!Table2[[Symbol]:[Industry]],2,FALSE),"-")</f>
        <v>-</v>
      </c>
      <c r="D650" t="s">
        <v>730</v>
      </c>
      <c r="E650">
        <v>7530.7899333149899</v>
      </c>
      <c r="F650">
        <v>235.08</v>
      </c>
      <c r="G650">
        <v>20.250607530059</v>
      </c>
      <c r="H650">
        <v>-8.1330528120604892</v>
      </c>
      <c r="I650">
        <v>13.1443929741201</v>
      </c>
      <c r="J650">
        <v>-4.6028304241057096</v>
      </c>
      <c r="K650">
        <v>244.12498724653099</v>
      </c>
      <c r="L650">
        <v>199.921674961267</v>
      </c>
      <c r="M650">
        <v>31.109406160115402</v>
      </c>
      <c r="N650">
        <v>0.34413614829327199</v>
      </c>
      <c r="O650">
        <v>26.123021949974401</v>
      </c>
      <c r="P650">
        <v>112.35772357723501</v>
      </c>
      <c r="Q650">
        <v>0.18615682576193601</v>
      </c>
    </row>
    <row r="651" spans="1:17" x14ac:dyDescent="0.3">
      <c r="A651" t="s">
        <v>1436</v>
      </c>
      <c r="B651" t="s">
        <v>1437</v>
      </c>
      <c r="C651" t="str">
        <f>IFERROR(VLOOKUP(Table1[[#This Row],[Ticker]],[1]!Table2[[Symbol]:[Industry]],2,FALSE),"-")</f>
        <v>-</v>
      </c>
      <c r="D651" t="s">
        <v>204</v>
      </c>
      <c r="E651">
        <v>7521.5576401199996</v>
      </c>
      <c r="F651">
        <v>2654.6</v>
      </c>
      <c r="G651">
        <v>134.25434506499499</v>
      </c>
      <c r="H651">
        <v>12.8575580711254</v>
      </c>
      <c r="I651">
        <v>82.152688419851401</v>
      </c>
      <c r="J651">
        <v>-6.0192162829690803</v>
      </c>
      <c r="K651">
        <v>2440.04073097828</v>
      </c>
      <c r="L651">
        <v>1806.67393450799</v>
      </c>
      <c r="M651">
        <v>45.014748022927797</v>
      </c>
      <c r="N651">
        <v>0.64091933030112103</v>
      </c>
      <c r="O651">
        <v>11.206961500791</v>
      </c>
      <c r="P651">
        <v>207.03215359703901</v>
      </c>
      <c r="Q651">
        <v>0.15930159263625099</v>
      </c>
    </row>
    <row r="652" spans="1:17" hidden="1" x14ac:dyDescent="0.3">
      <c r="A652" t="s">
        <v>1438</v>
      </c>
      <c r="B652" t="s">
        <v>1439</v>
      </c>
      <c r="C652" t="str">
        <f>IFERROR(VLOOKUP(Table1[[#This Row],[Ticker]],[1]!Table2[[Symbol]:[Industry]],2,FALSE),"-")</f>
        <v>-</v>
      </c>
      <c r="D652" t="s">
        <v>1440</v>
      </c>
      <c r="E652">
        <v>7501.0824000000002</v>
      </c>
      <c r="F652">
        <v>3530.8</v>
      </c>
      <c r="G652">
        <v>821.69882689152405</v>
      </c>
      <c r="H652">
        <v>12.5725801249953</v>
      </c>
      <c r="I652">
        <v>112.820249649548</v>
      </c>
      <c r="J652">
        <v>-5.8290152728286504</v>
      </c>
      <c r="K652">
        <v>3174.8376983417702</v>
      </c>
      <c r="L652">
        <v>2099.81283326119</v>
      </c>
      <c r="M652">
        <v>63.228937572312603</v>
      </c>
      <c r="N652">
        <v>0.84534721117089096</v>
      </c>
      <c r="O652">
        <v>11.872663419055099</v>
      </c>
      <c r="P652">
        <v>923.42028985507204</v>
      </c>
    </row>
    <row r="653" spans="1:17" hidden="1" x14ac:dyDescent="0.3">
      <c r="A653" t="s">
        <v>1441</v>
      </c>
      <c r="B653" t="s">
        <v>1442</v>
      </c>
      <c r="C653" t="str">
        <f>IFERROR(VLOOKUP(Table1[[#This Row],[Ticker]],[1]!Table2[[Symbol]:[Industry]],2,FALSE),"-")</f>
        <v>-</v>
      </c>
      <c r="D653" t="s">
        <v>989</v>
      </c>
      <c r="E653">
        <v>7498.0859743999999</v>
      </c>
      <c r="F653">
        <v>795.2</v>
      </c>
      <c r="G653">
        <v>530.60977156863396</v>
      </c>
      <c r="H653">
        <v>-10.0489125570751</v>
      </c>
      <c r="I653">
        <v>100.410375719835</v>
      </c>
      <c r="J653">
        <v>3.8624635822863498</v>
      </c>
      <c r="K653">
        <v>766.24703804286298</v>
      </c>
      <c r="L653">
        <v>560.27013028865997</v>
      </c>
      <c r="M653">
        <v>58.468199984611097</v>
      </c>
      <c r="N653">
        <v>0.827233295784642</v>
      </c>
      <c r="O653">
        <v>14.5246478873239</v>
      </c>
      <c r="P653">
        <v>737.05263157894694</v>
      </c>
      <c r="Q653">
        <v>0.24859537810138399</v>
      </c>
    </row>
    <row r="654" spans="1:17" x14ac:dyDescent="0.3">
      <c r="A654" t="s">
        <v>1443</v>
      </c>
      <c r="B654" t="s">
        <v>1444</v>
      </c>
      <c r="C654" t="str">
        <f>IFERROR(VLOOKUP(Table1[[#This Row],[Ticker]],[1]!Table2[[Symbol]:[Industry]],2,FALSE),"-")</f>
        <v>-</v>
      </c>
      <c r="D654" t="s">
        <v>156</v>
      </c>
      <c r="E654">
        <v>7487.9798000000001</v>
      </c>
      <c r="F654">
        <v>404.5</v>
      </c>
      <c r="G654">
        <v>-33.677565798153502</v>
      </c>
      <c r="H654">
        <v>-12.122185391448999</v>
      </c>
      <c r="I654">
        <v>-16.430942206789901</v>
      </c>
      <c r="J654">
        <v>-3.9491056438717802</v>
      </c>
      <c r="K654">
        <v>441.72220242310101</v>
      </c>
      <c r="L654">
        <v>423.82689950865199</v>
      </c>
      <c r="M654">
        <v>34.969905151196798</v>
      </c>
      <c r="N654">
        <v>0.394393340227287</v>
      </c>
      <c r="O654">
        <v>35.352286773794802</v>
      </c>
      <c r="P654">
        <v>17.2463768115942</v>
      </c>
      <c r="Q654">
        <v>8.2366388194450996E-2</v>
      </c>
    </row>
    <row r="655" spans="1:17" x14ac:dyDescent="0.3">
      <c r="A655" t="s">
        <v>1445</v>
      </c>
      <c r="B655" t="s">
        <v>1446</v>
      </c>
      <c r="C655" t="str">
        <f>IFERROR(VLOOKUP(Table1[[#This Row],[Ticker]],[1]!Table2[[Symbol]:[Industry]],2,FALSE),"-")</f>
        <v>-</v>
      </c>
      <c r="D655" t="s">
        <v>627</v>
      </c>
      <c r="E655">
        <v>7455.3484719999997</v>
      </c>
      <c r="F655">
        <v>381.45</v>
      </c>
      <c r="G655">
        <v>-30.9870063829119</v>
      </c>
      <c r="H655">
        <v>-1.6172518448405699</v>
      </c>
      <c r="I655">
        <v>-17.139327440769701</v>
      </c>
      <c r="J655">
        <v>-3.64134984138345</v>
      </c>
      <c r="K655">
        <v>362.39490051159902</v>
      </c>
      <c r="L655">
        <v>348.78395772330902</v>
      </c>
      <c r="M655">
        <v>52.968616415731297</v>
      </c>
      <c r="N655">
        <v>0.84063216292582199</v>
      </c>
      <c r="O655">
        <v>14.5497443963822</v>
      </c>
      <c r="P655">
        <v>42.464985994397701</v>
      </c>
      <c r="Q655">
        <v>0.13502645375062</v>
      </c>
    </row>
    <row r="656" spans="1:17" x14ac:dyDescent="0.3">
      <c r="A656" t="s">
        <v>1447</v>
      </c>
      <c r="B656" t="s">
        <v>1448</v>
      </c>
      <c r="C656" t="str">
        <f>IFERROR(VLOOKUP(Table1[[#This Row],[Ticker]],[1]!Table2[[Symbol]:[Industry]],2,FALSE),"-")</f>
        <v>-</v>
      </c>
      <c r="D656" t="s">
        <v>118</v>
      </c>
      <c r="E656">
        <v>7415.4942822800003</v>
      </c>
      <c r="F656">
        <v>1237</v>
      </c>
      <c r="G656">
        <v>36.562186232126898</v>
      </c>
      <c r="H656">
        <v>4.0857041444872202</v>
      </c>
      <c r="I656">
        <v>16.717774720406801</v>
      </c>
      <c r="J656">
        <v>1.85172070197825</v>
      </c>
      <c r="K656">
        <v>1163.70562116271</v>
      </c>
      <c r="L656">
        <v>984.06791587995599</v>
      </c>
      <c r="M656">
        <v>54.052370207294203</v>
      </c>
      <c r="N656">
        <v>0.30993582089494998</v>
      </c>
      <c r="O656">
        <v>8.8197251414712898</v>
      </c>
      <c r="P656">
        <v>89.9424184261036</v>
      </c>
      <c r="Q656">
        <v>9.4957233942910002E-2</v>
      </c>
    </row>
    <row r="657" spans="1:17" hidden="1" x14ac:dyDescent="0.3">
      <c r="A657" t="s">
        <v>1449</v>
      </c>
      <c r="B657" t="s">
        <v>1450</v>
      </c>
      <c r="C657" t="str">
        <f>IFERROR(VLOOKUP(Table1[[#This Row],[Ticker]],[1]!Table2[[Symbol]:[Industry]],2,FALSE),"-")</f>
        <v>-</v>
      </c>
      <c r="D657" t="s">
        <v>627</v>
      </c>
      <c r="E657">
        <v>7405.7283662250002</v>
      </c>
      <c r="F657">
        <v>3648.95</v>
      </c>
      <c r="G657">
        <v>-16.5470168182447</v>
      </c>
      <c r="H657">
        <v>0.59329201556862698</v>
      </c>
      <c r="I657">
        <v>-7.9834891400683503</v>
      </c>
      <c r="J657">
        <v>-5.4801590672274099</v>
      </c>
      <c r="K657">
        <v>3752.9294244390899</v>
      </c>
      <c r="L657">
        <v>3548.6290568915601</v>
      </c>
      <c r="M657">
        <v>45.766042877018897</v>
      </c>
      <c r="N657">
        <v>0.71302286387714897</v>
      </c>
      <c r="O657">
        <v>17.535181353540001</v>
      </c>
      <c r="P657">
        <v>20.564669342981201</v>
      </c>
      <c r="Q657">
        <v>-3.0315246974948001E-2</v>
      </c>
    </row>
    <row r="658" spans="1:17" x14ac:dyDescent="0.3">
      <c r="A658" t="s">
        <v>1451</v>
      </c>
      <c r="B658" t="s">
        <v>1452</v>
      </c>
      <c r="C658" t="str">
        <f>IFERROR(VLOOKUP(Table1[[#This Row],[Ticker]],[1]!Table2[[Symbol]:[Industry]],2,FALSE),"-")</f>
        <v>-</v>
      </c>
      <c r="D658" t="s">
        <v>54</v>
      </c>
      <c r="E658">
        <v>7382.5416054119996</v>
      </c>
      <c r="F658">
        <v>225.76</v>
      </c>
      <c r="G658">
        <v>-38.494127519638397</v>
      </c>
      <c r="H658">
        <v>-2.5000279917585999</v>
      </c>
      <c r="I658">
        <v>-53.219261905707498</v>
      </c>
      <c r="J658">
        <v>-6.1492379025392401</v>
      </c>
      <c r="K658">
        <v>228.302929273199</v>
      </c>
      <c r="L658">
        <v>259.208433410461</v>
      </c>
      <c r="M658">
        <v>58.640396961842903</v>
      </c>
      <c r="N658">
        <v>1.2109753132266601</v>
      </c>
      <c r="O658">
        <v>109.42593905031799</v>
      </c>
      <c r="P658">
        <v>15.124936257011701</v>
      </c>
      <c r="Q658">
        <v>-2.9983563804300999E-2</v>
      </c>
    </row>
    <row r="659" spans="1:17" x14ac:dyDescent="0.3">
      <c r="A659" t="s">
        <v>1453</v>
      </c>
      <c r="B659" t="s">
        <v>1454</v>
      </c>
      <c r="C659" t="str">
        <f>IFERROR(VLOOKUP(Table1[[#This Row],[Ticker]],[1]!Table2[[Symbol]:[Industry]],2,FALSE),"-")</f>
        <v>-</v>
      </c>
      <c r="D659" t="s">
        <v>54</v>
      </c>
      <c r="E659">
        <v>7381.7466903799996</v>
      </c>
      <c r="F659">
        <v>813.15</v>
      </c>
      <c r="G659">
        <v>88.939932036413595</v>
      </c>
      <c r="H659">
        <v>10.2443207404951</v>
      </c>
      <c r="I659">
        <v>78.034095797157093</v>
      </c>
      <c r="J659">
        <v>0.37228764602804698</v>
      </c>
      <c r="K659">
        <v>674.89797278970195</v>
      </c>
      <c r="L659">
        <v>528.00544050646795</v>
      </c>
      <c r="M659">
        <v>63.9270705317644</v>
      </c>
      <c r="N659">
        <v>1.2502748775455901</v>
      </c>
      <c r="O659">
        <v>1.3404660886675299</v>
      </c>
      <c r="P659">
        <v>173.972371967654</v>
      </c>
      <c r="Q659">
        <v>9.8998680598570005E-3</v>
      </c>
    </row>
    <row r="660" spans="1:17" x14ac:dyDescent="0.3">
      <c r="A660" t="s">
        <v>1455</v>
      </c>
      <c r="B660" t="s">
        <v>1456</v>
      </c>
      <c r="C660" t="str">
        <f>IFERROR(VLOOKUP(Table1[[#This Row],[Ticker]],[1]!Table2[[Symbol]:[Industry]],2,FALSE),"-")</f>
        <v>-</v>
      </c>
      <c r="D660" t="s">
        <v>24</v>
      </c>
      <c r="E660">
        <v>7369.6766691599996</v>
      </c>
      <c r="F660">
        <v>466.75</v>
      </c>
      <c r="G660">
        <v>-45.722306829888502</v>
      </c>
      <c r="H660">
        <v>2.2460402200213498</v>
      </c>
      <c r="I660">
        <v>-16.010200594686399</v>
      </c>
      <c r="J660">
        <v>-0.55231945453084597</v>
      </c>
      <c r="K660">
        <v>464.411441807693</v>
      </c>
      <c r="L660">
        <v>478.10120198663901</v>
      </c>
      <c r="M660">
        <v>55.958577137043697</v>
      </c>
      <c r="N660">
        <v>0.56765614554494204</v>
      </c>
      <c r="O660">
        <v>30.980182110337399</v>
      </c>
      <c r="P660">
        <v>6.5517634973176504</v>
      </c>
    </row>
    <row r="661" spans="1:17" x14ac:dyDescent="0.3">
      <c r="A661" t="s">
        <v>1457</v>
      </c>
      <c r="B661" t="s">
        <v>1458</v>
      </c>
      <c r="C661" t="str">
        <f>IFERROR(VLOOKUP(Table1[[#This Row],[Ticker]],[1]!Table2[[Symbol]:[Industry]],2,FALSE),"-")</f>
        <v>-</v>
      </c>
      <c r="D661" t="s">
        <v>204</v>
      </c>
      <c r="E661">
        <v>7299.1423548749999</v>
      </c>
      <c r="F661">
        <v>522.9</v>
      </c>
      <c r="G661">
        <v>-4.5631657669987096</v>
      </c>
      <c r="H661">
        <v>1.0163329218565</v>
      </c>
      <c r="I661">
        <v>8.4636148185102407</v>
      </c>
      <c r="J661">
        <v>-4.61133020607768</v>
      </c>
      <c r="K661">
        <v>522.63023257689099</v>
      </c>
      <c r="L661">
        <v>459.479959841609</v>
      </c>
      <c r="M661">
        <v>40.444061264826999</v>
      </c>
      <c r="N661">
        <v>0.54866843923823205</v>
      </c>
      <c r="O661">
        <v>22.317842799770499</v>
      </c>
      <c r="P661">
        <v>47.816254416961101</v>
      </c>
      <c r="Q661">
        <v>4.7383834312763003E-2</v>
      </c>
    </row>
    <row r="662" spans="1:17" x14ac:dyDescent="0.3">
      <c r="A662" t="s">
        <v>1459</v>
      </c>
      <c r="B662" t="s">
        <v>1460</v>
      </c>
      <c r="C662" t="str">
        <f>IFERROR(VLOOKUP(Table1[[#This Row],[Ticker]],[1]!Table2[[Symbol]:[Industry]],2,FALSE),"-")</f>
        <v>-</v>
      </c>
      <c r="D662" t="s">
        <v>276</v>
      </c>
      <c r="E662">
        <v>7279.0214078250001</v>
      </c>
      <c r="F662">
        <v>1436.85</v>
      </c>
      <c r="G662">
        <v>124.245158558591</v>
      </c>
      <c r="H662">
        <v>22.930059120146598</v>
      </c>
      <c r="I662">
        <v>22.158674143687101</v>
      </c>
      <c r="J662">
        <v>2.4188370433483302</v>
      </c>
      <c r="K662">
        <v>1263.16962428742</v>
      </c>
      <c r="L662">
        <v>1005.3625093813901</v>
      </c>
      <c r="M662">
        <v>81.063053900090793</v>
      </c>
      <c r="N662">
        <v>1.0205355339056501</v>
      </c>
      <c r="O662">
        <v>5.3380659080627799</v>
      </c>
      <c r="P662">
        <v>175.232257446604</v>
      </c>
      <c r="Q662">
        <v>8.9556083947312001E-2</v>
      </c>
    </row>
    <row r="663" spans="1:17" hidden="1" x14ac:dyDescent="0.3">
      <c r="A663" t="s">
        <v>1461</v>
      </c>
      <c r="B663" t="s">
        <v>1462</v>
      </c>
      <c r="C663" t="str">
        <f>IFERROR(VLOOKUP(Table1[[#This Row],[Ticker]],[1]!Table2[[Symbol]:[Industry]],2,FALSE),"-")</f>
        <v>-</v>
      </c>
      <c r="D663" t="s">
        <v>54</v>
      </c>
      <c r="E663">
        <v>7272.8660614749997</v>
      </c>
      <c r="F663">
        <v>1384.6</v>
      </c>
      <c r="G663">
        <v>122.483272940449</v>
      </c>
      <c r="H663">
        <v>-0.189693796626312</v>
      </c>
      <c r="I663">
        <v>3.7745279073818399</v>
      </c>
      <c r="J663">
        <v>1.56177702330625</v>
      </c>
      <c r="K663">
        <v>1326.8025141426999</v>
      </c>
      <c r="L663">
        <v>1055.28465985561</v>
      </c>
      <c r="M663">
        <v>53.917231600602399</v>
      </c>
      <c r="N663">
        <v>0.86873428944282904</v>
      </c>
      <c r="O663">
        <v>14.8346092734363</v>
      </c>
      <c r="P663">
        <v>220.472167573197</v>
      </c>
      <c r="Q663">
        <v>0.125479237441847</v>
      </c>
    </row>
    <row r="664" spans="1:17" x14ac:dyDescent="0.3">
      <c r="A664" t="s">
        <v>1463</v>
      </c>
      <c r="B664" t="s">
        <v>1464</v>
      </c>
      <c r="C664" t="str">
        <f>IFERROR(VLOOKUP(Table1[[#This Row],[Ticker]],[1]!Table2[[Symbol]:[Industry]],2,FALSE),"-")</f>
        <v>-</v>
      </c>
      <c r="D664" t="s">
        <v>80</v>
      </c>
      <c r="E664">
        <v>7248.9165115899996</v>
      </c>
      <c r="F664">
        <v>3666.2</v>
      </c>
      <c r="G664">
        <v>35.472102635769303</v>
      </c>
      <c r="H664">
        <v>4.8657907681777903</v>
      </c>
      <c r="I664">
        <v>77.615579197043999</v>
      </c>
      <c r="J664">
        <v>0.10760095451745</v>
      </c>
      <c r="K664">
        <v>3353.79276198855</v>
      </c>
      <c r="L664">
        <v>2662.2123299086202</v>
      </c>
      <c r="M664">
        <v>58.473676828256899</v>
      </c>
      <c r="N664">
        <v>0.27360255801577699</v>
      </c>
      <c r="O664">
        <v>4.1964431836779301</v>
      </c>
      <c r="P664">
        <v>129.85579937304001</v>
      </c>
      <c r="Q664">
        <v>-2.3952582960108999E-2</v>
      </c>
    </row>
    <row r="665" spans="1:17" x14ac:dyDescent="0.3">
      <c r="A665" t="s">
        <v>1465</v>
      </c>
      <c r="B665" t="s">
        <v>1466</v>
      </c>
      <c r="C665" t="str">
        <f>IFERROR(VLOOKUP(Table1[[#This Row],[Ticker]],[1]!Table2[[Symbol]:[Industry]],2,FALSE),"-")</f>
        <v>-</v>
      </c>
      <c r="D665" t="s">
        <v>46</v>
      </c>
      <c r="E665">
        <v>7215.6228715799998</v>
      </c>
      <c r="F665">
        <v>195.18</v>
      </c>
      <c r="G665">
        <v>-1.8804355034582101</v>
      </c>
      <c r="H665">
        <v>-1.05377282507728</v>
      </c>
      <c r="I665">
        <v>-16.389289359738701</v>
      </c>
      <c r="J665">
        <v>-3.24746787315968</v>
      </c>
      <c r="K665">
        <v>195.57014938734099</v>
      </c>
      <c r="L665">
        <v>190.25518272111799</v>
      </c>
      <c r="M665">
        <v>48.297817315561304</v>
      </c>
      <c r="N665">
        <v>0.86594020305209396</v>
      </c>
      <c r="O665">
        <v>27.728250845373399</v>
      </c>
      <c r="P665">
        <v>42.259475218658899</v>
      </c>
      <c r="Q665">
        <v>0.14692937726301</v>
      </c>
    </row>
    <row r="666" spans="1:17" x14ac:dyDescent="0.3">
      <c r="A666" t="s">
        <v>1467</v>
      </c>
      <c r="B666" t="s">
        <v>1468</v>
      </c>
      <c r="C666" t="str">
        <f>IFERROR(VLOOKUP(Table1[[#This Row],[Ticker]],[1]!Table2[[Symbol]:[Industry]],2,FALSE),"-")</f>
        <v>-</v>
      </c>
      <c r="D666" t="s">
        <v>627</v>
      </c>
      <c r="E666">
        <v>7187.2387730549999</v>
      </c>
      <c r="F666">
        <v>580.25</v>
      </c>
      <c r="G666">
        <v>50.028343201722002</v>
      </c>
      <c r="H666">
        <v>10.8354495857684</v>
      </c>
      <c r="I666">
        <v>12.2518136969941</v>
      </c>
      <c r="J666">
        <v>4.8026157189109897</v>
      </c>
      <c r="K666">
        <v>504.09967031139098</v>
      </c>
      <c r="L666">
        <v>459.45746383434403</v>
      </c>
      <c r="M666">
        <v>75.071195563362096</v>
      </c>
      <c r="N666">
        <v>1.5676019044477001</v>
      </c>
      <c r="O666">
        <v>0.47393364928909298</v>
      </c>
      <c r="P666">
        <v>94.160950309519805</v>
      </c>
      <c r="Q666">
        <v>7.3033899943735006E-2</v>
      </c>
    </row>
    <row r="667" spans="1:17" x14ac:dyDescent="0.3">
      <c r="A667" t="s">
        <v>1469</v>
      </c>
      <c r="B667" t="s">
        <v>1470</v>
      </c>
      <c r="C667" t="str">
        <f>IFERROR(VLOOKUP(Table1[[#This Row],[Ticker]],[1]!Table2[[Symbol]:[Industry]],2,FALSE),"-")</f>
        <v>-</v>
      </c>
      <c r="D667" t="s">
        <v>127</v>
      </c>
      <c r="E667">
        <v>7152.7554378000004</v>
      </c>
      <c r="F667">
        <v>661.45</v>
      </c>
      <c r="G667">
        <v>3.44193568591374</v>
      </c>
      <c r="H667">
        <v>10.3650042767337</v>
      </c>
      <c r="I667">
        <v>0.902674911870185</v>
      </c>
      <c r="J667">
        <v>-5.1434913847105399</v>
      </c>
      <c r="K667">
        <v>636.62712775946898</v>
      </c>
      <c r="L667">
        <v>592.23218817125303</v>
      </c>
      <c r="M667">
        <v>47.168406050865102</v>
      </c>
      <c r="N667">
        <v>0.72944255983685902</v>
      </c>
      <c r="O667">
        <v>27.243177866807699</v>
      </c>
      <c r="P667">
        <v>46.728039041703603</v>
      </c>
      <c r="Q667">
        <v>8.2463120084407995E-2</v>
      </c>
    </row>
    <row r="668" spans="1:17" hidden="1" x14ac:dyDescent="0.3">
      <c r="A668" t="s">
        <v>1471</v>
      </c>
      <c r="B668" t="s">
        <v>1472</v>
      </c>
      <c r="C668" t="str">
        <f>IFERROR(VLOOKUP(Table1[[#This Row],[Ticker]],[1]!Table2[[Symbol]:[Industry]],2,FALSE),"-")</f>
        <v>-</v>
      </c>
      <c r="D668" t="s">
        <v>163</v>
      </c>
      <c r="E668">
        <v>7143.1026940899901</v>
      </c>
      <c r="F668">
        <v>195.65</v>
      </c>
      <c r="G668">
        <v>158.05377744412499</v>
      </c>
      <c r="H668">
        <v>12.6470493181093</v>
      </c>
      <c r="I668">
        <v>34.916217643194798</v>
      </c>
      <c r="J668">
        <v>-6.0925903683216003</v>
      </c>
      <c r="K668">
        <v>179.55331518030999</v>
      </c>
      <c r="L668">
        <v>140.00083032370199</v>
      </c>
      <c r="M668">
        <v>49.842101056321397</v>
      </c>
      <c r="N668">
        <v>1.25031135374457</v>
      </c>
      <c r="O668">
        <v>10.2938921543572</v>
      </c>
      <c r="P668">
        <v>223.92384105960201</v>
      </c>
    </row>
    <row r="669" spans="1:17" x14ac:dyDescent="0.3">
      <c r="A669" t="s">
        <v>1473</v>
      </c>
      <c r="B669" t="s">
        <v>1474</v>
      </c>
      <c r="C669" t="str">
        <f>IFERROR(VLOOKUP(Table1[[#This Row],[Ticker]],[1]!Table2[[Symbol]:[Industry]],2,FALSE),"-")</f>
        <v>-</v>
      </c>
      <c r="D669" t="s">
        <v>474</v>
      </c>
      <c r="E669">
        <v>7129.6948482899998</v>
      </c>
      <c r="F669">
        <v>2417.6999999999998</v>
      </c>
      <c r="G669">
        <v>34.817237544420799</v>
      </c>
      <c r="H669">
        <v>11.5907832655411</v>
      </c>
      <c r="I669">
        <v>96.650384218032798</v>
      </c>
      <c r="J669">
        <v>-0.93812129681897605</v>
      </c>
      <c r="K669">
        <v>2059.9496238731699</v>
      </c>
      <c r="L669">
        <v>1638.04367184445</v>
      </c>
      <c r="M669">
        <v>65.268660125200796</v>
      </c>
      <c r="N669">
        <v>0.74363943354115303</v>
      </c>
      <c r="O669">
        <v>3.1145303387516998</v>
      </c>
      <c r="P669">
        <v>125.584324702589</v>
      </c>
      <c r="Q669">
        <v>-7.9216965315999005E-2</v>
      </c>
    </row>
    <row r="670" spans="1:17" x14ac:dyDescent="0.3">
      <c r="A670" t="s">
        <v>1475</v>
      </c>
      <c r="B670" t="s">
        <v>1476</v>
      </c>
      <c r="C670" t="str">
        <f>IFERROR(VLOOKUP(Table1[[#This Row],[Ticker]],[1]!Table2[[Symbol]:[Industry]],2,FALSE),"-")</f>
        <v>-</v>
      </c>
      <c r="D670" t="s">
        <v>573</v>
      </c>
      <c r="E670">
        <v>7122.2258149999998</v>
      </c>
      <c r="F670">
        <v>2206.0500000000002</v>
      </c>
      <c r="G670">
        <v>-30.954170179403398</v>
      </c>
      <c r="H670">
        <v>-8.3219272417819301</v>
      </c>
      <c r="I670">
        <v>-12.024438093765101</v>
      </c>
      <c r="J670">
        <v>-1.64450991716997</v>
      </c>
      <c r="K670">
        <v>2246.6225599001</v>
      </c>
      <c r="L670">
        <v>2258.2547202467199</v>
      </c>
      <c r="M670">
        <v>47.705914888486099</v>
      </c>
      <c r="N670">
        <v>0.61788168300510604</v>
      </c>
      <c r="O670">
        <v>23.977244396092502</v>
      </c>
      <c r="P670">
        <v>12.5535714285714</v>
      </c>
      <c r="Q670">
        <v>-0.104316926407183</v>
      </c>
    </row>
    <row r="671" spans="1:17" x14ac:dyDescent="0.3">
      <c r="A671" t="s">
        <v>1477</v>
      </c>
      <c r="B671" t="s">
        <v>1478</v>
      </c>
      <c r="C671" t="str">
        <f>IFERROR(VLOOKUP(Table1[[#This Row],[Ticker]],[1]!Table2[[Symbol]:[Industry]],2,FALSE),"-")</f>
        <v>-</v>
      </c>
      <c r="D671" t="s">
        <v>170</v>
      </c>
      <c r="E671">
        <v>7099.6006237499996</v>
      </c>
      <c r="F671">
        <v>1052.3</v>
      </c>
      <c r="G671">
        <v>75.435526674436304</v>
      </c>
      <c r="H671">
        <v>9.8076331655140798</v>
      </c>
      <c r="I671">
        <v>66.603093919364497</v>
      </c>
      <c r="J671">
        <v>2.5335656168749901E-2</v>
      </c>
      <c r="K671">
        <v>944.24129517365702</v>
      </c>
      <c r="L671">
        <v>750.44642731474596</v>
      </c>
      <c r="M671">
        <v>61.257249039378799</v>
      </c>
      <c r="N671">
        <v>0.86816488219322296</v>
      </c>
      <c r="O671">
        <v>2.8223890525515598</v>
      </c>
      <c r="P671">
        <v>140.74582475406001</v>
      </c>
      <c r="Q671">
        <v>3.2291879087382999E-2</v>
      </c>
    </row>
    <row r="672" spans="1:17" hidden="1" x14ac:dyDescent="0.3">
      <c r="A672" t="s">
        <v>1479</v>
      </c>
      <c r="B672" t="s">
        <v>1480</v>
      </c>
      <c r="C672" t="str">
        <f>IFERROR(VLOOKUP(Table1[[#This Row],[Ticker]],[1]!Table2[[Symbol]:[Industry]],2,FALSE),"-")</f>
        <v>-</v>
      </c>
      <c r="D672" t="s">
        <v>1481</v>
      </c>
      <c r="E672">
        <v>7098.8469388949998</v>
      </c>
      <c r="F672">
        <v>554.65</v>
      </c>
      <c r="G672">
        <v>-6.7696701621854203</v>
      </c>
      <c r="H672">
        <v>-5.5149394549459396</v>
      </c>
      <c r="I672">
        <v>-7.11945122863228</v>
      </c>
      <c r="J672">
        <v>-2.2630024348948399</v>
      </c>
      <c r="K672">
        <v>574.06909568647495</v>
      </c>
      <c r="L672">
        <v>546.62090397344195</v>
      </c>
      <c r="M672">
        <v>33.335899469711997</v>
      </c>
      <c r="N672">
        <v>0.61850682455202</v>
      </c>
      <c r="O672">
        <v>19.354547913098301</v>
      </c>
      <c r="P672">
        <v>42.877382792375002</v>
      </c>
      <c r="Q672">
        <v>6.4770971715816E-2</v>
      </c>
    </row>
    <row r="673" spans="1:17" x14ac:dyDescent="0.3">
      <c r="A673" t="s">
        <v>1482</v>
      </c>
      <c r="B673" t="s">
        <v>1483</v>
      </c>
      <c r="C673" t="str">
        <f>IFERROR(VLOOKUP(Table1[[#This Row],[Ticker]],[1]!Table2[[Symbol]:[Industry]],2,FALSE),"-")</f>
        <v>-</v>
      </c>
      <c r="D673" t="s">
        <v>1484</v>
      </c>
      <c r="E673">
        <v>7029.5842175999996</v>
      </c>
      <c r="F673">
        <v>946.25</v>
      </c>
      <c r="G673">
        <v>-15.683026851480401</v>
      </c>
      <c r="H673">
        <v>-5.9102017500574604</v>
      </c>
      <c r="I673">
        <v>13.3901414121478</v>
      </c>
      <c r="J673">
        <v>-4.5031805011858204</v>
      </c>
      <c r="K673">
        <v>901.48812135980995</v>
      </c>
      <c r="L673">
        <v>811.01210186785204</v>
      </c>
      <c r="M673">
        <v>38.274618813980403</v>
      </c>
      <c r="N673">
        <v>0.865863879019932</v>
      </c>
      <c r="O673">
        <v>9.36856010568032</v>
      </c>
      <c r="P673">
        <v>59.974640743871497</v>
      </c>
      <c r="Q673">
        <v>-1.3159077339579999E-3</v>
      </c>
    </row>
    <row r="674" spans="1:17" hidden="1" x14ac:dyDescent="0.3">
      <c r="A674" t="s">
        <v>1485</v>
      </c>
      <c r="B674" t="s">
        <v>1486</v>
      </c>
      <c r="C674" t="str">
        <f>IFERROR(VLOOKUP(Table1[[#This Row],[Ticker]],[1]!Table2[[Symbol]:[Industry]],2,FALSE),"-")</f>
        <v>-</v>
      </c>
      <c r="D674" t="s">
        <v>43</v>
      </c>
      <c r="E674">
        <v>7016.8078230000001</v>
      </c>
      <c r="F674">
        <v>4499.1000000000004</v>
      </c>
      <c r="G674">
        <v>-2.3770456560850302</v>
      </c>
      <c r="H674">
        <v>4.5954638318033902</v>
      </c>
      <c r="I674">
        <v>8.1596909102163693</v>
      </c>
      <c r="J674">
        <v>-5.9992483160682104</v>
      </c>
      <c r="K674">
        <v>4314.7437550792902</v>
      </c>
      <c r="L674">
        <v>3933.0698334615399</v>
      </c>
      <c r="M674">
        <v>54.057508129307799</v>
      </c>
      <c r="N674">
        <v>1.6238870094804201</v>
      </c>
      <c r="O674">
        <v>9.3552043742081601</v>
      </c>
      <c r="P674">
        <v>42.421652421652396</v>
      </c>
      <c r="Q674">
        <v>4.6379175128600001E-4</v>
      </c>
    </row>
    <row r="675" spans="1:17" x14ac:dyDescent="0.3">
      <c r="A675" t="s">
        <v>1487</v>
      </c>
      <c r="B675" t="s">
        <v>1488</v>
      </c>
      <c r="C675" t="str">
        <f>IFERROR(VLOOKUP(Table1[[#This Row],[Ticker]],[1]!Table2[[Symbol]:[Industry]],2,FALSE),"-")</f>
        <v>-</v>
      </c>
      <c r="D675" t="s">
        <v>1489</v>
      </c>
      <c r="E675">
        <v>7007.8055790399903</v>
      </c>
      <c r="F675">
        <v>261.39999999999998</v>
      </c>
      <c r="G675">
        <v>-25.220980323425401</v>
      </c>
      <c r="H675">
        <v>-6.7035219706414297</v>
      </c>
      <c r="I675">
        <v>-25.260074904424101</v>
      </c>
      <c r="J675">
        <v>-3.6568024322431998</v>
      </c>
      <c r="K675">
        <v>281.12928220134</v>
      </c>
      <c r="L675">
        <v>284.38916785470201</v>
      </c>
      <c r="M675">
        <v>35.562721874746003</v>
      </c>
      <c r="N675">
        <v>0.80884243456140803</v>
      </c>
      <c r="O675">
        <v>39.613618974751297</v>
      </c>
      <c r="P675">
        <v>5.7871307163091803</v>
      </c>
      <c r="Q675">
        <v>6.8118449272408996E-2</v>
      </c>
    </row>
    <row r="676" spans="1:17" x14ac:dyDescent="0.3">
      <c r="A676" t="s">
        <v>1490</v>
      </c>
      <c r="B676" t="s">
        <v>1491</v>
      </c>
      <c r="C676" t="str">
        <f>IFERROR(VLOOKUP(Table1[[#This Row],[Ticker]],[1]!Table2[[Symbol]:[Industry]],2,FALSE),"-")</f>
        <v>-</v>
      </c>
      <c r="D676" t="s">
        <v>357</v>
      </c>
      <c r="E676">
        <v>6999.45289736</v>
      </c>
      <c r="F676">
        <v>307</v>
      </c>
      <c r="G676">
        <v>-53.231060830196398</v>
      </c>
      <c r="H676">
        <v>5.6061093956287698</v>
      </c>
      <c r="I676">
        <v>-12.661138426149501</v>
      </c>
      <c r="J676">
        <v>2.1691820320453199</v>
      </c>
      <c r="K676">
        <v>298.94248639626699</v>
      </c>
      <c r="L676">
        <v>315.90685754558899</v>
      </c>
      <c r="M676">
        <v>72.299033137266704</v>
      </c>
      <c r="N676">
        <v>0.58381035176283502</v>
      </c>
      <c r="O676">
        <v>53.3876221498371</v>
      </c>
      <c r="P676">
        <v>18.923106720898701</v>
      </c>
      <c r="Q676">
        <v>7.4337256953300004E-4</v>
      </c>
    </row>
    <row r="677" spans="1:17" x14ac:dyDescent="0.3">
      <c r="A677" t="s">
        <v>1492</v>
      </c>
      <c r="B677" t="s">
        <v>1493</v>
      </c>
      <c r="C677" t="str">
        <f>IFERROR(VLOOKUP(Table1[[#This Row],[Ticker]],[1]!Table2[[Symbol]:[Industry]],2,FALSE),"-")</f>
        <v>-</v>
      </c>
      <c r="D677" t="s">
        <v>138</v>
      </c>
      <c r="E677">
        <v>6962.7980243250004</v>
      </c>
      <c r="F677">
        <v>244.38</v>
      </c>
      <c r="G677">
        <v>130.53099472863701</v>
      </c>
      <c r="H677">
        <v>12.6312579942746</v>
      </c>
      <c r="I677">
        <v>39.700794313074397</v>
      </c>
      <c r="J677">
        <v>7.2250592321237503</v>
      </c>
      <c r="K677">
        <v>211.419235196562</v>
      </c>
      <c r="L677">
        <v>168.16654237438499</v>
      </c>
      <c r="M677">
        <v>75.681185573767195</v>
      </c>
      <c r="N677">
        <v>0.415266856398877</v>
      </c>
      <c r="O677">
        <v>1.4853916032408501</v>
      </c>
      <c r="P677">
        <v>193.72596153846101</v>
      </c>
      <c r="Q677">
        <v>0.17106427833016</v>
      </c>
    </row>
    <row r="678" spans="1:17" x14ac:dyDescent="0.3">
      <c r="A678" t="s">
        <v>1494</v>
      </c>
      <c r="B678" t="s">
        <v>1495</v>
      </c>
      <c r="C678" t="str">
        <f>IFERROR(VLOOKUP(Table1[[#This Row],[Ticker]],[1]!Table2[[Symbol]:[Industry]],2,FALSE),"-")</f>
        <v>-</v>
      </c>
      <c r="D678" t="s">
        <v>474</v>
      </c>
      <c r="E678">
        <v>6958.8298281099997</v>
      </c>
      <c r="F678">
        <v>491</v>
      </c>
      <c r="G678">
        <v>-54.6556847459686</v>
      </c>
      <c r="H678">
        <v>6.3080645663892696</v>
      </c>
      <c r="I678">
        <v>-24.850091329008201</v>
      </c>
      <c r="J678">
        <v>5.0745705662967904</v>
      </c>
      <c r="K678">
        <v>471.50103891543301</v>
      </c>
      <c r="L678">
        <v>520.48229430434799</v>
      </c>
      <c r="M678">
        <v>79.630029875409306</v>
      </c>
      <c r="N678">
        <v>1.40592776950402</v>
      </c>
      <c r="O678">
        <v>47.219959266802398</v>
      </c>
      <c r="P678">
        <v>14.585764294049</v>
      </c>
      <c r="Q678">
        <v>-3.4656423525035E-2</v>
      </c>
    </row>
    <row r="679" spans="1:17" x14ac:dyDescent="0.3">
      <c r="A679" t="s">
        <v>1496</v>
      </c>
      <c r="B679" t="s">
        <v>1497</v>
      </c>
      <c r="C679" t="str">
        <f>IFERROR(VLOOKUP(Table1[[#This Row],[Ticker]],[1]!Table2[[Symbol]:[Industry]],2,FALSE),"-")</f>
        <v>-</v>
      </c>
      <c r="D679" t="s">
        <v>817</v>
      </c>
      <c r="E679">
        <v>6941.0831007059996</v>
      </c>
      <c r="F679">
        <v>38.89</v>
      </c>
      <c r="G679">
        <v>-31.197051978577498</v>
      </c>
      <c r="H679">
        <v>-5.08030229591352</v>
      </c>
      <c r="I679">
        <v>-31.445246575260899</v>
      </c>
      <c r="J679">
        <v>-4.3885245600061298</v>
      </c>
      <c r="K679">
        <v>40.614483520675002</v>
      </c>
      <c r="L679">
        <v>42.683820564954701</v>
      </c>
      <c r="M679">
        <v>39.446440912912301</v>
      </c>
      <c r="N679">
        <v>1.0709505107856001</v>
      </c>
      <c r="O679">
        <v>38.853175623553597</v>
      </c>
      <c r="P679">
        <v>5.1081081081081097</v>
      </c>
      <c r="Q679">
        <v>2.1613273305102002E-2</v>
      </c>
    </row>
    <row r="680" spans="1:17" x14ac:dyDescent="0.3">
      <c r="A680" t="s">
        <v>1498</v>
      </c>
      <c r="B680" t="s">
        <v>1499</v>
      </c>
      <c r="C680" t="str">
        <f>IFERROR(VLOOKUP(Table1[[#This Row],[Ticker]],[1]!Table2[[Symbol]:[Industry]],2,FALSE),"-")</f>
        <v>-</v>
      </c>
      <c r="D680" t="s">
        <v>104</v>
      </c>
      <c r="E680">
        <v>6903.2217384399901</v>
      </c>
      <c r="F680">
        <v>1539.75</v>
      </c>
      <c r="G680">
        <v>-32.035293856637701</v>
      </c>
      <c r="H680">
        <v>-2.1937286605289499</v>
      </c>
      <c r="I680">
        <v>-1.40105303947753</v>
      </c>
      <c r="J680">
        <v>-1.40867211537658</v>
      </c>
      <c r="K680">
        <v>1446.60533441542</v>
      </c>
      <c r="L680">
        <v>1422.60172654537</v>
      </c>
      <c r="M680">
        <v>47.596806619752797</v>
      </c>
      <c r="N680">
        <v>1.13937484145412</v>
      </c>
      <c r="O680">
        <v>4.2377009254748996</v>
      </c>
      <c r="P680">
        <v>23.18</v>
      </c>
      <c r="Q680">
        <v>-0.140138354967351</v>
      </c>
    </row>
    <row r="681" spans="1:17" hidden="1" x14ac:dyDescent="0.3">
      <c r="A681" t="s">
        <v>1500</v>
      </c>
      <c r="B681" t="s">
        <v>1501</v>
      </c>
      <c r="C681" t="str">
        <f>IFERROR(VLOOKUP(Table1[[#This Row],[Ticker]],[1]!Table2[[Symbol]:[Industry]],2,FALSE),"-")</f>
        <v>-</v>
      </c>
      <c r="D681" t="s">
        <v>46</v>
      </c>
      <c r="E681">
        <v>6844.5089886899996</v>
      </c>
      <c r="F681">
        <v>390.9</v>
      </c>
      <c r="G681">
        <v>-27.960485363542499</v>
      </c>
      <c r="H681">
        <v>-5.2252756833404597</v>
      </c>
      <c r="I681">
        <v>-11.3930353061379</v>
      </c>
      <c r="J681">
        <v>-5.0899012199465004</v>
      </c>
      <c r="M681">
        <v>49.799493145737401</v>
      </c>
      <c r="O681">
        <v>8.6722947045280101</v>
      </c>
      <c r="P681">
        <v>6.1651276480173696</v>
      </c>
    </row>
    <row r="682" spans="1:17" x14ac:dyDescent="0.3">
      <c r="A682" t="s">
        <v>1502</v>
      </c>
      <c r="B682" t="s">
        <v>1503</v>
      </c>
      <c r="C682" t="str">
        <f>IFERROR(VLOOKUP(Table1[[#This Row],[Ticker]],[1]!Table2[[Symbol]:[Industry]],2,FALSE),"-")</f>
        <v>-</v>
      </c>
      <c r="D682" t="s">
        <v>384</v>
      </c>
      <c r="E682">
        <v>6827.030274834</v>
      </c>
      <c r="F682">
        <v>83.4</v>
      </c>
      <c r="G682">
        <v>-14.1574969081476</v>
      </c>
      <c r="H682">
        <v>-3.3469628710692798</v>
      </c>
      <c r="I682">
        <v>-2.0025037496538798</v>
      </c>
      <c r="J682">
        <v>-5.1425812923237402</v>
      </c>
      <c r="K682">
        <v>84.242396046234305</v>
      </c>
      <c r="L682">
        <v>76.385329355817703</v>
      </c>
      <c r="M682">
        <v>38.399653557107499</v>
      </c>
      <c r="N682">
        <v>0.44615753882470699</v>
      </c>
      <c r="O682">
        <v>17.925659472422002</v>
      </c>
      <c r="P682">
        <v>42.199488491048598</v>
      </c>
      <c r="Q682">
        <v>6.2677235925701999E-2</v>
      </c>
    </row>
    <row r="683" spans="1:17" x14ac:dyDescent="0.3">
      <c r="A683" t="s">
        <v>1504</v>
      </c>
      <c r="B683" t="s">
        <v>1505</v>
      </c>
      <c r="C683" t="str">
        <f>IFERROR(VLOOKUP(Table1[[#This Row],[Ticker]],[1]!Table2[[Symbol]:[Industry]],2,FALSE),"-")</f>
        <v>-</v>
      </c>
      <c r="D683" t="s">
        <v>384</v>
      </c>
      <c r="E683">
        <v>6787.1521640000001</v>
      </c>
      <c r="F683">
        <v>136.54</v>
      </c>
      <c r="G683">
        <v>69.281647957022102</v>
      </c>
      <c r="H683">
        <v>-0.92429073300041598</v>
      </c>
      <c r="I683">
        <v>18.069292940354</v>
      </c>
      <c r="J683">
        <v>-3.6589299074029702</v>
      </c>
      <c r="K683">
        <v>135.50577253558299</v>
      </c>
      <c r="L683">
        <v>112.636461350912</v>
      </c>
      <c r="M683">
        <v>49.2541828401895</v>
      </c>
      <c r="N683">
        <v>0.27311349587527001</v>
      </c>
      <c r="O683">
        <v>24.4690200673795</v>
      </c>
      <c r="P683">
        <v>109.90007686395001</v>
      </c>
      <c r="Q683">
        <v>9.0278751717522004E-2</v>
      </c>
    </row>
    <row r="684" spans="1:17" x14ac:dyDescent="0.3">
      <c r="A684" t="s">
        <v>1506</v>
      </c>
      <c r="B684" t="s">
        <v>1507</v>
      </c>
      <c r="C684" t="str">
        <f>IFERROR(VLOOKUP(Table1[[#This Row],[Ticker]],[1]!Table2[[Symbol]:[Industry]],2,FALSE),"-")</f>
        <v>-</v>
      </c>
      <c r="D684" t="s">
        <v>163</v>
      </c>
      <c r="E684">
        <v>6777.7823834000001</v>
      </c>
      <c r="F684">
        <v>431.95</v>
      </c>
      <c r="G684">
        <v>31.145607932862699</v>
      </c>
      <c r="H684">
        <v>5.60947024222276</v>
      </c>
      <c r="I684">
        <v>18.8257134044756</v>
      </c>
      <c r="J684">
        <v>-3.8739469006609601</v>
      </c>
      <c r="K684">
        <v>401.49967108840002</v>
      </c>
      <c r="L684">
        <v>333.88186927466899</v>
      </c>
      <c r="M684">
        <v>59.089981208936102</v>
      </c>
      <c r="N684">
        <v>0.76512732903732295</v>
      </c>
      <c r="O684">
        <v>4.4102326658178104</v>
      </c>
      <c r="P684">
        <v>91.0860429108604</v>
      </c>
      <c r="Q684">
        <v>0.18368711527412099</v>
      </c>
    </row>
    <row r="685" spans="1:17" x14ac:dyDescent="0.3">
      <c r="A685" t="s">
        <v>1508</v>
      </c>
      <c r="B685" t="s">
        <v>1509</v>
      </c>
      <c r="C685" t="str">
        <f>IFERROR(VLOOKUP(Table1[[#This Row],[Ticker]],[1]!Table2[[Symbol]:[Industry]],2,FALSE),"-")</f>
        <v>-</v>
      </c>
      <c r="D685" t="s">
        <v>384</v>
      </c>
      <c r="E685">
        <v>6756.8215830500003</v>
      </c>
      <c r="F685">
        <v>339.3</v>
      </c>
      <c r="G685">
        <v>16.463897135201702</v>
      </c>
      <c r="H685">
        <v>2.64961429758955</v>
      </c>
      <c r="I685">
        <v>16.963635902963901</v>
      </c>
      <c r="J685">
        <v>-4.1434987678174897</v>
      </c>
      <c r="K685">
        <v>334.11006770189402</v>
      </c>
      <c r="L685">
        <v>289.06847519785998</v>
      </c>
      <c r="M685">
        <v>50.964158545356298</v>
      </c>
      <c r="N685">
        <v>0.48182413488237302</v>
      </c>
      <c r="O685">
        <v>9.9911582670203192</v>
      </c>
      <c r="P685">
        <v>65.431496830814197</v>
      </c>
      <c r="Q685">
        <v>-3.4500533612949998E-3</v>
      </c>
    </row>
    <row r="686" spans="1:17" hidden="1" x14ac:dyDescent="0.3">
      <c r="A686" t="s">
        <v>1510</v>
      </c>
      <c r="B686" t="s">
        <v>1511</v>
      </c>
      <c r="C686" t="str">
        <f>IFERROR(VLOOKUP(Table1[[#This Row],[Ticker]],[1]!Table2[[Symbol]:[Industry]],2,FALSE),"-")</f>
        <v>-</v>
      </c>
      <c r="D686" t="s">
        <v>257</v>
      </c>
      <c r="E686">
        <v>6751.1658719999996</v>
      </c>
      <c r="F686">
        <v>3235.35</v>
      </c>
      <c r="G686">
        <v>-15.150849876592201</v>
      </c>
      <c r="H686">
        <v>-10.3442244862488</v>
      </c>
      <c r="I686">
        <v>30.678332090343801</v>
      </c>
      <c r="J686">
        <v>0.368482434816715</v>
      </c>
      <c r="K686">
        <v>3173.8605799862999</v>
      </c>
      <c r="L686">
        <v>2894.1064203081</v>
      </c>
      <c r="M686">
        <v>44.500715772780701</v>
      </c>
      <c r="N686">
        <v>0.50488332571392003</v>
      </c>
      <c r="O686">
        <v>20.234286862317798</v>
      </c>
      <c r="P686">
        <v>54.137684611719799</v>
      </c>
      <c r="Q686">
        <v>8.3708246913898998E-2</v>
      </c>
    </row>
    <row r="687" spans="1:17" x14ac:dyDescent="0.3">
      <c r="A687" t="s">
        <v>1512</v>
      </c>
      <c r="B687" t="s">
        <v>1513</v>
      </c>
      <c r="C687" t="str">
        <f>IFERROR(VLOOKUP(Table1[[#This Row],[Ticker]],[1]!Table2[[Symbol]:[Industry]],2,FALSE),"-")</f>
        <v>-</v>
      </c>
      <c r="D687" t="s">
        <v>950</v>
      </c>
      <c r="E687">
        <v>6749.7974325599998</v>
      </c>
      <c r="F687">
        <v>144.94</v>
      </c>
      <c r="G687">
        <v>-27.178294547868202</v>
      </c>
      <c r="H687">
        <v>6.4579493792815903</v>
      </c>
      <c r="I687">
        <v>-40.830632866633103</v>
      </c>
      <c r="J687">
        <v>-1.71591975370775</v>
      </c>
      <c r="K687">
        <v>139.691594459475</v>
      </c>
      <c r="L687">
        <v>151.89369452369499</v>
      </c>
      <c r="M687">
        <v>72.929521529785902</v>
      </c>
      <c r="N687">
        <v>2.3102045509331699</v>
      </c>
      <c r="O687">
        <v>45.301504070649898</v>
      </c>
      <c r="P687">
        <v>15.9519999999999</v>
      </c>
      <c r="Q687">
        <v>4.3113359057412003E-2</v>
      </c>
    </row>
    <row r="688" spans="1:17" hidden="1" x14ac:dyDescent="0.3">
      <c r="A688" t="s">
        <v>1514</v>
      </c>
      <c r="B688" t="s">
        <v>1515</v>
      </c>
      <c r="C688" t="str">
        <f>IFERROR(VLOOKUP(Table1[[#This Row],[Ticker]],[1]!Table2[[Symbol]:[Industry]],2,FALSE),"-")</f>
        <v>-</v>
      </c>
      <c r="D688" t="s">
        <v>1054</v>
      </c>
      <c r="E688">
        <v>6746.8437323999997</v>
      </c>
      <c r="F688">
        <v>131.5</v>
      </c>
      <c r="G688">
        <v>-19.267252837451299</v>
      </c>
      <c r="H688">
        <v>-1.56135855308917</v>
      </c>
      <c r="I688">
        <v>-5.9969680957856104</v>
      </c>
      <c r="J688">
        <v>-1.3446330076834401</v>
      </c>
      <c r="K688">
        <v>121.99739966089599</v>
      </c>
      <c r="M688">
        <v>1.05563603616817</v>
      </c>
      <c r="N688">
        <v>1.125</v>
      </c>
      <c r="O688">
        <v>0.65399239543726395</v>
      </c>
      <c r="P688">
        <v>10.970464135021</v>
      </c>
    </row>
    <row r="689" spans="1:17" x14ac:dyDescent="0.3">
      <c r="A689" t="s">
        <v>1516</v>
      </c>
      <c r="B689" t="s">
        <v>1517</v>
      </c>
      <c r="C689" t="str">
        <f>IFERROR(VLOOKUP(Table1[[#This Row],[Ticker]],[1]!Table2[[Symbol]:[Industry]],2,FALSE),"-")</f>
        <v>-</v>
      </c>
      <c r="D689" t="s">
        <v>1518</v>
      </c>
      <c r="E689">
        <v>6742.28566323</v>
      </c>
      <c r="F689">
        <v>509.7</v>
      </c>
      <c r="G689">
        <v>-1.5925998497344001</v>
      </c>
      <c r="H689">
        <v>7.5284973291187702</v>
      </c>
      <c r="I689">
        <v>-22.745960211357801</v>
      </c>
      <c r="J689">
        <v>4.0294805080936804</v>
      </c>
      <c r="K689">
        <v>473.15385127437202</v>
      </c>
      <c r="L689">
        <v>452.64839124473201</v>
      </c>
      <c r="M689">
        <v>68.147600115002007</v>
      </c>
      <c r="N689">
        <v>1.18092603018112</v>
      </c>
      <c r="O689">
        <v>13.1842260153031</v>
      </c>
      <c r="P689">
        <v>48.904469763365398</v>
      </c>
    </row>
    <row r="690" spans="1:17" x14ac:dyDescent="0.3">
      <c r="A690" t="s">
        <v>1519</v>
      </c>
      <c r="B690" t="s">
        <v>1520</v>
      </c>
      <c r="C690" t="str">
        <f>IFERROR(VLOOKUP(Table1[[#This Row],[Ticker]],[1]!Table2[[Symbol]:[Industry]],2,FALSE),"-")</f>
        <v>-</v>
      </c>
      <c r="D690" t="s">
        <v>138</v>
      </c>
      <c r="E690">
        <v>6726.0026793999996</v>
      </c>
      <c r="F690">
        <v>819.8</v>
      </c>
      <c r="G690">
        <v>65.508472881651699</v>
      </c>
      <c r="H690">
        <v>-7.3990427391896496</v>
      </c>
      <c r="I690">
        <v>-11.5303497928592</v>
      </c>
      <c r="J690">
        <v>-8.3696242839927404</v>
      </c>
      <c r="K690">
        <v>884.73042909826597</v>
      </c>
      <c r="L690">
        <v>760.38583393341298</v>
      </c>
      <c r="M690">
        <v>24.3080742349985</v>
      </c>
      <c r="N690">
        <v>0.58080282489716994</v>
      </c>
      <c r="O690">
        <v>35.398877775067</v>
      </c>
      <c r="P690">
        <v>126.589275843007</v>
      </c>
      <c r="Q690">
        <v>0.147434816728269</v>
      </c>
    </row>
    <row r="691" spans="1:17" x14ac:dyDescent="0.3">
      <c r="A691" t="s">
        <v>1521</v>
      </c>
      <c r="B691" t="s">
        <v>1522</v>
      </c>
      <c r="C691" t="str">
        <f>IFERROR(VLOOKUP(Table1[[#This Row],[Ticker]],[1]!Table2[[Symbol]:[Industry]],2,FALSE),"-")</f>
        <v>-</v>
      </c>
      <c r="D691" t="s">
        <v>21</v>
      </c>
      <c r="E691">
        <v>6711.4747938150003</v>
      </c>
      <c r="F691">
        <v>817.8</v>
      </c>
      <c r="G691">
        <v>36.145221801320702</v>
      </c>
      <c r="H691">
        <v>-5.32920747063869</v>
      </c>
      <c r="I691">
        <v>25.1875137625048</v>
      </c>
      <c r="J691">
        <v>1.0152187701422799</v>
      </c>
      <c r="K691">
        <v>821.62202224109501</v>
      </c>
      <c r="L691">
        <v>700.85353365471701</v>
      </c>
      <c r="M691">
        <v>52.892189783450199</v>
      </c>
      <c r="N691">
        <v>0.58570752907449897</v>
      </c>
      <c r="O691">
        <v>13.438493519197801</v>
      </c>
      <c r="P691">
        <v>97.060240963855406</v>
      </c>
      <c r="Q691">
        <v>0.12284838460922599</v>
      </c>
    </row>
    <row r="692" spans="1:17" x14ac:dyDescent="0.3">
      <c r="A692" t="s">
        <v>1523</v>
      </c>
      <c r="B692" t="s">
        <v>1524</v>
      </c>
      <c r="C692" t="str">
        <f>IFERROR(VLOOKUP(Table1[[#This Row],[Ticker]],[1]!Table2[[Symbol]:[Industry]],2,FALSE),"-")</f>
        <v>-</v>
      </c>
      <c r="D692" t="s">
        <v>410</v>
      </c>
      <c r="E692">
        <v>6700.6083305279999</v>
      </c>
      <c r="F692">
        <v>67.989999999999995</v>
      </c>
      <c r="G692">
        <v>-30.354284682980001</v>
      </c>
      <c r="H692">
        <v>7.2924579389021096</v>
      </c>
      <c r="I692">
        <v>-35.072795901764401</v>
      </c>
      <c r="J692">
        <v>-4.2128089096810504</v>
      </c>
      <c r="K692">
        <v>65.795669922375197</v>
      </c>
      <c r="L692">
        <v>68.863126468236402</v>
      </c>
      <c r="M692">
        <v>52.467336302036003</v>
      </c>
      <c r="N692">
        <v>1.8264421464066301</v>
      </c>
      <c r="O692">
        <v>44.138843947639302</v>
      </c>
      <c r="P692">
        <v>15.964523281596399</v>
      </c>
      <c r="Q692">
        <v>3.9351439303825002E-2</v>
      </c>
    </row>
    <row r="693" spans="1:17" hidden="1" x14ac:dyDescent="0.3">
      <c r="A693" t="s">
        <v>1525</v>
      </c>
      <c r="B693" t="s">
        <v>1526</v>
      </c>
      <c r="C693" t="str">
        <f>IFERROR(VLOOKUP(Table1[[#This Row],[Ticker]],[1]!Table2[[Symbol]:[Industry]],2,FALSE),"-")</f>
        <v>-</v>
      </c>
      <c r="D693" t="s">
        <v>257</v>
      </c>
      <c r="E693">
        <v>6675.9741036799996</v>
      </c>
      <c r="F693">
        <v>2510.1</v>
      </c>
      <c r="G693">
        <v>-16.270726731497501</v>
      </c>
      <c r="H693">
        <v>4.1055724540480103</v>
      </c>
      <c r="I693">
        <v>10.406377687411201</v>
      </c>
      <c r="J693">
        <v>5.2491565994141496</v>
      </c>
      <c r="K693">
        <v>2392.65456946429</v>
      </c>
      <c r="L693">
        <v>2264.07211883338</v>
      </c>
      <c r="M693">
        <v>57.8288889030337</v>
      </c>
      <c r="N693">
        <v>1.315236360946</v>
      </c>
      <c r="O693">
        <v>10.2386359109198</v>
      </c>
      <c r="P693">
        <v>45.9360465116279</v>
      </c>
      <c r="Q693">
        <v>9.4913420723611003E-2</v>
      </c>
    </row>
    <row r="694" spans="1:17" x14ac:dyDescent="0.3">
      <c r="A694" t="s">
        <v>1527</v>
      </c>
      <c r="B694" t="s">
        <v>1528</v>
      </c>
      <c r="C694" t="str">
        <f>IFERROR(VLOOKUP(Table1[[#This Row],[Ticker]],[1]!Table2[[Symbol]:[Industry]],2,FALSE),"-")</f>
        <v>-</v>
      </c>
      <c r="D694" t="s">
        <v>474</v>
      </c>
      <c r="E694">
        <v>6659.8790579199904</v>
      </c>
      <c r="F694">
        <v>929.3</v>
      </c>
      <c r="G694">
        <v>-6.6606039717929901</v>
      </c>
      <c r="H694">
        <v>-2.4423975525225399</v>
      </c>
      <c r="I694">
        <v>-1.4783813537155099</v>
      </c>
      <c r="J694">
        <v>-3.9986845059399099</v>
      </c>
      <c r="K694">
        <v>923.57161498343498</v>
      </c>
      <c r="L694">
        <v>844.80677306286395</v>
      </c>
      <c r="M694">
        <v>49.421744894649898</v>
      </c>
      <c r="N694">
        <v>0.30823843732383999</v>
      </c>
      <c r="O694">
        <v>21.3816851393522</v>
      </c>
      <c r="P694">
        <v>35.328382117372897</v>
      </c>
      <c r="Q694">
        <v>0.14970776275859099</v>
      </c>
    </row>
    <row r="695" spans="1:17" x14ac:dyDescent="0.3">
      <c r="A695" t="s">
        <v>1529</v>
      </c>
      <c r="B695" t="s">
        <v>1530</v>
      </c>
      <c r="C695" t="str">
        <f>IFERROR(VLOOKUP(Table1[[#This Row],[Ticker]],[1]!Table2[[Symbol]:[Industry]],2,FALSE),"-")</f>
        <v>-</v>
      </c>
      <c r="D695" t="s">
        <v>24</v>
      </c>
      <c r="E695">
        <v>6645.0610659599997</v>
      </c>
      <c r="F695">
        <v>25.34</v>
      </c>
      <c r="G695">
        <v>-15.043841144363901</v>
      </c>
      <c r="H695">
        <v>-3.2250437051464198</v>
      </c>
      <c r="I695">
        <v>-31.7654429659191</v>
      </c>
      <c r="J695">
        <v>-1.4019337432649699</v>
      </c>
      <c r="K695">
        <v>26.159227486740701</v>
      </c>
      <c r="L695">
        <v>26.089956184149901</v>
      </c>
      <c r="M695">
        <v>43.115713391708098</v>
      </c>
      <c r="N695">
        <v>0.54773902308118205</v>
      </c>
      <c r="O695">
        <v>45.547454883131202</v>
      </c>
      <c r="P695">
        <v>23.979796381283901</v>
      </c>
      <c r="Q695">
        <v>0.10492225840307</v>
      </c>
    </row>
    <row r="696" spans="1:17" hidden="1" x14ac:dyDescent="0.3">
      <c r="A696" t="s">
        <v>1531</v>
      </c>
      <c r="B696" t="s">
        <v>1532</v>
      </c>
      <c r="C696" t="str">
        <f>IFERROR(VLOOKUP(Table1[[#This Row],[Ticker]],[1]!Table2[[Symbol]:[Industry]],2,FALSE),"-")</f>
        <v>-</v>
      </c>
      <c r="D696" t="s">
        <v>1348</v>
      </c>
      <c r="E696">
        <v>6636.6662775300001</v>
      </c>
      <c r="F696">
        <v>1402.44</v>
      </c>
      <c r="G696">
        <v>-20.6625259555206</v>
      </c>
      <c r="H696">
        <v>-2.4427801832687899</v>
      </c>
      <c r="I696">
        <v>-8.3471751155788994</v>
      </c>
      <c r="J696">
        <v>-0.74013853396049001</v>
      </c>
      <c r="K696">
        <v>1390.58164962452</v>
      </c>
      <c r="L696">
        <v>1356.9146747032801</v>
      </c>
      <c r="M696">
        <v>77.088001342421407</v>
      </c>
      <c r="N696">
        <v>1.49796078063967</v>
      </c>
      <c r="O696">
        <v>3.3306237700008601</v>
      </c>
      <c r="P696">
        <v>11.4507092621289</v>
      </c>
      <c r="Q696">
        <v>-5.5078309021881003E-2</v>
      </c>
    </row>
    <row r="697" spans="1:17" x14ac:dyDescent="0.3">
      <c r="A697" t="s">
        <v>1533</v>
      </c>
      <c r="B697" t="s">
        <v>1534</v>
      </c>
      <c r="C697" t="str">
        <f>IFERROR(VLOOKUP(Table1[[#This Row],[Ticker]],[1]!Table2[[Symbol]:[Industry]],2,FALSE),"-")</f>
        <v>-</v>
      </c>
      <c r="D697" t="s">
        <v>138</v>
      </c>
      <c r="E697">
        <v>6625.7023386000001</v>
      </c>
      <c r="F697">
        <v>951.8</v>
      </c>
      <c r="G697">
        <v>4.1971531247065403</v>
      </c>
      <c r="H697">
        <v>7.4704408495542101</v>
      </c>
      <c r="I697">
        <v>-5.7859633428018702</v>
      </c>
      <c r="J697">
        <v>-2.8621178363621502E-2</v>
      </c>
      <c r="K697">
        <v>917.23176063422102</v>
      </c>
      <c r="L697">
        <v>855.67774518687099</v>
      </c>
      <c r="M697">
        <v>57.357494778879698</v>
      </c>
      <c r="N697">
        <v>0.90916822654395102</v>
      </c>
      <c r="O697">
        <v>5.3792813616305901</v>
      </c>
      <c r="P697">
        <v>54.500446392338198</v>
      </c>
      <c r="Q697">
        <v>3.8336630038287002E-2</v>
      </c>
    </row>
    <row r="698" spans="1:17" x14ac:dyDescent="0.3">
      <c r="A698" t="s">
        <v>1535</v>
      </c>
      <c r="B698" t="s">
        <v>1536</v>
      </c>
      <c r="C698" t="str">
        <f>IFERROR(VLOOKUP(Table1[[#This Row],[Ticker]],[1]!Table2[[Symbol]:[Industry]],2,FALSE),"-")</f>
        <v>-</v>
      </c>
      <c r="D698" t="s">
        <v>1537</v>
      </c>
      <c r="E698">
        <v>6605.2124270000004</v>
      </c>
      <c r="F698">
        <v>507.35</v>
      </c>
      <c r="G698">
        <v>-15.7983999581873</v>
      </c>
      <c r="H698">
        <v>-5.4330166206313804</v>
      </c>
      <c r="I698">
        <v>-23.511928948657399</v>
      </c>
      <c r="J698">
        <v>-1.8512332641336</v>
      </c>
      <c r="K698">
        <v>512.34692651432204</v>
      </c>
      <c r="L698">
        <v>504.85809636553103</v>
      </c>
      <c r="M698">
        <v>42.976974313762902</v>
      </c>
      <c r="N698">
        <v>0.35754294294811301</v>
      </c>
      <c r="O698">
        <v>31.930619887651499</v>
      </c>
      <c r="P698">
        <v>29.740442398670201</v>
      </c>
      <c r="Q698">
        <v>4.4904291362849E-2</v>
      </c>
    </row>
    <row r="699" spans="1:17" x14ac:dyDescent="0.3">
      <c r="A699" t="s">
        <v>1538</v>
      </c>
      <c r="B699" t="s">
        <v>1539</v>
      </c>
      <c r="C699" t="str">
        <f>IFERROR(VLOOKUP(Table1[[#This Row],[Ticker]],[1]!Table2[[Symbol]:[Industry]],2,FALSE),"-")</f>
        <v>-</v>
      </c>
      <c r="D699" t="s">
        <v>627</v>
      </c>
      <c r="E699">
        <v>6572.2917703000003</v>
      </c>
      <c r="F699">
        <v>368.35</v>
      </c>
      <c r="G699">
        <v>22.988756455792199</v>
      </c>
      <c r="H699">
        <v>0.52712931784943295</v>
      </c>
      <c r="I699">
        <v>6.8568873735566704</v>
      </c>
      <c r="J699">
        <v>-6.9905064940008597</v>
      </c>
      <c r="K699">
        <v>365.63612278111401</v>
      </c>
      <c r="L699">
        <v>327.95115557813801</v>
      </c>
      <c r="M699">
        <v>44.033787437586703</v>
      </c>
      <c r="N699">
        <v>0.78428724753494305</v>
      </c>
      <c r="O699">
        <v>18.990090946111</v>
      </c>
      <c r="P699">
        <v>81.408520068948505</v>
      </c>
      <c r="Q699">
        <v>0.100887698086085</v>
      </c>
    </row>
    <row r="700" spans="1:17" hidden="1" x14ac:dyDescent="0.3">
      <c r="A700" t="s">
        <v>1540</v>
      </c>
      <c r="B700" t="s">
        <v>1541</v>
      </c>
      <c r="C700" t="str">
        <f>IFERROR(VLOOKUP(Table1[[#This Row],[Ticker]],[1]!Table2[[Symbol]:[Industry]],2,FALSE),"-")</f>
        <v>-</v>
      </c>
      <c r="D700" t="s">
        <v>118</v>
      </c>
      <c r="E700">
        <v>6554.7415251299999</v>
      </c>
      <c r="F700">
        <v>575.25</v>
      </c>
      <c r="G700">
        <v>-24.528125297091599</v>
      </c>
      <c r="H700">
        <v>-0.85588934714033105</v>
      </c>
      <c r="I700">
        <v>-1.8942394472776101</v>
      </c>
      <c r="J700">
        <v>0.77107376883503598</v>
      </c>
      <c r="K700">
        <v>561.46008972955099</v>
      </c>
      <c r="L700">
        <v>538.81282199541295</v>
      </c>
      <c r="M700">
        <v>48.684483025681999</v>
      </c>
      <c r="N700">
        <v>0.29385136876919998</v>
      </c>
      <c r="O700">
        <v>9.5089091699261203</v>
      </c>
      <c r="P700">
        <v>23.179871520342601</v>
      </c>
      <c r="Q700">
        <v>2.5746066561870999E-2</v>
      </c>
    </row>
    <row r="701" spans="1:17" x14ac:dyDescent="0.3">
      <c r="A701" t="s">
        <v>1542</v>
      </c>
      <c r="B701" t="s">
        <v>1543</v>
      </c>
      <c r="C701" t="str">
        <f>IFERROR(VLOOKUP(Table1[[#This Row],[Ticker]],[1]!Table2[[Symbol]:[Industry]],2,FALSE),"-")</f>
        <v>-</v>
      </c>
      <c r="D701" t="s">
        <v>415</v>
      </c>
      <c r="E701">
        <v>6543.5087337690002</v>
      </c>
      <c r="F701">
        <v>214.12</v>
      </c>
      <c r="G701">
        <v>94.590490921729497</v>
      </c>
      <c r="H701">
        <v>-1.65740778036503</v>
      </c>
      <c r="I701">
        <v>12.5674967337414</v>
      </c>
      <c r="J701">
        <v>1.2116553989915999</v>
      </c>
      <c r="K701">
        <v>206.44811611106601</v>
      </c>
      <c r="L701">
        <v>175.16535267726999</v>
      </c>
      <c r="M701">
        <v>58.170135045135403</v>
      </c>
      <c r="N701">
        <v>1.50540557655153</v>
      </c>
      <c r="O701">
        <v>3.7455632355688202</v>
      </c>
      <c r="P701">
        <v>200.30855539971901</v>
      </c>
      <c r="Q701">
        <v>0.115623371388204</v>
      </c>
    </row>
    <row r="702" spans="1:17" x14ac:dyDescent="0.3">
      <c r="A702" t="s">
        <v>1544</v>
      </c>
      <c r="B702" t="s">
        <v>1545</v>
      </c>
      <c r="C702" t="str">
        <f>IFERROR(VLOOKUP(Table1[[#This Row],[Ticker]],[1]!Table2[[Symbol]:[Industry]],2,FALSE),"-")</f>
        <v>-</v>
      </c>
      <c r="D702" t="s">
        <v>46</v>
      </c>
      <c r="E702">
        <v>6504.9183843239998</v>
      </c>
      <c r="F702">
        <v>236.69</v>
      </c>
      <c r="G702">
        <v>101.99624065381499</v>
      </c>
      <c r="H702">
        <v>-6.3683089630852603</v>
      </c>
      <c r="I702">
        <v>14.547604019497999</v>
      </c>
      <c r="J702">
        <v>-0.30296667852931197</v>
      </c>
      <c r="K702">
        <v>231.48511000565901</v>
      </c>
      <c r="L702">
        <v>190.34730991075801</v>
      </c>
      <c r="M702">
        <v>40.704988985429601</v>
      </c>
      <c r="N702">
        <v>0.44269434941958402</v>
      </c>
      <c r="O702">
        <v>14.875998141028299</v>
      </c>
      <c r="P702">
        <v>136.57171414292799</v>
      </c>
      <c r="Q702">
        <v>8.6166861669945E-2</v>
      </c>
    </row>
    <row r="703" spans="1:17" hidden="1" x14ac:dyDescent="0.3">
      <c r="A703" t="s">
        <v>1546</v>
      </c>
      <c r="B703" t="s">
        <v>1547</v>
      </c>
      <c r="C703" t="str">
        <f>IFERROR(VLOOKUP(Table1[[#This Row],[Ticker]],[1]!Table2[[Symbol]:[Industry]],2,FALSE),"-")</f>
        <v>-</v>
      </c>
      <c r="D703" t="s">
        <v>1348</v>
      </c>
      <c r="E703">
        <v>6496.9056107910001</v>
      </c>
      <c r="F703">
        <v>1177.95</v>
      </c>
      <c r="G703">
        <v>-20.380588463978899</v>
      </c>
      <c r="H703">
        <v>-0.50949370112803805</v>
      </c>
      <c r="I703">
        <v>-7.9498650112960201</v>
      </c>
      <c r="J703">
        <v>-1.42620061647281</v>
      </c>
      <c r="K703">
        <v>1165.3234736894699</v>
      </c>
      <c r="L703">
        <v>1136.76918933208</v>
      </c>
      <c r="M703">
        <v>63.340787818078198</v>
      </c>
      <c r="N703">
        <v>0.87605206169345695</v>
      </c>
      <c r="O703">
        <v>12.5158113672057</v>
      </c>
      <c r="P703">
        <v>36.051789653619103</v>
      </c>
    </row>
    <row r="704" spans="1:17" hidden="1" x14ac:dyDescent="0.3">
      <c r="A704" t="s">
        <v>1548</v>
      </c>
      <c r="B704" t="s">
        <v>1549</v>
      </c>
      <c r="C704" t="str">
        <f>IFERROR(VLOOKUP(Table1[[#This Row],[Ticker]],[1]!Table2[[Symbol]:[Industry]],2,FALSE),"-")</f>
        <v>-</v>
      </c>
      <c r="D704" t="s">
        <v>298</v>
      </c>
      <c r="E704">
        <v>6469.9805699999997</v>
      </c>
      <c r="F704">
        <v>3426.45</v>
      </c>
      <c r="G704">
        <v>630.99234803769696</v>
      </c>
      <c r="H704">
        <v>22.597787701029102</v>
      </c>
      <c r="I704">
        <v>164.766008768132</v>
      </c>
      <c r="J704">
        <v>-6.3577967288471804</v>
      </c>
      <c r="K704">
        <v>2643.2996539824298</v>
      </c>
      <c r="L704">
        <v>1657.2078974943399</v>
      </c>
      <c r="M704">
        <v>62.6144267352322</v>
      </c>
      <c r="N704">
        <v>0.931736203537603</v>
      </c>
      <c r="O704">
        <v>4.3937603058559196</v>
      </c>
      <c r="P704">
        <v>756.61249999999995</v>
      </c>
      <c r="Q704">
        <v>0.33119574750300002</v>
      </c>
    </row>
    <row r="705" spans="1:17" hidden="1" x14ac:dyDescent="0.3">
      <c r="A705" t="s">
        <v>1550</v>
      </c>
      <c r="B705" t="s">
        <v>1551</v>
      </c>
      <c r="C705" t="str">
        <f>IFERROR(VLOOKUP(Table1[[#This Row],[Ticker]],[1]!Table2[[Symbol]:[Industry]],2,FALSE),"-")</f>
        <v>-</v>
      </c>
      <c r="D705" t="s">
        <v>127</v>
      </c>
      <c r="E705">
        <v>6454.8019009600002</v>
      </c>
      <c r="F705">
        <v>431.4</v>
      </c>
      <c r="G705">
        <v>-5.8995211177043902</v>
      </c>
      <c r="H705">
        <v>18.119680555524798</v>
      </c>
      <c r="I705">
        <v>10.6679289397002</v>
      </c>
      <c r="J705">
        <v>12.8999861620084</v>
      </c>
      <c r="M705">
        <v>84.952598879353104</v>
      </c>
      <c r="O705">
        <v>3.1525266573945299</v>
      </c>
      <c r="P705">
        <v>32.697631498000597</v>
      </c>
    </row>
    <row r="706" spans="1:17" x14ac:dyDescent="0.3">
      <c r="A706" t="s">
        <v>1552</v>
      </c>
      <c r="B706" t="s">
        <v>1553</v>
      </c>
      <c r="C706" t="str">
        <f>IFERROR(VLOOKUP(Table1[[#This Row],[Ticker]],[1]!Table2[[Symbol]:[Industry]],2,FALSE),"-")</f>
        <v>-</v>
      </c>
      <c r="D706" t="s">
        <v>276</v>
      </c>
      <c r="E706">
        <v>6420.83717523</v>
      </c>
      <c r="F706">
        <v>671.75</v>
      </c>
      <c r="G706">
        <v>-17.669140045574501</v>
      </c>
      <c r="H706">
        <v>7.59877726353331</v>
      </c>
      <c r="I706">
        <v>21.322010113313599</v>
      </c>
      <c r="J706">
        <v>-4.4506718739992301</v>
      </c>
      <c r="K706">
        <v>612.51867736403199</v>
      </c>
      <c r="L706">
        <v>557.22509763213998</v>
      </c>
      <c r="M706">
        <v>50.802436464740801</v>
      </c>
      <c r="N706">
        <v>0.98212736772256004</v>
      </c>
      <c r="O706">
        <v>8.1950130256791898</v>
      </c>
      <c r="P706">
        <v>54.4430394298195</v>
      </c>
      <c r="Q706">
        <v>6.8291842975666997E-2</v>
      </c>
    </row>
    <row r="707" spans="1:17" x14ac:dyDescent="0.3">
      <c r="A707" t="s">
        <v>1554</v>
      </c>
      <c r="B707" t="s">
        <v>1555</v>
      </c>
      <c r="C707" t="str">
        <f>IFERROR(VLOOKUP(Table1[[#This Row],[Ticker]],[1]!Table2[[Symbol]:[Industry]],2,FALSE),"-")</f>
        <v>-</v>
      </c>
      <c r="D707" t="s">
        <v>640</v>
      </c>
      <c r="E707">
        <v>6407.81767098</v>
      </c>
      <c r="F707">
        <v>132.5</v>
      </c>
      <c r="G707">
        <v>-51.8190777515467</v>
      </c>
      <c r="H707">
        <v>-3.0022328335019899</v>
      </c>
      <c r="I707">
        <v>-15.680104744240699</v>
      </c>
      <c r="J707">
        <v>-6.2143567853624404</v>
      </c>
      <c r="K707">
        <v>136.70567111733601</v>
      </c>
      <c r="L707">
        <v>138.97441107096901</v>
      </c>
      <c r="M707">
        <v>31.285406871280401</v>
      </c>
      <c r="N707">
        <v>0.46099789207421499</v>
      </c>
      <c r="O707">
        <v>35.132075471698101</v>
      </c>
      <c r="P707">
        <v>21.004566210045599</v>
      </c>
      <c r="Q707">
        <v>-9.9156704108127006E-2</v>
      </c>
    </row>
    <row r="708" spans="1:17" hidden="1" x14ac:dyDescent="0.3">
      <c r="A708" t="s">
        <v>1556</v>
      </c>
      <c r="B708" t="s">
        <v>1557</v>
      </c>
      <c r="C708" t="str">
        <f>IFERROR(VLOOKUP(Table1[[#This Row],[Ticker]],[1]!Table2[[Symbol]:[Industry]],2,FALSE),"-")</f>
        <v>-</v>
      </c>
      <c r="D708" t="s">
        <v>46</v>
      </c>
      <c r="E708">
        <v>6347.84</v>
      </c>
      <c r="F708">
        <v>90</v>
      </c>
      <c r="G708">
        <v>-35.283529965998902</v>
      </c>
      <c r="H708">
        <v>-1.94597393770455</v>
      </c>
      <c r="I708">
        <v>-14.6399929520725</v>
      </c>
      <c r="J708">
        <v>-0.58417673391918201</v>
      </c>
      <c r="K708">
        <v>90.572756126044297</v>
      </c>
      <c r="L708">
        <v>92.2079764829314</v>
      </c>
      <c r="M708">
        <v>53.081674366169402</v>
      </c>
      <c r="N708">
        <v>0.26406926406926401</v>
      </c>
      <c r="O708">
        <v>9.44444444444445</v>
      </c>
      <c r="P708">
        <v>5.8823529411764701</v>
      </c>
    </row>
    <row r="709" spans="1:17" x14ac:dyDescent="0.3">
      <c r="A709" t="s">
        <v>1558</v>
      </c>
      <c r="B709" t="s">
        <v>1559</v>
      </c>
      <c r="C709" t="str">
        <f>IFERROR(VLOOKUP(Table1[[#This Row],[Ticker]],[1]!Table2[[Symbol]:[Industry]],2,FALSE),"-")</f>
        <v>-</v>
      </c>
      <c r="D709" t="s">
        <v>874</v>
      </c>
      <c r="E709">
        <v>6325.401811449</v>
      </c>
      <c r="F709">
        <v>215.93</v>
      </c>
      <c r="G709">
        <v>15.934580138062801</v>
      </c>
      <c r="H709">
        <v>0.51731360374499802</v>
      </c>
      <c r="I709">
        <v>-4.4740819090943997</v>
      </c>
      <c r="J709">
        <v>0.77477359410331303</v>
      </c>
      <c r="K709">
        <v>212.65070506524</v>
      </c>
      <c r="L709">
        <v>196.659901558998</v>
      </c>
      <c r="M709">
        <v>59.219589699666898</v>
      </c>
      <c r="N709">
        <v>0.65913553907079203</v>
      </c>
      <c r="O709">
        <v>17.908581484740399</v>
      </c>
      <c r="P709">
        <v>71.918789808917197</v>
      </c>
      <c r="Q709">
        <v>7.5212730021987001E-2</v>
      </c>
    </row>
    <row r="710" spans="1:17" x14ac:dyDescent="0.3">
      <c r="A710" t="s">
        <v>1560</v>
      </c>
      <c r="B710" t="s">
        <v>1561</v>
      </c>
      <c r="C710" t="str">
        <f>IFERROR(VLOOKUP(Table1[[#This Row],[Ticker]],[1]!Table2[[Symbol]:[Industry]],2,FALSE),"-")</f>
        <v>-</v>
      </c>
      <c r="D710" t="s">
        <v>443</v>
      </c>
      <c r="E710">
        <v>6317.4600540599904</v>
      </c>
      <c r="F710">
        <v>569.70000000000005</v>
      </c>
      <c r="G710">
        <v>-50.389134604320297</v>
      </c>
      <c r="H710">
        <v>-8.4494536593268208</v>
      </c>
      <c r="I710">
        <v>-13.6970091735041</v>
      </c>
      <c r="J710">
        <v>-2.3656893389612001</v>
      </c>
      <c r="K710">
        <v>621.07676315564504</v>
      </c>
      <c r="L710">
        <v>638.60386207348301</v>
      </c>
      <c r="M710">
        <v>27.4364788770987</v>
      </c>
      <c r="N710">
        <v>0.86507047840876306</v>
      </c>
      <c r="O710">
        <v>36.212041425311497</v>
      </c>
      <c r="P710">
        <v>9.2740001918097192</v>
      </c>
      <c r="Q710">
        <v>-7.5935800035772993E-2</v>
      </c>
    </row>
    <row r="711" spans="1:17" x14ac:dyDescent="0.3">
      <c r="A711" t="s">
        <v>1562</v>
      </c>
      <c r="B711" t="s">
        <v>1563</v>
      </c>
      <c r="C711" t="str">
        <f>IFERROR(VLOOKUP(Table1[[#This Row],[Ticker]],[1]!Table2[[Symbol]:[Industry]],2,FALSE),"-")</f>
        <v>-</v>
      </c>
      <c r="D711" t="s">
        <v>474</v>
      </c>
      <c r="E711">
        <v>6280.9747942800004</v>
      </c>
      <c r="F711">
        <v>1148.25</v>
      </c>
      <c r="G711">
        <v>-45.280794736239599</v>
      </c>
      <c r="H711">
        <v>1.3907978253128901</v>
      </c>
      <c r="I711">
        <v>-11.2853071192388</v>
      </c>
      <c r="J711">
        <v>-3.3647674512187602</v>
      </c>
      <c r="K711">
        <v>1117.0752476207299</v>
      </c>
      <c r="L711">
        <v>1120.0266615574701</v>
      </c>
      <c r="M711">
        <v>53.355030883115496</v>
      </c>
      <c r="N711">
        <v>0.61636592572202298</v>
      </c>
      <c r="O711">
        <v>22.333986501197401</v>
      </c>
      <c r="P711">
        <v>23.0311796849887</v>
      </c>
      <c r="Q711">
        <v>-5.0493425085105001E-2</v>
      </c>
    </row>
    <row r="712" spans="1:17" hidden="1" x14ac:dyDescent="0.3">
      <c r="A712" t="s">
        <v>1564</v>
      </c>
      <c r="B712" t="s">
        <v>1565</v>
      </c>
      <c r="C712" t="str">
        <f>IFERROR(VLOOKUP(Table1[[#This Row],[Ticker]],[1]!Table2[[Symbol]:[Industry]],2,FALSE),"-")</f>
        <v>-</v>
      </c>
      <c r="D712" t="s">
        <v>135</v>
      </c>
      <c r="E712">
        <v>6273.5433918099998</v>
      </c>
      <c r="F712">
        <v>158.53</v>
      </c>
      <c r="G712">
        <v>-33.372173461050799</v>
      </c>
      <c r="H712">
        <v>-6.1028508580009602</v>
      </c>
      <c r="I712">
        <v>-16.804723403646101</v>
      </c>
      <c r="J712">
        <v>-7.5490890146209297</v>
      </c>
      <c r="K712">
        <v>166.37143806428901</v>
      </c>
      <c r="M712">
        <v>39.797903197258002</v>
      </c>
      <c r="O712">
        <v>24.5820980256102</v>
      </c>
      <c r="P712">
        <v>17.429629629629598</v>
      </c>
    </row>
    <row r="713" spans="1:17" hidden="1" x14ac:dyDescent="0.3">
      <c r="A713" t="s">
        <v>1566</v>
      </c>
      <c r="B713" t="s">
        <v>1567</v>
      </c>
      <c r="C713" t="str">
        <f>IFERROR(VLOOKUP(Table1[[#This Row],[Ticker]],[1]!Table2[[Symbol]:[Industry]],2,FALSE),"-")</f>
        <v>-</v>
      </c>
      <c r="D713" t="s">
        <v>1054</v>
      </c>
      <c r="E713">
        <v>6266.1528877000001</v>
      </c>
      <c r="F713">
        <v>113</v>
      </c>
      <c r="G713">
        <v>-30.772660400781501</v>
      </c>
      <c r="H713">
        <v>-1.94597393770455</v>
      </c>
      <c r="I713">
        <v>-14.205210343376899</v>
      </c>
      <c r="J713">
        <v>-0.58417673391918201</v>
      </c>
      <c r="M713">
        <v>50</v>
      </c>
      <c r="N713">
        <v>0.2</v>
      </c>
      <c r="O713">
        <v>1.76991150442478</v>
      </c>
      <c r="P713">
        <v>0</v>
      </c>
    </row>
    <row r="714" spans="1:17" hidden="1" x14ac:dyDescent="0.3">
      <c r="A714" t="s">
        <v>1568</v>
      </c>
      <c r="B714" t="s">
        <v>1569</v>
      </c>
      <c r="C714" t="str">
        <f>IFERROR(VLOOKUP(Table1[[#This Row],[Ticker]],[1]!Table2[[Symbol]:[Industry]],2,FALSE),"-")</f>
        <v>-</v>
      </c>
      <c r="D714" t="s">
        <v>1570</v>
      </c>
      <c r="E714">
        <v>6187.4060744999997</v>
      </c>
      <c r="F714">
        <v>511.3</v>
      </c>
      <c r="G714">
        <v>79.315933166373995</v>
      </c>
      <c r="H714">
        <v>4.9299182871529599</v>
      </c>
      <c r="I714">
        <v>28.773112378911499</v>
      </c>
      <c r="J714">
        <v>-3.3653628279887098</v>
      </c>
      <c r="K714">
        <v>452.13362388917301</v>
      </c>
      <c r="L714">
        <v>374.02701957778697</v>
      </c>
      <c r="M714">
        <v>54.606815099022697</v>
      </c>
      <c r="N714">
        <v>1.2486435073640401</v>
      </c>
      <c r="O714">
        <v>2.6794445530999398</v>
      </c>
      <c r="P714">
        <v>137.26218097447699</v>
      </c>
      <c r="Q714">
        <v>0.15950481683078299</v>
      </c>
    </row>
    <row r="715" spans="1:17" hidden="1" x14ac:dyDescent="0.3">
      <c r="A715" t="s">
        <v>1571</v>
      </c>
      <c r="B715" t="s">
        <v>1572</v>
      </c>
      <c r="C715" t="str">
        <f>IFERROR(VLOOKUP(Table1[[#This Row],[Ticker]],[1]!Table2[[Symbol]:[Industry]],2,FALSE),"-")</f>
        <v>-</v>
      </c>
      <c r="D715" t="s">
        <v>24</v>
      </c>
      <c r="E715">
        <v>6171.8721277499999</v>
      </c>
      <c r="F715">
        <v>578.5</v>
      </c>
      <c r="G715">
        <v>28.1035065680225</v>
      </c>
      <c r="H715">
        <v>-8.6958546818610092</v>
      </c>
      <c r="I715">
        <v>17.300631621239699</v>
      </c>
      <c r="J715">
        <v>-2.0211515238351399</v>
      </c>
      <c r="K715">
        <v>612.87786505735198</v>
      </c>
      <c r="M715">
        <v>45.3147643774833</v>
      </c>
      <c r="N715">
        <v>1.1618194019597501</v>
      </c>
      <c r="O715">
        <v>31.5298184961106</v>
      </c>
      <c r="P715">
        <v>58.4931506849315</v>
      </c>
    </row>
    <row r="716" spans="1:17" hidden="1" x14ac:dyDescent="0.3">
      <c r="A716" t="s">
        <v>1573</v>
      </c>
      <c r="B716" t="s">
        <v>1574</v>
      </c>
      <c r="C716" t="str">
        <f>IFERROR(VLOOKUP(Table1[[#This Row],[Ticker]],[1]!Table2[[Symbol]:[Industry]],2,FALSE),"-")</f>
        <v>-</v>
      </c>
      <c r="D716" t="s">
        <v>817</v>
      </c>
      <c r="E716">
        <v>6165.9621660000003</v>
      </c>
      <c r="F716">
        <v>716.75</v>
      </c>
      <c r="G716">
        <v>45.954263002750999</v>
      </c>
      <c r="H716">
        <v>-8.3054510618875597</v>
      </c>
      <c r="I716">
        <v>-19.114946801014099</v>
      </c>
      <c r="J716">
        <v>-6.1723151194216497</v>
      </c>
      <c r="K716">
        <v>757.22223059426301</v>
      </c>
      <c r="L716">
        <v>664.26894789623998</v>
      </c>
      <c r="M716">
        <v>34.477669907071501</v>
      </c>
      <c r="N716">
        <v>0.141718666046593</v>
      </c>
      <c r="O716">
        <v>29.863969305894599</v>
      </c>
      <c r="P716">
        <v>93.952103910161</v>
      </c>
      <c r="Q716">
        <v>5.6494362405510999E-2</v>
      </c>
    </row>
    <row r="717" spans="1:17" x14ac:dyDescent="0.3">
      <c r="A717" t="s">
        <v>1575</v>
      </c>
      <c r="B717" t="s">
        <v>1576</v>
      </c>
      <c r="C717" t="str">
        <f>IFERROR(VLOOKUP(Table1[[#This Row],[Ticker]],[1]!Table2[[Symbol]:[Industry]],2,FALSE),"-")</f>
        <v>-</v>
      </c>
      <c r="D717" t="s">
        <v>195</v>
      </c>
      <c r="E717">
        <v>6163.0216740400001</v>
      </c>
      <c r="F717">
        <v>679</v>
      </c>
      <c r="G717">
        <v>40.2720429052141</v>
      </c>
      <c r="H717">
        <v>3.1770406994801101</v>
      </c>
      <c r="I717">
        <v>28.5515732585915</v>
      </c>
      <c r="J717">
        <v>2.4845255561571502</v>
      </c>
      <c r="K717">
        <v>623.64781215347602</v>
      </c>
      <c r="L717">
        <v>541.48979379568505</v>
      </c>
      <c r="M717">
        <v>64.964039476832596</v>
      </c>
      <c r="N717">
        <v>1.84225144933216</v>
      </c>
      <c r="O717">
        <v>6.2886597938144302</v>
      </c>
      <c r="P717">
        <v>82.969549986526502</v>
      </c>
    </row>
    <row r="718" spans="1:17" hidden="1" x14ac:dyDescent="0.3">
      <c r="A718" t="s">
        <v>1577</v>
      </c>
      <c r="B718" t="s">
        <v>1578</v>
      </c>
      <c r="C718" t="str">
        <f>IFERROR(VLOOKUP(Table1[[#This Row],[Ticker]],[1]!Table2[[Symbol]:[Industry]],2,FALSE),"-")</f>
        <v>-</v>
      </c>
      <c r="D718" t="s">
        <v>89</v>
      </c>
      <c r="E718">
        <v>6111.1134102599999</v>
      </c>
      <c r="F718">
        <v>2174.3000000000002</v>
      </c>
      <c r="G718">
        <v>52.372994745858797</v>
      </c>
      <c r="H718">
        <v>33.4963993886278</v>
      </c>
      <c r="I718">
        <v>50.2687453290376</v>
      </c>
      <c r="J718">
        <v>18.7757204383173</v>
      </c>
      <c r="K718">
        <v>1808.57509737755</v>
      </c>
      <c r="L718">
        <v>1480.8149382716199</v>
      </c>
      <c r="M718">
        <v>85.416754056034407</v>
      </c>
      <c r="N718">
        <v>3.2284686416293602</v>
      </c>
      <c r="O718">
        <v>10.150393230004999</v>
      </c>
      <c r="P718">
        <v>90.728070175438603</v>
      </c>
      <c r="Q718">
        <v>0.124875667483034</v>
      </c>
    </row>
    <row r="719" spans="1:17" x14ac:dyDescent="0.3">
      <c r="A719" t="s">
        <v>1579</v>
      </c>
      <c r="B719" t="s">
        <v>1580</v>
      </c>
      <c r="C719" t="str">
        <f>IFERROR(VLOOKUP(Table1[[#This Row],[Ticker]],[1]!Table2[[Symbol]:[Industry]],2,FALSE),"-")</f>
        <v>-</v>
      </c>
      <c r="D719" t="s">
        <v>204</v>
      </c>
      <c r="E719">
        <v>6098.3407524300001</v>
      </c>
      <c r="F719">
        <v>492.1</v>
      </c>
      <c r="G719">
        <v>22.966470034000999</v>
      </c>
      <c r="H719">
        <v>-1.06585254164992</v>
      </c>
      <c r="I719">
        <v>12.750205078683001</v>
      </c>
      <c r="J719">
        <v>-4.70878013743806</v>
      </c>
      <c r="K719">
        <v>496.16634397600802</v>
      </c>
      <c r="L719">
        <v>428.23395902099702</v>
      </c>
      <c r="M719">
        <v>41.692180201083801</v>
      </c>
      <c r="N719">
        <v>0.68387321259268896</v>
      </c>
      <c r="O719">
        <v>10.241820768136501</v>
      </c>
      <c r="P719">
        <v>70.247362048088505</v>
      </c>
      <c r="Q719">
        <v>0.200377895200371</v>
      </c>
    </row>
    <row r="720" spans="1:17" x14ac:dyDescent="0.3">
      <c r="A720" t="s">
        <v>1581</v>
      </c>
      <c r="B720" t="s">
        <v>1582</v>
      </c>
      <c r="C720" t="str">
        <f>IFERROR(VLOOKUP(Table1[[#This Row],[Ticker]],[1]!Table2[[Symbol]:[Industry]],2,FALSE),"-")</f>
        <v>-</v>
      </c>
      <c r="D720" t="s">
        <v>46</v>
      </c>
      <c r="E720">
        <v>6089.9382504099904</v>
      </c>
      <c r="F720">
        <v>797.05</v>
      </c>
      <c r="G720">
        <v>61.284044055013403</v>
      </c>
      <c r="H720">
        <v>-4.4680496604576696</v>
      </c>
      <c r="I720">
        <v>10.983157294224499</v>
      </c>
      <c r="J720">
        <v>-6.3602655968247603</v>
      </c>
      <c r="K720">
        <v>823.80256150940397</v>
      </c>
      <c r="L720">
        <v>685.73117783311397</v>
      </c>
      <c r="M720">
        <v>34.203867186551598</v>
      </c>
      <c r="N720">
        <v>0.63217633686765196</v>
      </c>
      <c r="O720">
        <v>17.5334044288313</v>
      </c>
      <c r="P720">
        <v>107.565104166666</v>
      </c>
      <c r="Q720">
        <v>0.165603632822101</v>
      </c>
    </row>
    <row r="721" spans="1:17" x14ac:dyDescent="0.3">
      <c r="A721" t="s">
        <v>1583</v>
      </c>
      <c r="B721" t="s">
        <v>1584</v>
      </c>
      <c r="C721" t="str">
        <f>IFERROR(VLOOKUP(Table1[[#This Row],[Ticker]],[1]!Table2[[Symbol]:[Industry]],2,FALSE),"-")</f>
        <v>-</v>
      </c>
      <c r="D721" t="s">
        <v>257</v>
      </c>
      <c r="E721">
        <v>6073.0466040399997</v>
      </c>
      <c r="F721">
        <v>1359.35</v>
      </c>
      <c r="G721">
        <v>-49.585838557465898</v>
      </c>
      <c r="H721">
        <v>-6.8473823884087697</v>
      </c>
      <c r="I721">
        <v>-11.526746723772099</v>
      </c>
      <c r="J721">
        <v>-7.2277992710778296</v>
      </c>
      <c r="K721">
        <v>1368.9329280090601</v>
      </c>
      <c r="L721">
        <v>1414.7206360211801</v>
      </c>
      <c r="M721">
        <v>45.386314956565798</v>
      </c>
      <c r="N721">
        <v>2.94741957656858</v>
      </c>
      <c r="O721">
        <v>39.621878103505303</v>
      </c>
      <c r="P721">
        <v>18.917854955821898</v>
      </c>
      <c r="Q721">
        <v>-5.3731143924417003E-2</v>
      </c>
    </row>
    <row r="722" spans="1:17" hidden="1" x14ac:dyDescent="0.3">
      <c r="A722" t="s">
        <v>1585</v>
      </c>
      <c r="B722" t="s">
        <v>1586</v>
      </c>
      <c r="C722" t="str">
        <f>IFERROR(VLOOKUP(Table1[[#This Row],[Ticker]],[1]!Table2[[Symbol]:[Industry]],2,FALSE),"-")</f>
        <v>-</v>
      </c>
      <c r="D722" t="s">
        <v>281</v>
      </c>
      <c r="E722">
        <v>6048.22589788</v>
      </c>
      <c r="F722">
        <v>5528.05</v>
      </c>
      <c r="G722">
        <v>75.731814331515594</v>
      </c>
      <c r="H722">
        <v>22.522610518809898</v>
      </c>
      <c r="I722">
        <v>33.052958747841203</v>
      </c>
      <c r="J722">
        <v>-1.12801899287382</v>
      </c>
      <c r="K722">
        <v>4863.7245324706</v>
      </c>
      <c r="L722">
        <v>4017.96249492467</v>
      </c>
      <c r="M722">
        <v>64.439924380102994</v>
      </c>
      <c r="N722">
        <v>0.94885459137623396</v>
      </c>
      <c r="O722">
        <v>4.3767693852262397</v>
      </c>
      <c r="P722">
        <v>132.544590274272</v>
      </c>
      <c r="Q722">
        <v>0.137550226503102</v>
      </c>
    </row>
    <row r="723" spans="1:17" hidden="1" x14ac:dyDescent="0.3">
      <c r="A723" t="s">
        <v>1587</v>
      </c>
      <c r="B723" t="s">
        <v>1588</v>
      </c>
      <c r="C723" t="str">
        <f>IFERROR(VLOOKUP(Table1[[#This Row],[Ticker]],[1]!Table2[[Symbol]:[Industry]],2,FALSE),"-")</f>
        <v>-</v>
      </c>
      <c r="D723" t="s">
        <v>225</v>
      </c>
      <c r="E723">
        <v>6018.6536550000001</v>
      </c>
      <c r="F723">
        <v>5454.85</v>
      </c>
      <c r="G723">
        <v>121.435969769979</v>
      </c>
      <c r="H723">
        <v>8.8699730547040403</v>
      </c>
      <c r="I723">
        <v>35.415936547290599</v>
      </c>
      <c r="J723">
        <v>-4.0850616896713898</v>
      </c>
      <c r="K723">
        <v>5007.5028370730497</v>
      </c>
      <c r="L723">
        <v>3952.5710251298701</v>
      </c>
      <c r="M723">
        <v>57.944153055986199</v>
      </c>
      <c r="N723">
        <v>0.91185104210663004</v>
      </c>
      <c r="O723">
        <v>4.95247348689698</v>
      </c>
      <c r="P723">
        <v>172.191312592001</v>
      </c>
      <c r="Q723">
        <v>0.13315350989724201</v>
      </c>
    </row>
    <row r="724" spans="1:17" hidden="1" x14ac:dyDescent="0.3">
      <c r="A724" t="s">
        <v>1589</v>
      </c>
      <c r="B724" t="s">
        <v>1590</v>
      </c>
      <c r="C724" t="str">
        <f>IFERROR(VLOOKUP(Table1[[#This Row],[Ticker]],[1]!Table2[[Symbol]:[Industry]],2,FALSE),"-")</f>
        <v>-</v>
      </c>
      <c r="D724" t="s">
        <v>21</v>
      </c>
      <c r="E724">
        <v>6012.7725921250003</v>
      </c>
      <c r="F724">
        <v>502.3</v>
      </c>
      <c r="G724">
        <v>-25.6157823851877</v>
      </c>
      <c r="H724">
        <v>8.9402405043085693</v>
      </c>
      <c r="I724">
        <v>-6.7075790137632501</v>
      </c>
      <c r="J724">
        <v>2.5815398784586701</v>
      </c>
      <c r="K724">
        <v>485.62253438087998</v>
      </c>
      <c r="L724">
        <v>470.18487210091399</v>
      </c>
      <c r="M724">
        <v>65.4019816419314</v>
      </c>
      <c r="N724">
        <v>1.0282704668929299</v>
      </c>
      <c r="O724">
        <v>19.251443360541401</v>
      </c>
      <c r="P724">
        <v>28.761855934375699</v>
      </c>
      <c r="Q724">
        <v>9.5800858955252005E-2</v>
      </c>
    </row>
    <row r="725" spans="1:17" x14ac:dyDescent="0.3">
      <c r="A725" t="s">
        <v>1591</v>
      </c>
      <c r="B725" t="s">
        <v>1592</v>
      </c>
      <c r="C725" t="str">
        <f>IFERROR(VLOOKUP(Table1[[#This Row],[Ticker]],[1]!Table2[[Symbol]:[Industry]],2,FALSE),"-")</f>
        <v>-</v>
      </c>
      <c r="D725" t="s">
        <v>535</v>
      </c>
      <c r="E725">
        <v>5998.8548889000003</v>
      </c>
      <c r="F725">
        <v>298.55</v>
      </c>
      <c r="G725">
        <v>-21.602799487409499</v>
      </c>
      <c r="H725">
        <v>-4.8776804281299198</v>
      </c>
      <c r="I725">
        <v>-33.751146350273203</v>
      </c>
      <c r="J725">
        <v>-3.3346011821364998</v>
      </c>
      <c r="K725">
        <v>298.84151773926101</v>
      </c>
      <c r="L725">
        <v>312.48032814486601</v>
      </c>
      <c r="M725">
        <v>34.769990803022999</v>
      </c>
      <c r="N725">
        <v>0.61332741404573499</v>
      </c>
      <c r="O725">
        <v>35.749455702562301</v>
      </c>
      <c r="P725">
        <v>17.285405617756801</v>
      </c>
      <c r="Q725">
        <v>0.104032476377984</v>
      </c>
    </row>
    <row r="726" spans="1:17" x14ac:dyDescent="0.3">
      <c r="A726" t="s">
        <v>1593</v>
      </c>
      <c r="B726" t="s">
        <v>1594</v>
      </c>
      <c r="C726" t="str">
        <f>IFERROR(VLOOKUP(Table1[[#This Row],[Ticker]],[1]!Table2[[Symbol]:[Industry]],2,FALSE),"-")</f>
        <v>-</v>
      </c>
      <c r="D726" t="s">
        <v>77</v>
      </c>
      <c r="E726">
        <v>5994.4599176000002</v>
      </c>
      <c r="F726">
        <v>308.2</v>
      </c>
      <c r="G726">
        <v>28.211367993184702</v>
      </c>
      <c r="H726">
        <v>-11.970816842863099</v>
      </c>
      <c r="I726">
        <v>21.446585744240799</v>
      </c>
      <c r="J726">
        <v>1.6915707743864701</v>
      </c>
      <c r="K726">
        <v>306.20096250199401</v>
      </c>
      <c r="L726">
        <v>255.25448163456099</v>
      </c>
      <c r="M726">
        <v>36.515686645678798</v>
      </c>
      <c r="N726">
        <v>0.81163289658139803</v>
      </c>
      <c r="O726">
        <v>19.922128487994801</v>
      </c>
      <c r="P726">
        <v>91.488039763901796</v>
      </c>
      <c r="Q726">
        <v>6.2009982253288E-2</v>
      </c>
    </row>
    <row r="727" spans="1:17" hidden="1" x14ac:dyDescent="0.3">
      <c r="A727" t="s">
        <v>1595</v>
      </c>
      <c r="B727" t="s">
        <v>1596</v>
      </c>
      <c r="C727" t="str">
        <f>IFERROR(VLOOKUP(Table1[[#This Row],[Ticker]],[1]!Table2[[Symbol]:[Industry]],2,FALSE),"-")</f>
        <v>-</v>
      </c>
      <c r="D727" t="s">
        <v>163</v>
      </c>
      <c r="E727">
        <v>5964.2608147999999</v>
      </c>
      <c r="F727">
        <v>5289.15</v>
      </c>
      <c r="G727">
        <v>123.10089978015699</v>
      </c>
      <c r="H727">
        <v>11.547354296189701</v>
      </c>
      <c r="I727">
        <v>69.360383703080203</v>
      </c>
      <c r="J727">
        <v>-0.95999738447126604</v>
      </c>
      <c r="K727">
        <v>4854.57825517124</v>
      </c>
      <c r="L727">
        <v>3725.7652735622601</v>
      </c>
      <c r="M727">
        <v>64.684439789426804</v>
      </c>
      <c r="N727">
        <v>0.82433208219281995</v>
      </c>
      <c r="O727">
        <v>7.5721051586738799</v>
      </c>
      <c r="P727">
        <v>208.85547445255401</v>
      </c>
      <c r="Q727">
        <v>0.21800683142094399</v>
      </c>
    </row>
    <row r="728" spans="1:17" x14ac:dyDescent="0.3">
      <c r="A728" t="s">
        <v>1597</v>
      </c>
      <c r="B728" t="s">
        <v>1598</v>
      </c>
      <c r="C728" t="str">
        <f>IFERROR(VLOOKUP(Table1[[#This Row],[Ticker]],[1]!Table2[[Symbol]:[Industry]],2,FALSE),"-")</f>
        <v>-</v>
      </c>
      <c r="D728" t="s">
        <v>1401</v>
      </c>
      <c r="E728">
        <v>5927.8975341249998</v>
      </c>
      <c r="F728">
        <v>921</v>
      </c>
      <c r="G728">
        <v>-3.4283475589072201</v>
      </c>
      <c r="H728">
        <v>19.935674998465601</v>
      </c>
      <c r="I728">
        <v>-9.35367507205153</v>
      </c>
      <c r="J728">
        <v>-3.8404570801298599</v>
      </c>
      <c r="K728">
        <v>838.06341456970597</v>
      </c>
      <c r="L728">
        <v>782.25646754769502</v>
      </c>
      <c r="M728">
        <v>57.025182832476098</v>
      </c>
      <c r="N728">
        <v>0.95671357666254098</v>
      </c>
      <c r="O728">
        <v>18.241042345276799</v>
      </c>
      <c r="P728">
        <v>50.884665792922597</v>
      </c>
      <c r="Q728">
        <v>0.12791134285325401</v>
      </c>
    </row>
    <row r="729" spans="1:17" hidden="1" x14ac:dyDescent="0.3">
      <c r="A729" t="s">
        <v>1599</v>
      </c>
      <c r="B729" t="s">
        <v>1600</v>
      </c>
      <c r="C729" t="str">
        <f>IFERROR(VLOOKUP(Table1[[#This Row],[Ticker]],[1]!Table2[[Symbol]:[Industry]],2,FALSE),"-")</f>
        <v>-</v>
      </c>
      <c r="D729" t="s">
        <v>538</v>
      </c>
      <c r="E729">
        <v>5911.75607313</v>
      </c>
      <c r="F729">
        <v>410.05</v>
      </c>
      <c r="G729">
        <v>-41.397282904660997</v>
      </c>
      <c r="H729">
        <v>-6.8833870114180398</v>
      </c>
      <c r="I729">
        <v>-21.191733776151299</v>
      </c>
      <c r="J729">
        <v>-0.55978649001673697</v>
      </c>
      <c r="K729">
        <v>425.55466849174002</v>
      </c>
      <c r="L729">
        <v>436.44727892880798</v>
      </c>
      <c r="M729">
        <v>38.060147955994402</v>
      </c>
      <c r="N729">
        <v>1.3817389528750399</v>
      </c>
      <c r="O729">
        <v>37.6783319107425</v>
      </c>
      <c r="P729">
        <v>4.3384223918575104</v>
      </c>
      <c r="Q729">
        <v>-6.3929119525568998E-2</v>
      </c>
    </row>
    <row r="730" spans="1:17" x14ac:dyDescent="0.3">
      <c r="A730" t="s">
        <v>1601</v>
      </c>
      <c r="B730" t="s">
        <v>1602</v>
      </c>
      <c r="C730" t="str">
        <f>IFERROR(VLOOKUP(Table1[[#This Row],[Ticker]],[1]!Table2[[Symbol]:[Industry]],2,FALSE),"-")</f>
        <v>-</v>
      </c>
      <c r="D730" t="s">
        <v>138</v>
      </c>
      <c r="E730">
        <v>5888.9549999999999</v>
      </c>
      <c r="F730">
        <v>200.47</v>
      </c>
      <c r="G730">
        <v>34.682272402314602</v>
      </c>
      <c r="H730">
        <v>-3.4923154011191802</v>
      </c>
      <c r="I730">
        <v>-20.8016994787817</v>
      </c>
      <c r="J730">
        <v>0.139448378367481</v>
      </c>
      <c r="K730">
        <v>203.86094869454999</v>
      </c>
      <c r="L730">
        <v>187.99585130443501</v>
      </c>
      <c r="M730">
        <v>60.498869016852296</v>
      </c>
      <c r="N730">
        <v>0.52910482667674597</v>
      </c>
      <c r="O730">
        <v>32.164413627974199</v>
      </c>
      <c r="P730">
        <v>82.910583941605793</v>
      </c>
      <c r="Q730">
        <v>3.8696864227930998E-2</v>
      </c>
    </row>
    <row r="731" spans="1:17" hidden="1" x14ac:dyDescent="0.3">
      <c r="A731" t="s">
        <v>1603</v>
      </c>
      <c r="B731" t="s">
        <v>1604</v>
      </c>
      <c r="C731" t="str">
        <f>IFERROR(VLOOKUP(Table1[[#This Row],[Ticker]],[1]!Table2[[Symbol]:[Industry]],2,FALSE),"-")</f>
        <v>-</v>
      </c>
      <c r="D731" t="s">
        <v>54</v>
      </c>
      <c r="E731">
        <v>5868.3965124750002</v>
      </c>
      <c r="F731">
        <v>1402.3</v>
      </c>
      <c r="G731">
        <v>-7.0466655407890704</v>
      </c>
      <c r="H731">
        <v>12.602347569411901</v>
      </c>
      <c r="I731">
        <v>22.819241590609799</v>
      </c>
      <c r="J731">
        <v>5.47468295564589</v>
      </c>
      <c r="K731">
        <v>1223.7618747126601</v>
      </c>
      <c r="M731">
        <v>69.777156983028803</v>
      </c>
      <c r="N731">
        <v>0.982001423530658</v>
      </c>
      <c r="O731">
        <v>0.94131070384368898</v>
      </c>
      <c r="P731">
        <v>44.567010309278302</v>
      </c>
    </row>
    <row r="732" spans="1:17" x14ac:dyDescent="0.3">
      <c r="A732" t="s">
        <v>1605</v>
      </c>
      <c r="B732" t="s">
        <v>1606</v>
      </c>
      <c r="C732" t="str">
        <f>IFERROR(VLOOKUP(Table1[[#This Row],[Ticker]],[1]!Table2[[Symbol]:[Industry]],2,FALSE),"-")</f>
        <v>-</v>
      </c>
      <c r="D732" t="s">
        <v>1607</v>
      </c>
      <c r="E732">
        <v>5859.59991188</v>
      </c>
      <c r="F732">
        <v>330.65</v>
      </c>
      <c r="G732">
        <v>17.6612348964677</v>
      </c>
      <c r="H732">
        <v>-1.0822067002443301</v>
      </c>
      <c r="I732">
        <v>0.32600605422337903</v>
      </c>
      <c r="J732">
        <v>1.2050876795997101</v>
      </c>
      <c r="K732">
        <v>333.251591881119</v>
      </c>
      <c r="L732">
        <v>296.72500136334202</v>
      </c>
      <c r="M732">
        <v>45.290954334229198</v>
      </c>
      <c r="N732">
        <v>0.59713314396013295</v>
      </c>
      <c r="O732">
        <v>22.153334341448598</v>
      </c>
      <c r="P732">
        <v>62.4815724815724</v>
      </c>
      <c r="Q732">
        <v>0.132889898571624</v>
      </c>
    </row>
    <row r="733" spans="1:17" x14ac:dyDescent="0.3">
      <c r="A733" t="s">
        <v>1608</v>
      </c>
      <c r="B733" t="s">
        <v>1609</v>
      </c>
      <c r="C733" t="str">
        <f>IFERROR(VLOOKUP(Table1[[#This Row],[Ticker]],[1]!Table2[[Symbol]:[Industry]],2,FALSE),"-")</f>
        <v>-</v>
      </c>
      <c r="D733" t="s">
        <v>257</v>
      </c>
      <c r="E733">
        <v>5807.9839911400004</v>
      </c>
      <c r="F733">
        <v>723.65</v>
      </c>
      <c r="G733">
        <v>-13.175380750501001</v>
      </c>
      <c r="H733">
        <v>-6.0450908482093704</v>
      </c>
      <c r="I733">
        <v>-21.332020340557001</v>
      </c>
      <c r="J733">
        <v>-7.5585422648275697</v>
      </c>
      <c r="K733">
        <v>758.28921800369903</v>
      </c>
      <c r="L733">
        <v>704.89854177224697</v>
      </c>
      <c r="M733">
        <v>27.9573667339377</v>
      </c>
      <c r="N733">
        <v>1.1087759659610801</v>
      </c>
      <c r="O733">
        <v>22.1308643681337</v>
      </c>
      <c r="P733">
        <v>24.6383052015156</v>
      </c>
    </row>
    <row r="734" spans="1:17" hidden="1" x14ac:dyDescent="0.3">
      <c r="A734" t="s">
        <v>1610</v>
      </c>
      <c r="B734" t="s">
        <v>1611</v>
      </c>
      <c r="C734" t="str">
        <f>IFERROR(VLOOKUP(Table1[[#This Row],[Ticker]],[1]!Table2[[Symbol]:[Industry]],2,FALSE),"-")</f>
        <v>-</v>
      </c>
      <c r="D734" t="s">
        <v>549</v>
      </c>
      <c r="E734">
        <v>5748.6266148149998</v>
      </c>
      <c r="F734">
        <v>6257.25</v>
      </c>
      <c r="G734">
        <v>-18.2269069803428</v>
      </c>
      <c r="H734">
        <v>9.9810770780237092</v>
      </c>
      <c r="I734">
        <v>-3.7974218443022498</v>
      </c>
      <c r="J734">
        <v>3.4592248393042402</v>
      </c>
      <c r="K734">
        <v>5834.0987851966702</v>
      </c>
      <c r="L734">
        <v>5603.1701838105701</v>
      </c>
      <c r="M734">
        <v>59.890528867963802</v>
      </c>
      <c r="N734">
        <v>0.84589987860577598</v>
      </c>
      <c r="O734">
        <v>3.0804267050221701</v>
      </c>
      <c r="P734">
        <v>25.561865393105101</v>
      </c>
      <c r="Q734">
        <v>5.2646933099793E-2</v>
      </c>
    </row>
    <row r="735" spans="1:17" x14ac:dyDescent="0.3">
      <c r="A735" t="s">
        <v>1612</v>
      </c>
      <c r="B735" t="s">
        <v>1613</v>
      </c>
      <c r="C735" t="str">
        <f>IFERROR(VLOOKUP(Table1[[#This Row],[Ticker]],[1]!Table2[[Symbol]:[Industry]],2,FALSE),"-")</f>
        <v>-</v>
      </c>
      <c r="D735" t="s">
        <v>276</v>
      </c>
      <c r="E735">
        <v>5733.9553382399999</v>
      </c>
      <c r="F735">
        <v>789.65</v>
      </c>
      <c r="G735">
        <v>-22.840684350076401</v>
      </c>
      <c r="H735">
        <v>-0.64171074907305303</v>
      </c>
      <c r="I735">
        <v>-12.7439103057654</v>
      </c>
      <c r="J735">
        <v>-2.7768844146609402</v>
      </c>
      <c r="K735">
        <v>769.98498178617604</v>
      </c>
      <c r="L735">
        <v>762.24038643906601</v>
      </c>
      <c r="M735">
        <v>58.978136611437002</v>
      </c>
      <c r="N735">
        <v>0.79077722559339603</v>
      </c>
      <c r="O735">
        <v>10.0234281010574</v>
      </c>
      <c r="P735">
        <v>22.426356589147201</v>
      </c>
      <c r="Q735">
        <v>4.7704422462795E-2</v>
      </c>
    </row>
    <row r="736" spans="1:17" hidden="1" x14ac:dyDescent="0.3">
      <c r="A736" t="s">
        <v>1614</v>
      </c>
      <c r="B736" t="s">
        <v>1615</v>
      </c>
      <c r="C736" t="str">
        <f>IFERROR(VLOOKUP(Table1[[#This Row],[Ticker]],[1]!Table2[[Symbol]:[Industry]],2,FALSE),"-")</f>
        <v>-</v>
      </c>
      <c r="D736" t="s">
        <v>535</v>
      </c>
      <c r="E736">
        <v>5671.5827609600001</v>
      </c>
      <c r="F736">
        <v>5744.75</v>
      </c>
      <c r="G736">
        <v>30.7003743007085</v>
      </c>
      <c r="H736">
        <v>0.90053953369068196</v>
      </c>
      <c r="I736">
        <v>24.805572082468899</v>
      </c>
      <c r="J736">
        <v>-2.8149051245407</v>
      </c>
      <c r="K736">
        <v>5770.7157580336798</v>
      </c>
      <c r="L736">
        <v>4956.3927585076899</v>
      </c>
      <c r="M736">
        <v>44.141694901399397</v>
      </c>
      <c r="N736">
        <v>0.568523713758883</v>
      </c>
      <c r="O736">
        <v>16.609077853692501</v>
      </c>
      <c r="P736">
        <v>101.034084546472</v>
      </c>
      <c r="Q736">
        <v>0.15078758310614701</v>
      </c>
    </row>
    <row r="737" spans="1:17" x14ac:dyDescent="0.3">
      <c r="A737" t="s">
        <v>1616</v>
      </c>
      <c r="B737" t="s">
        <v>1617</v>
      </c>
      <c r="C737" t="str">
        <f>IFERROR(VLOOKUP(Table1[[#This Row],[Ticker]],[1]!Table2[[Symbol]:[Industry]],2,FALSE),"-")</f>
        <v>-</v>
      </c>
      <c r="D737" t="s">
        <v>276</v>
      </c>
      <c r="E737">
        <v>5625.717826954</v>
      </c>
      <c r="F737">
        <v>168.84</v>
      </c>
      <c r="G737">
        <v>-30.4696070237922</v>
      </c>
      <c r="H737">
        <v>-0.51254342264138297</v>
      </c>
      <c r="I737">
        <v>-16.914297226081501</v>
      </c>
      <c r="J737">
        <v>-5.23188713702526</v>
      </c>
      <c r="K737">
        <v>164.941171173947</v>
      </c>
      <c r="L737">
        <v>165.49208460035899</v>
      </c>
      <c r="M737">
        <v>54.715724663915502</v>
      </c>
      <c r="N737">
        <v>1.03229837237897</v>
      </c>
      <c r="O737">
        <v>30.0639658848614</v>
      </c>
      <c r="P737">
        <v>29.826989619377098</v>
      </c>
      <c r="Q737">
        <v>-6.7186550315315993E-2</v>
      </c>
    </row>
    <row r="738" spans="1:17" x14ac:dyDescent="0.3">
      <c r="A738" t="s">
        <v>1618</v>
      </c>
      <c r="B738" t="s">
        <v>1619</v>
      </c>
      <c r="C738" t="str">
        <f>IFERROR(VLOOKUP(Table1[[#This Row],[Ticker]],[1]!Table2[[Symbol]:[Industry]],2,FALSE),"-")</f>
        <v>-</v>
      </c>
      <c r="D738" t="s">
        <v>338</v>
      </c>
      <c r="E738">
        <v>5613.6568026900004</v>
      </c>
      <c r="F738">
        <v>261.45</v>
      </c>
      <c r="G738">
        <v>-18.320000429687202</v>
      </c>
      <c r="H738">
        <v>-2.5804206628398401</v>
      </c>
      <c r="I738">
        <v>12.8694905612043</v>
      </c>
      <c r="J738">
        <v>-0.112478620711634</v>
      </c>
      <c r="K738">
        <v>263.33701010414501</v>
      </c>
      <c r="L738">
        <v>242.004538512339</v>
      </c>
      <c r="M738">
        <v>40.976945213227403</v>
      </c>
      <c r="N738">
        <v>0.61281381973466498</v>
      </c>
      <c r="O738">
        <v>13.6354943583859</v>
      </c>
      <c r="P738">
        <v>38.3333333333333</v>
      </c>
      <c r="Q738">
        <v>-8.7507847024633004E-2</v>
      </c>
    </row>
    <row r="739" spans="1:17" x14ac:dyDescent="0.3">
      <c r="A739" t="s">
        <v>1620</v>
      </c>
      <c r="B739" t="s">
        <v>1621</v>
      </c>
      <c r="C739" t="str">
        <f>IFERROR(VLOOKUP(Table1[[#This Row],[Ticker]],[1]!Table2[[Symbol]:[Industry]],2,FALSE),"-")</f>
        <v>-</v>
      </c>
      <c r="D739" t="s">
        <v>257</v>
      </c>
      <c r="E739">
        <v>5591.3246540250002</v>
      </c>
      <c r="F739">
        <v>1806.95</v>
      </c>
      <c r="G739">
        <v>-63.518038948794697</v>
      </c>
      <c r="H739">
        <v>-2.0951452084227902</v>
      </c>
      <c r="I739">
        <v>-17.2306199249328</v>
      </c>
      <c r="J739">
        <v>-0.181410144102232</v>
      </c>
      <c r="K739">
        <v>1833.39001638883</v>
      </c>
      <c r="L739">
        <v>1927.9809716309801</v>
      </c>
      <c r="M739">
        <v>58.519421372304301</v>
      </c>
      <c r="N739">
        <v>0.50666068290307598</v>
      </c>
      <c r="O739">
        <v>61.617642989567997</v>
      </c>
      <c r="P739">
        <v>12.934374999999999</v>
      </c>
      <c r="Q739">
        <v>1.8660564297856001E-2</v>
      </c>
    </row>
    <row r="740" spans="1:17" x14ac:dyDescent="0.3">
      <c r="A740" t="s">
        <v>1622</v>
      </c>
      <c r="B740" t="s">
        <v>1623</v>
      </c>
      <c r="C740" t="str">
        <f>IFERROR(VLOOKUP(Table1[[#This Row],[Ticker]],[1]!Table2[[Symbol]:[Industry]],2,FALSE),"-")</f>
        <v>-</v>
      </c>
      <c r="D740" t="s">
        <v>54</v>
      </c>
      <c r="E740">
        <v>5571.6667099850001</v>
      </c>
      <c r="F740">
        <v>1397.3</v>
      </c>
      <c r="G740">
        <v>-24.292328361861099</v>
      </c>
      <c r="H740">
        <v>7.39054728166185</v>
      </c>
      <c r="I740">
        <v>6.3418445876220204</v>
      </c>
      <c r="J740">
        <v>3.7586891011888199</v>
      </c>
      <c r="K740">
        <v>1312.30578373964</v>
      </c>
      <c r="L740">
        <v>1232.7973095494499</v>
      </c>
      <c r="M740">
        <v>61.286285238279198</v>
      </c>
      <c r="N740">
        <v>0.97933881077042895</v>
      </c>
      <c r="O740">
        <v>5.1313246976311504</v>
      </c>
      <c r="P740">
        <v>39.110956244710998</v>
      </c>
      <c r="Q740">
        <v>-4.3026563720330001E-3</v>
      </c>
    </row>
    <row r="741" spans="1:17" hidden="1" x14ac:dyDescent="0.3">
      <c r="A741" t="s">
        <v>1624</v>
      </c>
      <c r="B741" t="s">
        <v>1625</v>
      </c>
      <c r="C741" t="str">
        <f>IFERROR(VLOOKUP(Table1[[#This Row],[Ticker]],[1]!Table2[[Symbol]:[Industry]],2,FALSE),"-")</f>
        <v>-</v>
      </c>
      <c r="D741" t="s">
        <v>573</v>
      </c>
      <c r="E741">
        <v>5571.1231297199902</v>
      </c>
      <c r="F741">
        <v>1432.9</v>
      </c>
      <c r="G741">
        <v>-11.162432199372001</v>
      </c>
      <c r="H741">
        <v>-6.7974891915982596</v>
      </c>
      <c r="I741">
        <v>7.3867075114216103</v>
      </c>
      <c r="J741">
        <v>-8.0066809251028896</v>
      </c>
      <c r="K741">
        <v>1460.0971305523899</v>
      </c>
      <c r="L741">
        <v>1307.98610183201</v>
      </c>
      <c r="M741">
        <v>33.4136158628868</v>
      </c>
      <c r="N741">
        <v>0.5685199079944</v>
      </c>
      <c r="O741">
        <v>20.036290041175199</v>
      </c>
      <c r="P741">
        <v>46.964102564102497</v>
      </c>
      <c r="Q741">
        <v>-4.0071839905268997E-2</v>
      </c>
    </row>
    <row r="742" spans="1:17" x14ac:dyDescent="0.3">
      <c r="A742" t="s">
        <v>1626</v>
      </c>
      <c r="B742" t="s">
        <v>1627</v>
      </c>
      <c r="C742" t="str">
        <f>IFERROR(VLOOKUP(Table1[[#This Row],[Ticker]],[1]!Table2[[Symbol]:[Industry]],2,FALSE),"-")</f>
        <v>-</v>
      </c>
      <c r="D742" t="s">
        <v>24</v>
      </c>
      <c r="E742">
        <v>5528.2224682750002</v>
      </c>
      <c r="F742">
        <v>320</v>
      </c>
      <c r="G742">
        <v>-30.3594627442906</v>
      </c>
      <c r="H742">
        <v>-4.8292897508897097</v>
      </c>
      <c r="I742">
        <v>-20.762397432594799</v>
      </c>
      <c r="J742">
        <v>-1.09186904161148</v>
      </c>
      <c r="K742">
        <v>337.21704431340697</v>
      </c>
      <c r="L742">
        <v>347.163053082673</v>
      </c>
      <c r="M742">
        <v>52.010085266040697</v>
      </c>
      <c r="N742">
        <v>0.61428422939757699</v>
      </c>
      <c r="O742">
        <v>31.953125</v>
      </c>
      <c r="P742">
        <v>2.6628168110362598</v>
      </c>
      <c r="Q742">
        <v>-2.5404514103498001E-2</v>
      </c>
    </row>
    <row r="743" spans="1:17" x14ac:dyDescent="0.3">
      <c r="A743" t="s">
        <v>1628</v>
      </c>
      <c r="B743" t="s">
        <v>1629</v>
      </c>
      <c r="C743" t="str">
        <f>IFERROR(VLOOKUP(Table1[[#This Row],[Ticker]],[1]!Table2[[Symbol]:[Industry]],2,FALSE),"-")</f>
        <v>-</v>
      </c>
      <c r="D743" t="s">
        <v>72</v>
      </c>
      <c r="E743">
        <v>5523.5839999999998</v>
      </c>
      <c r="F743">
        <v>755.3</v>
      </c>
      <c r="G743">
        <v>52.158745432825498</v>
      </c>
      <c r="H743">
        <v>-15.883827045049101</v>
      </c>
      <c r="I743">
        <v>-30.220748607891899</v>
      </c>
      <c r="J743">
        <v>-9.9547145730434092</v>
      </c>
      <c r="K743">
        <v>849.294418339309</v>
      </c>
      <c r="L743">
        <v>788.21411311463305</v>
      </c>
      <c r="M743">
        <v>30.662807247667001</v>
      </c>
      <c r="N743">
        <v>0.70086728969032897</v>
      </c>
      <c r="O743">
        <v>54.243347014431301</v>
      </c>
      <c r="P743">
        <v>91.554653816890607</v>
      </c>
      <c r="Q743">
        <v>9.5811664870249003E-2</v>
      </c>
    </row>
    <row r="744" spans="1:17" x14ac:dyDescent="0.3">
      <c r="A744" t="s">
        <v>1630</v>
      </c>
      <c r="B744" t="s">
        <v>1631</v>
      </c>
      <c r="C744" t="str">
        <f>IFERROR(VLOOKUP(Table1[[#This Row],[Ticker]],[1]!Table2[[Symbol]:[Industry]],2,FALSE),"-")</f>
        <v>-</v>
      </c>
      <c r="D744" t="s">
        <v>1401</v>
      </c>
      <c r="E744">
        <v>5475.5271652499996</v>
      </c>
      <c r="F744">
        <v>781.85</v>
      </c>
      <c r="G744">
        <v>28.976482549645599</v>
      </c>
      <c r="H744">
        <v>33.0772696374204</v>
      </c>
      <c r="I744">
        <v>70.808650518034796</v>
      </c>
      <c r="J744">
        <v>-1.1910982215224699</v>
      </c>
      <c r="K744">
        <v>635.54157752610001</v>
      </c>
      <c r="L744">
        <v>518.87309308460499</v>
      </c>
      <c r="M744">
        <v>58.985995389256701</v>
      </c>
      <c r="N744">
        <v>0.96663798268919099</v>
      </c>
      <c r="O744">
        <v>9.9699430837116996</v>
      </c>
      <c r="P744">
        <v>108.493333333333</v>
      </c>
      <c r="Q744">
        <v>3.8086082215978E-2</v>
      </c>
    </row>
    <row r="745" spans="1:17" hidden="1" x14ac:dyDescent="0.3">
      <c r="A745" t="s">
        <v>1632</v>
      </c>
      <c r="B745" t="s">
        <v>1633</v>
      </c>
      <c r="C745" t="str">
        <f>IFERROR(VLOOKUP(Table1[[#This Row],[Ticker]],[1]!Table2[[Symbol]:[Industry]],2,FALSE),"-")</f>
        <v>-</v>
      </c>
      <c r="D745" t="s">
        <v>101</v>
      </c>
      <c r="E745">
        <v>5458.2914341199903</v>
      </c>
      <c r="F745">
        <v>518.35</v>
      </c>
      <c r="G745">
        <v>22407.922991773099</v>
      </c>
      <c r="H745">
        <v>38.699800041402703</v>
      </c>
      <c r="I745">
        <v>1800.26454739767</v>
      </c>
      <c r="J745">
        <v>-0.58417673391918201</v>
      </c>
      <c r="K745">
        <v>218.534271534216</v>
      </c>
      <c r="L745">
        <v>74.099885893438199</v>
      </c>
      <c r="M745">
        <v>99.996028980006102</v>
      </c>
      <c r="N745">
        <v>0.84594617943069395</v>
      </c>
      <c r="O745">
        <v>0</v>
      </c>
      <c r="P745">
        <v>25185.365853658499</v>
      </c>
      <c r="Q745">
        <v>0.12912673967326899</v>
      </c>
    </row>
    <row r="746" spans="1:17" x14ac:dyDescent="0.3">
      <c r="A746" t="s">
        <v>1634</v>
      </c>
      <c r="B746" t="s">
        <v>1635</v>
      </c>
      <c r="C746" t="str">
        <f>IFERROR(VLOOKUP(Table1[[#This Row],[Ticker]],[1]!Table2[[Symbol]:[Industry]],2,FALSE),"-")</f>
        <v>-</v>
      </c>
      <c r="D746" t="s">
        <v>252</v>
      </c>
      <c r="E746">
        <v>5456.8062567199904</v>
      </c>
      <c r="F746">
        <v>289.35000000000002</v>
      </c>
      <c r="G746">
        <v>8.6575492035196504</v>
      </c>
      <c r="H746">
        <v>23.079922063952701</v>
      </c>
      <c r="I746">
        <v>21.6164038726846</v>
      </c>
      <c r="J746">
        <v>13.9536862381817</v>
      </c>
      <c r="K746">
        <v>250.86009658755199</v>
      </c>
      <c r="L746">
        <v>231.99272651198399</v>
      </c>
      <c r="M746">
        <v>78.874239074970006</v>
      </c>
      <c r="N746">
        <v>2.1077563399107802</v>
      </c>
      <c r="O746">
        <v>5.0630724036633703</v>
      </c>
      <c r="P746">
        <v>63.4745762711864</v>
      </c>
      <c r="Q746">
        <v>0.18729627408216101</v>
      </c>
    </row>
    <row r="747" spans="1:17" hidden="1" x14ac:dyDescent="0.3">
      <c r="A747" t="s">
        <v>1636</v>
      </c>
      <c r="B747" t="s">
        <v>1637</v>
      </c>
      <c r="C747" t="str">
        <f>IFERROR(VLOOKUP(Table1[[#This Row],[Ticker]],[1]!Table2[[Symbol]:[Industry]],2,FALSE),"-")</f>
        <v>-</v>
      </c>
      <c r="D747" t="s">
        <v>538</v>
      </c>
      <c r="E747">
        <v>5451.9510842999998</v>
      </c>
      <c r="F747">
        <v>782.55</v>
      </c>
      <c r="G747">
        <v>56.514780644552303</v>
      </c>
      <c r="H747">
        <v>16.825619152506501</v>
      </c>
      <c r="I747">
        <v>73.082230701956902</v>
      </c>
      <c r="J747">
        <v>-5.2316126313550804</v>
      </c>
      <c r="K747">
        <v>664.14066627583395</v>
      </c>
      <c r="M747">
        <v>53.1197711637532</v>
      </c>
      <c r="N747">
        <v>1.7579704324841701</v>
      </c>
      <c r="O747">
        <v>20.8868442910996</v>
      </c>
      <c r="P747">
        <v>110.702746365105</v>
      </c>
    </row>
    <row r="748" spans="1:17" x14ac:dyDescent="0.3">
      <c r="A748" t="s">
        <v>1638</v>
      </c>
      <c r="B748" t="s">
        <v>1639</v>
      </c>
      <c r="C748" t="str">
        <f>IFERROR(VLOOKUP(Table1[[#This Row],[Ticker]],[1]!Table2[[Symbol]:[Industry]],2,FALSE),"-")</f>
        <v>-</v>
      </c>
      <c r="D748" t="s">
        <v>405</v>
      </c>
      <c r="E748">
        <v>5414.5133936849998</v>
      </c>
      <c r="F748">
        <v>49.13</v>
      </c>
      <c r="G748">
        <v>-26.8921578246267</v>
      </c>
      <c r="H748">
        <v>-0.84393312137803</v>
      </c>
      <c r="I748">
        <v>-17.803266806474799</v>
      </c>
      <c r="J748">
        <v>-1.4248492719496</v>
      </c>
      <c r="K748">
        <v>50.024154927024497</v>
      </c>
      <c r="L748">
        <v>51.558814101128199</v>
      </c>
      <c r="M748">
        <v>47.414487378793297</v>
      </c>
      <c r="N748">
        <v>0.56148548879383497</v>
      </c>
      <c r="O748">
        <v>39.018929371056302</v>
      </c>
      <c r="P748">
        <v>9.5429208472686593</v>
      </c>
    </row>
    <row r="749" spans="1:17" hidden="1" x14ac:dyDescent="0.3">
      <c r="A749" t="s">
        <v>1640</v>
      </c>
      <c r="B749" t="s">
        <v>1641</v>
      </c>
      <c r="C749" t="str">
        <f>IFERROR(VLOOKUP(Table1[[#This Row],[Ticker]],[1]!Table2[[Symbol]:[Industry]],2,FALSE),"-")</f>
        <v>-</v>
      </c>
      <c r="D749" t="s">
        <v>384</v>
      </c>
      <c r="E749">
        <v>5411.6626254000003</v>
      </c>
      <c r="F749">
        <v>12640.6</v>
      </c>
      <c r="G749">
        <v>6.4063071710416697</v>
      </c>
      <c r="H749">
        <v>18.343081302600901</v>
      </c>
      <c r="I749">
        <v>26.032205379948302</v>
      </c>
      <c r="J749">
        <v>-3.2509604484851402</v>
      </c>
      <c r="K749">
        <v>11760.1004444872</v>
      </c>
      <c r="L749">
        <v>10401.647260153301</v>
      </c>
      <c r="M749">
        <v>54.723601995755402</v>
      </c>
      <c r="N749">
        <v>0.610912880209035</v>
      </c>
      <c r="O749">
        <v>8.5573469613783892</v>
      </c>
      <c r="P749">
        <v>51.697818847319297</v>
      </c>
      <c r="Q749">
        <v>-3.2492814553713001E-2</v>
      </c>
    </row>
    <row r="750" spans="1:17" x14ac:dyDescent="0.3">
      <c r="A750" t="s">
        <v>1642</v>
      </c>
      <c r="B750" t="s">
        <v>1643</v>
      </c>
      <c r="C750" t="str">
        <f>IFERROR(VLOOKUP(Table1[[#This Row],[Ticker]],[1]!Table2[[Symbol]:[Industry]],2,FALSE),"-")</f>
        <v>-</v>
      </c>
      <c r="D750" t="s">
        <v>496</v>
      </c>
      <c r="E750">
        <v>5405.9715204059903</v>
      </c>
      <c r="F750">
        <v>105.63</v>
      </c>
      <c r="G750">
        <v>-42.202457216307202</v>
      </c>
      <c r="H750">
        <v>-4.2069850618792897</v>
      </c>
      <c r="I750">
        <v>-15.1560845147665</v>
      </c>
      <c r="J750">
        <v>-4.1447692736300503</v>
      </c>
      <c r="K750">
        <v>108.37599452476</v>
      </c>
      <c r="L750">
        <v>108.777654365066</v>
      </c>
      <c r="M750">
        <v>42.475054949906102</v>
      </c>
      <c r="N750">
        <v>0.91590823342143601</v>
      </c>
      <c r="O750">
        <v>30.360692984947399</v>
      </c>
      <c r="P750">
        <v>15.442622950819599</v>
      </c>
      <c r="Q750">
        <v>-9.2432682461234997E-2</v>
      </c>
    </row>
    <row r="751" spans="1:17" hidden="1" x14ac:dyDescent="0.3">
      <c r="A751" t="s">
        <v>1644</v>
      </c>
      <c r="B751" t="s">
        <v>1645</v>
      </c>
      <c r="C751" t="str">
        <f>IFERROR(VLOOKUP(Table1[[#This Row],[Ticker]],[1]!Table2[[Symbol]:[Industry]],2,FALSE),"-")</f>
        <v>-</v>
      </c>
      <c r="D751" t="s">
        <v>281</v>
      </c>
      <c r="E751">
        <v>5392.1757661049996</v>
      </c>
      <c r="F751">
        <v>399.75</v>
      </c>
      <c r="G751">
        <v>-21.646021571102999</v>
      </c>
      <c r="H751">
        <v>7.8403027777060004</v>
      </c>
      <c r="I751">
        <v>3.7065443285460602</v>
      </c>
      <c r="J751">
        <v>-1.73622129652204</v>
      </c>
      <c r="K751">
        <v>370.68790972894902</v>
      </c>
      <c r="L751">
        <v>359.911614441224</v>
      </c>
      <c r="M751">
        <v>61.216237011973803</v>
      </c>
      <c r="N751">
        <v>1.82891479363068</v>
      </c>
      <c r="O751">
        <v>2.0637898686679002</v>
      </c>
      <c r="P751">
        <v>27.3089171974522</v>
      </c>
      <c r="Q751">
        <v>3.5745365819858002E-2</v>
      </c>
    </row>
    <row r="752" spans="1:17" x14ac:dyDescent="0.3">
      <c r="A752" t="s">
        <v>1646</v>
      </c>
      <c r="B752" t="s">
        <v>1647</v>
      </c>
      <c r="C752" t="str">
        <f>IFERROR(VLOOKUP(Table1[[#This Row],[Ticker]],[1]!Table2[[Symbol]:[Industry]],2,FALSE),"-")</f>
        <v>-</v>
      </c>
      <c r="D752" t="s">
        <v>338</v>
      </c>
      <c r="E752">
        <v>5368.2962281199998</v>
      </c>
      <c r="F752">
        <v>2118.3000000000002</v>
      </c>
      <c r="G752">
        <v>32.946970894257198</v>
      </c>
      <c r="H752">
        <v>11.471780631486</v>
      </c>
      <c r="I752">
        <v>78.3717579292435</v>
      </c>
      <c r="J752">
        <v>11.661301302256501</v>
      </c>
      <c r="K752">
        <v>1909.66533012424</v>
      </c>
      <c r="L752">
        <v>1553.69546612354</v>
      </c>
      <c r="M752">
        <v>61.756817924590401</v>
      </c>
      <c r="N752">
        <v>0.88686132361647096</v>
      </c>
      <c r="O752">
        <v>7.1165557286503303</v>
      </c>
      <c r="P752">
        <v>122.66253219109601</v>
      </c>
      <c r="Q752">
        <v>-3.1315174314502002E-2</v>
      </c>
    </row>
    <row r="753" spans="1:17" x14ac:dyDescent="0.3">
      <c r="A753" t="s">
        <v>1648</v>
      </c>
      <c r="B753" t="s">
        <v>1649</v>
      </c>
      <c r="C753" t="str">
        <f>IFERROR(VLOOKUP(Table1[[#This Row],[Ticker]],[1]!Table2[[Symbol]:[Industry]],2,FALSE),"-")</f>
        <v>-</v>
      </c>
      <c r="D753" t="s">
        <v>54</v>
      </c>
      <c r="E753">
        <v>5367.6249749999997</v>
      </c>
      <c r="F753">
        <v>574.6</v>
      </c>
      <c r="G753">
        <v>-32.283235303597799</v>
      </c>
      <c r="H753">
        <v>10.467212015538101</v>
      </c>
      <c r="I753">
        <v>4.6319433235230996</v>
      </c>
      <c r="J753">
        <v>-2.85477797552136</v>
      </c>
      <c r="K753">
        <v>536.416851056788</v>
      </c>
      <c r="L753">
        <v>511.15439531288303</v>
      </c>
      <c r="M753">
        <v>69.6993446579649</v>
      </c>
      <c r="N753">
        <v>3.47138343754014</v>
      </c>
      <c r="O753">
        <v>10.5116602854159</v>
      </c>
      <c r="P753">
        <v>33.302401113559903</v>
      </c>
      <c r="Q753">
        <v>-2.990532127553E-2</v>
      </c>
    </row>
    <row r="754" spans="1:17" x14ac:dyDescent="0.3">
      <c r="A754" t="s">
        <v>1650</v>
      </c>
      <c r="B754" t="s">
        <v>1651</v>
      </c>
      <c r="C754" t="str">
        <f>IFERROR(VLOOKUP(Table1[[#This Row],[Ticker]],[1]!Table2[[Symbol]:[Industry]],2,FALSE),"-")</f>
        <v>-</v>
      </c>
      <c r="D754" t="s">
        <v>1105</v>
      </c>
      <c r="E754">
        <v>5343.8289514999997</v>
      </c>
      <c r="F754">
        <v>3137.6</v>
      </c>
      <c r="G754">
        <v>-4.3166079740700898</v>
      </c>
      <c r="H754">
        <v>0.72800396730310402</v>
      </c>
      <c r="I754">
        <v>-3.8177775383188202</v>
      </c>
      <c r="J754">
        <v>-0.486693989937172</v>
      </c>
      <c r="K754">
        <v>3115.8486258417001</v>
      </c>
      <c r="L754">
        <v>2983.3297233020098</v>
      </c>
      <c r="M754">
        <v>55.286285153190597</v>
      </c>
      <c r="N754">
        <v>0.88736744345438001</v>
      </c>
      <c r="O754">
        <v>17.924528301886799</v>
      </c>
      <c r="P754">
        <v>36.417391304347802</v>
      </c>
      <c r="Q754">
        <v>-6.6887914079731006E-2</v>
      </c>
    </row>
    <row r="755" spans="1:17" hidden="1" x14ac:dyDescent="0.3">
      <c r="A755" t="s">
        <v>1652</v>
      </c>
      <c r="B755" t="s">
        <v>1653</v>
      </c>
      <c r="C755" t="str">
        <f>IFERROR(VLOOKUP(Table1[[#This Row],[Ticker]],[1]!Table2[[Symbol]:[Industry]],2,FALSE),"-")</f>
        <v>-</v>
      </c>
      <c r="D755" t="s">
        <v>204</v>
      </c>
      <c r="E755">
        <v>5327.8530762849996</v>
      </c>
      <c r="F755">
        <v>8034.6</v>
      </c>
      <c r="G755">
        <v>76.5469728165764</v>
      </c>
      <c r="H755">
        <v>16.6026385010795</v>
      </c>
      <c r="I755">
        <v>-0.61575937569529704</v>
      </c>
      <c r="J755">
        <v>5.7776483571242503</v>
      </c>
      <c r="K755">
        <v>7356.8420263524104</v>
      </c>
      <c r="L755">
        <v>6691.8735276826601</v>
      </c>
      <c r="M755">
        <v>68.133105044171302</v>
      </c>
      <c r="N755">
        <v>1.3745258959089099</v>
      </c>
      <c r="O755">
        <v>13.047320339531501</v>
      </c>
      <c r="P755">
        <v>123.183333333333</v>
      </c>
      <c r="Q755">
        <v>0.104867786350564</v>
      </c>
    </row>
    <row r="756" spans="1:17" x14ac:dyDescent="0.3">
      <c r="A756" t="s">
        <v>1654</v>
      </c>
      <c r="B756" t="s">
        <v>1655</v>
      </c>
      <c r="C756" t="str">
        <f>IFERROR(VLOOKUP(Table1[[#This Row],[Ticker]],[1]!Table2[[Symbol]:[Industry]],2,FALSE),"-")</f>
        <v>-</v>
      </c>
      <c r="D756" t="s">
        <v>989</v>
      </c>
      <c r="E756">
        <v>5312.7904584300004</v>
      </c>
      <c r="F756">
        <v>40.15</v>
      </c>
      <c r="G756">
        <v>12.589044989909301</v>
      </c>
      <c r="H756">
        <v>-0.99475442550943605</v>
      </c>
      <c r="I756">
        <v>1.92138447887008</v>
      </c>
      <c r="J756">
        <v>0.68815015622029196</v>
      </c>
      <c r="K756">
        <v>40.314519001275997</v>
      </c>
      <c r="L756">
        <v>34.536750210294997</v>
      </c>
      <c r="M756">
        <v>54.223935572384903</v>
      </c>
      <c r="N756">
        <v>0.68992357071142896</v>
      </c>
      <c r="O756">
        <v>14.819427148194199</v>
      </c>
      <c r="P756">
        <v>78.4444444444444</v>
      </c>
      <c r="Q756">
        <v>9.7803703547320001E-2</v>
      </c>
    </row>
    <row r="757" spans="1:17" x14ac:dyDescent="0.3">
      <c r="A757" t="s">
        <v>1656</v>
      </c>
      <c r="B757" t="s">
        <v>1657</v>
      </c>
      <c r="C757" t="str">
        <f>IFERROR(VLOOKUP(Table1[[#This Row],[Ticker]],[1]!Table2[[Symbol]:[Industry]],2,FALSE),"-")</f>
        <v>-</v>
      </c>
      <c r="D757" t="s">
        <v>1658</v>
      </c>
      <c r="E757">
        <v>5305.2283990199903</v>
      </c>
      <c r="F757">
        <v>1107.8</v>
      </c>
      <c r="G757">
        <v>73.156650723907902</v>
      </c>
      <c r="H757">
        <v>0.24822175829617699</v>
      </c>
      <c r="I757">
        <v>49.8608304877717</v>
      </c>
      <c r="J757">
        <v>1.1473643843483301</v>
      </c>
      <c r="K757">
        <v>1031.6015765547399</v>
      </c>
      <c r="L757">
        <v>843.38557913688499</v>
      </c>
      <c r="M757">
        <v>38.398669979229901</v>
      </c>
      <c r="N757">
        <v>0.61699192794506297</v>
      </c>
      <c r="O757">
        <v>6.5174219173135901</v>
      </c>
      <c r="P757">
        <v>102.893772893772</v>
      </c>
      <c r="Q757">
        <v>5.0142620808881003E-2</v>
      </c>
    </row>
    <row r="758" spans="1:17" x14ac:dyDescent="0.3">
      <c r="A758" t="s">
        <v>1659</v>
      </c>
      <c r="B758" t="s">
        <v>1660</v>
      </c>
      <c r="C758" t="str">
        <f>IFERROR(VLOOKUP(Table1[[#This Row],[Ticker]],[1]!Table2[[Symbol]:[Industry]],2,FALSE),"-")</f>
        <v>-</v>
      </c>
      <c r="D758" t="s">
        <v>77</v>
      </c>
      <c r="E758">
        <v>5266.7154289559903</v>
      </c>
      <c r="F758">
        <v>228.25</v>
      </c>
      <c r="G758">
        <v>-11.1358026932716</v>
      </c>
      <c r="H758">
        <v>0.412201813129705</v>
      </c>
      <c r="I758">
        <v>-1.39552029788869</v>
      </c>
      <c r="J758">
        <v>-0.99112075746998396</v>
      </c>
      <c r="K758">
        <v>224.77599581558999</v>
      </c>
      <c r="L758">
        <v>212.314484526379</v>
      </c>
      <c r="M758">
        <v>64.580976671381194</v>
      </c>
      <c r="N758">
        <v>0.76651213108772998</v>
      </c>
      <c r="O758">
        <v>8.2146768893756903</v>
      </c>
      <c r="P758">
        <v>29.5770650014192</v>
      </c>
      <c r="Q758">
        <v>-8.2932421651590996E-2</v>
      </c>
    </row>
    <row r="759" spans="1:17" x14ac:dyDescent="0.3">
      <c r="A759" t="s">
        <v>1661</v>
      </c>
      <c r="B759" t="s">
        <v>1662</v>
      </c>
      <c r="C759" t="str">
        <f>IFERROR(VLOOKUP(Table1[[#This Row],[Ticker]],[1]!Table2[[Symbol]:[Industry]],2,FALSE),"-")</f>
        <v>-</v>
      </c>
      <c r="D759" t="s">
        <v>405</v>
      </c>
      <c r="E759">
        <v>5235.8371933349999</v>
      </c>
      <c r="F759">
        <v>284.05</v>
      </c>
      <c r="G759">
        <v>-23.914181295179201</v>
      </c>
      <c r="H759">
        <v>-2.9635177973536702</v>
      </c>
      <c r="I759">
        <v>-23.852759053813401</v>
      </c>
      <c r="J759">
        <v>-2.59876513266873</v>
      </c>
      <c r="K759">
        <v>287.24222200377397</v>
      </c>
      <c r="L759">
        <v>291.85093119675997</v>
      </c>
      <c r="M759">
        <v>60.878930102058398</v>
      </c>
      <c r="N759">
        <v>1.32770369992145</v>
      </c>
      <c r="O759">
        <v>36.578067241682803</v>
      </c>
      <c r="P759">
        <v>7.1415100270321101</v>
      </c>
      <c r="Q759">
        <v>-1.9905864697380002E-3</v>
      </c>
    </row>
    <row r="760" spans="1:17" hidden="1" x14ac:dyDescent="0.3">
      <c r="A760" t="s">
        <v>1663</v>
      </c>
      <c r="B760" t="s">
        <v>1664</v>
      </c>
      <c r="C760" t="str">
        <f>IFERROR(VLOOKUP(Table1[[#This Row],[Ticker]],[1]!Table2[[Symbol]:[Industry]],2,FALSE),"-")</f>
        <v>-</v>
      </c>
      <c r="D760" t="s">
        <v>1665</v>
      </c>
      <c r="E760">
        <v>5233.5289187939998</v>
      </c>
      <c r="F760">
        <v>40.08</v>
      </c>
      <c r="G760">
        <v>3.0257781064886902</v>
      </c>
      <c r="H760">
        <v>3.1255475187323598</v>
      </c>
      <c r="I760">
        <v>-3.9070333213786999</v>
      </c>
      <c r="J760">
        <v>-10.766479979806199</v>
      </c>
      <c r="K760">
        <v>37.960169479678797</v>
      </c>
      <c r="L760">
        <v>34.4693552188536</v>
      </c>
      <c r="M760">
        <v>53.3472123857469</v>
      </c>
      <c r="N760">
        <v>1.5861085395693999</v>
      </c>
      <c r="O760">
        <v>19.1367265469061</v>
      </c>
      <c r="P760">
        <v>46.813186813186803</v>
      </c>
      <c r="Q760">
        <v>0.136213644235052</v>
      </c>
    </row>
    <row r="761" spans="1:17" x14ac:dyDescent="0.3">
      <c r="A761" t="s">
        <v>1666</v>
      </c>
      <c r="B761" t="s">
        <v>1667</v>
      </c>
      <c r="C761" t="str">
        <f>IFERROR(VLOOKUP(Table1[[#This Row],[Ticker]],[1]!Table2[[Symbol]:[Industry]],2,FALSE),"-")</f>
        <v>-</v>
      </c>
      <c r="D761" t="s">
        <v>474</v>
      </c>
      <c r="E761">
        <v>5214.8088587399998</v>
      </c>
      <c r="F761">
        <v>316.60000000000002</v>
      </c>
      <c r="G761">
        <v>-60.157543988785903</v>
      </c>
      <c r="H761">
        <v>-4.1331321942269703</v>
      </c>
      <c r="I761">
        <v>-39.625863642633099</v>
      </c>
      <c r="J761">
        <v>-7.0945545150151901</v>
      </c>
      <c r="K761">
        <v>324.66879597168401</v>
      </c>
      <c r="L761">
        <v>360.93399884021898</v>
      </c>
      <c r="M761">
        <v>42.927662650320002</v>
      </c>
      <c r="N761">
        <v>1.0155323320404901</v>
      </c>
      <c r="O761">
        <v>71.320277953253196</v>
      </c>
      <c r="P761">
        <v>20.5406434418427</v>
      </c>
      <c r="Q761">
        <v>-0.117503199637172</v>
      </c>
    </row>
    <row r="762" spans="1:17" hidden="1" x14ac:dyDescent="0.3">
      <c r="A762" t="s">
        <v>1668</v>
      </c>
      <c r="B762" t="s">
        <v>1669</v>
      </c>
      <c r="C762" t="str">
        <f>IFERROR(VLOOKUP(Table1[[#This Row],[Ticker]],[1]!Table2[[Symbol]:[Industry]],2,FALSE),"-")</f>
        <v>-</v>
      </c>
      <c r="D762" t="s">
        <v>1670</v>
      </c>
      <c r="E762">
        <v>5168.879891351</v>
      </c>
      <c r="F762">
        <v>59.83</v>
      </c>
      <c r="G762">
        <v>-10.4173523292027</v>
      </c>
      <c r="H762">
        <v>-0.54866754039816501</v>
      </c>
      <c r="I762">
        <v>-1.44362676329832</v>
      </c>
      <c r="J762">
        <v>-1.3421269728382801</v>
      </c>
      <c r="K762">
        <v>60.165300727301002</v>
      </c>
      <c r="L762">
        <v>57.627208936687303</v>
      </c>
      <c r="M762">
        <v>56.425916595309197</v>
      </c>
      <c r="N762">
        <v>0.88096555878526495</v>
      </c>
      <c r="O762">
        <v>8.3068694634798401</v>
      </c>
      <c r="P762">
        <v>25.1673640167364</v>
      </c>
      <c r="Q762">
        <v>-3.0196124243903E-2</v>
      </c>
    </row>
    <row r="763" spans="1:17" hidden="1" x14ac:dyDescent="0.3">
      <c r="A763" t="s">
        <v>1671</v>
      </c>
      <c r="B763" t="s">
        <v>1672</v>
      </c>
      <c r="C763" t="str">
        <f>IFERROR(VLOOKUP(Table1[[#This Row],[Ticker]],[1]!Table2[[Symbol]:[Industry]],2,FALSE),"-")</f>
        <v>-</v>
      </c>
      <c r="D763" t="s">
        <v>1484</v>
      </c>
      <c r="E763">
        <v>5153.1188532819997</v>
      </c>
      <c r="F763">
        <v>92.35</v>
      </c>
      <c r="G763">
        <v>34.562572779793697</v>
      </c>
      <c r="H763">
        <v>11.9338758745607</v>
      </c>
      <c r="I763">
        <v>2.25441698581563</v>
      </c>
      <c r="J763">
        <v>-7.2610998108422597</v>
      </c>
      <c r="K763">
        <v>87.028402669510299</v>
      </c>
      <c r="L763">
        <v>75.704574991206698</v>
      </c>
      <c r="M763">
        <v>55.0654657031235</v>
      </c>
      <c r="N763">
        <v>0.96708238288842197</v>
      </c>
      <c r="O763">
        <v>11.8029236599891</v>
      </c>
      <c r="P763">
        <v>115.268065268065</v>
      </c>
      <c r="Q763">
        <v>0.18692817351940999</v>
      </c>
    </row>
    <row r="764" spans="1:17" x14ac:dyDescent="0.3">
      <c r="A764" t="s">
        <v>1673</v>
      </c>
      <c r="B764" t="s">
        <v>1674</v>
      </c>
      <c r="C764" t="str">
        <f>IFERROR(VLOOKUP(Table1[[#This Row],[Ticker]],[1]!Table2[[Symbol]:[Industry]],2,FALSE),"-")</f>
        <v>-</v>
      </c>
      <c r="D764" t="s">
        <v>118</v>
      </c>
      <c r="E764">
        <v>5121.8752199999999</v>
      </c>
      <c r="F764">
        <v>569.04999999999995</v>
      </c>
      <c r="G764">
        <v>92.904847569102401</v>
      </c>
      <c r="H764">
        <v>0.10857151684088601</v>
      </c>
      <c r="I764">
        <v>54.680343942191399</v>
      </c>
      <c r="J764">
        <v>-0.30726739939484798</v>
      </c>
      <c r="K764">
        <v>540.87230472147803</v>
      </c>
      <c r="L764">
        <v>421.59797764242302</v>
      </c>
      <c r="M764">
        <v>49.728005129119197</v>
      </c>
      <c r="N764">
        <v>0.18734217169731099</v>
      </c>
      <c r="O764">
        <v>27.818293647306898</v>
      </c>
      <c r="P764">
        <v>171.882465360726</v>
      </c>
      <c r="Q764">
        <v>8.2595507595355999E-2</v>
      </c>
    </row>
    <row r="765" spans="1:17" hidden="1" x14ac:dyDescent="0.3">
      <c r="A765" t="s">
        <v>1675</v>
      </c>
      <c r="B765" t="s">
        <v>1676</v>
      </c>
      <c r="C765" t="str">
        <f>IFERROR(VLOOKUP(Table1[[#This Row],[Ticker]],[1]!Table2[[Symbol]:[Industry]],2,FALSE),"-")</f>
        <v>-</v>
      </c>
      <c r="D765" t="s">
        <v>89</v>
      </c>
      <c r="E765">
        <v>5028.2236923840001</v>
      </c>
      <c r="F765">
        <v>117.07</v>
      </c>
      <c r="G765">
        <v>313.57516568617399</v>
      </c>
      <c r="H765">
        <v>19.2496782362084</v>
      </c>
      <c r="I765">
        <v>66.266744518886597</v>
      </c>
      <c r="J765">
        <v>-4.7937987270463296</v>
      </c>
      <c r="K765">
        <v>88.4302196810834</v>
      </c>
      <c r="L765">
        <v>62.826993700805197</v>
      </c>
      <c r="M765">
        <v>56.323003549849602</v>
      </c>
      <c r="N765">
        <v>1.37921252002841</v>
      </c>
      <c r="O765">
        <v>5.9109934227385299</v>
      </c>
      <c r="P765">
        <v>359.99999999999898</v>
      </c>
      <c r="Q765">
        <v>0.115188849635376</v>
      </c>
    </row>
    <row r="766" spans="1:17" x14ac:dyDescent="0.3">
      <c r="A766" t="s">
        <v>1677</v>
      </c>
      <c r="B766" t="s">
        <v>1678</v>
      </c>
      <c r="C766" t="str">
        <f>IFERROR(VLOOKUP(Table1[[#This Row],[Ticker]],[1]!Table2[[Symbol]:[Industry]],2,FALSE),"-")</f>
        <v>-</v>
      </c>
      <c r="D766" t="s">
        <v>204</v>
      </c>
      <c r="E766">
        <v>5026.7370510000001</v>
      </c>
      <c r="F766">
        <v>125.92</v>
      </c>
      <c r="G766">
        <v>-28.1765015318779</v>
      </c>
      <c r="H766">
        <v>-7.37969895828686</v>
      </c>
      <c r="I766">
        <v>-18.1086426661813</v>
      </c>
      <c r="J766">
        <v>0.342414846878003</v>
      </c>
      <c r="K766">
        <v>128.26486731432999</v>
      </c>
      <c r="L766">
        <v>124.10238739029801</v>
      </c>
      <c r="M766">
        <v>45.095962870050698</v>
      </c>
      <c r="N766">
        <v>0.86487113642808999</v>
      </c>
      <c r="O766">
        <v>18.853240152477699</v>
      </c>
      <c r="P766">
        <v>23.028822667318</v>
      </c>
      <c r="Q766">
        <v>2.5079807764639001E-2</v>
      </c>
    </row>
    <row r="767" spans="1:17" hidden="1" x14ac:dyDescent="0.3">
      <c r="A767" t="s">
        <v>1679</v>
      </c>
      <c r="B767" t="s">
        <v>1680</v>
      </c>
      <c r="C767" t="str">
        <f>IFERROR(VLOOKUP(Table1[[#This Row],[Ticker]],[1]!Table2[[Symbol]:[Industry]],2,FALSE),"-")</f>
        <v>-</v>
      </c>
      <c r="D767" t="s">
        <v>204</v>
      </c>
      <c r="E767">
        <v>5021.5218562500004</v>
      </c>
      <c r="F767">
        <v>771.95</v>
      </c>
      <c r="G767">
        <v>52.794287723319101</v>
      </c>
      <c r="H767">
        <v>13.2836312761691</v>
      </c>
      <c r="I767">
        <v>17.590360155427199</v>
      </c>
      <c r="J767">
        <v>-7.5122338525735</v>
      </c>
      <c r="K767">
        <v>709.68783228734401</v>
      </c>
      <c r="L767">
        <v>609.023476075688</v>
      </c>
      <c r="M767">
        <v>56.076164261882802</v>
      </c>
      <c r="N767">
        <v>1.5507237188787499</v>
      </c>
      <c r="O767">
        <v>7.1831077142301796</v>
      </c>
      <c r="P767">
        <v>120.148296021674</v>
      </c>
      <c r="Q767">
        <v>9.5325316433915994E-2</v>
      </c>
    </row>
    <row r="768" spans="1:17" hidden="1" x14ac:dyDescent="0.3">
      <c r="A768" t="s">
        <v>1681</v>
      </c>
      <c r="B768" t="s">
        <v>1682</v>
      </c>
      <c r="C768" t="str">
        <f>IFERROR(VLOOKUP(Table1[[#This Row],[Ticker]],[1]!Table2[[Symbol]:[Industry]],2,FALSE),"-")</f>
        <v>-</v>
      </c>
      <c r="D768" t="s">
        <v>384</v>
      </c>
      <c r="E768">
        <v>5011.2973947749997</v>
      </c>
      <c r="F768">
        <v>567.1</v>
      </c>
      <c r="G768">
        <v>-3.94254066413504</v>
      </c>
      <c r="H768">
        <v>3.09092643129912</v>
      </c>
      <c r="I768">
        <v>45.720809910094701</v>
      </c>
      <c r="J768">
        <v>-7.4623970659712002</v>
      </c>
      <c r="K768">
        <v>532.07535418020404</v>
      </c>
      <c r="L768">
        <v>458.83858970294</v>
      </c>
      <c r="M768">
        <v>42.521167005668197</v>
      </c>
      <c r="N768">
        <v>0.96045313820238798</v>
      </c>
      <c r="O768">
        <v>12.299418092047199</v>
      </c>
      <c r="P768">
        <v>78.305297909133699</v>
      </c>
      <c r="Q768">
        <v>4.8539192922599998E-2</v>
      </c>
    </row>
    <row r="769" spans="1:17" hidden="1" x14ac:dyDescent="0.3">
      <c r="A769" t="s">
        <v>1683</v>
      </c>
      <c r="B769" t="s">
        <v>1684</v>
      </c>
      <c r="C769" t="str">
        <f>IFERROR(VLOOKUP(Table1[[#This Row],[Ticker]],[1]!Table2[[Symbol]:[Industry]],2,FALSE),"-")</f>
        <v>-</v>
      </c>
      <c r="D769" t="s">
        <v>384</v>
      </c>
      <c r="E769">
        <v>4983.6209490000001</v>
      </c>
      <c r="F769">
        <v>400.85</v>
      </c>
      <c r="G769">
        <v>192.41795359454599</v>
      </c>
      <c r="H769">
        <v>17.3873593956287</v>
      </c>
      <c r="I769">
        <v>115.134419750728</v>
      </c>
      <c r="J769">
        <v>-7.9253532045074104</v>
      </c>
      <c r="K769">
        <v>338.94299298768402</v>
      </c>
      <c r="L769">
        <v>237.63593764027701</v>
      </c>
      <c r="M769">
        <v>56.148301168016403</v>
      </c>
      <c r="N769">
        <v>0.64835530647464501</v>
      </c>
      <c r="O769">
        <v>11.6876637146064</v>
      </c>
      <c r="P769">
        <v>253.18736508216199</v>
      </c>
      <c r="Q769">
        <v>0.188406352877032</v>
      </c>
    </row>
    <row r="770" spans="1:17" x14ac:dyDescent="0.3">
      <c r="A770" t="s">
        <v>1685</v>
      </c>
      <c r="B770" t="s">
        <v>1686</v>
      </c>
      <c r="C770" t="str">
        <f>IFERROR(VLOOKUP(Table1[[#This Row],[Ticker]],[1]!Table2[[Symbol]:[Industry]],2,FALSE),"-")</f>
        <v>-</v>
      </c>
      <c r="D770" t="s">
        <v>410</v>
      </c>
      <c r="E770">
        <v>4982.448332592</v>
      </c>
      <c r="F770">
        <v>99.83</v>
      </c>
      <c r="G770">
        <v>-15.202287092566699</v>
      </c>
      <c r="H770">
        <v>-8.0288364612450493</v>
      </c>
      <c r="I770">
        <v>-18.860829088153601</v>
      </c>
      <c r="J770">
        <v>-1.63576403550648</v>
      </c>
      <c r="K770">
        <v>103.144302701562</v>
      </c>
      <c r="L770">
        <v>101.10137152225801</v>
      </c>
      <c r="M770">
        <v>40.929316124559897</v>
      </c>
      <c r="N770">
        <v>0.61939981701089997</v>
      </c>
      <c r="O770">
        <v>21.756986877692</v>
      </c>
      <c r="P770">
        <v>23.551980198019798</v>
      </c>
      <c r="Q770">
        <v>1.545447166357E-2</v>
      </c>
    </row>
    <row r="771" spans="1:17" hidden="1" x14ac:dyDescent="0.3">
      <c r="A771" t="s">
        <v>1687</v>
      </c>
      <c r="B771" t="s">
        <v>1688</v>
      </c>
      <c r="C771" t="str">
        <f>IFERROR(VLOOKUP(Table1[[#This Row],[Ticker]],[1]!Table2[[Symbol]:[Industry]],2,FALSE),"-")</f>
        <v>-</v>
      </c>
      <c r="D771" t="s">
        <v>357</v>
      </c>
      <c r="E771">
        <v>4979.5006274999996</v>
      </c>
      <c r="F771">
        <v>833.15</v>
      </c>
      <c r="G771">
        <v>82.996296470607106</v>
      </c>
      <c r="H771">
        <v>19.598681992017202</v>
      </c>
      <c r="I771">
        <v>88.061021275578199</v>
      </c>
      <c r="J771">
        <v>-3.08006585771528</v>
      </c>
      <c r="K771">
        <v>742.18438419663801</v>
      </c>
      <c r="L771">
        <v>570.37145857974599</v>
      </c>
      <c r="M771">
        <v>57.742840607930397</v>
      </c>
      <c r="N771">
        <v>1.12252650818838</v>
      </c>
      <c r="O771">
        <v>9.3140490907999798</v>
      </c>
      <c r="P771">
        <v>176.289172608191</v>
      </c>
      <c r="Q771">
        <v>0.161365205984279</v>
      </c>
    </row>
    <row r="772" spans="1:17" x14ac:dyDescent="0.3">
      <c r="A772" t="s">
        <v>1689</v>
      </c>
      <c r="B772" t="s">
        <v>1690</v>
      </c>
      <c r="C772" t="str">
        <f>IFERROR(VLOOKUP(Table1[[#This Row],[Ticker]],[1]!Table2[[Symbol]:[Industry]],2,FALSE),"-")</f>
        <v>-</v>
      </c>
      <c r="D772" t="s">
        <v>573</v>
      </c>
      <c r="E772">
        <v>4949.7715386500004</v>
      </c>
      <c r="F772">
        <v>891.55</v>
      </c>
      <c r="G772">
        <v>-24.3116177089953</v>
      </c>
      <c r="H772">
        <v>-1.09286659307179</v>
      </c>
      <c r="I772">
        <v>10.608188451427701</v>
      </c>
      <c r="J772">
        <v>-3.4147248804544801</v>
      </c>
      <c r="K772">
        <v>860.12609862996499</v>
      </c>
      <c r="L772">
        <v>796.19798735425002</v>
      </c>
      <c r="M772">
        <v>46.595164208510297</v>
      </c>
      <c r="N772">
        <v>0.78285618300131998</v>
      </c>
      <c r="O772">
        <v>8.3506253154618406</v>
      </c>
      <c r="P772">
        <v>35.710480249638401</v>
      </c>
      <c r="Q772">
        <v>-0.129877357120287</v>
      </c>
    </row>
    <row r="773" spans="1:17" hidden="1" x14ac:dyDescent="0.3">
      <c r="A773" t="s">
        <v>1691</v>
      </c>
      <c r="B773" t="s">
        <v>1692</v>
      </c>
      <c r="C773" t="str">
        <f>IFERROR(VLOOKUP(Table1[[#This Row],[Ticker]],[1]!Table2[[Symbol]:[Industry]],2,FALSE),"-")</f>
        <v>-</v>
      </c>
      <c r="D773" t="s">
        <v>1537</v>
      </c>
      <c r="E773">
        <v>4938.8534411250002</v>
      </c>
      <c r="F773">
        <v>420.25</v>
      </c>
      <c r="G773">
        <v>-9.9727352752135001</v>
      </c>
      <c r="H773">
        <v>10.768988824651499</v>
      </c>
      <c r="I773">
        <v>-3.4942142272770198</v>
      </c>
      <c r="J773">
        <v>-6.8454379951804398</v>
      </c>
      <c r="K773">
        <v>390.71501366704098</v>
      </c>
      <c r="L773">
        <v>362.89991456524598</v>
      </c>
      <c r="M773">
        <v>46.584388074754301</v>
      </c>
      <c r="N773">
        <v>0.67282148223639104</v>
      </c>
      <c r="O773">
        <v>7.0196311719214801</v>
      </c>
      <c r="P773">
        <v>47.326906222611697</v>
      </c>
      <c r="Q773">
        <v>8.5312478096241998E-2</v>
      </c>
    </row>
    <row r="774" spans="1:17" x14ac:dyDescent="0.3">
      <c r="A774" t="s">
        <v>1693</v>
      </c>
      <c r="B774" t="s">
        <v>1694</v>
      </c>
      <c r="C774" t="str">
        <f>IFERROR(VLOOKUP(Table1[[#This Row],[Ticker]],[1]!Table2[[Symbol]:[Industry]],2,FALSE),"-")</f>
        <v>-</v>
      </c>
      <c r="D774" t="s">
        <v>204</v>
      </c>
      <c r="E774">
        <v>4900.4578979999997</v>
      </c>
      <c r="F774">
        <v>677.6</v>
      </c>
      <c r="G774">
        <v>-2.5330165710582002</v>
      </c>
      <c r="H774">
        <v>-2.5163710496179199</v>
      </c>
      <c r="I774">
        <v>-10.433253527025199</v>
      </c>
      <c r="J774">
        <v>0.822303383901135</v>
      </c>
      <c r="K774">
        <v>675.18101789192201</v>
      </c>
      <c r="L774">
        <v>613.50365266536596</v>
      </c>
      <c r="M774">
        <v>57.903615650689197</v>
      </c>
      <c r="N774">
        <v>0.41469543277863802</v>
      </c>
      <c r="O774">
        <v>17.9383116883116</v>
      </c>
      <c r="P774">
        <v>64.966524650030394</v>
      </c>
      <c r="Q774">
        <v>0.124468599893813</v>
      </c>
    </row>
    <row r="775" spans="1:17" x14ac:dyDescent="0.3">
      <c r="A775" t="s">
        <v>1695</v>
      </c>
      <c r="B775" t="s">
        <v>1696</v>
      </c>
      <c r="C775" t="str">
        <f>IFERROR(VLOOKUP(Table1[[#This Row],[Ticker]],[1]!Table2[[Symbol]:[Industry]],2,FALSE),"-")</f>
        <v>-</v>
      </c>
      <c r="D775" t="s">
        <v>573</v>
      </c>
      <c r="E775">
        <v>4890.0667997500004</v>
      </c>
      <c r="F775">
        <v>459</v>
      </c>
      <c r="G775">
        <v>12.5675806309469</v>
      </c>
      <c r="H775">
        <v>2.7631019504106402</v>
      </c>
      <c r="I775">
        <v>6.5074815221988596</v>
      </c>
      <c r="J775">
        <v>-6.7105125713966904</v>
      </c>
      <c r="K775">
        <v>420.00832176742301</v>
      </c>
      <c r="L775">
        <v>380.12296432809501</v>
      </c>
      <c r="M775">
        <v>43.784948939016303</v>
      </c>
      <c r="N775">
        <v>0.77795864343865595</v>
      </c>
      <c r="O775">
        <v>5.8823529411764701</v>
      </c>
      <c r="P775">
        <v>57.677773960838103</v>
      </c>
      <c r="Q775">
        <v>-7.1287278286080004E-3</v>
      </c>
    </row>
    <row r="776" spans="1:17" hidden="1" x14ac:dyDescent="0.3">
      <c r="A776" t="s">
        <v>1697</v>
      </c>
      <c r="B776" t="s">
        <v>1698</v>
      </c>
      <c r="C776" t="str">
        <f>IFERROR(VLOOKUP(Table1[[#This Row],[Ticker]],[1]!Table2[[Symbol]:[Industry]],2,FALSE),"-")</f>
        <v>-</v>
      </c>
      <c r="D776" t="s">
        <v>127</v>
      </c>
      <c r="E776">
        <v>4883.2182935999999</v>
      </c>
      <c r="F776">
        <v>2305.35</v>
      </c>
      <c r="G776">
        <v>24.450547911483302</v>
      </c>
      <c r="H776">
        <v>7.9821003082350996</v>
      </c>
      <c r="I776">
        <v>10.123056248380999</v>
      </c>
      <c r="J776">
        <v>0.56654914140104895</v>
      </c>
      <c r="K776">
        <v>2187.4821673484898</v>
      </c>
      <c r="L776">
        <v>1872.63011439717</v>
      </c>
      <c r="M776">
        <v>72.655906797934904</v>
      </c>
      <c r="N776">
        <v>1.0656774017010799</v>
      </c>
      <c r="O776">
        <v>6.2897173964907704</v>
      </c>
      <c r="P776">
        <v>91.633416458852807</v>
      </c>
      <c r="Q776">
        <v>0.31195065349851397</v>
      </c>
    </row>
    <row r="777" spans="1:17" x14ac:dyDescent="0.3">
      <c r="A777" t="s">
        <v>1699</v>
      </c>
      <c r="B777" t="s">
        <v>1700</v>
      </c>
      <c r="C777" t="str">
        <f>IFERROR(VLOOKUP(Table1[[#This Row],[Ticker]],[1]!Table2[[Symbol]:[Industry]],2,FALSE),"-")</f>
        <v>-</v>
      </c>
      <c r="D777" t="s">
        <v>92</v>
      </c>
      <c r="E777">
        <v>4876.9576280499996</v>
      </c>
      <c r="F777">
        <v>1261.2</v>
      </c>
      <c r="G777">
        <v>32.338103326816601</v>
      </c>
      <c r="H777">
        <v>-0.38672662148757803</v>
      </c>
      <c r="I777">
        <v>60.597384928455398</v>
      </c>
      <c r="J777">
        <v>-3.3927704839191799</v>
      </c>
      <c r="K777">
        <v>1235.8932289962499</v>
      </c>
      <c r="L777">
        <v>982.04136282534796</v>
      </c>
      <c r="M777">
        <v>49.169794279256202</v>
      </c>
      <c r="N777">
        <v>8.8877459040988399E-2</v>
      </c>
      <c r="O777">
        <v>26.284490960989501</v>
      </c>
      <c r="P777">
        <v>106.75409836065499</v>
      </c>
      <c r="Q777">
        <v>7.8627076895003006E-2</v>
      </c>
    </row>
    <row r="778" spans="1:17" hidden="1" x14ac:dyDescent="0.3">
      <c r="A778" t="s">
        <v>1701</v>
      </c>
      <c r="B778" t="s">
        <v>1702</v>
      </c>
      <c r="C778" t="str">
        <f>IFERROR(VLOOKUP(Table1[[#This Row],[Ticker]],[1]!Table2[[Symbol]:[Industry]],2,FALSE),"-")</f>
        <v>-</v>
      </c>
      <c r="D778" t="s">
        <v>151</v>
      </c>
      <c r="E778">
        <v>4876.4682086820003</v>
      </c>
      <c r="F778">
        <v>62.2</v>
      </c>
      <c r="G778">
        <v>70.837935329630795</v>
      </c>
      <c r="H778">
        <v>11.498940537189601</v>
      </c>
      <c r="I778">
        <v>-13.073302663468001</v>
      </c>
      <c r="J778">
        <v>-6.8455749102109698</v>
      </c>
      <c r="K778">
        <v>58.822268074408697</v>
      </c>
      <c r="L778">
        <v>55.811111545757001</v>
      </c>
      <c r="M778">
        <v>48.790289498974602</v>
      </c>
      <c r="N778">
        <v>2.23887712051493</v>
      </c>
      <c r="O778">
        <v>24.598070739549801</v>
      </c>
      <c r="P778">
        <v>100.969305331179</v>
      </c>
      <c r="Q778">
        <v>-1.4785760512864E-2</v>
      </c>
    </row>
    <row r="779" spans="1:17" x14ac:dyDescent="0.3">
      <c r="A779" t="s">
        <v>1703</v>
      </c>
      <c r="B779" t="s">
        <v>1704</v>
      </c>
      <c r="C779" t="str">
        <f>IFERROR(VLOOKUP(Table1[[#This Row],[Ticker]],[1]!Table2[[Symbol]:[Industry]],2,FALSE),"-")</f>
        <v>-</v>
      </c>
      <c r="D779" t="s">
        <v>959</v>
      </c>
      <c r="E779">
        <v>4870.6784454299996</v>
      </c>
      <c r="F779">
        <v>565.25</v>
      </c>
      <c r="G779">
        <v>24.171511367514999</v>
      </c>
      <c r="H779">
        <v>20.4961632026804</v>
      </c>
      <c r="I779">
        <v>68.384983921192898</v>
      </c>
      <c r="J779">
        <v>-6.0692326698016297</v>
      </c>
      <c r="K779">
        <v>472.07898978399197</v>
      </c>
      <c r="L779">
        <v>355.32878220747398</v>
      </c>
      <c r="M779">
        <v>55.1730908117555</v>
      </c>
      <c r="N779">
        <v>0.67180046102655799</v>
      </c>
      <c r="O779">
        <v>8.5891198584696795</v>
      </c>
      <c r="P779">
        <v>161.93234476366999</v>
      </c>
      <c r="Q779">
        <v>7.4974012912712995E-2</v>
      </c>
    </row>
    <row r="780" spans="1:17" x14ac:dyDescent="0.3">
      <c r="A780" t="s">
        <v>1705</v>
      </c>
      <c r="B780" t="s">
        <v>1706</v>
      </c>
      <c r="C780" t="str">
        <f>IFERROR(VLOOKUP(Table1[[#This Row],[Ticker]],[1]!Table2[[Symbol]:[Industry]],2,FALSE),"-")</f>
        <v>-</v>
      </c>
      <c r="D780" t="s">
        <v>141</v>
      </c>
      <c r="E780">
        <v>4831.38</v>
      </c>
      <c r="F780">
        <v>7939.25</v>
      </c>
      <c r="G780">
        <v>42.633352926234203</v>
      </c>
      <c r="H780">
        <v>12.233362963113599</v>
      </c>
      <c r="I780">
        <v>6.1824839196030998</v>
      </c>
      <c r="J780">
        <v>-2.6787512336430299</v>
      </c>
      <c r="K780">
        <v>7453.7320660529704</v>
      </c>
      <c r="L780">
        <v>6648.2167181786999</v>
      </c>
      <c r="M780">
        <v>59.986889230426101</v>
      </c>
      <c r="N780">
        <v>1.14675786585743</v>
      </c>
      <c r="O780">
        <v>9.1664829801303593</v>
      </c>
      <c r="P780">
        <v>76.624026696329196</v>
      </c>
      <c r="Q780">
        <v>0.104378152516309</v>
      </c>
    </row>
    <row r="781" spans="1:17" x14ac:dyDescent="0.3">
      <c r="A781" t="s">
        <v>1707</v>
      </c>
      <c r="B781" t="s">
        <v>1708</v>
      </c>
      <c r="C781" t="str">
        <f>IFERROR(VLOOKUP(Table1[[#This Row],[Ticker]],[1]!Table2[[Symbol]:[Industry]],2,FALSE),"-")</f>
        <v>-</v>
      </c>
      <c r="D781" t="s">
        <v>46</v>
      </c>
      <c r="E781">
        <v>4822.701933198</v>
      </c>
      <c r="F781">
        <v>58.18</v>
      </c>
      <c r="G781">
        <v>-24.204701137170101</v>
      </c>
      <c r="H781">
        <v>5.0734841455832997</v>
      </c>
      <c r="I781">
        <v>-27.840625363139701</v>
      </c>
      <c r="J781">
        <v>6.1054534328683499</v>
      </c>
      <c r="K781">
        <v>58.0088358201143</v>
      </c>
      <c r="L781">
        <v>57.464859986388703</v>
      </c>
      <c r="M781">
        <v>71.484174761542405</v>
      </c>
      <c r="N781">
        <v>0.76193362123701203</v>
      </c>
      <c r="O781">
        <v>35.7854932966655</v>
      </c>
      <c r="P781">
        <v>38.359096313911998</v>
      </c>
      <c r="Q781">
        <v>0.12526842120877699</v>
      </c>
    </row>
    <row r="782" spans="1:17" x14ac:dyDescent="0.3">
      <c r="A782" t="s">
        <v>1709</v>
      </c>
      <c r="B782" t="s">
        <v>1710</v>
      </c>
      <c r="C782" t="str">
        <f>IFERROR(VLOOKUP(Table1[[#This Row],[Ticker]],[1]!Table2[[Symbol]:[Industry]],2,FALSE),"-")</f>
        <v>-</v>
      </c>
      <c r="D782" t="s">
        <v>46</v>
      </c>
      <c r="E782">
        <v>4822.0480658349998</v>
      </c>
      <c r="F782">
        <v>701.1</v>
      </c>
      <c r="G782">
        <v>1.6346277080295899</v>
      </c>
      <c r="H782">
        <v>-5.2215972064026097</v>
      </c>
      <c r="I782">
        <v>5.7234008736039499</v>
      </c>
      <c r="J782">
        <v>-3.7122111353618101</v>
      </c>
      <c r="K782">
        <v>674.46422281844502</v>
      </c>
      <c r="L782">
        <v>613.43564205695395</v>
      </c>
      <c r="M782">
        <v>43.757768074789603</v>
      </c>
      <c r="N782">
        <v>0.38934032868526802</v>
      </c>
      <c r="O782">
        <v>43.9238339751818</v>
      </c>
      <c r="P782">
        <v>64.288224956063203</v>
      </c>
      <c r="Q782">
        <v>0.14022007597515199</v>
      </c>
    </row>
    <row r="783" spans="1:17" hidden="1" x14ac:dyDescent="0.3">
      <c r="A783" t="s">
        <v>1711</v>
      </c>
      <c r="B783" t="s">
        <v>1712</v>
      </c>
      <c r="C783" t="str">
        <f>IFERROR(VLOOKUP(Table1[[#This Row],[Ticker]],[1]!Table2[[Symbol]:[Industry]],2,FALSE),"-")</f>
        <v>-</v>
      </c>
      <c r="D783" t="s">
        <v>257</v>
      </c>
      <c r="E783">
        <v>4807.7877810399996</v>
      </c>
      <c r="F783">
        <v>1339.3</v>
      </c>
      <c r="G783">
        <v>74.075356900849698</v>
      </c>
      <c r="H783">
        <v>15.997618257332499</v>
      </c>
      <c r="I783">
        <v>55.471224166640802</v>
      </c>
      <c r="J783">
        <v>-4.3430419821461301</v>
      </c>
      <c r="K783">
        <v>1224.43948148001</v>
      </c>
      <c r="L783">
        <v>931.54646437256099</v>
      </c>
      <c r="M783">
        <v>52.169527731492302</v>
      </c>
      <c r="N783">
        <v>0.63578996776917396</v>
      </c>
      <c r="O783">
        <v>8.0415142238482797</v>
      </c>
      <c r="P783">
        <v>147.37717029922399</v>
      </c>
      <c r="Q783">
        <v>0.22445742157786799</v>
      </c>
    </row>
    <row r="784" spans="1:17" x14ac:dyDescent="0.3">
      <c r="A784" t="s">
        <v>1713</v>
      </c>
      <c r="B784" t="s">
        <v>1714</v>
      </c>
      <c r="C784" t="str">
        <f>IFERROR(VLOOKUP(Table1[[#This Row],[Ticker]],[1]!Table2[[Symbol]:[Industry]],2,FALSE),"-")</f>
        <v>-</v>
      </c>
      <c r="D784" t="s">
        <v>276</v>
      </c>
      <c r="E784">
        <v>4798.59354695</v>
      </c>
      <c r="F784">
        <v>285.35000000000002</v>
      </c>
      <c r="G784">
        <v>-1.1025727815111499</v>
      </c>
      <c r="H784">
        <v>-8.08263196879264</v>
      </c>
      <c r="I784">
        <v>-3.6784321769892498</v>
      </c>
      <c r="J784">
        <v>-0.42868260814169501</v>
      </c>
      <c r="K784">
        <v>289.44508305623202</v>
      </c>
      <c r="L784">
        <v>270.51720344271001</v>
      </c>
      <c r="M784">
        <v>48.076542493112903</v>
      </c>
      <c r="N784">
        <v>0.30905878918593099</v>
      </c>
      <c r="O784">
        <v>17.750131417557299</v>
      </c>
      <c r="P784">
        <v>35.687113647170698</v>
      </c>
      <c r="Q784">
        <v>-3.6001163058571997E-2</v>
      </c>
    </row>
    <row r="785" spans="1:17" x14ac:dyDescent="0.3">
      <c r="A785" t="s">
        <v>1715</v>
      </c>
      <c r="B785" t="s">
        <v>1716</v>
      </c>
      <c r="C785" t="str">
        <f>IFERROR(VLOOKUP(Table1[[#This Row],[Ticker]],[1]!Table2[[Symbol]:[Industry]],2,FALSE),"-")</f>
        <v>-</v>
      </c>
      <c r="D785" t="s">
        <v>121</v>
      </c>
      <c r="E785">
        <v>4788.96270723</v>
      </c>
      <c r="F785">
        <v>276.7</v>
      </c>
      <c r="G785">
        <v>37.653217021952798</v>
      </c>
      <c r="H785">
        <v>-0.659742053646584</v>
      </c>
      <c r="I785">
        <v>0.84268340016901699</v>
      </c>
      <c r="J785">
        <v>-1.3297829828096299</v>
      </c>
      <c r="K785">
        <v>275.77768008720898</v>
      </c>
      <c r="L785">
        <v>247.292824013265</v>
      </c>
      <c r="M785">
        <v>60.068917089281001</v>
      </c>
      <c r="N785">
        <v>0.45690193090186498</v>
      </c>
      <c r="O785">
        <v>15.811348030357699</v>
      </c>
      <c r="P785">
        <v>113.83307573415701</v>
      </c>
      <c r="Q785">
        <v>7.7821472972562006E-2</v>
      </c>
    </row>
    <row r="786" spans="1:17" x14ac:dyDescent="0.3">
      <c r="A786" t="s">
        <v>1717</v>
      </c>
      <c r="B786" t="s">
        <v>1718</v>
      </c>
      <c r="C786" t="str">
        <f>IFERROR(VLOOKUP(Table1[[#This Row],[Ticker]],[1]!Table2[[Symbol]:[Industry]],2,FALSE),"-")</f>
        <v>-</v>
      </c>
      <c r="D786" t="s">
        <v>895</v>
      </c>
      <c r="E786">
        <v>4781.2421310500004</v>
      </c>
      <c r="F786">
        <v>400.95</v>
      </c>
      <c r="G786">
        <v>-22.2132289136478</v>
      </c>
      <c r="H786">
        <v>13.930044688604999</v>
      </c>
      <c r="I786">
        <v>-7.2022311293871404</v>
      </c>
      <c r="J786">
        <v>3.6299313671147</v>
      </c>
      <c r="K786">
        <v>354.983154288153</v>
      </c>
      <c r="L786">
        <v>342.98510085399801</v>
      </c>
      <c r="M786">
        <v>66.278499552040799</v>
      </c>
      <c r="N786">
        <v>0.96581398104086602</v>
      </c>
      <c r="O786">
        <v>12.2085048010973</v>
      </c>
      <c r="P786">
        <v>49.636126142937101</v>
      </c>
      <c r="Q786">
        <v>1.6771508687406001E-2</v>
      </c>
    </row>
    <row r="787" spans="1:17" hidden="1" x14ac:dyDescent="0.3">
      <c r="A787" t="s">
        <v>1719</v>
      </c>
      <c r="B787" t="s">
        <v>1720</v>
      </c>
      <c r="C787" t="str">
        <f>IFERROR(VLOOKUP(Table1[[#This Row],[Ticker]],[1]!Table2[[Symbol]:[Industry]],2,FALSE),"-")</f>
        <v>-</v>
      </c>
      <c r="D787" t="s">
        <v>257</v>
      </c>
      <c r="E787">
        <v>4778.4498509249997</v>
      </c>
      <c r="F787">
        <v>517.1</v>
      </c>
      <c r="G787">
        <v>-16.0679373936341</v>
      </c>
      <c r="H787">
        <v>-8.3807721762234895</v>
      </c>
      <c r="I787">
        <v>15.0869541318595</v>
      </c>
      <c r="J787">
        <v>-4.3553200928248197</v>
      </c>
      <c r="K787">
        <v>531.05164612829799</v>
      </c>
      <c r="L787">
        <v>475.63552416696399</v>
      </c>
      <c r="M787">
        <v>42.435055524719402</v>
      </c>
      <c r="N787">
        <v>0.341143281244286</v>
      </c>
      <c r="O787">
        <v>18.710114097853399</v>
      </c>
      <c r="P787">
        <v>43.599000277700597</v>
      </c>
    </row>
    <row r="788" spans="1:17" x14ac:dyDescent="0.3">
      <c r="A788" t="s">
        <v>1721</v>
      </c>
      <c r="B788" t="s">
        <v>1722</v>
      </c>
      <c r="C788" t="str">
        <f>IFERROR(VLOOKUP(Table1[[#This Row],[Ticker]],[1]!Table2[[Symbol]:[Industry]],2,FALSE),"-")</f>
        <v>-</v>
      </c>
      <c r="D788" t="s">
        <v>1484</v>
      </c>
      <c r="E788">
        <v>4760.9276604449997</v>
      </c>
      <c r="F788">
        <v>838.1</v>
      </c>
      <c r="G788">
        <v>8.4409452443253201</v>
      </c>
      <c r="H788">
        <v>-9.3968377287669807E-3</v>
      </c>
      <c r="I788">
        <v>-24.323891340471</v>
      </c>
      <c r="J788">
        <v>-1.1860886895429099</v>
      </c>
      <c r="K788">
        <v>855.34798816014199</v>
      </c>
      <c r="L788">
        <v>849.98357802987198</v>
      </c>
      <c r="M788">
        <v>56.921598212675903</v>
      </c>
      <c r="N788">
        <v>0.65631872421695103</v>
      </c>
      <c r="O788">
        <v>31.953227538479901</v>
      </c>
      <c r="P788">
        <v>39.323414512509302</v>
      </c>
      <c r="Q788">
        <v>0.14556780308718001</v>
      </c>
    </row>
    <row r="789" spans="1:17" hidden="1" x14ac:dyDescent="0.3">
      <c r="A789" t="s">
        <v>1723</v>
      </c>
      <c r="B789" t="s">
        <v>1724</v>
      </c>
      <c r="C789" t="str">
        <f>IFERROR(VLOOKUP(Table1[[#This Row],[Ticker]],[1]!Table2[[Symbol]:[Industry]],2,FALSE),"-")</f>
        <v>-</v>
      </c>
      <c r="D789" t="s">
        <v>257</v>
      </c>
      <c r="E789">
        <v>4719.7667789999996</v>
      </c>
      <c r="F789">
        <v>1001.05</v>
      </c>
      <c r="G789">
        <v>158.434522757775</v>
      </c>
      <c r="H789">
        <v>19.792633009499099</v>
      </c>
      <c r="I789">
        <v>72.913549721035295</v>
      </c>
      <c r="J789">
        <v>9.56943477060201</v>
      </c>
      <c r="K789">
        <v>889.25520739373405</v>
      </c>
      <c r="L789">
        <v>654.49776988838698</v>
      </c>
      <c r="M789">
        <v>64.431871297984003</v>
      </c>
      <c r="N789">
        <v>1.68092847623376</v>
      </c>
      <c r="O789">
        <v>6.0336646521152701</v>
      </c>
      <c r="P789">
        <v>223.23216015498801</v>
      </c>
      <c r="Q789">
        <v>0.105134423823211</v>
      </c>
    </row>
    <row r="790" spans="1:17" x14ac:dyDescent="0.3">
      <c r="A790" t="s">
        <v>1725</v>
      </c>
      <c r="B790" t="s">
        <v>1726</v>
      </c>
      <c r="C790" t="str">
        <f>IFERROR(VLOOKUP(Table1[[#This Row],[Ticker]],[1]!Table2[[Symbol]:[Industry]],2,FALSE),"-")</f>
        <v>-</v>
      </c>
      <c r="D790" t="s">
        <v>257</v>
      </c>
      <c r="E790">
        <v>4711.0598691199903</v>
      </c>
      <c r="F790">
        <v>1446.55</v>
      </c>
      <c r="G790">
        <v>5.2419736077502499</v>
      </c>
      <c r="H790">
        <v>6.3515405455695904</v>
      </c>
      <c r="I790">
        <v>12.868581963779301</v>
      </c>
      <c r="J790">
        <v>8.4509704023794505</v>
      </c>
      <c r="K790">
        <v>1354.39912236601</v>
      </c>
      <c r="L790">
        <v>1257.5412772909301</v>
      </c>
      <c r="M790">
        <v>82.343794833649198</v>
      </c>
      <c r="N790">
        <v>2.1527690558277102</v>
      </c>
      <c r="O790">
        <v>8.8659223670111498</v>
      </c>
      <c r="P790">
        <v>50.072621641249</v>
      </c>
      <c r="Q790">
        <v>0.14401038690422399</v>
      </c>
    </row>
    <row r="791" spans="1:17" x14ac:dyDescent="0.3">
      <c r="A791" t="s">
        <v>1727</v>
      </c>
      <c r="B791" t="s">
        <v>1728</v>
      </c>
      <c r="C791" t="str">
        <f>IFERROR(VLOOKUP(Table1[[#This Row],[Ticker]],[1]!Table2[[Symbol]:[Industry]],2,FALSE),"-")</f>
        <v>-</v>
      </c>
      <c r="D791" t="s">
        <v>305</v>
      </c>
      <c r="E791">
        <v>4702.7448839560002</v>
      </c>
      <c r="F791">
        <v>212.9</v>
      </c>
      <c r="G791">
        <v>19.432299880584001</v>
      </c>
      <c r="H791">
        <v>13.441625109228401</v>
      </c>
      <c r="I791">
        <v>-15.6273262128926</v>
      </c>
      <c r="J791">
        <v>-0.70887697372733105</v>
      </c>
      <c r="K791">
        <v>195.237782953221</v>
      </c>
      <c r="L791">
        <v>186.45039576548601</v>
      </c>
      <c r="M791">
        <v>72.850031949936195</v>
      </c>
      <c r="N791">
        <v>1.18594853742281</v>
      </c>
      <c r="O791">
        <v>11.7191169563175</v>
      </c>
      <c r="P791">
        <v>67.308447937131604</v>
      </c>
    </row>
    <row r="792" spans="1:17" x14ac:dyDescent="0.3">
      <c r="A792" t="s">
        <v>1729</v>
      </c>
      <c r="B792" t="s">
        <v>1730</v>
      </c>
      <c r="C792" t="str">
        <f>IFERROR(VLOOKUP(Table1[[#This Row],[Ticker]],[1]!Table2[[Symbol]:[Industry]],2,FALSE),"-")</f>
        <v>-</v>
      </c>
      <c r="D792" t="s">
        <v>1731</v>
      </c>
      <c r="E792">
        <v>4699.6361754480004</v>
      </c>
      <c r="F792">
        <v>69.61</v>
      </c>
      <c r="G792">
        <v>-17.835446898906198</v>
      </c>
      <c r="H792">
        <v>1.74520253288368</v>
      </c>
      <c r="I792">
        <v>11.6159165263433</v>
      </c>
      <c r="J792">
        <v>-4.8475847447813596</v>
      </c>
      <c r="K792">
        <v>70.164988926192905</v>
      </c>
      <c r="L792">
        <v>64.467185144333996</v>
      </c>
      <c r="M792">
        <v>45.245144918421801</v>
      </c>
      <c r="N792">
        <v>0.91731095100447402</v>
      </c>
      <c r="O792">
        <v>20.945266484700401</v>
      </c>
      <c r="P792">
        <v>59.655963302752198</v>
      </c>
      <c r="Q792">
        <v>5.9293423035427999E-2</v>
      </c>
    </row>
    <row r="793" spans="1:17" x14ac:dyDescent="0.3">
      <c r="A793" t="s">
        <v>1732</v>
      </c>
      <c r="B793" t="s">
        <v>1733</v>
      </c>
      <c r="C793" t="str">
        <f>IFERROR(VLOOKUP(Table1[[#This Row],[Ticker]],[1]!Table2[[Symbol]:[Industry]],2,FALSE),"-")</f>
        <v>-</v>
      </c>
      <c r="D793" t="s">
        <v>895</v>
      </c>
      <c r="E793">
        <v>4688.7698515499997</v>
      </c>
      <c r="F793">
        <v>394</v>
      </c>
      <c r="G793">
        <v>110.990837990138</v>
      </c>
      <c r="H793">
        <v>4.03198749480232</v>
      </c>
      <c r="I793">
        <v>30.6245320398349</v>
      </c>
      <c r="J793">
        <v>-4.4091767339191801</v>
      </c>
      <c r="K793">
        <v>352.51136244083</v>
      </c>
      <c r="L793">
        <v>280.79126782371497</v>
      </c>
      <c r="M793">
        <v>45.365668272588998</v>
      </c>
      <c r="N793">
        <v>0.98086870915907198</v>
      </c>
      <c r="O793">
        <v>4.55583756345177</v>
      </c>
      <c r="P793">
        <v>164.69600268726899</v>
      </c>
      <c r="Q793">
        <v>8.4179516259212994E-2</v>
      </c>
    </row>
    <row r="794" spans="1:17" hidden="1" x14ac:dyDescent="0.3">
      <c r="A794" t="s">
        <v>1734</v>
      </c>
      <c r="B794" t="s">
        <v>1735</v>
      </c>
      <c r="C794" t="str">
        <f>IFERROR(VLOOKUP(Table1[[#This Row],[Ticker]],[1]!Table2[[Symbol]:[Industry]],2,FALSE),"-")</f>
        <v>-</v>
      </c>
      <c r="D794" t="s">
        <v>46</v>
      </c>
      <c r="E794">
        <v>4684.8565325549998</v>
      </c>
      <c r="F794">
        <v>823.5</v>
      </c>
      <c r="G794">
        <v>165.178688683518</v>
      </c>
      <c r="H794">
        <v>3.94088109131514</v>
      </c>
      <c r="I794">
        <v>63.401512189643803</v>
      </c>
      <c r="J794">
        <v>-3.0401109289838</v>
      </c>
      <c r="K794">
        <v>765.76494439650105</v>
      </c>
      <c r="L794">
        <v>560.60191684766198</v>
      </c>
      <c r="M794">
        <v>48.185454394650101</v>
      </c>
      <c r="N794">
        <v>0.44350217714983597</v>
      </c>
      <c r="O794">
        <v>13.5397692774742</v>
      </c>
      <c r="P794">
        <v>234.077079107505</v>
      </c>
    </row>
    <row r="795" spans="1:17" hidden="1" x14ac:dyDescent="0.3">
      <c r="A795" t="s">
        <v>1736</v>
      </c>
      <c r="B795" t="s">
        <v>1737</v>
      </c>
      <c r="C795" t="str">
        <f>IFERROR(VLOOKUP(Table1[[#This Row],[Ticker]],[1]!Table2[[Symbol]:[Industry]],2,FALSE),"-")</f>
        <v>-</v>
      </c>
      <c r="D795" t="s">
        <v>204</v>
      </c>
      <c r="E795">
        <v>4667.0089172549997</v>
      </c>
      <c r="F795">
        <v>614.70000000000005</v>
      </c>
      <c r="G795">
        <v>-5.0395814032152702</v>
      </c>
      <c r="H795">
        <v>-3.4716327449167599</v>
      </c>
      <c r="I795">
        <v>6.4314055846358897</v>
      </c>
      <c r="J795">
        <v>-3.0882155061324199</v>
      </c>
      <c r="K795">
        <v>605.180172389738</v>
      </c>
      <c r="L795">
        <v>556.25317338870502</v>
      </c>
      <c r="M795">
        <v>50.834543766649603</v>
      </c>
      <c r="N795">
        <v>0.56813816103552806</v>
      </c>
      <c r="O795">
        <v>14.364730762973799</v>
      </c>
      <c r="P795">
        <v>53.196261682242998</v>
      </c>
      <c r="Q795">
        <v>0.14056518105235699</v>
      </c>
    </row>
    <row r="796" spans="1:17" hidden="1" x14ac:dyDescent="0.3">
      <c r="A796" t="s">
        <v>1738</v>
      </c>
      <c r="B796" t="s">
        <v>1739</v>
      </c>
      <c r="C796" t="str">
        <f>IFERROR(VLOOKUP(Table1[[#This Row],[Ticker]],[1]!Table2[[Symbol]:[Industry]],2,FALSE),"-")</f>
        <v>-</v>
      </c>
      <c r="D796" t="s">
        <v>573</v>
      </c>
      <c r="E796">
        <v>4661.0702199999996</v>
      </c>
      <c r="F796">
        <v>103.55</v>
      </c>
      <c r="G796">
        <v>24.1469434067821</v>
      </c>
      <c r="H796">
        <v>5.0374444296423802</v>
      </c>
      <c r="I796">
        <v>1.35014343719598</v>
      </c>
      <c r="J796">
        <v>-9.0592153808228701</v>
      </c>
      <c r="K796">
        <v>94.657844597619203</v>
      </c>
      <c r="L796">
        <v>84.444580201827094</v>
      </c>
      <c r="M796">
        <v>55.372419199437097</v>
      </c>
      <c r="N796">
        <v>1.2999980326179299</v>
      </c>
      <c r="O796">
        <v>8.5465958474167003</v>
      </c>
      <c r="P796">
        <v>84.745762711864401</v>
      </c>
      <c r="Q796">
        <v>0.13360130419955499</v>
      </c>
    </row>
    <row r="797" spans="1:17" hidden="1" x14ac:dyDescent="0.3">
      <c r="A797" t="s">
        <v>1740</v>
      </c>
      <c r="B797" t="s">
        <v>1741</v>
      </c>
      <c r="C797" t="str">
        <f>IFERROR(VLOOKUP(Table1[[#This Row],[Ticker]],[1]!Table2[[Symbol]:[Industry]],2,FALSE),"-")</f>
        <v>-</v>
      </c>
      <c r="D797" t="s">
        <v>276</v>
      </c>
      <c r="E797">
        <v>4652.189165625</v>
      </c>
      <c r="F797">
        <v>2622.8</v>
      </c>
      <c r="G797">
        <v>114.33661014720499</v>
      </c>
      <c r="H797">
        <v>-1.57039712323341E-2</v>
      </c>
      <c r="I797">
        <v>69.357143661596297</v>
      </c>
      <c r="J797">
        <v>-6.1586830175816596</v>
      </c>
      <c r="K797">
        <v>2484.22150339064</v>
      </c>
      <c r="L797">
        <v>1911.4792836198999</v>
      </c>
      <c r="M797">
        <v>46.387542867050897</v>
      </c>
      <c r="N797">
        <v>0.46259318839679398</v>
      </c>
      <c r="O797">
        <v>9.8063138630471105</v>
      </c>
      <c r="P797">
        <v>157.124650752414</v>
      </c>
      <c r="Q797">
        <v>7.7102075657772995E-2</v>
      </c>
    </row>
    <row r="798" spans="1:17" x14ac:dyDescent="0.3">
      <c r="A798" t="s">
        <v>1742</v>
      </c>
      <c r="B798" t="s">
        <v>1743</v>
      </c>
      <c r="C798" t="str">
        <f>IFERROR(VLOOKUP(Table1[[#This Row],[Ticker]],[1]!Table2[[Symbol]:[Industry]],2,FALSE),"-")</f>
        <v>-</v>
      </c>
      <c r="D798" t="s">
        <v>410</v>
      </c>
      <c r="E798">
        <v>4617.0245085750003</v>
      </c>
      <c r="F798">
        <v>585.70000000000005</v>
      </c>
      <c r="G798">
        <v>-52.182689171065498</v>
      </c>
      <c r="H798">
        <v>7.3784108497674801</v>
      </c>
      <c r="I798">
        <v>-7.86745503137311</v>
      </c>
      <c r="J798">
        <v>14.7902684450401</v>
      </c>
      <c r="K798">
        <v>553.31963094783396</v>
      </c>
      <c r="L798">
        <v>592.68524042498598</v>
      </c>
      <c r="M798">
        <v>41.874945249000703</v>
      </c>
      <c r="N798">
        <v>2.18981305056277</v>
      </c>
      <c r="O798">
        <v>36.417961413693</v>
      </c>
      <c r="P798">
        <v>14.562347188264001</v>
      </c>
      <c r="Q798">
        <v>3.8202843468726003E-2</v>
      </c>
    </row>
    <row r="799" spans="1:17" hidden="1" x14ac:dyDescent="0.3">
      <c r="A799" t="s">
        <v>1744</v>
      </c>
      <c r="B799" t="s">
        <v>1745</v>
      </c>
      <c r="C799" t="str">
        <f>IFERROR(VLOOKUP(Table1[[#This Row],[Ticker]],[1]!Table2[[Symbol]:[Industry]],2,FALSE),"-")</f>
        <v>-</v>
      </c>
      <c r="D799" t="s">
        <v>1746</v>
      </c>
      <c r="E799">
        <v>4579.6878500000003</v>
      </c>
      <c r="F799">
        <v>425.15</v>
      </c>
      <c r="G799">
        <v>77.6635226016096</v>
      </c>
      <c r="H799">
        <v>5.0621123156647103</v>
      </c>
      <c r="I799">
        <v>-34.671020439243797</v>
      </c>
      <c r="J799">
        <v>-1.5816829683331399</v>
      </c>
      <c r="K799">
        <v>405.21853998427503</v>
      </c>
      <c r="L799">
        <v>405.45761303626699</v>
      </c>
      <c r="M799">
        <v>61.635700914049799</v>
      </c>
      <c r="N799">
        <v>1.0431921125571699</v>
      </c>
      <c r="O799">
        <v>50.182288604022098</v>
      </c>
      <c r="P799">
        <v>106.697052567608</v>
      </c>
      <c r="Q799">
        <v>0.25175620381354402</v>
      </c>
    </row>
    <row r="800" spans="1:17" hidden="1" x14ac:dyDescent="0.3">
      <c r="A800" t="s">
        <v>1747</v>
      </c>
      <c r="B800" t="s">
        <v>1748</v>
      </c>
      <c r="C800" t="str">
        <f>IFERROR(VLOOKUP(Table1[[#This Row],[Ticker]],[1]!Table2[[Symbol]:[Industry]],2,FALSE),"-")</f>
        <v>-</v>
      </c>
      <c r="D800" t="s">
        <v>132</v>
      </c>
      <c r="E800">
        <v>4574.1733000000004</v>
      </c>
      <c r="F800">
        <v>5894.65</v>
      </c>
      <c r="G800">
        <v>236.17963211896799</v>
      </c>
      <c r="H800">
        <v>-14.3094796321479</v>
      </c>
      <c r="I800">
        <v>22.3951614833387</v>
      </c>
      <c r="J800">
        <v>-6.7835487904340797</v>
      </c>
      <c r="K800">
        <v>6029.6521779124896</v>
      </c>
      <c r="L800">
        <v>4693.8972127072502</v>
      </c>
      <c r="M800">
        <v>32.009945835678003</v>
      </c>
      <c r="N800">
        <v>0.582465940813925</v>
      </c>
      <c r="O800">
        <v>19.633905320926601</v>
      </c>
      <c r="P800">
        <v>324.67130146608503</v>
      </c>
      <c r="Q800">
        <v>0.31881389026558299</v>
      </c>
    </row>
    <row r="801" spans="1:17" hidden="1" x14ac:dyDescent="0.3">
      <c r="A801" t="s">
        <v>1749</v>
      </c>
      <c r="B801" t="s">
        <v>1750</v>
      </c>
      <c r="C801" t="str">
        <f>IFERROR(VLOOKUP(Table1[[#This Row],[Ticker]],[1]!Table2[[Symbol]:[Industry]],2,FALSE),"-")</f>
        <v>-</v>
      </c>
      <c r="D801" t="s">
        <v>298</v>
      </c>
      <c r="E801">
        <v>4553.8135797499999</v>
      </c>
      <c r="F801">
        <v>235.8</v>
      </c>
      <c r="G801">
        <v>121.205247493408</v>
      </c>
      <c r="H801">
        <v>-10.1436483563092</v>
      </c>
      <c r="I801">
        <v>127.607224917306</v>
      </c>
      <c r="J801">
        <v>-3.0949814262427</v>
      </c>
      <c r="K801">
        <v>241.494473717967</v>
      </c>
      <c r="L801">
        <v>174.87152565698099</v>
      </c>
      <c r="M801">
        <v>46.539395923746902</v>
      </c>
      <c r="N801">
        <v>0.199993313781651</v>
      </c>
      <c r="O801">
        <v>38.592027141645403</v>
      </c>
      <c r="P801">
        <v>206.233766233766</v>
      </c>
      <c r="Q801">
        <v>0.140224684145967</v>
      </c>
    </row>
    <row r="802" spans="1:17" hidden="1" x14ac:dyDescent="0.3">
      <c r="A802" t="s">
        <v>1751</v>
      </c>
      <c r="B802" t="s">
        <v>1752</v>
      </c>
      <c r="C802" t="str">
        <f>IFERROR(VLOOKUP(Table1[[#This Row],[Ticker]],[1]!Table2[[Symbol]:[Industry]],2,FALSE),"-")</f>
        <v>-</v>
      </c>
      <c r="D802" t="s">
        <v>1537</v>
      </c>
      <c r="E802">
        <v>4545.3264567750002</v>
      </c>
      <c r="F802">
        <v>8430.4500000000007</v>
      </c>
      <c r="G802">
        <v>-9.3606501098633004</v>
      </c>
      <c r="H802">
        <v>-0.97124555408950597</v>
      </c>
      <c r="I802">
        <v>11.568583207407899</v>
      </c>
      <c r="J802">
        <v>-0.88931956423629499</v>
      </c>
      <c r="K802">
        <v>8295.1894435120303</v>
      </c>
      <c r="L802">
        <v>7476.5833795093404</v>
      </c>
      <c r="M802">
        <v>53.095097119449903</v>
      </c>
      <c r="N802">
        <v>0.40366958242014001</v>
      </c>
      <c r="O802">
        <v>7.9301816629005302</v>
      </c>
      <c r="P802">
        <v>45.101160919441298</v>
      </c>
      <c r="Q802">
        <v>-1.3827540755099999E-4</v>
      </c>
    </row>
    <row r="803" spans="1:17" hidden="1" x14ac:dyDescent="0.3">
      <c r="A803" t="s">
        <v>1753</v>
      </c>
      <c r="B803" t="s">
        <v>1754</v>
      </c>
      <c r="C803" t="str">
        <f>IFERROR(VLOOKUP(Table1[[#This Row],[Ticker]],[1]!Table2[[Symbol]:[Industry]],2,FALSE),"-")</f>
        <v>-</v>
      </c>
      <c r="D803" t="s">
        <v>298</v>
      </c>
      <c r="E803">
        <v>4518.7866720000002</v>
      </c>
      <c r="F803">
        <v>207</v>
      </c>
      <c r="G803">
        <v>165.670342471358</v>
      </c>
      <c r="H803">
        <v>-10.036448056886799</v>
      </c>
      <c r="I803">
        <v>241.925291431929</v>
      </c>
      <c r="J803">
        <v>1.4931179520711599</v>
      </c>
      <c r="K803">
        <v>207.33084337707299</v>
      </c>
      <c r="L803">
        <v>133.76328436478201</v>
      </c>
      <c r="M803">
        <v>33.3102427180917</v>
      </c>
      <c r="N803">
        <v>0.15795441985202199</v>
      </c>
      <c r="O803">
        <v>26.086956521739101</v>
      </c>
      <c r="P803">
        <v>349.21875</v>
      </c>
      <c r="Q803">
        <v>0.22149836158630701</v>
      </c>
    </row>
    <row r="804" spans="1:17" x14ac:dyDescent="0.3">
      <c r="A804" t="s">
        <v>1755</v>
      </c>
      <c r="B804" t="s">
        <v>1756</v>
      </c>
      <c r="C804" t="str">
        <f>IFERROR(VLOOKUP(Table1[[#This Row],[Ticker]],[1]!Table2[[Symbol]:[Industry]],2,FALSE),"-")</f>
        <v>-</v>
      </c>
      <c r="D804" t="s">
        <v>127</v>
      </c>
      <c r="E804">
        <v>4507.5110238089901</v>
      </c>
      <c r="F804">
        <v>232.27</v>
      </c>
      <c r="G804">
        <v>-17.899558674132901</v>
      </c>
      <c r="H804">
        <v>14.9545235747332</v>
      </c>
      <c r="I804">
        <v>-21.3798053987903</v>
      </c>
      <c r="J804">
        <v>-1.44071681830736</v>
      </c>
      <c r="K804">
        <v>221.861808896696</v>
      </c>
      <c r="L804">
        <v>218.20907520476601</v>
      </c>
      <c r="M804">
        <v>62.794904886412198</v>
      </c>
      <c r="N804">
        <v>1.7496016101438601</v>
      </c>
      <c r="O804">
        <v>19.688293796013198</v>
      </c>
      <c r="P804">
        <v>39.167165967645197</v>
      </c>
      <c r="Q804">
        <v>7.5129082934749E-2</v>
      </c>
    </row>
    <row r="805" spans="1:17" hidden="1" x14ac:dyDescent="0.3">
      <c r="A805" t="s">
        <v>1757</v>
      </c>
      <c r="B805" t="s">
        <v>1758</v>
      </c>
      <c r="C805" t="str">
        <f>IFERROR(VLOOKUP(Table1[[#This Row],[Ticker]],[1]!Table2[[Symbol]:[Industry]],2,FALSE),"-")</f>
        <v>-</v>
      </c>
      <c r="D805" t="s">
        <v>127</v>
      </c>
      <c r="E805">
        <v>4505.9418158999997</v>
      </c>
      <c r="F805">
        <v>430.5</v>
      </c>
      <c r="G805">
        <v>-24.733105980535498</v>
      </c>
      <c r="K805">
        <v>425.76520424318301</v>
      </c>
      <c r="L805">
        <v>384.46648021701702</v>
      </c>
      <c r="M805">
        <v>38.331602171758398</v>
      </c>
      <c r="N805">
        <v>1</v>
      </c>
      <c r="O805">
        <v>7.2938443670151001</v>
      </c>
      <c r="P805">
        <v>18.939079983423099</v>
      </c>
      <c r="Q805">
        <v>9.3594908740256E-2</v>
      </c>
    </row>
    <row r="806" spans="1:17" hidden="1" x14ac:dyDescent="0.3">
      <c r="A806" t="s">
        <v>1759</v>
      </c>
      <c r="B806" t="s">
        <v>1760</v>
      </c>
      <c r="C806" t="str">
        <f>IFERROR(VLOOKUP(Table1[[#This Row],[Ticker]],[1]!Table2[[Symbol]:[Industry]],2,FALSE),"-")</f>
        <v>-</v>
      </c>
      <c r="D806" t="s">
        <v>215</v>
      </c>
      <c r="E806">
        <v>4498.9060144099903</v>
      </c>
      <c r="F806">
        <v>411.9</v>
      </c>
      <c r="G806">
        <v>43.794107820997802</v>
      </c>
      <c r="H806">
        <v>6.5356470520343697</v>
      </c>
      <c r="I806">
        <v>12.5984411176695</v>
      </c>
      <c r="J806">
        <v>-6.5195298142210003</v>
      </c>
      <c r="K806">
        <v>394.15727025314101</v>
      </c>
      <c r="L806">
        <v>321.33784702985201</v>
      </c>
      <c r="M806">
        <v>41.936697597699002</v>
      </c>
      <c r="N806">
        <v>0.66892461458938002</v>
      </c>
      <c r="O806">
        <v>12.405923767904801</v>
      </c>
      <c r="P806">
        <v>124.800331848242</v>
      </c>
      <c r="Q806">
        <v>0.150984988060828</v>
      </c>
    </row>
    <row r="807" spans="1:17" hidden="1" x14ac:dyDescent="0.3">
      <c r="A807" t="s">
        <v>1761</v>
      </c>
      <c r="B807" t="s">
        <v>1762</v>
      </c>
      <c r="C807" t="str">
        <f>IFERROR(VLOOKUP(Table1[[#This Row],[Ticker]],[1]!Table2[[Symbol]:[Industry]],2,FALSE),"-")</f>
        <v>-</v>
      </c>
      <c r="D807" t="s">
        <v>474</v>
      </c>
      <c r="E807">
        <v>4480.7808638249999</v>
      </c>
      <c r="F807">
        <v>965.9</v>
      </c>
      <c r="G807">
        <v>73.037599741113993</v>
      </c>
      <c r="H807">
        <v>1.44262332854979</v>
      </c>
      <c r="I807">
        <v>36.650091453813999</v>
      </c>
      <c r="J807">
        <v>-9.1641399692133003</v>
      </c>
      <c r="K807">
        <v>903.05229027006999</v>
      </c>
      <c r="L807">
        <v>700.71555381720498</v>
      </c>
      <c r="M807">
        <v>42.478897201388499</v>
      </c>
      <c r="N807">
        <v>0.48116283455214598</v>
      </c>
      <c r="O807">
        <v>13.3657728543327</v>
      </c>
      <c r="P807">
        <v>125.941520467836</v>
      </c>
      <c r="Q807">
        <v>0.168999074662121</v>
      </c>
    </row>
    <row r="808" spans="1:17" hidden="1" x14ac:dyDescent="0.3">
      <c r="A808" t="s">
        <v>1763</v>
      </c>
      <c r="B808" t="s">
        <v>1764</v>
      </c>
      <c r="C808" t="str">
        <f>IFERROR(VLOOKUP(Table1[[#This Row],[Ticker]],[1]!Table2[[Symbol]:[Industry]],2,FALSE),"-")</f>
        <v>-</v>
      </c>
      <c r="D808" t="s">
        <v>627</v>
      </c>
      <c r="E808">
        <v>4473.6580383</v>
      </c>
      <c r="F808">
        <v>1768.65</v>
      </c>
      <c r="G808">
        <v>32.119089623978297</v>
      </c>
      <c r="H808">
        <v>15.695473430716399</v>
      </c>
      <c r="I808">
        <v>56.314338070220401</v>
      </c>
      <c r="J808">
        <v>-7.3882628338826901</v>
      </c>
      <c r="K808">
        <v>1622.4933834098599</v>
      </c>
      <c r="L808">
        <v>1275.6308039606599</v>
      </c>
      <c r="M808">
        <v>41.440555656012798</v>
      </c>
      <c r="N808">
        <v>0.95473219508259699</v>
      </c>
      <c r="O808">
        <v>15.879343001724401</v>
      </c>
      <c r="P808">
        <v>118.04228564383899</v>
      </c>
      <c r="Q808">
        <v>0.146192274396196</v>
      </c>
    </row>
    <row r="809" spans="1:17" hidden="1" x14ac:dyDescent="0.3">
      <c r="A809" t="s">
        <v>1765</v>
      </c>
      <c r="B809" t="s">
        <v>1766</v>
      </c>
      <c r="C809" t="str">
        <f>IFERROR(VLOOKUP(Table1[[#This Row],[Ticker]],[1]!Table2[[Symbol]:[Industry]],2,FALSE),"-")</f>
        <v>-</v>
      </c>
      <c r="D809" t="s">
        <v>257</v>
      </c>
      <c r="E809">
        <v>4471.8575780000001</v>
      </c>
      <c r="F809">
        <v>447.85</v>
      </c>
      <c r="G809">
        <v>22.394513135855199</v>
      </c>
      <c r="H809">
        <v>-14.041654743437601</v>
      </c>
      <c r="I809">
        <v>29.9345560214534</v>
      </c>
      <c r="J809">
        <v>-2.9610319716046898</v>
      </c>
      <c r="K809">
        <v>455.50275519615298</v>
      </c>
      <c r="L809">
        <v>394.396857921346</v>
      </c>
      <c r="M809">
        <v>44.826989091779701</v>
      </c>
      <c r="N809">
        <v>0.45863856193393099</v>
      </c>
      <c r="O809">
        <v>21.245952886010901</v>
      </c>
      <c r="P809">
        <v>62.382160986221798</v>
      </c>
      <c r="Q809">
        <v>0.144948300069591</v>
      </c>
    </row>
    <row r="810" spans="1:17" hidden="1" x14ac:dyDescent="0.3">
      <c r="A810" t="s">
        <v>1767</v>
      </c>
      <c r="B810" t="s">
        <v>1768</v>
      </c>
      <c r="C810" t="str">
        <f>IFERROR(VLOOKUP(Table1[[#This Row],[Ticker]],[1]!Table2[[Symbol]:[Industry]],2,FALSE),"-")</f>
        <v>-</v>
      </c>
      <c r="D810" t="s">
        <v>54</v>
      </c>
      <c r="E810">
        <v>4468.0144616460002</v>
      </c>
      <c r="F810">
        <v>90.79</v>
      </c>
      <c r="G810">
        <v>103.16595852504901</v>
      </c>
      <c r="H810">
        <v>33.507073838242697</v>
      </c>
      <c r="I810">
        <v>72.066440416608899</v>
      </c>
      <c r="J810">
        <v>0.67198090154879297</v>
      </c>
      <c r="K810">
        <v>65.468333551617306</v>
      </c>
      <c r="L810">
        <v>52.500701903535401</v>
      </c>
      <c r="M810">
        <v>74.191551186826402</v>
      </c>
      <c r="N810">
        <v>2.4635364841803802</v>
      </c>
      <c r="O810">
        <v>3.4034585306751599</v>
      </c>
      <c r="P810">
        <v>190.06389776357801</v>
      </c>
      <c r="Q810">
        <v>3.3268214645984999E-2</v>
      </c>
    </row>
    <row r="811" spans="1:17" x14ac:dyDescent="0.3">
      <c r="A811" t="s">
        <v>1769</v>
      </c>
      <c r="B811" t="s">
        <v>1770</v>
      </c>
      <c r="C811" t="str">
        <f>IFERROR(VLOOKUP(Table1[[#This Row],[Ticker]],[1]!Table2[[Symbol]:[Industry]],2,FALSE),"-")</f>
        <v>-</v>
      </c>
      <c r="D811" t="s">
        <v>281</v>
      </c>
      <c r="E811">
        <v>4467.2168741550004</v>
      </c>
      <c r="F811">
        <v>518.04999999999995</v>
      </c>
      <c r="G811">
        <v>10.2464486207248</v>
      </c>
      <c r="H811">
        <v>16.874574323064799</v>
      </c>
      <c r="I811">
        <v>7.01039610616583</v>
      </c>
      <c r="J811">
        <v>-3.3184780727839698</v>
      </c>
      <c r="K811">
        <v>469.20720808499198</v>
      </c>
      <c r="L811">
        <v>426.440976941136</v>
      </c>
      <c r="M811">
        <v>66.657960143612002</v>
      </c>
      <c r="N811">
        <v>1.5371613958688199</v>
      </c>
      <c r="O811">
        <v>4.9995174210983597</v>
      </c>
      <c r="P811">
        <v>50.552165068294002</v>
      </c>
    </row>
    <row r="812" spans="1:17" hidden="1" x14ac:dyDescent="0.3">
      <c r="A812" t="s">
        <v>1771</v>
      </c>
      <c r="B812" t="s">
        <v>1772</v>
      </c>
      <c r="C812" t="str">
        <f>IFERROR(VLOOKUP(Table1[[#This Row],[Ticker]],[1]!Table2[[Symbol]:[Industry]],2,FALSE),"-")</f>
        <v>-</v>
      </c>
      <c r="D812" t="s">
        <v>127</v>
      </c>
      <c r="E812">
        <v>4458.8239364479996</v>
      </c>
      <c r="F812">
        <v>46.99</v>
      </c>
      <c r="G812">
        <v>1.3132106720038399</v>
      </c>
      <c r="H812">
        <v>-9.2896923273464793</v>
      </c>
      <c r="I812">
        <v>-25.528059557067898</v>
      </c>
      <c r="J812">
        <v>-8.5978340948350294</v>
      </c>
      <c r="K812">
        <v>47.508282295636398</v>
      </c>
      <c r="L812">
        <v>46.254178039658797</v>
      </c>
      <c r="M812">
        <v>38.368812280496499</v>
      </c>
      <c r="N812">
        <v>0.71406115678147097</v>
      </c>
      <c r="O812">
        <v>39.178548627367498</v>
      </c>
      <c r="P812">
        <v>47.073552425665099</v>
      </c>
      <c r="Q812">
        <v>7.0138757602804996E-2</v>
      </c>
    </row>
    <row r="813" spans="1:17" hidden="1" x14ac:dyDescent="0.3">
      <c r="A813" t="s">
        <v>1773</v>
      </c>
      <c r="B813" t="s">
        <v>1774</v>
      </c>
      <c r="C813" t="str">
        <f>IFERROR(VLOOKUP(Table1[[#This Row],[Ticker]],[1]!Table2[[Symbol]:[Industry]],2,FALSE),"-")</f>
        <v>-</v>
      </c>
      <c r="D813" t="s">
        <v>741</v>
      </c>
      <c r="E813">
        <v>4449.3999170859997</v>
      </c>
      <c r="F813">
        <v>281.27999999999997</v>
      </c>
      <c r="G813">
        <v>1.4363434047510799</v>
      </c>
      <c r="H813">
        <v>1.0249419721384301</v>
      </c>
      <c r="I813">
        <v>1.0310753994797699</v>
      </c>
      <c r="J813">
        <v>-0.150236122816027</v>
      </c>
      <c r="K813">
        <v>272.221675709718</v>
      </c>
      <c r="L813">
        <v>252.036814316781</v>
      </c>
      <c r="M813">
        <v>58.987597709054498</v>
      </c>
      <c r="N813">
        <v>0.67010128156258397</v>
      </c>
      <c r="O813">
        <v>0.963452787258267</v>
      </c>
      <c r="P813">
        <v>35.328361799374498</v>
      </c>
      <c r="Q813">
        <v>3.7892634135868998E-2</v>
      </c>
    </row>
    <row r="814" spans="1:17" hidden="1" x14ac:dyDescent="0.3">
      <c r="A814" t="s">
        <v>1775</v>
      </c>
      <c r="B814" t="s">
        <v>1776</v>
      </c>
      <c r="C814" t="str">
        <f>IFERROR(VLOOKUP(Table1[[#This Row],[Ticker]],[1]!Table2[[Symbol]:[Industry]],2,FALSE),"-")</f>
        <v>-</v>
      </c>
      <c r="D814" t="s">
        <v>281</v>
      </c>
      <c r="E814">
        <v>4447.1999233199904</v>
      </c>
      <c r="F814">
        <v>861.65</v>
      </c>
      <c r="G814">
        <v>31.303276881786601</v>
      </c>
      <c r="H814">
        <v>8.7144094285311908</v>
      </c>
      <c r="I814">
        <v>16.513786867844601</v>
      </c>
      <c r="J814">
        <v>-4.6104663616668802</v>
      </c>
      <c r="K814">
        <v>786.21634805064002</v>
      </c>
      <c r="L814">
        <v>674.850703963044</v>
      </c>
      <c r="M814">
        <v>36.492945922211597</v>
      </c>
      <c r="N814">
        <v>0.62597370201047198</v>
      </c>
      <c r="O814">
        <v>8.0891313178204705</v>
      </c>
      <c r="P814">
        <v>70.017758484609303</v>
      </c>
      <c r="Q814">
        <v>-8.2813114602780999E-2</v>
      </c>
    </row>
    <row r="815" spans="1:17" hidden="1" x14ac:dyDescent="0.3">
      <c r="A815" t="s">
        <v>1777</v>
      </c>
      <c r="B815" t="s">
        <v>1778</v>
      </c>
      <c r="C815" t="str">
        <f>IFERROR(VLOOKUP(Table1[[#This Row],[Ticker]],[1]!Table2[[Symbol]:[Industry]],2,FALSE),"-")</f>
        <v>-</v>
      </c>
      <c r="D815" t="s">
        <v>405</v>
      </c>
      <c r="E815">
        <v>4436.158940196</v>
      </c>
      <c r="F815">
        <v>120.81</v>
      </c>
      <c r="G815">
        <v>-42.894492532843799</v>
      </c>
      <c r="H815">
        <v>-3.2791988787662598</v>
      </c>
      <c r="I815">
        <v>-17.077212952415799</v>
      </c>
      <c r="J815">
        <v>-0.261809400475637</v>
      </c>
      <c r="K815">
        <v>121.861614084138</v>
      </c>
      <c r="M815">
        <v>43.392636260324799</v>
      </c>
      <c r="N815">
        <v>2.0876438525405798</v>
      </c>
      <c r="O815">
        <v>27.141792897938899</v>
      </c>
      <c r="P815">
        <v>11.089655172413799</v>
      </c>
    </row>
    <row r="816" spans="1:17" hidden="1" x14ac:dyDescent="0.3">
      <c r="A816" t="s">
        <v>1779</v>
      </c>
      <c r="B816" t="s">
        <v>1780</v>
      </c>
      <c r="C816" t="str">
        <f>IFERROR(VLOOKUP(Table1[[#This Row],[Ticker]],[1]!Table2[[Symbol]:[Industry]],2,FALSE),"-")</f>
        <v>-</v>
      </c>
      <c r="D816" t="s">
        <v>627</v>
      </c>
      <c r="E816">
        <v>4435.2235970399997</v>
      </c>
      <c r="F816">
        <v>2289.35</v>
      </c>
      <c r="G816">
        <v>84.162288719540996</v>
      </c>
      <c r="H816">
        <v>23.982764215786801</v>
      </c>
      <c r="I816">
        <v>53.359152964545899</v>
      </c>
      <c r="J816">
        <v>1.1862778115353501</v>
      </c>
      <c r="K816">
        <v>1931.09077507187</v>
      </c>
      <c r="L816">
        <v>1632.2984830355699</v>
      </c>
      <c r="M816">
        <v>88.896634801841003</v>
      </c>
      <c r="N816">
        <v>1.4812622987334501</v>
      </c>
      <c r="O816">
        <v>1.14879769366851</v>
      </c>
      <c r="P816">
        <v>137.54604409857299</v>
      </c>
      <c r="Q816">
        <v>0.17301407215224501</v>
      </c>
    </row>
    <row r="817" spans="1:17" hidden="1" x14ac:dyDescent="0.3">
      <c r="A817" t="s">
        <v>1781</v>
      </c>
      <c r="B817" t="s">
        <v>1782</v>
      </c>
      <c r="C817" t="str">
        <f>IFERROR(VLOOKUP(Table1[[#This Row],[Ticker]],[1]!Table2[[Symbol]:[Industry]],2,FALSE),"-")</f>
        <v>-</v>
      </c>
      <c r="D817" t="s">
        <v>132</v>
      </c>
      <c r="E817">
        <v>4425.8014716300004</v>
      </c>
      <c r="F817">
        <v>359.6</v>
      </c>
      <c r="G817">
        <v>30.824216199815702</v>
      </c>
      <c r="H817">
        <v>-13.922718123751</v>
      </c>
      <c r="I817">
        <v>47.391666257220301</v>
      </c>
      <c r="J817">
        <v>-5.8999991229123001</v>
      </c>
      <c r="K817">
        <v>396.59122925152002</v>
      </c>
      <c r="M817">
        <v>22.786470045829098</v>
      </c>
      <c r="N817">
        <v>0.28088977300296297</v>
      </c>
      <c r="O817">
        <v>47.385984427141203</v>
      </c>
      <c r="P817">
        <v>112.278630460448</v>
      </c>
    </row>
    <row r="818" spans="1:17" x14ac:dyDescent="0.3">
      <c r="A818" t="s">
        <v>1783</v>
      </c>
      <c r="B818" t="s">
        <v>1784</v>
      </c>
      <c r="C818" t="str">
        <f>IFERROR(VLOOKUP(Table1[[#This Row],[Ticker]],[1]!Table2[[Symbol]:[Industry]],2,FALSE),"-")</f>
        <v>-</v>
      </c>
      <c r="D818" t="s">
        <v>51</v>
      </c>
      <c r="E818">
        <v>4405.9448477599999</v>
      </c>
      <c r="F818">
        <v>611.54999999999995</v>
      </c>
      <c r="G818">
        <v>-52.484525084286503</v>
      </c>
      <c r="H818">
        <v>-6.0879396163316901</v>
      </c>
      <c r="I818">
        <v>-46.331117217991903</v>
      </c>
      <c r="J818">
        <v>-3.5683087304455801</v>
      </c>
      <c r="K818">
        <v>664.11001365012305</v>
      </c>
      <c r="L818">
        <v>777.11746488429799</v>
      </c>
      <c r="M818">
        <v>47.2597058652822</v>
      </c>
      <c r="N818">
        <v>0.70190938835113603</v>
      </c>
      <c r="O818">
        <v>103.286730439048</v>
      </c>
      <c r="P818">
        <v>4.2977743668457302</v>
      </c>
      <c r="Q818">
        <v>-8.3768707769740006E-3</v>
      </c>
    </row>
    <row r="819" spans="1:17" x14ac:dyDescent="0.3">
      <c r="A819" t="s">
        <v>1785</v>
      </c>
      <c r="B819" t="s">
        <v>1786</v>
      </c>
      <c r="C819" t="str">
        <f>IFERROR(VLOOKUP(Table1[[#This Row],[Ticker]],[1]!Table2[[Symbol]:[Industry]],2,FALSE),"-")</f>
        <v>-</v>
      </c>
      <c r="D819" t="s">
        <v>627</v>
      </c>
      <c r="E819">
        <v>4395.2692069000004</v>
      </c>
      <c r="F819">
        <v>211.2</v>
      </c>
      <c r="G819">
        <v>26.432057078535401</v>
      </c>
      <c r="H819">
        <v>-3.24090481328059</v>
      </c>
      <c r="I819">
        <v>0.29419772087712998</v>
      </c>
      <c r="J819">
        <v>-8.2609008718502093</v>
      </c>
      <c r="K819">
        <v>211.71062317665701</v>
      </c>
      <c r="L819">
        <v>181.184681384665</v>
      </c>
      <c r="M819">
        <v>39.270386619041297</v>
      </c>
      <c r="N819">
        <v>0.54935634664361599</v>
      </c>
      <c r="O819">
        <v>15.151515151515101</v>
      </c>
      <c r="P819">
        <v>66.495861253448894</v>
      </c>
      <c r="Q819">
        <v>8.1656695040710006E-2</v>
      </c>
    </row>
    <row r="820" spans="1:17" x14ac:dyDescent="0.3">
      <c r="A820" t="s">
        <v>1787</v>
      </c>
      <c r="B820" t="s">
        <v>1788</v>
      </c>
      <c r="C820" t="str">
        <f>IFERROR(VLOOKUP(Table1[[#This Row],[Ticker]],[1]!Table2[[Symbol]:[Industry]],2,FALSE),"-")</f>
        <v>-</v>
      </c>
      <c r="D820" t="s">
        <v>276</v>
      </c>
      <c r="E820">
        <v>4365.7246111000004</v>
      </c>
      <c r="F820">
        <v>2490.9</v>
      </c>
      <c r="G820">
        <v>79.848955626584299</v>
      </c>
      <c r="H820">
        <v>-1.68941463843216</v>
      </c>
      <c r="I820">
        <v>39.8313124059176</v>
      </c>
      <c r="J820">
        <v>-7.0889712160590301</v>
      </c>
      <c r="K820">
        <v>2400.4788530753799</v>
      </c>
      <c r="L820">
        <v>1896.4604532846399</v>
      </c>
      <c r="M820">
        <v>51.0987650951039</v>
      </c>
      <c r="N820">
        <v>0.57480461175041397</v>
      </c>
      <c r="O820">
        <v>12.4091693765305</v>
      </c>
      <c r="P820">
        <v>124.759756372659</v>
      </c>
      <c r="Q820">
        <v>1.2964031718878E-2</v>
      </c>
    </row>
    <row r="821" spans="1:17" hidden="1" x14ac:dyDescent="0.3">
      <c r="A821" t="s">
        <v>1789</v>
      </c>
      <c r="B821" t="s">
        <v>1790</v>
      </c>
      <c r="C821" t="str">
        <f>IFERROR(VLOOKUP(Table1[[#This Row],[Ticker]],[1]!Table2[[Symbol]:[Industry]],2,FALSE),"-")</f>
        <v>-</v>
      </c>
      <c r="D821" t="s">
        <v>37</v>
      </c>
      <c r="E821">
        <v>4344.4211720399999</v>
      </c>
      <c r="F821">
        <v>678.8</v>
      </c>
      <c r="G821">
        <v>17.2280515897002</v>
      </c>
      <c r="H821">
        <v>5.3522716763305302</v>
      </c>
      <c r="I821">
        <v>20.8934485786355</v>
      </c>
      <c r="J821">
        <v>0.96833468160593505</v>
      </c>
      <c r="K821">
        <v>564.664621711819</v>
      </c>
      <c r="M821">
        <v>70.221385206862493</v>
      </c>
      <c r="N821">
        <v>2.57230777510566</v>
      </c>
      <c r="O821">
        <v>2.9021803182086101</v>
      </c>
      <c r="P821">
        <v>57.658808500754802</v>
      </c>
    </row>
    <row r="822" spans="1:17" hidden="1" x14ac:dyDescent="0.3">
      <c r="A822" t="s">
        <v>1791</v>
      </c>
      <c r="B822" t="s">
        <v>1792</v>
      </c>
      <c r="C822" t="str">
        <f>IFERROR(VLOOKUP(Table1[[#This Row],[Ticker]],[1]!Table2[[Symbol]:[Industry]],2,FALSE),"-")</f>
        <v>-</v>
      </c>
      <c r="D822" t="s">
        <v>298</v>
      </c>
      <c r="E822">
        <v>4312.0811208300001</v>
      </c>
      <c r="F822">
        <v>347.75</v>
      </c>
      <c r="G822">
        <v>93.0694065669976</v>
      </c>
      <c r="H822">
        <v>1.63809685875561</v>
      </c>
      <c r="I822">
        <v>-21.049150360749898</v>
      </c>
      <c r="J822">
        <v>-5.1629810817452704</v>
      </c>
      <c r="K822">
        <v>335.30132977977502</v>
      </c>
      <c r="L822">
        <v>285.67255820094601</v>
      </c>
      <c r="M822">
        <v>43.4914216970894</v>
      </c>
      <c r="N822">
        <v>0.526501044823803</v>
      </c>
      <c r="O822">
        <v>13.429187634795101</v>
      </c>
      <c r="P822">
        <v>123.92144236960701</v>
      </c>
    </row>
    <row r="823" spans="1:17" x14ac:dyDescent="0.3">
      <c r="A823" t="s">
        <v>1793</v>
      </c>
      <c r="B823" t="s">
        <v>1794</v>
      </c>
      <c r="C823" t="str">
        <f>IFERROR(VLOOKUP(Table1[[#This Row],[Ticker]],[1]!Table2[[Symbol]:[Industry]],2,FALSE),"-")</f>
        <v>-</v>
      </c>
      <c r="D823" t="s">
        <v>204</v>
      </c>
      <c r="E823">
        <v>4299.8829675300003</v>
      </c>
      <c r="F823">
        <v>169.26</v>
      </c>
      <c r="G823">
        <v>-5.9800948514951298</v>
      </c>
      <c r="H823">
        <v>-15.0602213879981</v>
      </c>
      <c r="I823">
        <v>-6.9752728035771501</v>
      </c>
      <c r="J823">
        <v>-2.85532389498522</v>
      </c>
      <c r="K823">
        <v>183.69938111879</v>
      </c>
      <c r="L823">
        <v>171.483592493755</v>
      </c>
      <c r="M823">
        <v>34.147073628400697</v>
      </c>
      <c r="N823">
        <v>0.882134698824801</v>
      </c>
      <c r="O823">
        <v>33.345149474181703</v>
      </c>
      <c r="P823">
        <v>34.280047600158603</v>
      </c>
      <c r="Q823">
        <v>4.8068058807737998E-2</v>
      </c>
    </row>
    <row r="824" spans="1:17" x14ac:dyDescent="0.3">
      <c r="A824" t="s">
        <v>1795</v>
      </c>
      <c r="B824" t="s">
        <v>1796</v>
      </c>
      <c r="C824" t="str">
        <f>IFERROR(VLOOKUP(Table1[[#This Row],[Ticker]],[1]!Table2[[Symbol]:[Industry]],2,FALSE),"-")</f>
        <v>-</v>
      </c>
      <c r="D824" t="s">
        <v>54</v>
      </c>
      <c r="E824">
        <v>4276.0511640000004</v>
      </c>
      <c r="F824">
        <v>588.5</v>
      </c>
      <c r="G824">
        <v>84.036708991278402</v>
      </c>
      <c r="H824">
        <v>27.302137346622001</v>
      </c>
      <c r="I824">
        <v>47.213746437898699</v>
      </c>
      <c r="J824">
        <v>-4.7115562037644096</v>
      </c>
      <c r="K824">
        <v>468.634960068721</v>
      </c>
      <c r="L824">
        <v>381.30095309610198</v>
      </c>
      <c r="M824">
        <v>52.285581760810302</v>
      </c>
      <c r="N824">
        <v>0.71251333203461298</v>
      </c>
      <c r="O824">
        <v>1.053525913339</v>
      </c>
      <c r="P824">
        <v>150.53214133673899</v>
      </c>
      <c r="Q824">
        <v>-3.2402526996199998E-3</v>
      </c>
    </row>
    <row r="825" spans="1:17" hidden="1" x14ac:dyDescent="0.3">
      <c r="A825" t="s">
        <v>1797</v>
      </c>
      <c r="B825" t="s">
        <v>1798</v>
      </c>
      <c r="C825" t="str">
        <f>IFERROR(VLOOKUP(Table1[[#This Row],[Ticker]],[1]!Table2[[Symbol]:[Industry]],2,FALSE),"-")</f>
        <v>-</v>
      </c>
      <c r="D825" t="s">
        <v>1799</v>
      </c>
      <c r="E825">
        <v>4270.6753382400002</v>
      </c>
      <c r="F825">
        <v>142.29</v>
      </c>
      <c r="G825">
        <v>36.805630873161803</v>
      </c>
      <c r="H825">
        <v>-1.01407931887047</v>
      </c>
      <c r="I825">
        <v>10.995959136958801</v>
      </c>
      <c r="J825">
        <v>-5.62702445969372</v>
      </c>
      <c r="K825">
        <v>136.60425674455601</v>
      </c>
      <c r="L825">
        <v>117.848611634066</v>
      </c>
      <c r="M825">
        <v>44.551073977002098</v>
      </c>
      <c r="N825">
        <v>0.35009203835449199</v>
      </c>
      <c r="O825">
        <v>15.257572563075399</v>
      </c>
      <c r="P825">
        <v>79.659090909090807</v>
      </c>
      <c r="Q825">
        <v>4.914319657493E-2</v>
      </c>
    </row>
    <row r="826" spans="1:17" hidden="1" x14ac:dyDescent="0.3">
      <c r="A826" t="s">
        <v>1800</v>
      </c>
      <c r="B826" t="s">
        <v>1801</v>
      </c>
      <c r="C826" t="str">
        <f>IFERROR(VLOOKUP(Table1[[#This Row],[Ticker]],[1]!Table2[[Symbol]:[Industry]],2,FALSE),"-")</f>
        <v>-</v>
      </c>
      <c r="D826" t="s">
        <v>410</v>
      </c>
      <c r="E826">
        <v>4244.0626116000003</v>
      </c>
      <c r="F826">
        <v>1114.5</v>
      </c>
      <c r="G826">
        <v>-50.522734291313299</v>
      </c>
      <c r="H826">
        <v>-7.0490203407209604</v>
      </c>
      <c r="I826">
        <v>-13.333324738480799</v>
      </c>
      <c r="J826">
        <v>-3.1103628090886</v>
      </c>
      <c r="K826">
        <v>1134.3664652279699</v>
      </c>
      <c r="L826">
        <v>1203.8146144464799</v>
      </c>
      <c r="M826">
        <v>47.385636160530296</v>
      </c>
      <c r="N826">
        <v>1.03946380407941</v>
      </c>
      <c r="O826">
        <v>39.515477792732099</v>
      </c>
      <c r="P826">
        <v>11.690133787643401</v>
      </c>
      <c r="Q826">
        <v>-7.1328394919967994E-2</v>
      </c>
    </row>
    <row r="827" spans="1:17" hidden="1" x14ac:dyDescent="0.3">
      <c r="A827" t="s">
        <v>1802</v>
      </c>
      <c r="B827" t="s">
        <v>1803</v>
      </c>
      <c r="C827" t="str">
        <f>IFERROR(VLOOKUP(Table1[[#This Row],[Ticker]],[1]!Table2[[Symbol]:[Industry]],2,FALSE),"-")</f>
        <v>-</v>
      </c>
      <c r="D827" t="s">
        <v>46</v>
      </c>
      <c r="E827">
        <v>4207.031919</v>
      </c>
      <c r="F827">
        <v>2230.9</v>
      </c>
      <c r="G827">
        <v>455.20111714674101</v>
      </c>
      <c r="H827">
        <v>20.320837342121798</v>
      </c>
      <c r="I827">
        <v>165.009044469515</v>
      </c>
      <c r="J827">
        <v>2.1310852250785302</v>
      </c>
      <c r="K827">
        <v>2168.2545147492901</v>
      </c>
      <c r="L827">
        <v>1476.64119870688</v>
      </c>
      <c r="M827">
        <v>55.167508288674199</v>
      </c>
      <c r="N827">
        <v>0.55212248625002602</v>
      </c>
      <c r="O827">
        <v>33.757676274149397</v>
      </c>
      <c r="P827">
        <v>693.91459074733098</v>
      </c>
    </row>
    <row r="828" spans="1:17" hidden="1" x14ac:dyDescent="0.3">
      <c r="A828" t="s">
        <v>1804</v>
      </c>
      <c r="B828" t="s">
        <v>1805</v>
      </c>
      <c r="C828" t="str">
        <f>IFERROR(VLOOKUP(Table1[[#This Row],[Ticker]],[1]!Table2[[Symbol]:[Industry]],2,FALSE),"-")</f>
        <v>-</v>
      </c>
      <c r="D828" t="s">
        <v>933</v>
      </c>
      <c r="E828">
        <v>4203.9416119799998</v>
      </c>
      <c r="F828">
        <v>171.49</v>
      </c>
      <c r="G828">
        <v>73.993305077410696</v>
      </c>
      <c r="H828">
        <v>-6.8085647698085898</v>
      </c>
      <c r="I828">
        <v>37.700294872491497</v>
      </c>
      <c r="J828">
        <v>-6.9205760669297698</v>
      </c>
      <c r="K828">
        <v>179.20981619325801</v>
      </c>
      <c r="L828">
        <v>139.33814888819001</v>
      </c>
      <c r="M828">
        <v>26.213896579353101</v>
      </c>
      <c r="N828">
        <v>0.419764374375725</v>
      </c>
      <c r="O828">
        <v>30.5032363403113</v>
      </c>
      <c r="P828">
        <v>154.49913430620799</v>
      </c>
    </row>
    <row r="829" spans="1:17" x14ac:dyDescent="0.3">
      <c r="A829" t="s">
        <v>1806</v>
      </c>
      <c r="B829" t="s">
        <v>1807</v>
      </c>
      <c r="C829" t="str">
        <f>IFERROR(VLOOKUP(Table1[[#This Row],[Ticker]],[1]!Table2[[Symbol]:[Industry]],2,FALSE),"-")</f>
        <v>-</v>
      </c>
      <c r="D829" t="s">
        <v>573</v>
      </c>
      <c r="E829">
        <v>4174.7761349100001</v>
      </c>
      <c r="F829">
        <v>359.65</v>
      </c>
      <c r="G829">
        <v>-23.795783074996699</v>
      </c>
      <c r="H829">
        <v>-1.3348628265934499</v>
      </c>
      <c r="I829">
        <v>-23.904149349618599</v>
      </c>
      <c r="J829">
        <v>-5.2558440585671597</v>
      </c>
      <c r="K829">
        <v>369.760430522837</v>
      </c>
      <c r="L829">
        <v>359.07995298752599</v>
      </c>
      <c r="M829">
        <v>42.040820420884401</v>
      </c>
      <c r="N829">
        <v>0.56836130998411305</v>
      </c>
      <c r="O829">
        <v>27.582371750312799</v>
      </c>
      <c r="P829">
        <v>27.739300301900101</v>
      </c>
      <c r="Q829">
        <v>0.12199612070525</v>
      </c>
    </row>
    <row r="830" spans="1:17" x14ac:dyDescent="0.3">
      <c r="A830" t="s">
        <v>1808</v>
      </c>
      <c r="B830" t="s">
        <v>1809</v>
      </c>
      <c r="C830" t="str">
        <f>IFERROR(VLOOKUP(Table1[[#This Row],[Ticker]],[1]!Table2[[Symbol]:[Industry]],2,FALSE),"-")</f>
        <v>-</v>
      </c>
      <c r="D830" t="s">
        <v>276</v>
      </c>
      <c r="E830">
        <v>4170.8677895999999</v>
      </c>
      <c r="F830">
        <v>172.5</v>
      </c>
      <c r="G830">
        <v>51.594742285309898</v>
      </c>
      <c r="H830">
        <v>15.539941555253099</v>
      </c>
      <c r="I830">
        <v>68.541265317009007</v>
      </c>
      <c r="J830">
        <v>-1.46350654201138</v>
      </c>
      <c r="K830">
        <v>146.39879023844301</v>
      </c>
      <c r="L830">
        <v>117.665047382392</v>
      </c>
      <c r="M830">
        <v>67.756156980672898</v>
      </c>
      <c r="N830">
        <v>1.4548592537184499</v>
      </c>
      <c r="O830">
        <v>2.6086956521739202</v>
      </c>
      <c r="P830">
        <v>111.39705882352899</v>
      </c>
      <c r="Q830">
        <v>3.6374829435494999E-2</v>
      </c>
    </row>
    <row r="831" spans="1:17" hidden="1" x14ac:dyDescent="0.3">
      <c r="A831" t="s">
        <v>1810</v>
      </c>
      <c r="B831" t="s">
        <v>1811</v>
      </c>
      <c r="C831" t="str">
        <f>IFERROR(VLOOKUP(Table1[[#This Row],[Ticker]],[1]!Table2[[Symbol]:[Industry]],2,FALSE),"-")</f>
        <v>-</v>
      </c>
      <c r="D831" t="s">
        <v>276</v>
      </c>
      <c r="E831">
        <v>4169.5190411000003</v>
      </c>
      <c r="F831">
        <v>605.85</v>
      </c>
      <c r="G831">
        <v>61.0967069710793</v>
      </c>
      <c r="H831">
        <v>-0.32390035910923398</v>
      </c>
      <c r="I831">
        <v>24.217507231845602</v>
      </c>
      <c r="J831">
        <v>-3.19635622109866</v>
      </c>
      <c r="K831">
        <v>586.65131473161898</v>
      </c>
      <c r="L831">
        <v>495.46058236551198</v>
      </c>
      <c r="M831">
        <v>52.649771743028502</v>
      </c>
      <c r="N831">
        <v>0.60592950636402898</v>
      </c>
      <c r="O831">
        <v>8.1125691177684303</v>
      </c>
      <c r="P831">
        <v>93.562300319488799</v>
      </c>
      <c r="Q831">
        <v>5.9341345593147E-2</v>
      </c>
    </row>
    <row r="832" spans="1:17" x14ac:dyDescent="0.3">
      <c r="A832" t="s">
        <v>1812</v>
      </c>
      <c r="B832" t="s">
        <v>1813</v>
      </c>
      <c r="C832" t="str">
        <f>IFERROR(VLOOKUP(Table1[[#This Row],[Ticker]],[1]!Table2[[Symbol]:[Industry]],2,FALSE),"-")</f>
        <v>-</v>
      </c>
      <c r="D832" t="s">
        <v>276</v>
      </c>
      <c r="E832">
        <v>4162.1544450000001</v>
      </c>
      <c r="F832">
        <v>1331.8</v>
      </c>
      <c r="G832">
        <v>45.835167512992598</v>
      </c>
      <c r="H832">
        <v>9.1336880526145698</v>
      </c>
      <c r="I832">
        <v>44.290040618712602</v>
      </c>
      <c r="J832">
        <v>2.0694492564519398</v>
      </c>
      <c r="K832">
        <v>1159.4143886673401</v>
      </c>
      <c r="L832">
        <v>934.01362713869503</v>
      </c>
      <c r="M832">
        <v>61.551381884263598</v>
      </c>
      <c r="N832">
        <v>0.70809113889543596</v>
      </c>
      <c r="O832">
        <v>5.1133803874455701</v>
      </c>
      <c r="P832">
        <v>114.305253841821</v>
      </c>
      <c r="Q832">
        <v>6.6102706495463001E-2</v>
      </c>
    </row>
    <row r="833" spans="1:17" hidden="1" x14ac:dyDescent="0.3">
      <c r="A833" t="s">
        <v>1814</v>
      </c>
      <c r="B833" t="s">
        <v>1815</v>
      </c>
      <c r="C833" t="str">
        <f>IFERROR(VLOOKUP(Table1[[#This Row],[Ticker]],[1]!Table2[[Symbol]:[Industry]],2,FALSE),"-")</f>
        <v>-</v>
      </c>
      <c r="D833" t="s">
        <v>989</v>
      </c>
      <c r="E833">
        <v>4150.8914940000004</v>
      </c>
      <c r="F833">
        <v>3394.55</v>
      </c>
      <c r="G833">
        <v>-5.46728858857142</v>
      </c>
      <c r="H833">
        <v>4.8282196106825301</v>
      </c>
      <c r="I833">
        <v>17.0919522275837</v>
      </c>
      <c r="J833">
        <v>7.05809968884504</v>
      </c>
      <c r="K833">
        <v>3106.7174479515802</v>
      </c>
      <c r="L833">
        <v>2818.00794956143</v>
      </c>
      <c r="M833">
        <v>70.301789388501305</v>
      </c>
      <c r="N833">
        <v>1.36315682679252</v>
      </c>
      <c r="O833">
        <v>2.8089142890810299</v>
      </c>
      <c r="P833">
        <v>55.0589256349351</v>
      </c>
      <c r="Q833">
        <v>6.1515649080665001E-2</v>
      </c>
    </row>
    <row r="834" spans="1:17" hidden="1" x14ac:dyDescent="0.3">
      <c r="A834" t="s">
        <v>1816</v>
      </c>
      <c r="B834" t="s">
        <v>1817</v>
      </c>
      <c r="C834" t="str">
        <f>IFERROR(VLOOKUP(Table1[[#This Row],[Ticker]],[1]!Table2[[Symbol]:[Industry]],2,FALSE),"-")</f>
        <v>-</v>
      </c>
      <c r="D834" t="s">
        <v>54</v>
      </c>
      <c r="E834">
        <v>4136.3378124999999</v>
      </c>
      <c r="F834">
        <v>574.45000000000005</v>
      </c>
      <c r="G834">
        <v>8.6252287207971303</v>
      </c>
      <c r="H834">
        <v>-0.75117793805857302</v>
      </c>
      <c r="I834">
        <v>-0.85737580911887001</v>
      </c>
      <c r="J834">
        <v>-1.5456319093197799</v>
      </c>
      <c r="K834">
        <v>559.92190572988295</v>
      </c>
      <c r="L834">
        <v>514.31170077919398</v>
      </c>
      <c r="M834">
        <v>59.488207139779497</v>
      </c>
      <c r="N834">
        <v>0.76391425519440304</v>
      </c>
      <c r="O834">
        <v>9.8441987988510498</v>
      </c>
      <c r="P834">
        <v>45.430379746835399</v>
      </c>
      <c r="Q834">
        <v>7.0450213898583997E-2</v>
      </c>
    </row>
    <row r="835" spans="1:17" x14ac:dyDescent="0.3">
      <c r="A835" t="s">
        <v>1818</v>
      </c>
      <c r="B835" t="s">
        <v>1819</v>
      </c>
      <c r="C835" t="str">
        <f>IFERROR(VLOOKUP(Table1[[#This Row],[Ticker]],[1]!Table2[[Symbol]:[Industry]],2,FALSE),"-")</f>
        <v>-</v>
      </c>
      <c r="D835" t="s">
        <v>252</v>
      </c>
      <c r="E835">
        <v>4117.8578989099997</v>
      </c>
      <c r="F835">
        <v>488.05</v>
      </c>
      <c r="G835">
        <v>-28.238403984999302</v>
      </c>
      <c r="H835">
        <v>-1.6575817242943101</v>
      </c>
      <c r="I835">
        <v>-26.039658800041</v>
      </c>
      <c r="J835">
        <v>-0.73799133605207701</v>
      </c>
      <c r="K835">
        <v>492.25154541199902</v>
      </c>
      <c r="L835">
        <v>503.90001187808298</v>
      </c>
      <c r="M835">
        <v>52.185798849996402</v>
      </c>
      <c r="N835">
        <v>1.2562722725714699</v>
      </c>
      <c r="O835">
        <v>43.223030427210297</v>
      </c>
      <c r="P835">
        <v>9.1834451901565899</v>
      </c>
    </row>
    <row r="836" spans="1:17" hidden="1" x14ac:dyDescent="0.3">
      <c r="A836" t="s">
        <v>1820</v>
      </c>
      <c r="B836" t="s">
        <v>1821</v>
      </c>
      <c r="C836" t="str">
        <f>IFERROR(VLOOKUP(Table1[[#This Row],[Ticker]],[1]!Table2[[Symbol]:[Industry]],2,FALSE),"-")</f>
        <v>-</v>
      </c>
      <c r="D836" t="s">
        <v>46</v>
      </c>
      <c r="E836">
        <v>4112.6104550999999</v>
      </c>
      <c r="F836">
        <v>720.7</v>
      </c>
      <c r="G836">
        <v>-25.2685022502117</v>
      </c>
      <c r="H836">
        <v>-1.7321808342562901</v>
      </c>
      <c r="I836">
        <v>-8.7010521928070705</v>
      </c>
      <c r="J836">
        <v>-3.7108434005858499</v>
      </c>
      <c r="K836">
        <v>736.44932986665003</v>
      </c>
      <c r="M836">
        <v>44.005337552406701</v>
      </c>
      <c r="N836">
        <v>0.15052549021216499</v>
      </c>
      <c r="O836">
        <v>24.4970167892326</v>
      </c>
      <c r="P836">
        <v>31.0363636363636</v>
      </c>
    </row>
    <row r="837" spans="1:17" hidden="1" x14ac:dyDescent="0.3">
      <c r="A837" t="s">
        <v>1822</v>
      </c>
      <c r="B837" t="s">
        <v>1823</v>
      </c>
      <c r="C837" t="str">
        <f>IFERROR(VLOOKUP(Table1[[#This Row],[Ticker]],[1]!Table2[[Symbol]:[Industry]],2,FALSE),"-")</f>
        <v>-</v>
      </c>
      <c r="D837" t="s">
        <v>773</v>
      </c>
      <c r="E837">
        <v>4112.160592575</v>
      </c>
      <c r="F837">
        <v>893</v>
      </c>
      <c r="G837">
        <v>-40.870828810899702</v>
      </c>
      <c r="H837">
        <v>12.9161432309318</v>
      </c>
      <c r="I837">
        <v>-13.540634024025699</v>
      </c>
      <c r="J837">
        <v>-2.9761853732280299</v>
      </c>
      <c r="K837">
        <v>844.18831712592305</v>
      </c>
      <c r="L837">
        <v>887.55145541870195</v>
      </c>
      <c r="M837">
        <v>56.428445283893801</v>
      </c>
      <c r="N837">
        <v>2.7097138858487702</v>
      </c>
      <c r="O837">
        <v>19.260918253079499</v>
      </c>
      <c r="P837">
        <v>24.2348358375069</v>
      </c>
      <c r="Q837">
        <v>-7.3546445434347005E-2</v>
      </c>
    </row>
    <row r="838" spans="1:17" hidden="1" x14ac:dyDescent="0.3">
      <c r="A838" t="s">
        <v>1824</v>
      </c>
      <c r="B838" t="s">
        <v>1825</v>
      </c>
      <c r="C838" t="str">
        <f>IFERROR(VLOOKUP(Table1[[#This Row],[Ticker]],[1]!Table2[[Symbol]:[Industry]],2,FALSE),"-")</f>
        <v>-</v>
      </c>
      <c r="D838" t="s">
        <v>118</v>
      </c>
      <c r="E838">
        <v>4111.3211881500001</v>
      </c>
      <c r="F838">
        <v>328.15</v>
      </c>
      <c r="G838">
        <v>-38.559308846616503</v>
      </c>
      <c r="H838">
        <v>-7.4085794003100096</v>
      </c>
      <c r="I838">
        <v>-21.9918587892118</v>
      </c>
      <c r="J838">
        <v>-1.4092592421700001</v>
      </c>
      <c r="K838">
        <v>336.51320414223898</v>
      </c>
      <c r="M838">
        <v>39.318800116923903</v>
      </c>
      <c r="N838">
        <v>1.1480485846661199</v>
      </c>
      <c r="O838">
        <v>19.716593021484002</v>
      </c>
      <c r="P838">
        <v>9.0018269390466497</v>
      </c>
    </row>
    <row r="839" spans="1:17" hidden="1" x14ac:dyDescent="0.3">
      <c r="A839" t="s">
        <v>1826</v>
      </c>
      <c r="B839" t="s">
        <v>1827</v>
      </c>
      <c r="C839" t="str">
        <f>IFERROR(VLOOKUP(Table1[[#This Row],[Ticker]],[1]!Table2[[Symbol]:[Industry]],2,FALSE),"-")</f>
        <v>-</v>
      </c>
      <c r="D839" t="s">
        <v>273</v>
      </c>
      <c r="E839">
        <v>4099.5024841100003</v>
      </c>
      <c r="F839">
        <v>988.1</v>
      </c>
      <c r="G839">
        <v>648.31741041015096</v>
      </c>
      <c r="H839">
        <v>45.948101184093296</v>
      </c>
      <c r="I839">
        <v>144.183270740756</v>
      </c>
      <c r="J839">
        <v>-5.5238201502533402</v>
      </c>
      <c r="K839">
        <v>764.57218309905898</v>
      </c>
      <c r="L839">
        <v>532.08447589736704</v>
      </c>
      <c r="M839">
        <v>67.2935928446243</v>
      </c>
      <c r="N839">
        <v>1.4233654282891699</v>
      </c>
      <c r="O839">
        <v>1.1031272138447501</v>
      </c>
      <c r="P839">
        <v>726.51610204935105</v>
      </c>
      <c r="Q839">
        <v>0.20472244821567401</v>
      </c>
    </row>
    <row r="840" spans="1:17" x14ac:dyDescent="0.3">
      <c r="A840" t="s">
        <v>1828</v>
      </c>
      <c r="B840" t="s">
        <v>1829</v>
      </c>
      <c r="C840" t="str">
        <f>IFERROR(VLOOKUP(Table1[[#This Row],[Ticker]],[1]!Table2[[Symbol]:[Industry]],2,FALSE),"-")</f>
        <v>-</v>
      </c>
      <c r="D840" t="s">
        <v>54</v>
      </c>
      <c r="E840">
        <v>4074.4732837500001</v>
      </c>
      <c r="F840">
        <v>337.5</v>
      </c>
      <c r="G840">
        <v>-20.6172113023304</v>
      </c>
      <c r="H840">
        <v>-0.73133679133309903</v>
      </c>
      <c r="I840">
        <v>8.2852617729799398</v>
      </c>
      <c r="J840">
        <v>-0.50816578834301895</v>
      </c>
      <c r="K840">
        <v>328.29878638854598</v>
      </c>
      <c r="L840">
        <v>311.16608466108102</v>
      </c>
      <c r="M840">
        <v>56.646329438623503</v>
      </c>
      <c r="N840">
        <v>0.36309559104780398</v>
      </c>
      <c r="O840">
        <v>11.985185185185101</v>
      </c>
      <c r="P840">
        <v>34.946021591363397</v>
      </c>
      <c r="Q840">
        <v>-8.9464205784941006E-2</v>
      </c>
    </row>
    <row r="841" spans="1:17" hidden="1" x14ac:dyDescent="0.3">
      <c r="A841" t="s">
        <v>1830</v>
      </c>
      <c r="B841" t="s">
        <v>1831</v>
      </c>
      <c r="C841" t="str">
        <f>IFERROR(VLOOKUP(Table1[[#This Row],[Ticker]],[1]!Table2[[Symbol]:[Industry]],2,FALSE),"-")</f>
        <v>-</v>
      </c>
      <c r="D841" t="s">
        <v>89</v>
      </c>
      <c r="E841">
        <v>4068.1064097449998</v>
      </c>
      <c r="F841">
        <v>3217.05</v>
      </c>
      <c r="G841">
        <v>42.973634659996897</v>
      </c>
      <c r="H841">
        <v>-4.8145539981275096</v>
      </c>
      <c r="I841">
        <v>12.0954254927299</v>
      </c>
      <c r="J841">
        <v>-1.79482676695086</v>
      </c>
      <c r="K841">
        <v>3191.9886386305402</v>
      </c>
      <c r="L841">
        <v>2743.9955912852502</v>
      </c>
      <c r="M841">
        <v>49.670430131931198</v>
      </c>
      <c r="N841">
        <v>0.92060306516508095</v>
      </c>
      <c r="O841">
        <v>12.525450334934099</v>
      </c>
      <c r="P841">
        <v>84.7233785995234</v>
      </c>
      <c r="Q841">
        <v>0.19560005663966101</v>
      </c>
    </row>
    <row r="842" spans="1:17" hidden="1" x14ac:dyDescent="0.3">
      <c r="A842" t="s">
        <v>1832</v>
      </c>
      <c r="B842" t="s">
        <v>1833</v>
      </c>
      <c r="C842" t="str">
        <f>IFERROR(VLOOKUP(Table1[[#This Row],[Ticker]],[1]!Table2[[Symbol]:[Industry]],2,FALSE),"-")</f>
        <v>-</v>
      </c>
      <c r="D842" t="s">
        <v>512</v>
      </c>
      <c r="E842">
        <v>4062.4064896499999</v>
      </c>
      <c r="F842">
        <v>3409</v>
      </c>
      <c r="G842">
        <v>37.559833665922099</v>
      </c>
      <c r="H842">
        <v>10.918791778486799</v>
      </c>
      <c r="I842">
        <v>27.287127978914398</v>
      </c>
      <c r="J842">
        <v>-0.456955917043187</v>
      </c>
      <c r="K842">
        <v>3032.1141990863898</v>
      </c>
      <c r="L842">
        <v>2607.3641991369</v>
      </c>
      <c r="M842">
        <v>67.7399077584747</v>
      </c>
      <c r="N842">
        <v>1.2579991965671999</v>
      </c>
      <c r="O842">
        <v>1.7893810501613301</v>
      </c>
      <c r="P842">
        <v>77.709430224678101</v>
      </c>
      <c r="Q842">
        <v>7.9463222634539005E-2</v>
      </c>
    </row>
    <row r="843" spans="1:17" hidden="1" x14ac:dyDescent="0.3">
      <c r="A843" t="s">
        <v>1834</v>
      </c>
      <c r="B843" t="s">
        <v>1835</v>
      </c>
      <c r="C843" t="str">
        <f>IFERROR(VLOOKUP(Table1[[#This Row],[Ticker]],[1]!Table2[[Symbol]:[Industry]],2,FALSE),"-")</f>
        <v>-</v>
      </c>
      <c r="D843" t="s">
        <v>1054</v>
      </c>
      <c r="E843">
        <v>4060.8879999999999</v>
      </c>
      <c r="F843">
        <v>118</v>
      </c>
      <c r="G843">
        <v>-27.3093920349644</v>
      </c>
      <c r="I843">
        <v>-8.9573079787697303</v>
      </c>
      <c r="K843">
        <v>104.378999999999</v>
      </c>
      <c r="M843">
        <v>99.990560428137201</v>
      </c>
      <c r="N843">
        <v>1</v>
      </c>
      <c r="O843">
        <v>0</v>
      </c>
      <c r="P843">
        <v>5.3571428571428603</v>
      </c>
    </row>
    <row r="844" spans="1:17" hidden="1" x14ac:dyDescent="0.3">
      <c r="A844" t="s">
        <v>1836</v>
      </c>
      <c r="B844" t="s">
        <v>1837</v>
      </c>
      <c r="C844" t="str">
        <f>IFERROR(VLOOKUP(Table1[[#This Row],[Ticker]],[1]!Table2[[Symbol]:[Industry]],2,FALSE),"-")</f>
        <v>-</v>
      </c>
      <c r="D844" t="s">
        <v>46</v>
      </c>
      <c r="E844">
        <v>4053.0061653120001</v>
      </c>
      <c r="F844">
        <v>26.21</v>
      </c>
      <c r="G844">
        <v>67.795114194723396</v>
      </c>
      <c r="H844">
        <v>29.447594209309202</v>
      </c>
      <c r="I844">
        <v>17.605460198217202</v>
      </c>
      <c r="J844">
        <v>-0.35053187410610198</v>
      </c>
      <c r="K844">
        <v>21.1979758132608</v>
      </c>
      <c r="L844">
        <v>19.130639412122999</v>
      </c>
      <c r="M844">
        <v>71.263456150584105</v>
      </c>
      <c r="N844">
        <v>2.96296270436752</v>
      </c>
      <c r="O844">
        <v>4.9217855780236501</v>
      </c>
      <c r="P844">
        <v>120.542938637917</v>
      </c>
      <c r="Q844">
        <v>0.131108893348172</v>
      </c>
    </row>
    <row r="845" spans="1:17" x14ac:dyDescent="0.3">
      <c r="A845" t="s">
        <v>1838</v>
      </c>
      <c r="B845" t="s">
        <v>1839</v>
      </c>
      <c r="C845" t="str">
        <f>IFERROR(VLOOKUP(Table1[[#This Row],[Ticker]],[1]!Table2[[Symbol]:[Industry]],2,FALSE),"-")</f>
        <v>-</v>
      </c>
      <c r="D845" t="s">
        <v>21</v>
      </c>
      <c r="E845">
        <v>4047.4978829249999</v>
      </c>
      <c r="F845">
        <v>667.45</v>
      </c>
      <c r="G845">
        <v>-9.4081155023373206</v>
      </c>
      <c r="H845">
        <v>19.1711431794125</v>
      </c>
      <c r="I845">
        <v>-0.33672249574254198</v>
      </c>
      <c r="J845">
        <v>-7.0997180731862501</v>
      </c>
      <c r="K845">
        <v>615.15343090479405</v>
      </c>
      <c r="L845">
        <v>598.65443552858301</v>
      </c>
      <c r="M845">
        <v>69.019670197548294</v>
      </c>
      <c r="N845">
        <v>2.6756340978755002</v>
      </c>
      <c r="O845">
        <v>18.585661847329298</v>
      </c>
      <c r="P845">
        <v>48.322222222222202</v>
      </c>
      <c r="Q845">
        <v>7.7786695364897004E-2</v>
      </c>
    </row>
    <row r="846" spans="1:17" x14ac:dyDescent="0.3">
      <c r="A846" t="s">
        <v>1840</v>
      </c>
      <c r="B846" t="s">
        <v>1841</v>
      </c>
      <c r="C846" t="str">
        <f>IFERROR(VLOOKUP(Table1[[#This Row],[Ticker]],[1]!Table2[[Symbol]:[Industry]],2,FALSE),"-")</f>
        <v>-</v>
      </c>
      <c r="D846" t="s">
        <v>204</v>
      </c>
      <c r="E846">
        <v>4046.2529301</v>
      </c>
      <c r="F846">
        <v>1622.55</v>
      </c>
      <c r="G846">
        <v>31.4640218417066</v>
      </c>
      <c r="H846">
        <v>22.394010713101199</v>
      </c>
      <c r="I846">
        <v>24.325219674089102</v>
      </c>
      <c r="J846">
        <v>1.2512046419882901</v>
      </c>
      <c r="K846">
        <v>1397.2602597477901</v>
      </c>
      <c r="L846">
        <v>1214.9080886317199</v>
      </c>
      <c r="M846">
        <v>66.0161107634042</v>
      </c>
      <c r="N846">
        <v>0.81732226219081905</v>
      </c>
      <c r="O846">
        <v>0.45915380111554099</v>
      </c>
      <c r="P846">
        <v>97.390510948905103</v>
      </c>
      <c r="Q846">
        <v>0.110145642998089</v>
      </c>
    </row>
    <row r="847" spans="1:17" x14ac:dyDescent="0.3">
      <c r="A847" t="s">
        <v>1842</v>
      </c>
      <c r="B847" t="s">
        <v>1843</v>
      </c>
      <c r="C847" t="str">
        <f>IFERROR(VLOOKUP(Table1[[#This Row],[Ticker]],[1]!Table2[[Symbol]:[Industry]],2,FALSE),"-")</f>
        <v>-</v>
      </c>
      <c r="D847" t="s">
        <v>54</v>
      </c>
      <c r="E847">
        <v>4033.1612913199901</v>
      </c>
      <c r="F847">
        <v>402</v>
      </c>
      <c r="G847">
        <v>-3.1134046723419302</v>
      </c>
      <c r="H847">
        <v>16.9815185094253</v>
      </c>
      <c r="I847">
        <v>13.968894143929599</v>
      </c>
      <c r="J847">
        <v>-3.3506334462817899</v>
      </c>
      <c r="K847">
        <v>365.48269589163198</v>
      </c>
      <c r="L847">
        <v>329.621018093494</v>
      </c>
      <c r="M847">
        <v>69.362677214387404</v>
      </c>
      <c r="N847">
        <v>2.1876733557686201</v>
      </c>
      <c r="O847">
        <v>4.2039800995024903</v>
      </c>
      <c r="P847">
        <v>69.370128502211898</v>
      </c>
      <c r="Q847">
        <v>7.0582738909995002E-2</v>
      </c>
    </row>
    <row r="848" spans="1:17" x14ac:dyDescent="0.3">
      <c r="A848" t="s">
        <v>1844</v>
      </c>
      <c r="B848" t="s">
        <v>1845</v>
      </c>
      <c r="C848" t="str">
        <f>IFERROR(VLOOKUP(Table1[[#This Row],[Ticker]],[1]!Table2[[Symbol]:[Industry]],2,FALSE),"-")</f>
        <v>-</v>
      </c>
      <c r="D848" t="s">
        <v>54</v>
      </c>
      <c r="E848">
        <v>4027.0814186900002</v>
      </c>
      <c r="F848">
        <v>177.08</v>
      </c>
      <c r="G848">
        <v>64.074430775549601</v>
      </c>
      <c r="H848">
        <v>22.7483119883311</v>
      </c>
      <c r="I848">
        <v>23.435685248734899</v>
      </c>
      <c r="J848">
        <v>-0.136415539889331</v>
      </c>
      <c r="K848">
        <v>146.24497420839</v>
      </c>
      <c r="L848">
        <v>127.153547372785</v>
      </c>
      <c r="M848">
        <v>56.777106114528898</v>
      </c>
      <c r="N848">
        <v>1.2861380662355799</v>
      </c>
      <c r="O848">
        <v>1.5360289134854299</v>
      </c>
      <c r="P848">
        <v>104.953703703703</v>
      </c>
      <c r="Q848">
        <v>-3.8323104427089E-2</v>
      </c>
    </row>
    <row r="849" spans="1:17" x14ac:dyDescent="0.3">
      <c r="A849" t="s">
        <v>1846</v>
      </c>
      <c r="B849" t="s">
        <v>1847</v>
      </c>
      <c r="C849" t="str">
        <f>IFERROR(VLOOKUP(Table1[[#This Row],[Ticker]],[1]!Table2[[Symbol]:[Industry]],2,FALSE),"-")</f>
        <v>-</v>
      </c>
      <c r="D849" t="s">
        <v>706</v>
      </c>
      <c r="E849">
        <v>4015.4433618599901</v>
      </c>
      <c r="F849">
        <v>600.95000000000005</v>
      </c>
      <c r="G849">
        <v>-38.036673208028503</v>
      </c>
      <c r="H849">
        <v>-4.1554268350823396</v>
      </c>
      <c r="I849">
        <v>-20.012233754748099</v>
      </c>
      <c r="J849">
        <v>-3.9433705274087401</v>
      </c>
      <c r="K849">
        <v>624.57867452344101</v>
      </c>
      <c r="L849">
        <v>636.02835181687203</v>
      </c>
      <c r="M849">
        <v>45.731872477293003</v>
      </c>
      <c r="N849">
        <v>0.44013130284948199</v>
      </c>
      <c r="O849">
        <v>35.618603877194403</v>
      </c>
      <c r="P849">
        <v>8.9467005076142101</v>
      </c>
      <c r="Q849">
        <v>0.104865782253309</v>
      </c>
    </row>
    <row r="850" spans="1:17" hidden="1" x14ac:dyDescent="0.3">
      <c r="A850" t="s">
        <v>1848</v>
      </c>
      <c r="B850" t="s">
        <v>1849</v>
      </c>
      <c r="C850" t="str">
        <f>IFERROR(VLOOKUP(Table1[[#This Row],[Ticker]],[1]!Table2[[Symbol]:[Industry]],2,FALSE),"-")</f>
        <v>-</v>
      </c>
      <c r="D850" t="s">
        <v>276</v>
      </c>
      <c r="E850">
        <v>4015.1627922449902</v>
      </c>
      <c r="F850">
        <v>3383.35</v>
      </c>
      <c r="G850">
        <v>11.4185435945473</v>
      </c>
      <c r="H850">
        <v>21.3698685385767</v>
      </c>
      <c r="I850">
        <v>65.296227662466407</v>
      </c>
      <c r="J850">
        <v>4.0950278013098202</v>
      </c>
      <c r="K850">
        <v>2853.4371992187398</v>
      </c>
      <c r="L850">
        <v>2327.0712784694001</v>
      </c>
      <c r="M850">
        <v>60.558212755615003</v>
      </c>
      <c r="N850">
        <v>0.94481059477731</v>
      </c>
      <c r="O850">
        <v>7.4378943946088896</v>
      </c>
      <c r="P850">
        <v>124.26341431080699</v>
      </c>
      <c r="Q850">
        <v>0.107926390754799</v>
      </c>
    </row>
    <row r="851" spans="1:17" hidden="1" x14ac:dyDescent="0.3">
      <c r="A851" t="s">
        <v>1850</v>
      </c>
      <c r="B851" t="s">
        <v>1851</v>
      </c>
      <c r="C851" t="str">
        <f>IFERROR(VLOOKUP(Table1[[#This Row],[Ticker]],[1]!Table2[[Symbol]:[Industry]],2,FALSE),"-")</f>
        <v>-</v>
      </c>
      <c r="D851" t="s">
        <v>1852</v>
      </c>
      <c r="E851">
        <v>4011.6836250000001</v>
      </c>
      <c r="F851">
        <v>1516.25</v>
      </c>
      <c r="G851">
        <v>105.752781585565</v>
      </c>
      <c r="H851">
        <v>3.3692006309681699</v>
      </c>
      <c r="I851">
        <v>23.538763792352</v>
      </c>
      <c r="J851">
        <v>-4.2829344978943302</v>
      </c>
      <c r="K851">
        <v>1455.7694824657699</v>
      </c>
      <c r="L851">
        <v>1193.3309730590499</v>
      </c>
      <c r="M851">
        <v>62.257648130425999</v>
      </c>
      <c r="N851">
        <v>0.65000035466886297</v>
      </c>
      <c r="O851">
        <v>10.136850783182201</v>
      </c>
      <c r="P851">
        <v>148.118147602683</v>
      </c>
      <c r="Q851">
        <v>4.64812530798E-2</v>
      </c>
    </row>
    <row r="852" spans="1:17" hidden="1" x14ac:dyDescent="0.3">
      <c r="A852" t="s">
        <v>1853</v>
      </c>
      <c r="B852" t="s">
        <v>1854</v>
      </c>
      <c r="C852" t="str">
        <f>IFERROR(VLOOKUP(Table1[[#This Row],[Ticker]],[1]!Table2[[Symbol]:[Industry]],2,FALSE),"-")</f>
        <v>-</v>
      </c>
      <c r="D852" t="s">
        <v>54</v>
      </c>
      <c r="E852">
        <v>4002.2015712080001</v>
      </c>
      <c r="F852">
        <v>155.52000000000001</v>
      </c>
      <c r="G852">
        <v>61.671558936514799</v>
      </c>
      <c r="H852">
        <v>7.4214916700106404</v>
      </c>
      <c r="I852">
        <v>43.600151902745303</v>
      </c>
      <c r="J852">
        <v>-4.0516612429008498</v>
      </c>
      <c r="K852">
        <v>141.36325876600799</v>
      </c>
      <c r="L852">
        <v>111.671987708361</v>
      </c>
      <c r="M852">
        <v>52.780629913237</v>
      </c>
      <c r="N852">
        <v>0.93199354588879801</v>
      </c>
      <c r="O852">
        <v>8.6676954732510101</v>
      </c>
      <c r="P852">
        <v>109.73701955495601</v>
      </c>
      <c r="Q852">
        <v>2.1094494241373999E-2</v>
      </c>
    </row>
    <row r="853" spans="1:17" x14ac:dyDescent="0.3">
      <c r="A853" t="s">
        <v>1855</v>
      </c>
      <c r="B853" t="s">
        <v>1856</v>
      </c>
      <c r="C853" t="str">
        <f>IFERROR(VLOOKUP(Table1[[#This Row],[Ticker]],[1]!Table2[[Symbol]:[Industry]],2,FALSE),"-")</f>
        <v>-</v>
      </c>
      <c r="D853" t="s">
        <v>135</v>
      </c>
      <c r="E853">
        <v>3998.0396846250001</v>
      </c>
      <c r="F853">
        <v>900.3</v>
      </c>
      <c r="G853">
        <v>31.162199571367498</v>
      </c>
      <c r="H853">
        <v>-0.61788456241956402</v>
      </c>
      <c r="I853">
        <v>6.5425122923310104</v>
      </c>
      <c r="J853">
        <v>-0.34170464640367698</v>
      </c>
      <c r="K853">
        <v>860.88963701783905</v>
      </c>
      <c r="L853">
        <v>777.32587913516102</v>
      </c>
      <c r="M853">
        <v>35.006464088493203</v>
      </c>
      <c r="N853">
        <v>0.65633289462242295</v>
      </c>
      <c r="O853">
        <v>8.14173053426636</v>
      </c>
      <c r="P853">
        <v>67.016046748910099</v>
      </c>
      <c r="Q853">
        <v>-5.8502846679290003E-2</v>
      </c>
    </row>
    <row r="854" spans="1:17" hidden="1" x14ac:dyDescent="0.3">
      <c r="A854" t="s">
        <v>1857</v>
      </c>
      <c r="B854" t="s">
        <v>1858</v>
      </c>
      <c r="C854" t="str">
        <f>IFERROR(VLOOKUP(Table1[[#This Row],[Ticker]],[1]!Table2[[Symbol]:[Industry]],2,FALSE),"-")</f>
        <v>-</v>
      </c>
      <c r="D854" t="s">
        <v>138</v>
      </c>
      <c r="E854">
        <v>3993.1303524</v>
      </c>
      <c r="F854">
        <v>440.15</v>
      </c>
      <c r="G854">
        <v>-28.358781567096798</v>
      </c>
      <c r="H854">
        <v>2.13181038757534</v>
      </c>
      <c r="I854">
        <v>-10.3312614841831</v>
      </c>
      <c r="J854">
        <v>-0.45946018063119698</v>
      </c>
      <c r="K854">
        <v>430.23531258095801</v>
      </c>
      <c r="L854">
        <v>423.92157811062998</v>
      </c>
      <c r="M854">
        <v>74.377134319876404</v>
      </c>
      <c r="N854">
        <v>5.4143927760592998</v>
      </c>
      <c r="O854">
        <v>8.8265364080427098</v>
      </c>
      <c r="P854">
        <v>15.524934383202099</v>
      </c>
      <c r="Q854">
        <v>1.6514893329637001E-2</v>
      </c>
    </row>
    <row r="855" spans="1:17" hidden="1" x14ac:dyDescent="0.3">
      <c r="A855" t="s">
        <v>1859</v>
      </c>
      <c r="B855" t="s">
        <v>1860</v>
      </c>
      <c r="C855" t="str">
        <f>IFERROR(VLOOKUP(Table1[[#This Row],[Ticker]],[1]!Table2[[Symbol]:[Industry]],2,FALSE),"-")</f>
        <v>-</v>
      </c>
      <c r="D855" t="s">
        <v>54</v>
      </c>
      <c r="E855">
        <v>3985.7163048500001</v>
      </c>
      <c r="F855">
        <v>701.25</v>
      </c>
      <c r="G855">
        <v>0.49177479942403901</v>
      </c>
      <c r="H855">
        <v>12.6164952791727</v>
      </c>
      <c r="I855">
        <v>20.838739024967101</v>
      </c>
      <c r="J855">
        <v>2.7094358780266399</v>
      </c>
      <c r="K855">
        <v>613.28385710588395</v>
      </c>
      <c r="M855">
        <v>64.553003630773503</v>
      </c>
      <c r="N855">
        <v>0.71330159231466395</v>
      </c>
      <c r="O855">
        <v>3.3868092691622098</v>
      </c>
      <c r="P855">
        <v>66.429334282662793</v>
      </c>
    </row>
    <row r="856" spans="1:17" hidden="1" x14ac:dyDescent="0.3">
      <c r="A856" t="s">
        <v>1861</v>
      </c>
      <c r="B856" t="s">
        <v>1862</v>
      </c>
      <c r="C856" t="str">
        <f>IFERROR(VLOOKUP(Table1[[#This Row],[Ticker]],[1]!Table2[[Symbol]:[Industry]],2,FALSE),"-")</f>
        <v>-</v>
      </c>
      <c r="D856" t="s">
        <v>1607</v>
      </c>
      <c r="E856">
        <v>3975.25097541999</v>
      </c>
      <c r="F856">
        <v>2411.9</v>
      </c>
      <c r="G856">
        <v>32.991191248565002</v>
      </c>
      <c r="H856">
        <v>19.479514217083</v>
      </c>
      <c r="I856">
        <v>28.745863885316702</v>
      </c>
      <c r="J856">
        <v>-2.99029918289876</v>
      </c>
      <c r="K856">
        <v>2155.94637687674</v>
      </c>
      <c r="L856">
        <v>1817.59341696973</v>
      </c>
      <c r="M856">
        <v>55.833231889707697</v>
      </c>
      <c r="N856">
        <v>0.764195408211789</v>
      </c>
      <c r="O856">
        <v>2.36742816866371</v>
      </c>
      <c r="P856">
        <v>70.325906571095601</v>
      </c>
      <c r="Q856">
        <v>0.117578457905426</v>
      </c>
    </row>
    <row r="857" spans="1:17" hidden="1" x14ac:dyDescent="0.3">
      <c r="A857" t="s">
        <v>1863</v>
      </c>
      <c r="B857" t="s">
        <v>1864</v>
      </c>
      <c r="C857" t="str">
        <f>IFERROR(VLOOKUP(Table1[[#This Row],[Ticker]],[1]!Table2[[Symbol]:[Industry]],2,FALSE),"-")</f>
        <v>-</v>
      </c>
      <c r="D857" t="s">
        <v>127</v>
      </c>
      <c r="E857">
        <v>3970.5263715199999</v>
      </c>
      <c r="F857">
        <v>1168.5999999999999</v>
      </c>
      <c r="G857">
        <v>69.894038337686396</v>
      </c>
      <c r="H857">
        <v>27.719882340918101</v>
      </c>
      <c r="I857">
        <v>11.2607596890764</v>
      </c>
      <c r="J857">
        <v>8.4540013671600693</v>
      </c>
      <c r="K857">
        <v>967.10321348244702</v>
      </c>
      <c r="L857">
        <v>888.39968950216905</v>
      </c>
      <c r="M857">
        <v>93.471539434606797</v>
      </c>
      <c r="N857">
        <v>2.4279612381246798</v>
      </c>
      <c r="O857">
        <v>4.8177306178333197</v>
      </c>
      <c r="P857">
        <v>110.67243555074801</v>
      </c>
      <c r="Q857">
        <v>0.13257541842317899</v>
      </c>
    </row>
    <row r="858" spans="1:17" hidden="1" x14ac:dyDescent="0.3">
      <c r="A858" t="s">
        <v>1865</v>
      </c>
      <c r="B858" t="s">
        <v>1866</v>
      </c>
      <c r="C858" t="str">
        <f>IFERROR(VLOOKUP(Table1[[#This Row],[Ticker]],[1]!Table2[[Symbol]:[Industry]],2,FALSE),"-")</f>
        <v>-</v>
      </c>
      <c r="D858" t="s">
        <v>138</v>
      </c>
      <c r="E858">
        <v>3955.5651929199998</v>
      </c>
      <c r="F858">
        <v>81.72</v>
      </c>
      <c r="G858">
        <v>55.020524088055097</v>
      </c>
      <c r="H858">
        <v>-11.7540762831203</v>
      </c>
      <c r="I858">
        <v>71.587974145459697</v>
      </c>
      <c r="J858">
        <v>-6.2592798669328999</v>
      </c>
      <c r="K858">
        <v>87.303967820994202</v>
      </c>
      <c r="M858">
        <v>25.8475573604697</v>
      </c>
      <c r="N858">
        <v>0.254657362925026</v>
      </c>
      <c r="O858">
        <v>32.831620166421899</v>
      </c>
      <c r="P858">
        <v>127</v>
      </c>
    </row>
    <row r="859" spans="1:17" hidden="1" x14ac:dyDescent="0.3">
      <c r="A859" t="s">
        <v>1867</v>
      </c>
      <c r="B859" t="s">
        <v>1868</v>
      </c>
      <c r="C859" t="str">
        <f>IFERROR(VLOOKUP(Table1[[#This Row],[Ticker]],[1]!Table2[[Symbol]:[Industry]],2,FALSE),"-")</f>
        <v>-</v>
      </c>
      <c r="D859" t="s">
        <v>357</v>
      </c>
      <c r="E859">
        <v>3952.33698709499</v>
      </c>
      <c r="F859">
        <v>1187.3499999999999</v>
      </c>
      <c r="G859">
        <v>59.794396242652397</v>
      </c>
      <c r="H859">
        <v>40.79654976762</v>
      </c>
      <c r="I859">
        <v>52.397846778437</v>
      </c>
      <c r="J859">
        <v>-3.0390053943553101</v>
      </c>
      <c r="K859">
        <v>896.511416393731</v>
      </c>
      <c r="L859">
        <v>739.02493914108197</v>
      </c>
      <c r="M859">
        <v>74.363956906075998</v>
      </c>
      <c r="N859">
        <v>2.96595225143985</v>
      </c>
      <c r="O859">
        <v>14.540784099044</v>
      </c>
      <c r="P859">
        <v>132.04025796364999</v>
      </c>
      <c r="Q859">
        <v>4.1162057621713002E-2</v>
      </c>
    </row>
    <row r="860" spans="1:17" hidden="1" x14ac:dyDescent="0.3">
      <c r="A860" t="s">
        <v>1869</v>
      </c>
      <c r="B860" t="s">
        <v>1870</v>
      </c>
      <c r="C860" t="str">
        <f>IFERROR(VLOOKUP(Table1[[#This Row],[Ticker]],[1]!Table2[[Symbol]:[Industry]],2,FALSE),"-")</f>
        <v>-</v>
      </c>
      <c r="D860" t="s">
        <v>573</v>
      </c>
      <c r="E860">
        <v>3939.8391951599901</v>
      </c>
      <c r="F860">
        <v>1483.3</v>
      </c>
      <c r="G860">
        <v>-43.199376849859803</v>
      </c>
      <c r="H860">
        <v>-8.1600633706298602</v>
      </c>
      <c r="I860">
        <v>-0.32848777100215698</v>
      </c>
      <c r="J860">
        <v>-3.0901820575574201</v>
      </c>
      <c r="K860">
        <v>1568.2789870169699</v>
      </c>
      <c r="L860">
        <v>1517.6472002763901</v>
      </c>
      <c r="M860">
        <v>29.203437001266298</v>
      </c>
      <c r="N860">
        <v>0.50218042508697203</v>
      </c>
      <c r="O860">
        <v>25.348884244589701</v>
      </c>
      <c r="P860">
        <v>26.130952380952301</v>
      </c>
      <c r="Q860">
        <v>5.4630252217770002E-3</v>
      </c>
    </row>
    <row r="861" spans="1:17" hidden="1" x14ac:dyDescent="0.3">
      <c r="A861" t="s">
        <v>1871</v>
      </c>
      <c r="B861" t="s">
        <v>1872</v>
      </c>
      <c r="C861" t="str">
        <f>IFERROR(VLOOKUP(Table1[[#This Row],[Ticker]],[1]!Table2[[Symbol]:[Industry]],2,FALSE),"-")</f>
        <v>-</v>
      </c>
      <c r="D861" t="s">
        <v>127</v>
      </c>
      <c r="E861">
        <v>3937.6514759319998</v>
      </c>
      <c r="F861">
        <v>218.63</v>
      </c>
      <c r="G861">
        <v>39.143393110924102</v>
      </c>
      <c r="H861">
        <v>15.673591279686701</v>
      </c>
      <c r="I861">
        <v>13.2917573073965</v>
      </c>
      <c r="J861">
        <v>-7.5403246272983697</v>
      </c>
      <c r="K861">
        <v>196.80215478843201</v>
      </c>
      <c r="L861">
        <v>172.31979914595101</v>
      </c>
      <c r="M861">
        <v>62.544765756504297</v>
      </c>
      <c r="N861">
        <v>1.8520270547918301</v>
      </c>
      <c r="O861">
        <v>8.4023235603530999</v>
      </c>
      <c r="P861">
        <v>84.653716216216196</v>
      </c>
      <c r="Q861">
        <v>0.118425703030885</v>
      </c>
    </row>
    <row r="862" spans="1:17" hidden="1" x14ac:dyDescent="0.3">
      <c r="A862" t="s">
        <v>1873</v>
      </c>
      <c r="B862" t="s">
        <v>1874</v>
      </c>
      <c r="C862" t="str">
        <f>IFERROR(VLOOKUP(Table1[[#This Row],[Ticker]],[1]!Table2[[Symbol]:[Industry]],2,FALSE),"-")</f>
        <v>-</v>
      </c>
      <c r="D862" t="s">
        <v>231</v>
      </c>
      <c r="E862">
        <v>3931.9747189</v>
      </c>
      <c r="F862">
        <v>611</v>
      </c>
      <c r="G862">
        <v>120.96647003400101</v>
      </c>
      <c r="H862">
        <v>3.0527355176856199</v>
      </c>
      <c r="I862">
        <v>65.823969697475107</v>
      </c>
      <c r="J862">
        <v>-7.6721097373451297</v>
      </c>
      <c r="K862">
        <v>573.09604434197001</v>
      </c>
      <c r="L862">
        <v>415.11937405006398</v>
      </c>
      <c r="M862">
        <v>39.262944525792399</v>
      </c>
      <c r="N862">
        <v>0.48473947368031101</v>
      </c>
      <c r="O862">
        <v>13.5842880523731</v>
      </c>
      <c r="P862">
        <v>241.34078212290501</v>
      </c>
      <c r="Q862">
        <v>0.19665471815389601</v>
      </c>
    </row>
    <row r="863" spans="1:17" x14ac:dyDescent="0.3">
      <c r="A863" t="s">
        <v>1875</v>
      </c>
      <c r="B863" t="s">
        <v>1876</v>
      </c>
      <c r="C863" t="str">
        <f>IFERROR(VLOOKUP(Table1[[#This Row],[Ticker]],[1]!Table2[[Symbol]:[Industry]],2,FALSE),"-")</f>
        <v>-</v>
      </c>
      <c r="D863" t="s">
        <v>989</v>
      </c>
      <c r="E863">
        <v>3905.32136975</v>
      </c>
      <c r="F863">
        <v>469.4</v>
      </c>
      <c r="G863">
        <v>-12.974684620467899</v>
      </c>
      <c r="H863">
        <v>22.3341307743373</v>
      </c>
      <c r="I863">
        <v>5.4143821707628099</v>
      </c>
      <c r="J863">
        <v>11.438003539794799</v>
      </c>
      <c r="K863">
        <v>418.23662414662198</v>
      </c>
      <c r="L863">
        <v>402.01353879538999</v>
      </c>
      <c r="M863">
        <v>81.831834880256807</v>
      </c>
      <c r="N863">
        <v>2.5886657891932798</v>
      </c>
      <c r="O863">
        <v>6.3059224541968497</v>
      </c>
      <c r="P863">
        <v>38.855198935068699</v>
      </c>
      <c r="Q863">
        <v>-1.6084634781629999E-3</v>
      </c>
    </row>
    <row r="864" spans="1:17" hidden="1" x14ac:dyDescent="0.3">
      <c r="A864" t="s">
        <v>1877</v>
      </c>
      <c r="B864" t="s">
        <v>1878</v>
      </c>
      <c r="C864" t="str">
        <f>IFERROR(VLOOKUP(Table1[[#This Row],[Ticker]],[1]!Table2[[Symbol]:[Industry]],2,FALSE),"-")</f>
        <v>-</v>
      </c>
      <c r="D864" t="s">
        <v>276</v>
      </c>
      <c r="E864">
        <v>3879.6410944999998</v>
      </c>
      <c r="F864">
        <v>380.7</v>
      </c>
      <c r="G864">
        <v>143.06996513799601</v>
      </c>
      <c r="H864">
        <v>26.8182028319473</v>
      </c>
      <c r="I864">
        <v>171.40536890208301</v>
      </c>
      <c r="J864">
        <v>3.3785640302109101</v>
      </c>
      <c r="K864">
        <v>260.00295372872603</v>
      </c>
      <c r="L864">
        <v>182.08963977892901</v>
      </c>
      <c r="M864">
        <v>74.7777989107027</v>
      </c>
      <c r="N864">
        <v>1.07480124703405</v>
      </c>
      <c r="O864">
        <v>3.7825059101654901</v>
      </c>
      <c r="P864">
        <v>271.70474516695901</v>
      </c>
      <c r="Q864">
        <v>0.19697721984356401</v>
      </c>
    </row>
    <row r="865" spans="1:17" x14ac:dyDescent="0.3">
      <c r="A865" t="s">
        <v>1879</v>
      </c>
      <c r="B865" t="s">
        <v>1880</v>
      </c>
      <c r="C865" t="str">
        <f>IFERROR(VLOOKUP(Table1[[#This Row],[Ticker]],[1]!Table2[[Symbol]:[Industry]],2,FALSE),"-")</f>
        <v>-</v>
      </c>
      <c r="D865" t="s">
        <v>127</v>
      </c>
      <c r="E865">
        <v>3870.9335235919998</v>
      </c>
      <c r="F865">
        <v>209.84</v>
      </c>
      <c r="G865">
        <v>-26.996087709738301</v>
      </c>
      <c r="H865">
        <v>-14.8828074077619</v>
      </c>
      <c r="I865">
        <v>-11.020588006249501</v>
      </c>
      <c r="J865">
        <v>-8.6569355039494997</v>
      </c>
      <c r="K865">
        <v>228.34476976741001</v>
      </c>
      <c r="L865">
        <v>214.35279605597199</v>
      </c>
      <c r="M865">
        <v>29.940344756050798</v>
      </c>
      <c r="N865">
        <v>0.44034684964468401</v>
      </c>
      <c r="O865">
        <v>31.0284025924513</v>
      </c>
      <c r="P865">
        <v>31.933354291103399</v>
      </c>
      <c r="Q865">
        <v>8.5777269124979003E-2</v>
      </c>
    </row>
    <row r="866" spans="1:17" x14ac:dyDescent="0.3">
      <c r="A866" t="s">
        <v>1881</v>
      </c>
      <c r="B866" t="s">
        <v>1882</v>
      </c>
      <c r="C866" t="str">
        <f>IFERROR(VLOOKUP(Table1[[#This Row],[Ticker]],[1]!Table2[[Symbol]:[Industry]],2,FALSE),"-")</f>
        <v>-</v>
      </c>
      <c r="D866" t="s">
        <v>185</v>
      </c>
      <c r="E866">
        <v>3863.2863401650002</v>
      </c>
      <c r="F866">
        <v>277.64999999999998</v>
      </c>
      <c r="G866">
        <v>-18.985967540315201</v>
      </c>
      <c r="H866">
        <v>7.5787631094321704</v>
      </c>
      <c r="I866">
        <v>5.5322201339046302</v>
      </c>
      <c r="J866">
        <v>3.8355075743445002</v>
      </c>
      <c r="K866">
        <v>267.923750969384</v>
      </c>
      <c r="L866">
        <v>244.55740591994899</v>
      </c>
      <c r="M866">
        <v>50.668110192396902</v>
      </c>
      <c r="N866">
        <v>0.87683483228783599</v>
      </c>
      <c r="O866">
        <v>4.0698721411849403</v>
      </c>
      <c r="P866">
        <v>38.9987484355444</v>
      </c>
      <c r="Q866">
        <v>-3.5434281378316002E-2</v>
      </c>
    </row>
    <row r="867" spans="1:17" x14ac:dyDescent="0.3">
      <c r="A867" t="s">
        <v>1883</v>
      </c>
      <c r="B867" t="s">
        <v>1884</v>
      </c>
      <c r="C867" t="str">
        <f>IFERROR(VLOOKUP(Table1[[#This Row],[Ticker]],[1]!Table2[[Symbol]:[Industry]],2,FALSE),"-")</f>
        <v>-</v>
      </c>
      <c r="D867" t="s">
        <v>24</v>
      </c>
      <c r="E867">
        <v>3855.98015321</v>
      </c>
      <c r="F867">
        <v>122.09</v>
      </c>
      <c r="G867">
        <v>-26.134246358750701</v>
      </c>
      <c r="H867">
        <v>-1.20814806461061</v>
      </c>
      <c r="I867">
        <v>-18.802865485886102</v>
      </c>
      <c r="J867">
        <v>-1.39140953986041</v>
      </c>
      <c r="K867">
        <v>125.826377900268</v>
      </c>
      <c r="L867">
        <v>127.435767894533</v>
      </c>
      <c r="M867">
        <v>54.2578561975524</v>
      </c>
      <c r="N867">
        <v>0.47175536706344501</v>
      </c>
      <c r="O867">
        <v>33.8766483741502</v>
      </c>
      <c r="P867">
        <v>11.0919017288444</v>
      </c>
      <c r="Q867">
        <v>1.5208584179523E-2</v>
      </c>
    </row>
    <row r="868" spans="1:17" hidden="1" x14ac:dyDescent="0.3">
      <c r="A868" t="s">
        <v>1885</v>
      </c>
      <c r="B868" t="s">
        <v>1886</v>
      </c>
      <c r="C868" t="str">
        <f>IFERROR(VLOOKUP(Table1[[#This Row],[Ticker]],[1]!Table2[[Symbol]:[Industry]],2,FALSE),"-")</f>
        <v>-</v>
      </c>
      <c r="D868" t="s">
        <v>474</v>
      </c>
      <c r="E868">
        <v>3855.88782545</v>
      </c>
      <c r="F868">
        <v>613.35</v>
      </c>
      <c r="G868">
        <v>-39.079727810099499</v>
      </c>
      <c r="H868">
        <v>-8.0578864728195807</v>
      </c>
      <c r="I868">
        <v>-31.179220190881701</v>
      </c>
      <c r="J868">
        <v>-1.57697096930749</v>
      </c>
      <c r="K868">
        <v>653.37477411585598</v>
      </c>
      <c r="L868">
        <v>679.59424375094704</v>
      </c>
      <c r="M868">
        <v>47.296520685254798</v>
      </c>
      <c r="N868">
        <v>0.42476941651753602</v>
      </c>
      <c r="O868">
        <v>34.906660145104702</v>
      </c>
      <c r="P868">
        <v>2.8851799043864799</v>
      </c>
      <c r="Q868">
        <v>0.142521187543382</v>
      </c>
    </row>
    <row r="869" spans="1:17" hidden="1" x14ac:dyDescent="0.3">
      <c r="A869" t="s">
        <v>1887</v>
      </c>
      <c r="B869" t="s">
        <v>1888</v>
      </c>
      <c r="C869" t="str">
        <f>IFERROR(VLOOKUP(Table1[[#This Row],[Ticker]],[1]!Table2[[Symbol]:[Industry]],2,FALSE),"-")</f>
        <v>-</v>
      </c>
      <c r="D869" t="s">
        <v>281</v>
      </c>
      <c r="E869">
        <v>3849.3492700000002</v>
      </c>
      <c r="F869">
        <v>450.9</v>
      </c>
      <c r="G869">
        <v>122.514587188812</v>
      </c>
      <c r="H869">
        <v>68.048210981853401</v>
      </c>
      <c r="I869">
        <v>143.001342187722</v>
      </c>
      <c r="J869">
        <v>8.31933748438456</v>
      </c>
      <c r="K869">
        <v>320.38475507663497</v>
      </c>
      <c r="L869">
        <v>240.77967548445099</v>
      </c>
      <c r="M869">
        <v>82.969327513298694</v>
      </c>
      <c r="N869">
        <v>1.4495171030399101</v>
      </c>
      <c r="O869">
        <v>0.898203592814383</v>
      </c>
      <c r="P869">
        <v>202.61744966442899</v>
      </c>
      <c r="Q869">
        <v>0.153178007924095</v>
      </c>
    </row>
    <row r="870" spans="1:17" hidden="1" x14ac:dyDescent="0.3">
      <c r="A870" t="s">
        <v>1889</v>
      </c>
      <c r="B870" t="s">
        <v>1890</v>
      </c>
      <c r="C870" t="str">
        <f>IFERROR(VLOOKUP(Table1[[#This Row],[Ticker]],[1]!Table2[[Symbol]:[Industry]],2,FALSE),"-")</f>
        <v>-</v>
      </c>
      <c r="D870" t="s">
        <v>257</v>
      </c>
      <c r="E870">
        <v>3836.0587368449901</v>
      </c>
      <c r="F870">
        <v>3751.2</v>
      </c>
      <c r="G870">
        <v>12.6495037248909</v>
      </c>
      <c r="H870">
        <v>-8.0401464550083901</v>
      </c>
      <c r="I870">
        <v>38.731018035782903</v>
      </c>
      <c r="J870">
        <v>-0.24487468882911601</v>
      </c>
      <c r="K870">
        <v>3694.7171179386701</v>
      </c>
      <c r="L870">
        <v>3051.0559708732399</v>
      </c>
      <c r="M870">
        <v>51.444208913296599</v>
      </c>
      <c r="N870">
        <v>2.2726722291301198</v>
      </c>
      <c r="O870">
        <v>13.1637875879718</v>
      </c>
      <c r="P870">
        <v>73.988868274582501</v>
      </c>
      <c r="Q870">
        <v>0.113448282025002</v>
      </c>
    </row>
    <row r="871" spans="1:17" hidden="1" x14ac:dyDescent="0.3">
      <c r="A871" t="s">
        <v>1891</v>
      </c>
      <c r="B871" t="s">
        <v>1892</v>
      </c>
      <c r="C871" t="str">
        <f>IFERROR(VLOOKUP(Table1[[#This Row],[Ticker]],[1]!Table2[[Symbol]:[Industry]],2,FALSE),"-")</f>
        <v>-</v>
      </c>
      <c r="D871" t="s">
        <v>54</v>
      </c>
      <c r="E871">
        <v>3834.4876753499998</v>
      </c>
      <c r="F871">
        <v>347.4</v>
      </c>
      <c r="G871">
        <v>190.84744455510901</v>
      </c>
      <c r="H871">
        <v>3.4516090825046302</v>
      </c>
      <c r="I871">
        <v>27.464102690761202</v>
      </c>
      <c r="J871">
        <v>-7.3487637168055899</v>
      </c>
      <c r="K871">
        <v>334.69895131591301</v>
      </c>
      <c r="L871">
        <v>263.421359497205</v>
      </c>
      <c r="M871">
        <v>47.921624480173598</v>
      </c>
      <c r="N871">
        <v>0.38543797872233299</v>
      </c>
      <c r="O871">
        <v>12.2337363270005</v>
      </c>
      <c r="P871">
        <v>238.11315857773101</v>
      </c>
      <c r="Q871">
        <v>0.163143027572595</v>
      </c>
    </row>
    <row r="872" spans="1:17" x14ac:dyDescent="0.3">
      <c r="A872" t="s">
        <v>1893</v>
      </c>
      <c r="B872" t="s">
        <v>1894</v>
      </c>
      <c r="C872" t="str">
        <f>IFERROR(VLOOKUP(Table1[[#This Row],[Ticker]],[1]!Table2[[Symbol]:[Industry]],2,FALSE),"-")</f>
        <v>-</v>
      </c>
      <c r="D872" t="s">
        <v>538</v>
      </c>
      <c r="E872">
        <v>3814.9714399999998</v>
      </c>
      <c r="F872">
        <v>850</v>
      </c>
      <c r="G872">
        <v>-11.5003441252909</v>
      </c>
      <c r="H872">
        <v>-23.146836283468499</v>
      </c>
      <c r="I872">
        <v>-33.513822802891099</v>
      </c>
      <c r="J872">
        <v>-4.8260942367062398</v>
      </c>
      <c r="K872">
        <v>971.82866775165996</v>
      </c>
      <c r="L872">
        <v>980.55794384264004</v>
      </c>
      <c r="M872">
        <v>50.861492744280497</v>
      </c>
      <c r="N872">
        <v>1.17072555699956</v>
      </c>
      <c r="O872">
        <v>75.876470588235307</v>
      </c>
      <c r="P872">
        <v>38.7302105434959</v>
      </c>
      <c r="Q872">
        <v>0.16363628650683801</v>
      </c>
    </row>
    <row r="873" spans="1:17" x14ac:dyDescent="0.3">
      <c r="A873" t="s">
        <v>1895</v>
      </c>
      <c r="B873" t="s">
        <v>1896</v>
      </c>
      <c r="C873" t="str">
        <f>IFERROR(VLOOKUP(Table1[[#This Row],[Ticker]],[1]!Table2[[Symbol]:[Industry]],2,FALSE),"-")</f>
        <v>-</v>
      </c>
      <c r="D873" t="s">
        <v>257</v>
      </c>
      <c r="E873">
        <v>3811.53560246999</v>
      </c>
      <c r="F873">
        <v>162.55000000000001</v>
      </c>
      <c r="G873">
        <v>-21.20600094444</v>
      </c>
      <c r="H873">
        <v>-0.39814028320091699</v>
      </c>
      <c r="I873">
        <v>-4.3157139737972097</v>
      </c>
      <c r="J873">
        <v>-8.9478946898287504</v>
      </c>
      <c r="K873">
        <v>161.11927006392199</v>
      </c>
      <c r="L873">
        <v>148.24253364591101</v>
      </c>
      <c r="M873">
        <v>36.974764826650002</v>
      </c>
      <c r="N873">
        <v>0.90834277193642599</v>
      </c>
      <c r="O873">
        <v>13.349738541987</v>
      </c>
      <c r="P873">
        <v>45.069165551093199</v>
      </c>
      <c r="Q873">
        <v>8.6464723704079999E-3</v>
      </c>
    </row>
    <row r="874" spans="1:17" hidden="1" x14ac:dyDescent="0.3">
      <c r="A874" t="s">
        <v>1897</v>
      </c>
      <c r="B874" t="s">
        <v>1898</v>
      </c>
      <c r="C874" t="str">
        <f>IFERROR(VLOOKUP(Table1[[#This Row],[Ticker]],[1]!Table2[[Symbol]:[Industry]],2,FALSE),"-")</f>
        <v>-</v>
      </c>
      <c r="D874" t="s">
        <v>113</v>
      </c>
      <c r="E874">
        <v>3795.3154412250001</v>
      </c>
      <c r="F874">
        <v>1096.1500000000001</v>
      </c>
      <c r="G874">
        <v>623.04194173211397</v>
      </c>
      <c r="H874">
        <v>13.7365493301341</v>
      </c>
      <c r="I874">
        <v>176.07037705376399</v>
      </c>
      <c r="J874">
        <v>-5.5416958503167901</v>
      </c>
      <c r="K874">
        <v>921.34418577924396</v>
      </c>
      <c r="L874">
        <v>588.70238885181698</v>
      </c>
      <c r="M874">
        <v>51.829438159643203</v>
      </c>
      <c r="N874">
        <v>1.3338530809382001</v>
      </c>
      <c r="O874">
        <v>13.7618026729918</v>
      </c>
      <c r="P874">
        <v>711.06178320384697</v>
      </c>
      <c r="Q874">
        <v>0.186872566253937</v>
      </c>
    </row>
    <row r="875" spans="1:17" hidden="1" x14ac:dyDescent="0.3">
      <c r="A875" t="s">
        <v>1899</v>
      </c>
      <c r="B875" t="s">
        <v>1900</v>
      </c>
      <c r="C875" t="str">
        <f>IFERROR(VLOOKUP(Table1[[#This Row],[Ticker]],[1]!Table2[[Symbol]:[Industry]],2,FALSE),"-")</f>
        <v>-</v>
      </c>
      <c r="D875" t="s">
        <v>1901</v>
      </c>
      <c r="E875">
        <v>3777.6332769999999</v>
      </c>
      <c r="F875">
        <v>225.51</v>
      </c>
      <c r="G875">
        <v>-44.3031147865888</v>
      </c>
      <c r="H875">
        <v>-5.7289526611088002</v>
      </c>
      <c r="I875">
        <v>-14.524711830418401</v>
      </c>
      <c r="J875">
        <v>-3.7075700501145499</v>
      </c>
      <c r="K875">
        <v>231.10850092197899</v>
      </c>
      <c r="M875">
        <v>42.239091461421403</v>
      </c>
      <c r="N875">
        <v>1.01230974739142</v>
      </c>
      <c r="O875">
        <v>24.606447607644899</v>
      </c>
      <c r="P875">
        <v>14.70498474059</v>
      </c>
    </row>
    <row r="876" spans="1:17" x14ac:dyDescent="0.3">
      <c r="A876" t="s">
        <v>1902</v>
      </c>
      <c r="B876" t="s">
        <v>1903</v>
      </c>
      <c r="C876" t="str">
        <f>IFERROR(VLOOKUP(Table1[[#This Row],[Ticker]],[1]!Table2[[Symbol]:[Industry]],2,FALSE),"-")</f>
        <v>-</v>
      </c>
      <c r="D876" t="s">
        <v>517</v>
      </c>
      <c r="E876">
        <v>3776.5568074349999</v>
      </c>
      <c r="F876">
        <v>337</v>
      </c>
      <c r="G876">
        <v>-28.780666660926698</v>
      </c>
      <c r="H876">
        <v>-9.3076000879586402</v>
      </c>
      <c r="I876">
        <v>-8.6459936485819693</v>
      </c>
      <c r="J876">
        <v>0.89017259660585901</v>
      </c>
      <c r="K876">
        <v>354.76962686139399</v>
      </c>
      <c r="L876">
        <v>332.95814406659701</v>
      </c>
      <c r="M876">
        <v>45.260594336616101</v>
      </c>
      <c r="N876">
        <v>0.244544027082991</v>
      </c>
      <c r="O876">
        <v>34.0949554896142</v>
      </c>
      <c r="P876">
        <v>43.221419464513303</v>
      </c>
    </row>
    <row r="877" spans="1:17" hidden="1" x14ac:dyDescent="0.3">
      <c r="A877" t="s">
        <v>1904</v>
      </c>
      <c r="B877" t="s">
        <v>1905</v>
      </c>
      <c r="C877" t="str">
        <f>IFERROR(VLOOKUP(Table1[[#This Row],[Ticker]],[1]!Table2[[Symbol]:[Industry]],2,FALSE),"-")</f>
        <v>-</v>
      </c>
      <c r="D877" t="s">
        <v>538</v>
      </c>
      <c r="E877">
        <v>3775.11772875</v>
      </c>
      <c r="F877">
        <v>269.89999999999998</v>
      </c>
      <c r="G877">
        <v>80.9236851254051</v>
      </c>
      <c r="H877">
        <v>7.6231136609197598</v>
      </c>
      <c r="I877">
        <v>50.862210560392001</v>
      </c>
      <c r="J877">
        <v>-1.3173145638312</v>
      </c>
      <c r="K877">
        <v>239.944605005217</v>
      </c>
      <c r="L877">
        <v>192.93141131865801</v>
      </c>
      <c r="M877">
        <v>58.803331280114499</v>
      </c>
      <c r="N877">
        <v>0.97605658577334498</v>
      </c>
      <c r="O877">
        <v>7.2248981104112699</v>
      </c>
      <c r="P877">
        <v>115.747402078337</v>
      </c>
      <c r="Q877">
        <v>0.23611723469582099</v>
      </c>
    </row>
    <row r="878" spans="1:17" x14ac:dyDescent="0.3">
      <c r="A878" t="s">
        <v>1906</v>
      </c>
      <c r="B878" t="s">
        <v>1907</v>
      </c>
      <c r="C878" t="str">
        <f>IFERROR(VLOOKUP(Table1[[#This Row],[Ticker]],[1]!Table2[[Symbol]:[Industry]],2,FALSE),"-")</f>
        <v>-</v>
      </c>
      <c r="D878" t="s">
        <v>298</v>
      </c>
      <c r="E878">
        <v>3773.8338844199998</v>
      </c>
      <c r="F878">
        <v>1367.55</v>
      </c>
      <c r="G878">
        <v>4.1520952774759303</v>
      </c>
      <c r="H878">
        <v>3.6744556346374</v>
      </c>
      <c r="I878">
        <v>-14.7874255748204</v>
      </c>
      <c r="J878">
        <v>-0.99211897218633605</v>
      </c>
      <c r="K878">
        <v>1365.42617987995</v>
      </c>
      <c r="L878">
        <v>1318.2570776953</v>
      </c>
      <c r="M878">
        <v>59.264035801170799</v>
      </c>
      <c r="N878">
        <v>2.1430325755011301</v>
      </c>
      <c r="O878">
        <v>33.300427772293503</v>
      </c>
      <c r="P878">
        <v>42.156964656964597</v>
      </c>
      <c r="Q878">
        <v>8.7852578919638005E-2</v>
      </c>
    </row>
    <row r="879" spans="1:17" x14ac:dyDescent="0.3">
      <c r="A879" t="s">
        <v>1908</v>
      </c>
      <c r="B879" t="s">
        <v>1909</v>
      </c>
      <c r="C879" t="str">
        <f>IFERROR(VLOOKUP(Table1[[#This Row],[Ticker]],[1]!Table2[[Symbol]:[Industry]],2,FALSE),"-")</f>
        <v>-</v>
      </c>
      <c r="D879" t="s">
        <v>276</v>
      </c>
      <c r="E879">
        <v>3766.4675907599999</v>
      </c>
      <c r="F879">
        <v>1238.5</v>
      </c>
      <c r="G879">
        <v>-26.7584566764329</v>
      </c>
      <c r="H879">
        <v>8.9031257789575395</v>
      </c>
      <c r="I879">
        <v>31.470232486082899</v>
      </c>
      <c r="J879">
        <v>-5.0090949734085299</v>
      </c>
      <c r="K879">
        <v>1139.94392182668</v>
      </c>
      <c r="L879">
        <v>1055.5904643403001</v>
      </c>
      <c r="M879">
        <v>40.774442075526501</v>
      </c>
      <c r="N879">
        <v>0.89172907324788797</v>
      </c>
      <c r="O879">
        <v>11.021396851029399</v>
      </c>
      <c r="P879">
        <v>64.770837490853395</v>
      </c>
      <c r="Q879">
        <v>-3.3849272742015997E-2</v>
      </c>
    </row>
    <row r="880" spans="1:17" x14ac:dyDescent="0.3">
      <c r="A880" t="s">
        <v>1910</v>
      </c>
      <c r="B880" t="s">
        <v>1911</v>
      </c>
      <c r="C880" t="str">
        <f>IFERROR(VLOOKUP(Table1[[#This Row],[Ticker]],[1]!Table2[[Symbol]:[Industry]],2,FALSE),"-")</f>
        <v>-</v>
      </c>
      <c r="D880" t="s">
        <v>298</v>
      </c>
      <c r="E880">
        <v>3752.2600453800001</v>
      </c>
      <c r="F880">
        <v>1371</v>
      </c>
      <c r="G880">
        <v>35.829384896915897</v>
      </c>
      <c r="H880">
        <v>-0.49514700326865702</v>
      </c>
      <c r="I880">
        <v>16.1938300013156</v>
      </c>
      <c r="J880">
        <v>-4.6384972742631897E-2</v>
      </c>
      <c r="K880">
        <v>1355.9145950096499</v>
      </c>
      <c r="L880">
        <v>1219.89567937367</v>
      </c>
      <c r="M880">
        <v>63.838724851322198</v>
      </c>
      <c r="N880">
        <v>0.22191720017886199</v>
      </c>
      <c r="O880">
        <v>3.20933625091175</v>
      </c>
      <c r="P880">
        <v>75.769230769230703</v>
      </c>
      <c r="Q880">
        <v>9.7142672902840996E-2</v>
      </c>
    </row>
    <row r="881" spans="1:17" hidden="1" x14ac:dyDescent="0.3">
      <c r="A881" t="s">
        <v>1912</v>
      </c>
      <c r="B881" t="s">
        <v>1913</v>
      </c>
      <c r="C881" t="str">
        <f>IFERROR(VLOOKUP(Table1[[#This Row],[Ticker]],[1]!Table2[[Symbol]:[Industry]],2,FALSE),"-")</f>
        <v>-</v>
      </c>
      <c r="D881" t="s">
        <v>27</v>
      </c>
      <c r="E881">
        <v>3749.13</v>
      </c>
      <c r="F881">
        <v>58.29</v>
      </c>
      <c r="G881">
        <v>103.661080812444</v>
      </c>
      <c r="H881">
        <v>-19.259867110282698</v>
      </c>
      <c r="I881">
        <v>25.4984171328258</v>
      </c>
      <c r="J881">
        <v>-5.6236228778573496</v>
      </c>
      <c r="K881">
        <v>59.982772493193302</v>
      </c>
      <c r="L881">
        <v>45.457552927030903</v>
      </c>
      <c r="M881">
        <v>35.341146958266499</v>
      </c>
      <c r="N881">
        <v>0.38789777334997599</v>
      </c>
      <c r="O881">
        <v>74.867044089895302</v>
      </c>
      <c r="P881">
        <v>149.63597430406799</v>
      </c>
      <c r="Q881">
        <v>0.10177502913108</v>
      </c>
    </row>
    <row r="882" spans="1:17" hidden="1" x14ac:dyDescent="0.3">
      <c r="A882" t="s">
        <v>1914</v>
      </c>
      <c r="B882" t="s">
        <v>1915</v>
      </c>
      <c r="C882" t="str">
        <f>IFERROR(VLOOKUP(Table1[[#This Row],[Ticker]],[1]!Table2[[Symbol]:[Industry]],2,FALSE),"-")</f>
        <v>-</v>
      </c>
      <c r="D882" t="s">
        <v>357</v>
      </c>
      <c r="E882">
        <v>3735.0601077699998</v>
      </c>
      <c r="F882">
        <v>265.5</v>
      </c>
      <c r="G882">
        <v>108.55036265145</v>
      </c>
      <c r="H882">
        <v>25.554026062295399</v>
      </c>
      <c r="I882">
        <v>124.376025354563</v>
      </c>
      <c r="J882">
        <v>8.23368055548214</v>
      </c>
      <c r="K882">
        <v>207.13178667515899</v>
      </c>
      <c r="L882">
        <v>156.970644090691</v>
      </c>
      <c r="M882">
        <v>67.677114360772606</v>
      </c>
      <c r="N882">
        <v>1.8142815099310601</v>
      </c>
      <c r="O882">
        <v>4.3879472693031802</v>
      </c>
      <c r="P882">
        <v>179.47368421052599</v>
      </c>
      <c r="Q882">
        <v>0.15709394140938601</v>
      </c>
    </row>
    <row r="883" spans="1:17" hidden="1" x14ac:dyDescent="0.3">
      <c r="A883" t="s">
        <v>1916</v>
      </c>
      <c r="B883" t="s">
        <v>1917</v>
      </c>
      <c r="C883" t="str">
        <f>IFERROR(VLOOKUP(Table1[[#This Row],[Ticker]],[1]!Table2[[Symbol]:[Industry]],2,FALSE),"-")</f>
        <v>-</v>
      </c>
      <c r="D883" t="s">
        <v>1054</v>
      </c>
      <c r="E883">
        <v>3730.8735000000001</v>
      </c>
      <c r="F883">
        <v>63.37</v>
      </c>
      <c r="G883">
        <v>-38.5953966707227</v>
      </c>
      <c r="H883">
        <v>-3.9407164767489302</v>
      </c>
      <c r="I883">
        <v>-19.616263058777399</v>
      </c>
      <c r="J883">
        <v>-0.34694757054735498</v>
      </c>
      <c r="K883">
        <v>64.643423538421501</v>
      </c>
      <c r="L883">
        <v>66.639725401228105</v>
      </c>
      <c r="M883">
        <v>80.428401478298795</v>
      </c>
      <c r="N883">
        <v>0.89540876104021405</v>
      </c>
      <c r="O883">
        <v>17.863342275524701</v>
      </c>
      <c r="P883">
        <v>2.0615235947817498</v>
      </c>
      <c r="Q883">
        <v>-6.679688381315E-3</v>
      </c>
    </row>
    <row r="884" spans="1:17" hidden="1" x14ac:dyDescent="0.3">
      <c r="A884" t="s">
        <v>1918</v>
      </c>
      <c r="B884" t="s">
        <v>1919</v>
      </c>
      <c r="C884" t="str">
        <f>IFERROR(VLOOKUP(Table1[[#This Row],[Ticker]],[1]!Table2[[Symbol]:[Industry]],2,FALSE),"-")</f>
        <v>-</v>
      </c>
      <c r="D884" t="s">
        <v>741</v>
      </c>
      <c r="E884">
        <v>3724.7253936799998</v>
      </c>
      <c r="F884">
        <v>155.82</v>
      </c>
      <c r="G884">
        <v>-4.1277183427524502</v>
      </c>
      <c r="H884">
        <v>3.9367704557206098</v>
      </c>
      <c r="I884">
        <v>-6.9184269925203203</v>
      </c>
      <c r="J884">
        <v>-1.4687465962502</v>
      </c>
      <c r="K884">
        <v>157.73518934144599</v>
      </c>
      <c r="L884">
        <v>147.10758608427599</v>
      </c>
      <c r="M884">
        <v>58.331342908403499</v>
      </c>
      <c r="N884">
        <v>0.73924562174450903</v>
      </c>
      <c r="O884">
        <v>12.3090745732255</v>
      </c>
      <c r="P884">
        <v>38.077093486929499</v>
      </c>
      <c r="Q884">
        <v>8.2626113561340003E-3</v>
      </c>
    </row>
    <row r="885" spans="1:17" x14ac:dyDescent="0.3">
      <c r="A885" t="s">
        <v>1920</v>
      </c>
      <c r="B885" t="s">
        <v>1921</v>
      </c>
      <c r="C885" t="str">
        <f>IFERROR(VLOOKUP(Table1[[#This Row],[Ticker]],[1]!Table2[[Symbol]:[Industry]],2,FALSE),"-")</f>
        <v>-</v>
      </c>
      <c r="D885" t="s">
        <v>1922</v>
      </c>
      <c r="E885">
        <v>3697.7483004999999</v>
      </c>
      <c r="F885">
        <v>20.5</v>
      </c>
      <c r="G885">
        <v>-17.922418854887798</v>
      </c>
      <c r="H885">
        <v>-9.5074951905009808</v>
      </c>
      <c r="I885">
        <v>-20.537828787517999</v>
      </c>
      <c r="J885">
        <v>-4.4016813894126603</v>
      </c>
      <c r="K885">
        <v>21.827226438205201</v>
      </c>
      <c r="L885">
        <v>21.330770781842901</v>
      </c>
      <c r="M885">
        <v>32.416618747607401</v>
      </c>
      <c r="N885">
        <v>0.67311970781120201</v>
      </c>
      <c r="O885">
        <v>36.341463414634099</v>
      </c>
      <c r="P885">
        <v>23.123123123123101</v>
      </c>
      <c r="Q885">
        <v>-4.7412406560243002E-2</v>
      </c>
    </row>
    <row r="886" spans="1:17" x14ac:dyDescent="0.3">
      <c r="A886" t="s">
        <v>1923</v>
      </c>
      <c r="B886" t="s">
        <v>1924</v>
      </c>
      <c r="C886" t="str">
        <f>IFERROR(VLOOKUP(Table1[[#This Row],[Ticker]],[1]!Table2[[Symbol]:[Industry]],2,FALSE),"-")</f>
        <v>-</v>
      </c>
      <c r="D886" t="s">
        <v>474</v>
      </c>
      <c r="E886">
        <v>3697.1991902699901</v>
      </c>
      <c r="F886">
        <v>583.95000000000005</v>
      </c>
      <c r="G886">
        <v>28.599079023068398</v>
      </c>
      <c r="H886">
        <v>-1.8860013537429301</v>
      </c>
      <c r="I886">
        <v>37.997718081614401</v>
      </c>
      <c r="J886">
        <v>0.288167366961811</v>
      </c>
      <c r="K886">
        <v>555.13151102030702</v>
      </c>
      <c r="L886">
        <v>481.76224515429197</v>
      </c>
      <c r="M886">
        <v>64.780785260819798</v>
      </c>
      <c r="N886">
        <v>2.3002806007510999</v>
      </c>
      <c r="O886">
        <v>5.9851014641664397</v>
      </c>
      <c r="P886">
        <v>77.492401215805501</v>
      </c>
      <c r="Q886">
        <v>-3.9150349227047E-2</v>
      </c>
    </row>
    <row r="887" spans="1:17" hidden="1" x14ac:dyDescent="0.3">
      <c r="A887" t="s">
        <v>1925</v>
      </c>
      <c r="B887" t="s">
        <v>1926</v>
      </c>
      <c r="C887" t="str">
        <f>IFERROR(VLOOKUP(Table1[[#This Row],[Ticker]],[1]!Table2[[Symbol]:[Industry]],2,FALSE),"-")</f>
        <v>-</v>
      </c>
      <c r="D887" t="s">
        <v>305</v>
      </c>
      <c r="E887">
        <v>3694.5750694899998</v>
      </c>
      <c r="F887">
        <v>175.97</v>
      </c>
      <c r="G887">
        <v>-42.583026404220497</v>
      </c>
      <c r="H887">
        <v>-5.9031638389120102</v>
      </c>
      <c r="I887">
        <v>-29.284798887558999</v>
      </c>
      <c r="J887">
        <v>-2.2751879698742301</v>
      </c>
      <c r="K887">
        <v>181.53579840821499</v>
      </c>
      <c r="M887">
        <v>30.398981916762899</v>
      </c>
      <c r="N887">
        <v>0.46574841013713097</v>
      </c>
      <c r="O887">
        <v>33.545490708643499</v>
      </c>
      <c r="P887">
        <v>20.116040955631298</v>
      </c>
    </row>
    <row r="888" spans="1:17" x14ac:dyDescent="0.3">
      <c r="A888" t="s">
        <v>1927</v>
      </c>
      <c r="B888" t="s">
        <v>1928</v>
      </c>
      <c r="C888" t="str">
        <f>IFERROR(VLOOKUP(Table1[[#This Row],[Ticker]],[1]!Table2[[Symbol]:[Industry]],2,FALSE),"-")</f>
        <v>-</v>
      </c>
      <c r="D888" t="s">
        <v>512</v>
      </c>
      <c r="E888">
        <v>3694.1325798799999</v>
      </c>
      <c r="F888">
        <v>4300.8500000000004</v>
      </c>
      <c r="G888">
        <v>-11.4034444959134</v>
      </c>
      <c r="H888">
        <v>3.5727898592049301</v>
      </c>
      <c r="I888">
        <v>21.3084146481708</v>
      </c>
      <c r="J888">
        <v>5.37641439908574</v>
      </c>
      <c r="K888">
        <v>4005.9072644849002</v>
      </c>
      <c r="L888">
        <v>3653.2362111707498</v>
      </c>
      <c r="M888">
        <v>76.787928784154104</v>
      </c>
      <c r="N888">
        <v>0.47407588600234102</v>
      </c>
      <c r="O888">
        <v>2.11934850087771</v>
      </c>
      <c r="P888">
        <v>43.533907355493199</v>
      </c>
      <c r="Q888">
        <v>3.1734804023962997E-2</v>
      </c>
    </row>
    <row r="889" spans="1:17" hidden="1" x14ac:dyDescent="0.3">
      <c r="A889" t="s">
        <v>1929</v>
      </c>
      <c r="B889" t="s">
        <v>1930</v>
      </c>
      <c r="C889" t="str">
        <f>IFERROR(VLOOKUP(Table1[[#This Row],[Ticker]],[1]!Table2[[Symbol]:[Industry]],2,FALSE),"-")</f>
        <v>-</v>
      </c>
      <c r="D889" t="s">
        <v>21</v>
      </c>
      <c r="E889">
        <v>3693.7979769599901</v>
      </c>
      <c r="F889">
        <v>705.05</v>
      </c>
      <c r="G889">
        <v>196.62466864831899</v>
      </c>
      <c r="H889">
        <v>19.4129080171165</v>
      </c>
      <c r="I889">
        <v>13.1776873550607</v>
      </c>
      <c r="J889">
        <v>-0.54795010009799605</v>
      </c>
      <c r="K889">
        <v>593.40821915925903</v>
      </c>
      <c r="L889">
        <v>480.93013476984203</v>
      </c>
      <c r="M889">
        <v>64.617887566124494</v>
      </c>
      <c r="N889">
        <v>2.0812177329900998</v>
      </c>
      <c r="O889">
        <v>5.0776540670874404</v>
      </c>
      <c r="P889">
        <v>237.99137104506201</v>
      </c>
      <c r="Q889">
        <v>0.11923195214700601</v>
      </c>
    </row>
    <row r="890" spans="1:17" hidden="1" x14ac:dyDescent="0.3">
      <c r="A890" t="s">
        <v>1931</v>
      </c>
      <c r="B890" t="s">
        <v>1932</v>
      </c>
      <c r="C890" t="str">
        <f>IFERROR(VLOOKUP(Table1[[#This Row],[Ticker]],[1]!Table2[[Symbol]:[Industry]],2,FALSE),"-")</f>
        <v>-</v>
      </c>
      <c r="D890" t="s">
        <v>46</v>
      </c>
      <c r="E890">
        <v>3666.09480798</v>
      </c>
      <c r="F890">
        <v>952.4</v>
      </c>
      <c r="G890">
        <v>18.472923312266399</v>
      </c>
      <c r="H890">
        <v>-3.8084232145748098</v>
      </c>
      <c r="I890">
        <v>-16.477367955359</v>
      </c>
      <c r="J890">
        <v>-3.2316453823167599</v>
      </c>
      <c r="K890">
        <v>964.20190100052196</v>
      </c>
      <c r="L890">
        <v>902.87169933163204</v>
      </c>
      <c r="M890">
        <v>55.865948612942901</v>
      </c>
      <c r="N890">
        <v>0.94930850256497501</v>
      </c>
      <c r="O890">
        <v>44.477110457790801</v>
      </c>
      <c r="P890">
        <v>59.682557424691197</v>
      </c>
    </row>
    <row r="891" spans="1:17" x14ac:dyDescent="0.3">
      <c r="A891" t="s">
        <v>1933</v>
      </c>
      <c r="B891" t="s">
        <v>1934</v>
      </c>
      <c r="C891" t="str">
        <f>IFERROR(VLOOKUP(Table1[[#This Row],[Ticker]],[1]!Table2[[Symbol]:[Industry]],2,FALSE),"-")</f>
        <v>-</v>
      </c>
      <c r="D891" t="s">
        <v>410</v>
      </c>
      <c r="E891">
        <v>3665.1647100599998</v>
      </c>
      <c r="F891">
        <v>24.96</v>
      </c>
      <c r="G891">
        <v>-46.247460314257602</v>
      </c>
      <c r="H891">
        <v>28.3553959253091</v>
      </c>
      <c r="I891">
        <v>-47.125765772468597</v>
      </c>
      <c r="J891">
        <v>19.2746942338227</v>
      </c>
      <c r="K891">
        <v>20.9064077942719</v>
      </c>
      <c r="L891">
        <v>23.7341529898797</v>
      </c>
      <c r="M891">
        <v>81.092713450772806</v>
      </c>
      <c r="N891">
        <v>1.54259966012561</v>
      </c>
      <c r="O891">
        <v>80.889423076922995</v>
      </c>
      <c r="P891">
        <v>49.461077844311397</v>
      </c>
    </row>
    <row r="892" spans="1:17" hidden="1" x14ac:dyDescent="0.3">
      <c r="A892" t="s">
        <v>1935</v>
      </c>
      <c r="B892" t="s">
        <v>1936</v>
      </c>
      <c r="C892" t="str">
        <f>IFERROR(VLOOKUP(Table1[[#This Row],[Ticker]],[1]!Table2[[Symbol]:[Industry]],2,FALSE),"-")</f>
        <v>-</v>
      </c>
      <c r="D892" t="s">
        <v>63</v>
      </c>
      <c r="E892">
        <v>3662.396266232</v>
      </c>
      <c r="F892">
        <v>241.87</v>
      </c>
      <c r="G892">
        <v>58.462594065008801</v>
      </c>
      <c r="H892">
        <v>3.7608094320985002</v>
      </c>
      <c r="I892">
        <v>16.4281380503718</v>
      </c>
      <c r="J892">
        <v>-2.4051668973205298</v>
      </c>
      <c r="K892">
        <v>229.352250290971</v>
      </c>
      <c r="L892">
        <v>198.47113330567001</v>
      </c>
      <c r="M892">
        <v>70.427288241095695</v>
      </c>
      <c r="N892">
        <v>0.93291182522185001</v>
      </c>
      <c r="O892">
        <v>11.588870054161299</v>
      </c>
      <c r="P892">
        <v>92.878787878787804</v>
      </c>
      <c r="Q892">
        <v>0.125537482126132</v>
      </c>
    </row>
    <row r="893" spans="1:17" x14ac:dyDescent="0.3">
      <c r="A893" t="s">
        <v>1937</v>
      </c>
      <c r="B893" t="s">
        <v>1938</v>
      </c>
      <c r="C893" t="str">
        <f>IFERROR(VLOOKUP(Table1[[#This Row],[Ticker]],[1]!Table2[[Symbol]:[Industry]],2,FALSE),"-")</f>
        <v>-</v>
      </c>
      <c r="D893" t="s">
        <v>1537</v>
      </c>
      <c r="E893">
        <v>3623.5949999999998</v>
      </c>
      <c r="F893">
        <v>323</v>
      </c>
      <c r="G893">
        <v>-53.917250896231501</v>
      </c>
      <c r="H893">
        <v>2.92660179558602</v>
      </c>
      <c r="I893">
        <v>-16.833215363812599</v>
      </c>
      <c r="J893">
        <v>2.29318175664684</v>
      </c>
      <c r="K893">
        <v>320.98069334341199</v>
      </c>
      <c r="L893">
        <v>340.28534504716998</v>
      </c>
      <c r="M893">
        <v>60.722424252227697</v>
      </c>
      <c r="N893">
        <v>0.77298533656215596</v>
      </c>
      <c r="O893">
        <v>44.489164086687303</v>
      </c>
      <c r="P893">
        <v>11.225895316804399</v>
      </c>
      <c r="Q893">
        <v>-1.6008569654702001E-2</v>
      </c>
    </row>
    <row r="894" spans="1:17" x14ac:dyDescent="0.3">
      <c r="A894" t="s">
        <v>1939</v>
      </c>
      <c r="B894" t="s">
        <v>1940</v>
      </c>
      <c r="C894" t="str">
        <f>IFERROR(VLOOKUP(Table1[[#This Row],[Ticker]],[1]!Table2[[Symbol]:[Industry]],2,FALSE),"-")</f>
        <v>-</v>
      </c>
      <c r="D894" t="s">
        <v>1484</v>
      </c>
      <c r="E894">
        <v>3615.7131227909999</v>
      </c>
      <c r="F894">
        <v>130.87</v>
      </c>
      <c r="G894">
        <v>-59.030855454097299</v>
      </c>
      <c r="H894">
        <v>0.33472781668141199</v>
      </c>
      <c r="I894">
        <v>-17.391615687744299</v>
      </c>
      <c r="J894">
        <v>-2.2272486916687599</v>
      </c>
      <c r="K894">
        <v>131.33930177741399</v>
      </c>
      <c r="L894">
        <v>138.15475260739399</v>
      </c>
      <c r="M894">
        <v>64.446039315963404</v>
      </c>
      <c r="N894">
        <v>0.55764920734230905</v>
      </c>
      <c r="O894">
        <v>45.793535569649201</v>
      </c>
      <c r="P894">
        <v>25.294399234083201</v>
      </c>
      <c r="Q894">
        <v>-6.9120134036702002E-2</v>
      </c>
    </row>
    <row r="895" spans="1:17" hidden="1" x14ac:dyDescent="0.3">
      <c r="A895" t="s">
        <v>1941</v>
      </c>
      <c r="B895" t="s">
        <v>1942</v>
      </c>
      <c r="C895" t="str">
        <f>IFERROR(VLOOKUP(Table1[[#This Row],[Ticker]],[1]!Table2[[Symbol]:[Industry]],2,FALSE),"-")</f>
        <v>-</v>
      </c>
      <c r="D895" t="s">
        <v>51</v>
      </c>
      <c r="E895">
        <v>3606.1013174999998</v>
      </c>
      <c r="F895">
        <v>259.45</v>
      </c>
      <c r="G895">
        <v>11.8570483668818</v>
      </c>
      <c r="H895">
        <v>5.1489043158638701</v>
      </c>
      <c r="I895">
        <v>7.0685895224123696</v>
      </c>
      <c r="J895">
        <v>-14.9801498882816</v>
      </c>
      <c r="K895">
        <v>254.234707919252</v>
      </c>
      <c r="L895">
        <v>224.30611490069299</v>
      </c>
      <c r="M895">
        <v>46.357219627830801</v>
      </c>
      <c r="N895">
        <v>1.0979703147005</v>
      </c>
      <c r="O895">
        <v>14.993254962420499</v>
      </c>
      <c r="P895">
        <v>64.730158730158706</v>
      </c>
      <c r="Q895">
        <v>-1.0157698426842001E-2</v>
      </c>
    </row>
    <row r="896" spans="1:17" hidden="1" x14ac:dyDescent="0.3">
      <c r="A896" t="s">
        <v>1943</v>
      </c>
      <c r="B896" t="s">
        <v>1944</v>
      </c>
      <c r="C896" t="str">
        <f>IFERROR(VLOOKUP(Table1[[#This Row],[Ticker]],[1]!Table2[[Symbol]:[Industry]],2,FALSE),"-")</f>
        <v>-</v>
      </c>
      <c r="D896" t="s">
        <v>124</v>
      </c>
      <c r="E896">
        <v>3596.7866760000002</v>
      </c>
      <c r="F896">
        <v>56.41</v>
      </c>
      <c r="G896">
        <v>56.220985633344199</v>
      </c>
      <c r="H896">
        <v>4.7522285220873002</v>
      </c>
      <c r="I896">
        <v>17.510878616751299</v>
      </c>
      <c r="J896">
        <v>-6.2865178710429204</v>
      </c>
      <c r="K896">
        <v>53.478698043221499</v>
      </c>
      <c r="L896">
        <v>44.313663160565198</v>
      </c>
      <c r="M896">
        <v>43.5299780495953</v>
      </c>
      <c r="N896">
        <v>0.96027586443590796</v>
      </c>
      <c r="O896">
        <v>20.4573657152987</v>
      </c>
      <c r="P896">
        <v>128.38056680161901</v>
      </c>
      <c r="Q896">
        <v>0.11958322683724799</v>
      </c>
    </row>
    <row r="897" spans="1:17" hidden="1" x14ac:dyDescent="0.3">
      <c r="A897" t="s">
        <v>1945</v>
      </c>
      <c r="B897" t="s">
        <v>1946</v>
      </c>
      <c r="C897" t="str">
        <f>IFERROR(VLOOKUP(Table1[[#This Row],[Ticker]],[1]!Table2[[Symbol]:[Industry]],2,FALSE),"-")</f>
        <v>-</v>
      </c>
      <c r="D897" t="s">
        <v>204</v>
      </c>
      <c r="E897">
        <v>3595.4919423800002</v>
      </c>
      <c r="F897">
        <v>621.70000000000005</v>
      </c>
      <c r="G897">
        <v>33.396254488605898</v>
      </c>
      <c r="H897">
        <v>-9.4413039501578506</v>
      </c>
      <c r="I897">
        <v>3.9789472500496599</v>
      </c>
      <c r="J897">
        <v>-5.3518049390473799</v>
      </c>
      <c r="K897">
        <v>607.72062467967498</v>
      </c>
      <c r="L897">
        <v>527.99070922672297</v>
      </c>
      <c r="M897">
        <v>29.888992384222199</v>
      </c>
      <c r="N897">
        <v>0.50038284328541605</v>
      </c>
      <c r="O897">
        <v>12.192375743927901</v>
      </c>
      <c r="P897">
        <v>80.046336518968999</v>
      </c>
      <c r="Q897">
        <v>8.3142048424985002E-2</v>
      </c>
    </row>
    <row r="898" spans="1:17" hidden="1" x14ac:dyDescent="0.3">
      <c r="A898" t="s">
        <v>1947</v>
      </c>
      <c r="B898" t="s">
        <v>1948</v>
      </c>
      <c r="C898" t="str">
        <f>IFERROR(VLOOKUP(Table1[[#This Row],[Ticker]],[1]!Table2[[Symbol]:[Industry]],2,FALSE),"-")</f>
        <v>-</v>
      </c>
      <c r="D898" t="s">
        <v>204</v>
      </c>
      <c r="E898">
        <v>3573.5084731500001</v>
      </c>
      <c r="F898">
        <v>516.5</v>
      </c>
      <c r="G898">
        <v>11.5489414547958</v>
      </c>
      <c r="H898">
        <v>-4.7628753461552398</v>
      </c>
      <c r="I898">
        <v>-4.6710261675945999</v>
      </c>
      <c r="J898">
        <v>-5.23321123561223</v>
      </c>
      <c r="K898">
        <v>537.88115531127505</v>
      </c>
      <c r="L898">
        <v>478.00162185719603</v>
      </c>
      <c r="M898">
        <v>35.852493294550499</v>
      </c>
      <c r="N898">
        <v>0.31333862045564898</v>
      </c>
      <c r="O898">
        <v>18.092933204259399</v>
      </c>
      <c r="P898">
        <v>55.408454942079103</v>
      </c>
      <c r="Q898">
        <v>0.14514154274732399</v>
      </c>
    </row>
    <row r="899" spans="1:17" x14ac:dyDescent="0.3">
      <c r="A899" t="s">
        <v>1949</v>
      </c>
      <c r="B899" t="s">
        <v>1950</v>
      </c>
      <c r="C899" t="str">
        <f>IFERROR(VLOOKUP(Table1[[#This Row],[Ticker]],[1]!Table2[[Symbol]:[Industry]],2,FALSE),"-")</f>
        <v>-</v>
      </c>
      <c r="D899" t="s">
        <v>204</v>
      </c>
      <c r="E899">
        <v>3572.3391542999998</v>
      </c>
      <c r="F899">
        <v>227.06</v>
      </c>
      <c r="G899">
        <v>-44.0877761313562</v>
      </c>
      <c r="H899">
        <v>0.92230283061299501</v>
      </c>
      <c r="I899">
        <v>-22.2734284686737</v>
      </c>
      <c r="J899">
        <v>-3.31768144685834</v>
      </c>
      <c r="K899">
        <v>225.566900357496</v>
      </c>
      <c r="L899">
        <v>231.01888436575899</v>
      </c>
      <c r="M899">
        <v>53.236867601397101</v>
      </c>
      <c r="N899">
        <v>0.56646272535001796</v>
      </c>
      <c r="O899">
        <v>31.683255527173401</v>
      </c>
      <c r="P899">
        <v>19.160325373917601</v>
      </c>
      <c r="Q899">
        <v>1.3171803880407999E-2</v>
      </c>
    </row>
    <row r="900" spans="1:17" x14ac:dyDescent="0.3">
      <c r="A900" t="s">
        <v>1951</v>
      </c>
      <c r="B900" t="s">
        <v>1952</v>
      </c>
      <c r="C900" t="str">
        <f>IFERROR(VLOOKUP(Table1[[#This Row],[Ticker]],[1]!Table2[[Symbol]:[Industry]],2,FALSE),"-")</f>
        <v>-</v>
      </c>
      <c r="D900" t="s">
        <v>127</v>
      </c>
      <c r="E900">
        <v>3569.8734234899998</v>
      </c>
      <c r="F900">
        <v>646.54999999999995</v>
      </c>
      <c r="G900">
        <v>32.745526708591299</v>
      </c>
      <c r="H900">
        <v>-8.5552312035818403</v>
      </c>
      <c r="I900">
        <v>-9.2245629425264308</v>
      </c>
      <c r="J900">
        <v>-6.1703636172621801</v>
      </c>
      <c r="K900">
        <v>697.08688844884</v>
      </c>
      <c r="L900">
        <v>634.31456255839601</v>
      </c>
      <c r="M900">
        <v>28.9351300940031</v>
      </c>
      <c r="N900">
        <v>0.28645408315430299</v>
      </c>
      <c r="O900">
        <v>36.107029618745599</v>
      </c>
      <c r="P900">
        <v>78.604972375690593</v>
      </c>
      <c r="Q900">
        <v>7.0040919777515004E-2</v>
      </c>
    </row>
    <row r="901" spans="1:17" hidden="1" x14ac:dyDescent="0.3">
      <c r="A901" t="s">
        <v>1953</v>
      </c>
      <c r="B901" t="s">
        <v>1954</v>
      </c>
      <c r="C901" t="str">
        <f>IFERROR(VLOOKUP(Table1[[#This Row],[Ticker]],[1]!Table2[[Symbol]:[Industry]],2,FALSE),"-")</f>
        <v>-</v>
      </c>
      <c r="D901" t="s">
        <v>276</v>
      </c>
      <c r="E901">
        <v>3543.0409753599902</v>
      </c>
      <c r="F901">
        <v>345.1</v>
      </c>
      <c r="G901">
        <v>33.903202800762102</v>
      </c>
      <c r="H901">
        <v>-15.819668616968601</v>
      </c>
      <c r="I901">
        <v>63.067999440337502</v>
      </c>
      <c r="J901">
        <v>0.34822419848174702</v>
      </c>
      <c r="K901">
        <v>359.68305072171</v>
      </c>
      <c r="L901">
        <v>286.11407735531998</v>
      </c>
      <c r="M901">
        <v>45.760098854600898</v>
      </c>
      <c r="N901">
        <v>0.50953936239466502</v>
      </c>
      <c r="O901">
        <v>32.860040567951302</v>
      </c>
      <c r="P901">
        <v>115.6875</v>
      </c>
      <c r="Q901">
        <v>0.22282513799256101</v>
      </c>
    </row>
    <row r="902" spans="1:17" hidden="1" x14ac:dyDescent="0.3">
      <c r="A902" t="s">
        <v>1955</v>
      </c>
      <c r="B902" t="s">
        <v>1956</v>
      </c>
      <c r="C902" t="str">
        <f>IFERROR(VLOOKUP(Table1[[#This Row],[Ticker]],[1]!Table2[[Symbol]:[Industry]],2,FALSE),"-")</f>
        <v>-</v>
      </c>
      <c r="D902" t="s">
        <v>204</v>
      </c>
      <c r="E902">
        <v>3533.4358030799999</v>
      </c>
      <c r="F902">
        <v>1746.1</v>
      </c>
      <c r="G902">
        <v>-13.5316281965264</v>
      </c>
      <c r="H902">
        <v>-10.3991733031196</v>
      </c>
      <c r="I902">
        <v>7.2815455071722397</v>
      </c>
      <c r="J902">
        <v>-2.66845275201872</v>
      </c>
      <c r="K902">
        <v>1731.3302008108701</v>
      </c>
      <c r="M902">
        <v>50.753749657222997</v>
      </c>
      <c r="N902">
        <v>0.49755342557522703</v>
      </c>
      <c r="O902">
        <v>17.8225760265735</v>
      </c>
      <c r="P902">
        <v>45.036963202923801</v>
      </c>
    </row>
    <row r="903" spans="1:17" hidden="1" x14ac:dyDescent="0.3">
      <c r="A903" t="s">
        <v>1957</v>
      </c>
      <c r="B903" t="s">
        <v>1958</v>
      </c>
      <c r="C903" t="str">
        <f>IFERROR(VLOOKUP(Table1[[#This Row],[Ticker]],[1]!Table2[[Symbol]:[Industry]],2,FALSE),"-")</f>
        <v>-</v>
      </c>
      <c r="D903" t="s">
        <v>54</v>
      </c>
      <c r="E903">
        <v>3522.5583874699901</v>
      </c>
      <c r="F903">
        <v>1422.4</v>
      </c>
      <c r="G903">
        <v>108.80390616962499</v>
      </c>
      <c r="H903">
        <v>22.669273816054002</v>
      </c>
      <c r="I903">
        <v>54.776718445315097</v>
      </c>
      <c r="J903">
        <v>3.48714570293073</v>
      </c>
      <c r="K903">
        <v>1230.87750579773</v>
      </c>
      <c r="L903">
        <v>966.64261718938599</v>
      </c>
      <c r="M903">
        <v>71.931299140393094</v>
      </c>
      <c r="N903">
        <v>0.45220094679573197</v>
      </c>
      <c r="O903">
        <v>1.2373453318334999</v>
      </c>
      <c r="P903">
        <v>188.178288029714</v>
      </c>
      <c r="Q903">
        <v>0.23393205086865601</v>
      </c>
    </row>
    <row r="904" spans="1:17" hidden="1" x14ac:dyDescent="0.3">
      <c r="A904" t="s">
        <v>1959</v>
      </c>
      <c r="B904" t="s">
        <v>1960</v>
      </c>
      <c r="C904" t="str">
        <f>IFERROR(VLOOKUP(Table1[[#This Row],[Ticker]],[1]!Table2[[Symbol]:[Industry]],2,FALSE),"-")</f>
        <v>-</v>
      </c>
      <c r="D904" t="s">
        <v>54</v>
      </c>
      <c r="E904">
        <v>3511.8944451000002</v>
      </c>
      <c r="F904">
        <v>2197.25</v>
      </c>
      <c r="G904">
        <v>50.877220873270701</v>
      </c>
      <c r="H904">
        <v>10.040798549067899</v>
      </c>
      <c r="I904">
        <v>31.767214039154101</v>
      </c>
      <c r="J904">
        <v>-3.4925003193225002</v>
      </c>
      <c r="K904">
        <v>1939.67067831636</v>
      </c>
      <c r="L904">
        <v>1610.7444564800401</v>
      </c>
      <c r="M904">
        <v>54.588313461894202</v>
      </c>
      <c r="N904">
        <v>0.47708932939946502</v>
      </c>
      <c r="O904">
        <v>4.4942541813630603</v>
      </c>
      <c r="P904">
        <v>92.986693601510694</v>
      </c>
      <c r="Q904">
        <v>0.143363792168819</v>
      </c>
    </row>
    <row r="905" spans="1:17" hidden="1" x14ac:dyDescent="0.3">
      <c r="A905" t="s">
        <v>1961</v>
      </c>
      <c r="B905" t="s">
        <v>1962</v>
      </c>
      <c r="C905" t="str">
        <f>IFERROR(VLOOKUP(Table1[[#This Row],[Ticker]],[1]!Table2[[Symbol]:[Industry]],2,FALSE),"-")</f>
        <v>-</v>
      </c>
      <c r="D905" t="s">
        <v>357</v>
      </c>
      <c r="E905">
        <v>3506.3235300000001</v>
      </c>
      <c r="F905">
        <v>13518.7</v>
      </c>
      <c r="G905">
        <v>-48.281966448667298</v>
      </c>
      <c r="H905">
        <v>34.9008410269061</v>
      </c>
      <c r="I905">
        <v>-9.6098718025630703</v>
      </c>
      <c r="J905">
        <v>-5.9083228663757597</v>
      </c>
      <c r="K905">
        <v>11711.3141166151</v>
      </c>
      <c r="L905">
        <v>12092.2920269079</v>
      </c>
      <c r="M905">
        <v>61.543845118745999</v>
      </c>
      <c r="N905">
        <v>3.2044345312163198</v>
      </c>
      <c r="O905">
        <v>30.011391627893101</v>
      </c>
      <c r="P905">
        <v>48.5571428571428</v>
      </c>
      <c r="Q905">
        <v>-4.6904767562651002E-2</v>
      </c>
    </row>
    <row r="906" spans="1:17" hidden="1" x14ac:dyDescent="0.3">
      <c r="A906" t="s">
        <v>1963</v>
      </c>
      <c r="B906" t="s">
        <v>1964</v>
      </c>
      <c r="C906" t="str">
        <f>IFERROR(VLOOKUP(Table1[[#This Row],[Ticker]],[1]!Table2[[Symbol]:[Industry]],2,FALSE),"-")</f>
        <v>-</v>
      </c>
      <c r="D906" t="s">
        <v>415</v>
      </c>
      <c r="E906">
        <v>3495.6347512500001</v>
      </c>
      <c r="F906">
        <v>4528.95</v>
      </c>
      <c r="G906">
        <v>21.625130757197201</v>
      </c>
      <c r="H906">
        <v>2.4742154824848601</v>
      </c>
      <c r="I906">
        <v>-7.4128452353090601</v>
      </c>
      <c r="J906">
        <v>-5.8745168870771396</v>
      </c>
      <c r="K906">
        <v>4435.55996948756</v>
      </c>
      <c r="L906">
        <v>4178.3203309072896</v>
      </c>
      <c r="M906">
        <v>47.352095712874203</v>
      </c>
      <c r="N906">
        <v>1.0065985966938999</v>
      </c>
      <c r="O906">
        <v>12.5426423343159</v>
      </c>
      <c r="P906">
        <v>56.275771639550698</v>
      </c>
      <c r="Q906">
        <v>8.2556626049788001E-2</v>
      </c>
    </row>
    <row r="907" spans="1:17" hidden="1" x14ac:dyDescent="0.3">
      <c r="A907" t="s">
        <v>1965</v>
      </c>
      <c r="B907" t="s">
        <v>1966</v>
      </c>
      <c r="C907" t="str">
        <f>IFERROR(VLOOKUP(Table1[[#This Row],[Ticker]],[1]!Table2[[Symbol]:[Industry]],2,FALSE),"-")</f>
        <v>-</v>
      </c>
      <c r="D907" t="s">
        <v>89</v>
      </c>
      <c r="E907">
        <v>3487.6272050050002</v>
      </c>
      <c r="F907">
        <v>2851.55</v>
      </c>
      <c r="G907">
        <v>875.03337144245097</v>
      </c>
      <c r="H907">
        <v>42.565535013701997</v>
      </c>
      <c r="I907">
        <v>146.671506423648</v>
      </c>
      <c r="J907">
        <v>4.8730834377866703</v>
      </c>
      <c r="K907">
        <v>2213.8802967704701</v>
      </c>
      <c r="L907">
        <v>1470.6329624858099</v>
      </c>
      <c r="M907">
        <v>63.293928373567503</v>
      </c>
      <c r="N907">
        <v>0.95699887014465201</v>
      </c>
      <c r="O907">
        <v>3.4525082849678101</v>
      </c>
      <c r="P907">
        <v>922.61072261072195</v>
      </c>
    </row>
    <row r="908" spans="1:17" hidden="1" x14ac:dyDescent="0.3">
      <c r="A908" t="s">
        <v>1967</v>
      </c>
      <c r="B908" t="s">
        <v>1968</v>
      </c>
      <c r="C908" t="str">
        <f>IFERROR(VLOOKUP(Table1[[#This Row],[Ticker]],[1]!Table2[[Symbol]:[Industry]],2,FALSE),"-")</f>
        <v>-</v>
      </c>
      <c r="D908" t="s">
        <v>1969</v>
      </c>
      <c r="E908">
        <v>3485.6742968250001</v>
      </c>
      <c r="F908">
        <v>769.75</v>
      </c>
      <c r="G908">
        <v>101.086051498874</v>
      </c>
      <c r="H908">
        <v>10.5648174292019</v>
      </c>
      <c r="I908">
        <v>111.656790960527</v>
      </c>
      <c r="J908">
        <v>0.48865982007811198</v>
      </c>
      <c r="K908">
        <v>675.81390375499598</v>
      </c>
      <c r="M908">
        <v>56.6348844949284</v>
      </c>
      <c r="N908">
        <v>0.29118294376457599</v>
      </c>
      <c r="O908">
        <v>10.035725885027601</v>
      </c>
      <c r="P908">
        <v>200.91868647380701</v>
      </c>
    </row>
    <row r="909" spans="1:17" x14ac:dyDescent="0.3">
      <c r="A909" t="s">
        <v>1970</v>
      </c>
      <c r="B909" t="s">
        <v>1971</v>
      </c>
      <c r="C909" t="str">
        <f>IFERROR(VLOOKUP(Table1[[#This Row],[Ticker]],[1]!Table2[[Symbol]:[Industry]],2,FALSE),"-")</f>
        <v>-</v>
      </c>
      <c r="D909" t="s">
        <v>1607</v>
      </c>
      <c r="E909">
        <v>3474.1820337979998</v>
      </c>
      <c r="F909">
        <v>154.99</v>
      </c>
      <c r="G909">
        <v>-33.8600574452743</v>
      </c>
      <c r="H909">
        <v>-7.8775605461470599</v>
      </c>
      <c r="I909">
        <v>-11.659575843553601</v>
      </c>
      <c r="J909">
        <v>-3.3123046737122102</v>
      </c>
      <c r="K909">
        <v>157.23207926370401</v>
      </c>
      <c r="L909">
        <v>150.94671857560999</v>
      </c>
      <c r="M909">
        <v>35.438579211337697</v>
      </c>
      <c r="N909">
        <v>0.55756186329171697</v>
      </c>
      <c r="O909">
        <v>15.549390283244</v>
      </c>
      <c r="P909">
        <v>20.1472868217054</v>
      </c>
      <c r="Q909">
        <v>3.5909925103851E-2</v>
      </c>
    </row>
    <row r="910" spans="1:17" hidden="1" x14ac:dyDescent="0.3">
      <c r="A910" t="s">
        <v>1972</v>
      </c>
      <c r="B910" t="s">
        <v>1973</v>
      </c>
      <c r="C910" t="str">
        <f>IFERROR(VLOOKUP(Table1[[#This Row],[Ticker]],[1]!Table2[[Symbol]:[Industry]],2,FALSE),"-")</f>
        <v>-</v>
      </c>
      <c r="D910" t="s">
        <v>1401</v>
      </c>
      <c r="E910">
        <v>3467.6649775349902</v>
      </c>
      <c r="F910">
        <v>802.25</v>
      </c>
      <c r="G910">
        <v>-11.1682541267276</v>
      </c>
      <c r="H910">
        <v>-3.8382682670258101</v>
      </c>
      <c r="I910">
        <v>29.537637234515699</v>
      </c>
      <c r="J910">
        <v>-4.2750227050501897</v>
      </c>
      <c r="K910">
        <v>775.38198126057898</v>
      </c>
      <c r="L910">
        <v>674.31778740640902</v>
      </c>
      <c r="M910">
        <v>39.911939920946502</v>
      </c>
      <c r="N910">
        <v>1.2146832778141301</v>
      </c>
      <c r="O910">
        <v>22.530383296977199</v>
      </c>
      <c r="P910">
        <v>78.595280498664295</v>
      </c>
      <c r="Q910">
        <v>-3.6168078041677001E-2</v>
      </c>
    </row>
    <row r="911" spans="1:17" x14ac:dyDescent="0.3">
      <c r="A911" t="s">
        <v>1974</v>
      </c>
      <c r="B911" t="s">
        <v>1975</v>
      </c>
      <c r="C911" t="str">
        <f>IFERROR(VLOOKUP(Table1[[#This Row],[Ticker]],[1]!Table2[[Symbol]:[Industry]],2,FALSE),"-")</f>
        <v>-</v>
      </c>
      <c r="D911" t="s">
        <v>410</v>
      </c>
      <c r="E911">
        <v>3464.1803952800001</v>
      </c>
      <c r="F911">
        <v>478.2</v>
      </c>
      <c r="G911">
        <v>-10.461747174032601</v>
      </c>
      <c r="H911">
        <v>-6.2773112630538597</v>
      </c>
      <c r="I911">
        <v>-1.0235257254202099</v>
      </c>
      <c r="J911">
        <v>-5.5132652988304098</v>
      </c>
      <c r="K911">
        <v>494.09761437084398</v>
      </c>
      <c r="L911">
        <v>455.841270962811</v>
      </c>
      <c r="M911">
        <v>36.014641261261602</v>
      </c>
      <c r="N911">
        <v>0.334369025512815</v>
      </c>
      <c r="O911">
        <v>15.997490589711401</v>
      </c>
      <c r="P911">
        <v>37.394052578652399</v>
      </c>
      <c r="Q911">
        <v>-8.3132117648992004E-2</v>
      </c>
    </row>
    <row r="912" spans="1:17" x14ac:dyDescent="0.3">
      <c r="A912" t="s">
        <v>1976</v>
      </c>
      <c r="B912" t="s">
        <v>1977</v>
      </c>
      <c r="C912" t="str">
        <f>IFERROR(VLOOKUP(Table1[[#This Row],[Ticker]],[1]!Table2[[Symbol]:[Industry]],2,FALSE),"-")</f>
        <v>-</v>
      </c>
      <c r="D912" t="s">
        <v>276</v>
      </c>
      <c r="E912">
        <v>3434.0975447999999</v>
      </c>
      <c r="F912">
        <v>330</v>
      </c>
      <c r="G912">
        <v>11.3696619701623</v>
      </c>
      <c r="H912">
        <v>-0.33503168846443399</v>
      </c>
      <c r="I912">
        <v>20.5984362204379</v>
      </c>
      <c r="J912">
        <v>-4.2441190970315699</v>
      </c>
      <c r="K912">
        <v>320.50287777939798</v>
      </c>
      <c r="L912">
        <v>274.05373986520101</v>
      </c>
      <c r="M912">
        <v>49.892936826029697</v>
      </c>
      <c r="N912">
        <v>0.75343304781971199</v>
      </c>
      <c r="O912">
        <v>9.9545454545454604</v>
      </c>
      <c r="P912">
        <v>74.927113702623899</v>
      </c>
      <c r="Q912">
        <v>4.9874077838146999E-2</v>
      </c>
    </row>
    <row r="913" spans="1:17" hidden="1" x14ac:dyDescent="0.3">
      <c r="A913" t="s">
        <v>1978</v>
      </c>
      <c r="B913" t="s">
        <v>1979</v>
      </c>
      <c r="C913" t="str">
        <f>IFERROR(VLOOKUP(Table1[[#This Row],[Ticker]],[1]!Table2[[Symbol]:[Industry]],2,FALSE),"-")</f>
        <v>-</v>
      </c>
      <c r="D913" t="s">
        <v>231</v>
      </c>
      <c r="E913">
        <v>3416.7935137499999</v>
      </c>
      <c r="F913">
        <v>253.15</v>
      </c>
      <c r="G913">
        <v>264.36196342949398</v>
      </c>
      <c r="H913">
        <v>-6.50496165634988</v>
      </c>
      <c r="I913">
        <v>131.41638637271501</v>
      </c>
      <c r="J913">
        <v>1.1816962819538199</v>
      </c>
      <c r="K913">
        <v>235.44336736857599</v>
      </c>
      <c r="L913">
        <v>153.83270645017299</v>
      </c>
      <c r="M913">
        <v>46.033066584765102</v>
      </c>
      <c r="N913">
        <v>0.32744207736415798</v>
      </c>
      <c r="O913">
        <v>21.6669958522615</v>
      </c>
      <c r="P913">
        <v>359.43738656987199</v>
      </c>
      <c r="Q913">
        <v>0.159501720677199</v>
      </c>
    </row>
    <row r="914" spans="1:17" x14ac:dyDescent="0.3">
      <c r="A914" t="s">
        <v>1980</v>
      </c>
      <c r="B914" t="s">
        <v>1981</v>
      </c>
      <c r="C914" t="str">
        <f>IFERROR(VLOOKUP(Table1[[#This Row],[Ticker]],[1]!Table2[[Symbol]:[Industry]],2,FALSE),"-")</f>
        <v>-</v>
      </c>
      <c r="D914" t="s">
        <v>57</v>
      </c>
      <c r="E914">
        <v>3409.2319904199999</v>
      </c>
      <c r="F914">
        <v>255.4</v>
      </c>
      <c r="G914">
        <v>25.3800129602404</v>
      </c>
      <c r="H914">
        <v>-7.2024308311203402</v>
      </c>
      <c r="I914">
        <v>19.387301609216699</v>
      </c>
      <c r="J914">
        <v>-2.6522346395405298</v>
      </c>
      <c r="K914">
        <v>246.24824606781601</v>
      </c>
      <c r="L914">
        <v>209.14173860234601</v>
      </c>
      <c r="M914">
        <v>45.814273830927398</v>
      </c>
      <c r="N914">
        <v>0.47256870244287402</v>
      </c>
      <c r="O914">
        <v>14.9373531714956</v>
      </c>
      <c r="P914">
        <v>65.093729799612106</v>
      </c>
      <c r="Q914">
        <v>3.1065492084749E-2</v>
      </c>
    </row>
    <row r="915" spans="1:17" hidden="1" x14ac:dyDescent="0.3">
      <c r="A915" t="s">
        <v>1982</v>
      </c>
      <c r="B915" t="s">
        <v>1983</v>
      </c>
      <c r="C915" t="str">
        <f>IFERROR(VLOOKUP(Table1[[#This Row],[Ticker]],[1]!Table2[[Symbol]:[Industry]],2,FALSE),"-")</f>
        <v>-</v>
      </c>
      <c r="D915" t="s">
        <v>573</v>
      </c>
      <c r="E915">
        <v>3403.2138133859999</v>
      </c>
      <c r="F915">
        <v>250.52</v>
      </c>
      <c r="G915">
        <v>24.002511573402401</v>
      </c>
      <c r="H915">
        <v>29.782040764203401</v>
      </c>
      <c r="I915">
        <v>7.7739008929415903</v>
      </c>
      <c r="J915">
        <v>-0.16388747601815101</v>
      </c>
      <c r="K915">
        <v>213.023876362712</v>
      </c>
      <c r="L915">
        <v>190.35292133838499</v>
      </c>
      <c r="M915">
        <v>72.014904987397699</v>
      </c>
      <c r="N915">
        <v>1.75137960162397</v>
      </c>
      <c r="O915">
        <v>2.2672840491777002</v>
      </c>
      <c r="P915">
        <v>94.805598755831994</v>
      </c>
      <c r="Q915">
        <v>2.6984956210193999E-2</v>
      </c>
    </row>
    <row r="916" spans="1:17" hidden="1" x14ac:dyDescent="0.3">
      <c r="A916" t="s">
        <v>1984</v>
      </c>
      <c r="B916" t="s">
        <v>1985</v>
      </c>
      <c r="C916" t="str">
        <f>IFERROR(VLOOKUP(Table1[[#This Row],[Ticker]],[1]!Table2[[Symbol]:[Industry]],2,FALSE),"-")</f>
        <v>-</v>
      </c>
      <c r="D916" t="s">
        <v>443</v>
      </c>
      <c r="E916">
        <v>3389.7845280000001</v>
      </c>
      <c r="F916">
        <v>186.6</v>
      </c>
      <c r="G916">
        <v>112.51986809225301</v>
      </c>
      <c r="H916">
        <v>24.1286981107313</v>
      </c>
      <c r="I916">
        <v>18.435358183303201</v>
      </c>
      <c r="J916">
        <v>-2.9748017339191799</v>
      </c>
      <c r="K916">
        <v>161.85858394112799</v>
      </c>
      <c r="L916">
        <v>135.12796962735001</v>
      </c>
      <c r="M916">
        <v>70.228434949399102</v>
      </c>
      <c r="N916">
        <v>1.06792470745499</v>
      </c>
      <c r="O916">
        <v>5.5734190782422202</v>
      </c>
      <c r="P916">
        <v>148.63424383744101</v>
      </c>
      <c r="Q916">
        <v>0.122571959700364</v>
      </c>
    </row>
    <row r="917" spans="1:17" hidden="1" x14ac:dyDescent="0.3">
      <c r="A917" t="s">
        <v>1986</v>
      </c>
      <c r="B917" t="s">
        <v>1987</v>
      </c>
      <c r="C917" t="str">
        <f>IFERROR(VLOOKUP(Table1[[#This Row],[Ticker]],[1]!Table2[[Symbol]:[Industry]],2,FALSE),"-")</f>
        <v>-</v>
      </c>
      <c r="D917" t="s">
        <v>138</v>
      </c>
      <c r="E917">
        <v>3389.481009995</v>
      </c>
      <c r="F917">
        <v>738.65</v>
      </c>
      <c r="G917">
        <v>76.118532247582493</v>
      </c>
      <c r="H917">
        <v>-2.4063115185972199</v>
      </c>
      <c r="I917">
        <v>9.1524267185564305</v>
      </c>
      <c r="J917">
        <v>2.6255631664682002</v>
      </c>
      <c r="K917">
        <v>715.49144003278195</v>
      </c>
      <c r="L917">
        <v>615.87870068482505</v>
      </c>
      <c r="M917">
        <v>63.767265088806802</v>
      </c>
      <c r="N917">
        <v>0.491862000109137</v>
      </c>
      <c r="O917">
        <v>11.825627834563001</v>
      </c>
      <c r="P917">
        <v>139.045307443365</v>
      </c>
      <c r="Q917">
        <v>0.168264845450732</v>
      </c>
    </row>
    <row r="918" spans="1:17" hidden="1" x14ac:dyDescent="0.3">
      <c r="A918" t="s">
        <v>1988</v>
      </c>
      <c r="B918" t="s">
        <v>1989</v>
      </c>
      <c r="C918" t="str">
        <f>IFERROR(VLOOKUP(Table1[[#This Row],[Ticker]],[1]!Table2[[Symbol]:[Industry]],2,FALSE),"-")</f>
        <v>-</v>
      </c>
      <c r="D918" t="s">
        <v>298</v>
      </c>
      <c r="E918">
        <v>3379.0701724</v>
      </c>
      <c r="F918">
        <v>2491.9</v>
      </c>
      <c r="G918">
        <v>492.85316831201402</v>
      </c>
      <c r="H918">
        <v>45.578209859151499</v>
      </c>
      <c r="I918">
        <v>143.28390726233999</v>
      </c>
      <c r="J918">
        <v>-2.7473683939031299</v>
      </c>
      <c r="K918">
        <v>1963.88853416138</v>
      </c>
      <c r="L918">
        <v>1308.69098385142</v>
      </c>
      <c r="M918">
        <v>53.470885219334498</v>
      </c>
      <c r="N918">
        <v>0.92787792098612398</v>
      </c>
      <c r="O918">
        <v>6.6595770295758197</v>
      </c>
      <c r="P918">
        <v>675.80946450809404</v>
      </c>
      <c r="Q918">
        <v>0.28047163593513802</v>
      </c>
    </row>
    <row r="919" spans="1:17" hidden="1" x14ac:dyDescent="0.3">
      <c r="A919" t="s">
        <v>1990</v>
      </c>
      <c r="B919" t="s">
        <v>1991</v>
      </c>
      <c r="C919" t="str">
        <f>IFERROR(VLOOKUP(Table1[[#This Row],[Ticker]],[1]!Table2[[Symbol]:[Industry]],2,FALSE),"-")</f>
        <v>-</v>
      </c>
      <c r="D919" t="s">
        <v>24</v>
      </c>
      <c r="E919">
        <v>3357.6970857000001</v>
      </c>
      <c r="F919">
        <v>416.35</v>
      </c>
      <c r="G919">
        <v>-10.886537911515299</v>
      </c>
      <c r="H919">
        <v>19.8665074000081</v>
      </c>
      <c r="I919">
        <v>23.130728428809999</v>
      </c>
      <c r="J919">
        <v>-3.3374544454805601</v>
      </c>
      <c r="K919">
        <v>350.97774170165798</v>
      </c>
      <c r="L919">
        <v>311.16928290246398</v>
      </c>
      <c r="M919">
        <v>60.213961493888398</v>
      </c>
      <c r="N919">
        <v>1.21167807285978</v>
      </c>
      <c r="O919">
        <v>6.4008646571394197</v>
      </c>
      <c r="P919">
        <v>66.940657578187597</v>
      </c>
      <c r="Q919">
        <v>-3.2889939992679001E-2</v>
      </c>
    </row>
    <row r="920" spans="1:17" hidden="1" x14ac:dyDescent="0.3">
      <c r="A920" t="s">
        <v>1992</v>
      </c>
      <c r="B920" t="s">
        <v>1993</v>
      </c>
      <c r="C920" t="str">
        <f>IFERROR(VLOOKUP(Table1[[#This Row],[Ticker]],[1]!Table2[[Symbol]:[Industry]],2,FALSE),"-")</f>
        <v>-</v>
      </c>
      <c r="D920" t="s">
        <v>89</v>
      </c>
      <c r="E920">
        <v>3352.8328551899999</v>
      </c>
      <c r="F920">
        <v>336.45</v>
      </c>
      <c r="G920">
        <v>137.25060141508499</v>
      </c>
      <c r="H920">
        <v>86.3275151571397</v>
      </c>
      <c r="I920">
        <v>68.0812772150976</v>
      </c>
      <c r="J920">
        <v>3.3527105209827801</v>
      </c>
      <c r="K920">
        <v>232.70076975440301</v>
      </c>
      <c r="L920">
        <v>186.78252311365699</v>
      </c>
      <c r="M920">
        <v>69.185403264199195</v>
      </c>
      <c r="N920">
        <v>1.78278033271084</v>
      </c>
      <c r="O920">
        <v>5.2162282657155696</v>
      </c>
      <c r="P920">
        <v>179.79209979209901</v>
      </c>
      <c r="Q920">
        <v>5.3762050474459998E-2</v>
      </c>
    </row>
    <row r="921" spans="1:17" hidden="1" x14ac:dyDescent="0.3">
      <c r="A921" t="s">
        <v>1994</v>
      </c>
      <c r="B921" t="s">
        <v>1995</v>
      </c>
      <c r="C921" t="str">
        <f>IFERROR(VLOOKUP(Table1[[#This Row],[Ticker]],[1]!Table2[[Symbol]:[Industry]],2,FALSE),"-")</f>
        <v>-</v>
      </c>
      <c r="D921" t="s">
        <v>127</v>
      </c>
      <c r="E921">
        <v>3347.5925699999998</v>
      </c>
      <c r="F921">
        <v>749.15</v>
      </c>
      <c r="G921">
        <v>16.192795516214801</v>
      </c>
      <c r="H921">
        <v>-13.848242698611999</v>
      </c>
      <c r="I921">
        <v>-31.472512688744501</v>
      </c>
      <c r="J921">
        <v>-7.1026952524376901</v>
      </c>
      <c r="K921">
        <v>835.78073363201895</v>
      </c>
      <c r="L921">
        <v>766.93856952267902</v>
      </c>
      <c r="M921">
        <v>32.7772500951151</v>
      </c>
      <c r="N921">
        <v>0.66298180946867102</v>
      </c>
      <c r="O921">
        <v>44.5638390175532</v>
      </c>
      <c r="P921">
        <v>76.894923258559601</v>
      </c>
      <c r="Q921">
        <v>7.0300188075858999E-2</v>
      </c>
    </row>
    <row r="922" spans="1:17" hidden="1" x14ac:dyDescent="0.3">
      <c r="A922" t="s">
        <v>1996</v>
      </c>
      <c r="B922" t="s">
        <v>1997</v>
      </c>
      <c r="C922" t="str">
        <f>IFERROR(VLOOKUP(Table1[[#This Row],[Ticker]],[1]!Table2[[Symbol]:[Industry]],2,FALSE),"-")</f>
        <v>-</v>
      </c>
      <c r="D922" t="s">
        <v>138</v>
      </c>
      <c r="E922">
        <v>3344.46199239</v>
      </c>
      <c r="F922">
        <v>325.85000000000002</v>
      </c>
      <c r="G922">
        <v>25.3245941457964</v>
      </c>
      <c r="H922">
        <v>-15.4832638536709</v>
      </c>
      <c r="I922">
        <v>-6.9617898001273897</v>
      </c>
      <c r="J922">
        <v>-6.3377190267487196</v>
      </c>
      <c r="K922">
        <v>369.13699198686999</v>
      </c>
      <c r="L922">
        <v>333.95570188561402</v>
      </c>
      <c r="M922">
        <v>26.9998149788135</v>
      </c>
      <c r="N922">
        <v>0.74963400733353702</v>
      </c>
      <c r="O922">
        <v>43.931256713211503</v>
      </c>
      <c r="P922">
        <v>66.888604353393106</v>
      </c>
      <c r="Q922">
        <v>5.1964125306776E-2</v>
      </c>
    </row>
    <row r="923" spans="1:17" x14ac:dyDescent="0.3">
      <c r="A923" t="s">
        <v>1998</v>
      </c>
      <c r="B923" t="s">
        <v>1999</v>
      </c>
      <c r="C923" t="str">
        <f>IFERROR(VLOOKUP(Table1[[#This Row],[Ticker]],[1]!Table2[[Symbol]:[Industry]],2,FALSE),"-")</f>
        <v>-</v>
      </c>
      <c r="D923" t="s">
        <v>132</v>
      </c>
      <c r="E923">
        <v>3342.8543393099999</v>
      </c>
      <c r="F923">
        <v>517.9</v>
      </c>
      <c r="G923">
        <v>-29.5903656034797</v>
      </c>
      <c r="H923">
        <v>2.8724547917995098</v>
      </c>
      <c r="I923">
        <v>-14.043426924937901</v>
      </c>
      <c r="J923">
        <v>-2.2822899414663498</v>
      </c>
      <c r="K923">
        <v>511.71995380398999</v>
      </c>
      <c r="L923">
        <v>511.78796473334</v>
      </c>
      <c r="M923">
        <v>47.400585948276301</v>
      </c>
      <c r="N923">
        <v>1.2776152421026801</v>
      </c>
      <c r="O923">
        <v>19.714230546437499</v>
      </c>
      <c r="P923">
        <v>21.858823529411701</v>
      </c>
    </row>
    <row r="924" spans="1:17" hidden="1" x14ac:dyDescent="0.3">
      <c r="A924" t="s">
        <v>2000</v>
      </c>
      <c r="B924" t="s">
        <v>2001</v>
      </c>
      <c r="C924" t="str">
        <f>IFERROR(VLOOKUP(Table1[[#This Row],[Ticker]],[1]!Table2[[Symbol]:[Industry]],2,FALSE),"-")</f>
        <v>-</v>
      </c>
      <c r="D924" t="s">
        <v>228</v>
      </c>
      <c r="E924">
        <v>3342.632467167</v>
      </c>
      <c r="F924">
        <v>2.59</v>
      </c>
      <c r="G924">
        <v>216.29980336733399</v>
      </c>
      <c r="H924">
        <v>-8.0610818513736202</v>
      </c>
      <c r="I924">
        <v>17.033920091405701</v>
      </c>
      <c r="J924">
        <v>-6.3603500191177398</v>
      </c>
      <c r="K924">
        <v>2.7125147393262599</v>
      </c>
      <c r="L924">
        <v>2.1164354535749799</v>
      </c>
      <c r="M924">
        <v>30.5073682209479</v>
      </c>
      <c r="N924">
        <v>0.49853444442837502</v>
      </c>
      <c r="O924">
        <v>67.181467181467198</v>
      </c>
      <c r="P924">
        <v>270</v>
      </c>
      <c r="Q924">
        <v>5.5369214093722002E-2</v>
      </c>
    </row>
    <row r="925" spans="1:17" x14ac:dyDescent="0.3">
      <c r="A925" t="s">
        <v>2002</v>
      </c>
      <c r="B925" t="s">
        <v>2003</v>
      </c>
      <c r="C925" t="str">
        <f>IFERROR(VLOOKUP(Table1[[#This Row],[Ticker]],[1]!Table2[[Symbol]:[Industry]],2,FALSE),"-")</f>
        <v>-</v>
      </c>
      <c r="D925" t="s">
        <v>127</v>
      </c>
      <c r="E925">
        <v>3337.78476525</v>
      </c>
      <c r="F925">
        <v>1121.55</v>
      </c>
      <c r="G925">
        <v>-28.4460860198106</v>
      </c>
      <c r="H925">
        <v>8.1906114281491007</v>
      </c>
      <c r="I925">
        <v>-10.784302936699399</v>
      </c>
      <c r="J925">
        <v>-1.3838252400703099</v>
      </c>
      <c r="K925">
        <v>1126.21759498542</v>
      </c>
      <c r="L925">
        <v>1125.6978324899701</v>
      </c>
      <c r="M925">
        <v>70.303887116461695</v>
      </c>
      <c r="N925">
        <v>0.91241663768544201</v>
      </c>
      <c r="O925">
        <v>21.171592884846799</v>
      </c>
      <c r="P925">
        <v>17.439790575916199</v>
      </c>
      <c r="Q925">
        <v>4.8480382698869997E-3</v>
      </c>
    </row>
    <row r="926" spans="1:17" hidden="1" x14ac:dyDescent="0.3">
      <c r="A926" t="s">
        <v>2004</v>
      </c>
      <c r="B926" t="s">
        <v>2005</v>
      </c>
      <c r="C926" t="str">
        <f>IFERROR(VLOOKUP(Table1[[#This Row],[Ticker]],[1]!Table2[[Symbol]:[Industry]],2,FALSE),"-")</f>
        <v>-</v>
      </c>
      <c r="E926">
        <v>3330.91</v>
      </c>
      <c r="F926">
        <v>622.6</v>
      </c>
      <c r="G926">
        <v>573.43741666606695</v>
      </c>
      <c r="H926">
        <v>-0.40603168553901198</v>
      </c>
      <c r="I926">
        <v>24.024109722009602</v>
      </c>
      <c r="J926">
        <v>0.70392631432467001</v>
      </c>
      <c r="K926">
        <v>621.89325027122197</v>
      </c>
      <c r="L926">
        <v>486.277841884216</v>
      </c>
      <c r="M926">
        <v>47.971378180590797</v>
      </c>
      <c r="N926">
        <v>1.6702364981241</v>
      </c>
      <c r="O926">
        <v>27.312881464824901</v>
      </c>
      <c r="P926">
        <v>832.035928143712</v>
      </c>
      <c r="Q926">
        <v>0.19753838872961099</v>
      </c>
    </row>
    <row r="927" spans="1:17" x14ac:dyDescent="0.3">
      <c r="A927" t="s">
        <v>2006</v>
      </c>
      <c r="B927" t="s">
        <v>2007</v>
      </c>
      <c r="C927" t="str">
        <f>IFERROR(VLOOKUP(Table1[[#This Row],[Ticker]],[1]!Table2[[Symbol]:[Industry]],2,FALSE),"-")</f>
        <v>-</v>
      </c>
      <c r="D927" t="s">
        <v>54</v>
      </c>
      <c r="E927">
        <v>3328.6994225499998</v>
      </c>
      <c r="F927">
        <v>374.6</v>
      </c>
      <c r="G927">
        <v>-8.7574021766266306</v>
      </c>
      <c r="H927">
        <v>10.81064728154</v>
      </c>
      <c r="I927">
        <v>-4.4810698192313403</v>
      </c>
      <c r="J927">
        <v>-1.6158135977431101</v>
      </c>
      <c r="K927">
        <v>340.55938274180698</v>
      </c>
      <c r="L927">
        <v>339.97269257716198</v>
      </c>
      <c r="M927">
        <v>67.978997954491703</v>
      </c>
      <c r="N927">
        <v>1.9347449067638101</v>
      </c>
      <c r="O927">
        <v>10.784837159636901</v>
      </c>
      <c r="P927">
        <v>30.704815073272801</v>
      </c>
      <c r="Q927">
        <v>-7.7767850917963996E-2</v>
      </c>
    </row>
    <row r="928" spans="1:17" x14ac:dyDescent="0.3">
      <c r="A928" t="s">
        <v>2008</v>
      </c>
      <c r="B928" t="s">
        <v>2009</v>
      </c>
      <c r="C928" t="str">
        <f>IFERROR(VLOOKUP(Table1[[#This Row],[Ticker]],[1]!Table2[[Symbol]:[Industry]],2,FALSE),"-")</f>
        <v>-</v>
      </c>
      <c r="D928" t="s">
        <v>46</v>
      </c>
      <c r="E928">
        <v>3318.5996286</v>
      </c>
      <c r="F928">
        <v>2021.2</v>
      </c>
      <c r="G928">
        <v>-23.058959248998001</v>
      </c>
      <c r="H928">
        <v>4.0356050096638603</v>
      </c>
      <c r="I928">
        <v>15.9660090508973</v>
      </c>
      <c r="J928">
        <v>0.23947638044092401</v>
      </c>
      <c r="K928">
        <v>1901.61968936324</v>
      </c>
      <c r="L928">
        <v>1737.9165672762599</v>
      </c>
      <c r="M928">
        <v>53.124989283868501</v>
      </c>
      <c r="N928">
        <v>0.57354230673028295</v>
      </c>
      <c r="O928">
        <v>3.4039184642786502</v>
      </c>
      <c r="P928">
        <v>42.942008486562898</v>
      </c>
      <c r="Q928">
        <v>6.1922264034774001E-2</v>
      </c>
    </row>
    <row r="929" spans="1:17" x14ac:dyDescent="0.3">
      <c r="A929" t="s">
        <v>2010</v>
      </c>
      <c r="B929" t="s">
        <v>2011</v>
      </c>
      <c r="C929" t="str">
        <f>IFERROR(VLOOKUP(Table1[[#This Row],[Ticker]],[1]!Table2[[Symbol]:[Industry]],2,FALSE),"-")</f>
        <v>-</v>
      </c>
      <c r="D929" t="s">
        <v>127</v>
      </c>
      <c r="E929">
        <v>3286.8956520000002</v>
      </c>
      <c r="F929">
        <v>580.9</v>
      </c>
      <c r="G929">
        <v>-29.547316573294701</v>
      </c>
      <c r="H929">
        <v>-9.4498148045275503</v>
      </c>
      <c r="I929">
        <v>-7.7711173060891099</v>
      </c>
      <c r="J929">
        <v>-2.31098085763051</v>
      </c>
      <c r="K929">
        <v>588.44330008738405</v>
      </c>
      <c r="L929">
        <v>566.16077225681795</v>
      </c>
      <c r="M929">
        <v>44.1019869603224</v>
      </c>
      <c r="N929">
        <v>0.51644835465841799</v>
      </c>
      <c r="O929">
        <v>19.116887588225101</v>
      </c>
      <c r="P929">
        <v>26.282608695652101</v>
      </c>
      <c r="Q929">
        <v>0.14879800977340499</v>
      </c>
    </row>
    <row r="930" spans="1:17" x14ac:dyDescent="0.3">
      <c r="A930" t="s">
        <v>2012</v>
      </c>
      <c r="B930" t="s">
        <v>2013</v>
      </c>
      <c r="C930" t="str">
        <f>IFERROR(VLOOKUP(Table1[[#This Row],[Ticker]],[1]!Table2[[Symbol]:[Industry]],2,FALSE),"-")</f>
        <v>-</v>
      </c>
      <c r="D930" t="s">
        <v>509</v>
      </c>
      <c r="E930">
        <v>3276.0148082000001</v>
      </c>
      <c r="F930">
        <v>458.7</v>
      </c>
      <c r="G930">
        <v>-18.5832530577398</v>
      </c>
      <c r="H930">
        <v>9.9040260622954293</v>
      </c>
      <c r="I930">
        <v>21.402298903604699</v>
      </c>
      <c r="J930">
        <v>-5.8963460460884898</v>
      </c>
      <c r="K930">
        <v>423.666585207362</v>
      </c>
      <c r="L930">
        <v>374.671552808115</v>
      </c>
      <c r="M930">
        <v>40.305373422126003</v>
      </c>
      <c r="N930">
        <v>0.67493506438807105</v>
      </c>
      <c r="O930">
        <v>10.0937431872683</v>
      </c>
      <c r="P930">
        <v>55.465175394001001</v>
      </c>
      <c r="Q930">
        <v>1.6956003921646E-2</v>
      </c>
    </row>
    <row r="931" spans="1:17" x14ac:dyDescent="0.3">
      <c r="A931" t="s">
        <v>2014</v>
      </c>
      <c r="B931" t="s">
        <v>2015</v>
      </c>
      <c r="C931" t="str">
        <f>IFERROR(VLOOKUP(Table1[[#This Row],[Ticker]],[1]!Table2[[Symbol]:[Industry]],2,FALSE),"-")</f>
        <v>-</v>
      </c>
      <c r="D931" t="s">
        <v>138</v>
      </c>
      <c r="E931">
        <v>3261.3491901900002</v>
      </c>
      <c r="F931">
        <v>421.5</v>
      </c>
      <c r="G931">
        <v>-35.904939599229102</v>
      </c>
      <c r="H931">
        <v>11.583437827001299</v>
      </c>
      <c r="I931">
        <v>-26.873633974996899</v>
      </c>
      <c r="J931">
        <v>-5.9447027564311501</v>
      </c>
      <c r="K931">
        <v>415.80075785656902</v>
      </c>
      <c r="L931">
        <v>444.98727678383801</v>
      </c>
      <c r="M931">
        <v>58.702742248903199</v>
      </c>
      <c r="N931">
        <v>2.2528277427346799</v>
      </c>
      <c r="O931">
        <v>38.790035587188598</v>
      </c>
      <c r="P931">
        <v>22.173913043478201</v>
      </c>
      <c r="Q931">
        <v>3.4491407211213E-2</v>
      </c>
    </row>
    <row r="932" spans="1:17" hidden="1" x14ac:dyDescent="0.3">
      <c r="A932" t="s">
        <v>2016</v>
      </c>
      <c r="B932" t="s">
        <v>2017</v>
      </c>
      <c r="C932" t="str">
        <f>IFERROR(VLOOKUP(Table1[[#This Row],[Ticker]],[1]!Table2[[Symbol]:[Industry]],2,FALSE),"-")</f>
        <v>-</v>
      </c>
      <c r="D932" t="s">
        <v>535</v>
      </c>
      <c r="E932">
        <v>3249.9735103799999</v>
      </c>
      <c r="F932">
        <v>170.58</v>
      </c>
      <c r="G932">
        <v>166.34309341062399</v>
      </c>
      <c r="H932">
        <v>45.041865164259796</v>
      </c>
      <c r="I932">
        <v>116.65413500074</v>
      </c>
      <c r="J932">
        <v>26.9150118412187</v>
      </c>
      <c r="K932">
        <v>114.686982624186</v>
      </c>
      <c r="L932">
        <v>92.573048399288993</v>
      </c>
      <c r="M932">
        <v>87.460602088798495</v>
      </c>
      <c r="N932">
        <v>3.0233909363833802</v>
      </c>
      <c r="O932">
        <v>2.47977488568413</v>
      </c>
      <c r="P932">
        <v>239.80079681274799</v>
      </c>
      <c r="Q932">
        <v>4.6034604339126997E-2</v>
      </c>
    </row>
    <row r="933" spans="1:17" x14ac:dyDescent="0.3">
      <c r="A933" t="s">
        <v>2018</v>
      </c>
      <c r="B933" t="s">
        <v>2019</v>
      </c>
      <c r="C933" t="str">
        <f>IFERROR(VLOOKUP(Table1[[#This Row],[Ticker]],[1]!Table2[[Symbol]:[Industry]],2,FALSE),"-")</f>
        <v>-</v>
      </c>
      <c r="D933" t="s">
        <v>357</v>
      </c>
      <c r="E933">
        <v>3245.9335244399999</v>
      </c>
      <c r="F933">
        <v>2443.85</v>
      </c>
      <c r="G933">
        <v>-7.1071180861199696</v>
      </c>
      <c r="H933">
        <v>25.4112637780988</v>
      </c>
      <c r="I933">
        <v>22.3856237746723</v>
      </c>
      <c r="J933">
        <v>2.3349046140095502</v>
      </c>
      <c r="K933">
        <v>2122.3018816342601</v>
      </c>
      <c r="L933">
        <v>1943.90258167613</v>
      </c>
      <c r="M933">
        <v>56.614789488812697</v>
      </c>
      <c r="N933">
        <v>0.76477215773004104</v>
      </c>
      <c r="O933">
        <v>4.7507007385886899</v>
      </c>
      <c r="P933">
        <v>59.624428478118801</v>
      </c>
      <c r="Q933">
        <v>-5.3884439090445997E-2</v>
      </c>
    </row>
    <row r="934" spans="1:17" hidden="1" x14ac:dyDescent="0.3">
      <c r="A934" t="s">
        <v>2020</v>
      </c>
      <c r="B934" t="s">
        <v>2021</v>
      </c>
      <c r="C934" t="str">
        <f>IFERROR(VLOOKUP(Table1[[#This Row],[Ticker]],[1]!Table2[[Symbol]:[Industry]],2,FALSE),"-")</f>
        <v>-</v>
      </c>
      <c r="D934" t="s">
        <v>51</v>
      </c>
      <c r="E934">
        <v>3231.91996092</v>
      </c>
      <c r="F934">
        <v>520.75</v>
      </c>
      <c r="G934">
        <v>6.2262102937413202</v>
      </c>
      <c r="H934">
        <v>3.5388745471439198</v>
      </c>
      <c r="I934">
        <v>5.6178203181630701</v>
      </c>
      <c r="J934">
        <v>2.3938333242604699</v>
      </c>
      <c r="K934">
        <v>510.88934772560799</v>
      </c>
      <c r="L934">
        <v>465.91548794257898</v>
      </c>
      <c r="M934">
        <v>59.064607375816401</v>
      </c>
      <c r="N934">
        <v>0.54525340258404598</v>
      </c>
      <c r="O934">
        <v>11.493038886221701</v>
      </c>
      <c r="P934">
        <v>48.340692209087003</v>
      </c>
      <c r="Q934">
        <v>5.1265730824400002E-2</v>
      </c>
    </row>
    <row r="935" spans="1:17" hidden="1" x14ac:dyDescent="0.3">
      <c r="A935" t="s">
        <v>2022</v>
      </c>
      <c r="B935" t="s">
        <v>2023</v>
      </c>
      <c r="C935" t="str">
        <f>IFERROR(VLOOKUP(Table1[[#This Row],[Ticker]],[1]!Table2[[Symbol]:[Industry]],2,FALSE),"-")</f>
        <v>-</v>
      </c>
      <c r="D935" t="s">
        <v>522</v>
      </c>
      <c r="E935">
        <v>3217.1939134499999</v>
      </c>
      <c r="F935">
        <v>302.85000000000002</v>
      </c>
      <c r="G935">
        <v>-61.867861303324197</v>
      </c>
      <c r="H935">
        <v>-4.2764143105750101</v>
      </c>
      <c r="I935">
        <v>-3.4880302504438601</v>
      </c>
      <c r="J935">
        <v>-2.10743066359022</v>
      </c>
      <c r="K935">
        <v>304.756966960829</v>
      </c>
      <c r="M935">
        <v>50.030810594838201</v>
      </c>
      <c r="N935">
        <v>0.66933914658567095</v>
      </c>
      <c r="O935">
        <v>69.853062572230399</v>
      </c>
      <c r="P935">
        <v>23.0597318163348</v>
      </c>
    </row>
    <row r="936" spans="1:17" x14ac:dyDescent="0.3">
      <c r="A936" t="s">
        <v>2024</v>
      </c>
      <c r="B936" t="s">
        <v>2025</v>
      </c>
      <c r="C936" t="str">
        <f>IFERROR(VLOOKUP(Table1[[#This Row],[Ticker]],[1]!Table2[[Symbol]:[Industry]],2,FALSE),"-")</f>
        <v>-</v>
      </c>
      <c r="D936" t="s">
        <v>535</v>
      </c>
      <c r="E936">
        <v>3211.9325616000001</v>
      </c>
      <c r="F936">
        <v>55.95</v>
      </c>
      <c r="G936">
        <v>-8.1911973526080004</v>
      </c>
      <c r="H936">
        <v>5.7522852499163202</v>
      </c>
      <c r="I936">
        <v>28.6436300535747</v>
      </c>
      <c r="J936">
        <v>-11.1240224922739</v>
      </c>
      <c r="K936">
        <v>54.223760423401004</v>
      </c>
      <c r="L936">
        <v>47.897483031528701</v>
      </c>
      <c r="M936">
        <v>46.680009817355298</v>
      </c>
      <c r="N936">
        <v>0.96446129425183003</v>
      </c>
      <c r="O936">
        <v>12.6005361930294</v>
      </c>
      <c r="P936">
        <v>68.270676691729307</v>
      </c>
      <c r="Q936">
        <v>-5.2542007238161999E-2</v>
      </c>
    </row>
    <row r="937" spans="1:17" x14ac:dyDescent="0.3">
      <c r="A937" t="s">
        <v>2026</v>
      </c>
      <c r="B937" t="s">
        <v>2027</v>
      </c>
      <c r="C937" t="str">
        <f>IFERROR(VLOOKUP(Table1[[#This Row],[Ticker]],[1]!Table2[[Symbol]:[Industry]],2,FALSE),"-")</f>
        <v>-</v>
      </c>
      <c r="D937" t="s">
        <v>51</v>
      </c>
      <c r="E937">
        <v>3195.1685345999999</v>
      </c>
      <c r="F937">
        <v>311.2</v>
      </c>
      <c r="G937">
        <v>-78.84807600696</v>
      </c>
      <c r="H937">
        <v>-28.774674949450102</v>
      </c>
      <c r="I937">
        <v>-55.506255620134503</v>
      </c>
      <c r="J937">
        <v>1.89139329865411</v>
      </c>
      <c r="K937">
        <v>370.94042697778201</v>
      </c>
      <c r="L937">
        <v>460.408391265163</v>
      </c>
      <c r="M937">
        <v>51.441828308877902</v>
      </c>
      <c r="N937">
        <v>1.2020334414866101</v>
      </c>
      <c r="O937">
        <v>116.854113110539</v>
      </c>
      <c r="P937">
        <v>10.6685633001422</v>
      </c>
    </row>
    <row r="938" spans="1:17" hidden="1" x14ac:dyDescent="0.3">
      <c r="A938" t="s">
        <v>2028</v>
      </c>
      <c r="B938" t="s">
        <v>2029</v>
      </c>
      <c r="C938" t="str">
        <f>IFERROR(VLOOKUP(Table1[[#This Row],[Ticker]],[1]!Table2[[Symbol]:[Industry]],2,FALSE),"-")</f>
        <v>-</v>
      </c>
      <c r="D938" t="s">
        <v>231</v>
      </c>
      <c r="E938">
        <v>3195.0480209500001</v>
      </c>
      <c r="F938">
        <v>176.89</v>
      </c>
      <c r="G938">
        <v>40.726546809432897</v>
      </c>
      <c r="H938">
        <v>22.750995759265098</v>
      </c>
      <c r="I938">
        <v>15.5759034428352</v>
      </c>
      <c r="J938">
        <v>-5.8627537676623103</v>
      </c>
      <c r="K938">
        <v>161.676496200077</v>
      </c>
      <c r="L938">
        <v>139.42549107545599</v>
      </c>
      <c r="M938">
        <v>58.2681642044098</v>
      </c>
      <c r="N938">
        <v>1.7424300497242999</v>
      </c>
      <c r="O938">
        <v>12.386228729719001</v>
      </c>
      <c r="P938">
        <v>79.674961909598693</v>
      </c>
      <c r="Q938">
        <v>0.154383806660571</v>
      </c>
    </row>
    <row r="939" spans="1:17" hidden="1" x14ac:dyDescent="0.3">
      <c r="A939" t="s">
        <v>2030</v>
      </c>
      <c r="B939" t="s">
        <v>2031</v>
      </c>
      <c r="C939" t="str">
        <f>IFERROR(VLOOKUP(Table1[[#This Row],[Ticker]],[1]!Table2[[Symbol]:[Industry]],2,FALSE),"-")</f>
        <v>-</v>
      </c>
      <c r="D939" t="s">
        <v>132</v>
      </c>
      <c r="E939">
        <v>3187.4914239999998</v>
      </c>
      <c r="F939">
        <v>101.99</v>
      </c>
      <c r="G939">
        <v>58.966470034000999</v>
      </c>
      <c r="H939">
        <v>-10.4503987164656</v>
      </c>
      <c r="I939">
        <v>-28.6960593747133</v>
      </c>
      <c r="J939">
        <v>-2.6862504011855299</v>
      </c>
      <c r="K939">
        <v>108.626274422352</v>
      </c>
      <c r="L939">
        <v>103.551232682124</v>
      </c>
      <c r="M939">
        <v>29.6900523671233</v>
      </c>
      <c r="N939">
        <v>1.05934452537195</v>
      </c>
      <c r="O939">
        <v>58.544955387783098</v>
      </c>
      <c r="P939">
        <v>93.8973384030418</v>
      </c>
      <c r="Q939">
        <v>0.18976337465592999</v>
      </c>
    </row>
    <row r="940" spans="1:17" hidden="1" x14ac:dyDescent="0.3">
      <c r="A940" t="s">
        <v>2032</v>
      </c>
      <c r="B940" t="s">
        <v>2033</v>
      </c>
      <c r="C940" t="str">
        <f>IFERROR(VLOOKUP(Table1[[#This Row],[Ticker]],[1]!Table2[[Symbol]:[Industry]],2,FALSE),"-")</f>
        <v>-</v>
      </c>
      <c r="D940" t="s">
        <v>1401</v>
      </c>
      <c r="E940">
        <v>3181.04884128</v>
      </c>
      <c r="F940">
        <v>216.2</v>
      </c>
      <c r="K940">
        <v>198.53034696656701</v>
      </c>
      <c r="L940">
        <v>172.215069946667</v>
      </c>
      <c r="M940">
        <v>81.1750791682543</v>
      </c>
      <c r="N940">
        <v>1</v>
      </c>
      <c r="Q940">
        <v>0.14788253940821999</v>
      </c>
    </row>
    <row r="941" spans="1:17" hidden="1" x14ac:dyDescent="0.3">
      <c r="A941" t="s">
        <v>2034</v>
      </c>
      <c r="B941" t="s">
        <v>2035</v>
      </c>
      <c r="C941" t="str">
        <f>IFERROR(VLOOKUP(Table1[[#This Row],[Ticker]],[1]!Table2[[Symbol]:[Industry]],2,FALSE),"-")</f>
        <v>-</v>
      </c>
      <c r="D941" t="s">
        <v>257</v>
      </c>
      <c r="E941">
        <v>3179.1714300599901</v>
      </c>
      <c r="F941">
        <v>284.89999999999998</v>
      </c>
      <c r="G941">
        <v>750.151780942811</v>
      </c>
      <c r="H941">
        <v>11.0576699977457</v>
      </c>
      <c r="I941">
        <v>173.93753909115401</v>
      </c>
      <c r="J941">
        <v>10.9447998382139</v>
      </c>
      <c r="K941">
        <v>225.15398537299899</v>
      </c>
      <c r="L941">
        <v>146.93522021998899</v>
      </c>
      <c r="M941">
        <v>54.812666305194902</v>
      </c>
      <c r="N941">
        <v>1.0099732956335199</v>
      </c>
      <c r="O941">
        <v>5.1597051597051804</v>
      </c>
      <c r="P941">
        <v>779.18531090881004</v>
      </c>
      <c r="Q941">
        <v>0.27506354710745401</v>
      </c>
    </row>
    <row r="942" spans="1:17" x14ac:dyDescent="0.3">
      <c r="A942" t="s">
        <v>2036</v>
      </c>
      <c r="B942" t="s">
        <v>2037</v>
      </c>
      <c r="C942" t="str">
        <f>IFERROR(VLOOKUP(Table1[[#This Row],[Ticker]],[1]!Table2[[Symbol]:[Industry]],2,FALSE),"-")</f>
        <v>-</v>
      </c>
      <c r="D942" t="s">
        <v>252</v>
      </c>
      <c r="E942">
        <v>3175.7799681249999</v>
      </c>
      <c r="F942">
        <v>1101.55</v>
      </c>
      <c r="G942">
        <v>-7.0592192584361104</v>
      </c>
      <c r="H942">
        <v>16.497449685506702</v>
      </c>
      <c r="I942">
        <v>29.660234522732701</v>
      </c>
      <c r="J942">
        <v>24.392145066738198</v>
      </c>
      <c r="K942">
        <v>904.86909848479797</v>
      </c>
      <c r="L942">
        <v>851.02352110928905</v>
      </c>
      <c r="M942">
        <v>84.538375179716198</v>
      </c>
      <c r="N942">
        <v>2.7345780016749299</v>
      </c>
      <c r="O942">
        <v>5.6692841904589102</v>
      </c>
      <c r="P942">
        <v>66.573415998790196</v>
      </c>
      <c r="Q942">
        <v>-1.1447733921575E-2</v>
      </c>
    </row>
    <row r="943" spans="1:17" hidden="1" x14ac:dyDescent="0.3">
      <c r="A943" t="s">
        <v>2038</v>
      </c>
      <c r="B943" t="s">
        <v>2039</v>
      </c>
      <c r="C943" t="str">
        <f>IFERROR(VLOOKUP(Table1[[#This Row],[Ticker]],[1]!Table2[[Symbol]:[Industry]],2,FALSE),"-")</f>
        <v>-</v>
      </c>
      <c r="D943" t="s">
        <v>21</v>
      </c>
      <c r="E943">
        <v>3168.3639303700002</v>
      </c>
      <c r="F943">
        <v>824.65</v>
      </c>
      <c r="G943">
        <v>107.357469030704</v>
      </c>
      <c r="H943">
        <v>17.592930961430799</v>
      </c>
      <c r="I943">
        <v>17.758949700564798</v>
      </c>
      <c r="J943">
        <v>12.4403464268437</v>
      </c>
      <c r="K943">
        <v>693.89791001712695</v>
      </c>
      <c r="L943">
        <v>573.52086474490795</v>
      </c>
      <c r="M943">
        <v>70.915378021063603</v>
      </c>
      <c r="N943">
        <v>1.9052477960466201</v>
      </c>
      <c r="O943">
        <v>3.7834232704783801</v>
      </c>
      <c r="P943">
        <v>176.21838887958401</v>
      </c>
      <c r="Q943">
        <v>0.14301697529433099</v>
      </c>
    </row>
    <row r="944" spans="1:17" hidden="1" x14ac:dyDescent="0.3">
      <c r="A944" t="s">
        <v>2040</v>
      </c>
      <c r="B944" t="s">
        <v>2041</v>
      </c>
      <c r="C944" t="str">
        <f>IFERROR(VLOOKUP(Table1[[#This Row],[Ticker]],[1]!Table2[[Symbol]:[Industry]],2,FALSE),"-")</f>
        <v>-</v>
      </c>
      <c r="D944" t="s">
        <v>231</v>
      </c>
      <c r="E944">
        <v>3162.7889708099901</v>
      </c>
      <c r="F944">
        <v>145.49</v>
      </c>
      <c r="G944">
        <v>43.552472406480298</v>
      </c>
      <c r="H944">
        <v>15.6672421385673</v>
      </c>
      <c r="I944">
        <v>48.296351030632202</v>
      </c>
      <c r="J944">
        <v>-5.81596481338938</v>
      </c>
      <c r="K944">
        <v>122.29259684512699</v>
      </c>
      <c r="L944">
        <v>96.291190189301105</v>
      </c>
      <c r="M944">
        <v>62.533687050127803</v>
      </c>
      <c r="N944">
        <v>1.23614571572106</v>
      </c>
      <c r="O944">
        <v>5.6086328957316498</v>
      </c>
      <c r="P944">
        <v>109.338129496402</v>
      </c>
      <c r="Q944">
        <v>0.26865957891874898</v>
      </c>
    </row>
    <row r="945" spans="1:17" hidden="1" x14ac:dyDescent="0.3">
      <c r="A945" t="s">
        <v>2042</v>
      </c>
      <c r="B945" t="s">
        <v>2043</v>
      </c>
      <c r="C945" t="str">
        <f>IFERROR(VLOOKUP(Table1[[#This Row],[Ticker]],[1]!Table2[[Symbol]:[Industry]],2,FALSE),"-")</f>
        <v>-</v>
      </c>
      <c r="D945" t="s">
        <v>573</v>
      </c>
      <c r="E945">
        <v>3136.1345565400002</v>
      </c>
      <c r="F945">
        <v>4819.75</v>
      </c>
      <c r="G945">
        <v>5.9281075788039299</v>
      </c>
      <c r="H945">
        <v>-3.80671402528057</v>
      </c>
      <c r="I945">
        <v>25.449907157534401</v>
      </c>
      <c r="J945">
        <v>-0.50958723162528796</v>
      </c>
      <c r="K945">
        <v>4613.1343534836296</v>
      </c>
      <c r="L945">
        <v>3902.4898944678198</v>
      </c>
      <c r="M945">
        <v>54.519732087309897</v>
      </c>
      <c r="N945">
        <v>0.35028447677906699</v>
      </c>
      <c r="O945">
        <v>12.578453239275801</v>
      </c>
      <c r="P945">
        <v>68.992479093984997</v>
      </c>
      <c r="Q945">
        <v>0.13318243288443099</v>
      </c>
    </row>
    <row r="946" spans="1:17" hidden="1" x14ac:dyDescent="0.3">
      <c r="A946" t="s">
        <v>2044</v>
      </c>
      <c r="B946" t="s">
        <v>2045</v>
      </c>
      <c r="C946" t="str">
        <f>IFERROR(VLOOKUP(Table1[[#This Row],[Ticker]],[1]!Table2[[Symbol]:[Industry]],2,FALSE),"-")</f>
        <v>-</v>
      </c>
      <c r="D946" t="s">
        <v>46</v>
      </c>
      <c r="E946">
        <v>3135.8488537950002</v>
      </c>
      <c r="F946">
        <v>373.15</v>
      </c>
      <c r="G946">
        <v>37.700160829353997</v>
      </c>
      <c r="H946">
        <v>15.033966040181999</v>
      </c>
      <c r="I946">
        <v>25.100740367903299</v>
      </c>
      <c r="J946">
        <v>-6.8966372019773701</v>
      </c>
      <c r="K946">
        <v>338.700222932175</v>
      </c>
      <c r="L946">
        <v>290.57242355956902</v>
      </c>
      <c r="M946">
        <v>51.341050966443902</v>
      </c>
      <c r="N946">
        <v>1.2847472948621399</v>
      </c>
      <c r="O946">
        <v>8.5086426370092507</v>
      </c>
      <c r="P946">
        <v>99.225840896956697</v>
      </c>
      <c r="Q946">
        <v>8.4096006149537994E-2</v>
      </c>
    </row>
    <row r="947" spans="1:17" x14ac:dyDescent="0.3">
      <c r="A947" t="s">
        <v>2046</v>
      </c>
      <c r="B947" t="s">
        <v>2047</v>
      </c>
      <c r="C947" t="str">
        <f>IFERROR(VLOOKUP(Table1[[#This Row],[Ticker]],[1]!Table2[[Symbol]:[Industry]],2,FALSE),"-")</f>
        <v>-</v>
      </c>
      <c r="D947" t="s">
        <v>257</v>
      </c>
      <c r="E947">
        <v>3127.6923019999999</v>
      </c>
      <c r="F947">
        <v>322.3</v>
      </c>
      <c r="G947">
        <v>-10.953295490820301</v>
      </c>
      <c r="H947">
        <v>-0.70383557292468901</v>
      </c>
      <c r="I947">
        <v>-10.6174466331953</v>
      </c>
      <c r="J947">
        <v>-1.75071549063445</v>
      </c>
      <c r="K947">
        <v>321.61115611782299</v>
      </c>
      <c r="L947">
        <v>306.48359015387803</v>
      </c>
      <c r="M947">
        <v>58.926384410193698</v>
      </c>
      <c r="N947">
        <v>0.48058658581559</v>
      </c>
      <c r="O947">
        <v>24.588892336332599</v>
      </c>
      <c r="P947">
        <v>31.470528248011401</v>
      </c>
      <c r="Q947">
        <v>8.4659096562583996E-2</v>
      </c>
    </row>
    <row r="948" spans="1:17" hidden="1" x14ac:dyDescent="0.3">
      <c r="A948" t="s">
        <v>2048</v>
      </c>
      <c r="B948" t="s">
        <v>2049</v>
      </c>
      <c r="C948" t="str">
        <f>IFERROR(VLOOKUP(Table1[[#This Row],[Ticker]],[1]!Table2[[Symbol]:[Industry]],2,FALSE),"-")</f>
        <v>-</v>
      </c>
      <c r="D948" t="s">
        <v>127</v>
      </c>
      <c r="E948">
        <v>3113.3668328700001</v>
      </c>
      <c r="F948">
        <v>17.760000000000002</v>
      </c>
      <c r="G948">
        <v>34.502381636210998</v>
      </c>
      <c r="H948">
        <v>1.0825974908668701</v>
      </c>
      <c r="I948">
        <v>-38.156456477631899</v>
      </c>
      <c r="J948">
        <v>1.1652589319950499</v>
      </c>
      <c r="K948">
        <v>18.319735540129098</v>
      </c>
      <c r="L948">
        <v>17.886968710027801</v>
      </c>
      <c r="M948">
        <v>52.418354652070001</v>
      </c>
      <c r="N948">
        <v>1.254624455269</v>
      </c>
      <c r="O948">
        <v>91.159909909909899</v>
      </c>
      <c r="P948">
        <v>103.43642611683801</v>
      </c>
      <c r="Q948">
        <v>9.6058783197861999E-2</v>
      </c>
    </row>
    <row r="949" spans="1:17" hidden="1" x14ac:dyDescent="0.3">
      <c r="A949" t="s">
        <v>2050</v>
      </c>
      <c r="B949" t="s">
        <v>2051</v>
      </c>
      <c r="C949" t="str">
        <f>IFERROR(VLOOKUP(Table1[[#This Row],[Ticker]],[1]!Table2[[Symbol]:[Industry]],2,FALSE),"-")</f>
        <v>-</v>
      </c>
      <c r="D949" t="s">
        <v>535</v>
      </c>
      <c r="E949">
        <v>3113.1338674949998</v>
      </c>
      <c r="F949">
        <v>843.45</v>
      </c>
      <c r="G949">
        <v>115.51561471361801</v>
      </c>
      <c r="H949">
        <v>20.774461561185198</v>
      </c>
      <c r="I949">
        <v>23.355176130053</v>
      </c>
      <c r="J949">
        <v>5.5682396229581297</v>
      </c>
      <c r="K949">
        <v>686.05447125897194</v>
      </c>
      <c r="L949">
        <v>563.975188263174</v>
      </c>
      <c r="M949">
        <v>62.721272213698199</v>
      </c>
      <c r="N949">
        <v>1.6439413309607001</v>
      </c>
      <c r="O949">
        <v>2.55498251230066</v>
      </c>
      <c r="P949">
        <v>173.00534067001101</v>
      </c>
      <c r="Q949">
        <v>0.15079447085978101</v>
      </c>
    </row>
    <row r="950" spans="1:17" hidden="1" x14ac:dyDescent="0.3">
      <c r="A950" t="s">
        <v>2052</v>
      </c>
      <c r="B950" t="s">
        <v>2053</v>
      </c>
      <c r="C950" t="str">
        <f>IFERROR(VLOOKUP(Table1[[#This Row],[Ticker]],[1]!Table2[[Symbol]:[Industry]],2,FALSE),"-")</f>
        <v>-</v>
      </c>
      <c r="D950" t="s">
        <v>156</v>
      </c>
      <c r="E950">
        <v>3096.9560971599999</v>
      </c>
      <c r="F950">
        <v>319.64999999999998</v>
      </c>
      <c r="G950">
        <v>4.65530315821686</v>
      </c>
      <c r="H950">
        <v>-12.0580147829747</v>
      </c>
      <c r="I950">
        <v>-27.9137720128133</v>
      </c>
      <c r="J950">
        <v>-13.283901251825499</v>
      </c>
      <c r="K950">
        <v>353.41781894993301</v>
      </c>
      <c r="L950">
        <v>345.40729259588699</v>
      </c>
      <c r="M950">
        <v>37.205314968869899</v>
      </c>
      <c r="N950">
        <v>1.5890248413572701</v>
      </c>
      <c r="O950">
        <v>51.165337087439397</v>
      </c>
      <c r="P950">
        <v>37.720809995691397</v>
      </c>
      <c r="Q950">
        <v>8.2022402325565E-2</v>
      </c>
    </row>
    <row r="951" spans="1:17" x14ac:dyDescent="0.3">
      <c r="A951" t="s">
        <v>2054</v>
      </c>
      <c r="B951" t="s">
        <v>2055</v>
      </c>
      <c r="C951" t="str">
        <f>IFERROR(VLOOKUP(Table1[[#This Row],[Ticker]],[1]!Table2[[Symbol]:[Industry]],2,FALSE),"-")</f>
        <v>-</v>
      </c>
      <c r="D951" t="s">
        <v>195</v>
      </c>
      <c r="E951">
        <v>3091.7626334000001</v>
      </c>
      <c r="F951">
        <v>202.45</v>
      </c>
      <c r="G951">
        <v>-0.57540813858777895</v>
      </c>
      <c r="H951">
        <v>1.13297343071648</v>
      </c>
      <c r="I951">
        <v>-38.444142065815498</v>
      </c>
      <c r="J951">
        <v>-4.2013027181711404</v>
      </c>
      <c r="K951">
        <v>186.46115300590699</v>
      </c>
      <c r="L951">
        <v>185.16488997345601</v>
      </c>
      <c r="M951">
        <v>56.704394215029602</v>
      </c>
      <c r="N951">
        <v>1.3112343228041701</v>
      </c>
      <c r="O951">
        <v>39.787601877006601</v>
      </c>
      <c r="P951">
        <v>52.218045112781901</v>
      </c>
      <c r="Q951">
        <v>-1.1601506018930001E-3</v>
      </c>
    </row>
    <row r="952" spans="1:17" hidden="1" x14ac:dyDescent="0.3">
      <c r="A952" t="s">
        <v>2056</v>
      </c>
      <c r="B952" t="s">
        <v>2057</v>
      </c>
      <c r="C952" t="str">
        <f>IFERROR(VLOOKUP(Table1[[#This Row],[Ticker]],[1]!Table2[[Symbol]:[Industry]],2,FALSE),"-")</f>
        <v>-</v>
      </c>
      <c r="D952" t="s">
        <v>204</v>
      </c>
      <c r="E952">
        <v>3089.8699683750001</v>
      </c>
      <c r="F952">
        <v>2003.65</v>
      </c>
      <c r="G952">
        <v>-39.4749200654513</v>
      </c>
      <c r="H952">
        <v>-3.1697802955878802</v>
      </c>
      <c r="I952">
        <v>-11.5722786094352</v>
      </c>
      <c r="J952">
        <v>-1.84688380064819</v>
      </c>
      <c r="K952">
        <v>1998.4966147750699</v>
      </c>
      <c r="L952">
        <v>2027.16871450342</v>
      </c>
      <c r="M952">
        <v>65.133604290981495</v>
      </c>
      <c r="N952">
        <v>0.57035667378738497</v>
      </c>
      <c r="O952">
        <v>22.775933920594898</v>
      </c>
      <c r="P952">
        <v>15.0101885601125</v>
      </c>
      <c r="Q952">
        <v>4.5449907184437997E-2</v>
      </c>
    </row>
    <row r="953" spans="1:17" hidden="1" x14ac:dyDescent="0.3">
      <c r="A953" t="s">
        <v>2058</v>
      </c>
      <c r="B953" t="s">
        <v>2059</v>
      </c>
      <c r="C953" t="str">
        <f>IFERROR(VLOOKUP(Table1[[#This Row],[Ticker]],[1]!Table2[[Symbol]:[Industry]],2,FALSE),"-")</f>
        <v>-</v>
      </c>
      <c r="D953" t="s">
        <v>204</v>
      </c>
      <c r="E953">
        <v>3070.1142741599901</v>
      </c>
      <c r="F953">
        <v>993.55</v>
      </c>
      <c r="G953">
        <v>13.7281626843351</v>
      </c>
      <c r="H953">
        <v>4.9164599247292999</v>
      </c>
      <c r="I953">
        <v>37.662357685845102</v>
      </c>
      <c r="J953">
        <v>2.4459717127471401</v>
      </c>
      <c r="K953">
        <v>908.88326451606304</v>
      </c>
      <c r="L953">
        <v>744.84773720458395</v>
      </c>
      <c r="M953">
        <v>53.498420187206001</v>
      </c>
      <c r="N953">
        <v>0.45570306051090798</v>
      </c>
      <c r="O953">
        <v>14.508580343213699</v>
      </c>
      <c r="P953">
        <v>79.9746399782628</v>
      </c>
      <c r="Q953">
        <v>8.2260713762930995E-2</v>
      </c>
    </row>
    <row r="954" spans="1:17" x14ac:dyDescent="0.3">
      <c r="A954" t="s">
        <v>2060</v>
      </c>
      <c r="B954" t="s">
        <v>2061</v>
      </c>
      <c r="C954" t="str">
        <f>IFERROR(VLOOKUP(Table1[[#This Row],[Ticker]],[1]!Table2[[Symbol]:[Industry]],2,FALSE),"-")</f>
        <v>-</v>
      </c>
      <c r="D954" t="s">
        <v>92</v>
      </c>
      <c r="E954">
        <v>3059.7157634999999</v>
      </c>
      <c r="F954">
        <v>703.2</v>
      </c>
      <c r="G954">
        <v>-57.981696076941603</v>
      </c>
      <c r="H954">
        <v>-2.2118197471351002</v>
      </c>
      <c r="I954">
        <v>-24.889020315842501</v>
      </c>
      <c r="J954">
        <v>-1.7214860265682801</v>
      </c>
      <c r="K954">
        <v>732.54214241132502</v>
      </c>
      <c r="L954">
        <v>783.96068179884401</v>
      </c>
      <c r="M954">
        <v>48.187619076572197</v>
      </c>
      <c r="N954">
        <v>0.27509693577509498</v>
      </c>
      <c r="O954">
        <v>49.601820250284398</v>
      </c>
      <c r="P954">
        <v>13.639301874596001</v>
      </c>
    </row>
    <row r="955" spans="1:17" hidden="1" x14ac:dyDescent="0.3">
      <c r="A955" t="s">
        <v>2062</v>
      </c>
      <c r="B955" t="s">
        <v>2063</v>
      </c>
      <c r="C955" t="str">
        <f>IFERROR(VLOOKUP(Table1[[#This Row],[Ticker]],[1]!Table2[[Symbol]:[Industry]],2,FALSE),"-")</f>
        <v>-</v>
      </c>
      <c r="D955" t="s">
        <v>2064</v>
      </c>
      <c r="E955">
        <v>3043.2446335200002</v>
      </c>
      <c r="F955">
        <v>265.2</v>
      </c>
      <c r="G955">
        <v>10.5454174024221</v>
      </c>
      <c r="H955">
        <v>-7.1567573645183904</v>
      </c>
      <c r="I955">
        <v>7.2090103441132802</v>
      </c>
      <c r="J955">
        <v>-6.9971813784350703</v>
      </c>
      <c r="K955">
        <v>276.52561140647498</v>
      </c>
      <c r="M955">
        <v>32.078335325426302</v>
      </c>
      <c r="N955">
        <v>0.420264782911554</v>
      </c>
      <c r="O955">
        <v>24.434389140271399</v>
      </c>
      <c r="P955">
        <v>144.98845265588901</v>
      </c>
    </row>
    <row r="956" spans="1:17" hidden="1" x14ac:dyDescent="0.3">
      <c r="A956" t="s">
        <v>2065</v>
      </c>
      <c r="B956" t="s">
        <v>2066</v>
      </c>
      <c r="C956" t="str">
        <f>IFERROR(VLOOKUP(Table1[[#This Row],[Ticker]],[1]!Table2[[Symbol]:[Industry]],2,FALSE),"-")</f>
        <v>-</v>
      </c>
      <c r="D956" t="s">
        <v>1401</v>
      </c>
      <c r="E956">
        <v>3039.3802338299902</v>
      </c>
      <c r="F956">
        <v>399.25</v>
      </c>
      <c r="G956">
        <v>23.877232194092901</v>
      </c>
      <c r="H956">
        <v>-0.444510647209577</v>
      </c>
      <c r="I956">
        <v>4.41038379163989</v>
      </c>
      <c r="J956">
        <v>-5.6198910196334602</v>
      </c>
      <c r="K956">
        <v>396.09201108832099</v>
      </c>
      <c r="L956">
        <v>342.57547250891997</v>
      </c>
      <c r="M956">
        <v>32.0935716190262</v>
      </c>
      <c r="N956">
        <v>0.42164277342899398</v>
      </c>
      <c r="O956">
        <v>13.1747025673137</v>
      </c>
      <c r="P956">
        <v>60.955452529731801</v>
      </c>
      <c r="Q956">
        <v>3.2861344637933998E-2</v>
      </c>
    </row>
    <row r="957" spans="1:17" hidden="1" x14ac:dyDescent="0.3">
      <c r="A957" t="s">
        <v>2067</v>
      </c>
      <c r="B957" t="s">
        <v>2068</v>
      </c>
      <c r="C957" t="str">
        <f>IFERROR(VLOOKUP(Table1[[#This Row],[Ticker]],[1]!Table2[[Symbol]:[Industry]],2,FALSE),"-")</f>
        <v>-</v>
      </c>
      <c r="D957" t="s">
        <v>46</v>
      </c>
      <c r="E957">
        <v>3021.2459159999999</v>
      </c>
      <c r="F957">
        <v>240.68</v>
      </c>
      <c r="G957">
        <v>37.328858503458797</v>
      </c>
      <c r="H957">
        <v>-10.3922642907345</v>
      </c>
      <c r="I957">
        <v>26.856640786051099</v>
      </c>
      <c r="J957">
        <v>-5.8098949281736196</v>
      </c>
      <c r="K957">
        <v>233.946142709817</v>
      </c>
      <c r="L957">
        <v>205.34740306915899</v>
      </c>
      <c r="M957">
        <v>39.0134649201621</v>
      </c>
      <c r="N957">
        <v>0.45438183322001102</v>
      </c>
      <c r="O957">
        <v>23.400365630712901</v>
      </c>
      <c r="P957">
        <v>70.695035460992898</v>
      </c>
    </row>
    <row r="958" spans="1:17" hidden="1" x14ac:dyDescent="0.3">
      <c r="A958" t="s">
        <v>2069</v>
      </c>
      <c r="B958" t="s">
        <v>2070</v>
      </c>
      <c r="C958" t="str">
        <f>IFERROR(VLOOKUP(Table1[[#This Row],[Ticker]],[1]!Table2[[Symbol]:[Industry]],2,FALSE),"-")</f>
        <v>-</v>
      </c>
      <c r="D958" t="s">
        <v>1401</v>
      </c>
      <c r="E958">
        <v>3017.7956337549999</v>
      </c>
      <c r="F958">
        <v>3298.05</v>
      </c>
      <c r="G958">
        <v>45.572711927216503</v>
      </c>
      <c r="H958">
        <v>5.8171646232985204</v>
      </c>
      <c r="I958">
        <v>35.950993646296197</v>
      </c>
      <c r="J958">
        <v>-1.70026488241133</v>
      </c>
      <c r="K958">
        <v>2903.7476912253201</v>
      </c>
      <c r="L958">
        <v>2402.2025546150398</v>
      </c>
      <c r="M958">
        <v>71.893185328061406</v>
      </c>
      <c r="N958">
        <v>0.66760670706886505</v>
      </c>
      <c r="O958">
        <v>3.0442231015296701</v>
      </c>
      <c r="P958">
        <v>92.519409258070098</v>
      </c>
      <c r="Q958">
        <v>0.19148323120379601</v>
      </c>
    </row>
    <row r="959" spans="1:17" hidden="1" x14ac:dyDescent="0.3">
      <c r="A959" t="s">
        <v>2071</v>
      </c>
      <c r="B959" t="s">
        <v>2072</v>
      </c>
      <c r="C959" t="str">
        <f>IFERROR(VLOOKUP(Table1[[#This Row],[Ticker]],[1]!Table2[[Symbol]:[Industry]],2,FALSE),"-")</f>
        <v>-</v>
      </c>
      <c r="D959" t="s">
        <v>54</v>
      </c>
      <c r="E959">
        <v>3017.0498746950002</v>
      </c>
      <c r="F959">
        <v>146.63999999999999</v>
      </c>
      <c r="G959">
        <v>94.503055399854702</v>
      </c>
      <c r="H959">
        <v>-0.52568408263208999</v>
      </c>
      <c r="I959">
        <v>18.931769553771201</v>
      </c>
      <c r="J959">
        <v>-9.7305577790344007</v>
      </c>
      <c r="K959">
        <v>133.59915330510501</v>
      </c>
      <c r="L959">
        <v>109.96577708307601</v>
      </c>
      <c r="M959">
        <v>38.873765715403998</v>
      </c>
      <c r="N959">
        <v>0.88663075248914902</v>
      </c>
      <c r="O959">
        <v>9.7926895799236302</v>
      </c>
      <c r="P959">
        <v>141.382716049382</v>
      </c>
      <c r="Q959">
        <v>5.8050047987058997E-2</v>
      </c>
    </row>
    <row r="960" spans="1:17" hidden="1" x14ac:dyDescent="0.3">
      <c r="A960" t="s">
        <v>2073</v>
      </c>
      <c r="B960" t="s">
        <v>2074</v>
      </c>
      <c r="C960" t="str">
        <f>IFERROR(VLOOKUP(Table1[[#This Row],[Ticker]],[1]!Table2[[Symbol]:[Industry]],2,FALSE),"-")</f>
        <v>-</v>
      </c>
      <c r="D960" t="s">
        <v>276</v>
      </c>
      <c r="E960">
        <v>3013.0461737750002</v>
      </c>
      <c r="F960">
        <v>575.5</v>
      </c>
      <c r="G960">
        <v>131.57417732014801</v>
      </c>
      <c r="H960">
        <v>-16.9342288441226</v>
      </c>
      <c r="I960">
        <v>62.203095762159599</v>
      </c>
      <c r="J960">
        <v>-5.1845168699735904</v>
      </c>
      <c r="K960">
        <v>608.64550181686104</v>
      </c>
      <c r="L960">
        <v>474.983068944048</v>
      </c>
      <c r="M960">
        <v>37.716475207735499</v>
      </c>
      <c r="N960">
        <v>0.246311598485663</v>
      </c>
      <c r="O960">
        <v>57.914856646394398</v>
      </c>
      <c r="P960">
        <v>196.64948453608201</v>
      </c>
      <c r="Q960">
        <v>0.18836460615588199</v>
      </c>
    </row>
    <row r="961" spans="1:17" hidden="1" x14ac:dyDescent="0.3">
      <c r="A961" t="s">
        <v>2075</v>
      </c>
      <c r="B961" t="s">
        <v>2076</v>
      </c>
      <c r="C961" t="str">
        <f>IFERROR(VLOOKUP(Table1[[#This Row],[Ticker]],[1]!Table2[[Symbol]:[Industry]],2,FALSE),"-")</f>
        <v>-</v>
      </c>
      <c r="D961" t="s">
        <v>54</v>
      </c>
      <c r="E961">
        <v>3010.8267576150001</v>
      </c>
      <c r="F961">
        <v>749.45</v>
      </c>
      <c r="G961">
        <v>96.724779550311098</v>
      </c>
      <c r="H961">
        <v>8.0167682381523697</v>
      </c>
      <c r="I961">
        <v>67.763821733903796</v>
      </c>
      <c r="J961">
        <v>6.1958522096408704</v>
      </c>
      <c r="K961">
        <v>625.09844636820299</v>
      </c>
      <c r="L961">
        <v>489.00503178411998</v>
      </c>
      <c r="M961">
        <v>65.062344988901899</v>
      </c>
      <c r="N961">
        <v>0.47616050416489403</v>
      </c>
      <c r="O961">
        <v>1.54113016211887</v>
      </c>
      <c r="P961">
        <v>184.36863987150599</v>
      </c>
      <c r="Q961">
        <v>-5.6376004759734998E-2</v>
      </c>
    </row>
    <row r="962" spans="1:17" x14ac:dyDescent="0.3">
      <c r="A962" t="s">
        <v>2077</v>
      </c>
      <c r="B962" t="s">
        <v>2078</v>
      </c>
      <c r="C962" t="str">
        <f>IFERROR(VLOOKUP(Table1[[#This Row],[Ticker]],[1]!Table2[[Symbol]:[Industry]],2,FALSE),"-")</f>
        <v>-</v>
      </c>
      <c r="D962" t="s">
        <v>77</v>
      </c>
      <c r="E962">
        <v>2997.1240756399998</v>
      </c>
      <c r="F962">
        <v>231.95</v>
      </c>
      <c r="G962">
        <v>-33.6593523344199</v>
      </c>
      <c r="H962">
        <v>-6.6029987310929901</v>
      </c>
      <c r="I962">
        <v>-20.404162861561101</v>
      </c>
      <c r="J962">
        <v>-0.80904159878405102</v>
      </c>
      <c r="K962">
        <v>234.52304167213299</v>
      </c>
      <c r="L962">
        <v>235.60687344039599</v>
      </c>
      <c r="M962">
        <v>43.845041854933001</v>
      </c>
      <c r="N962">
        <v>0.22996630410878699</v>
      </c>
      <c r="O962">
        <v>31.493856434576401</v>
      </c>
      <c r="P962">
        <v>19.561855670103</v>
      </c>
      <c r="Q962">
        <v>-5.5718739976774997E-2</v>
      </c>
    </row>
    <row r="963" spans="1:17" hidden="1" x14ac:dyDescent="0.3">
      <c r="A963" t="s">
        <v>2079</v>
      </c>
      <c r="B963" t="s">
        <v>2080</v>
      </c>
      <c r="C963" t="str">
        <f>IFERROR(VLOOKUP(Table1[[#This Row],[Ticker]],[1]!Table2[[Symbol]:[Industry]],2,FALSE),"-")</f>
        <v>-</v>
      </c>
      <c r="D963" t="s">
        <v>118</v>
      </c>
      <c r="E963">
        <v>2990.1013408499998</v>
      </c>
      <c r="F963">
        <v>4163.3500000000004</v>
      </c>
      <c r="G963">
        <v>29.510112843237401</v>
      </c>
      <c r="H963">
        <v>-3.45073584246646</v>
      </c>
      <c r="I963">
        <v>3.4562366722215301</v>
      </c>
      <c r="J963">
        <v>-0.66147141990951497</v>
      </c>
      <c r="K963">
        <v>4205.1120060542298</v>
      </c>
      <c r="L963">
        <v>3819.0249050754101</v>
      </c>
      <c r="M963">
        <v>53.878441999396301</v>
      </c>
      <c r="N963">
        <v>1.19203046702746</v>
      </c>
      <c r="O963">
        <v>23.530330142793598</v>
      </c>
      <c r="P963">
        <v>95.169229326832905</v>
      </c>
      <c r="Q963">
        <v>0.13555239756114201</v>
      </c>
    </row>
    <row r="964" spans="1:17" hidden="1" x14ac:dyDescent="0.3">
      <c r="A964" t="s">
        <v>2081</v>
      </c>
      <c r="B964" t="s">
        <v>2082</v>
      </c>
      <c r="C964" t="str">
        <f>IFERROR(VLOOKUP(Table1[[#This Row],[Ticker]],[1]!Table2[[Symbol]:[Industry]],2,FALSE),"-")</f>
        <v>-</v>
      </c>
      <c r="D964" t="s">
        <v>127</v>
      </c>
      <c r="E964">
        <v>2986.3502199999998</v>
      </c>
      <c r="F964">
        <v>584.5</v>
      </c>
      <c r="G964">
        <v>-51.069010825009201</v>
      </c>
      <c r="H964">
        <v>-2.05611542715639</v>
      </c>
      <c r="I964">
        <v>-21.691114851908399</v>
      </c>
      <c r="J964">
        <v>-3.2426972094806099</v>
      </c>
      <c r="K964">
        <v>591.14004053589497</v>
      </c>
      <c r="L964">
        <v>635.97485791068004</v>
      </c>
      <c r="M964">
        <v>43.6100596081438</v>
      </c>
      <c r="N964">
        <v>0.83846764918614503</v>
      </c>
      <c r="O964">
        <v>46.963216424294203</v>
      </c>
      <c r="P964">
        <v>16.6666666666666</v>
      </c>
      <c r="Q964">
        <v>3.5652377606129E-2</v>
      </c>
    </row>
    <row r="965" spans="1:17" hidden="1" x14ac:dyDescent="0.3">
      <c r="A965" t="s">
        <v>2083</v>
      </c>
      <c r="B965" t="s">
        <v>2084</v>
      </c>
      <c r="C965" t="str">
        <f>IFERROR(VLOOKUP(Table1[[#This Row],[Ticker]],[1]!Table2[[Symbol]:[Industry]],2,FALSE),"-")</f>
        <v>-</v>
      </c>
      <c r="D965" t="s">
        <v>1406</v>
      </c>
      <c r="E965">
        <v>2975.2029607499999</v>
      </c>
      <c r="F965">
        <v>552.75</v>
      </c>
      <c r="G965">
        <v>67.046640307147499</v>
      </c>
      <c r="H965">
        <v>5.5588430179794504</v>
      </c>
      <c r="I965">
        <v>78.038831344206002</v>
      </c>
      <c r="J965">
        <v>-0.48550432631242402</v>
      </c>
      <c r="K965">
        <v>481.845863117411</v>
      </c>
      <c r="L965">
        <v>357.96498066356997</v>
      </c>
      <c r="M965">
        <v>68.751538957902</v>
      </c>
      <c r="N965">
        <v>1.2971661499393099</v>
      </c>
      <c r="O965">
        <v>11.026684758028001</v>
      </c>
      <c r="P965">
        <v>161.16229624379801</v>
      </c>
      <c r="Q965">
        <v>9.9614842622196997E-2</v>
      </c>
    </row>
    <row r="966" spans="1:17" hidden="1" x14ac:dyDescent="0.3">
      <c r="A966" t="s">
        <v>2085</v>
      </c>
      <c r="B966" t="s">
        <v>2086</v>
      </c>
      <c r="C966" t="str">
        <f>IFERROR(VLOOKUP(Table1[[#This Row],[Ticker]],[1]!Table2[[Symbol]:[Industry]],2,FALSE),"-")</f>
        <v>-</v>
      </c>
      <c r="D966" t="s">
        <v>21</v>
      </c>
      <c r="E966">
        <v>2970.8753579999998</v>
      </c>
      <c r="F966">
        <v>291.2</v>
      </c>
      <c r="G966">
        <v>-38.472186473540503</v>
      </c>
      <c r="H966">
        <v>2.43905280026335</v>
      </c>
      <c r="I966">
        <v>-0.95928304855216595</v>
      </c>
      <c r="J966">
        <v>-2.9516325525253699</v>
      </c>
      <c r="K966">
        <v>287.29807506805901</v>
      </c>
      <c r="L966">
        <v>283.77411776967199</v>
      </c>
      <c r="M966">
        <v>55.826753803384797</v>
      </c>
      <c r="N966">
        <v>0.451375111762296</v>
      </c>
      <c r="O966">
        <v>38.118131868131798</v>
      </c>
      <c r="P966">
        <v>38.699690402476698</v>
      </c>
      <c r="Q966">
        <v>0.119757942883125</v>
      </c>
    </row>
    <row r="967" spans="1:17" hidden="1" x14ac:dyDescent="0.3">
      <c r="A967" t="s">
        <v>2087</v>
      </c>
      <c r="B967" t="s">
        <v>2088</v>
      </c>
      <c r="C967" t="str">
        <f>IFERROR(VLOOKUP(Table1[[#This Row],[Ticker]],[1]!Table2[[Symbol]:[Industry]],2,FALSE),"-")</f>
        <v>-</v>
      </c>
      <c r="D967" t="s">
        <v>138</v>
      </c>
      <c r="E967">
        <v>2970.8402421000001</v>
      </c>
      <c r="F967">
        <v>604.6</v>
      </c>
      <c r="G967">
        <v>24.7891389056458</v>
      </c>
      <c r="H967">
        <v>-3.6292180080947598</v>
      </c>
      <c r="I967">
        <v>4.9205815805815298</v>
      </c>
      <c r="J967">
        <v>-1.4669329903470101</v>
      </c>
      <c r="K967">
        <v>569.31905934957797</v>
      </c>
      <c r="L967">
        <v>490.55183091216998</v>
      </c>
      <c r="M967">
        <v>50.1106293197791</v>
      </c>
      <c r="N967">
        <v>0.43462388856564599</v>
      </c>
      <c r="O967">
        <v>7.0790605358914904</v>
      </c>
      <c r="P967">
        <v>79.034646135623305</v>
      </c>
      <c r="Q967">
        <v>0.175705685745593</v>
      </c>
    </row>
    <row r="968" spans="1:17" hidden="1" x14ac:dyDescent="0.3">
      <c r="A968" t="s">
        <v>2089</v>
      </c>
      <c r="B968" t="s">
        <v>2090</v>
      </c>
      <c r="C968" t="str">
        <f>IFERROR(VLOOKUP(Table1[[#This Row],[Ticker]],[1]!Table2[[Symbol]:[Industry]],2,FALSE),"-")</f>
        <v>-</v>
      </c>
      <c r="D968" t="s">
        <v>77</v>
      </c>
      <c r="E968">
        <v>2969.5699994400002</v>
      </c>
      <c r="F968">
        <v>242.21</v>
      </c>
      <c r="G968">
        <v>61.308316792350702</v>
      </c>
      <c r="H968">
        <v>-3.0968856149320301</v>
      </c>
      <c r="I968">
        <v>15.349223521484801</v>
      </c>
      <c r="J968">
        <v>-3.5791005917872001</v>
      </c>
      <c r="K968">
        <v>232.062409480573</v>
      </c>
      <c r="L968">
        <v>197.83072871004001</v>
      </c>
      <c r="M968">
        <v>46.319263445903204</v>
      </c>
      <c r="N968">
        <v>0.46828212314821499</v>
      </c>
      <c r="O968">
        <v>16.3411915280128</v>
      </c>
      <c r="P968">
        <v>114.72517730496401</v>
      </c>
      <c r="Q968">
        <v>5.0235022369810998E-2</v>
      </c>
    </row>
    <row r="969" spans="1:17" hidden="1" x14ac:dyDescent="0.3">
      <c r="A969" t="s">
        <v>2091</v>
      </c>
      <c r="B969" t="s">
        <v>2092</v>
      </c>
      <c r="C969" t="str">
        <f>IFERROR(VLOOKUP(Table1[[#This Row],[Ticker]],[1]!Table2[[Symbol]:[Industry]],2,FALSE),"-")</f>
        <v>-</v>
      </c>
      <c r="D969" t="s">
        <v>89</v>
      </c>
      <c r="E969">
        <v>2964.1785574</v>
      </c>
      <c r="F969">
        <v>1370.35</v>
      </c>
      <c r="G969">
        <v>135.25769472059599</v>
      </c>
      <c r="H969">
        <v>10.852959484510199</v>
      </c>
      <c r="I969">
        <v>60.700028640088298</v>
      </c>
      <c r="J969">
        <v>-2.4864195688045001</v>
      </c>
      <c r="K969">
        <v>1293.7947617866801</v>
      </c>
      <c r="L969">
        <v>1034.2066652717899</v>
      </c>
      <c r="M969">
        <v>47.551753057614903</v>
      </c>
      <c r="N969">
        <v>2.0373408834750899</v>
      </c>
      <c r="O969">
        <v>6.10792863137155</v>
      </c>
      <c r="P969">
        <v>184.30497925311201</v>
      </c>
      <c r="Q969">
        <v>0.177864624438484</v>
      </c>
    </row>
    <row r="970" spans="1:17" hidden="1" x14ac:dyDescent="0.3">
      <c r="A970" t="s">
        <v>2093</v>
      </c>
      <c r="B970" t="s">
        <v>2094</v>
      </c>
      <c r="C970" t="str">
        <f>IFERROR(VLOOKUP(Table1[[#This Row],[Ticker]],[1]!Table2[[Symbol]:[Industry]],2,FALSE),"-")</f>
        <v>-</v>
      </c>
      <c r="D970" t="s">
        <v>415</v>
      </c>
      <c r="E970">
        <v>2962.7183199999999</v>
      </c>
      <c r="F970">
        <v>1742.7</v>
      </c>
      <c r="G970">
        <v>307.56925094343302</v>
      </c>
      <c r="H970">
        <v>-6.4856001824187803</v>
      </c>
      <c r="I970">
        <v>125.08844571845</v>
      </c>
      <c r="J970">
        <v>-4.40220861957064</v>
      </c>
      <c r="K970">
        <v>1690.7164682863099</v>
      </c>
      <c r="L970">
        <v>1177.9222098693101</v>
      </c>
      <c r="M970">
        <v>43.951815198596599</v>
      </c>
      <c r="N970">
        <v>0.435223530152545</v>
      </c>
      <c r="O970">
        <v>25.047340333964499</v>
      </c>
      <c r="P970">
        <v>357.82214632864799</v>
      </c>
      <c r="Q970">
        <v>0.28511123390832399</v>
      </c>
    </row>
    <row r="971" spans="1:17" hidden="1" x14ac:dyDescent="0.3">
      <c r="A971" t="s">
        <v>2095</v>
      </c>
      <c r="B971" t="s">
        <v>2096</v>
      </c>
      <c r="C971" t="str">
        <f>IFERROR(VLOOKUP(Table1[[#This Row],[Ticker]],[1]!Table2[[Symbol]:[Industry]],2,FALSE),"-")</f>
        <v>-</v>
      </c>
      <c r="D971" t="s">
        <v>72</v>
      </c>
      <c r="E971">
        <v>2961.29855</v>
      </c>
      <c r="F971">
        <v>1104.0999999999999</v>
      </c>
      <c r="G971">
        <v>334.48452209109502</v>
      </c>
      <c r="H971">
        <v>15.6838877172158</v>
      </c>
      <c r="I971">
        <v>18.7868920362463</v>
      </c>
      <c r="J971">
        <v>7.6490829452046301</v>
      </c>
      <c r="K971">
        <v>1055.18705278331</v>
      </c>
      <c r="L971">
        <v>924.56287922564798</v>
      </c>
      <c r="M971">
        <v>87.645335986230194</v>
      </c>
      <c r="N971">
        <v>2.0631627590300501</v>
      </c>
      <c r="O971">
        <v>43.827551852187298</v>
      </c>
      <c r="P971">
        <v>397.79080252479702</v>
      </c>
      <c r="Q971">
        <v>0.19204934018911601</v>
      </c>
    </row>
    <row r="972" spans="1:17" hidden="1" x14ac:dyDescent="0.3">
      <c r="A972" t="s">
        <v>2097</v>
      </c>
      <c r="B972" t="s">
        <v>2098</v>
      </c>
      <c r="C972" t="str">
        <f>IFERROR(VLOOKUP(Table1[[#This Row],[Ticker]],[1]!Table2[[Symbol]:[Industry]],2,FALSE),"-")</f>
        <v>-</v>
      </c>
      <c r="D972" t="s">
        <v>101</v>
      </c>
      <c r="E972">
        <v>2957.0971361400002</v>
      </c>
      <c r="F972">
        <v>765.85</v>
      </c>
      <c r="G972">
        <v>-25.561260831363999</v>
      </c>
      <c r="H972">
        <v>0.50500645445230297</v>
      </c>
      <c r="I972">
        <v>-28.962836164386601</v>
      </c>
      <c r="J972">
        <v>-2.1045637415211198</v>
      </c>
      <c r="K972">
        <v>807.81317622633503</v>
      </c>
      <c r="L972">
        <v>760.76555880797105</v>
      </c>
      <c r="M972">
        <v>44.025751139158402</v>
      </c>
      <c r="N972">
        <v>0.64356717694723498</v>
      </c>
      <c r="O972">
        <v>32.663054122870001</v>
      </c>
      <c r="P972">
        <v>42.576561481895098</v>
      </c>
      <c r="Q972">
        <v>6.1567249298282001E-2</v>
      </c>
    </row>
    <row r="973" spans="1:17" hidden="1" x14ac:dyDescent="0.3">
      <c r="A973" t="s">
        <v>2099</v>
      </c>
      <c r="B973" t="s">
        <v>2100</v>
      </c>
      <c r="C973" t="str">
        <f>IFERROR(VLOOKUP(Table1[[#This Row],[Ticker]],[1]!Table2[[Symbol]:[Industry]],2,FALSE),"-")</f>
        <v>-</v>
      </c>
      <c r="D973" t="s">
        <v>80</v>
      </c>
      <c r="E973">
        <v>2956.91313292</v>
      </c>
      <c r="F973">
        <v>514.4</v>
      </c>
      <c r="G973">
        <v>-20.681765879637702</v>
      </c>
      <c r="H973">
        <v>-11.5227123335786</v>
      </c>
      <c r="I973">
        <v>-4.11431582223305</v>
      </c>
      <c r="J973">
        <v>-4.1407017718554497</v>
      </c>
      <c r="M973">
        <v>40.074378156379602</v>
      </c>
      <c r="O973">
        <v>21.986780715396499</v>
      </c>
      <c r="P973">
        <v>9.4002552105486998</v>
      </c>
    </row>
    <row r="974" spans="1:17" hidden="1" x14ac:dyDescent="0.3">
      <c r="A974" t="s">
        <v>2101</v>
      </c>
      <c r="B974" t="s">
        <v>2102</v>
      </c>
      <c r="C974" t="str">
        <f>IFERROR(VLOOKUP(Table1[[#This Row],[Ticker]],[1]!Table2[[Symbol]:[Industry]],2,FALSE),"-")</f>
        <v>-</v>
      </c>
      <c r="D974" t="s">
        <v>640</v>
      </c>
      <c r="E974">
        <v>2955.4867235699999</v>
      </c>
      <c r="F974">
        <v>2459.25</v>
      </c>
      <c r="G974">
        <v>-24.203769562468</v>
      </c>
      <c r="H974">
        <v>-15.888372997845099</v>
      </c>
      <c r="I974">
        <v>-10.5430428362524</v>
      </c>
      <c r="J974">
        <v>-3.7697938379036202</v>
      </c>
      <c r="K974">
        <v>2565.8948119623001</v>
      </c>
      <c r="L974">
        <v>2420.5455699788899</v>
      </c>
      <c r="M974">
        <v>43.334647251101103</v>
      </c>
      <c r="N974">
        <v>0.83392467521842595</v>
      </c>
      <c r="O974">
        <v>31.340855952017801</v>
      </c>
      <c r="P974">
        <v>26.3064636244575</v>
      </c>
      <c r="Q974">
        <v>7.1823459056050004E-2</v>
      </c>
    </row>
    <row r="975" spans="1:17" hidden="1" x14ac:dyDescent="0.3">
      <c r="A975" t="s">
        <v>2103</v>
      </c>
      <c r="B975" t="s">
        <v>2104</v>
      </c>
      <c r="C975" t="str">
        <f>IFERROR(VLOOKUP(Table1[[#This Row],[Ticker]],[1]!Table2[[Symbol]:[Industry]],2,FALSE),"-")</f>
        <v>-</v>
      </c>
      <c r="D975" t="s">
        <v>257</v>
      </c>
      <c r="E975">
        <v>2951.85</v>
      </c>
      <c r="F975">
        <v>14657.8</v>
      </c>
      <c r="G975">
        <v>-30.278927519670201</v>
      </c>
      <c r="H975">
        <v>-2.8228100179748798</v>
      </c>
      <c r="I975">
        <v>2.3053215932105302</v>
      </c>
      <c r="J975">
        <v>-2.9887802102907099</v>
      </c>
      <c r="K975">
        <v>14870.9004312736</v>
      </c>
      <c r="L975">
        <v>13822.125323515</v>
      </c>
      <c r="M975">
        <v>52.133580532887002</v>
      </c>
      <c r="N975">
        <v>0.477935200582422</v>
      </c>
      <c r="O975">
        <v>15.979546725975201</v>
      </c>
      <c r="P975">
        <v>40.9268339582732</v>
      </c>
      <c r="Q975">
        <v>0.13799262756695099</v>
      </c>
    </row>
    <row r="976" spans="1:17" hidden="1" x14ac:dyDescent="0.3">
      <c r="A976" t="s">
        <v>2105</v>
      </c>
      <c r="B976" t="s">
        <v>2106</v>
      </c>
      <c r="C976" t="str">
        <f>IFERROR(VLOOKUP(Table1[[#This Row],[Ticker]],[1]!Table2[[Symbol]:[Industry]],2,FALSE),"-")</f>
        <v>-</v>
      </c>
      <c r="D976" t="s">
        <v>357</v>
      </c>
      <c r="E976">
        <v>2950.9361617</v>
      </c>
      <c r="F976">
        <v>274.2</v>
      </c>
      <c r="G976">
        <v>-3.4840794165484001</v>
      </c>
      <c r="H976">
        <v>13.6905841479422</v>
      </c>
      <c r="I976">
        <v>17.118041074392401</v>
      </c>
      <c r="J976">
        <v>-6.1827798115138499</v>
      </c>
      <c r="K976">
        <v>238.17982050881699</v>
      </c>
      <c r="L976">
        <v>219.16593216107401</v>
      </c>
      <c r="M976">
        <v>76.639274074303799</v>
      </c>
      <c r="N976">
        <v>2.56160245248364</v>
      </c>
      <c r="O976">
        <v>2.1152443471918301</v>
      </c>
      <c r="P976">
        <v>53.184357541899402</v>
      </c>
      <c r="Q976">
        <v>2.9065500550366E-2</v>
      </c>
    </row>
    <row r="977" spans="1:17" x14ac:dyDescent="0.3">
      <c r="A977" t="s">
        <v>2107</v>
      </c>
      <c r="B977" t="s">
        <v>2108</v>
      </c>
      <c r="C977" t="str">
        <f>IFERROR(VLOOKUP(Table1[[#This Row],[Ticker]],[1]!Table2[[Symbol]:[Industry]],2,FALSE),"-")</f>
        <v>-</v>
      </c>
      <c r="D977" t="s">
        <v>428</v>
      </c>
      <c r="E977">
        <v>2925.382383615</v>
      </c>
      <c r="F977">
        <v>88.54</v>
      </c>
      <c r="G977">
        <v>-36.175637989071802</v>
      </c>
      <c r="H977">
        <v>3.9391764605833899</v>
      </c>
      <c r="I977">
        <v>-31.570693887580099</v>
      </c>
      <c r="J977">
        <v>-0.17831427619652199</v>
      </c>
      <c r="K977">
        <v>85.703524148030994</v>
      </c>
      <c r="L977">
        <v>85.984871773817304</v>
      </c>
      <c r="M977">
        <v>53.800226520106399</v>
      </c>
      <c r="N977">
        <v>1.21500120127783</v>
      </c>
      <c r="O977">
        <v>35.5319629545967</v>
      </c>
      <c r="P977">
        <v>41.550759392486</v>
      </c>
      <c r="Q977">
        <v>3.7647610697170001E-3</v>
      </c>
    </row>
    <row r="978" spans="1:17" hidden="1" x14ac:dyDescent="0.3">
      <c r="A978" t="s">
        <v>2109</v>
      </c>
      <c r="B978" t="s">
        <v>2110</v>
      </c>
      <c r="C978" t="str">
        <f>IFERROR(VLOOKUP(Table1[[#This Row],[Ticker]],[1]!Table2[[Symbol]:[Industry]],2,FALSE),"-")</f>
        <v>-</v>
      </c>
      <c r="D978" t="s">
        <v>77</v>
      </c>
      <c r="E978">
        <v>2922.2820200000001</v>
      </c>
      <c r="F978">
        <v>999.5</v>
      </c>
      <c r="G978">
        <v>53.157501751099097</v>
      </c>
      <c r="H978">
        <v>24.714065823726798</v>
      </c>
      <c r="I978">
        <v>85.219837812924595</v>
      </c>
      <c r="J978">
        <v>6.5274574288245804</v>
      </c>
      <c r="K978">
        <v>800.65931016368904</v>
      </c>
      <c r="L978">
        <v>621.16784243090103</v>
      </c>
      <c r="M978">
        <v>68.130942979514103</v>
      </c>
      <c r="N978">
        <v>1.4001216027822001</v>
      </c>
      <c r="O978">
        <v>3.7018509254627299</v>
      </c>
      <c r="P978">
        <v>137.32636827733501</v>
      </c>
      <c r="Q978">
        <v>5.7720782650773003E-2</v>
      </c>
    </row>
    <row r="979" spans="1:17" hidden="1" x14ac:dyDescent="0.3">
      <c r="A979" t="s">
        <v>2111</v>
      </c>
      <c r="B979" t="s">
        <v>2112</v>
      </c>
      <c r="C979" t="str">
        <f>IFERROR(VLOOKUP(Table1[[#This Row],[Ticker]],[1]!Table2[[Symbol]:[Industry]],2,FALSE),"-")</f>
        <v>-</v>
      </c>
      <c r="D979" t="s">
        <v>776</v>
      </c>
      <c r="E979">
        <v>2922.1229793000002</v>
      </c>
      <c r="F979">
        <v>716.3</v>
      </c>
      <c r="G979">
        <v>-30.890075831587701</v>
      </c>
      <c r="H979">
        <v>-3.4715269506717599</v>
      </c>
      <c r="I979">
        <v>-7.8851541135293204E-2</v>
      </c>
      <c r="J979">
        <v>-4.6509199616432904</v>
      </c>
      <c r="K979">
        <v>733.79571577164597</v>
      </c>
      <c r="L979">
        <v>703.27123369357105</v>
      </c>
      <c r="M979">
        <v>37.231478041381003</v>
      </c>
      <c r="N979">
        <v>0.51865497310213104</v>
      </c>
      <c r="O979">
        <v>21.820466285076101</v>
      </c>
      <c r="P979">
        <v>27.637205987170301</v>
      </c>
      <c r="Q979">
        <v>-2.2983654586629002E-2</v>
      </c>
    </row>
    <row r="980" spans="1:17" hidden="1" x14ac:dyDescent="0.3">
      <c r="A980" t="s">
        <v>2113</v>
      </c>
      <c r="B980" t="s">
        <v>2114</v>
      </c>
      <c r="C980" t="str">
        <f>IFERROR(VLOOKUP(Table1[[#This Row],[Ticker]],[1]!Table2[[Symbol]:[Industry]],2,FALSE),"-")</f>
        <v>-</v>
      </c>
      <c r="D980" t="s">
        <v>192</v>
      </c>
      <c r="E980">
        <v>2912.56347396</v>
      </c>
      <c r="F980">
        <v>2010.85</v>
      </c>
      <c r="G980">
        <v>26.592969530944</v>
      </c>
      <c r="H980">
        <v>-6.9412791020238096</v>
      </c>
      <c r="I980">
        <v>-18.968613967272798</v>
      </c>
      <c r="J980">
        <v>-0.75191230372678397</v>
      </c>
      <c r="K980">
        <v>2045.2385153140301</v>
      </c>
      <c r="L980">
        <v>1851.8721304204701</v>
      </c>
      <c r="M980">
        <v>47.283851939800201</v>
      </c>
      <c r="N980">
        <v>0.684392818272342</v>
      </c>
      <c r="O980">
        <v>23.330929706342999</v>
      </c>
      <c r="P980">
        <v>75.773601398601301</v>
      </c>
      <c r="Q980">
        <v>0.12968333612921501</v>
      </c>
    </row>
    <row r="981" spans="1:17" hidden="1" x14ac:dyDescent="0.3">
      <c r="A981" t="s">
        <v>2115</v>
      </c>
      <c r="B981" t="s">
        <v>2116</v>
      </c>
      <c r="C981" t="str">
        <f>IFERROR(VLOOKUP(Table1[[#This Row],[Ticker]],[1]!Table2[[Symbol]:[Industry]],2,FALSE),"-")</f>
        <v>-</v>
      </c>
      <c r="D981" t="s">
        <v>281</v>
      </c>
      <c r="E981">
        <v>2910.8940507000002</v>
      </c>
      <c r="F981">
        <v>273.14999999999998</v>
      </c>
      <c r="G981">
        <v>-13.9745577671783</v>
      </c>
      <c r="H981">
        <v>-3.5039449521973101</v>
      </c>
      <c r="I981">
        <v>-5.3904233033414499</v>
      </c>
      <c r="J981">
        <v>-1.4054944926342701</v>
      </c>
      <c r="K981">
        <v>273.92714339186699</v>
      </c>
      <c r="L981">
        <v>266.71114897784599</v>
      </c>
      <c r="M981">
        <v>49.063533130464201</v>
      </c>
      <c r="N981">
        <v>0.336636157740689</v>
      </c>
      <c r="O981">
        <v>24.290682775032</v>
      </c>
      <c r="P981">
        <v>29.855003565486001</v>
      </c>
      <c r="Q981">
        <v>2.4449190776355E-2</v>
      </c>
    </row>
    <row r="982" spans="1:17" x14ac:dyDescent="0.3">
      <c r="A982" t="s">
        <v>2117</v>
      </c>
      <c r="B982" t="s">
        <v>2118</v>
      </c>
      <c r="C982" t="str">
        <f>IFERROR(VLOOKUP(Table1[[#This Row],[Ticker]],[1]!Table2[[Symbol]:[Industry]],2,FALSE),"-")</f>
        <v>-</v>
      </c>
      <c r="D982" t="s">
        <v>549</v>
      </c>
      <c r="E982">
        <v>2891.0065374299902</v>
      </c>
      <c r="F982">
        <v>980.95</v>
      </c>
      <c r="G982">
        <v>-9.5875634515392694</v>
      </c>
      <c r="H982">
        <v>-1.6159239144979101</v>
      </c>
      <c r="I982">
        <v>-28.938321053008401</v>
      </c>
      <c r="J982">
        <v>-2.04791255239568</v>
      </c>
      <c r="K982">
        <v>1009.78035966636</v>
      </c>
      <c r="L982">
        <v>1006.78165598807</v>
      </c>
      <c r="M982">
        <v>31.0037261675072</v>
      </c>
      <c r="N982">
        <v>0.69730604438424604</v>
      </c>
      <c r="O982">
        <v>28.849584586370302</v>
      </c>
      <c r="P982">
        <v>22.4733129408827</v>
      </c>
      <c r="Q982">
        <v>1.0452677293236999E-2</v>
      </c>
    </row>
    <row r="983" spans="1:17" hidden="1" x14ac:dyDescent="0.3">
      <c r="A983" t="s">
        <v>2119</v>
      </c>
      <c r="B983" t="s">
        <v>2120</v>
      </c>
      <c r="C983" t="str">
        <f>IFERROR(VLOOKUP(Table1[[#This Row],[Ticker]],[1]!Table2[[Symbol]:[Industry]],2,FALSE),"-")</f>
        <v>-</v>
      </c>
      <c r="D983" t="s">
        <v>127</v>
      </c>
      <c r="E983">
        <v>2880.4802559999998</v>
      </c>
      <c r="F983">
        <v>590.65</v>
      </c>
      <c r="G983">
        <v>-7.6504637925505303</v>
      </c>
      <c r="H983">
        <v>1.0444358268987399</v>
      </c>
      <c r="I983">
        <v>17.747764888583799</v>
      </c>
      <c r="J983">
        <v>0.563181772802272</v>
      </c>
      <c r="K983">
        <v>595.10679208814202</v>
      </c>
      <c r="L983">
        <v>542.60193582147201</v>
      </c>
      <c r="M983">
        <v>53.206220876570498</v>
      </c>
      <c r="N983">
        <v>0.39650130989891202</v>
      </c>
      <c r="O983">
        <v>23.558791162278801</v>
      </c>
      <c r="P983">
        <v>43.187878787878702</v>
      </c>
      <c r="Q983">
        <v>2.4965261028041998E-2</v>
      </c>
    </row>
    <row r="984" spans="1:17" hidden="1" x14ac:dyDescent="0.3">
      <c r="A984" t="s">
        <v>2121</v>
      </c>
      <c r="B984" t="s">
        <v>2122</v>
      </c>
      <c r="C984" t="str">
        <f>IFERROR(VLOOKUP(Table1[[#This Row],[Ticker]],[1]!Table2[[Symbol]:[Industry]],2,FALSE),"-")</f>
        <v>-</v>
      </c>
      <c r="D984" t="s">
        <v>46</v>
      </c>
      <c r="E984">
        <v>2873.6410460299999</v>
      </c>
      <c r="F984">
        <v>2697.05</v>
      </c>
      <c r="G984">
        <v>31.028784574060399</v>
      </c>
      <c r="H984">
        <v>-12.933590665272501</v>
      </c>
      <c r="I984">
        <v>-10.6598742616065</v>
      </c>
      <c r="J984">
        <v>-2.78306149228349</v>
      </c>
      <c r="K984">
        <v>2888.7400669629801</v>
      </c>
      <c r="L984">
        <v>2570.9750306370101</v>
      </c>
      <c r="M984">
        <v>32.803111770820301</v>
      </c>
      <c r="N984">
        <v>0.42827799768635</v>
      </c>
      <c r="O984">
        <v>37.479839083442997</v>
      </c>
      <c r="P984">
        <v>71.622653515749306</v>
      </c>
      <c r="Q984">
        <v>0.103592178292244</v>
      </c>
    </row>
    <row r="985" spans="1:17" hidden="1" x14ac:dyDescent="0.3">
      <c r="A985" t="s">
        <v>2123</v>
      </c>
      <c r="B985" t="s">
        <v>2124</v>
      </c>
      <c r="C985" t="str">
        <f>IFERROR(VLOOKUP(Table1[[#This Row],[Ticker]],[1]!Table2[[Symbol]:[Industry]],2,FALSE),"-")</f>
        <v>-</v>
      </c>
      <c r="D985" t="s">
        <v>204</v>
      </c>
      <c r="E985">
        <v>2867.0554362449998</v>
      </c>
      <c r="F985">
        <v>2060.8000000000002</v>
      </c>
      <c r="G985">
        <v>75.2791652206366</v>
      </c>
      <c r="H985">
        <v>22.542817919864302</v>
      </c>
      <c r="I985">
        <v>75.220623187944796</v>
      </c>
      <c r="J985">
        <v>4.6345253478439501</v>
      </c>
      <c r="K985">
        <v>1720.68285385421</v>
      </c>
      <c r="L985">
        <v>1400.8058270792801</v>
      </c>
      <c r="M985">
        <v>76.969917681367903</v>
      </c>
      <c r="N985">
        <v>2.1737083698684598</v>
      </c>
      <c r="O985">
        <v>3.6975931677018599</v>
      </c>
      <c r="P985">
        <v>110.049943940475</v>
      </c>
      <c r="Q985">
        <v>0.13204068530024499</v>
      </c>
    </row>
    <row r="986" spans="1:17" hidden="1" x14ac:dyDescent="0.3">
      <c r="A986" t="s">
        <v>2125</v>
      </c>
      <c r="B986" t="s">
        <v>2126</v>
      </c>
      <c r="C986" t="str">
        <f>IFERROR(VLOOKUP(Table1[[#This Row],[Ticker]],[1]!Table2[[Symbol]:[Industry]],2,FALSE),"-")</f>
        <v>-</v>
      </c>
      <c r="D986" t="s">
        <v>338</v>
      </c>
      <c r="E986">
        <v>2861.95181181</v>
      </c>
      <c r="F986">
        <v>814.65</v>
      </c>
      <c r="G986">
        <v>29.953589471940099</v>
      </c>
      <c r="H986">
        <v>43.428743502740502</v>
      </c>
      <c r="I986">
        <v>50.4150557507079</v>
      </c>
      <c r="J986">
        <v>1.6974479296482201</v>
      </c>
      <c r="K986">
        <v>682.29719774306</v>
      </c>
      <c r="L986">
        <v>559.01545974174701</v>
      </c>
      <c r="M986">
        <v>84.353973884563104</v>
      </c>
      <c r="N986">
        <v>0.64517936018794797</v>
      </c>
      <c r="O986">
        <v>7.9113729822623204</v>
      </c>
      <c r="P986">
        <v>98.937728937728906</v>
      </c>
      <c r="Q986">
        <v>-3.2939350566873998E-2</v>
      </c>
    </row>
    <row r="987" spans="1:17" hidden="1" x14ac:dyDescent="0.3">
      <c r="A987" t="s">
        <v>2127</v>
      </c>
      <c r="B987" t="s">
        <v>2128</v>
      </c>
      <c r="C987" t="str">
        <f>IFERROR(VLOOKUP(Table1[[#This Row],[Ticker]],[1]!Table2[[Symbol]:[Industry]],2,FALSE),"-")</f>
        <v>-</v>
      </c>
      <c r="D987" t="s">
        <v>535</v>
      </c>
      <c r="E987">
        <v>2860.8264475000001</v>
      </c>
      <c r="F987">
        <v>571.25</v>
      </c>
      <c r="G987">
        <v>71.863252168694203</v>
      </c>
      <c r="H987">
        <v>1.7336035270841601</v>
      </c>
      <c r="I987">
        <v>63.492644871938602</v>
      </c>
      <c r="J987">
        <v>-1.1582101629247401</v>
      </c>
      <c r="K987">
        <v>543.73410295706697</v>
      </c>
      <c r="L987">
        <v>429.49648519495901</v>
      </c>
      <c r="M987">
        <v>41.308388848834603</v>
      </c>
      <c r="N987">
        <v>1.64986278834906</v>
      </c>
      <c r="O987">
        <v>9.4091903719912295</v>
      </c>
      <c r="P987">
        <v>119.711538461538</v>
      </c>
    </row>
    <row r="988" spans="1:17" hidden="1" x14ac:dyDescent="0.3">
      <c r="A988" t="s">
        <v>2129</v>
      </c>
      <c r="B988" t="s">
        <v>2130</v>
      </c>
      <c r="C988" t="str">
        <f>IFERROR(VLOOKUP(Table1[[#This Row],[Ticker]],[1]!Table2[[Symbol]:[Industry]],2,FALSE),"-")</f>
        <v>-</v>
      </c>
      <c r="D988" t="s">
        <v>46</v>
      </c>
      <c r="E988">
        <v>2857.5036548550001</v>
      </c>
      <c r="F988">
        <v>426.9</v>
      </c>
      <c r="G988">
        <v>112.49405136356199</v>
      </c>
      <c r="H988">
        <v>-10.5523569164279</v>
      </c>
      <c r="I988">
        <v>25.532950316070298</v>
      </c>
      <c r="J988">
        <v>-4.9160252862576996</v>
      </c>
      <c r="K988">
        <v>441.97109579348501</v>
      </c>
      <c r="L988">
        <v>347.77761901589997</v>
      </c>
      <c r="M988">
        <v>35.555679008467401</v>
      </c>
      <c r="N988">
        <v>0.130258410223761</v>
      </c>
      <c r="O988">
        <v>51.323494963691701</v>
      </c>
      <c r="P988">
        <v>170.61806656101399</v>
      </c>
      <c r="Q988">
        <v>3.1425717701010998E-2</v>
      </c>
    </row>
    <row r="989" spans="1:17" hidden="1" x14ac:dyDescent="0.3">
      <c r="A989" t="s">
        <v>2131</v>
      </c>
      <c r="B989" t="s">
        <v>2132</v>
      </c>
      <c r="C989" t="str">
        <f>IFERROR(VLOOKUP(Table1[[#This Row],[Ticker]],[1]!Table2[[Symbol]:[Industry]],2,FALSE),"-")</f>
        <v>-</v>
      </c>
      <c r="D989" t="s">
        <v>77</v>
      </c>
      <c r="E989">
        <v>2851.3323161099902</v>
      </c>
      <c r="F989">
        <v>1025.2</v>
      </c>
      <c r="G989">
        <v>150.84634991388</v>
      </c>
      <c r="H989">
        <v>6.3582077532700998</v>
      </c>
      <c r="I989">
        <v>16.230882180283398</v>
      </c>
      <c r="J989">
        <v>-2.1301649922362</v>
      </c>
      <c r="K989">
        <v>941.95143538742695</v>
      </c>
      <c r="L989">
        <v>779.155762927203</v>
      </c>
      <c r="M989">
        <v>67.802383435600305</v>
      </c>
      <c r="N989">
        <v>1.4138979095528299</v>
      </c>
      <c r="O989">
        <v>6.6816230979321203</v>
      </c>
      <c r="P989">
        <v>191.70579029733901</v>
      </c>
      <c r="Q989">
        <v>8.7674138836071003E-2</v>
      </c>
    </row>
    <row r="990" spans="1:17" hidden="1" x14ac:dyDescent="0.3">
      <c r="A990" t="s">
        <v>2133</v>
      </c>
      <c r="B990" t="s">
        <v>2134</v>
      </c>
      <c r="C990" t="str">
        <f>IFERROR(VLOOKUP(Table1[[#This Row],[Ticker]],[1]!Table2[[Symbol]:[Industry]],2,FALSE),"-")</f>
        <v>-</v>
      </c>
      <c r="D990" t="s">
        <v>231</v>
      </c>
      <c r="E990">
        <v>2851.323993</v>
      </c>
      <c r="F990">
        <v>1785.85</v>
      </c>
      <c r="G990">
        <v>66.794092162407196</v>
      </c>
      <c r="H990">
        <v>-9.4844354761660892</v>
      </c>
      <c r="I990">
        <v>-7.6934193043115098</v>
      </c>
      <c r="J990">
        <v>-3.6486928629514401</v>
      </c>
      <c r="K990">
        <v>1895.8980308811899</v>
      </c>
      <c r="L990">
        <v>1574.6488698477399</v>
      </c>
      <c r="M990">
        <v>44.3597624224847</v>
      </c>
      <c r="N990">
        <v>1.1921959319219499</v>
      </c>
      <c r="O990">
        <v>41.109275695047103</v>
      </c>
      <c r="P990">
        <v>98.427777777777706</v>
      </c>
    </row>
    <row r="991" spans="1:17" hidden="1" x14ac:dyDescent="0.3">
      <c r="A991" t="s">
        <v>2135</v>
      </c>
      <c r="B991" t="s">
        <v>2136</v>
      </c>
      <c r="C991" t="str">
        <f>IFERROR(VLOOKUP(Table1[[#This Row],[Ticker]],[1]!Table2[[Symbol]:[Industry]],2,FALSE),"-")</f>
        <v>-</v>
      </c>
      <c r="D991" t="s">
        <v>474</v>
      </c>
      <c r="E991">
        <v>2836.9403223999998</v>
      </c>
      <c r="F991">
        <v>498.7</v>
      </c>
      <c r="G991">
        <v>-12.908253449524301</v>
      </c>
      <c r="H991">
        <v>0.24740567795094501</v>
      </c>
      <c r="I991">
        <v>-15.291489105788299</v>
      </c>
      <c r="J991">
        <v>-2.69481667223836</v>
      </c>
      <c r="K991">
        <v>518.42773347379898</v>
      </c>
      <c r="L991">
        <v>506.57386136576997</v>
      </c>
      <c r="M991">
        <v>40.387639516227502</v>
      </c>
      <c r="N991">
        <v>0.70893222489663399</v>
      </c>
      <c r="O991">
        <v>32.334068578303601</v>
      </c>
      <c r="P991">
        <v>29.448410123296501</v>
      </c>
      <c r="Q991">
        <v>1.6998910576847999E-2</v>
      </c>
    </row>
    <row r="992" spans="1:17" hidden="1" x14ac:dyDescent="0.3">
      <c r="A992" t="s">
        <v>2137</v>
      </c>
      <c r="B992" t="s">
        <v>2138</v>
      </c>
      <c r="C992" t="str">
        <f>IFERROR(VLOOKUP(Table1[[#This Row],[Ticker]],[1]!Table2[[Symbol]:[Industry]],2,FALSE),"-")</f>
        <v>-</v>
      </c>
      <c r="D992" t="s">
        <v>54</v>
      </c>
      <c r="E992">
        <v>2823.5684606499999</v>
      </c>
      <c r="F992">
        <v>341.4</v>
      </c>
      <c r="G992">
        <v>137.789447759675</v>
      </c>
      <c r="H992">
        <v>6.18690120547984</v>
      </c>
      <c r="I992">
        <v>93.5689231089072</v>
      </c>
      <c r="J992">
        <v>-3.4648351701331701</v>
      </c>
      <c r="K992">
        <v>287.47738846841798</v>
      </c>
      <c r="L992">
        <v>211.248620905786</v>
      </c>
      <c r="M992">
        <v>60.0715455736227</v>
      </c>
      <c r="N992">
        <v>1.28375182942705</v>
      </c>
      <c r="O992">
        <v>6.5465729349736401</v>
      </c>
      <c r="P992">
        <v>205.23021904336099</v>
      </c>
      <c r="Q992">
        <v>6.9478667098688995E-2</v>
      </c>
    </row>
    <row r="993" spans="1:17" hidden="1" x14ac:dyDescent="0.3">
      <c r="A993" t="s">
        <v>2139</v>
      </c>
      <c r="B993" t="s">
        <v>2140</v>
      </c>
      <c r="C993" t="str">
        <f>IFERROR(VLOOKUP(Table1[[#This Row],[Ticker]],[1]!Table2[[Symbol]:[Industry]],2,FALSE),"-")</f>
        <v>-</v>
      </c>
      <c r="E993">
        <v>2820.2078505439999</v>
      </c>
      <c r="F993">
        <v>47.51</v>
      </c>
      <c r="G993">
        <v>3742.8181937323402</v>
      </c>
      <c r="H993">
        <v>-40.144194402361002</v>
      </c>
      <c r="I993">
        <v>149.55589418588301</v>
      </c>
      <c r="J993">
        <v>-19.108125903029599</v>
      </c>
      <c r="K993">
        <v>63.339130438378803</v>
      </c>
      <c r="L993">
        <v>38.3752068153224</v>
      </c>
      <c r="M993">
        <v>6.31141958566998</v>
      </c>
      <c r="N993">
        <v>0.65851861537480505</v>
      </c>
      <c r="O993">
        <v>88.002525784045403</v>
      </c>
      <c r="P993">
        <v>3771.8517236983398</v>
      </c>
      <c r="Q993">
        <v>0.325730213152161</v>
      </c>
    </row>
    <row r="994" spans="1:17" x14ac:dyDescent="0.3">
      <c r="A994" t="s">
        <v>2141</v>
      </c>
      <c r="B994" t="s">
        <v>2142</v>
      </c>
      <c r="C994" t="str">
        <f>IFERROR(VLOOKUP(Table1[[#This Row],[Ticker]],[1]!Table2[[Symbol]:[Industry]],2,FALSE),"-")</f>
        <v>-</v>
      </c>
      <c r="D994" t="s">
        <v>51</v>
      </c>
      <c r="E994">
        <v>2783.0382940200002</v>
      </c>
      <c r="F994">
        <v>61.46</v>
      </c>
      <c r="G994">
        <v>57.633136700667698</v>
      </c>
      <c r="H994">
        <v>-6.1068401403341097</v>
      </c>
      <c r="I994">
        <v>-44.047956787142603</v>
      </c>
      <c r="J994">
        <v>-2.6856145598000398</v>
      </c>
      <c r="K994">
        <v>66.379799792937803</v>
      </c>
      <c r="L994">
        <v>62.264026108975202</v>
      </c>
      <c r="M994">
        <v>37.209609478943896</v>
      </c>
      <c r="N994">
        <v>0.709351023598915</v>
      </c>
      <c r="O994">
        <v>62.1054344288968</v>
      </c>
      <c r="P994">
        <v>106.24161073825501</v>
      </c>
      <c r="Q994">
        <v>4.9758862183224999E-2</v>
      </c>
    </row>
    <row r="995" spans="1:17" hidden="1" x14ac:dyDescent="0.3">
      <c r="A995" t="s">
        <v>2143</v>
      </c>
      <c r="B995" t="s">
        <v>2144</v>
      </c>
      <c r="C995" t="str">
        <f>IFERROR(VLOOKUP(Table1[[#This Row],[Ticker]],[1]!Table2[[Symbol]:[Industry]],2,FALSE),"-")</f>
        <v>-</v>
      </c>
      <c r="D995" t="s">
        <v>305</v>
      </c>
      <c r="E995">
        <v>2781.6822284999998</v>
      </c>
      <c r="F995">
        <v>157.33000000000001</v>
      </c>
      <c r="G995">
        <v>51.909540764305802</v>
      </c>
      <c r="H995">
        <v>18.439659332616799</v>
      </c>
      <c r="I995">
        <v>4.3775888622931998</v>
      </c>
      <c r="J995">
        <v>8.7333184597089506</v>
      </c>
      <c r="K995">
        <v>141.474041076606</v>
      </c>
      <c r="L995">
        <v>129.01845970424699</v>
      </c>
      <c r="M995">
        <v>64.347613476062307</v>
      </c>
      <c r="N995">
        <v>2.11312931335668</v>
      </c>
      <c r="O995">
        <v>4.8751032860865502</v>
      </c>
      <c r="P995">
        <v>87.297619047618994</v>
      </c>
      <c r="Q995">
        <v>0.165417799212418</v>
      </c>
    </row>
    <row r="996" spans="1:17" hidden="1" x14ac:dyDescent="0.3">
      <c r="A996" t="s">
        <v>2145</v>
      </c>
      <c r="B996" t="s">
        <v>2146</v>
      </c>
      <c r="C996" t="str">
        <f>IFERROR(VLOOKUP(Table1[[#This Row],[Ticker]],[1]!Table2[[Symbol]:[Industry]],2,FALSE),"-")</f>
        <v>-</v>
      </c>
      <c r="D996" t="s">
        <v>46</v>
      </c>
      <c r="E996">
        <v>2779.57602</v>
      </c>
      <c r="F996">
        <v>302.60000000000002</v>
      </c>
      <c r="G996">
        <v>1888.29980336733</v>
      </c>
      <c r="H996">
        <v>49.023119828665202</v>
      </c>
      <c r="I996">
        <v>154.84840772391399</v>
      </c>
      <c r="J996">
        <v>18.334742184999701</v>
      </c>
      <c r="K996">
        <v>205.94817718264599</v>
      </c>
      <c r="L996">
        <v>135.62217037463901</v>
      </c>
      <c r="M996">
        <v>94.717931214283098</v>
      </c>
      <c r="N996">
        <v>2.9190834848187701</v>
      </c>
      <c r="O996">
        <v>0</v>
      </c>
      <c r="P996">
        <v>1917.3333333333301</v>
      </c>
    </row>
    <row r="997" spans="1:17" hidden="1" x14ac:dyDescent="0.3">
      <c r="A997" t="s">
        <v>2147</v>
      </c>
      <c r="B997" t="s">
        <v>2148</v>
      </c>
      <c r="C997" t="str">
        <f>IFERROR(VLOOKUP(Table1[[#This Row],[Ticker]],[1]!Table2[[Symbol]:[Industry]],2,FALSE),"-")</f>
        <v>-</v>
      </c>
      <c r="D997" t="s">
        <v>46</v>
      </c>
      <c r="E997">
        <v>2777.3770800000002</v>
      </c>
      <c r="F997">
        <v>571.15</v>
      </c>
      <c r="G997">
        <v>-26.621839092769601</v>
      </c>
      <c r="H997">
        <v>8.5733964082281293</v>
      </c>
      <c r="I997">
        <v>-23.936280637107</v>
      </c>
      <c r="J997">
        <v>-10.4888947299234</v>
      </c>
      <c r="K997">
        <v>575.28264328142302</v>
      </c>
      <c r="L997">
        <v>572.32457506134904</v>
      </c>
      <c r="M997">
        <v>76.449381541383602</v>
      </c>
      <c r="N997">
        <v>1.3029702892156101</v>
      </c>
      <c r="O997">
        <v>48.822550993609298</v>
      </c>
      <c r="P997">
        <v>32.042538434862998</v>
      </c>
      <c r="Q997">
        <v>0.19002035510231299</v>
      </c>
    </row>
    <row r="998" spans="1:17" hidden="1" x14ac:dyDescent="0.3">
      <c r="A998" t="s">
        <v>2149</v>
      </c>
      <c r="B998" t="s">
        <v>2150</v>
      </c>
      <c r="C998" t="str">
        <f>IFERROR(VLOOKUP(Table1[[#This Row],[Ticker]],[1]!Table2[[Symbol]:[Industry]],2,FALSE),"-")</f>
        <v>-</v>
      </c>
      <c r="D998" t="s">
        <v>750</v>
      </c>
      <c r="E998">
        <v>2776.7934</v>
      </c>
      <c r="F998">
        <v>34.32</v>
      </c>
      <c r="G998">
        <v>131.806295228756</v>
      </c>
      <c r="H998">
        <v>0.30332315695335599</v>
      </c>
      <c r="I998">
        <v>-31.3744619748711</v>
      </c>
      <c r="J998">
        <v>-4.3194708515662503</v>
      </c>
      <c r="K998">
        <v>34.631350523885999</v>
      </c>
      <c r="L998">
        <v>32.122472207236399</v>
      </c>
      <c r="M998">
        <v>38.8951623832438</v>
      </c>
      <c r="N998">
        <v>0.53287333875936904</v>
      </c>
      <c r="O998">
        <v>31.847319347319299</v>
      </c>
      <c r="P998">
        <v>169.12370123505099</v>
      </c>
      <c r="Q998">
        <v>0.15242595916648699</v>
      </c>
    </row>
    <row r="999" spans="1:17" x14ac:dyDescent="0.3">
      <c r="A999" t="s">
        <v>2151</v>
      </c>
      <c r="B999" t="s">
        <v>2152</v>
      </c>
      <c r="C999" t="str">
        <f>IFERROR(VLOOKUP(Table1[[#This Row],[Ticker]],[1]!Table2[[Symbol]:[Industry]],2,FALSE),"-")</f>
        <v>-</v>
      </c>
      <c r="D999" t="s">
        <v>257</v>
      </c>
      <c r="E999">
        <v>2773.6264523999998</v>
      </c>
      <c r="F999">
        <v>406.55</v>
      </c>
      <c r="G999">
        <v>-59.531863156869903</v>
      </c>
      <c r="H999">
        <v>-7.5709739377045597</v>
      </c>
      <c r="I999">
        <v>-29.9597379501975</v>
      </c>
      <c r="J999">
        <v>-3.53585490578303</v>
      </c>
      <c r="K999">
        <v>428.52436517580099</v>
      </c>
      <c r="L999">
        <v>474.35163791545199</v>
      </c>
      <c r="M999">
        <v>34.796949465246001</v>
      </c>
      <c r="N999">
        <v>0.64578703109275104</v>
      </c>
      <c r="O999">
        <v>49.022260484565201</v>
      </c>
      <c r="P999">
        <v>2.1739130434782701</v>
      </c>
      <c r="Q999">
        <v>-0.12944093906436999</v>
      </c>
    </row>
    <row r="1000" spans="1:17" hidden="1" x14ac:dyDescent="0.3">
      <c r="A1000" t="s">
        <v>2153</v>
      </c>
      <c r="B1000" t="s">
        <v>2154</v>
      </c>
      <c r="C1000" t="str">
        <f>IFERROR(VLOOKUP(Table1[[#This Row],[Ticker]],[1]!Table2[[Symbol]:[Industry]],2,FALSE),"-")</f>
        <v>-</v>
      </c>
      <c r="D1000" t="s">
        <v>54</v>
      </c>
      <c r="E1000">
        <v>2753.6411354249999</v>
      </c>
      <c r="F1000">
        <v>1120.55</v>
      </c>
      <c r="G1000">
        <v>27.5662883555718</v>
      </c>
      <c r="H1000">
        <v>-3.1567876044886298</v>
      </c>
      <c r="I1000">
        <v>5.8352292130273202</v>
      </c>
      <c r="J1000">
        <v>-1.5508080898513801</v>
      </c>
      <c r="K1000">
        <v>1118.67202829642</v>
      </c>
      <c r="L1000">
        <v>1004.43182192815</v>
      </c>
      <c r="M1000">
        <v>44.272901015417602</v>
      </c>
      <c r="N1000">
        <v>0.46681511060460701</v>
      </c>
      <c r="O1000">
        <v>10.6599437776092</v>
      </c>
      <c r="P1000">
        <v>86.773897824818704</v>
      </c>
      <c r="Q1000">
        <v>1.153825303356E-2</v>
      </c>
    </row>
    <row r="1001" spans="1:17" hidden="1" x14ac:dyDescent="0.3">
      <c r="A1001" t="s">
        <v>2155</v>
      </c>
      <c r="B1001" t="s">
        <v>2156</v>
      </c>
      <c r="C1001" t="str">
        <f>IFERROR(VLOOKUP(Table1[[#This Row],[Ticker]],[1]!Table2[[Symbol]:[Industry]],2,FALSE),"-")</f>
        <v>-</v>
      </c>
      <c r="D1001" t="s">
        <v>365</v>
      </c>
      <c r="E1001">
        <v>2747.0130146249999</v>
      </c>
      <c r="F1001">
        <v>1862.1</v>
      </c>
      <c r="G1001">
        <v>-52.565961233066602</v>
      </c>
      <c r="H1001">
        <v>-3.20608302177452</v>
      </c>
      <c r="I1001">
        <v>-17.093599179254198</v>
      </c>
      <c r="J1001">
        <v>-1.1819425503699099</v>
      </c>
      <c r="K1001">
        <v>1883.9459895886</v>
      </c>
      <c r="L1001">
        <v>1975.0118319329899</v>
      </c>
      <c r="M1001">
        <v>43.052931253724402</v>
      </c>
      <c r="N1001">
        <v>0.450312735631267</v>
      </c>
      <c r="O1001">
        <v>32.645937382525098</v>
      </c>
      <c r="P1001">
        <v>10.1834319526627</v>
      </c>
      <c r="Q1001">
        <v>-0.106114611008904</v>
      </c>
    </row>
    <row r="1002" spans="1:17" hidden="1" x14ac:dyDescent="0.3">
      <c r="A1002" t="s">
        <v>2157</v>
      </c>
      <c r="B1002" t="s">
        <v>2158</v>
      </c>
      <c r="C1002" t="str">
        <f>IFERROR(VLOOKUP(Table1[[#This Row],[Ticker]],[1]!Table2[[Symbol]:[Industry]],2,FALSE),"-")</f>
        <v>-</v>
      </c>
      <c r="D1002" t="s">
        <v>535</v>
      </c>
      <c r="E1002">
        <v>2746.8319999999999</v>
      </c>
      <c r="F1002">
        <v>173.08</v>
      </c>
      <c r="G1002">
        <v>224.190959829919</v>
      </c>
      <c r="H1002">
        <v>9.4060221332980394</v>
      </c>
      <c r="I1002">
        <v>112.75187715061099</v>
      </c>
      <c r="J1002">
        <v>-7.7170029480795002</v>
      </c>
      <c r="K1002">
        <v>147.005229077134</v>
      </c>
      <c r="L1002">
        <v>112.43090190565199</v>
      </c>
      <c r="M1002">
        <v>46.464939065436504</v>
      </c>
      <c r="N1002">
        <v>1.3611282544488901</v>
      </c>
      <c r="O1002">
        <v>1.97596487173561</v>
      </c>
      <c r="P1002">
        <v>272.21505376343998</v>
      </c>
      <c r="Q1002">
        <v>4.8619327961042E-2</v>
      </c>
    </row>
    <row r="1003" spans="1:17" hidden="1" x14ac:dyDescent="0.3">
      <c r="A1003" t="s">
        <v>2159</v>
      </c>
      <c r="B1003" t="s">
        <v>2160</v>
      </c>
      <c r="C1003" t="str">
        <f>IFERROR(VLOOKUP(Table1[[#This Row],[Ticker]],[1]!Table2[[Symbol]:[Industry]],2,FALSE),"-")</f>
        <v>-</v>
      </c>
      <c r="D1003" t="s">
        <v>517</v>
      </c>
      <c r="E1003">
        <v>2743.1940905199999</v>
      </c>
      <c r="F1003">
        <v>88</v>
      </c>
      <c r="G1003">
        <v>10.9823809329668</v>
      </c>
      <c r="H1003">
        <v>13.997584020887</v>
      </c>
      <c r="I1003">
        <v>3.1712394080942801</v>
      </c>
      <c r="J1003">
        <v>-2.0081031830726701</v>
      </c>
      <c r="K1003">
        <v>80.491894731039295</v>
      </c>
      <c r="L1003">
        <v>75.016595516501496</v>
      </c>
      <c r="M1003">
        <v>73.510634036665294</v>
      </c>
      <c r="N1003">
        <v>2.9357877548862201</v>
      </c>
      <c r="O1003">
        <v>32.784090909090899</v>
      </c>
      <c r="P1003">
        <v>70.8737864077669</v>
      </c>
      <c r="Q1003">
        <v>0.146484525747304</v>
      </c>
    </row>
    <row r="1004" spans="1:17" hidden="1" x14ac:dyDescent="0.3">
      <c r="A1004" t="s">
        <v>2161</v>
      </c>
      <c r="B1004" t="s">
        <v>2162</v>
      </c>
      <c r="C1004" t="str">
        <f>IFERROR(VLOOKUP(Table1[[#This Row],[Ticker]],[1]!Table2[[Symbol]:[Industry]],2,FALSE),"-")</f>
        <v>-</v>
      </c>
      <c r="D1004" t="s">
        <v>384</v>
      </c>
      <c r="E1004">
        <v>2741.499652125</v>
      </c>
      <c r="F1004">
        <v>946.6</v>
      </c>
      <c r="G1004">
        <v>58.412014588456501</v>
      </c>
      <c r="H1004">
        <v>21.535458423038101</v>
      </c>
      <c r="I1004">
        <v>67.701411526502795</v>
      </c>
      <c r="J1004">
        <v>-9.1209418009656993</v>
      </c>
      <c r="K1004">
        <v>826.01299710473597</v>
      </c>
      <c r="L1004">
        <v>667.34047664227603</v>
      </c>
      <c r="M1004">
        <v>49.689029946077397</v>
      </c>
      <c r="N1004">
        <v>1.4955708103865699</v>
      </c>
      <c r="O1004">
        <v>14.54151700824</v>
      </c>
      <c r="P1004">
        <v>107.38306495782599</v>
      </c>
      <c r="Q1004">
        <v>6.7200952459247995E-2</v>
      </c>
    </row>
    <row r="1005" spans="1:17" hidden="1" x14ac:dyDescent="0.3">
      <c r="A1005" t="s">
        <v>2163</v>
      </c>
      <c r="B1005" t="s">
        <v>2164</v>
      </c>
      <c r="C1005" t="str">
        <f>IFERROR(VLOOKUP(Table1[[#This Row],[Ticker]],[1]!Table2[[Symbol]:[Industry]],2,FALSE),"-")</f>
        <v>-</v>
      </c>
      <c r="D1005" t="s">
        <v>933</v>
      </c>
      <c r="E1005">
        <v>2734.100688</v>
      </c>
      <c r="F1005">
        <v>1235</v>
      </c>
      <c r="G1005">
        <v>20.446014938382501</v>
      </c>
      <c r="H1005">
        <v>44.003318515125599</v>
      </c>
      <c r="I1005">
        <v>45.170016842953302</v>
      </c>
      <c r="J1005">
        <v>-3.1314208284073599</v>
      </c>
      <c r="K1005">
        <v>968.83362661445699</v>
      </c>
      <c r="L1005">
        <v>827.62337622882001</v>
      </c>
      <c r="M1005">
        <v>65.792660716332094</v>
      </c>
      <c r="N1005">
        <v>2.0880761132174599</v>
      </c>
      <c r="O1005">
        <v>6.8825910931174104</v>
      </c>
      <c r="P1005">
        <v>92.202941405338095</v>
      </c>
      <c r="Q1005">
        <v>7.8495844331343004E-2</v>
      </c>
    </row>
    <row r="1006" spans="1:17" hidden="1" x14ac:dyDescent="0.3">
      <c r="A1006" t="s">
        <v>2165</v>
      </c>
      <c r="B1006" t="s">
        <v>2166</v>
      </c>
      <c r="C1006" t="str">
        <f>IFERROR(VLOOKUP(Table1[[#This Row],[Ticker]],[1]!Table2[[Symbol]:[Industry]],2,FALSE),"-")</f>
        <v>-</v>
      </c>
      <c r="D1006" t="s">
        <v>415</v>
      </c>
      <c r="E1006">
        <v>2726.8071250049902</v>
      </c>
      <c r="F1006">
        <v>1172.4000000000001</v>
      </c>
      <c r="G1006">
        <v>-41.973400456285702</v>
      </c>
      <c r="H1006">
        <v>-5.46115031178166</v>
      </c>
      <c r="I1006">
        <v>-20.868751887968401</v>
      </c>
      <c r="J1006">
        <v>-0.48630439349364202</v>
      </c>
      <c r="K1006">
        <v>1180.5677104692099</v>
      </c>
      <c r="L1006">
        <v>1208.52420889008</v>
      </c>
      <c r="M1006">
        <v>58.8221861421491</v>
      </c>
      <c r="N1006">
        <v>0.85631039350542504</v>
      </c>
      <c r="O1006">
        <v>22.8249744114636</v>
      </c>
      <c r="P1006">
        <v>7.4610449129239402</v>
      </c>
      <c r="Q1006">
        <v>-1.9225976704432001E-2</v>
      </c>
    </row>
    <row r="1007" spans="1:17" hidden="1" x14ac:dyDescent="0.3">
      <c r="A1007" t="s">
        <v>2167</v>
      </c>
      <c r="B1007" t="s">
        <v>2168</v>
      </c>
      <c r="C1007" t="str">
        <f>IFERROR(VLOOKUP(Table1[[#This Row],[Ticker]],[1]!Table2[[Symbol]:[Industry]],2,FALSE),"-")</f>
        <v>-</v>
      </c>
      <c r="D1007" t="s">
        <v>204</v>
      </c>
      <c r="E1007">
        <v>2718.0400336399998</v>
      </c>
      <c r="F1007">
        <v>2951.2</v>
      </c>
      <c r="G1007">
        <v>-0.68142280294933499</v>
      </c>
      <c r="H1007">
        <v>0.23531629459322501</v>
      </c>
      <c r="I1007">
        <v>10.209232890175199</v>
      </c>
      <c r="J1007">
        <v>-0.28369596468841202</v>
      </c>
      <c r="K1007">
        <v>2826.3910884940001</v>
      </c>
      <c r="L1007">
        <v>2595.2637545253801</v>
      </c>
      <c r="M1007">
        <v>62.756035751301802</v>
      </c>
      <c r="N1007">
        <v>1.31924549709261</v>
      </c>
      <c r="O1007">
        <v>2.7988614800759</v>
      </c>
      <c r="P1007">
        <v>40.600285850404902</v>
      </c>
      <c r="Q1007">
        <v>6.5176769582831001E-2</v>
      </c>
    </row>
    <row r="1008" spans="1:17" hidden="1" x14ac:dyDescent="0.3">
      <c r="A1008" t="s">
        <v>2169</v>
      </c>
      <c r="B1008" t="s">
        <v>2170</v>
      </c>
      <c r="C1008" t="str">
        <f>IFERROR(VLOOKUP(Table1[[#This Row],[Ticker]],[1]!Table2[[Symbol]:[Industry]],2,FALSE),"-")</f>
        <v>-</v>
      </c>
      <c r="D1008" t="s">
        <v>959</v>
      </c>
      <c r="E1008">
        <v>2716.7136896249999</v>
      </c>
      <c r="F1008">
        <v>406.75</v>
      </c>
      <c r="G1008">
        <v>-2.51720026148883</v>
      </c>
      <c r="H1008">
        <v>6.4959298112983603</v>
      </c>
      <c r="I1008">
        <v>5.1087141367879898</v>
      </c>
      <c r="J1008">
        <v>-6.7392618696761897</v>
      </c>
      <c r="K1008">
        <v>398.036566848554</v>
      </c>
      <c r="M1008">
        <v>46.3104647026611</v>
      </c>
      <c r="N1008">
        <v>0.67689945518736705</v>
      </c>
      <c r="O1008">
        <v>16.754763368162202</v>
      </c>
      <c r="P1008">
        <v>44.135364989369201</v>
      </c>
    </row>
    <row r="1009" spans="1:17" hidden="1" x14ac:dyDescent="0.3">
      <c r="A1009" t="s">
        <v>2171</v>
      </c>
      <c r="B1009" t="s">
        <v>2172</v>
      </c>
      <c r="C1009" t="str">
        <f>IFERROR(VLOOKUP(Table1[[#This Row],[Ticker]],[1]!Table2[[Symbol]:[Industry]],2,FALSE),"-")</f>
        <v>-</v>
      </c>
      <c r="D1009" t="s">
        <v>627</v>
      </c>
      <c r="E1009">
        <v>2706.1615820000002</v>
      </c>
      <c r="F1009">
        <v>629.35</v>
      </c>
      <c r="G1009">
        <v>-16.9498256026863</v>
      </c>
      <c r="H1009">
        <v>-2.3054216952406898</v>
      </c>
      <c r="I1009">
        <v>9.4183008408973308</v>
      </c>
      <c r="J1009">
        <v>-5.2206114485399704</v>
      </c>
      <c r="K1009">
        <v>624.66508569697203</v>
      </c>
      <c r="L1009">
        <v>570.85604055916497</v>
      </c>
      <c r="M1009">
        <v>30.798317687359098</v>
      </c>
      <c r="N1009">
        <v>0.52710945445336199</v>
      </c>
      <c r="O1009">
        <v>11.225867959005299</v>
      </c>
      <c r="P1009">
        <v>38.3186813186813</v>
      </c>
      <c r="Q1009">
        <v>9.6577805436779997E-3</v>
      </c>
    </row>
    <row r="1010" spans="1:17" hidden="1" x14ac:dyDescent="0.3">
      <c r="A1010" t="s">
        <v>2173</v>
      </c>
      <c r="B1010" t="s">
        <v>2174</v>
      </c>
      <c r="C1010" t="str">
        <f>IFERROR(VLOOKUP(Table1[[#This Row],[Ticker]],[1]!Table2[[Symbol]:[Industry]],2,FALSE),"-")</f>
        <v>-</v>
      </c>
      <c r="D1010" t="s">
        <v>127</v>
      </c>
      <c r="E1010">
        <v>2698.6838931960001</v>
      </c>
      <c r="F1010">
        <v>50.04</v>
      </c>
      <c r="G1010">
        <v>3.94547614614561</v>
      </c>
      <c r="H1010">
        <v>5.4755697433810999</v>
      </c>
      <c r="I1010">
        <v>22.996832923024499</v>
      </c>
      <c r="J1010">
        <v>-3.3480922809441398</v>
      </c>
      <c r="K1010">
        <v>46.360917699821499</v>
      </c>
      <c r="L1010">
        <v>40.609203652974699</v>
      </c>
      <c r="M1010">
        <v>60.508042876287902</v>
      </c>
      <c r="N1010">
        <v>0.933248194054209</v>
      </c>
      <c r="O1010">
        <v>7.8137490007993602</v>
      </c>
      <c r="P1010">
        <v>63.102998696218997</v>
      </c>
      <c r="Q1010">
        <v>0.12738711106095099</v>
      </c>
    </row>
    <row r="1011" spans="1:17" x14ac:dyDescent="0.3">
      <c r="A1011" t="s">
        <v>2175</v>
      </c>
      <c r="B1011" t="s">
        <v>2176</v>
      </c>
      <c r="C1011" t="str">
        <f>IFERROR(VLOOKUP(Table1[[#This Row],[Ticker]],[1]!Table2[[Symbol]:[Industry]],2,FALSE),"-")</f>
        <v>-</v>
      </c>
      <c r="D1011" t="s">
        <v>1922</v>
      </c>
      <c r="E1011">
        <v>2690.0752409940001</v>
      </c>
      <c r="F1011">
        <v>14.05</v>
      </c>
      <c r="G1011">
        <v>-49.878600388534103</v>
      </c>
      <c r="H1011">
        <v>-9.0934304734418294</v>
      </c>
      <c r="I1011">
        <v>-44.918002985517298</v>
      </c>
      <c r="J1011">
        <v>-7.55191866940305</v>
      </c>
      <c r="K1011">
        <v>15.250004648944801</v>
      </c>
      <c r="L1011">
        <v>16.8274559627061</v>
      </c>
      <c r="M1011">
        <v>40.0346249587272</v>
      </c>
      <c r="N1011">
        <v>0.74058299682268203</v>
      </c>
      <c r="O1011">
        <v>85.409252669039105</v>
      </c>
      <c r="P1011">
        <v>9.3385214007782196</v>
      </c>
      <c r="Q1011">
        <v>-1.4186603580523E-2</v>
      </c>
    </row>
    <row r="1012" spans="1:17" hidden="1" x14ac:dyDescent="0.3">
      <c r="A1012" t="s">
        <v>2177</v>
      </c>
      <c r="B1012" t="s">
        <v>2178</v>
      </c>
      <c r="C1012" t="str">
        <f>IFERROR(VLOOKUP(Table1[[#This Row],[Ticker]],[1]!Table2[[Symbol]:[Industry]],2,FALSE),"-")</f>
        <v>-</v>
      </c>
      <c r="D1012" t="s">
        <v>974</v>
      </c>
      <c r="E1012">
        <v>2682.73081568</v>
      </c>
      <c r="F1012">
        <v>396</v>
      </c>
      <c r="G1012">
        <v>384.25652209485298</v>
      </c>
      <c r="H1012">
        <v>-2.7536662453968601</v>
      </c>
      <c r="I1012">
        <v>135.71642197157601</v>
      </c>
      <c r="J1012">
        <v>-9.9126661280361308</v>
      </c>
      <c r="K1012">
        <v>351.852709146949</v>
      </c>
      <c r="L1012">
        <v>234.64971953294099</v>
      </c>
      <c r="M1012">
        <v>53.749969295287897</v>
      </c>
      <c r="N1012">
        <v>0.744473917519621</v>
      </c>
      <c r="O1012">
        <v>9.8863636363636296</v>
      </c>
      <c r="Q1012">
        <v>0.18383485487554599</v>
      </c>
    </row>
    <row r="1013" spans="1:17" x14ac:dyDescent="0.3">
      <c r="A1013" t="s">
        <v>2179</v>
      </c>
      <c r="B1013" t="s">
        <v>2180</v>
      </c>
      <c r="C1013" t="str">
        <f>IFERROR(VLOOKUP(Table1[[#This Row],[Ticker]],[1]!Table2[[Symbol]:[Industry]],2,FALSE),"-")</f>
        <v>-</v>
      </c>
      <c r="D1013" t="s">
        <v>46</v>
      </c>
      <c r="E1013">
        <v>2673.04596713</v>
      </c>
      <c r="F1013">
        <v>671.5</v>
      </c>
      <c r="G1013">
        <v>-45.865335762382301</v>
      </c>
      <c r="H1013">
        <v>-4.4666797353278902</v>
      </c>
      <c r="I1013">
        <v>-14.5512359307581</v>
      </c>
      <c r="J1013">
        <v>-3.7949890908985902</v>
      </c>
      <c r="K1013">
        <v>680.54732002296305</v>
      </c>
      <c r="L1013">
        <v>694.40010785386505</v>
      </c>
      <c r="M1013">
        <v>42.478567686516499</v>
      </c>
      <c r="N1013">
        <v>0.46541412836257001</v>
      </c>
      <c r="O1013">
        <v>24.944154877140701</v>
      </c>
      <c r="P1013">
        <v>11.935322553758899</v>
      </c>
      <c r="Q1013">
        <v>3.1999426882458999E-2</v>
      </c>
    </row>
    <row r="1014" spans="1:17" hidden="1" x14ac:dyDescent="0.3">
      <c r="A1014" t="s">
        <v>2181</v>
      </c>
      <c r="B1014" t="s">
        <v>2182</v>
      </c>
      <c r="C1014" t="str">
        <f>IFERROR(VLOOKUP(Table1[[#This Row],[Ticker]],[1]!Table2[[Symbol]:[Industry]],2,FALSE),"-")</f>
        <v>-</v>
      </c>
      <c r="D1014" t="s">
        <v>124</v>
      </c>
      <c r="E1014">
        <v>2672.8989000000001</v>
      </c>
      <c r="F1014">
        <v>488</v>
      </c>
      <c r="G1014">
        <v>-44.604464222054297</v>
      </c>
      <c r="H1014">
        <v>11.827677490195301</v>
      </c>
      <c r="I1014">
        <v>2.6825751173613401</v>
      </c>
      <c r="J1014">
        <v>18.434756140435301</v>
      </c>
      <c r="K1014">
        <v>409.464936829522</v>
      </c>
      <c r="L1014">
        <v>435.43472704372198</v>
      </c>
      <c r="M1014">
        <v>76.493080197821499</v>
      </c>
      <c r="N1014">
        <v>1.3489848715822399</v>
      </c>
      <c r="O1014">
        <v>22.9508196721311</v>
      </c>
      <c r="P1014">
        <v>50.153846153846096</v>
      </c>
      <c r="Q1014">
        <v>0.26719666055060298</v>
      </c>
    </row>
    <row r="1015" spans="1:17" hidden="1" x14ac:dyDescent="0.3">
      <c r="A1015" t="s">
        <v>2183</v>
      </c>
      <c r="B1015" t="s">
        <v>2184</v>
      </c>
      <c r="C1015" t="str">
        <f>IFERROR(VLOOKUP(Table1[[#This Row],[Ticker]],[1]!Table2[[Symbol]:[Industry]],2,FALSE),"-")</f>
        <v>-</v>
      </c>
      <c r="D1015" t="s">
        <v>573</v>
      </c>
      <c r="E1015">
        <v>2671.4531139999999</v>
      </c>
      <c r="F1015">
        <v>1151</v>
      </c>
      <c r="G1015">
        <v>85.505146641643194</v>
      </c>
      <c r="H1015">
        <v>13.065164174891599</v>
      </c>
      <c r="I1015">
        <v>72.954781952058099</v>
      </c>
      <c r="J1015">
        <v>-8.2386482786346296</v>
      </c>
      <c r="K1015">
        <v>997.67676797434103</v>
      </c>
      <c r="L1015">
        <v>775.587497386103</v>
      </c>
      <c r="M1015">
        <v>55.828307979505098</v>
      </c>
      <c r="N1015">
        <v>1.2355275048635801</v>
      </c>
      <c r="O1015">
        <v>7.73240660295395</v>
      </c>
      <c r="P1015">
        <v>137.31958762886501</v>
      </c>
    </row>
    <row r="1016" spans="1:17" hidden="1" x14ac:dyDescent="0.3">
      <c r="A1016" t="s">
        <v>2185</v>
      </c>
      <c r="B1016" t="s">
        <v>2186</v>
      </c>
      <c r="C1016" t="str">
        <f>IFERROR(VLOOKUP(Table1[[#This Row],[Ticker]],[1]!Table2[[Symbol]:[Industry]],2,FALSE),"-")</f>
        <v>-</v>
      </c>
      <c r="D1016" t="s">
        <v>1852</v>
      </c>
      <c r="E1016">
        <v>2663.7049593000002</v>
      </c>
      <c r="F1016">
        <v>659.6</v>
      </c>
      <c r="G1016">
        <v>3252.6634708030301</v>
      </c>
      <c r="H1016">
        <v>-7.26405108220656</v>
      </c>
      <c r="I1016">
        <v>99.215563223626404</v>
      </c>
      <c r="J1016">
        <v>-3.8415296750956398</v>
      </c>
      <c r="K1016">
        <v>669.23835521637898</v>
      </c>
      <c r="L1016">
        <v>434.31534823460299</v>
      </c>
      <c r="M1016">
        <v>41.9264904720864</v>
      </c>
      <c r="N1016">
        <v>0.49591983527735101</v>
      </c>
      <c r="O1016">
        <v>43.829593693147302</v>
      </c>
    </row>
    <row r="1017" spans="1:17" hidden="1" x14ac:dyDescent="0.3">
      <c r="A1017" t="s">
        <v>2187</v>
      </c>
      <c r="B1017" t="s">
        <v>2188</v>
      </c>
      <c r="C1017" t="str">
        <f>IFERROR(VLOOKUP(Table1[[#This Row],[Ticker]],[1]!Table2[[Symbol]:[Industry]],2,FALSE),"-")</f>
        <v>-</v>
      </c>
      <c r="D1017" t="s">
        <v>170</v>
      </c>
      <c r="E1017">
        <v>2662.0422968749999</v>
      </c>
      <c r="F1017">
        <v>408.2</v>
      </c>
      <c r="G1017">
        <v>-7.2559520283490597</v>
      </c>
      <c r="H1017">
        <v>-7.6505193922500103</v>
      </c>
      <c r="I1017">
        <v>25.883352391015901</v>
      </c>
      <c r="J1017">
        <v>-1.32580352817756</v>
      </c>
      <c r="K1017">
        <v>414.45946216429701</v>
      </c>
      <c r="L1017">
        <v>365.27989705673502</v>
      </c>
      <c r="M1017">
        <v>38.125225019551799</v>
      </c>
      <c r="N1017">
        <v>0.67723584782081003</v>
      </c>
      <c r="O1017">
        <v>18.569328760411501</v>
      </c>
      <c r="P1017">
        <v>65.263157894736807</v>
      </c>
      <c r="Q1017">
        <v>0.114219393028092</v>
      </c>
    </row>
    <row r="1018" spans="1:17" hidden="1" x14ac:dyDescent="0.3">
      <c r="A1018" t="s">
        <v>2189</v>
      </c>
      <c r="B1018" t="s">
        <v>2190</v>
      </c>
      <c r="C1018" t="str">
        <f>IFERROR(VLOOKUP(Table1[[#This Row],[Ticker]],[1]!Table2[[Symbol]:[Industry]],2,FALSE),"-")</f>
        <v>-</v>
      </c>
      <c r="D1018" t="s">
        <v>231</v>
      </c>
      <c r="E1018">
        <v>2659.8</v>
      </c>
      <c r="F1018">
        <v>630.95000000000005</v>
      </c>
      <c r="G1018">
        <v>74.334721444154098</v>
      </c>
      <c r="H1018">
        <v>45.530102617319301</v>
      </c>
      <c r="I1018">
        <v>107.760796182156</v>
      </c>
      <c r="J1018">
        <v>17.385395555813801</v>
      </c>
      <c r="K1018">
        <v>466.97364133079498</v>
      </c>
      <c r="L1018">
        <v>368.11769347968902</v>
      </c>
      <c r="M1018">
        <v>91.560772589436297</v>
      </c>
      <c r="N1018">
        <v>1.6448892899722201</v>
      </c>
      <c r="O1018">
        <v>1.4184959188524999</v>
      </c>
      <c r="P1018">
        <v>177.40162673114901</v>
      </c>
      <c r="Q1018">
        <v>0.20257612765442801</v>
      </c>
    </row>
    <row r="1019" spans="1:17" x14ac:dyDescent="0.3">
      <c r="A1019" t="s">
        <v>2191</v>
      </c>
      <c r="B1019" t="s">
        <v>2192</v>
      </c>
      <c r="C1019" t="str">
        <f>IFERROR(VLOOKUP(Table1[[#This Row],[Ticker]],[1]!Table2[[Symbol]:[Industry]],2,FALSE),"-")</f>
        <v>-</v>
      </c>
      <c r="D1019" t="s">
        <v>1199</v>
      </c>
      <c r="E1019">
        <v>2653.6391784749999</v>
      </c>
      <c r="F1019">
        <v>366.8</v>
      </c>
      <c r="G1019">
        <v>-67.639271032196902</v>
      </c>
      <c r="H1019">
        <v>-14.143697977533799</v>
      </c>
      <c r="I1019">
        <v>-20.467083169191199</v>
      </c>
      <c r="J1019">
        <v>-3.8617949109889</v>
      </c>
      <c r="K1019">
        <v>402.01868992377098</v>
      </c>
      <c r="L1019">
        <v>423.754815584043</v>
      </c>
      <c r="M1019">
        <v>28.710676849276702</v>
      </c>
      <c r="N1019">
        <v>0.62939132493168704</v>
      </c>
      <c r="O1019">
        <v>67.652671755725194</v>
      </c>
      <c r="P1019">
        <v>16.4444444444444</v>
      </c>
      <c r="Q1019">
        <v>-2.5988112783663E-2</v>
      </c>
    </row>
    <row r="1020" spans="1:17" hidden="1" x14ac:dyDescent="0.3">
      <c r="A1020" t="s">
        <v>2193</v>
      </c>
      <c r="B1020" t="s">
        <v>2194</v>
      </c>
      <c r="C1020" t="str">
        <f>IFERROR(VLOOKUP(Table1[[#This Row],[Ticker]],[1]!Table2[[Symbol]:[Industry]],2,FALSE),"-")</f>
        <v>-</v>
      </c>
      <c r="D1020" t="s">
        <v>225</v>
      </c>
      <c r="E1020">
        <v>2652.5123351099901</v>
      </c>
      <c r="F1020">
        <v>2411.15</v>
      </c>
      <c r="G1020">
        <v>131.29361319962399</v>
      </c>
      <c r="H1020">
        <v>29.122809131078501</v>
      </c>
      <c r="I1020">
        <v>64.304447950643194</v>
      </c>
      <c r="J1020">
        <v>7.1201710921677597</v>
      </c>
      <c r="K1020">
        <v>1993.4325575709099</v>
      </c>
      <c r="L1020">
        <v>1544.6584202045501</v>
      </c>
      <c r="M1020">
        <v>85.5286383992118</v>
      </c>
      <c r="N1020">
        <v>1.0739976771050901</v>
      </c>
      <c r="O1020">
        <v>5.75658917943717</v>
      </c>
      <c r="P1020">
        <v>167.00071978295699</v>
      </c>
      <c r="Q1020">
        <v>0.13300838791630901</v>
      </c>
    </row>
    <row r="1021" spans="1:17" hidden="1" x14ac:dyDescent="0.3">
      <c r="A1021" t="s">
        <v>2195</v>
      </c>
      <c r="B1021" t="s">
        <v>2196</v>
      </c>
      <c r="C1021" t="str">
        <f>IFERROR(VLOOKUP(Table1[[#This Row],[Ticker]],[1]!Table2[[Symbol]:[Industry]],2,FALSE),"-")</f>
        <v>-</v>
      </c>
      <c r="D1021" t="s">
        <v>257</v>
      </c>
      <c r="E1021">
        <v>2646.6458289749999</v>
      </c>
      <c r="F1021">
        <v>18104.400000000001</v>
      </c>
      <c r="G1021">
        <v>-2.6851234184152002</v>
      </c>
      <c r="H1021">
        <v>-10.6182401467742</v>
      </c>
      <c r="I1021">
        <v>12.5125201190185</v>
      </c>
      <c r="J1021">
        <v>0.93738051969228098</v>
      </c>
      <c r="K1021">
        <v>17877.610610026499</v>
      </c>
      <c r="L1021">
        <v>15579.2302563309</v>
      </c>
      <c r="M1021">
        <v>44.407439924795597</v>
      </c>
      <c r="N1021">
        <v>0.81738669493771499</v>
      </c>
      <c r="O1021">
        <v>15.4415501204127</v>
      </c>
      <c r="P1021">
        <v>43.685714285714297</v>
      </c>
      <c r="Q1021">
        <v>0.13671916789045099</v>
      </c>
    </row>
    <row r="1022" spans="1:17" hidden="1" x14ac:dyDescent="0.3">
      <c r="A1022" t="s">
        <v>2197</v>
      </c>
      <c r="B1022" t="s">
        <v>2198</v>
      </c>
      <c r="C1022" t="str">
        <f>IFERROR(VLOOKUP(Table1[[#This Row],[Ticker]],[1]!Table2[[Symbol]:[Industry]],2,FALSE),"-")</f>
        <v>-</v>
      </c>
      <c r="D1022" t="s">
        <v>276</v>
      </c>
      <c r="E1022">
        <v>2644.6134801889998</v>
      </c>
      <c r="F1022">
        <v>109.08</v>
      </c>
      <c r="G1022">
        <v>-0.93018293135421004</v>
      </c>
      <c r="H1022">
        <v>22.0451361336488</v>
      </c>
      <c r="I1022">
        <v>0.219870504628849</v>
      </c>
      <c r="J1022">
        <v>-1.3796844550235201</v>
      </c>
      <c r="K1022">
        <v>91.946944315820801</v>
      </c>
      <c r="L1022">
        <v>86.549247448315597</v>
      </c>
      <c r="M1022">
        <v>68.736220045029597</v>
      </c>
      <c r="N1022">
        <v>1.9888753475722101</v>
      </c>
      <c r="O1022">
        <v>1.6685001833516699</v>
      </c>
      <c r="P1022">
        <v>52.773109243697398</v>
      </c>
      <c r="Q1022">
        <v>-4.0237552844813E-2</v>
      </c>
    </row>
    <row r="1023" spans="1:17" hidden="1" x14ac:dyDescent="0.3">
      <c r="A1023" t="s">
        <v>2199</v>
      </c>
      <c r="B1023" t="s">
        <v>2200</v>
      </c>
      <c r="C1023" t="str">
        <f>IFERROR(VLOOKUP(Table1[[#This Row],[Ticker]],[1]!Table2[[Symbol]:[Industry]],2,FALSE),"-")</f>
        <v>-</v>
      </c>
      <c r="D1023" t="s">
        <v>1670</v>
      </c>
      <c r="E1023">
        <v>2644.090741</v>
      </c>
      <c r="F1023">
        <v>61.67</v>
      </c>
      <c r="G1023">
        <v>-10.5057575270214</v>
      </c>
      <c r="H1023">
        <v>-0.59462258635321097</v>
      </c>
      <c r="I1023">
        <v>-1.0478323927858</v>
      </c>
      <c r="J1023">
        <v>-1.04787996385202</v>
      </c>
      <c r="K1023">
        <v>62.045798068053401</v>
      </c>
      <c r="L1023">
        <v>59.383259482267498</v>
      </c>
      <c r="M1023">
        <v>53.860821394049402</v>
      </c>
      <c r="N1023">
        <v>1.2013628271439301</v>
      </c>
      <c r="O1023">
        <v>6.9401653964650398</v>
      </c>
      <c r="P1023">
        <v>25.5752392588067</v>
      </c>
      <c r="Q1023">
        <v>-2.7484158448541001E-2</v>
      </c>
    </row>
    <row r="1024" spans="1:17" x14ac:dyDescent="0.3">
      <c r="A1024" t="s">
        <v>2201</v>
      </c>
      <c r="B1024" t="s">
        <v>2202</v>
      </c>
      <c r="C1024" t="str">
        <f>IFERROR(VLOOKUP(Table1[[#This Row],[Ticker]],[1]!Table2[[Symbol]:[Industry]],2,FALSE),"-")</f>
        <v>-</v>
      </c>
      <c r="D1024" t="s">
        <v>298</v>
      </c>
      <c r="E1024">
        <v>2629.1116125399999</v>
      </c>
      <c r="F1024">
        <v>1749.55</v>
      </c>
      <c r="G1024">
        <v>-21.1864040606206</v>
      </c>
      <c r="H1024">
        <v>-1.385950962403</v>
      </c>
      <c r="I1024">
        <v>-17.8369861476077</v>
      </c>
      <c r="J1024">
        <v>-2.7878411289588398</v>
      </c>
      <c r="K1024">
        <v>1768.1865116430899</v>
      </c>
      <c r="L1024">
        <v>1691.7122806290499</v>
      </c>
      <c r="M1024">
        <v>45.776684518654299</v>
      </c>
      <c r="N1024">
        <v>0.47261937364624601</v>
      </c>
      <c r="O1024">
        <v>21.5969820811065</v>
      </c>
      <c r="P1024">
        <v>33.553435114503799</v>
      </c>
      <c r="Q1024">
        <v>1.9071794879209999E-2</v>
      </c>
    </row>
    <row r="1025" spans="1:17" hidden="1" x14ac:dyDescent="0.3">
      <c r="A1025" t="s">
        <v>2203</v>
      </c>
      <c r="B1025" t="s">
        <v>2204</v>
      </c>
      <c r="C1025" t="str">
        <f>IFERROR(VLOOKUP(Table1[[#This Row],[Ticker]],[1]!Table2[[Symbol]:[Industry]],2,FALSE),"-")</f>
        <v>-</v>
      </c>
      <c r="D1025" t="s">
        <v>101</v>
      </c>
      <c r="E1025">
        <v>2628.9198000000001</v>
      </c>
      <c r="F1025">
        <v>385.05</v>
      </c>
      <c r="G1025">
        <v>82.881714943191994</v>
      </c>
      <c r="H1025">
        <v>-5.4853557921412399</v>
      </c>
      <c r="I1025">
        <v>-11.4296065420238</v>
      </c>
      <c r="J1025">
        <v>-5.6847162140565004</v>
      </c>
      <c r="K1025">
        <v>403.231910374535</v>
      </c>
      <c r="L1025">
        <v>353.281996779868</v>
      </c>
      <c r="M1025">
        <v>46.547386034758702</v>
      </c>
      <c r="N1025">
        <v>0.708108745345296</v>
      </c>
      <c r="O1025">
        <v>33.463186599142901</v>
      </c>
      <c r="P1025">
        <v>142.19519865813999</v>
      </c>
      <c r="Q1025">
        <v>0.233378353604593</v>
      </c>
    </row>
    <row r="1026" spans="1:17" hidden="1" x14ac:dyDescent="0.3">
      <c r="A1026" t="s">
        <v>2205</v>
      </c>
      <c r="B1026" t="s">
        <v>2206</v>
      </c>
      <c r="C1026" t="str">
        <f>IFERROR(VLOOKUP(Table1[[#This Row],[Ticker]],[1]!Table2[[Symbol]:[Industry]],2,FALSE),"-")</f>
        <v>-</v>
      </c>
      <c r="D1026" t="s">
        <v>443</v>
      </c>
      <c r="E1026">
        <v>2618.2146786599901</v>
      </c>
      <c r="F1026">
        <v>400.6</v>
      </c>
      <c r="G1026">
        <v>93.336717050376294</v>
      </c>
      <c r="H1026">
        <v>-8.0837511938951501</v>
      </c>
      <c r="I1026">
        <v>-12.652949224652501</v>
      </c>
      <c r="J1026">
        <v>-7.14959729466685</v>
      </c>
      <c r="K1026">
        <v>429.45943323290902</v>
      </c>
      <c r="L1026">
        <v>368.53866529266998</v>
      </c>
      <c r="M1026">
        <v>24.0521579802673</v>
      </c>
      <c r="N1026">
        <v>0.498171081754684</v>
      </c>
      <c r="O1026">
        <v>28.2326510234648</v>
      </c>
      <c r="P1026">
        <v>150.296782255545</v>
      </c>
      <c r="Q1026">
        <v>0.131949273531481</v>
      </c>
    </row>
    <row r="1027" spans="1:17" hidden="1" x14ac:dyDescent="0.3">
      <c r="A1027" t="s">
        <v>2207</v>
      </c>
      <c r="B1027" t="s">
        <v>2208</v>
      </c>
      <c r="C1027" t="str">
        <f>IFERROR(VLOOKUP(Table1[[#This Row],[Ticker]],[1]!Table2[[Symbol]:[Industry]],2,FALSE),"-")</f>
        <v>-</v>
      </c>
      <c r="D1027" t="s">
        <v>627</v>
      </c>
      <c r="E1027">
        <v>2611.4825937199998</v>
      </c>
      <c r="F1027">
        <v>1832.55</v>
      </c>
      <c r="G1027">
        <v>229.58682228449001</v>
      </c>
      <c r="H1027">
        <v>-3.05786659001491</v>
      </c>
      <c r="I1027">
        <v>-8.9438790273379407</v>
      </c>
      <c r="J1027">
        <v>-1.2526731604525001</v>
      </c>
      <c r="K1027">
        <v>1830.6933491448599</v>
      </c>
      <c r="L1027">
        <v>1448.60521413693</v>
      </c>
      <c r="M1027">
        <v>51.679414081054503</v>
      </c>
      <c r="N1027">
        <v>0.61400857266509801</v>
      </c>
      <c r="O1027">
        <v>22.528716815366501</v>
      </c>
      <c r="P1027">
        <v>280.987525987526</v>
      </c>
      <c r="Q1027">
        <v>0.24433431593045099</v>
      </c>
    </row>
    <row r="1028" spans="1:17" hidden="1" x14ac:dyDescent="0.3">
      <c r="A1028" t="s">
        <v>2209</v>
      </c>
      <c r="B1028" t="s">
        <v>2210</v>
      </c>
      <c r="C1028" t="str">
        <f>IFERROR(VLOOKUP(Table1[[#This Row],[Ticker]],[1]!Table2[[Symbol]:[Industry]],2,FALSE),"-")</f>
        <v>-</v>
      </c>
      <c r="D1028" t="s">
        <v>365</v>
      </c>
      <c r="E1028">
        <v>2605.7064714549902</v>
      </c>
      <c r="F1028">
        <v>1152.7</v>
      </c>
      <c r="G1028">
        <v>-6.4971209089137902</v>
      </c>
      <c r="H1028">
        <v>18.473599308089401</v>
      </c>
      <c r="I1028">
        <v>-16.663220866041101</v>
      </c>
      <c r="J1028">
        <v>-5.2770683833325798</v>
      </c>
      <c r="K1028">
        <v>1096.37893509172</v>
      </c>
      <c r="L1028">
        <v>1041.6288621712699</v>
      </c>
      <c r="M1028">
        <v>58.064933958501797</v>
      </c>
      <c r="N1028">
        <v>0.71757658141632996</v>
      </c>
      <c r="O1028">
        <v>12.5878372516699</v>
      </c>
      <c r="P1028">
        <v>34.034883720930203</v>
      </c>
      <c r="Q1028">
        <v>0.14102885215463401</v>
      </c>
    </row>
    <row r="1029" spans="1:17" hidden="1" x14ac:dyDescent="0.3">
      <c r="A1029" t="s">
        <v>2211</v>
      </c>
      <c r="B1029" t="s">
        <v>2212</v>
      </c>
      <c r="C1029" t="str">
        <f>IFERROR(VLOOKUP(Table1[[#This Row],[Ticker]],[1]!Table2[[Symbol]:[Industry]],2,FALSE),"-")</f>
        <v>-</v>
      </c>
      <c r="D1029" t="s">
        <v>225</v>
      </c>
      <c r="E1029">
        <v>2587.6006110899998</v>
      </c>
      <c r="F1029">
        <v>6012.75</v>
      </c>
      <c r="G1029">
        <v>108.446228318293</v>
      </c>
      <c r="H1029">
        <v>-1.77648241228083</v>
      </c>
      <c r="I1029">
        <v>23.217499958040701</v>
      </c>
      <c r="J1029">
        <v>-2.7373046053771999</v>
      </c>
      <c r="K1029">
        <v>5752.7627272764103</v>
      </c>
      <c r="L1029">
        <v>4575.17050971969</v>
      </c>
      <c r="M1029">
        <v>53.744161662110002</v>
      </c>
      <c r="N1029">
        <v>0.10309953977385</v>
      </c>
      <c r="O1029">
        <v>12.430252380358301</v>
      </c>
      <c r="P1029">
        <v>146.520161538303</v>
      </c>
      <c r="Q1029">
        <v>0.11155537400747199</v>
      </c>
    </row>
    <row r="1030" spans="1:17" hidden="1" x14ac:dyDescent="0.3">
      <c r="A1030" t="s">
        <v>2213</v>
      </c>
      <c r="B1030" t="s">
        <v>2214</v>
      </c>
      <c r="C1030" t="str">
        <f>IFERROR(VLOOKUP(Table1[[#This Row],[Ticker]],[1]!Table2[[Symbol]:[Industry]],2,FALSE),"-")</f>
        <v>-</v>
      </c>
      <c r="D1030" t="s">
        <v>170</v>
      </c>
      <c r="E1030">
        <v>2585.5145315999998</v>
      </c>
      <c r="F1030">
        <v>1694.05</v>
      </c>
      <c r="G1030">
        <v>103.155340648036</v>
      </c>
      <c r="H1030">
        <v>16.1001685632611</v>
      </c>
      <c r="I1030">
        <v>11.881554693380201</v>
      </c>
      <c r="J1030">
        <v>-4.8666368705934397</v>
      </c>
      <c r="K1030">
        <v>1567.6674596939999</v>
      </c>
      <c r="L1030">
        <v>1210.50217905624</v>
      </c>
      <c r="M1030">
        <v>60.881056820017598</v>
      </c>
      <c r="N1030">
        <v>1.0225881015232501</v>
      </c>
      <c r="O1030">
        <v>10.026268410023301</v>
      </c>
      <c r="P1030">
        <v>216.20158656089501</v>
      </c>
      <c r="Q1030">
        <v>0.10440767508784</v>
      </c>
    </row>
    <row r="1031" spans="1:17" hidden="1" x14ac:dyDescent="0.3">
      <c r="A1031" t="s">
        <v>2215</v>
      </c>
      <c r="B1031" t="s">
        <v>2216</v>
      </c>
      <c r="C1031" t="str">
        <f>IFERROR(VLOOKUP(Table1[[#This Row],[Ticker]],[1]!Table2[[Symbol]:[Industry]],2,FALSE),"-")</f>
        <v>-</v>
      </c>
      <c r="D1031" t="s">
        <v>46</v>
      </c>
      <c r="E1031">
        <v>2582.2764743749999</v>
      </c>
      <c r="F1031">
        <v>2115</v>
      </c>
      <c r="G1031">
        <v>13.664577513001101</v>
      </c>
      <c r="H1031">
        <v>-15.132493927853099</v>
      </c>
      <c r="I1031">
        <v>8.8659913417283907</v>
      </c>
      <c r="J1031">
        <v>-3.3674449481228201</v>
      </c>
      <c r="K1031">
        <v>2228.5993589795999</v>
      </c>
      <c r="L1031">
        <v>1939.1621889197299</v>
      </c>
      <c r="M1031">
        <v>24.508112934687599</v>
      </c>
      <c r="N1031">
        <v>0.94724928286953503</v>
      </c>
      <c r="O1031">
        <v>24.8226950354609</v>
      </c>
      <c r="P1031">
        <v>69.064748201438803</v>
      </c>
      <c r="Q1031">
        <v>0.14974169606930901</v>
      </c>
    </row>
    <row r="1032" spans="1:17" hidden="1" x14ac:dyDescent="0.3">
      <c r="A1032" t="s">
        <v>2217</v>
      </c>
      <c r="B1032" t="s">
        <v>2218</v>
      </c>
      <c r="C1032" t="str">
        <f>IFERROR(VLOOKUP(Table1[[#This Row],[Ticker]],[1]!Table2[[Symbol]:[Industry]],2,FALSE),"-")</f>
        <v>-</v>
      </c>
      <c r="D1032" t="s">
        <v>1348</v>
      </c>
      <c r="E1032">
        <v>2580.8388</v>
      </c>
      <c r="F1032">
        <v>1000</v>
      </c>
      <c r="G1032">
        <v>-29.033529965998898</v>
      </c>
      <c r="H1032">
        <v>-1.94497392770446</v>
      </c>
      <c r="I1032">
        <v>-12.4650798985941</v>
      </c>
      <c r="J1032">
        <v>-0.58317672391908204</v>
      </c>
      <c r="K1032">
        <v>999.99685798899998</v>
      </c>
      <c r="L1032">
        <v>999.99669577947395</v>
      </c>
      <c r="M1032">
        <v>55.379180563809697</v>
      </c>
      <c r="N1032">
        <v>0.77252729226970795</v>
      </c>
      <c r="O1032">
        <v>3</v>
      </c>
      <c r="P1032">
        <v>3.0927835051546202</v>
      </c>
      <c r="Q1032">
        <v>-0.101916752053546</v>
      </c>
    </row>
    <row r="1033" spans="1:17" hidden="1" x14ac:dyDescent="0.3">
      <c r="A1033" t="s">
        <v>2219</v>
      </c>
      <c r="B1033" t="s">
        <v>2220</v>
      </c>
      <c r="C1033" t="str">
        <f>IFERROR(VLOOKUP(Table1[[#This Row],[Ticker]],[1]!Table2[[Symbol]:[Industry]],2,FALSE),"-")</f>
        <v>-</v>
      </c>
      <c r="D1033" t="s">
        <v>365</v>
      </c>
      <c r="E1033">
        <v>2577.8991481200001</v>
      </c>
      <c r="F1033">
        <v>815.6</v>
      </c>
      <c r="G1033">
        <v>-43.198968820976802</v>
      </c>
      <c r="H1033">
        <v>-0.191587972792267</v>
      </c>
      <c r="I1033">
        <v>-16.394462027682501</v>
      </c>
      <c r="J1033">
        <v>1.3995924274875</v>
      </c>
      <c r="K1033">
        <v>789.06113231500899</v>
      </c>
      <c r="L1033">
        <v>828.32808880092</v>
      </c>
      <c r="M1033">
        <v>46.059895034474899</v>
      </c>
      <c r="N1033">
        <v>1.0532275687357699</v>
      </c>
      <c r="O1033">
        <v>20.6351152525747</v>
      </c>
      <c r="P1033">
        <v>14.1337811363</v>
      </c>
      <c r="Q1033">
        <v>3.6340489959577997E-2</v>
      </c>
    </row>
    <row r="1034" spans="1:17" x14ac:dyDescent="0.3">
      <c r="A1034" t="s">
        <v>2221</v>
      </c>
      <c r="B1034" t="s">
        <v>2222</v>
      </c>
      <c r="C1034" t="str">
        <f>IFERROR(VLOOKUP(Table1[[#This Row],[Ticker]],[1]!Table2[[Symbol]:[Industry]],2,FALSE),"-")</f>
        <v>-</v>
      </c>
      <c r="D1034" t="s">
        <v>24</v>
      </c>
      <c r="E1034">
        <v>2573.3845101419902</v>
      </c>
      <c r="F1034">
        <v>50.1</v>
      </c>
      <c r="G1034">
        <v>-56.477411211473203</v>
      </c>
      <c r="H1034">
        <v>-2.4608254228530702</v>
      </c>
      <c r="I1034">
        <v>-31.2008730959422</v>
      </c>
      <c r="J1034">
        <v>-2.3248377939622098</v>
      </c>
      <c r="K1034">
        <v>51.711298887549901</v>
      </c>
      <c r="L1034">
        <v>60.034524463275297</v>
      </c>
      <c r="M1034">
        <v>40.6538082323287</v>
      </c>
      <c r="N1034">
        <v>0.87661425521462399</v>
      </c>
      <c r="O1034">
        <v>64.471057884231499</v>
      </c>
      <c r="P1034">
        <v>2.2448979591836702</v>
      </c>
    </row>
    <row r="1035" spans="1:17" hidden="1" x14ac:dyDescent="0.3">
      <c r="A1035" t="s">
        <v>2223</v>
      </c>
      <c r="B1035" t="s">
        <v>2224</v>
      </c>
      <c r="C1035" t="str">
        <f>IFERROR(VLOOKUP(Table1[[#This Row],[Ticker]],[1]!Table2[[Symbol]:[Industry]],2,FALSE),"-")</f>
        <v>-</v>
      </c>
      <c r="D1035" t="s">
        <v>320</v>
      </c>
      <c r="E1035">
        <v>2570.7561555900002</v>
      </c>
      <c r="F1035">
        <v>986.25</v>
      </c>
      <c r="G1035">
        <v>73.794233530144993</v>
      </c>
      <c r="H1035">
        <v>11.1207547300471</v>
      </c>
      <c r="I1035">
        <v>76.434513847391102</v>
      </c>
      <c r="J1035">
        <v>-17.377743334997099</v>
      </c>
      <c r="K1035">
        <v>963.932722401006</v>
      </c>
      <c r="L1035">
        <v>740.13447828787901</v>
      </c>
      <c r="M1035">
        <v>33.228379136115699</v>
      </c>
      <c r="N1035">
        <v>0.93030697651308103</v>
      </c>
      <c r="O1035">
        <v>23.1939163498098</v>
      </c>
      <c r="P1035">
        <v>145.33582089552201</v>
      </c>
      <c r="Q1035">
        <v>0.17315998180631101</v>
      </c>
    </row>
    <row r="1036" spans="1:17" x14ac:dyDescent="0.3">
      <c r="A1036" t="s">
        <v>2225</v>
      </c>
      <c r="B1036" t="s">
        <v>2226</v>
      </c>
      <c r="C1036" t="str">
        <f>IFERROR(VLOOKUP(Table1[[#This Row],[Ticker]],[1]!Table2[[Symbol]:[Industry]],2,FALSE),"-")</f>
        <v>-</v>
      </c>
      <c r="D1036" t="s">
        <v>276</v>
      </c>
      <c r="E1036">
        <v>2563.0822173199999</v>
      </c>
      <c r="F1036">
        <v>462</v>
      </c>
      <c r="G1036">
        <v>-27.850875563896398</v>
      </c>
      <c r="H1036">
        <v>2.7548295159469598</v>
      </c>
      <c r="I1036">
        <v>1.96116467344905</v>
      </c>
      <c r="J1036">
        <v>-3.79889793999389</v>
      </c>
      <c r="K1036">
        <v>421.43610493340401</v>
      </c>
      <c r="L1036">
        <v>411.257409530583</v>
      </c>
      <c r="M1036">
        <v>51.871603625137801</v>
      </c>
      <c r="N1036">
        <v>1.5883505354498999</v>
      </c>
      <c r="O1036">
        <v>15.995670995670899</v>
      </c>
      <c r="P1036">
        <v>39.640320386882202</v>
      </c>
      <c r="Q1036">
        <v>-3.7441934235706999E-2</v>
      </c>
    </row>
    <row r="1037" spans="1:17" hidden="1" x14ac:dyDescent="0.3">
      <c r="A1037" t="s">
        <v>2227</v>
      </c>
      <c r="B1037" t="s">
        <v>2228</v>
      </c>
      <c r="C1037" t="str">
        <f>IFERROR(VLOOKUP(Table1[[#This Row],[Ticker]],[1]!Table2[[Symbol]:[Industry]],2,FALSE),"-")</f>
        <v>-</v>
      </c>
      <c r="D1037" t="s">
        <v>443</v>
      </c>
      <c r="E1037">
        <v>2558.1381211299999</v>
      </c>
      <c r="F1037">
        <v>799.75</v>
      </c>
      <c r="G1037">
        <v>-1.2677339759038899</v>
      </c>
      <c r="H1037">
        <v>22.452522302896899</v>
      </c>
      <c r="I1037">
        <v>43.233326301860302</v>
      </c>
      <c r="J1037">
        <v>-3.1460141897495699</v>
      </c>
      <c r="K1037">
        <v>709.65225150329297</v>
      </c>
      <c r="L1037">
        <v>618.42736361615403</v>
      </c>
      <c r="M1037">
        <v>65.801072455390297</v>
      </c>
      <c r="N1037">
        <v>1.62586840352138</v>
      </c>
      <c r="O1037">
        <v>11.128477649265299</v>
      </c>
      <c r="P1037">
        <v>81.740711282808704</v>
      </c>
      <c r="Q1037">
        <v>0.1633434274974</v>
      </c>
    </row>
    <row r="1038" spans="1:17" hidden="1" x14ac:dyDescent="0.3">
      <c r="A1038" t="s">
        <v>2229</v>
      </c>
      <c r="B1038" t="s">
        <v>2230</v>
      </c>
      <c r="C1038" t="str">
        <f>IFERROR(VLOOKUP(Table1[[#This Row],[Ticker]],[1]!Table2[[Symbol]:[Industry]],2,FALSE),"-")</f>
        <v>-</v>
      </c>
      <c r="D1038" t="s">
        <v>222</v>
      </c>
      <c r="E1038">
        <v>2554.279909072</v>
      </c>
      <c r="F1038">
        <v>51.81</v>
      </c>
      <c r="G1038">
        <v>49.007707147403103</v>
      </c>
      <c r="H1038">
        <v>-17.420426492449</v>
      </c>
      <c r="I1038">
        <v>9.1536384012648604</v>
      </c>
      <c r="J1038">
        <v>-8.2396791262636793</v>
      </c>
      <c r="K1038">
        <v>52.081686961536903</v>
      </c>
      <c r="L1038">
        <v>44.159585849363701</v>
      </c>
      <c r="M1038">
        <v>35.622122121664503</v>
      </c>
      <c r="N1038">
        <v>0.39584005673136602</v>
      </c>
      <c r="O1038">
        <v>32.947307469600403</v>
      </c>
      <c r="P1038">
        <v>88.4</v>
      </c>
      <c r="Q1038">
        <v>7.5455659770049005E-2</v>
      </c>
    </row>
    <row r="1039" spans="1:17" hidden="1" x14ac:dyDescent="0.3">
      <c r="A1039" t="s">
        <v>2231</v>
      </c>
      <c r="B1039" t="s">
        <v>2232</v>
      </c>
      <c r="C1039" t="str">
        <f>IFERROR(VLOOKUP(Table1[[#This Row],[Ticker]],[1]!Table2[[Symbol]:[Industry]],2,FALSE),"-")</f>
        <v>-</v>
      </c>
      <c r="D1039" t="s">
        <v>1199</v>
      </c>
      <c r="E1039">
        <v>2553.8525892500002</v>
      </c>
      <c r="F1039">
        <v>886.85</v>
      </c>
      <c r="G1039">
        <v>0.97453277679956996</v>
      </c>
      <c r="H1039">
        <v>13.348368813746401</v>
      </c>
      <c r="I1039">
        <v>-18.1153165701188</v>
      </c>
      <c r="J1039">
        <v>-2.1577365727518001</v>
      </c>
      <c r="K1039">
        <v>844.14946540858705</v>
      </c>
      <c r="L1039">
        <v>838.72348249586105</v>
      </c>
      <c r="M1039">
        <v>66.426598938067499</v>
      </c>
      <c r="N1039">
        <v>1.2480460294751901</v>
      </c>
      <c r="O1039">
        <v>29.779556858544201</v>
      </c>
      <c r="P1039">
        <v>49.540510918134999</v>
      </c>
      <c r="Q1039">
        <v>2.5159377189182999E-2</v>
      </c>
    </row>
    <row r="1040" spans="1:17" x14ac:dyDescent="0.3">
      <c r="A1040" t="s">
        <v>2233</v>
      </c>
      <c r="B1040" t="s">
        <v>2234</v>
      </c>
      <c r="C1040" t="str">
        <f>IFERROR(VLOOKUP(Table1[[#This Row],[Ticker]],[1]!Table2[[Symbol]:[Industry]],2,FALSE),"-")</f>
        <v>-</v>
      </c>
      <c r="D1040" t="s">
        <v>410</v>
      </c>
      <c r="E1040">
        <v>2548.1097216200001</v>
      </c>
      <c r="F1040">
        <v>474.4</v>
      </c>
      <c r="G1040">
        <v>-34.869179033088997</v>
      </c>
      <c r="H1040">
        <v>3.6852005957751199</v>
      </c>
      <c r="I1040">
        <v>-20.847694431576102</v>
      </c>
      <c r="J1040">
        <v>1.7990555248317399</v>
      </c>
      <c r="K1040">
        <v>470.94667067099198</v>
      </c>
      <c r="L1040">
        <v>493.69489277992398</v>
      </c>
      <c r="M1040">
        <v>65.640441712065495</v>
      </c>
      <c r="N1040">
        <v>1.0299036271569</v>
      </c>
      <c r="O1040">
        <v>22.681281618886999</v>
      </c>
      <c r="P1040">
        <v>9.5359039482798291</v>
      </c>
    </row>
    <row r="1041" spans="1:17" hidden="1" x14ac:dyDescent="0.3">
      <c r="A1041" t="s">
        <v>2235</v>
      </c>
      <c r="B1041" t="s">
        <v>2236</v>
      </c>
      <c r="C1041" t="str">
        <f>IFERROR(VLOOKUP(Table1[[#This Row],[Ticker]],[1]!Table2[[Symbol]:[Industry]],2,FALSE),"-")</f>
        <v>-</v>
      </c>
      <c r="D1041" t="s">
        <v>474</v>
      </c>
      <c r="E1041">
        <v>2533.2548588</v>
      </c>
      <c r="F1041">
        <v>322.8</v>
      </c>
      <c r="G1041">
        <v>-7.9305474111311796</v>
      </c>
      <c r="H1041">
        <v>3.0868129475413402</v>
      </c>
      <c r="I1041">
        <v>7.0673398284914297</v>
      </c>
      <c r="J1041">
        <v>-6.6398952089924803</v>
      </c>
      <c r="K1041">
        <v>306.61831297835198</v>
      </c>
      <c r="L1041">
        <v>281.36928319252797</v>
      </c>
      <c r="M1041">
        <v>41.647204845206403</v>
      </c>
      <c r="N1041">
        <v>1.0568003352012001</v>
      </c>
      <c r="O1041">
        <v>12.1437422552664</v>
      </c>
      <c r="P1041">
        <v>42.296671809565801</v>
      </c>
      <c r="Q1041">
        <v>-5.2548993046467998E-2</v>
      </c>
    </row>
    <row r="1042" spans="1:17" x14ac:dyDescent="0.3">
      <c r="A1042" t="s">
        <v>2237</v>
      </c>
      <c r="B1042" t="s">
        <v>2238</v>
      </c>
      <c r="C1042" t="str">
        <f>IFERROR(VLOOKUP(Table1[[#This Row],[Ticker]],[1]!Table2[[Symbol]:[Industry]],2,FALSE),"-")</f>
        <v>-</v>
      </c>
      <c r="D1042" t="s">
        <v>357</v>
      </c>
      <c r="E1042">
        <v>2524.8811803399999</v>
      </c>
      <c r="F1042">
        <v>50.62</v>
      </c>
      <c r="G1042">
        <v>-65.448553204285602</v>
      </c>
      <c r="H1042">
        <v>-4.4098815411694297</v>
      </c>
      <c r="I1042">
        <v>-31.083443252645701</v>
      </c>
      <c r="J1042">
        <v>-2.0044101969541899</v>
      </c>
      <c r="K1042">
        <v>52.327806994053397</v>
      </c>
      <c r="L1042">
        <v>59.009984865267903</v>
      </c>
      <c r="M1042">
        <v>38.728250445752799</v>
      </c>
      <c r="N1042">
        <v>1.0535386513477201</v>
      </c>
      <c r="O1042">
        <v>66.041090478071894</v>
      </c>
      <c r="P1042">
        <v>5.4583333333333197</v>
      </c>
    </row>
    <row r="1043" spans="1:17" x14ac:dyDescent="0.3">
      <c r="A1043" t="s">
        <v>2239</v>
      </c>
      <c r="B1043" t="s">
        <v>2240</v>
      </c>
      <c r="C1043" t="str">
        <f>IFERROR(VLOOKUP(Table1[[#This Row],[Ticker]],[1]!Table2[[Symbol]:[Industry]],2,FALSE),"-")</f>
        <v>-</v>
      </c>
      <c r="D1043" t="s">
        <v>384</v>
      </c>
      <c r="E1043">
        <v>2524.1537683439901</v>
      </c>
      <c r="F1043">
        <v>222.1</v>
      </c>
      <c r="G1043">
        <v>-53.987069415230202</v>
      </c>
      <c r="H1043">
        <v>0.454680786311081</v>
      </c>
      <c r="I1043">
        <v>-52.921843983661297</v>
      </c>
      <c r="J1043">
        <v>4.6588139202864198</v>
      </c>
      <c r="K1043">
        <v>219.81730077098999</v>
      </c>
      <c r="L1043">
        <v>251.851792217308</v>
      </c>
      <c r="M1043">
        <v>54.283969423787703</v>
      </c>
      <c r="N1043">
        <v>1.2204724248177601</v>
      </c>
      <c r="O1043">
        <v>94.394416929311106</v>
      </c>
      <c r="P1043">
        <v>15.9791122715404</v>
      </c>
      <c r="Q1043">
        <v>-4.1338927090329998E-2</v>
      </c>
    </row>
    <row r="1044" spans="1:17" hidden="1" x14ac:dyDescent="0.3">
      <c r="A1044" t="s">
        <v>2241</v>
      </c>
      <c r="B1044" t="s">
        <v>2242</v>
      </c>
      <c r="C1044" t="str">
        <f>IFERROR(VLOOKUP(Table1[[#This Row],[Ticker]],[1]!Table2[[Symbol]:[Industry]],2,FALSE),"-")</f>
        <v>-</v>
      </c>
      <c r="D1044" t="s">
        <v>950</v>
      </c>
      <c r="E1044">
        <v>2510.4145437500001</v>
      </c>
      <c r="F1044">
        <v>135.59</v>
      </c>
      <c r="G1044">
        <v>-11.2009063455939</v>
      </c>
      <c r="H1044">
        <v>14.401010682997001</v>
      </c>
      <c r="I1044">
        <v>5.3665437118106798</v>
      </c>
      <c r="J1044">
        <v>0.81642567571936098</v>
      </c>
      <c r="M1044">
        <v>69.633690998841402</v>
      </c>
      <c r="O1044">
        <v>6.2025223099048503</v>
      </c>
      <c r="P1044">
        <v>26.601307189542499</v>
      </c>
    </row>
    <row r="1045" spans="1:17" x14ac:dyDescent="0.3">
      <c r="A1045" t="s">
        <v>2243</v>
      </c>
      <c r="B1045" t="s">
        <v>2244</v>
      </c>
      <c r="C1045" t="str">
        <f>IFERROR(VLOOKUP(Table1[[#This Row],[Ticker]],[1]!Table2[[Symbol]:[Industry]],2,FALSE),"-")</f>
        <v>-</v>
      </c>
      <c r="D1045" t="s">
        <v>627</v>
      </c>
      <c r="E1045">
        <v>2508.3384882410001</v>
      </c>
      <c r="F1045">
        <v>176.38</v>
      </c>
      <c r="G1045">
        <v>-57.0122968096085</v>
      </c>
      <c r="H1045">
        <v>2.8150610699057799</v>
      </c>
      <c r="I1045">
        <v>-33.935358626314603</v>
      </c>
      <c r="J1045">
        <v>-1.3511894213471001</v>
      </c>
      <c r="K1045">
        <v>171.67851704126201</v>
      </c>
      <c r="L1045">
        <v>209.595522348679</v>
      </c>
      <c r="M1045">
        <v>53.300856258295198</v>
      </c>
      <c r="N1045">
        <v>0.88383175754271603</v>
      </c>
      <c r="O1045">
        <v>76.890803946025599</v>
      </c>
      <c r="P1045">
        <v>22.5541967759866</v>
      </c>
    </row>
    <row r="1046" spans="1:17" hidden="1" x14ac:dyDescent="0.3">
      <c r="A1046" t="s">
        <v>2245</v>
      </c>
      <c r="B1046" t="s">
        <v>2246</v>
      </c>
      <c r="C1046" t="str">
        <f>IFERROR(VLOOKUP(Table1[[#This Row],[Ticker]],[1]!Table2[[Symbol]:[Industry]],2,FALSE),"-")</f>
        <v>-</v>
      </c>
      <c r="D1046" t="s">
        <v>2247</v>
      </c>
      <c r="E1046">
        <v>2507.5</v>
      </c>
      <c r="F1046">
        <v>498.25</v>
      </c>
      <c r="G1046">
        <v>108.228374795905</v>
      </c>
      <c r="H1046">
        <v>-13.197809473681</v>
      </c>
      <c r="I1046">
        <v>124.79582485330999</v>
      </c>
      <c r="J1046">
        <v>-9.8201444455767799</v>
      </c>
      <c r="K1046">
        <v>524.33116634915598</v>
      </c>
      <c r="M1046">
        <v>45.432145482701202</v>
      </c>
      <c r="N1046">
        <v>0.57904716403648904</v>
      </c>
      <c r="O1046">
        <v>43.853487205218201</v>
      </c>
      <c r="P1046">
        <v>149.125</v>
      </c>
    </row>
    <row r="1047" spans="1:17" hidden="1" x14ac:dyDescent="0.3">
      <c r="A1047" t="s">
        <v>2248</v>
      </c>
      <c r="B1047" t="s">
        <v>2249</v>
      </c>
      <c r="C1047" t="str">
        <f>IFERROR(VLOOKUP(Table1[[#This Row],[Ticker]],[1]!Table2[[Symbol]:[Industry]],2,FALSE),"-")</f>
        <v>-</v>
      </c>
      <c r="D1047" t="s">
        <v>573</v>
      </c>
      <c r="E1047">
        <v>2495.0584495099902</v>
      </c>
      <c r="F1047">
        <v>411.05</v>
      </c>
      <c r="G1047">
        <v>-3.63694668350962</v>
      </c>
      <c r="H1047">
        <v>-2.89858457318025</v>
      </c>
      <c r="I1047">
        <v>4.0446910664623896</v>
      </c>
      <c r="J1047">
        <v>-2.7402219989578902</v>
      </c>
      <c r="K1047">
        <v>404.68160474766398</v>
      </c>
      <c r="L1047">
        <v>365.39162057207898</v>
      </c>
      <c r="M1047">
        <v>48.251741787479297</v>
      </c>
      <c r="N1047">
        <v>0.41135267887389598</v>
      </c>
      <c r="O1047">
        <v>10.083931395207401</v>
      </c>
      <c r="P1047">
        <v>41.254295532645997</v>
      </c>
      <c r="Q1047">
        <v>3.9262499786843E-2</v>
      </c>
    </row>
    <row r="1048" spans="1:17" hidden="1" x14ac:dyDescent="0.3">
      <c r="A1048" t="s">
        <v>2250</v>
      </c>
      <c r="B1048" t="s">
        <v>2251</v>
      </c>
      <c r="C1048" t="str">
        <f>IFERROR(VLOOKUP(Table1[[#This Row],[Ticker]],[1]!Table2[[Symbol]:[Industry]],2,FALSE),"-")</f>
        <v>-</v>
      </c>
      <c r="D1048" t="s">
        <v>204</v>
      </c>
      <c r="E1048">
        <v>2494.1380554299999</v>
      </c>
      <c r="F1048">
        <v>266.83</v>
      </c>
      <c r="G1048">
        <v>-26.623244032396901</v>
      </c>
      <c r="H1048">
        <v>38.067709552638</v>
      </c>
      <c r="I1048">
        <v>10.553744895462801</v>
      </c>
      <c r="J1048">
        <v>-0.94372729571692704</v>
      </c>
      <c r="K1048">
        <v>211.68999487218099</v>
      </c>
      <c r="L1048">
        <v>208.747212348473</v>
      </c>
      <c r="M1048">
        <v>74.766695340723501</v>
      </c>
      <c r="N1048">
        <v>3.6468187715643499</v>
      </c>
      <c r="O1048">
        <v>19.551774538095401</v>
      </c>
      <c r="P1048">
        <v>54.549666956269903</v>
      </c>
      <c r="Q1048">
        <v>0.10111441971683501</v>
      </c>
    </row>
    <row r="1049" spans="1:17" hidden="1" x14ac:dyDescent="0.3">
      <c r="A1049" t="s">
        <v>2252</v>
      </c>
      <c r="B1049" t="s">
        <v>2253</v>
      </c>
      <c r="C1049" t="str">
        <f>IFERROR(VLOOKUP(Table1[[#This Row],[Ticker]],[1]!Table2[[Symbol]:[Industry]],2,FALSE),"-")</f>
        <v>-</v>
      </c>
      <c r="D1049" t="s">
        <v>46</v>
      </c>
      <c r="E1049">
        <v>2492.4646400000001</v>
      </c>
      <c r="F1049">
        <v>109.45</v>
      </c>
      <c r="G1049">
        <v>72.161322975177498</v>
      </c>
      <c r="H1049">
        <v>5.4087117087960301</v>
      </c>
      <c r="I1049">
        <v>30.232746688537301</v>
      </c>
      <c r="J1049">
        <v>-8.25294054959679</v>
      </c>
      <c r="K1049">
        <v>104.204935805959</v>
      </c>
      <c r="L1049">
        <v>81.9035997944234</v>
      </c>
      <c r="M1049">
        <v>40.599014550610804</v>
      </c>
      <c r="N1049">
        <v>0.407732066038965</v>
      </c>
      <c r="O1049">
        <v>10.2421196893558</v>
      </c>
      <c r="P1049">
        <v>132.87234042553101</v>
      </c>
      <c r="Q1049">
        <v>0.150472512117344</v>
      </c>
    </row>
    <row r="1050" spans="1:17" hidden="1" x14ac:dyDescent="0.3">
      <c r="A1050" t="s">
        <v>2254</v>
      </c>
      <c r="B1050" t="s">
        <v>2255</v>
      </c>
      <c r="C1050" t="str">
        <f>IFERROR(VLOOKUP(Table1[[#This Row],[Ticker]],[1]!Table2[[Symbol]:[Industry]],2,FALSE),"-")</f>
        <v>-</v>
      </c>
      <c r="D1050" t="s">
        <v>2256</v>
      </c>
      <c r="E1050">
        <v>2491.3735491500001</v>
      </c>
      <c r="F1050">
        <v>5051.55</v>
      </c>
      <c r="G1050">
        <v>44.172367513856997</v>
      </c>
      <c r="H1050">
        <v>-7.7386086041229198</v>
      </c>
      <c r="I1050">
        <v>45.929442479465401</v>
      </c>
      <c r="J1050">
        <v>-6.2934032017663402</v>
      </c>
      <c r="K1050">
        <v>5135.97527220964</v>
      </c>
      <c r="L1050">
        <v>4144.3544592976205</v>
      </c>
      <c r="M1050">
        <v>37.940457505050603</v>
      </c>
      <c r="N1050">
        <v>0.467985864144838</v>
      </c>
      <c r="O1050">
        <v>27.545010937236999</v>
      </c>
      <c r="P1050">
        <v>112.78643639427101</v>
      </c>
      <c r="Q1050">
        <v>0.150494446636739</v>
      </c>
    </row>
    <row r="1051" spans="1:17" hidden="1" x14ac:dyDescent="0.3">
      <c r="A1051" t="s">
        <v>2257</v>
      </c>
      <c r="B1051" t="s">
        <v>2258</v>
      </c>
      <c r="C1051" t="str">
        <f>IFERROR(VLOOKUP(Table1[[#This Row],[Ticker]],[1]!Table2[[Symbol]:[Industry]],2,FALSE),"-")</f>
        <v>-</v>
      </c>
      <c r="D1051" t="s">
        <v>298</v>
      </c>
      <c r="E1051">
        <v>2473.2285000000002</v>
      </c>
      <c r="F1051">
        <v>3931.55</v>
      </c>
      <c r="G1051">
        <v>1866.6771299324701</v>
      </c>
      <c r="H1051">
        <v>-3.8325933515423798</v>
      </c>
      <c r="I1051">
        <v>228.82911519535901</v>
      </c>
      <c r="J1051">
        <v>-19.132142798743999</v>
      </c>
      <c r="K1051">
        <v>3440.7151076965001</v>
      </c>
      <c r="L1051">
        <v>2143.1553728231402</v>
      </c>
      <c r="M1051">
        <v>49.042738481952</v>
      </c>
      <c r="N1051">
        <v>0.93475944687275203</v>
      </c>
      <c r="O1051">
        <v>22.061273543513298</v>
      </c>
      <c r="P1051">
        <v>2311.9938650306699</v>
      </c>
      <c r="Q1051">
        <v>0.23547596173273999</v>
      </c>
    </row>
    <row r="1052" spans="1:17" hidden="1" x14ac:dyDescent="0.3">
      <c r="A1052" t="s">
        <v>2259</v>
      </c>
      <c r="B1052" t="s">
        <v>2260</v>
      </c>
      <c r="C1052" t="str">
        <f>IFERROR(VLOOKUP(Table1[[#This Row],[Ticker]],[1]!Table2[[Symbol]:[Industry]],2,FALSE),"-")</f>
        <v>-</v>
      </c>
      <c r="D1052" t="s">
        <v>538</v>
      </c>
      <c r="E1052">
        <v>2472.0684145499999</v>
      </c>
      <c r="F1052">
        <v>366.45</v>
      </c>
      <c r="G1052">
        <v>1.0298726405526699</v>
      </c>
      <c r="H1052">
        <v>16.260766910545701</v>
      </c>
      <c r="I1052">
        <v>-8.7440306586650607</v>
      </c>
      <c r="J1052">
        <v>3.4169583398606198</v>
      </c>
      <c r="K1052">
        <v>328.51950660766801</v>
      </c>
      <c r="L1052">
        <v>314.80853438653003</v>
      </c>
      <c r="M1052">
        <v>71.468935165939897</v>
      </c>
      <c r="N1052">
        <v>2.5320137832273799</v>
      </c>
      <c r="O1052">
        <v>6.0717696820848701</v>
      </c>
      <c r="P1052">
        <v>55.737356566085801</v>
      </c>
    </row>
    <row r="1053" spans="1:17" x14ac:dyDescent="0.3">
      <c r="A1053" t="s">
        <v>2261</v>
      </c>
      <c r="B1053" t="s">
        <v>2262</v>
      </c>
      <c r="C1053" t="str">
        <f>IFERROR(VLOOKUP(Table1[[#This Row],[Ticker]],[1]!Table2[[Symbol]:[Industry]],2,FALSE),"-")</f>
        <v>-</v>
      </c>
      <c r="D1053" t="s">
        <v>1922</v>
      </c>
      <c r="E1053">
        <v>2469.6474345199999</v>
      </c>
      <c r="F1053">
        <v>51.08</v>
      </c>
      <c r="G1053">
        <v>-17.0159861063498</v>
      </c>
      <c r="H1053">
        <v>-6.4795560272567903</v>
      </c>
      <c r="I1053">
        <v>-19.593352635866999</v>
      </c>
      <c r="J1053">
        <v>-4.1098177595602001</v>
      </c>
      <c r="K1053">
        <v>52.830328463524701</v>
      </c>
      <c r="L1053">
        <v>51.861573477803802</v>
      </c>
      <c r="M1053">
        <v>41.045974837585803</v>
      </c>
      <c r="N1053">
        <v>0.77041230158418506</v>
      </c>
      <c r="O1053">
        <v>35.865309318715703</v>
      </c>
      <c r="P1053">
        <v>25.5036855036854</v>
      </c>
      <c r="Q1053">
        <v>-1.3110293652815999E-2</v>
      </c>
    </row>
    <row r="1054" spans="1:17" hidden="1" x14ac:dyDescent="0.3">
      <c r="A1054" t="s">
        <v>2263</v>
      </c>
      <c r="B1054" t="s">
        <v>2264</v>
      </c>
      <c r="C1054" t="str">
        <f>IFERROR(VLOOKUP(Table1[[#This Row],[Ticker]],[1]!Table2[[Symbol]:[Industry]],2,FALSE),"-")</f>
        <v>-</v>
      </c>
      <c r="D1054" t="s">
        <v>517</v>
      </c>
      <c r="E1054">
        <v>2463.3720509999998</v>
      </c>
      <c r="F1054">
        <v>691.1</v>
      </c>
      <c r="G1054">
        <v>14.244172946823699</v>
      </c>
      <c r="H1054">
        <v>-15.3163443080749</v>
      </c>
      <c r="I1054">
        <v>45.626108127548903</v>
      </c>
      <c r="J1054">
        <v>-2.8407584305342999</v>
      </c>
      <c r="K1054">
        <v>728.71510141587203</v>
      </c>
      <c r="L1054">
        <v>613.94032660338496</v>
      </c>
      <c r="M1054">
        <v>48.485041956331202</v>
      </c>
      <c r="N1054">
        <v>0.72139972778294503</v>
      </c>
      <c r="O1054">
        <v>35.725654753291799</v>
      </c>
      <c r="P1054">
        <v>79.506493506493499</v>
      </c>
      <c r="Q1054">
        <v>0.15674070840804</v>
      </c>
    </row>
    <row r="1055" spans="1:17" x14ac:dyDescent="0.3">
      <c r="A1055" t="s">
        <v>2265</v>
      </c>
      <c r="B1055" t="s">
        <v>2266</v>
      </c>
      <c r="C1055" t="str">
        <f>IFERROR(VLOOKUP(Table1[[#This Row],[Ticker]],[1]!Table2[[Symbol]:[Industry]],2,FALSE),"-")</f>
        <v>-</v>
      </c>
      <c r="D1055" t="s">
        <v>496</v>
      </c>
      <c r="E1055">
        <v>2462.1814401299998</v>
      </c>
      <c r="F1055">
        <v>619.65</v>
      </c>
      <c r="G1055">
        <v>-40.695088166868501</v>
      </c>
      <c r="H1055">
        <v>9.1839494271145306</v>
      </c>
      <c r="I1055">
        <v>-5.9512539524275496</v>
      </c>
      <c r="J1055">
        <v>-4.9916579542165902</v>
      </c>
      <c r="K1055">
        <v>590.95389209156599</v>
      </c>
      <c r="L1055">
        <v>597.36896887758701</v>
      </c>
      <c r="M1055">
        <v>52.365089687510199</v>
      </c>
      <c r="N1055">
        <v>0.87259250157438695</v>
      </c>
      <c r="O1055">
        <v>27.765674170902901</v>
      </c>
      <c r="P1055">
        <v>34.399739724541803</v>
      </c>
      <c r="Q1055">
        <v>-9.4483274386002E-2</v>
      </c>
    </row>
    <row r="1056" spans="1:17" hidden="1" x14ac:dyDescent="0.3">
      <c r="A1056" t="s">
        <v>2267</v>
      </c>
      <c r="B1056" t="s">
        <v>2268</v>
      </c>
      <c r="C1056" t="str">
        <f>IFERROR(VLOOKUP(Table1[[#This Row],[Ticker]],[1]!Table2[[Symbol]:[Industry]],2,FALSE),"-")</f>
        <v>-</v>
      </c>
      <c r="D1056" t="s">
        <v>1852</v>
      </c>
      <c r="E1056">
        <v>2443.1999999999998</v>
      </c>
      <c r="F1056">
        <v>401.05</v>
      </c>
      <c r="G1056">
        <v>37.273747662033401</v>
      </c>
      <c r="H1056">
        <v>20.274500979735301</v>
      </c>
      <c r="I1056">
        <v>39.850669046969699</v>
      </c>
      <c r="J1056">
        <v>2.3289588593011499</v>
      </c>
      <c r="K1056">
        <v>333.67682995711402</v>
      </c>
      <c r="L1056">
        <v>288.87080796427801</v>
      </c>
      <c r="M1056">
        <v>70.428516660621796</v>
      </c>
      <c r="N1056">
        <v>1.70480622316088</v>
      </c>
      <c r="O1056">
        <v>0.53609275651413901</v>
      </c>
      <c r="P1056">
        <v>76.635102400352295</v>
      </c>
      <c r="Q1056">
        <v>0.17856491258541299</v>
      </c>
    </row>
    <row r="1057" spans="1:17" hidden="1" x14ac:dyDescent="0.3">
      <c r="A1057" t="s">
        <v>2269</v>
      </c>
      <c r="B1057" t="s">
        <v>2270</v>
      </c>
      <c r="C1057" t="str">
        <f>IFERROR(VLOOKUP(Table1[[#This Row],[Ticker]],[1]!Table2[[Symbol]:[Industry]],2,FALSE),"-")</f>
        <v>-</v>
      </c>
      <c r="D1057" t="s">
        <v>443</v>
      </c>
      <c r="E1057">
        <v>2439.4723986599902</v>
      </c>
      <c r="F1057">
        <v>657.25</v>
      </c>
      <c r="G1057">
        <v>-33.724655256022103</v>
      </c>
      <c r="H1057">
        <v>4.5713376712567397</v>
      </c>
      <c r="I1057">
        <v>-19.0868087570705</v>
      </c>
      <c r="J1057">
        <v>9.3451994221258694</v>
      </c>
      <c r="K1057">
        <v>609.14176502392797</v>
      </c>
      <c r="L1057">
        <v>641.21451421704103</v>
      </c>
      <c r="M1057">
        <v>53.805554941404701</v>
      </c>
      <c r="N1057">
        <v>1.9507544685854099</v>
      </c>
      <c r="O1057">
        <v>21.513883605933799</v>
      </c>
      <c r="P1057">
        <v>22.006682754780002</v>
      </c>
      <c r="Q1057">
        <v>-1.1359915209994E-2</v>
      </c>
    </row>
    <row r="1058" spans="1:17" hidden="1" x14ac:dyDescent="0.3">
      <c r="A1058" t="s">
        <v>2271</v>
      </c>
      <c r="B1058" t="s">
        <v>2272</v>
      </c>
      <c r="C1058" t="str">
        <f>IFERROR(VLOOKUP(Table1[[#This Row],[Ticker]],[1]!Table2[[Symbol]:[Industry]],2,FALSE),"-")</f>
        <v>-</v>
      </c>
      <c r="D1058" t="s">
        <v>305</v>
      </c>
      <c r="E1058">
        <v>2435.01430824</v>
      </c>
      <c r="F1058">
        <v>399.3</v>
      </c>
      <c r="G1058">
        <v>36.120021890065502</v>
      </c>
      <c r="H1058">
        <v>-58.383660606181301</v>
      </c>
      <c r="I1058">
        <v>-7.9578027378817202</v>
      </c>
      <c r="J1058">
        <v>-3.0166749095455501</v>
      </c>
      <c r="K1058">
        <v>427.43085607030599</v>
      </c>
      <c r="L1058">
        <v>372.30005836648002</v>
      </c>
      <c r="M1058">
        <v>34.523507851698803</v>
      </c>
      <c r="N1058">
        <v>0.38545758513046502</v>
      </c>
      <c r="O1058">
        <v>36.225895316804397</v>
      </c>
      <c r="P1058">
        <v>92.991783470275493</v>
      </c>
      <c r="Q1058">
        <v>9.2920666194392001E-2</v>
      </c>
    </row>
    <row r="1059" spans="1:17" hidden="1" x14ac:dyDescent="0.3">
      <c r="A1059" t="s">
        <v>2273</v>
      </c>
      <c r="B1059" t="s">
        <v>2274</v>
      </c>
      <c r="C1059" t="str">
        <f>IFERROR(VLOOKUP(Table1[[#This Row],[Ticker]],[1]!Table2[[Symbol]:[Industry]],2,FALSE),"-")</f>
        <v>-</v>
      </c>
      <c r="D1059" t="s">
        <v>474</v>
      </c>
      <c r="E1059">
        <v>2428.58</v>
      </c>
      <c r="F1059">
        <v>421.35</v>
      </c>
      <c r="G1059">
        <v>78.630343863473698</v>
      </c>
      <c r="H1059">
        <v>81.6044030328232</v>
      </c>
      <c r="I1059">
        <v>63.133003233727003</v>
      </c>
      <c r="J1059">
        <v>7.3996942338227498</v>
      </c>
      <c r="K1059">
        <v>288.43038248005598</v>
      </c>
      <c r="L1059">
        <v>234.974405441632</v>
      </c>
      <c r="M1059">
        <v>66.846743461148606</v>
      </c>
      <c r="N1059">
        <v>1.0000449295084</v>
      </c>
      <c r="O1059">
        <v>4.8653138720778397</v>
      </c>
      <c r="P1059">
        <v>138.05084745762699</v>
      </c>
      <c r="Q1059">
        <v>7.4567797935045005E-2</v>
      </c>
    </row>
    <row r="1060" spans="1:17" hidden="1" x14ac:dyDescent="0.3">
      <c r="A1060" t="s">
        <v>2275</v>
      </c>
      <c r="B1060" t="s">
        <v>2276</v>
      </c>
      <c r="C1060" t="str">
        <f>IFERROR(VLOOKUP(Table1[[#This Row],[Ticker]],[1]!Table2[[Symbol]:[Industry]],2,FALSE),"-")</f>
        <v>-</v>
      </c>
      <c r="D1060" t="s">
        <v>138</v>
      </c>
      <c r="E1060">
        <v>2426.1009037499998</v>
      </c>
      <c r="F1060">
        <v>676.75</v>
      </c>
      <c r="G1060">
        <v>63.838445721093201</v>
      </c>
      <c r="H1060">
        <v>-5.0125461756648901</v>
      </c>
      <c r="I1060">
        <v>-11.8498764054376</v>
      </c>
      <c r="J1060">
        <v>-3.8972595256682498</v>
      </c>
      <c r="K1060">
        <v>684.57851339459796</v>
      </c>
      <c r="L1060">
        <v>608.668959362245</v>
      </c>
      <c r="M1060">
        <v>38.355837484525402</v>
      </c>
      <c r="N1060">
        <v>0.58523212696063398</v>
      </c>
      <c r="O1060">
        <v>20.989710935049899</v>
      </c>
      <c r="P1060">
        <v>108.46727967543301</v>
      </c>
      <c r="Q1060">
        <v>5.9119373195636003E-2</v>
      </c>
    </row>
    <row r="1061" spans="1:17" hidden="1" x14ac:dyDescent="0.3">
      <c r="A1061" t="s">
        <v>2277</v>
      </c>
      <c r="B1061" t="s">
        <v>2278</v>
      </c>
      <c r="C1061" t="str">
        <f>IFERROR(VLOOKUP(Table1[[#This Row],[Ticker]],[1]!Table2[[Symbol]:[Industry]],2,FALSE),"-")</f>
        <v>-</v>
      </c>
      <c r="D1061" t="s">
        <v>95</v>
      </c>
      <c r="E1061">
        <v>2425.4591610799998</v>
      </c>
      <c r="F1061">
        <v>27.16</v>
      </c>
      <c r="G1061">
        <v>144.37673774359601</v>
      </c>
      <c r="H1061">
        <v>-4.4634564551870799</v>
      </c>
      <c r="I1061">
        <v>0.93684284714683996</v>
      </c>
      <c r="J1061">
        <v>-4.3798979209447202</v>
      </c>
      <c r="K1061">
        <v>27.310803843394201</v>
      </c>
      <c r="L1061">
        <v>23.678362617708299</v>
      </c>
      <c r="M1061">
        <v>46.0848556117949</v>
      </c>
      <c r="N1061">
        <v>1.1824217183991801</v>
      </c>
      <c r="O1061">
        <v>23.5272459499263</v>
      </c>
      <c r="P1061">
        <v>176.06473632813501</v>
      </c>
      <c r="Q1061">
        <v>7.9623046283534005E-2</v>
      </c>
    </row>
    <row r="1062" spans="1:17" hidden="1" x14ac:dyDescent="0.3">
      <c r="A1062" t="s">
        <v>2279</v>
      </c>
      <c r="B1062" t="s">
        <v>2280</v>
      </c>
      <c r="C1062" t="str">
        <f>IFERROR(VLOOKUP(Table1[[#This Row],[Ticker]],[1]!Table2[[Symbol]:[Industry]],2,FALSE),"-")</f>
        <v>-</v>
      </c>
      <c r="D1062" t="s">
        <v>204</v>
      </c>
      <c r="E1062">
        <v>2424.4777256000002</v>
      </c>
      <c r="F1062">
        <v>1505.3</v>
      </c>
      <c r="G1062">
        <v>45.747311833710697</v>
      </c>
      <c r="H1062">
        <v>16.284494812295399</v>
      </c>
      <c r="I1062">
        <v>48.614711958714402</v>
      </c>
      <c r="J1062">
        <v>2.3963275020714199</v>
      </c>
      <c r="K1062">
        <v>1308.0656082599701</v>
      </c>
      <c r="L1062">
        <v>1083.6437056357399</v>
      </c>
      <c r="M1062">
        <v>72.666001554479195</v>
      </c>
      <c r="N1062">
        <v>1.3280912796356701</v>
      </c>
      <c r="O1062">
        <v>2.4314090214575299</v>
      </c>
      <c r="P1062">
        <v>94.094513571014105</v>
      </c>
      <c r="Q1062">
        <v>5.2208892846278998E-2</v>
      </c>
    </row>
    <row r="1063" spans="1:17" hidden="1" x14ac:dyDescent="0.3">
      <c r="A1063" t="s">
        <v>2281</v>
      </c>
      <c r="B1063" t="s">
        <v>2282</v>
      </c>
      <c r="C1063" t="str">
        <f>IFERROR(VLOOKUP(Table1[[#This Row],[Ticker]],[1]!Table2[[Symbol]:[Industry]],2,FALSE),"-")</f>
        <v>-</v>
      </c>
      <c r="D1063" t="s">
        <v>204</v>
      </c>
      <c r="E1063">
        <v>2422.7792614999998</v>
      </c>
      <c r="F1063">
        <v>430.8</v>
      </c>
      <c r="G1063">
        <v>-13.769315919176099</v>
      </c>
      <c r="H1063">
        <v>-1.39831604910051</v>
      </c>
      <c r="I1063">
        <v>8.4263011774166401</v>
      </c>
      <c r="J1063">
        <v>-3.70531740979209</v>
      </c>
      <c r="K1063">
        <v>434.31968247009399</v>
      </c>
      <c r="L1063">
        <v>396.140830840528</v>
      </c>
      <c r="M1063">
        <v>39.6360135860197</v>
      </c>
      <c r="N1063">
        <v>0.66403505464141799</v>
      </c>
      <c r="O1063">
        <v>13.509749303621099</v>
      </c>
      <c r="P1063">
        <v>37.613799712505902</v>
      </c>
      <c r="Q1063">
        <v>2.3010881604833999E-2</v>
      </c>
    </row>
    <row r="1064" spans="1:17" hidden="1" x14ac:dyDescent="0.3">
      <c r="A1064" t="s">
        <v>2283</v>
      </c>
      <c r="B1064" t="s">
        <v>2284</v>
      </c>
      <c r="C1064" t="str">
        <f>IFERROR(VLOOKUP(Table1[[#This Row],[Ticker]],[1]!Table2[[Symbol]:[Industry]],2,FALSE),"-")</f>
        <v>-</v>
      </c>
      <c r="D1064" t="s">
        <v>273</v>
      </c>
      <c r="E1064">
        <v>2420.4192600000001</v>
      </c>
      <c r="F1064">
        <v>950.4</v>
      </c>
      <c r="G1064">
        <v>146.08587949991499</v>
      </c>
      <c r="H1064">
        <v>43.503284567674903</v>
      </c>
      <c r="I1064">
        <v>153.45445730461199</v>
      </c>
      <c r="J1064">
        <v>17.953651336464102</v>
      </c>
      <c r="K1064">
        <v>824.14463739873395</v>
      </c>
      <c r="M1064">
        <v>83.704037466776597</v>
      </c>
      <c r="N1064">
        <v>0.78815819881785598</v>
      </c>
      <c r="O1064">
        <v>19.0761784511784</v>
      </c>
      <c r="P1064">
        <v>304.42553191489299</v>
      </c>
    </row>
    <row r="1065" spans="1:17" hidden="1" x14ac:dyDescent="0.3">
      <c r="A1065" t="s">
        <v>2285</v>
      </c>
      <c r="B1065" t="s">
        <v>2286</v>
      </c>
      <c r="C1065" t="str">
        <f>IFERROR(VLOOKUP(Table1[[#This Row],[Ticker]],[1]!Table2[[Symbol]:[Industry]],2,FALSE),"-")</f>
        <v>-</v>
      </c>
      <c r="D1065" t="s">
        <v>127</v>
      </c>
      <c r="E1065">
        <v>2414.18807259</v>
      </c>
      <c r="F1065">
        <v>170.12</v>
      </c>
      <c r="G1065">
        <v>20.9841067183044</v>
      </c>
      <c r="H1065">
        <v>3.2474912385637098</v>
      </c>
      <c r="I1065">
        <v>11.9361138756835</v>
      </c>
      <c r="J1065">
        <v>-2.1293240057685199</v>
      </c>
      <c r="K1065">
        <v>175.83319529622199</v>
      </c>
      <c r="L1065">
        <v>147.812633340877</v>
      </c>
      <c r="M1065">
        <v>43.513939468191701</v>
      </c>
      <c r="N1065">
        <v>0.93941567059825604</v>
      </c>
      <c r="O1065">
        <v>19.985892311309598</v>
      </c>
      <c r="P1065">
        <v>80.7863974495218</v>
      </c>
      <c r="Q1065">
        <v>0.174170722527039</v>
      </c>
    </row>
    <row r="1066" spans="1:17" hidden="1" x14ac:dyDescent="0.3">
      <c r="A1066" t="s">
        <v>2287</v>
      </c>
      <c r="B1066" t="s">
        <v>2288</v>
      </c>
      <c r="C1066" t="str">
        <f>IFERROR(VLOOKUP(Table1[[#This Row],[Ticker]],[1]!Table2[[Symbol]:[Industry]],2,FALSE),"-")</f>
        <v>-</v>
      </c>
      <c r="D1066" t="s">
        <v>2289</v>
      </c>
      <c r="E1066">
        <v>2410.2399999999998</v>
      </c>
      <c r="F1066">
        <v>910.65</v>
      </c>
      <c r="G1066">
        <v>41.7880794881372</v>
      </c>
      <c r="H1066">
        <v>-22.10051939225</v>
      </c>
      <c r="I1066">
        <v>16.997951936728398</v>
      </c>
      <c r="J1066">
        <v>-5.8325720087452302</v>
      </c>
      <c r="K1066">
        <v>1019.81593485396</v>
      </c>
      <c r="L1066">
        <v>863.87000208494806</v>
      </c>
      <c r="M1066">
        <v>28.829297369655599</v>
      </c>
      <c r="N1066">
        <v>0.38403169890889</v>
      </c>
      <c r="O1066">
        <v>60.099928622412499</v>
      </c>
      <c r="P1066">
        <v>113.717437221309</v>
      </c>
      <c r="Q1066">
        <v>8.3152346229974999E-2</v>
      </c>
    </row>
    <row r="1067" spans="1:17" hidden="1" x14ac:dyDescent="0.3">
      <c r="A1067" t="s">
        <v>2290</v>
      </c>
      <c r="B1067" t="s">
        <v>2291</v>
      </c>
      <c r="C1067" t="str">
        <f>IFERROR(VLOOKUP(Table1[[#This Row],[Ticker]],[1]!Table2[[Symbol]:[Industry]],2,FALSE),"-")</f>
        <v>-</v>
      </c>
      <c r="D1067" t="s">
        <v>101</v>
      </c>
      <c r="E1067">
        <v>2408.2340164570001</v>
      </c>
      <c r="F1067">
        <v>20.03</v>
      </c>
      <c r="G1067">
        <v>26.103036257917498</v>
      </c>
      <c r="H1067">
        <v>-7.2980866137609004</v>
      </c>
      <c r="I1067">
        <v>-15.635874144673201</v>
      </c>
      <c r="J1067">
        <v>-6.1136987582865601</v>
      </c>
      <c r="K1067">
        <v>20.453170541657101</v>
      </c>
      <c r="L1067">
        <v>18.969602812733999</v>
      </c>
      <c r="M1067">
        <v>38.646196975775801</v>
      </c>
      <c r="N1067">
        <v>1.00811503696723</v>
      </c>
      <c r="O1067">
        <v>59.184524338047297</v>
      </c>
      <c r="P1067">
        <v>79.597933512334805</v>
      </c>
      <c r="Q1067">
        <v>0.16181212063158701</v>
      </c>
    </row>
    <row r="1068" spans="1:17" hidden="1" x14ac:dyDescent="0.3">
      <c r="A1068" t="s">
        <v>2292</v>
      </c>
      <c r="B1068" t="s">
        <v>2293</v>
      </c>
      <c r="C1068" t="str">
        <f>IFERROR(VLOOKUP(Table1[[#This Row],[Ticker]],[1]!Table2[[Symbol]:[Industry]],2,FALSE),"-")</f>
        <v>-</v>
      </c>
      <c r="D1068" t="s">
        <v>338</v>
      </c>
      <c r="E1068">
        <v>2395.3545158400002</v>
      </c>
      <c r="F1068">
        <v>255.75</v>
      </c>
      <c r="G1068">
        <v>-5.8398883475018204</v>
      </c>
      <c r="H1068">
        <v>1.3471987530584799</v>
      </c>
      <c r="I1068">
        <v>26.528485308796999</v>
      </c>
      <c r="J1068">
        <v>-2.7709042486558202</v>
      </c>
      <c r="K1068">
        <v>245.95502472753199</v>
      </c>
      <c r="M1068">
        <v>43.144519232774499</v>
      </c>
      <c r="N1068">
        <v>0.76030083401512805</v>
      </c>
      <c r="O1068">
        <v>11.8279569892473</v>
      </c>
      <c r="P1068">
        <v>69.820717131474098</v>
      </c>
    </row>
    <row r="1069" spans="1:17" hidden="1" x14ac:dyDescent="0.3">
      <c r="A1069" t="s">
        <v>2294</v>
      </c>
      <c r="B1069" t="s">
        <v>2295</v>
      </c>
      <c r="C1069" t="str">
        <f>IFERROR(VLOOKUP(Table1[[#This Row],[Ticker]],[1]!Table2[[Symbol]:[Industry]],2,FALSE),"-")</f>
        <v>-</v>
      </c>
      <c r="D1069" t="s">
        <v>573</v>
      </c>
      <c r="E1069">
        <v>2387.7196328</v>
      </c>
      <c r="F1069">
        <v>438.2</v>
      </c>
      <c r="G1069">
        <v>-47.500364090103503</v>
      </c>
      <c r="H1069">
        <v>-0.35046831972702602</v>
      </c>
      <c r="I1069">
        <v>-17.576517327390299</v>
      </c>
      <c r="J1069">
        <v>-3.56700935194492</v>
      </c>
      <c r="K1069">
        <v>441.340362310557</v>
      </c>
      <c r="L1069">
        <v>455.461965818397</v>
      </c>
      <c r="M1069">
        <v>63.509109081889299</v>
      </c>
      <c r="N1069">
        <v>1.3848428635913299</v>
      </c>
      <c r="O1069">
        <v>28.560018256503799</v>
      </c>
      <c r="P1069">
        <v>14.412532637075699</v>
      </c>
      <c r="Q1069">
        <v>2.7028773133299999E-4</v>
      </c>
    </row>
    <row r="1070" spans="1:17" hidden="1" x14ac:dyDescent="0.3">
      <c r="A1070" t="s">
        <v>2296</v>
      </c>
      <c r="B1070" t="s">
        <v>2297</v>
      </c>
      <c r="C1070" t="str">
        <f>IFERROR(VLOOKUP(Table1[[#This Row],[Ticker]],[1]!Table2[[Symbol]:[Industry]],2,FALSE),"-")</f>
        <v>-</v>
      </c>
      <c r="D1070" t="s">
        <v>298</v>
      </c>
      <c r="E1070">
        <v>2380.3816830750002</v>
      </c>
      <c r="F1070">
        <v>1523.55</v>
      </c>
      <c r="G1070">
        <v>24.8604094279404</v>
      </c>
      <c r="H1070">
        <v>-6.0303489377045496</v>
      </c>
      <c r="I1070">
        <v>-20.848773314890298</v>
      </c>
      <c r="J1070">
        <v>-7.5779041967233303</v>
      </c>
      <c r="K1070">
        <v>1619.9004424413299</v>
      </c>
      <c r="L1070">
        <v>1503.5626809963901</v>
      </c>
      <c r="M1070">
        <v>40.679119573831798</v>
      </c>
      <c r="N1070">
        <v>0.64044650973154904</v>
      </c>
      <c r="O1070">
        <v>28.331856519313401</v>
      </c>
      <c r="P1070">
        <v>55.139758668092199</v>
      </c>
      <c r="Q1070">
        <v>2.4654941995560001E-3</v>
      </c>
    </row>
    <row r="1071" spans="1:17" x14ac:dyDescent="0.3">
      <c r="A1071" t="s">
        <v>2298</v>
      </c>
      <c r="B1071" t="s">
        <v>2299</v>
      </c>
      <c r="C1071" t="str">
        <f>IFERROR(VLOOKUP(Table1[[#This Row],[Ticker]],[1]!Table2[[Symbol]:[Industry]],2,FALSE),"-")</f>
        <v>-</v>
      </c>
      <c r="D1071" t="s">
        <v>723</v>
      </c>
      <c r="E1071">
        <v>2376.1925094599901</v>
      </c>
      <c r="F1071">
        <v>451.6</v>
      </c>
      <c r="G1071">
        <v>-43.729412096712899</v>
      </c>
      <c r="H1071">
        <v>-10.855064846795401</v>
      </c>
      <c r="I1071">
        <v>-16.970203401933201</v>
      </c>
      <c r="J1071">
        <v>-1.6049208893357101</v>
      </c>
      <c r="K1071">
        <v>471.94898979085099</v>
      </c>
      <c r="L1071">
        <v>483.17507861232099</v>
      </c>
      <c r="M1071">
        <v>36.716622010913703</v>
      </c>
      <c r="N1071">
        <v>0.35978827019766402</v>
      </c>
      <c r="O1071">
        <v>27.192205491585401</v>
      </c>
      <c r="P1071">
        <v>16.062708815214499</v>
      </c>
      <c r="Q1071">
        <v>-0.107760946818586</v>
      </c>
    </row>
    <row r="1072" spans="1:17" hidden="1" x14ac:dyDescent="0.3">
      <c r="A1072" t="s">
        <v>2300</v>
      </c>
      <c r="B1072" t="s">
        <v>2301</v>
      </c>
      <c r="C1072" t="str">
        <f>IFERROR(VLOOKUP(Table1[[#This Row],[Ticker]],[1]!Table2[[Symbol]:[Industry]],2,FALSE),"-")</f>
        <v>-</v>
      </c>
      <c r="D1072" t="s">
        <v>138</v>
      </c>
      <c r="E1072">
        <v>2375.601350676</v>
      </c>
      <c r="F1072">
        <v>9.43</v>
      </c>
      <c r="G1072">
        <v>354.55621362374399</v>
      </c>
      <c r="H1072">
        <v>-15.521499750324001</v>
      </c>
      <c r="I1072">
        <v>-37.920625363139699</v>
      </c>
      <c r="J1072">
        <v>-8.8075269877262894</v>
      </c>
      <c r="K1072">
        <v>10.179947831909001</v>
      </c>
      <c r="L1072">
        <v>9.5038134312248594</v>
      </c>
      <c r="M1072">
        <v>21.639826049008899</v>
      </c>
      <c r="N1072">
        <v>0.74405885539991201</v>
      </c>
      <c r="O1072">
        <v>109.968186638388</v>
      </c>
      <c r="P1072">
        <v>396.31578947368399</v>
      </c>
      <c r="Q1072">
        <v>0.13534136594446899</v>
      </c>
    </row>
    <row r="1073" spans="1:17" x14ac:dyDescent="0.3">
      <c r="A1073" t="s">
        <v>2302</v>
      </c>
      <c r="B1073" t="s">
        <v>2303</v>
      </c>
      <c r="C1073" t="str">
        <f>IFERROR(VLOOKUP(Table1[[#This Row],[Ticker]],[1]!Table2[[Symbol]:[Industry]],2,FALSE),"-")</f>
        <v>-</v>
      </c>
      <c r="D1073" t="s">
        <v>1570</v>
      </c>
      <c r="E1073">
        <v>2371.5676158000001</v>
      </c>
      <c r="F1073">
        <v>603.29999999999995</v>
      </c>
      <c r="G1073">
        <v>-44.814921743761197</v>
      </c>
      <c r="H1073">
        <v>-7.0015694900603496</v>
      </c>
      <c r="I1073">
        <v>-32.117142038180702</v>
      </c>
      <c r="J1073">
        <v>-0.67676932651176602</v>
      </c>
      <c r="K1073">
        <v>626.71796116197402</v>
      </c>
      <c r="L1073">
        <v>691.41865862683096</v>
      </c>
      <c r="M1073">
        <v>39.021809785132398</v>
      </c>
      <c r="N1073">
        <v>0.76433500368563401</v>
      </c>
      <c r="O1073">
        <v>50.008287750704397</v>
      </c>
      <c r="P1073">
        <v>11.4745011086474</v>
      </c>
    </row>
    <row r="1074" spans="1:17" hidden="1" x14ac:dyDescent="0.3">
      <c r="A1074" t="s">
        <v>2304</v>
      </c>
      <c r="B1074" t="s">
        <v>2305</v>
      </c>
      <c r="C1074" t="str">
        <f>IFERROR(VLOOKUP(Table1[[#This Row],[Ticker]],[1]!Table2[[Symbol]:[Industry]],2,FALSE),"-")</f>
        <v>-</v>
      </c>
      <c r="D1074" t="s">
        <v>156</v>
      </c>
      <c r="E1074">
        <v>2365.5299798000001</v>
      </c>
      <c r="F1074">
        <v>1284</v>
      </c>
      <c r="G1074">
        <v>360.10932717685802</v>
      </c>
      <c r="H1074">
        <v>5.8162060788107102</v>
      </c>
      <c r="I1074">
        <v>376.67677723426198</v>
      </c>
      <c r="J1074">
        <v>-7.3698910196334602</v>
      </c>
      <c r="K1074">
        <v>1299.4388765850999</v>
      </c>
      <c r="M1074">
        <v>34.542050655681699</v>
      </c>
      <c r="N1074">
        <v>0.53052631578947296</v>
      </c>
      <c r="O1074">
        <v>22.196261682243001</v>
      </c>
      <c r="P1074">
        <v>455.00324184136502</v>
      </c>
    </row>
    <row r="1075" spans="1:17" hidden="1" x14ac:dyDescent="0.3">
      <c r="A1075" t="s">
        <v>2306</v>
      </c>
      <c r="B1075" t="s">
        <v>2307</v>
      </c>
      <c r="C1075" t="str">
        <f>IFERROR(VLOOKUP(Table1[[#This Row],[Ticker]],[1]!Table2[[Symbol]:[Industry]],2,FALSE),"-")</f>
        <v>-</v>
      </c>
      <c r="D1075" t="s">
        <v>132</v>
      </c>
      <c r="E1075">
        <v>2358.1166759150001</v>
      </c>
      <c r="F1075">
        <v>1872.4</v>
      </c>
      <c r="G1075">
        <v>-14.471611219058101</v>
      </c>
      <c r="H1075">
        <v>12.869962124295901</v>
      </c>
      <c r="I1075">
        <v>-11.1950538931256</v>
      </c>
      <c r="J1075">
        <v>23.134629333606501</v>
      </c>
      <c r="K1075">
        <v>1646.9048702380101</v>
      </c>
      <c r="L1075">
        <v>1599.90173922642</v>
      </c>
      <c r="M1075">
        <v>84.057177402257395</v>
      </c>
      <c r="N1075">
        <v>1.4340613378174301</v>
      </c>
      <c r="O1075">
        <v>12.1021149327066</v>
      </c>
      <c r="P1075">
        <v>47.085624509033799</v>
      </c>
      <c r="Q1075">
        <v>0.12527900207179299</v>
      </c>
    </row>
    <row r="1076" spans="1:17" hidden="1" x14ac:dyDescent="0.3">
      <c r="A1076" t="s">
        <v>2308</v>
      </c>
      <c r="B1076" t="s">
        <v>2309</v>
      </c>
      <c r="C1076" t="str">
        <f>IFERROR(VLOOKUP(Table1[[#This Row],[Ticker]],[1]!Table2[[Symbol]:[Industry]],2,FALSE),"-")</f>
        <v>-</v>
      </c>
      <c r="D1076" t="s">
        <v>276</v>
      </c>
      <c r="E1076">
        <v>2357.91548685</v>
      </c>
      <c r="F1076">
        <v>482.6</v>
      </c>
      <c r="G1076">
        <v>-18.332761529251599</v>
      </c>
      <c r="H1076">
        <v>8.2865842018303209</v>
      </c>
      <c r="I1076">
        <v>-12.258438712581</v>
      </c>
      <c r="J1076">
        <v>-5.0581791522988597</v>
      </c>
      <c r="K1076">
        <v>451.78583415676599</v>
      </c>
      <c r="L1076">
        <v>445.71724187212999</v>
      </c>
      <c r="M1076">
        <v>58.060289751312197</v>
      </c>
      <c r="N1076">
        <v>1.4117558682145399</v>
      </c>
      <c r="O1076">
        <v>32.791131371736398</v>
      </c>
      <c r="P1076">
        <v>46.2424242424242</v>
      </c>
      <c r="Q1076">
        <v>5.5674580476703997E-2</v>
      </c>
    </row>
    <row r="1077" spans="1:17" hidden="1" x14ac:dyDescent="0.3">
      <c r="A1077" t="s">
        <v>2310</v>
      </c>
      <c r="B1077" t="s">
        <v>2311</v>
      </c>
      <c r="C1077" t="str">
        <f>IFERROR(VLOOKUP(Table1[[#This Row],[Ticker]],[1]!Table2[[Symbol]:[Industry]],2,FALSE),"-")</f>
        <v>-</v>
      </c>
      <c r="D1077" t="s">
        <v>54</v>
      </c>
      <c r="E1077">
        <v>2356.6872726000001</v>
      </c>
      <c r="F1077">
        <v>249.6</v>
      </c>
      <c r="G1077">
        <v>27.0103573773163</v>
      </c>
      <c r="H1077">
        <v>0.295154927205175</v>
      </c>
      <c r="I1077">
        <v>-11.5360354282061</v>
      </c>
      <c r="J1077">
        <v>-4.8026837323639704</v>
      </c>
      <c r="K1077">
        <v>241.89747425619899</v>
      </c>
      <c r="L1077">
        <v>215.63161776681201</v>
      </c>
      <c r="M1077">
        <v>50.833246076859801</v>
      </c>
      <c r="N1077">
        <v>0.77873102705448305</v>
      </c>
      <c r="O1077">
        <v>12.019230769230701</v>
      </c>
      <c r="P1077">
        <v>75.774647887323894</v>
      </c>
      <c r="Q1077">
        <v>9.4563297809121996E-2</v>
      </c>
    </row>
    <row r="1078" spans="1:17" hidden="1" x14ac:dyDescent="0.3">
      <c r="A1078" t="s">
        <v>2312</v>
      </c>
      <c r="B1078" t="s">
        <v>2313</v>
      </c>
      <c r="C1078" t="str">
        <f>IFERROR(VLOOKUP(Table1[[#This Row],[Ticker]],[1]!Table2[[Symbol]:[Industry]],2,FALSE),"-")</f>
        <v>-</v>
      </c>
      <c r="D1078" t="s">
        <v>225</v>
      </c>
      <c r="E1078">
        <v>2354.3914383849901</v>
      </c>
      <c r="F1078">
        <v>4583.8500000000004</v>
      </c>
      <c r="G1078">
        <v>50.869921828580999</v>
      </c>
      <c r="H1078">
        <v>8.0599784432478199</v>
      </c>
      <c r="I1078">
        <v>8.7645143629140101</v>
      </c>
      <c r="J1078">
        <v>-2.0072770443555998</v>
      </c>
      <c r="K1078">
        <v>4338.85178714013</v>
      </c>
      <c r="L1078">
        <v>3669.5064059619099</v>
      </c>
      <c r="M1078">
        <v>55.0039870990624</v>
      </c>
      <c r="N1078">
        <v>1.15252755411695</v>
      </c>
      <c r="O1078">
        <v>8.6422985045321905</v>
      </c>
      <c r="P1078">
        <v>95.015954052329306</v>
      </c>
      <c r="Q1078">
        <v>0.105171929847042</v>
      </c>
    </row>
    <row r="1079" spans="1:17" hidden="1" x14ac:dyDescent="0.3">
      <c r="A1079" t="s">
        <v>2314</v>
      </c>
      <c r="B1079" t="s">
        <v>2315</v>
      </c>
      <c r="C1079" t="str">
        <f>IFERROR(VLOOKUP(Table1[[#This Row],[Ticker]],[1]!Table2[[Symbol]:[Industry]],2,FALSE),"-")</f>
        <v>-</v>
      </c>
      <c r="D1079" t="s">
        <v>276</v>
      </c>
      <c r="E1079">
        <v>2353.5661055579999</v>
      </c>
      <c r="F1079">
        <v>91.21</v>
      </c>
      <c r="G1079">
        <v>37.104903549483701</v>
      </c>
      <c r="H1079">
        <v>25.097386086468202</v>
      </c>
      <c r="I1079">
        <v>47.271223068638598</v>
      </c>
      <c r="J1079">
        <v>-3.9734230574485898</v>
      </c>
      <c r="K1079">
        <v>70.676696022105403</v>
      </c>
      <c r="L1079">
        <v>60.014544174398701</v>
      </c>
      <c r="M1079">
        <v>49.827933587814499</v>
      </c>
      <c r="N1079">
        <v>1.02533983309646</v>
      </c>
      <c r="O1079">
        <v>0.317947593465639</v>
      </c>
      <c r="P1079">
        <v>98.4983677910772</v>
      </c>
      <c r="Q1079">
        <v>8.2597056183211004E-2</v>
      </c>
    </row>
    <row r="1080" spans="1:17" hidden="1" x14ac:dyDescent="0.3">
      <c r="A1080" t="s">
        <v>2316</v>
      </c>
      <c r="B1080" t="s">
        <v>2317</v>
      </c>
      <c r="C1080" t="str">
        <f>IFERROR(VLOOKUP(Table1[[#This Row],[Ticker]],[1]!Table2[[Symbol]:[Industry]],2,FALSE),"-")</f>
        <v>-</v>
      </c>
      <c r="D1080" t="s">
        <v>384</v>
      </c>
      <c r="E1080">
        <v>2353.3298513250002</v>
      </c>
      <c r="F1080">
        <v>1203.25</v>
      </c>
      <c r="G1080">
        <v>-43.383816473455198</v>
      </c>
      <c r="H1080">
        <v>-2.04574944281805</v>
      </c>
      <c r="I1080">
        <v>20.320986250430099</v>
      </c>
      <c r="J1080">
        <v>-2.6903404199093099</v>
      </c>
      <c r="K1080">
        <v>1231.6092040737699</v>
      </c>
      <c r="L1080">
        <v>1216.06026816247</v>
      </c>
      <c r="M1080">
        <v>43.9273758367328</v>
      </c>
      <c r="N1080">
        <v>0.31534748093662801</v>
      </c>
      <c r="O1080">
        <v>22.534801579056701</v>
      </c>
      <c r="P1080">
        <v>45.839646082055602</v>
      </c>
      <c r="Q1080">
        <v>-4.1787045770085997E-2</v>
      </c>
    </row>
    <row r="1081" spans="1:17" hidden="1" x14ac:dyDescent="0.3">
      <c r="A1081" t="s">
        <v>2318</v>
      </c>
      <c r="B1081" t="s">
        <v>2319</v>
      </c>
      <c r="C1081" t="str">
        <f>IFERROR(VLOOKUP(Table1[[#This Row],[Ticker]],[1]!Table2[[Symbol]:[Industry]],2,FALSE),"-")</f>
        <v>-</v>
      </c>
      <c r="D1081" t="s">
        <v>51</v>
      </c>
      <c r="E1081">
        <v>2352.2037743340002</v>
      </c>
      <c r="F1081">
        <v>210.54</v>
      </c>
      <c r="G1081">
        <v>-28.4651038852728</v>
      </c>
      <c r="H1081">
        <v>-1.61264060437123</v>
      </c>
      <c r="I1081">
        <v>-22.356942309621399</v>
      </c>
      <c r="J1081">
        <v>-5.1800562901790803</v>
      </c>
      <c r="K1081">
        <v>216.90153122097101</v>
      </c>
      <c r="L1081">
        <v>223.644210397292</v>
      </c>
      <c r="M1081">
        <v>51.025430758674901</v>
      </c>
      <c r="N1081">
        <v>1.1535634230560901</v>
      </c>
      <c r="O1081">
        <v>34.6774959627624</v>
      </c>
      <c r="P1081">
        <v>15.017754711827299</v>
      </c>
      <c r="Q1081">
        <v>0.10093910173938</v>
      </c>
    </row>
    <row r="1082" spans="1:17" hidden="1" x14ac:dyDescent="0.3">
      <c r="A1082" t="s">
        <v>2320</v>
      </c>
      <c r="B1082" t="s">
        <v>2321</v>
      </c>
      <c r="C1082" t="str">
        <f>IFERROR(VLOOKUP(Table1[[#This Row],[Ticker]],[1]!Table2[[Symbol]:[Industry]],2,FALSE),"-")</f>
        <v>-</v>
      </c>
      <c r="D1082" t="s">
        <v>135</v>
      </c>
      <c r="E1082">
        <v>2350.918403526</v>
      </c>
      <c r="F1082">
        <v>144.36000000000001</v>
      </c>
      <c r="G1082">
        <v>-18.790704358934899</v>
      </c>
      <c r="H1082">
        <v>4.1349039937446301</v>
      </c>
      <c r="I1082">
        <v>-25.8933662654158</v>
      </c>
      <c r="J1082">
        <v>1.75810027840858</v>
      </c>
      <c r="K1082">
        <v>134.69845707130901</v>
      </c>
      <c r="L1082">
        <v>142.43618671510799</v>
      </c>
      <c r="M1082">
        <v>77.577147485202701</v>
      </c>
      <c r="N1082">
        <v>2.1611745012792598</v>
      </c>
      <c r="O1082">
        <v>34.386256580770201</v>
      </c>
      <c r="P1082">
        <v>20.3</v>
      </c>
    </row>
    <row r="1083" spans="1:17" hidden="1" x14ac:dyDescent="0.3">
      <c r="A1083" t="s">
        <v>2322</v>
      </c>
      <c r="B1083" t="s">
        <v>2323</v>
      </c>
      <c r="C1083" t="str">
        <f>IFERROR(VLOOKUP(Table1[[#This Row],[Ticker]],[1]!Table2[[Symbol]:[Industry]],2,FALSE),"-")</f>
        <v>-</v>
      </c>
      <c r="D1083" t="s">
        <v>163</v>
      </c>
      <c r="E1083">
        <v>2350.886</v>
      </c>
      <c r="F1083">
        <v>150.55000000000001</v>
      </c>
      <c r="G1083">
        <v>2275.9185467113098</v>
      </c>
      <c r="H1083">
        <v>151.72464343360201</v>
      </c>
      <c r="I1083">
        <v>424.82870952752199</v>
      </c>
      <c r="J1083">
        <v>20.6945783405057</v>
      </c>
      <c r="K1083">
        <v>82.220695304178307</v>
      </c>
      <c r="L1083">
        <v>49.970877569373499</v>
      </c>
      <c r="M1083">
        <v>99.141694074909907</v>
      </c>
      <c r="N1083">
        <v>1.5464238500010801</v>
      </c>
      <c r="O1083">
        <v>0</v>
      </c>
      <c r="P1083">
        <v>2729.8872180451099</v>
      </c>
      <c r="Q1083">
        <v>0.23358937173382899</v>
      </c>
    </row>
    <row r="1084" spans="1:17" hidden="1" x14ac:dyDescent="0.3">
      <c r="A1084" t="s">
        <v>2324</v>
      </c>
      <c r="B1084" t="s">
        <v>2325</v>
      </c>
      <c r="C1084" t="str">
        <f>IFERROR(VLOOKUP(Table1[[#This Row],[Ticker]],[1]!Table2[[Symbol]:[Industry]],2,FALSE),"-")</f>
        <v>-</v>
      </c>
      <c r="D1084" t="s">
        <v>118</v>
      </c>
      <c r="E1084">
        <v>2345.2891893599999</v>
      </c>
      <c r="F1084">
        <v>1821.85</v>
      </c>
      <c r="G1084">
        <v>486.45633489886598</v>
      </c>
      <c r="H1084">
        <v>35.973822572767901</v>
      </c>
      <c r="I1084">
        <v>440.19583424277801</v>
      </c>
      <c r="J1084">
        <v>-19.129819059576999</v>
      </c>
      <c r="K1084">
        <v>1431.3449946334099</v>
      </c>
      <c r="L1084">
        <v>742.31442376302198</v>
      </c>
      <c r="M1084">
        <v>38.095996667825602</v>
      </c>
      <c r="N1084">
        <v>1.2073959054594801</v>
      </c>
      <c r="O1084">
        <v>43.186870488788799</v>
      </c>
      <c r="P1084">
        <v>755.32863849765204</v>
      </c>
      <c r="Q1084">
        <v>0.25083075180890002</v>
      </c>
    </row>
    <row r="1085" spans="1:17" hidden="1" x14ac:dyDescent="0.3">
      <c r="A1085" t="s">
        <v>2326</v>
      </c>
      <c r="B1085" t="s">
        <v>2327</v>
      </c>
      <c r="C1085" t="str">
        <f>IFERROR(VLOOKUP(Table1[[#This Row],[Ticker]],[1]!Table2[[Symbol]:[Industry]],2,FALSE),"-")</f>
        <v>-</v>
      </c>
      <c r="D1085" t="s">
        <v>127</v>
      </c>
      <c r="E1085">
        <v>2345.0764888799999</v>
      </c>
      <c r="F1085">
        <v>336</v>
      </c>
      <c r="G1085">
        <v>-28.830738602525201</v>
      </c>
      <c r="H1085">
        <v>-7.53700558237606</v>
      </c>
      <c r="I1085">
        <v>-12.263288545120499</v>
      </c>
      <c r="J1085">
        <v>-6.0544807975736203</v>
      </c>
      <c r="M1085">
        <v>28.966916257779801</v>
      </c>
      <c r="O1085">
        <v>19.047619047619001</v>
      </c>
      <c r="P1085">
        <v>8.3870967741935498</v>
      </c>
    </row>
    <row r="1086" spans="1:17" hidden="1" x14ac:dyDescent="0.3">
      <c r="A1086" t="s">
        <v>2328</v>
      </c>
      <c r="B1086" t="s">
        <v>2329</v>
      </c>
      <c r="C1086" t="str">
        <f>IFERROR(VLOOKUP(Table1[[#This Row],[Ticker]],[1]!Table2[[Symbol]:[Industry]],2,FALSE),"-")</f>
        <v>-</v>
      </c>
      <c r="D1086" t="s">
        <v>54</v>
      </c>
      <c r="E1086">
        <v>2343.823911</v>
      </c>
      <c r="F1086">
        <v>807.45</v>
      </c>
      <c r="G1086">
        <v>3.19442385370139</v>
      </c>
      <c r="H1086">
        <v>7.1144512517528904</v>
      </c>
      <c r="I1086">
        <v>8.5546035446431095</v>
      </c>
      <c r="J1086">
        <v>-3.55553711578075</v>
      </c>
      <c r="K1086">
        <v>766.81386166081199</v>
      </c>
      <c r="L1086">
        <v>705.11724422969803</v>
      </c>
      <c r="M1086">
        <v>60.923029761236798</v>
      </c>
      <c r="N1086">
        <v>2.4399593284530998</v>
      </c>
      <c r="O1086">
        <v>6.8301442813796402</v>
      </c>
      <c r="P1086">
        <v>43.190281964887397</v>
      </c>
      <c r="Q1086">
        <v>-2.1949822042527999E-2</v>
      </c>
    </row>
    <row r="1087" spans="1:17" hidden="1" x14ac:dyDescent="0.3">
      <c r="A1087" t="s">
        <v>2330</v>
      </c>
      <c r="B1087" t="s">
        <v>2331</v>
      </c>
      <c r="C1087" t="str">
        <f>IFERROR(VLOOKUP(Table1[[#This Row],[Ticker]],[1]!Table2[[Symbol]:[Industry]],2,FALSE),"-")</f>
        <v>-</v>
      </c>
      <c r="D1087" t="s">
        <v>2332</v>
      </c>
      <c r="E1087">
        <v>2337.0155015999999</v>
      </c>
      <c r="F1087">
        <v>471.6</v>
      </c>
      <c r="G1087">
        <v>82.921526213776303</v>
      </c>
      <c r="H1087">
        <v>-11.9934122678753</v>
      </c>
      <c r="I1087">
        <v>5.0812780176270502</v>
      </c>
      <c r="J1087">
        <v>-7.0555193402129497</v>
      </c>
      <c r="K1087">
        <v>508.97957719284801</v>
      </c>
      <c r="L1087">
        <v>424.68652894426299</v>
      </c>
      <c r="M1087">
        <v>23.9392452763602</v>
      </c>
      <c r="N1087">
        <v>1.88253354350493</v>
      </c>
      <c r="O1087">
        <v>31.043256997455401</v>
      </c>
      <c r="P1087">
        <v>129.48905109488999</v>
      </c>
    </row>
    <row r="1088" spans="1:17" hidden="1" x14ac:dyDescent="0.3">
      <c r="A1088" t="s">
        <v>2333</v>
      </c>
      <c r="B1088" t="s">
        <v>2334</v>
      </c>
      <c r="C1088" t="str">
        <f>IFERROR(VLOOKUP(Table1[[#This Row],[Ticker]],[1]!Table2[[Symbol]:[Industry]],2,FALSE),"-")</f>
        <v>-</v>
      </c>
      <c r="D1088" t="s">
        <v>127</v>
      </c>
      <c r="E1088">
        <v>2334.8339847000002</v>
      </c>
      <c r="F1088">
        <v>283.35000000000002</v>
      </c>
      <c r="G1088">
        <v>0.69252844468704899</v>
      </c>
      <c r="H1088">
        <v>3.0039704449428299</v>
      </c>
      <c r="I1088">
        <v>24.517241338686301</v>
      </c>
      <c r="J1088">
        <v>-0.46037057898461398</v>
      </c>
      <c r="K1088">
        <v>282.15200112630799</v>
      </c>
      <c r="L1088">
        <v>257.33795752712302</v>
      </c>
      <c r="M1088">
        <v>67.188242383853904</v>
      </c>
      <c r="N1088">
        <v>1.2107425724668099</v>
      </c>
      <c r="O1088">
        <v>20.0635256749602</v>
      </c>
      <c r="P1088">
        <v>52.831715210355902</v>
      </c>
      <c r="Q1088">
        <v>7.4924134543804005E-2</v>
      </c>
    </row>
    <row r="1089" spans="1:17" hidden="1" x14ac:dyDescent="0.3">
      <c r="A1089" t="s">
        <v>2335</v>
      </c>
      <c r="B1089" t="s">
        <v>2336</v>
      </c>
      <c r="C1089" t="str">
        <f>IFERROR(VLOOKUP(Table1[[#This Row],[Ticker]],[1]!Table2[[Symbol]:[Industry]],2,FALSE),"-")</f>
        <v>-</v>
      </c>
      <c r="D1089" t="s">
        <v>138</v>
      </c>
      <c r="E1089">
        <v>2319.3617477399998</v>
      </c>
      <c r="F1089">
        <v>124.71</v>
      </c>
      <c r="G1089">
        <v>146.87354968001799</v>
      </c>
      <c r="H1089">
        <v>-8.42150158729984</v>
      </c>
      <c r="I1089">
        <v>6.2488177591829501</v>
      </c>
      <c r="J1089">
        <v>-0.88256383069337896</v>
      </c>
      <c r="K1089">
        <v>124.239244181582</v>
      </c>
      <c r="L1089">
        <v>103.55836632748699</v>
      </c>
      <c r="M1089">
        <v>48.178374483050298</v>
      </c>
      <c r="N1089">
        <v>0.40408213330737602</v>
      </c>
      <c r="O1089">
        <v>30.262208323309999</v>
      </c>
      <c r="P1089">
        <v>192.40328253223899</v>
      </c>
      <c r="Q1089">
        <v>4.4555880573702002E-2</v>
      </c>
    </row>
    <row r="1090" spans="1:17" hidden="1" x14ac:dyDescent="0.3">
      <c r="A1090" t="s">
        <v>2337</v>
      </c>
      <c r="B1090" t="s">
        <v>2338</v>
      </c>
      <c r="C1090" t="str">
        <f>IFERROR(VLOOKUP(Table1[[#This Row],[Ticker]],[1]!Table2[[Symbol]:[Industry]],2,FALSE),"-")</f>
        <v>-</v>
      </c>
      <c r="D1090" t="s">
        <v>627</v>
      </c>
      <c r="E1090">
        <v>2319.3561</v>
      </c>
      <c r="F1090">
        <v>427.1</v>
      </c>
      <c r="G1090">
        <v>6.0605709354718904</v>
      </c>
      <c r="H1090">
        <v>-1.11264060437122</v>
      </c>
      <c r="I1090">
        <v>8.1665990915469298</v>
      </c>
      <c r="J1090">
        <v>-2.5971336982875202</v>
      </c>
      <c r="K1090">
        <v>407.86711201398998</v>
      </c>
      <c r="L1090">
        <v>358.987001780669</v>
      </c>
      <c r="M1090">
        <v>36.9389697079435</v>
      </c>
      <c r="N1090">
        <v>0.49321085213740201</v>
      </c>
      <c r="O1090">
        <v>10.9810348864434</v>
      </c>
      <c r="P1090">
        <v>63.9539347408829</v>
      </c>
      <c r="Q1090">
        <v>6.2968353159242998E-2</v>
      </c>
    </row>
    <row r="1091" spans="1:17" hidden="1" x14ac:dyDescent="0.3">
      <c r="A1091" t="s">
        <v>2339</v>
      </c>
      <c r="B1091" t="s">
        <v>2340</v>
      </c>
      <c r="C1091" t="str">
        <f>IFERROR(VLOOKUP(Table1[[#This Row],[Ticker]],[1]!Table2[[Symbol]:[Industry]],2,FALSE),"-")</f>
        <v>-</v>
      </c>
      <c r="D1091" t="s">
        <v>298</v>
      </c>
      <c r="E1091">
        <v>2317.7613591999998</v>
      </c>
      <c r="F1091">
        <v>3506.9</v>
      </c>
      <c r="G1091">
        <v>1835.6163299779701</v>
      </c>
      <c r="H1091">
        <v>-6.5495161720369799</v>
      </c>
      <c r="I1091">
        <v>192.48174617836199</v>
      </c>
      <c r="J1091">
        <v>-3.8700883361291201</v>
      </c>
      <c r="K1091">
        <v>3392.85746892816</v>
      </c>
      <c r="L1091">
        <v>1855.29392363087</v>
      </c>
      <c r="M1091">
        <v>53.353805106783199</v>
      </c>
      <c r="N1091">
        <v>0.40386511536186098</v>
      </c>
      <c r="O1091">
        <v>19.051013715817302</v>
      </c>
      <c r="P1091">
        <v>1975.0887573964401</v>
      </c>
    </row>
    <row r="1092" spans="1:17" hidden="1" x14ac:dyDescent="0.3">
      <c r="A1092" t="s">
        <v>2341</v>
      </c>
      <c r="B1092" t="s">
        <v>2342</v>
      </c>
      <c r="C1092" t="str">
        <f>IFERROR(VLOOKUP(Table1[[#This Row],[Ticker]],[1]!Table2[[Symbol]:[Industry]],2,FALSE),"-")</f>
        <v>-</v>
      </c>
      <c r="D1092" t="s">
        <v>257</v>
      </c>
      <c r="E1092">
        <v>2313.0030441599902</v>
      </c>
      <c r="F1092">
        <v>627.79999999999995</v>
      </c>
      <c r="G1092">
        <v>-8.5691722954626197</v>
      </c>
      <c r="H1092">
        <v>2.26616932367468</v>
      </c>
      <c r="I1092">
        <v>-2.76452350024722E-2</v>
      </c>
      <c r="J1092">
        <v>0.30022492531224498</v>
      </c>
      <c r="K1092">
        <v>627.33406193620499</v>
      </c>
      <c r="L1092">
        <v>611.07215219279101</v>
      </c>
      <c r="M1092">
        <v>65.191015741133597</v>
      </c>
      <c r="N1092">
        <v>0.87944848482341897</v>
      </c>
      <c r="O1092">
        <v>48.932781140490597</v>
      </c>
      <c r="P1092">
        <v>44.438053606349897</v>
      </c>
      <c r="Q1092">
        <v>6.2366383805594998E-2</v>
      </c>
    </row>
    <row r="1093" spans="1:17" hidden="1" x14ac:dyDescent="0.3">
      <c r="A1093" t="s">
        <v>2343</v>
      </c>
      <c r="B1093" t="s">
        <v>2344</v>
      </c>
      <c r="C1093" t="str">
        <f>IFERROR(VLOOKUP(Table1[[#This Row],[Ticker]],[1]!Table2[[Symbol]:[Industry]],2,FALSE),"-")</f>
        <v>-</v>
      </c>
      <c r="D1093" t="s">
        <v>276</v>
      </c>
      <c r="E1093">
        <v>2312.6117776649999</v>
      </c>
      <c r="F1093">
        <v>423.8</v>
      </c>
      <c r="G1093">
        <v>62.557790106333798</v>
      </c>
      <c r="H1093">
        <v>34.416182062946703</v>
      </c>
      <c r="I1093">
        <v>79.125240163738397</v>
      </c>
      <c r="J1093">
        <v>0.69787454813210203</v>
      </c>
      <c r="K1093">
        <v>327.26957596865299</v>
      </c>
      <c r="M1093">
        <v>67.3094223429473</v>
      </c>
      <c r="N1093">
        <v>0.78031276795933602</v>
      </c>
      <c r="O1093">
        <v>3.58659745162812</v>
      </c>
      <c r="P1093">
        <v>154.15292353823</v>
      </c>
    </row>
    <row r="1094" spans="1:17" hidden="1" x14ac:dyDescent="0.3">
      <c r="A1094" t="s">
        <v>2345</v>
      </c>
      <c r="B1094" t="s">
        <v>2346</v>
      </c>
      <c r="C1094" t="str">
        <f>IFERROR(VLOOKUP(Table1[[#This Row],[Ticker]],[1]!Table2[[Symbol]:[Industry]],2,FALSE),"-")</f>
        <v>-</v>
      </c>
      <c r="D1094" t="s">
        <v>138</v>
      </c>
      <c r="E1094">
        <v>2307.6004782220002</v>
      </c>
      <c r="F1094">
        <v>140.91</v>
      </c>
      <c r="G1094">
        <v>16.7605724654547</v>
      </c>
      <c r="H1094">
        <v>33.583891187536302</v>
      </c>
      <c r="I1094">
        <v>0.98802637159893902</v>
      </c>
      <c r="J1094">
        <v>6.9693400856526697</v>
      </c>
      <c r="K1094">
        <v>117.116648798038</v>
      </c>
      <c r="L1094">
        <v>111.42556282564099</v>
      </c>
      <c r="M1094">
        <v>72.546345564708801</v>
      </c>
      <c r="N1094">
        <v>3.22251311843999</v>
      </c>
      <c r="O1094">
        <v>2.5264353133205502</v>
      </c>
      <c r="P1094">
        <v>75.043478260869506</v>
      </c>
      <c r="Q1094">
        <v>4.2682765960790001E-2</v>
      </c>
    </row>
    <row r="1095" spans="1:17" hidden="1" x14ac:dyDescent="0.3">
      <c r="A1095" t="s">
        <v>2347</v>
      </c>
      <c r="B1095" t="s">
        <v>2348</v>
      </c>
      <c r="C1095" t="str">
        <f>IFERROR(VLOOKUP(Table1[[#This Row],[Ticker]],[1]!Table2[[Symbol]:[Industry]],2,FALSE),"-")</f>
        <v>-</v>
      </c>
      <c r="D1095" t="s">
        <v>535</v>
      </c>
      <c r="E1095">
        <v>2300.889532788</v>
      </c>
      <c r="F1095">
        <v>126.91</v>
      </c>
      <c r="G1095">
        <v>64.722195224840704</v>
      </c>
      <c r="H1095">
        <v>1.0782196106825299</v>
      </c>
      <c r="I1095">
        <v>3.8051065320836601</v>
      </c>
      <c r="J1095">
        <v>-3.9502886855076702</v>
      </c>
      <c r="K1095">
        <v>124.330011958618</v>
      </c>
      <c r="L1095">
        <v>110.335206616565</v>
      </c>
      <c r="M1095">
        <v>54.660912152627098</v>
      </c>
      <c r="N1095">
        <v>0.424399816579558</v>
      </c>
      <c r="O1095">
        <v>17.406035773382701</v>
      </c>
      <c r="P1095">
        <v>101.764705882352</v>
      </c>
      <c r="Q1095">
        <v>6.8780222892644002E-2</v>
      </c>
    </row>
    <row r="1096" spans="1:17" hidden="1" x14ac:dyDescent="0.3">
      <c r="A1096" t="s">
        <v>2349</v>
      </c>
      <c r="B1096" t="s">
        <v>2350</v>
      </c>
      <c r="C1096" t="str">
        <f>IFERROR(VLOOKUP(Table1[[#This Row],[Ticker]],[1]!Table2[[Symbol]:[Industry]],2,FALSE),"-")</f>
        <v>-</v>
      </c>
      <c r="D1096" t="s">
        <v>185</v>
      </c>
      <c r="E1096">
        <v>2299.53382362</v>
      </c>
      <c r="F1096">
        <v>86.33</v>
      </c>
      <c r="G1096">
        <v>332.00785855202503</v>
      </c>
      <c r="H1096">
        <v>-4.9408690029342797</v>
      </c>
      <c r="I1096">
        <v>-45.068156573439303</v>
      </c>
      <c r="J1096">
        <v>-2.2968204120800899</v>
      </c>
      <c r="K1096">
        <v>91.082496046689798</v>
      </c>
      <c r="L1096">
        <v>83.424177440559006</v>
      </c>
      <c r="M1096">
        <v>31.985118699081202</v>
      </c>
      <c r="N1096">
        <v>0.92200429991907396</v>
      </c>
      <c r="O1096">
        <v>62.168423491254401</v>
      </c>
      <c r="P1096">
        <v>376.89545642867</v>
      </c>
      <c r="Q1096">
        <v>0.18371022633574999</v>
      </c>
    </row>
    <row r="1097" spans="1:17" hidden="1" x14ac:dyDescent="0.3">
      <c r="A1097" t="s">
        <v>2351</v>
      </c>
      <c r="B1097" t="s">
        <v>2352</v>
      </c>
      <c r="C1097" t="str">
        <f>IFERROR(VLOOKUP(Table1[[#This Row],[Ticker]],[1]!Table2[[Symbol]:[Industry]],2,FALSE),"-")</f>
        <v>-</v>
      </c>
      <c r="D1097" t="s">
        <v>118</v>
      </c>
      <c r="E1097">
        <v>2295.3118494559999</v>
      </c>
      <c r="F1097">
        <v>192.09</v>
      </c>
      <c r="G1097">
        <v>-31.402017894842601</v>
      </c>
      <c r="H1097">
        <v>-2.0504507699670098</v>
      </c>
      <c r="I1097">
        <v>-32.461914977315601</v>
      </c>
      <c r="J1097">
        <v>-2.7933304030575199</v>
      </c>
      <c r="K1097">
        <v>192.254421401451</v>
      </c>
      <c r="L1097">
        <v>195.121756721152</v>
      </c>
      <c r="M1097">
        <v>45.862488073986199</v>
      </c>
      <c r="N1097">
        <v>0.463018843441585</v>
      </c>
      <c r="O1097">
        <v>50.840751730959397</v>
      </c>
      <c r="P1097">
        <v>28.230974632843701</v>
      </c>
      <c r="Q1097">
        <v>3.3536606726631002E-2</v>
      </c>
    </row>
    <row r="1098" spans="1:17" hidden="1" x14ac:dyDescent="0.3">
      <c r="A1098" t="s">
        <v>2353</v>
      </c>
      <c r="B1098" t="s">
        <v>2354</v>
      </c>
      <c r="C1098" t="str">
        <f>IFERROR(VLOOKUP(Table1[[#This Row],[Ticker]],[1]!Table2[[Symbol]:[Industry]],2,FALSE),"-")</f>
        <v>-</v>
      </c>
      <c r="D1098" t="s">
        <v>573</v>
      </c>
      <c r="E1098">
        <v>2294.6436352249998</v>
      </c>
      <c r="F1098">
        <v>983.75</v>
      </c>
      <c r="G1098">
        <v>-72.460409027474597</v>
      </c>
      <c r="H1098">
        <v>-2.16292651086298</v>
      </c>
      <c r="I1098">
        <v>-31.608807891169398</v>
      </c>
      <c r="J1098">
        <v>-2.5763468117228401</v>
      </c>
      <c r="K1098">
        <v>1029.3374068030701</v>
      </c>
      <c r="L1098">
        <v>1222.7611786217201</v>
      </c>
      <c r="M1098">
        <v>45.505729818030098</v>
      </c>
      <c r="N1098">
        <v>1.22039789884358</v>
      </c>
      <c r="O1098">
        <v>78.190597204574303</v>
      </c>
      <c r="P1098">
        <v>5.5242692410833998</v>
      </c>
      <c r="Q1098">
        <v>-0.14397747007388101</v>
      </c>
    </row>
    <row r="1099" spans="1:17" hidden="1" x14ac:dyDescent="0.3">
      <c r="A1099" t="s">
        <v>2355</v>
      </c>
      <c r="B1099" t="s">
        <v>2356</v>
      </c>
      <c r="C1099" t="str">
        <f>IFERROR(VLOOKUP(Table1[[#This Row],[Ticker]],[1]!Table2[[Symbol]:[Industry]],2,FALSE),"-")</f>
        <v>-</v>
      </c>
      <c r="D1099" t="s">
        <v>750</v>
      </c>
      <c r="E1099">
        <v>2288.1514382</v>
      </c>
      <c r="F1099">
        <v>860.5</v>
      </c>
      <c r="G1099">
        <v>44.053063617426503</v>
      </c>
      <c r="H1099">
        <v>9.8549891441573898</v>
      </c>
      <c r="I1099">
        <v>-15.786118108695399</v>
      </c>
      <c r="J1099">
        <v>-4.3797568444164199</v>
      </c>
      <c r="K1099">
        <v>838.54777149809297</v>
      </c>
      <c r="L1099">
        <v>806.26092919078201</v>
      </c>
      <c r="M1099">
        <v>62.995172381913598</v>
      </c>
      <c r="N1099">
        <v>0.82717866609869295</v>
      </c>
      <c r="O1099">
        <v>51.074956420685602</v>
      </c>
      <c r="P1099">
        <v>79.2708333333333</v>
      </c>
      <c r="Q1099">
        <v>0.19200490883107599</v>
      </c>
    </row>
    <row r="1100" spans="1:17" hidden="1" x14ac:dyDescent="0.3">
      <c r="A1100" t="s">
        <v>2357</v>
      </c>
      <c r="B1100" t="s">
        <v>2358</v>
      </c>
      <c r="C1100" t="str">
        <f>IFERROR(VLOOKUP(Table1[[#This Row],[Ticker]],[1]!Table2[[Symbol]:[Industry]],2,FALSE),"-")</f>
        <v>-</v>
      </c>
      <c r="D1100" t="s">
        <v>127</v>
      </c>
      <c r="E1100">
        <v>2285.8668601200002</v>
      </c>
      <c r="F1100">
        <v>175.12</v>
      </c>
      <c r="G1100">
        <v>-20.398294233988999</v>
      </c>
      <c r="H1100">
        <v>17.7734703202993</v>
      </c>
      <c r="I1100">
        <v>9.3989166119346006</v>
      </c>
      <c r="J1100">
        <v>0.41808827174333701</v>
      </c>
      <c r="K1100">
        <v>160.48729990964799</v>
      </c>
      <c r="L1100">
        <v>153.918330754865</v>
      </c>
      <c r="M1100">
        <v>65.548097258839405</v>
      </c>
      <c r="N1100">
        <v>1.95382614885684</v>
      </c>
      <c r="O1100">
        <v>5.64184559159433</v>
      </c>
      <c r="P1100">
        <v>52.278260869565202</v>
      </c>
    </row>
    <row r="1101" spans="1:17" x14ac:dyDescent="0.3">
      <c r="A1101" t="s">
        <v>2359</v>
      </c>
      <c r="B1101" t="s">
        <v>2360</v>
      </c>
      <c r="C1101" t="str">
        <f>IFERROR(VLOOKUP(Table1[[#This Row],[Ticker]],[1]!Table2[[Symbol]:[Industry]],2,FALSE),"-")</f>
        <v>-</v>
      </c>
      <c r="D1101" t="s">
        <v>77</v>
      </c>
      <c r="E1101">
        <v>2283.085188</v>
      </c>
      <c r="F1101">
        <v>87.91</v>
      </c>
      <c r="G1101">
        <v>-49.2603902200824</v>
      </c>
      <c r="H1101">
        <v>-3.71520470693532</v>
      </c>
      <c r="I1101">
        <v>-29.921478969627099</v>
      </c>
      <c r="J1101">
        <v>-2.1045028328505402</v>
      </c>
      <c r="K1101">
        <v>93.112635944495693</v>
      </c>
      <c r="L1101">
        <v>98.243821365492494</v>
      </c>
      <c r="M1101">
        <v>31.870721685200401</v>
      </c>
      <c r="N1101">
        <v>0.38552328640942202</v>
      </c>
      <c r="O1101">
        <v>77.454214537595206</v>
      </c>
      <c r="P1101">
        <v>6.0434258142340003</v>
      </c>
      <c r="Q1101">
        <v>2.3097237650217001E-2</v>
      </c>
    </row>
    <row r="1102" spans="1:17" x14ac:dyDescent="0.3">
      <c r="A1102" t="s">
        <v>2361</v>
      </c>
      <c r="B1102" t="s">
        <v>2362</v>
      </c>
      <c r="C1102" t="str">
        <f>IFERROR(VLOOKUP(Table1[[#This Row],[Ticker]],[1]!Table2[[Symbol]:[Industry]],2,FALSE),"-")</f>
        <v>-</v>
      </c>
      <c r="D1102" t="s">
        <v>281</v>
      </c>
      <c r="E1102">
        <v>2281.9175512100001</v>
      </c>
      <c r="F1102">
        <v>729.35</v>
      </c>
      <c r="G1102">
        <v>-22.1847166053191</v>
      </c>
      <c r="H1102">
        <v>9.4957438537064807</v>
      </c>
      <c r="I1102">
        <v>-3.0280125366984199</v>
      </c>
      <c r="J1102">
        <v>-0.63232309886863103</v>
      </c>
      <c r="K1102">
        <v>681.08304541459302</v>
      </c>
      <c r="L1102">
        <v>642.97607108021998</v>
      </c>
      <c r="M1102">
        <v>48.2589944252706</v>
      </c>
      <c r="N1102">
        <v>0.58264551539467202</v>
      </c>
      <c r="O1102">
        <v>5.28552821005003</v>
      </c>
      <c r="P1102">
        <v>38.121390019884501</v>
      </c>
      <c r="Q1102">
        <v>-4.1387064294493001E-2</v>
      </c>
    </row>
    <row r="1103" spans="1:17" hidden="1" x14ac:dyDescent="0.3">
      <c r="A1103" t="s">
        <v>2363</v>
      </c>
      <c r="B1103" t="s">
        <v>2364</v>
      </c>
      <c r="C1103" t="str">
        <f>IFERROR(VLOOKUP(Table1[[#This Row],[Ticker]],[1]!Table2[[Symbol]:[Industry]],2,FALSE),"-")</f>
        <v>-</v>
      </c>
      <c r="D1103" t="s">
        <v>706</v>
      </c>
      <c r="E1103">
        <v>2256.5520128599901</v>
      </c>
      <c r="F1103">
        <v>562.65</v>
      </c>
      <c r="G1103">
        <v>-8.5130201662774105</v>
      </c>
      <c r="H1103">
        <v>-0.27334424181904499</v>
      </c>
      <c r="I1103">
        <v>-5.5796817323024896</v>
      </c>
      <c r="J1103">
        <v>-1.8951682254975699</v>
      </c>
      <c r="K1103">
        <v>558.59598675896405</v>
      </c>
      <c r="L1103">
        <v>540.366796231683</v>
      </c>
      <c r="M1103">
        <v>57.914380674577401</v>
      </c>
      <c r="N1103">
        <v>0.49698597387690102</v>
      </c>
      <c r="O1103">
        <v>19.9502354927574</v>
      </c>
      <c r="P1103">
        <v>25.283901135604498</v>
      </c>
      <c r="Q1103">
        <v>0.102758944722114</v>
      </c>
    </row>
    <row r="1104" spans="1:17" hidden="1" x14ac:dyDescent="0.3">
      <c r="A1104" t="s">
        <v>2365</v>
      </c>
      <c r="B1104" t="s">
        <v>2366</v>
      </c>
      <c r="C1104" t="str">
        <f>IFERROR(VLOOKUP(Table1[[#This Row],[Ticker]],[1]!Table2[[Symbol]:[Industry]],2,FALSE),"-")</f>
        <v>-</v>
      </c>
      <c r="D1104" t="s">
        <v>1518</v>
      </c>
      <c r="E1104">
        <v>2254.399249095</v>
      </c>
      <c r="F1104">
        <v>190.41</v>
      </c>
      <c r="G1104">
        <v>100.237993212809</v>
      </c>
      <c r="H1104">
        <v>43.761096769366098</v>
      </c>
      <c r="I1104">
        <v>38.353722071603698</v>
      </c>
      <c r="J1104">
        <v>-1.0327619651130999</v>
      </c>
      <c r="K1104">
        <v>130.048636457854</v>
      </c>
      <c r="L1104">
        <v>114.920542029259</v>
      </c>
      <c r="M1104">
        <v>74.0889615724045</v>
      </c>
      <c r="N1104">
        <v>3.6820530720850901</v>
      </c>
      <c r="O1104">
        <v>0</v>
      </c>
      <c r="P1104">
        <v>132.06581352833601</v>
      </c>
      <c r="Q1104">
        <v>8.2780643634666001E-2</v>
      </c>
    </row>
    <row r="1105" spans="1:17" hidden="1" x14ac:dyDescent="0.3">
      <c r="A1105" t="s">
        <v>2367</v>
      </c>
      <c r="B1105" t="s">
        <v>2368</v>
      </c>
      <c r="C1105" t="str">
        <f>IFERROR(VLOOKUP(Table1[[#This Row],[Ticker]],[1]!Table2[[Symbol]:[Industry]],2,FALSE),"-")</f>
        <v>-</v>
      </c>
      <c r="D1105" t="s">
        <v>276</v>
      </c>
      <c r="E1105">
        <v>2244.3908472500002</v>
      </c>
      <c r="F1105">
        <v>2180.8000000000002</v>
      </c>
      <c r="G1105">
        <v>318.31005977759003</v>
      </c>
      <c r="H1105">
        <v>37.1803418517691</v>
      </c>
      <c r="I1105">
        <v>174.36806450808299</v>
      </c>
      <c r="J1105">
        <v>6.0159953275928002</v>
      </c>
      <c r="K1105">
        <v>1412.41531666523</v>
      </c>
      <c r="L1105">
        <v>912.09815870217005</v>
      </c>
      <c r="M1105">
        <v>76.915190808641299</v>
      </c>
      <c r="N1105">
        <v>0.63917121884901396</v>
      </c>
      <c r="O1105">
        <v>0</v>
      </c>
      <c r="P1105">
        <v>470.21832919335799</v>
      </c>
    </row>
    <row r="1106" spans="1:17" hidden="1" x14ac:dyDescent="0.3">
      <c r="A1106" t="s">
        <v>2369</v>
      </c>
      <c r="B1106" t="s">
        <v>2370</v>
      </c>
      <c r="C1106" t="str">
        <f>IFERROR(VLOOKUP(Table1[[#This Row],[Ticker]],[1]!Table2[[Symbol]:[Industry]],2,FALSE),"-")</f>
        <v>-</v>
      </c>
      <c r="D1106" t="s">
        <v>54</v>
      </c>
      <c r="E1106">
        <v>2241.4240721249998</v>
      </c>
      <c r="F1106">
        <v>1635.95</v>
      </c>
      <c r="G1106">
        <v>9.4009951027550294</v>
      </c>
      <c r="H1106">
        <v>0.34298710125647902</v>
      </c>
      <c r="I1106">
        <v>-9.1276931989739101</v>
      </c>
      <c r="J1106">
        <v>-3.2082726725975501</v>
      </c>
      <c r="K1106">
        <v>1557.5841339874901</v>
      </c>
      <c r="L1106">
        <v>1460.38495475939</v>
      </c>
      <c r="M1106">
        <v>41.994283211487399</v>
      </c>
      <c r="N1106">
        <v>0.43140263562843401</v>
      </c>
      <c r="O1106">
        <v>10.388459304990899</v>
      </c>
      <c r="P1106">
        <v>48.5606610969851</v>
      </c>
      <c r="Q1106">
        <v>8.0534310858527997E-2</v>
      </c>
    </row>
    <row r="1107" spans="1:17" hidden="1" x14ac:dyDescent="0.3">
      <c r="A1107" t="s">
        <v>2371</v>
      </c>
      <c r="B1107" t="s">
        <v>2372</v>
      </c>
      <c r="C1107" t="str">
        <f>IFERROR(VLOOKUP(Table1[[#This Row],[Ticker]],[1]!Table2[[Symbol]:[Industry]],2,FALSE),"-")</f>
        <v>-</v>
      </c>
      <c r="D1107" t="s">
        <v>21</v>
      </c>
      <c r="E1107">
        <v>2236.9536446400002</v>
      </c>
      <c r="F1107">
        <v>378.35</v>
      </c>
      <c r="G1107">
        <v>-13.330166051625801</v>
      </c>
      <c r="H1107">
        <v>-8.6876923642055797</v>
      </c>
      <c r="I1107">
        <v>-29.685202542879299</v>
      </c>
      <c r="J1107">
        <v>5.7765080358564997</v>
      </c>
      <c r="K1107">
        <v>353.79851288145699</v>
      </c>
      <c r="L1107">
        <v>367.72855240049398</v>
      </c>
      <c r="M1107">
        <v>55.896906022533798</v>
      </c>
      <c r="N1107">
        <v>0.78946578492777697</v>
      </c>
      <c r="O1107">
        <v>82.569049821593694</v>
      </c>
      <c r="P1107">
        <v>58.272327964860899</v>
      </c>
      <c r="Q1107">
        <v>0.10954606111283</v>
      </c>
    </row>
    <row r="1108" spans="1:17" hidden="1" x14ac:dyDescent="0.3">
      <c r="A1108" t="s">
        <v>2373</v>
      </c>
      <c r="B1108" t="s">
        <v>2374</v>
      </c>
      <c r="C1108" t="str">
        <f>IFERROR(VLOOKUP(Table1[[#This Row],[Ticker]],[1]!Table2[[Symbol]:[Industry]],2,FALSE),"-")</f>
        <v>-</v>
      </c>
      <c r="D1108" t="s">
        <v>18</v>
      </c>
      <c r="E1108">
        <v>2234.7595155479999</v>
      </c>
      <c r="F1108">
        <v>222.56</v>
      </c>
      <c r="G1108">
        <v>-55.191459627578197</v>
      </c>
      <c r="H1108">
        <v>8.1028065501003095</v>
      </c>
      <c r="I1108">
        <v>-17.638640624401699</v>
      </c>
      <c r="J1108">
        <v>4.1657884422891902</v>
      </c>
      <c r="K1108">
        <v>214.49364156208199</v>
      </c>
      <c r="M1108">
        <v>75.727156587446601</v>
      </c>
      <c r="N1108">
        <v>2.1834940711071402</v>
      </c>
      <c r="O1108">
        <v>54.587526959022199</v>
      </c>
      <c r="P1108">
        <v>21.9841052343107</v>
      </c>
    </row>
    <row r="1109" spans="1:17" hidden="1" x14ac:dyDescent="0.3">
      <c r="A1109" t="s">
        <v>2375</v>
      </c>
      <c r="B1109" t="s">
        <v>2376</v>
      </c>
      <c r="C1109" t="str">
        <f>IFERROR(VLOOKUP(Table1[[#This Row],[Ticker]],[1]!Table2[[Symbol]:[Industry]],2,FALSE),"-")</f>
        <v>-</v>
      </c>
      <c r="D1109" t="s">
        <v>1518</v>
      </c>
      <c r="E1109">
        <v>2231.4798151750001</v>
      </c>
      <c r="F1109">
        <v>335.95</v>
      </c>
      <c r="G1109">
        <v>45.350067230990398</v>
      </c>
      <c r="H1109">
        <v>12.8124294236399</v>
      </c>
      <c r="I1109">
        <v>42.4566777579955</v>
      </c>
      <c r="J1109">
        <v>13.6144295378578</v>
      </c>
      <c r="K1109">
        <v>273.34485528078301</v>
      </c>
      <c r="L1109">
        <v>236.997821420837</v>
      </c>
      <c r="M1109">
        <v>75.837408789442406</v>
      </c>
      <c r="N1109">
        <v>0.48597662715683299</v>
      </c>
      <c r="O1109">
        <v>1.14600386962346</v>
      </c>
      <c r="P1109">
        <v>148.85185185185099</v>
      </c>
      <c r="Q1109">
        <v>7.5288127105646002E-2</v>
      </c>
    </row>
    <row r="1110" spans="1:17" x14ac:dyDescent="0.3">
      <c r="A1110" t="s">
        <v>2377</v>
      </c>
      <c r="B1110" t="s">
        <v>2378</v>
      </c>
      <c r="C1110" t="str">
        <f>IFERROR(VLOOKUP(Table1[[#This Row],[Ticker]],[1]!Table2[[Symbol]:[Industry]],2,FALSE),"-")</f>
        <v>-</v>
      </c>
      <c r="D1110" t="s">
        <v>231</v>
      </c>
      <c r="E1110">
        <v>2229.5482238499999</v>
      </c>
      <c r="F1110">
        <v>283.3</v>
      </c>
      <c r="G1110">
        <v>-53.747853643915498</v>
      </c>
      <c r="H1110">
        <v>-8.0230490365188007</v>
      </c>
      <c r="I1110">
        <v>-17.510490835358102</v>
      </c>
      <c r="J1110">
        <v>-4.8962572708319403</v>
      </c>
      <c r="K1110">
        <v>296.14858571622602</v>
      </c>
      <c r="L1110">
        <v>315.03004538130301</v>
      </c>
      <c r="M1110">
        <v>40.043655198446302</v>
      </c>
      <c r="N1110">
        <v>0.69466716654459504</v>
      </c>
      <c r="O1110">
        <v>39.110483586304198</v>
      </c>
      <c r="P1110">
        <v>15.420655938072899</v>
      </c>
    </row>
    <row r="1111" spans="1:17" hidden="1" x14ac:dyDescent="0.3">
      <c r="A1111" t="s">
        <v>2379</v>
      </c>
      <c r="B1111" t="s">
        <v>2380</v>
      </c>
      <c r="C1111" t="str">
        <f>IFERROR(VLOOKUP(Table1[[#This Row],[Ticker]],[1]!Table2[[Symbol]:[Industry]],2,FALSE),"-")</f>
        <v>-</v>
      </c>
      <c r="D1111" t="s">
        <v>222</v>
      </c>
      <c r="E1111">
        <v>2229.1810491249998</v>
      </c>
      <c r="F1111">
        <v>573.25</v>
      </c>
      <c r="G1111">
        <v>-10.862018937345001</v>
      </c>
      <c r="H1111">
        <v>-5.7843747440206803</v>
      </c>
      <c r="I1111">
        <v>18.7724732049588</v>
      </c>
      <c r="J1111">
        <v>-4.2121228618652999</v>
      </c>
      <c r="K1111">
        <v>565.09505986497004</v>
      </c>
      <c r="L1111">
        <v>490.43370609514301</v>
      </c>
      <c r="M1111">
        <v>57.208199488462199</v>
      </c>
      <c r="N1111">
        <v>0.54848984690991898</v>
      </c>
      <c r="O1111">
        <v>15.900566942869601</v>
      </c>
      <c r="P1111">
        <v>67.813231850117006</v>
      </c>
      <c r="Q1111">
        <v>0.121690296087455</v>
      </c>
    </row>
    <row r="1112" spans="1:17" x14ac:dyDescent="0.3">
      <c r="A1112" t="s">
        <v>2381</v>
      </c>
      <c r="B1112" t="s">
        <v>2382</v>
      </c>
      <c r="C1112" t="str">
        <f>IFERROR(VLOOKUP(Table1[[#This Row],[Ticker]],[1]!Table2[[Symbol]:[Industry]],2,FALSE),"-")</f>
        <v>-</v>
      </c>
      <c r="D1112" t="s">
        <v>257</v>
      </c>
      <c r="E1112">
        <v>2227.9514982999999</v>
      </c>
      <c r="F1112">
        <v>492</v>
      </c>
      <c r="G1112">
        <v>-50.660045475367497</v>
      </c>
      <c r="H1112">
        <v>-3.0955141216309801</v>
      </c>
      <c r="I1112">
        <v>-26.863644066924</v>
      </c>
      <c r="J1112">
        <v>-0.49308361651027699</v>
      </c>
      <c r="K1112">
        <v>501.000467660092</v>
      </c>
      <c r="L1112">
        <v>530.07679948501004</v>
      </c>
      <c r="M1112">
        <v>57.429750147560704</v>
      </c>
      <c r="N1112">
        <v>1.0376715405397701</v>
      </c>
      <c r="O1112">
        <v>31.107723577235699</v>
      </c>
      <c r="P1112">
        <v>8.3700440528634292</v>
      </c>
    </row>
    <row r="1113" spans="1:17" hidden="1" x14ac:dyDescent="0.3">
      <c r="A1113" t="s">
        <v>2383</v>
      </c>
      <c r="B1113" t="s">
        <v>2384</v>
      </c>
      <c r="C1113" t="str">
        <f>IFERROR(VLOOKUP(Table1[[#This Row],[Ticker]],[1]!Table2[[Symbol]:[Industry]],2,FALSE),"-")</f>
        <v>-</v>
      </c>
      <c r="D1113" t="s">
        <v>252</v>
      </c>
      <c r="E1113">
        <v>2225.597962848</v>
      </c>
      <c r="F1113">
        <v>109.9</v>
      </c>
      <c r="G1113">
        <v>-44.286460255943403</v>
      </c>
      <c r="H1113">
        <v>-5.0245025054060903</v>
      </c>
      <c r="I1113">
        <v>-9.8900112134290907</v>
      </c>
      <c r="J1113">
        <v>1.88915905129596</v>
      </c>
      <c r="K1113">
        <v>112.27769240082</v>
      </c>
      <c r="L1113">
        <v>113.109766933857</v>
      </c>
      <c r="M1113">
        <v>70.548992380817495</v>
      </c>
      <c r="N1113">
        <v>0.58837688618603701</v>
      </c>
      <c r="O1113">
        <v>41.947224749772502</v>
      </c>
      <c r="P1113">
        <v>27.110802683321701</v>
      </c>
      <c r="Q1113">
        <v>0.18626323143520401</v>
      </c>
    </row>
    <row r="1114" spans="1:17" hidden="1" x14ac:dyDescent="0.3">
      <c r="A1114" t="s">
        <v>2385</v>
      </c>
      <c r="B1114" t="s">
        <v>2386</v>
      </c>
      <c r="C1114" t="str">
        <f>IFERROR(VLOOKUP(Table1[[#This Row],[Ticker]],[1]!Table2[[Symbol]:[Industry]],2,FALSE),"-")</f>
        <v>-</v>
      </c>
      <c r="D1114" t="s">
        <v>2387</v>
      </c>
      <c r="E1114">
        <v>2225.25104904</v>
      </c>
      <c r="F1114">
        <v>610.35</v>
      </c>
      <c r="G1114">
        <v>1049.24832331585</v>
      </c>
      <c r="H1114">
        <v>-16.168043848602402</v>
      </c>
      <c r="I1114">
        <v>9.9712320272131301</v>
      </c>
      <c r="J1114">
        <v>-7.8736055805004099</v>
      </c>
      <c r="K1114">
        <v>650.34301005959605</v>
      </c>
      <c r="L1114">
        <v>457.08753815555099</v>
      </c>
      <c r="M1114">
        <v>27.901445309643702</v>
      </c>
      <c r="N1114">
        <v>0.65729078126531004</v>
      </c>
      <c r="O1114">
        <v>30.744654706315998</v>
      </c>
      <c r="P1114">
        <v>1078.2818532818501</v>
      </c>
    </row>
    <row r="1115" spans="1:17" hidden="1" x14ac:dyDescent="0.3">
      <c r="A1115" t="s">
        <v>2388</v>
      </c>
      <c r="B1115" t="s">
        <v>2389</v>
      </c>
      <c r="C1115" t="str">
        <f>IFERROR(VLOOKUP(Table1[[#This Row],[Ticker]],[1]!Table2[[Symbol]:[Industry]],2,FALSE),"-")</f>
        <v>-</v>
      </c>
      <c r="D1115" t="s">
        <v>204</v>
      </c>
      <c r="E1115">
        <v>2219.1482592399998</v>
      </c>
      <c r="F1115">
        <v>724.85</v>
      </c>
      <c r="G1115">
        <v>-19.1578288897521</v>
      </c>
      <c r="H1115">
        <v>19.736204621412899</v>
      </c>
      <c r="I1115">
        <v>38.497160745367999</v>
      </c>
      <c r="J1115">
        <v>-7.8663357725953897</v>
      </c>
      <c r="K1115">
        <v>616.16106441111901</v>
      </c>
      <c r="L1115">
        <v>539.26565401548703</v>
      </c>
      <c r="M1115">
        <v>54.654196213268499</v>
      </c>
      <c r="N1115">
        <v>1.4856874021215101</v>
      </c>
      <c r="O1115">
        <v>9.2846795888804596</v>
      </c>
      <c r="P1115">
        <v>80.310945273631802</v>
      </c>
      <c r="Q1115">
        <v>2.8077232328229999E-2</v>
      </c>
    </row>
    <row r="1116" spans="1:17" hidden="1" x14ac:dyDescent="0.3">
      <c r="A1116" t="s">
        <v>2390</v>
      </c>
      <c r="B1116" t="s">
        <v>2391</v>
      </c>
      <c r="C1116" t="str">
        <f>IFERROR(VLOOKUP(Table1[[#This Row],[Ticker]],[1]!Table2[[Symbol]:[Industry]],2,FALSE),"-")</f>
        <v>-</v>
      </c>
      <c r="D1116" t="s">
        <v>773</v>
      </c>
      <c r="E1116">
        <v>2217.1131917990001</v>
      </c>
      <c r="F1116">
        <v>20.329999999999998</v>
      </c>
      <c r="G1116">
        <v>0.745649844726614</v>
      </c>
      <c r="H1116">
        <v>-4.7581760349400204</v>
      </c>
      <c r="I1116">
        <v>-28.975320155000801</v>
      </c>
      <c r="J1116">
        <v>-4.3595424724751002</v>
      </c>
      <c r="K1116">
        <v>21.666447953470101</v>
      </c>
      <c r="L1116">
        <v>22.077014006557398</v>
      </c>
      <c r="M1116">
        <v>33.383102262173601</v>
      </c>
      <c r="N1116">
        <v>0.63719085787293095</v>
      </c>
      <c r="O1116">
        <v>58.386620757501198</v>
      </c>
      <c r="P1116">
        <v>30.3205128205128</v>
      </c>
      <c r="Q1116">
        <v>-5.4331187056032001E-2</v>
      </c>
    </row>
    <row r="1117" spans="1:17" hidden="1" x14ac:dyDescent="0.3">
      <c r="A1117" t="s">
        <v>2392</v>
      </c>
      <c r="B1117" t="s">
        <v>2393</v>
      </c>
      <c r="C1117" t="str">
        <f>IFERROR(VLOOKUP(Table1[[#This Row],[Ticker]],[1]!Table2[[Symbol]:[Industry]],2,FALSE),"-")</f>
        <v>-</v>
      </c>
      <c r="D1117" t="s">
        <v>276</v>
      </c>
      <c r="E1117">
        <v>2211.8143249999998</v>
      </c>
      <c r="F1117">
        <v>444.55</v>
      </c>
      <c r="G1117">
        <v>-29.011030247245401</v>
      </c>
      <c r="H1117">
        <v>-4.3141353235175197</v>
      </c>
      <c r="I1117">
        <v>-9.9407109049042504</v>
      </c>
      <c r="J1117">
        <v>-3.9797072177551498</v>
      </c>
      <c r="K1117">
        <v>447.99192330196399</v>
      </c>
      <c r="L1117">
        <v>439.81894073984898</v>
      </c>
      <c r="M1117">
        <v>42.109357652580201</v>
      </c>
      <c r="N1117">
        <v>0.55376625091821097</v>
      </c>
      <c r="O1117">
        <v>11.7759532111123</v>
      </c>
      <c r="P1117">
        <v>16.5115974315292</v>
      </c>
      <c r="Q1117">
        <v>-7.5535257446489997E-3</v>
      </c>
    </row>
    <row r="1118" spans="1:17" hidden="1" x14ac:dyDescent="0.3">
      <c r="A1118" t="s">
        <v>2394</v>
      </c>
      <c r="B1118" t="s">
        <v>2395</v>
      </c>
      <c r="C1118" t="str">
        <f>IFERROR(VLOOKUP(Table1[[#This Row],[Ticker]],[1]!Table2[[Symbol]:[Industry]],2,FALSE),"-")</f>
        <v>-</v>
      </c>
      <c r="D1118" t="s">
        <v>573</v>
      </c>
      <c r="E1118">
        <v>2197.309792</v>
      </c>
      <c r="F1118">
        <v>2023.4</v>
      </c>
      <c r="G1118">
        <v>-19.310690596969799</v>
      </c>
      <c r="H1118">
        <v>17.218355015491898</v>
      </c>
      <c r="I1118">
        <v>-14.554101006559501</v>
      </c>
      <c r="J1118">
        <v>5.5098895699428496</v>
      </c>
      <c r="K1118">
        <v>1896.30509395955</v>
      </c>
      <c r="L1118">
        <v>1814.5029930507201</v>
      </c>
      <c r="M1118">
        <v>76.021676286950097</v>
      </c>
      <c r="N1118">
        <v>1.4216236825000901</v>
      </c>
      <c r="O1118">
        <v>19.929326875555901</v>
      </c>
      <c r="P1118">
        <v>33.557755775577498</v>
      </c>
    </row>
    <row r="1119" spans="1:17" hidden="1" x14ac:dyDescent="0.3">
      <c r="A1119" t="s">
        <v>2396</v>
      </c>
      <c r="B1119" t="s">
        <v>2397</v>
      </c>
      <c r="C1119" t="str">
        <f>IFERROR(VLOOKUP(Table1[[#This Row],[Ticker]],[1]!Table2[[Symbol]:[Industry]],2,FALSE),"-")</f>
        <v>-</v>
      </c>
      <c r="D1119" t="s">
        <v>225</v>
      </c>
      <c r="E1119">
        <v>2196.9644030999998</v>
      </c>
      <c r="F1119">
        <v>587.45000000000005</v>
      </c>
      <c r="G1119">
        <v>-20.296833991912798</v>
      </c>
      <c r="H1119">
        <v>-8.32336247273639</v>
      </c>
      <c r="I1119">
        <v>-16.524547979801198</v>
      </c>
      <c r="J1119">
        <v>0.45552080861391098</v>
      </c>
      <c r="K1119">
        <v>604.00334011214397</v>
      </c>
      <c r="L1119">
        <v>565.89276156682195</v>
      </c>
      <c r="M1119">
        <v>43.1569192657144</v>
      </c>
      <c r="N1119">
        <v>0.60932061718670805</v>
      </c>
      <c r="O1119">
        <v>23.925440463018099</v>
      </c>
      <c r="P1119">
        <v>31.420581655480898</v>
      </c>
      <c r="Q1119">
        <v>4.1863389717719003E-2</v>
      </c>
    </row>
    <row r="1120" spans="1:17" hidden="1" x14ac:dyDescent="0.3">
      <c r="A1120" t="s">
        <v>2398</v>
      </c>
      <c r="B1120" t="s">
        <v>2399</v>
      </c>
      <c r="C1120" t="str">
        <f>IFERROR(VLOOKUP(Table1[[#This Row],[Ticker]],[1]!Table2[[Symbol]:[Industry]],2,FALSE),"-")</f>
        <v>-</v>
      </c>
      <c r="D1120" t="s">
        <v>127</v>
      </c>
      <c r="E1120">
        <v>2195.8990709109999</v>
      </c>
      <c r="F1120">
        <v>151.97999999999999</v>
      </c>
      <c r="G1120">
        <v>-49.649878882164998</v>
      </c>
      <c r="H1120">
        <v>-14.087470850394199</v>
      </c>
      <c r="I1120">
        <v>-22.9344156965177</v>
      </c>
      <c r="J1120">
        <v>-7.0415372647621304</v>
      </c>
      <c r="K1120">
        <v>162.213026571645</v>
      </c>
      <c r="L1120">
        <v>163.74643115707599</v>
      </c>
      <c r="M1120">
        <v>32.319329305909697</v>
      </c>
      <c r="N1120">
        <v>0.90873561622747701</v>
      </c>
      <c r="O1120">
        <v>40.018423476773201</v>
      </c>
      <c r="P1120">
        <v>12.577777777777699</v>
      </c>
      <c r="Q1120">
        <v>-3.9178022754130003E-3</v>
      </c>
    </row>
    <row r="1121" spans="1:17" hidden="1" x14ac:dyDescent="0.3">
      <c r="A1121" t="s">
        <v>2400</v>
      </c>
      <c r="B1121" t="s">
        <v>2401</v>
      </c>
      <c r="C1121" t="str">
        <f>IFERROR(VLOOKUP(Table1[[#This Row],[Ticker]],[1]!Table2[[Symbol]:[Industry]],2,FALSE),"-")</f>
        <v>-</v>
      </c>
      <c r="D1121" t="s">
        <v>706</v>
      </c>
      <c r="E1121">
        <v>2188.4644579999999</v>
      </c>
      <c r="F1121">
        <v>346.8</v>
      </c>
      <c r="G1121">
        <v>-22.848594264835398</v>
      </c>
      <c r="H1121">
        <v>9.7843148018124507E-2</v>
      </c>
      <c r="I1121">
        <v>-10.3459385658381</v>
      </c>
      <c r="J1121">
        <v>-3.4261198950559502</v>
      </c>
      <c r="K1121">
        <v>346.65495553806801</v>
      </c>
      <c r="L1121">
        <v>335.15287309611398</v>
      </c>
      <c r="M1121">
        <v>42.622616573064803</v>
      </c>
      <c r="N1121">
        <v>0.54739748840062497</v>
      </c>
      <c r="O1121">
        <v>21.6407151095732</v>
      </c>
      <c r="P1121">
        <v>23.857142857142801</v>
      </c>
      <c r="Q1121">
        <v>7.1785631405862999E-2</v>
      </c>
    </row>
    <row r="1122" spans="1:17" hidden="1" x14ac:dyDescent="0.3">
      <c r="A1122" t="s">
        <v>2402</v>
      </c>
      <c r="B1122" t="s">
        <v>2403</v>
      </c>
      <c r="C1122" t="str">
        <f>IFERROR(VLOOKUP(Table1[[#This Row],[Ticker]],[1]!Table2[[Symbol]:[Industry]],2,FALSE),"-")</f>
        <v>-</v>
      </c>
      <c r="D1122" t="s">
        <v>627</v>
      </c>
      <c r="E1122">
        <v>2187.5187929200001</v>
      </c>
      <c r="F1122">
        <v>481.85</v>
      </c>
      <c r="G1122">
        <v>-39.925809207792703</v>
      </c>
      <c r="H1122">
        <v>-3.7520963866841499</v>
      </c>
      <c r="I1122">
        <v>-16.298032807506502</v>
      </c>
      <c r="J1122">
        <v>-5.1084350928833597</v>
      </c>
      <c r="K1122">
        <v>492.97297235413203</v>
      </c>
      <c r="L1122">
        <v>497.43766851834602</v>
      </c>
      <c r="M1122">
        <v>38.719230418748197</v>
      </c>
      <c r="N1122">
        <v>0.51480034612943604</v>
      </c>
      <c r="O1122">
        <v>31.783750129708299</v>
      </c>
      <c r="P1122">
        <v>17.63916015625</v>
      </c>
      <c r="Q1122">
        <v>1.1839789847424001E-2</v>
      </c>
    </row>
    <row r="1123" spans="1:17" hidden="1" x14ac:dyDescent="0.3">
      <c r="A1123" t="s">
        <v>2404</v>
      </c>
      <c r="B1123" t="s">
        <v>2405</v>
      </c>
      <c r="C1123" t="str">
        <f>IFERROR(VLOOKUP(Table1[[#This Row],[Ticker]],[1]!Table2[[Symbol]:[Industry]],2,FALSE),"-")</f>
        <v>-</v>
      </c>
      <c r="D1123" t="s">
        <v>741</v>
      </c>
      <c r="E1123">
        <v>2180.653534008</v>
      </c>
      <c r="F1123">
        <v>279.93</v>
      </c>
      <c r="G1123">
        <v>1.5186573299622601</v>
      </c>
      <c r="H1123">
        <v>1.65449922509301</v>
      </c>
      <c r="I1123">
        <v>1.07736131798152</v>
      </c>
      <c r="J1123">
        <v>0.43954181557255401</v>
      </c>
      <c r="K1123">
        <v>270.827745894413</v>
      </c>
      <c r="L1123">
        <v>250.65828586260699</v>
      </c>
      <c r="M1123">
        <v>58.290846172297002</v>
      </c>
      <c r="N1123">
        <v>0.51499166187013301</v>
      </c>
      <c r="O1123">
        <v>2.8828635730360999</v>
      </c>
      <c r="P1123">
        <v>35.101351351351298</v>
      </c>
      <c r="Q1123">
        <v>3.2968413234804997E-2</v>
      </c>
    </row>
    <row r="1124" spans="1:17" hidden="1" x14ac:dyDescent="0.3">
      <c r="A1124" t="s">
        <v>2406</v>
      </c>
      <c r="B1124" t="s">
        <v>2407</v>
      </c>
      <c r="C1124" t="str">
        <f>IFERROR(VLOOKUP(Table1[[#This Row],[Ticker]],[1]!Table2[[Symbol]:[Industry]],2,FALSE),"-")</f>
        <v>-</v>
      </c>
      <c r="D1124" t="s">
        <v>2408</v>
      </c>
      <c r="E1124">
        <v>2177.83157252</v>
      </c>
      <c r="F1124">
        <v>1970.45</v>
      </c>
      <c r="G1124">
        <v>346.978065637334</v>
      </c>
      <c r="H1124">
        <v>-3.1440410892438702</v>
      </c>
      <c r="I1124">
        <v>36.449427951139597</v>
      </c>
      <c r="J1124">
        <v>5.1944899327474801</v>
      </c>
      <c r="K1124">
        <v>1909.7566161855</v>
      </c>
      <c r="L1124">
        <v>1438.04618821757</v>
      </c>
      <c r="M1124">
        <v>54.9580098020242</v>
      </c>
      <c r="N1124">
        <v>0.82258780195690395</v>
      </c>
      <c r="O1124">
        <v>14.694612905681399</v>
      </c>
      <c r="P1124">
        <v>459.38963804116401</v>
      </c>
      <c r="Q1124">
        <v>0.25504362233088301</v>
      </c>
    </row>
    <row r="1125" spans="1:17" hidden="1" x14ac:dyDescent="0.3">
      <c r="A1125" t="s">
        <v>2409</v>
      </c>
      <c r="B1125" t="s">
        <v>2410</v>
      </c>
      <c r="C1125" t="str">
        <f>IFERROR(VLOOKUP(Table1[[#This Row],[Ticker]],[1]!Table2[[Symbol]:[Industry]],2,FALSE),"-")</f>
        <v>-</v>
      </c>
      <c r="D1125" t="s">
        <v>163</v>
      </c>
      <c r="E1125">
        <v>2174.9229</v>
      </c>
      <c r="F1125">
        <v>1981.55</v>
      </c>
      <c r="G1125">
        <v>324.306666785316</v>
      </c>
      <c r="H1125">
        <v>-13.721360622304401</v>
      </c>
      <c r="I1125">
        <v>73.246197504714004</v>
      </c>
      <c r="J1125">
        <v>-12.7317693141107</v>
      </c>
      <c r="K1125">
        <v>1910.24157174843</v>
      </c>
      <c r="L1125">
        <v>1404.21070874159</v>
      </c>
      <c r="M1125">
        <v>53.333850766085902</v>
      </c>
      <c r="N1125">
        <v>0.64357640336752597</v>
      </c>
      <c r="O1125">
        <v>18.377028084075501</v>
      </c>
      <c r="P1125">
        <v>379.79418886198499</v>
      </c>
      <c r="Q1125">
        <v>0.18349092581992801</v>
      </c>
    </row>
    <row r="1126" spans="1:17" hidden="1" x14ac:dyDescent="0.3">
      <c r="A1126" t="s">
        <v>2411</v>
      </c>
      <c r="B1126" t="s">
        <v>2412</v>
      </c>
      <c r="C1126" t="str">
        <f>IFERROR(VLOOKUP(Table1[[#This Row],[Ticker]],[1]!Table2[[Symbol]:[Industry]],2,FALSE),"-")</f>
        <v>-</v>
      </c>
      <c r="D1126" t="s">
        <v>121</v>
      </c>
      <c r="E1126">
        <v>2171.33685358</v>
      </c>
      <c r="F1126">
        <v>97.02</v>
      </c>
      <c r="G1126">
        <v>79.813741587116894</v>
      </c>
      <c r="H1126">
        <v>-9.3572375439516104</v>
      </c>
      <c r="I1126">
        <v>39.175057946985497</v>
      </c>
      <c r="J1126">
        <v>-0.71689750982526601</v>
      </c>
      <c r="K1126">
        <v>93.132474437111</v>
      </c>
      <c r="L1126">
        <v>75.5189806644524</v>
      </c>
      <c r="M1126">
        <v>64.961868820644995</v>
      </c>
      <c r="N1126">
        <v>1.0283378155607099</v>
      </c>
      <c r="O1126">
        <v>11.214182642754</v>
      </c>
      <c r="P1126">
        <v>151.28205128205099</v>
      </c>
      <c r="Q1126">
        <v>7.1539724890398004E-2</v>
      </c>
    </row>
    <row r="1127" spans="1:17" hidden="1" x14ac:dyDescent="0.3">
      <c r="A1127" t="s">
        <v>2413</v>
      </c>
      <c r="B1127" t="s">
        <v>2414</v>
      </c>
      <c r="C1127" t="str">
        <f>IFERROR(VLOOKUP(Table1[[#This Row],[Ticker]],[1]!Table2[[Symbol]:[Industry]],2,FALSE),"-")</f>
        <v>-</v>
      </c>
      <c r="D1127" t="s">
        <v>46</v>
      </c>
      <c r="E1127">
        <v>2169.3010881999999</v>
      </c>
      <c r="F1127">
        <v>165.69</v>
      </c>
      <c r="G1127">
        <v>269.02052408805503</v>
      </c>
      <c r="H1127">
        <v>2.4496304578998198</v>
      </c>
      <c r="I1127">
        <v>59.813618557743098</v>
      </c>
      <c r="J1127">
        <v>-9.6750858248282707</v>
      </c>
      <c r="K1127">
        <v>166.21941264237401</v>
      </c>
      <c r="L1127">
        <v>119.66349662166</v>
      </c>
      <c r="M1127">
        <v>31.428996141675601</v>
      </c>
      <c r="N1127">
        <v>0.83039528550657304</v>
      </c>
      <c r="O1127">
        <v>23.121491942784701</v>
      </c>
      <c r="P1127">
        <v>298.05405405405401</v>
      </c>
      <c r="Q1127">
        <v>0.198025333708125</v>
      </c>
    </row>
    <row r="1128" spans="1:17" hidden="1" x14ac:dyDescent="0.3">
      <c r="A1128" t="s">
        <v>2415</v>
      </c>
      <c r="B1128" t="s">
        <v>2416</v>
      </c>
      <c r="C1128" t="str">
        <f>IFERROR(VLOOKUP(Table1[[#This Row],[Ticker]],[1]!Table2[[Symbol]:[Industry]],2,FALSE),"-")</f>
        <v>-</v>
      </c>
      <c r="D1128" t="s">
        <v>298</v>
      </c>
      <c r="E1128">
        <v>2167.709323776</v>
      </c>
      <c r="F1128">
        <v>204.22</v>
      </c>
      <c r="G1128">
        <v>-28.300475891360701</v>
      </c>
      <c r="H1128">
        <v>-15.1289526611088</v>
      </c>
      <c r="I1128">
        <v>-15.255493465334499</v>
      </c>
      <c r="J1128">
        <v>-7.0184807926213102</v>
      </c>
      <c r="O1128">
        <v>29.267456664381498</v>
      </c>
      <c r="P1128">
        <v>9.1501870657402407</v>
      </c>
    </row>
    <row r="1129" spans="1:17" hidden="1" x14ac:dyDescent="0.3">
      <c r="A1129" t="s">
        <v>2417</v>
      </c>
      <c r="B1129" t="s">
        <v>2418</v>
      </c>
      <c r="C1129" t="str">
        <f>IFERROR(VLOOKUP(Table1[[#This Row],[Ticker]],[1]!Table2[[Symbol]:[Industry]],2,FALSE),"-")</f>
        <v>-</v>
      </c>
      <c r="D1129" t="s">
        <v>170</v>
      </c>
      <c r="E1129">
        <v>2163.7271249999999</v>
      </c>
      <c r="F1129">
        <v>2230.75</v>
      </c>
      <c r="G1129">
        <v>-10.2375985569031</v>
      </c>
      <c r="H1129">
        <v>-4.0486979210466201</v>
      </c>
      <c r="I1129">
        <v>10.038656630025599</v>
      </c>
      <c r="J1129">
        <v>-1.9212713626059399</v>
      </c>
      <c r="K1129">
        <v>2179.22787486685</v>
      </c>
      <c r="L1129">
        <v>2091.1467927390599</v>
      </c>
      <c r="M1129">
        <v>45.107934934637797</v>
      </c>
      <c r="N1129">
        <v>0.62949027850761896</v>
      </c>
      <c r="O1129">
        <v>24.5634876162725</v>
      </c>
      <c r="P1129">
        <v>31.9970414201183</v>
      </c>
      <c r="Q1129">
        <v>0.116644365515972</v>
      </c>
    </row>
    <row r="1130" spans="1:17" hidden="1" x14ac:dyDescent="0.3">
      <c r="A1130" t="s">
        <v>2419</v>
      </c>
      <c r="B1130" t="s">
        <v>2420</v>
      </c>
      <c r="C1130" t="str">
        <f>IFERROR(VLOOKUP(Table1[[#This Row],[Ticker]],[1]!Table2[[Symbol]:[Industry]],2,FALSE),"-")</f>
        <v>-</v>
      </c>
      <c r="D1130" t="s">
        <v>410</v>
      </c>
      <c r="E1130">
        <v>2160.5523240739999</v>
      </c>
      <c r="F1130">
        <v>146.19</v>
      </c>
      <c r="G1130">
        <v>116.870591144177</v>
      </c>
      <c r="H1130">
        <v>6.2432352271143401</v>
      </c>
      <c r="I1130">
        <v>23.651238527159801</v>
      </c>
      <c r="J1130">
        <v>-2.1443650325069301</v>
      </c>
      <c r="K1130">
        <v>135.08410620037</v>
      </c>
      <c r="L1130">
        <v>109.574214596255</v>
      </c>
      <c r="M1130">
        <v>43.762835249762297</v>
      </c>
      <c r="N1130">
        <v>0.57343966053050799</v>
      </c>
      <c r="O1130">
        <v>12.4563923660989</v>
      </c>
      <c r="P1130">
        <v>162.69541778975699</v>
      </c>
      <c r="Q1130">
        <v>0.110541839201622</v>
      </c>
    </row>
    <row r="1131" spans="1:17" hidden="1" x14ac:dyDescent="0.3">
      <c r="A1131" t="s">
        <v>2421</v>
      </c>
      <c r="B1131" t="s">
        <v>2422</v>
      </c>
      <c r="C1131" t="str">
        <f>IFERROR(VLOOKUP(Table1[[#This Row],[Ticker]],[1]!Table2[[Symbol]:[Industry]],2,FALSE),"-")</f>
        <v>-</v>
      </c>
      <c r="D1131" t="s">
        <v>21</v>
      </c>
      <c r="E1131">
        <v>2153.8438334099901</v>
      </c>
      <c r="F1131">
        <v>240.81</v>
      </c>
      <c r="G1131">
        <v>-63.238447998785801</v>
      </c>
      <c r="H1131">
        <v>5.7228216827333904</v>
      </c>
      <c r="I1131">
        <v>-46.635024687161803</v>
      </c>
      <c r="J1131">
        <v>-4.3439124921869299</v>
      </c>
      <c r="K1131">
        <v>239.36715211572701</v>
      </c>
      <c r="M1131">
        <v>50.360915257246198</v>
      </c>
      <c r="N1131">
        <v>1.2527308294384001</v>
      </c>
      <c r="O1131">
        <v>75.947842697562294</v>
      </c>
      <c r="P1131">
        <v>17.468292682926801</v>
      </c>
    </row>
    <row r="1132" spans="1:17" hidden="1" x14ac:dyDescent="0.3">
      <c r="A1132" t="s">
        <v>2423</v>
      </c>
      <c r="B1132" t="s">
        <v>2424</v>
      </c>
      <c r="C1132" t="str">
        <f>IFERROR(VLOOKUP(Table1[[#This Row],[Ticker]],[1]!Table2[[Symbol]:[Industry]],2,FALSE),"-")</f>
        <v>-</v>
      </c>
      <c r="D1132" t="s">
        <v>535</v>
      </c>
      <c r="E1132">
        <v>2152.1645360150001</v>
      </c>
      <c r="F1132">
        <v>233.78</v>
      </c>
      <c r="G1132">
        <v>-50.542143446513997</v>
      </c>
      <c r="H1132">
        <v>-7.4146927064433097</v>
      </c>
      <c r="I1132">
        <v>-28.6889790306154</v>
      </c>
      <c r="J1132">
        <v>-2.8693007008613298</v>
      </c>
      <c r="K1132">
        <v>252.10075942959199</v>
      </c>
      <c r="L1132">
        <v>258.21495790116802</v>
      </c>
      <c r="M1132">
        <v>28.5426136776736</v>
      </c>
      <c r="N1132">
        <v>0.68677874681004702</v>
      </c>
      <c r="O1132">
        <v>35.896997176832897</v>
      </c>
      <c r="P1132">
        <v>9.7558685446009292</v>
      </c>
      <c r="Q1132">
        <v>6.3159051995973006E-2</v>
      </c>
    </row>
    <row r="1133" spans="1:17" hidden="1" x14ac:dyDescent="0.3">
      <c r="A1133" t="s">
        <v>2425</v>
      </c>
      <c r="B1133" t="s">
        <v>2426</v>
      </c>
      <c r="C1133" t="str">
        <f>IFERROR(VLOOKUP(Table1[[#This Row],[Ticker]],[1]!Table2[[Symbol]:[Industry]],2,FALSE),"-")</f>
        <v>-</v>
      </c>
      <c r="D1133" t="s">
        <v>959</v>
      </c>
      <c r="E1133">
        <v>2148.753522</v>
      </c>
      <c r="F1133">
        <v>666.1</v>
      </c>
      <c r="G1133">
        <v>58.468229358420501</v>
      </c>
      <c r="H1133">
        <v>12.781834661463201</v>
      </c>
      <c r="I1133">
        <v>107.36890358975501</v>
      </c>
      <c r="J1133">
        <v>6.7991904060402497</v>
      </c>
      <c r="K1133">
        <v>561.91008499204304</v>
      </c>
      <c r="L1133">
        <v>430.188694806576</v>
      </c>
      <c r="M1133">
        <v>59.612718822905897</v>
      </c>
      <c r="N1133">
        <v>0.55436770486248399</v>
      </c>
      <c r="O1133">
        <v>5.3445428614322203</v>
      </c>
      <c r="P1133">
        <v>161.113288906311</v>
      </c>
      <c r="Q1133">
        <v>0.148970473520111</v>
      </c>
    </row>
    <row r="1134" spans="1:17" hidden="1" x14ac:dyDescent="0.3">
      <c r="A1134" t="s">
        <v>2427</v>
      </c>
      <c r="B1134" t="s">
        <v>2428</v>
      </c>
      <c r="C1134" t="str">
        <f>IFERROR(VLOOKUP(Table1[[#This Row],[Ticker]],[1]!Table2[[Symbol]:[Industry]],2,FALSE),"-")</f>
        <v>-</v>
      </c>
      <c r="D1134" t="s">
        <v>474</v>
      </c>
      <c r="E1134">
        <v>2146.7973929999998</v>
      </c>
      <c r="F1134">
        <v>903.85</v>
      </c>
      <c r="G1134">
        <v>29.300533273030499</v>
      </c>
      <c r="H1134">
        <v>5.5555495235995096</v>
      </c>
      <c r="I1134">
        <v>33.198706553935899</v>
      </c>
      <c r="J1134">
        <v>-2.8121875968577199</v>
      </c>
      <c r="K1134">
        <v>835.51552969320801</v>
      </c>
      <c r="L1134">
        <v>682.17389716391403</v>
      </c>
      <c r="M1134">
        <v>35.917314402705998</v>
      </c>
      <c r="N1134">
        <v>0.29202582317195602</v>
      </c>
      <c r="O1134">
        <v>25.3637218565027</v>
      </c>
      <c r="P1134">
        <v>86.341614266570403</v>
      </c>
      <c r="Q1134">
        <v>9.5446874397827994E-2</v>
      </c>
    </row>
    <row r="1135" spans="1:17" hidden="1" x14ac:dyDescent="0.3">
      <c r="A1135" t="s">
        <v>2429</v>
      </c>
      <c r="B1135" t="s">
        <v>2430</v>
      </c>
      <c r="C1135" t="str">
        <f>IFERROR(VLOOKUP(Table1[[#This Row],[Ticker]],[1]!Table2[[Symbol]:[Industry]],2,FALSE),"-")</f>
        <v>-</v>
      </c>
      <c r="D1135" t="s">
        <v>627</v>
      </c>
      <c r="E1135">
        <v>2145.5307262799902</v>
      </c>
      <c r="F1135">
        <v>417.7</v>
      </c>
      <c r="G1135">
        <v>-11.1723561511005</v>
      </c>
      <c r="H1135">
        <v>3.8688408771102498</v>
      </c>
      <c r="I1135">
        <v>-26.2356917995934</v>
      </c>
      <c r="J1135">
        <v>1.6096947338285199</v>
      </c>
      <c r="K1135">
        <v>412.136029849387</v>
      </c>
      <c r="L1135">
        <v>401.90619333040701</v>
      </c>
      <c r="M1135">
        <v>61.235795095262297</v>
      </c>
      <c r="N1135">
        <v>1.64755469036226</v>
      </c>
      <c r="O1135">
        <v>50.813981326310703</v>
      </c>
      <c r="P1135">
        <v>52.584474885844699</v>
      </c>
      <c r="Q1135">
        <v>0.101634735445479</v>
      </c>
    </row>
    <row r="1136" spans="1:17" hidden="1" x14ac:dyDescent="0.3">
      <c r="A1136" t="s">
        <v>2431</v>
      </c>
      <c r="B1136" t="s">
        <v>2432</v>
      </c>
      <c r="C1136" t="str">
        <f>IFERROR(VLOOKUP(Table1[[#This Row],[Ticker]],[1]!Table2[[Symbol]:[Industry]],2,FALSE),"-")</f>
        <v>-</v>
      </c>
      <c r="D1136" t="s">
        <v>77</v>
      </c>
      <c r="E1136">
        <v>2137.4678215499998</v>
      </c>
      <c r="F1136">
        <v>2822.85</v>
      </c>
      <c r="G1136">
        <v>-36.110903766548603</v>
      </c>
      <c r="H1136">
        <v>-5.8739945032572498</v>
      </c>
      <c r="I1136">
        <v>-11.9175394181136</v>
      </c>
      <c r="J1136">
        <v>-5.2474420400416202</v>
      </c>
      <c r="K1136">
        <v>2856.26339419137</v>
      </c>
      <c r="L1136">
        <v>2815.6216336934799</v>
      </c>
      <c r="M1136">
        <v>45.799210885004797</v>
      </c>
      <c r="N1136">
        <v>1.2407929717547601</v>
      </c>
      <c r="O1136">
        <v>13.9274137839417</v>
      </c>
      <c r="P1136">
        <v>20.344041097350299</v>
      </c>
      <c r="Q1136">
        <v>-0.149559743917347</v>
      </c>
    </row>
    <row r="1137" spans="1:17" hidden="1" x14ac:dyDescent="0.3">
      <c r="A1137" t="s">
        <v>2433</v>
      </c>
      <c r="B1137" t="s">
        <v>2434</v>
      </c>
      <c r="C1137" t="str">
        <f>IFERROR(VLOOKUP(Table1[[#This Row],[Ticker]],[1]!Table2[[Symbol]:[Industry]],2,FALSE),"-")</f>
        <v>-</v>
      </c>
      <c r="D1137" t="s">
        <v>298</v>
      </c>
      <c r="E1137">
        <v>2133.886513805</v>
      </c>
      <c r="F1137">
        <v>1315.8</v>
      </c>
      <c r="G1137">
        <v>-33.988745221705301</v>
      </c>
      <c r="H1137">
        <v>-1.0031898619764801</v>
      </c>
      <c r="I1137">
        <v>-15.5557503192</v>
      </c>
      <c r="J1137">
        <v>-4.4169040066464502</v>
      </c>
      <c r="K1137">
        <v>1305.8952045348301</v>
      </c>
      <c r="L1137">
        <v>1315.02589488632</v>
      </c>
      <c r="M1137">
        <v>64.025888239910898</v>
      </c>
      <c r="N1137">
        <v>1.1935689463872301</v>
      </c>
      <c r="O1137">
        <v>15.796473628210901</v>
      </c>
      <c r="P1137">
        <v>14.826773714983799</v>
      </c>
      <c r="Q1137">
        <v>1.7740911179022E-2</v>
      </c>
    </row>
    <row r="1138" spans="1:17" hidden="1" x14ac:dyDescent="0.3">
      <c r="A1138" t="s">
        <v>2435</v>
      </c>
      <c r="B1138" t="s">
        <v>2436</v>
      </c>
      <c r="C1138" t="str">
        <f>IFERROR(VLOOKUP(Table1[[#This Row],[Ticker]],[1]!Table2[[Symbol]:[Industry]],2,FALSE),"-")</f>
        <v>-</v>
      </c>
      <c r="D1138" t="s">
        <v>1607</v>
      </c>
      <c r="E1138">
        <v>2125.8292746239999</v>
      </c>
      <c r="F1138">
        <v>98.1</v>
      </c>
      <c r="G1138">
        <v>-37.522335936148203</v>
      </c>
      <c r="H1138">
        <v>-1.94597393770455</v>
      </c>
      <c r="I1138">
        <v>-31.2910695651933</v>
      </c>
      <c r="J1138">
        <v>1.0671804752871199</v>
      </c>
      <c r="K1138">
        <v>95.1188237284275</v>
      </c>
      <c r="L1138">
        <v>96.356448219127699</v>
      </c>
      <c r="M1138">
        <v>68.801892317571998</v>
      </c>
      <c r="N1138">
        <v>0.69416479977072998</v>
      </c>
      <c r="O1138">
        <v>32.008154943934699</v>
      </c>
      <c r="P1138">
        <v>18.192771084337299</v>
      </c>
      <c r="Q1138">
        <v>4.6698434653074002E-2</v>
      </c>
    </row>
    <row r="1139" spans="1:17" hidden="1" x14ac:dyDescent="0.3">
      <c r="A1139" t="s">
        <v>2437</v>
      </c>
      <c r="B1139" t="s">
        <v>2438</v>
      </c>
      <c r="C1139" t="str">
        <f>IFERROR(VLOOKUP(Table1[[#This Row],[Ticker]],[1]!Table2[[Symbol]:[Industry]],2,FALSE),"-")</f>
        <v>-</v>
      </c>
      <c r="D1139" t="s">
        <v>204</v>
      </c>
      <c r="E1139">
        <v>2111.1027300000001</v>
      </c>
      <c r="F1139">
        <v>340.75</v>
      </c>
      <c r="G1139">
        <v>30.635651421939698</v>
      </c>
      <c r="H1139">
        <v>-6.2135795715073696</v>
      </c>
      <c r="I1139">
        <v>10.3267128841985</v>
      </c>
      <c r="J1139">
        <v>-4.0495935781174399</v>
      </c>
      <c r="K1139">
        <v>344.42017705916999</v>
      </c>
      <c r="L1139">
        <v>296.73128351625002</v>
      </c>
      <c r="M1139">
        <v>35.850631712121299</v>
      </c>
      <c r="N1139">
        <v>0.34717876538041897</v>
      </c>
      <c r="O1139">
        <v>16.155539251650701</v>
      </c>
      <c r="P1139">
        <v>86.395711394343806</v>
      </c>
      <c r="Q1139">
        <v>0.160937965904069</v>
      </c>
    </row>
    <row r="1140" spans="1:17" hidden="1" x14ac:dyDescent="0.3">
      <c r="A1140" t="s">
        <v>2439</v>
      </c>
      <c r="B1140" t="s">
        <v>2440</v>
      </c>
      <c r="C1140" t="str">
        <f>IFERROR(VLOOKUP(Table1[[#This Row],[Ticker]],[1]!Table2[[Symbol]:[Industry]],2,FALSE),"-")</f>
        <v>-</v>
      </c>
      <c r="D1140" t="s">
        <v>138</v>
      </c>
      <c r="E1140">
        <v>2108.39707752</v>
      </c>
      <c r="F1140">
        <v>118.22</v>
      </c>
      <c r="G1140">
        <v>245.43590304001901</v>
      </c>
      <c r="H1140">
        <v>0.99092134442575297</v>
      </c>
      <c r="I1140">
        <v>31.810219822916501</v>
      </c>
      <c r="J1140">
        <v>-6.2051533393517397</v>
      </c>
      <c r="K1140">
        <v>121.13717142093201</v>
      </c>
      <c r="L1140">
        <v>96.664598131551699</v>
      </c>
      <c r="M1140">
        <v>43.723876421186901</v>
      </c>
      <c r="N1140">
        <v>0.91498582084907598</v>
      </c>
      <c r="O1140">
        <v>16.460835729994901</v>
      </c>
      <c r="P1140">
        <v>296.71140939597302</v>
      </c>
    </row>
    <row r="1141" spans="1:17" hidden="1" x14ac:dyDescent="0.3">
      <c r="A1141" t="s">
        <v>2441</v>
      </c>
      <c r="B1141" t="s">
        <v>2442</v>
      </c>
      <c r="C1141" t="str">
        <f>IFERROR(VLOOKUP(Table1[[#This Row],[Ticker]],[1]!Table2[[Symbol]:[Industry]],2,FALSE),"-")</f>
        <v>-</v>
      </c>
      <c r="D1141" t="s">
        <v>138</v>
      </c>
      <c r="E1141">
        <v>2102.3134073000001</v>
      </c>
      <c r="F1141">
        <v>266.14999999999998</v>
      </c>
      <c r="G1141">
        <v>445.18437726161699</v>
      </c>
      <c r="H1141">
        <v>-3.5558224225530402</v>
      </c>
      <c r="I1141">
        <v>75.6922799358737</v>
      </c>
      <c r="J1141">
        <v>-5.1930639906213498</v>
      </c>
      <c r="K1141">
        <v>233.08913672941</v>
      </c>
      <c r="L1141">
        <v>159.2144243459</v>
      </c>
      <c r="M1141">
        <v>44.0435628275659</v>
      </c>
      <c r="N1141">
        <v>0.77473824436820005</v>
      </c>
      <c r="O1141">
        <v>11.966935938380599</v>
      </c>
      <c r="P1141">
        <v>498.08988764044898</v>
      </c>
      <c r="Q1141">
        <v>0.167262677134035</v>
      </c>
    </row>
    <row r="1142" spans="1:17" hidden="1" x14ac:dyDescent="0.3">
      <c r="A1142" t="s">
        <v>1729</v>
      </c>
      <c r="B1142" t="s">
        <v>2443</v>
      </c>
      <c r="C1142" t="str">
        <f>IFERROR(VLOOKUP(Table1[[#This Row],[Ticker]],[1]!Table2[[Symbol]:[Industry]],2,FALSE),"-")</f>
        <v>-</v>
      </c>
      <c r="D1142" t="s">
        <v>1731</v>
      </c>
      <c r="E1142">
        <v>2091.9342556299998</v>
      </c>
      <c r="F1142">
        <v>39.200000000000003</v>
      </c>
      <c r="G1142">
        <v>-11.315812248281199</v>
      </c>
      <c r="H1142">
        <v>1.2373988589278999</v>
      </c>
      <c r="I1142">
        <v>6.8642092847085996</v>
      </c>
      <c r="J1142">
        <v>-7.1809854979106102</v>
      </c>
      <c r="K1142">
        <v>38.724453590182101</v>
      </c>
      <c r="L1142">
        <v>35.393423064718299</v>
      </c>
      <c r="M1142">
        <v>49.333103027404697</v>
      </c>
      <c r="N1142">
        <v>1.01410345454865</v>
      </c>
      <c r="O1142">
        <v>17.219387755102002</v>
      </c>
      <c r="P1142">
        <v>44.383057090239397</v>
      </c>
      <c r="Q1142">
        <v>7.0291434656782004E-2</v>
      </c>
    </row>
    <row r="1143" spans="1:17" hidden="1" x14ac:dyDescent="0.3">
      <c r="A1143" t="s">
        <v>2444</v>
      </c>
      <c r="B1143" t="s">
        <v>2445</v>
      </c>
      <c r="C1143" t="str">
        <f>IFERROR(VLOOKUP(Table1[[#This Row],[Ticker]],[1]!Table2[[Symbol]:[Industry]],2,FALSE),"-")</f>
        <v>-</v>
      </c>
      <c r="D1143" t="s">
        <v>77</v>
      </c>
      <c r="E1143">
        <v>2073.0871618599999</v>
      </c>
      <c r="F1143">
        <v>241.04</v>
      </c>
      <c r="G1143">
        <v>7.19869059882043E-2</v>
      </c>
      <c r="H1143">
        <v>1.09386280393057</v>
      </c>
      <c r="I1143">
        <v>-3.2252006881093598</v>
      </c>
      <c r="J1143">
        <v>-2.2636899185033501</v>
      </c>
      <c r="K1143">
        <v>240.47645140487001</v>
      </c>
      <c r="L1143">
        <v>227.35814223175501</v>
      </c>
      <c r="M1143">
        <v>46.645114358735498</v>
      </c>
      <c r="N1143">
        <v>0.75657408478757404</v>
      </c>
      <c r="O1143">
        <v>13.8815134417524</v>
      </c>
      <c r="P1143">
        <v>38.847926267281103</v>
      </c>
      <c r="Q1143">
        <v>-7.1951118542165002E-2</v>
      </c>
    </row>
    <row r="1144" spans="1:17" hidden="1" x14ac:dyDescent="0.3">
      <c r="A1144" t="s">
        <v>2446</v>
      </c>
      <c r="B1144" t="s">
        <v>2447</v>
      </c>
      <c r="C1144" t="str">
        <f>IFERROR(VLOOKUP(Table1[[#This Row],[Ticker]],[1]!Table2[[Symbol]:[Industry]],2,FALSE),"-")</f>
        <v>-</v>
      </c>
      <c r="D1144" t="s">
        <v>474</v>
      </c>
      <c r="E1144">
        <v>2068.2850911599999</v>
      </c>
      <c r="F1144">
        <v>242.19</v>
      </c>
      <c r="G1144">
        <v>-11.976980908483201</v>
      </c>
      <c r="H1144">
        <v>-10.506124313644399</v>
      </c>
      <c r="I1144">
        <v>-6.1257945079356704</v>
      </c>
      <c r="J1144">
        <v>-5.6651523436752802</v>
      </c>
      <c r="K1144">
        <v>258.02792980694801</v>
      </c>
      <c r="L1144">
        <v>238.86379412970601</v>
      </c>
      <c r="M1144">
        <v>20.041502147465501</v>
      </c>
      <c r="N1144">
        <v>0.46143771643245501</v>
      </c>
      <c r="O1144">
        <v>27.792229241504501</v>
      </c>
      <c r="P1144">
        <v>34.140127388534999</v>
      </c>
      <c r="Q1144">
        <v>0.107780374385371</v>
      </c>
    </row>
    <row r="1145" spans="1:17" hidden="1" x14ac:dyDescent="0.3">
      <c r="A1145" t="s">
        <v>2448</v>
      </c>
      <c r="B1145" t="s">
        <v>2449</v>
      </c>
      <c r="C1145" t="str">
        <f>IFERROR(VLOOKUP(Table1[[#This Row],[Ticker]],[1]!Table2[[Symbol]:[Industry]],2,FALSE),"-")</f>
        <v>-</v>
      </c>
      <c r="D1145" t="s">
        <v>141</v>
      </c>
      <c r="E1145">
        <v>2067.3387560000001</v>
      </c>
      <c r="F1145">
        <v>136.75</v>
      </c>
      <c r="G1145">
        <v>28.6033576420702</v>
      </c>
      <c r="H1145">
        <v>-18.2264617425826</v>
      </c>
      <c r="I1145">
        <v>12.6482842268128</v>
      </c>
      <c r="J1145">
        <v>-7.6569347711442104</v>
      </c>
      <c r="K1145">
        <v>136.14755962851399</v>
      </c>
      <c r="L1145">
        <v>118.891930945338</v>
      </c>
      <c r="M1145">
        <v>37.116990994012099</v>
      </c>
      <c r="N1145">
        <v>0.68246931412993295</v>
      </c>
      <c r="O1145">
        <v>30.676416819012701</v>
      </c>
      <c r="P1145">
        <v>64.759036144578303</v>
      </c>
      <c r="Q1145">
        <v>0.15769780790142199</v>
      </c>
    </row>
    <row r="1146" spans="1:17" hidden="1" x14ac:dyDescent="0.3">
      <c r="A1146" t="s">
        <v>2450</v>
      </c>
      <c r="B1146" t="s">
        <v>2451</v>
      </c>
      <c r="C1146" t="str">
        <f>IFERROR(VLOOKUP(Table1[[#This Row],[Ticker]],[1]!Table2[[Symbol]:[Industry]],2,FALSE),"-")</f>
        <v>-</v>
      </c>
      <c r="D1146" t="s">
        <v>522</v>
      </c>
      <c r="E1146">
        <v>2063.3495932259998</v>
      </c>
      <c r="F1146">
        <v>211.15</v>
      </c>
      <c r="G1146">
        <v>13.442853299857999</v>
      </c>
      <c r="H1146">
        <v>13.012566692477799</v>
      </c>
      <c r="I1146">
        <v>51.852986239265597</v>
      </c>
      <c r="J1146">
        <v>1.86421973881346</v>
      </c>
      <c r="K1146">
        <v>175.42978703093701</v>
      </c>
      <c r="L1146">
        <v>150.53778938224201</v>
      </c>
      <c r="M1146">
        <v>74.9465851969033</v>
      </c>
      <c r="N1146">
        <v>1.7061282386410901</v>
      </c>
      <c r="O1146">
        <v>1.49183045228511</v>
      </c>
      <c r="P1146">
        <v>92.6551094890511</v>
      </c>
      <c r="Q1146">
        <v>0.114062727628199</v>
      </c>
    </row>
    <row r="1147" spans="1:17" hidden="1" x14ac:dyDescent="0.3">
      <c r="A1147" t="s">
        <v>2452</v>
      </c>
      <c r="B1147" t="s">
        <v>2453</v>
      </c>
      <c r="C1147" t="str">
        <f>IFERROR(VLOOKUP(Table1[[#This Row],[Ticker]],[1]!Table2[[Symbol]:[Industry]],2,FALSE),"-")</f>
        <v>-</v>
      </c>
      <c r="D1147" t="s">
        <v>177</v>
      </c>
      <c r="E1147">
        <v>2055.9813572859998</v>
      </c>
      <c r="F1147">
        <v>185.05</v>
      </c>
      <c r="G1147">
        <v>27.2586997637307</v>
      </c>
      <c r="H1147">
        <v>6.83378796705734</v>
      </c>
      <c r="I1147">
        <v>7.1525367688459296</v>
      </c>
      <c r="J1147">
        <v>-3.6397175540348199</v>
      </c>
      <c r="K1147">
        <v>165.60755936605</v>
      </c>
      <c r="L1147">
        <v>145.439584496452</v>
      </c>
      <c r="M1147">
        <v>53.048973924488998</v>
      </c>
      <c r="N1147">
        <v>1.0602377334870901</v>
      </c>
      <c r="O1147">
        <v>8.3923263982707397</v>
      </c>
      <c r="P1147">
        <v>70.789109367789493</v>
      </c>
      <c r="Q1147">
        <v>4.5587548800237999E-2</v>
      </c>
    </row>
    <row r="1148" spans="1:17" hidden="1" x14ac:dyDescent="0.3">
      <c r="A1148" t="s">
        <v>2454</v>
      </c>
      <c r="B1148" t="s">
        <v>2455</v>
      </c>
      <c r="C1148" t="str">
        <f>IFERROR(VLOOKUP(Table1[[#This Row],[Ticker]],[1]!Table2[[Symbol]:[Industry]],2,FALSE),"-")</f>
        <v>-</v>
      </c>
      <c r="D1148" t="s">
        <v>405</v>
      </c>
      <c r="E1148">
        <v>2051.0998199999999</v>
      </c>
      <c r="F1148">
        <v>944.85</v>
      </c>
      <c r="G1148">
        <v>185.91647003400101</v>
      </c>
      <c r="H1148">
        <v>13.602380363985599</v>
      </c>
      <c r="I1148">
        <v>9.5287554690687202</v>
      </c>
      <c r="J1148">
        <v>-7.5567570490409297</v>
      </c>
      <c r="K1148">
        <v>849.76586247558305</v>
      </c>
      <c r="L1148">
        <v>680.82136334865299</v>
      </c>
      <c r="M1148">
        <v>48.4562742556855</v>
      </c>
      <c r="N1148">
        <v>1.1486934049231401</v>
      </c>
      <c r="O1148">
        <v>9.5411970153992591</v>
      </c>
      <c r="P1148">
        <v>233.69238919300699</v>
      </c>
      <c r="Q1148">
        <v>0.17094416634472201</v>
      </c>
    </row>
    <row r="1149" spans="1:17" hidden="1" x14ac:dyDescent="0.3">
      <c r="A1149" t="s">
        <v>2456</v>
      </c>
      <c r="B1149" t="s">
        <v>2457</v>
      </c>
      <c r="C1149" t="str">
        <f>IFERROR(VLOOKUP(Table1[[#This Row],[Ticker]],[1]!Table2[[Symbol]:[Industry]],2,FALSE),"-")</f>
        <v>-</v>
      </c>
      <c r="D1149" t="s">
        <v>573</v>
      </c>
      <c r="E1149">
        <v>2042.78625550999</v>
      </c>
      <c r="F1149">
        <v>392.05</v>
      </c>
      <c r="G1149">
        <v>13.4523868066705</v>
      </c>
      <c r="H1149">
        <v>15.9299461464174</v>
      </c>
      <c r="I1149">
        <v>-11.3701541736793</v>
      </c>
      <c r="J1149">
        <v>-3.2630803678023401</v>
      </c>
      <c r="K1149">
        <v>356.057664852556</v>
      </c>
      <c r="L1149">
        <v>345.02578685032199</v>
      </c>
      <c r="M1149">
        <v>66.662719508728699</v>
      </c>
      <c r="N1149">
        <v>2.4126522424830799</v>
      </c>
      <c r="O1149">
        <v>15.4189516643285</v>
      </c>
      <c r="P1149">
        <v>50.210727969348603</v>
      </c>
      <c r="Q1149">
        <v>-4.7637340464005001E-2</v>
      </c>
    </row>
    <row r="1150" spans="1:17" hidden="1" x14ac:dyDescent="0.3">
      <c r="A1150" t="s">
        <v>2458</v>
      </c>
      <c r="B1150" t="s">
        <v>2459</v>
      </c>
      <c r="C1150" t="str">
        <f>IFERROR(VLOOKUP(Table1[[#This Row],[Ticker]],[1]!Table2[[Symbol]:[Industry]],2,FALSE),"-")</f>
        <v>-</v>
      </c>
      <c r="D1150" t="s">
        <v>357</v>
      </c>
      <c r="E1150">
        <v>2042.0224768799901</v>
      </c>
      <c r="F1150">
        <v>835.2</v>
      </c>
      <c r="G1150">
        <v>-37.644975419549603</v>
      </c>
      <c r="H1150">
        <v>-5.2600616975197996</v>
      </c>
      <c r="I1150">
        <v>-9.3740599122972998</v>
      </c>
      <c r="J1150">
        <v>-0.39272046970954799</v>
      </c>
      <c r="K1150">
        <v>834.327974947391</v>
      </c>
      <c r="L1150">
        <v>804.76654550288004</v>
      </c>
      <c r="M1150">
        <v>45.171276950884703</v>
      </c>
      <c r="N1150">
        <v>0.44290147582436201</v>
      </c>
      <c r="O1150">
        <v>30.507662835249</v>
      </c>
      <c r="P1150">
        <v>29.598882768252</v>
      </c>
      <c r="Q1150">
        <v>-7.1724200578205E-2</v>
      </c>
    </row>
    <row r="1151" spans="1:17" hidden="1" x14ac:dyDescent="0.3">
      <c r="A1151" t="s">
        <v>2460</v>
      </c>
      <c r="B1151" t="s">
        <v>2461</v>
      </c>
      <c r="C1151" t="str">
        <f>IFERROR(VLOOKUP(Table1[[#This Row],[Ticker]],[1]!Table2[[Symbol]:[Industry]],2,FALSE),"-")</f>
        <v>-</v>
      </c>
      <c r="D1151" t="s">
        <v>124</v>
      </c>
      <c r="E1151">
        <v>2033.9227079360001</v>
      </c>
      <c r="F1151">
        <v>124.94</v>
      </c>
      <c r="G1151">
        <v>84.831584720752105</v>
      </c>
      <c r="H1151">
        <v>10.771466350713601</v>
      </c>
      <c r="I1151">
        <v>-52.181399570837897</v>
      </c>
      <c r="J1151">
        <v>-5.1185278789573401</v>
      </c>
      <c r="K1151">
        <v>123.678092751685</v>
      </c>
      <c r="L1151">
        <v>126.19391485426</v>
      </c>
      <c r="M1151">
        <v>42.910615628671998</v>
      </c>
      <c r="N1151">
        <v>0.97099786827312395</v>
      </c>
      <c r="O1151">
        <v>119.625420201696</v>
      </c>
      <c r="P1151">
        <v>160.291666666666</v>
      </c>
    </row>
    <row r="1152" spans="1:17" hidden="1" x14ac:dyDescent="0.3">
      <c r="A1152" t="s">
        <v>2462</v>
      </c>
      <c r="B1152" t="s">
        <v>2463</v>
      </c>
      <c r="C1152" t="str">
        <f>IFERROR(VLOOKUP(Table1[[#This Row],[Ticker]],[1]!Table2[[Symbol]:[Industry]],2,FALSE),"-")</f>
        <v>-</v>
      </c>
      <c r="D1152" t="s">
        <v>573</v>
      </c>
      <c r="E1152">
        <v>2028.3027952499999</v>
      </c>
      <c r="F1152">
        <v>661.05</v>
      </c>
      <c r="G1152">
        <v>3.3353126451344099</v>
      </c>
      <c r="H1152">
        <v>7.5573373205735797</v>
      </c>
      <c r="I1152">
        <v>27.231722289207799</v>
      </c>
      <c r="J1152">
        <v>-4.4504558036866202</v>
      </c>
      <c r="K1152">
        <v>626.44908699960399</v>
      </c>
      <c r="L1152">
        <v>548.64531347234299</v>
      </c>
      <c r="M1152">
        <v>45.073743584495098</v>
      </c>
      <c r="N1152">
        <v>0.983493518532914</v>
      </c>
      <c r="O1152">
        <v>9.9765524544285604</v>
      </c>
      <c r="P1152">
        <v>64.236024844720404</v>
      </c>
      <c r="Q1152">
        <v>-1.0724861456195001E-2</v>
      </c>
    </row>
    <row r="1153" spans="1:17" hidden="1" x14ac:dyDescent="0.3">
      <c r="A1153" t="s">
        <v>2464</v>
      </c>
      <c r="B1153" t="s">
        <v>2465</v>
      </c>
      <c r="C1153" t="str">
        <f>IFERROR(VLOOKUP(Table1[[#This Row],[Ticker]],[1]!Table2[[Symbol]:[Industry]],2,FALSE),"-")</f>
        <v>-</v>
      </c>
      <c r="D1153" t="s">
        <v>305</v>
      </c>
      <c r="E1153">
        <v>2026.1988109250001</v>
      </c>
      <c r="F1153">
        <v>330.75</v>
      </c>
      <c r="G1153">
        <v>9.3845491300462598</v>
      </c>
      <c r="H1153">
        <v>6.1172285382687202</v>
      </c>
      <c r="I1153">
        <v>-25.449505322958899</v>
      </c>
      <c r="J1153">
        <v>-1.5544708076615299</v>
      </c>
      <c r="K1153">
        <v>325.96615069560499</v>
      </c>
      <c r="L1153">
        <v>313.92542410246699</v>
      </c>
      <c r="M1153">
        <v>50.527123335006401</v>
      </c>
      <c r="N1153">
        <v>0.66682452364907996</v>
      </c>
      <c r="O1153">
        <v>27.785336356764901</v>
      </c>
      <c r="P1153">
        <v>55.500705218617703</v>
      </c>
      <c r="Q1153">
        <v>0.103881100974539</v>
      </c>
    </row>
    <row r="1154" spans="1:17" hidden="1" x14ac:dyDescent="0.3">
      <c r="A1154" t="s">
        <v>2466</v>
      </c>
      <c r="B1154" t="s">
        <v>2467</v>
      </c>
      <c r="C1154" t="str">
        <f>IFERROR(VLOOKUP(Table1[[#This Row],[Ticker]],[1]!Table2[[Symbol]:[Industry]],2,FALSE),"-")</f>
        <v>-</v>
      </c>
      <c r="D1154" t="s">
        <v>1372</v>
      </c>
      <c r="E1154">
        <v>2024.1205708150001</v>
      </c>
      <c r="F1154">
        <v>711.6</v>
      </c>
      <c r="G1154">
        <v>79.463393561689301</v>
      </c>
      <c r="H1154">
        <v>-10.2884476456857</v>
      </c>
      <c r="I1154">
        <v>27.529985407164101</v>
      </c>
      <c r="J1154">
        <v>-6.1231088437669197</v>
      </c>
      <c r="K1154">
        <v>684.79847691737598</v>
      </c>
      <c r="L1154">
        <v>546.693794106219</v>
      </c>
      <c r="M1154">
        <v>40.3933922466301</v>
      </c>
      <c r="N1154">
        <v>0.233966364878888</v>
      </c>
      <c r="O1154">
        <v>26.7566048341765</v>
      </c>
      <c r="P1154">
        <v>127.82135425004</v>
      </c>
      <c r="Q1154">
        <v>4.9309894895360001E-2</v>
      </c>
    </row>
    <row r="1155" spans="1:17" hidden="1" x14ac:dyDescent="0.3">
      <c r="A1155" t="s">
        <v>2468</v>
      </c>
      <c r="B1155" t="s">
        <v>2469</v>
      </c>
      <c r="C1155" t="str">
        <f>IFERROR(VLOOKUP(Table1[[#This Row],[Ticker]],[1]!Table2[[Symbol]:[Industry]],2,FALSE),"-")</f>
        <v>-</v>
      </c>
      <c r="D1155" t="s">
        <v>1401</v>
      </c>
      <c r="E1155">
        <v>2022.3817024</v>
      </c>
      <c r="F1155">
        <v>782.2</v>
      </c>
      <c r="G1155">
        <v>-25.465175116611299</v>
      </c>
      <c r="H1155">
        <v>-10.0835777336713</v>
      </c>
      <c r="I1155">
        <v>37.036978195381202</v>
      </c>
      <c r="J1155">
        <v>-4.6238297698547397</v>
      </c>
      <c r="K1155">
        <v>824.55829876214102</v>
      </c>
      <c r="L1155">
        <v>708.47168330140505</v>
      </c>
      <c r="M1155">
        <v>31.775044094878002</v>
      </c>
      <c r="N1155">
        <v>1.4374924828584399</v>
      </c>
      <c r="O1155">
        <v>27.652774226540501</v>
      </c>
      <c r="P1155">
        <v>73.244739756367593</v>
      </c>
      <c r="Q1155">
        <v>-1.6903680957752E-2</v>
      </c>
    </row>
    <row r="1156" spans="1:17" hidden="1" x14ac:dyDescent="0.3">
      <c r="A1156" t="s">
        <v>2470</v>
      </c>
      <c r="B1156" t="s">
        <v>2471</v>
      </c>
      <c r="C1156" t="str">
        <f>IFERROR(VLOOKUP(Table1[[#This Row],[Ticker]],[1]!Table2[[Symbol]:[Industry]],2,FALSE),"-")</f>
        <v>-</v>
      </c>
      <c r="D1156" t="s">
        <v>257</v>
      </c>
      <c r="E1156">
        <v>2017.755868</v>
      </c>
      <c r="F1156">
        <v>1496.5</v>
      </c>
      <c r="G1156">
        <v>-3.4934938936865301</v>
      </c>
      <c r="H1156">
        <v>-2.7360266078825801</v>
      </c>
      <c r="I1156">
        <v>-1.2434860773048</v>
      </c>
      <c r="J1156">
        <v>0.36901186852314799</v>
      </c>
      <c r="K1156">
        <v>1473.3442537651099</v>
      </c>
      <c r="L1156">
        <v>1356.03991504735</v>
      </c>
      <c r="M1156">
        <v>48.964625030812897</v>
      </c>
      <c r="N1156">
        <v>0.73011718580053497</v>
      </c>
      <c r="O1156">
        <v>15.663214166388199</v>
      </c>
      <c r="P1156">
        <v>45.552691727860697</v>
      </c>
      <c r="Q1156">
        <v>2.474329814548E-2</v>
      </c>
    </row>
    <row r="1157" spans="1:17" hidden="1" x14ac:dyDescent="0.3">
      <c r="A1157" t="s">
        <v>2472</v>
      </c>
      <c r="B1157" t="s">
        <v>2473</v>
      </c>
      <c r="C1157" t="str">
        <f>IFERROR(VLOOKUP(Table1[[#This Row],[Ticker]],[1]!Table2[[Symbol]:[Industry]],2,FALSE),"-")</f>
        <v>-</v>
      </c>
      <c r="D1157" t="s">
        <v>24</v>
      </c>
      <c r="E1157">
        <v>2006.2701262749999</v>
      </c>
      <c r="F1157">
        <v>187.39</v>
      </c>
      <c r="G1157">
        <v>-21.6774715300207</v>
      </c>
      <c r="H1157">
        <v>-4.7899916934597</v>
      </c>
      <c r="I1157">
        <v>-11.3927250002879</v>
      </c>
      <c r="J1157">
        <v>-5.47048294917942</v>
      </c>
      <c r="K1157">
        <v>191.51794442528799</v>
      </c>
      <c r="L1157">
        <v>182.00099672444401</v>
      </c>
      <c r="M1157">
        <v>38.053963115486901</v>
      </c>
      <c r="N1157">
        <v>0.75026970449472696</v>
      </c>
      <c r="O1157">
        <v>16.17482256257</v>
      </c>
      <c r="P1157">
        <v>31.686577652846001</v>
      </c>
      <c r="Q1157">
        <v>2.2352083590315E-2</v>
      </c>
    </row>
    <row r="1158" spans="1:17" hidden="1" x14ac:dyDescent="0.3">
      <c r="A1158" t="s">
        <v>2474</v>
      </c>
      <c r="B1158" t="s">
        <v>2475</v>
      </c>
      <c r="C1158" t="str">
        <f>IFERROR(VLOOKUP(Table1[[#This Row],[Ticker]],[1]!Table2[[Symbol]:[Industry]],2,FALSE),"-")</f>
        <v>-</v>
      </c>
      <c r="D1158" t="s">
        <v>384</v>
      </c>
      <c r="E1158">
        <v>2002.0738213449999</v>
      </c>
      <c r="F1158">
        <v>494.05</v>
      </c>
      <c r="G1158">
        <v>2.29289214989686</v>
      </c>
      <c r="H1158">
        <v>28.598341425825001</v>
      </c>
      <c r="I1158">
        <v>27.412176037045501</v>
      </c>
      <c r="J1158">
        <v>3.1821648307207901</v>
      </c>
      <c r="K1158">
        <v>423.05789739800701</v>
      </c>
      <c r="L1158">
        <v>376.11934812156801</v>
      </c>
      <c r="M1158">
        <v>68.135212383216697</v>
      </c>
      <c r="N1158">
        <v>1.51995480927902</v>
      </c>
      <c r="O1158">
        <v>6.8515332456228997</v>
      </c>
      <c r="P1158">
        <v>76.194721825962901</v>
      </c>
      <c r="Q1158">
        <v>-6.9953174081204994E-2</v>
      </c>
    </row>
    <row r="1159" spans="1:17" hidden="1" x14ac:dyDescent="0.3">
      <c r="A1159" t="s">
        <v>2476</v>
      </c>
      <c r="B1159" t="s">
        <v>2477</v>
      </c>
      <c r="C1159" t="str">
        <f>IFERROR(VLOOKUP(Table1[[#This Row],[Ticker]],[1]!Table2[[Symbol]:[Industry]],2,FALSE),"-")</f>
        <v>-</v>
      </c>
      <c r="D1159" t="s">
        <v>357</v>
      </c>
      <c r="E1159">
        <v>2002.0254205000001</v>
      </c>
      <c r="F1159">
        <v>821.4</v>
      </c>
      <c r="G1159">
        <v>-40.5873148265567</v>
      </c>
      <c r="H1159">
        <v>-5.2694982582861698</v>
      </c>
      <c r="I1159">
        <v>-36.340037276527497</v>
      </c>
      <c r="J1159">
        <v>-5.2770094984242997</v>
      </c>
      <c r="K1159">
        <v>876.65440708813196</v>
      </c>
      <c r="L1159">
        <v>920.95617034085899</v>
      </c>
      <c r="M1159">
        <v>34.869146000533803</v>
      </c>
      <c r="N1159">
        <v>1.4960840555286701</v>
      </c>
      <c r="O1159">
        <v>76.527879230581902</v>
      </c>
      <c r="P1159">
        <v>10.004017677782199</v>
      </c>
      <c r="Q1159">
        <v>8.6704538083880005E-3</v>
      </c>
    </row>
    <row r="1160" spans="1:17" hidden="1" x14ac:dyDescent="0.3">
      <c r="A1160" t="s">
        <v>2478</v>
      </c>
      <c r="B1160" t="s">
        <v>2479</v>
      </c>
      <c r="C1160" t="str">
        <f>IFERROR(VLOOKUP(Table1[[#This Row],[Ticker]],[1]!Table2[[Symbol]:[Industry]],2,FALSE),"-")</f>
        <v>-</v>
      </c>
      <c r="D1160" t="s">
        <v>204</v>
      </c>
      <c r="E1160">
        <v>1989.2127499999999</v>
      </c>
      <c r="F1160">
        <v>819.75</v>
      </c>
      <c r="G1160">
        <v>-18.726055028234001</v>
      </c>
      <c r="H1160">
        <v>-3.9433027380931001</v>
      </c>
      <c r="I1160">
        <v>16.852424587382998</v>
      </c>
      <c r="J1160">
        <v>-6.1806679619893501</v>
      </c>
      <c r="K1160">
        <v>807.04331382351802</v>
      </c>
      <c r="L1160">
        <v>725.313631357281</v>
      </c>
      <c r="M1160">
        <v>45.1771657624951</v>
      </c>
      <c r="N1160">
        <v>0.60163310610795295</v>
      </c>
      <c r="O1160">
        <v>11.61329673681</v>
      </c>
      <c r="P1160">
        <v>49.5894160583941</v>
      </c>
      <c r="Q1160">
        <v>-2.5877605336013E-2</v>
      </c>
    </row>
    <row r="1161" spans="1:17" hidden="1" x14ac:dyDescent="0.3">
      <c r="A1161" t="s">
        <v>2480</v>
      </c>
      <c r="B1161" t="s">
        <v>2481</v>
      </c>
      <c r="C1161" t="str">
        <f>IFERROR(VLOOKUP(Table1[[#This Row],[Ticker]],[1]!Table2[[Symbol]:[Industry]],2,FALSE),"-")</f>
        <v>-</v>
      </c>
      <c r="D1161" t="s">
        <v>1658</v>
      </c>
      <c r="E1161">
        <v>1986.9873967999999</v>
      </c>
      <c r="F1161">
        <v>190.57</v>
      </c>
      <c r="G1161">
        <v>-49.728494593547801</v>
      </c>
      <c r="H1161">
        <v>-4.4714841417861804</v>
      </c>
      <c r="I1161">
        <v>-28.440506716354399</v>
      </c>
      <c r="J1161">
        <v>-4.6803566445662304</v>
      </c>
      <c r="K1161">
        <v>197.24829123089199</v>
      </c>
      <c r="L1161">
        <v>217.98428431935699</v>
      </c>
      <c r="M1161">
        <v>37.737568191986902</v>
      </c>
      <c r="N1161">
        <v>0.75698364661376505</v>
      </c>
      <c r="O1161">
        <v>58.4457154851235</v>
      </c>
      <c r="P1161">
        <v>4.1366120218579097</v>
      </c>
      <c r="Q1161">
        <v>0.147941760325253</v>
      </c>
    </row>
    <row r="1162" spans="1:17" hidden="1" x14ac:dyDescent="0.3">
      <c r="A1162" t="s">
        <v>2482</v>
      </c>
      <c r="B1162" t="s">
        <v>2483</v>
      </c>
      <c r="C1162" t="str">
        <f>IFERROR(VLOOKUP(Table1[[#This Row],[Ticker]],[1]!Table2[[Symbol]:[Industry]],2,FALSE),"-")</f>
        <v>-</v>
      </c>
      <c r="D1162" t="s">
        <v>1670</v>
      </c>
      <c r="E1162">
        <v>1984.1380216</v>
      </c>
      <c r="F1162">
        <v>60.36</v>
      </c>
      <c r="G1162">
        <v>-10.074129098833</v>
      </c>
      <c r="H1162">
        <v>-0.63944127438798604</v>
      </c>
      <c r="I1162">
        <v>-0.72968598041954802</v>
      </c>
      <c r="J1162">
        <v>-1.51783766758011</v>
      </c>
      <c r="K1162">
        <v>60.517205172022202</v>
      </c>
      <c r="L1162">
        <v>57.919860330562699</v>
      </c>
      <c r="M1162">
        <v>58.880462682991599</v>
      </c>
      <c r="N1162">
        <v>0.78423855497882</v>
      </c>
      <c r="O1162">
        <v>5.9476474486414901</v>
      </c>
      <c r="P1162">
        <v>25.358255451713301</v>
      </c>
      <c r="Q1162">
        <v>-2.8254867209200001E-2</v>
      </c>
    </row>
    <row r="1163" spans="1:17" hidden="1" x14ac:dyDescent="0.3">
      <c r="A1163" t="s">
        <v>2484</v>
      </c>
      <c r="B1163" t="s">
        <v>2485</v>
      </c>
      <c r="C1163" t="str">
        <f>IFERROR(VLOOKUP(Table1[[#This Row],[Ticker]],[1]!Table2[[Symbol]:[Industry]],2,FALSE),"-")</f>
        <v>-</v>
      </c>
      <c r="D1163" t="s">
        <v>410</v>
      </c>
      <c r="E1163">
        <v>1981.0569949999999</v>
      </c>
      <c r="F1163">
        <v>3277.85</v>
      </c>
      <c r="G1163">
        <v>158.471952009266</v>
      </c>
      <c r="H1163">
        <v>-2.54296641890756</v>
      </c>
      <c r="I1163">
        <v>93.441954515678503</v>
      </c>
      <c r="J1163">
        <v>-7.4813598325107202</v>
      </c>
      <c r="K1163">
        <v>3296.03889933034</v>
      </c>
      <c r="L1163">
        <v>2400.4786972554998</v>
      </c>
      <c r="M1163">
        <v>28.899381802881798</v>
      </c>
      <c r="N1163">
        <v>1.07048036561985</v>
      </c>
      <c r="O1163">
        <v>24.6319996339063</v>
      </c>
      <c r="P1163">
        <v>276.76436781609198</v>
      </c>
      <c r="Q1163">
        <v>0.121925795880316</v>
      </c>
    </row>
    <row r="1164" spans="1:17" hidden="1" x14ac:dyDescent="0.3">
      <c r="A1164" t="s">
        <v>2486</v>
      </c>
      <c r="B1164" t="s">
        <v>2487</v>
      </c>
      <c r="C1164" t="str">
        <f>IFERROR(VLOOKUP(Table1[[#This Row],[Ticker]],[1]!Table2[[Symbol]:[Industry]],2,FALSE),"-")</f>
        <v>-</v>
      </c>
      <c r="D1164" t="s">
        <v>204</v>
      </c>
      <c r="E1164">
        <v>1980.6215625899999</v>
      </c>
      <c r="F1164">
        <v>1194.0999999999999</v>
      </c>
      <c r="G1164">
        <v>50.936326853895501</v>
      </c>
      <c r="H1164">
        <v>38.4246142975895</v>
      </c>
      <c r="I1164">
        <v>49.237488376326802</v>
      </c>
      <c r="J1164">
        <v>-7.89433404601861</v>
      </c>
      <c r="K1164">
        <v>1028.12823412495</v>
      </c>
      <c r="L1164">
        <v>859.093724328853</v>
      </c>
      <c r="M1164">
        <v>55.775462933339497</v>
      </c>
      <c r="N1164">
        <v>2.9602618438318999</v>
      </c>
      <c r="O1164">
        <v>28.046227284147001</v>
      </c>
      <c r="P1164">
        <v>89.2393026941362</v>
      </c>
      <c r="Q1164">
        <v>0.11391671952756301</v>
      </c>
    </row>
    <row r="1165" spans="1:17" hidden="1" x14ac:dyDescent="0.3">
      <c r="A1165" t="s">
        <v>2488</v>
      </c>
      <c r="B1165" t="s">
        <v>2489</v>
      </c>
      <c r="C1165" t="str">
        <f>IFERROR(VLOOKUP(Table1[[#This Row],[Ticker]],[1]!Table2[[Symbol]:[Industry]],2,FALSE),"-")</f>
        <v>-</v>
      </c>
      <c r="D1165" t="s">
        <v>489</v>
      </c>
      <c r="E1165">
        <v>1979.9302944250001</v>
      </c>
      <c r="F1165">
        <v>2498.85</v>
      </c>
      <c r="G1165">
        <v>14.277914417908301</v>
      </c>
      <c r="H1165">
        <v>-21.202085869456699</v>
      </c>
      <c r="I1165">
        <v>64.543908049187095</v>
      </c>
      <c r="J1165">
        <v>-0.89360296342738599</v>
      </c>
      <c r="K1165">
        <v>2481.1957217948702</v>
      </c>
      <c r="L1165">
        <v>2039.0923929206999</v>
      </c>
      <c r="M1165">
        <v>25.427141233300599</v>
      </c>
      <c r="N1165">
        <v>0.39426759998037197</v>
      </c>
      <c r="O1165">
        <v>35.222202213017901</v>
      </c>
      <c r="P1165">
        <v>93.282283327532198</v>
      </c>
      <c r="Q1165">
        <v>-3.2706529680938998E-2</v>
      </c>
    </row>
    <row r="1166" spans="1:17" hidden="1" x14ac:dyDescent="0.3">
      <c r="A1166" t="s">
        <v>2490</v>
      </c>
      <c r="B1166" t="s">
        <v>2491</v>
      </c>
      <c r="C1166" t="str">
        <f>IFERROR(VLOOKUP(Table1[[#This Row],[Ticker]],[1]!Table2[[Symbol]:[Industry]],2,FALSE),"-")</f>
        <v>-</v>
      </c>
      <c r="D1166" t="s">
        <v>1518</v>
      </c>
      <c r="E1166">
        <v>1979.4949999999999</v>
      </c>
      <c r="F1166">
        <v>118.2</v>
      </c>
      <c r="G1166">
        <v>41.136351980444999</v>
      </c>
      <c r="H1166">
        <v>-12.2090343304426</v>
      </c>
      <c r="I1166">
        <v>84.337116894602502</v>
      </c>
      <c r="J1166">
        <v>-5.1547047087024804</v>
      </c>
      <c r="K1166">
        <v>110.44432994282499</v>
      </c>
      <c r="L1166">
        <v>86.549561234213499</v>
      </c>
      <c r="M1166">
        <v>53.207635757490301</v>
      </c>
      <c r="N1166">
        <v>2.9601692739640901</v>
      </c>
      <c r="O1166">
        <v>32.571912013536299</v>
      </c>
      <c r="P1166">
        <v>127.263987694674</v>
      </c>
      <c r="Q1166">
        <v>0.16870094549674</v>
      </c>
    </row>
    <row r="1167" spans="1:17" hidden="1" x14ac:dyDescent="0.3">
      <c r="A1167" t="s">
        <v>2492</v>
      </c>
      <c r="B1167" t="s">
        <v>2493</v>
      </c>
      <c r="C1167" t="str">
        <f>IFERROR(VLOOKUP(Table1[[#This Row],[Ticker]],[1]!Table2[[Symbol]:[Industry]],2,FALSE),"-")</f>
        <v>-</v>
      </c>
      <c r="D1167" t="s">
        <v>405</v>
      </c>
      <c r="E1167">
        <v>1977.7370101700001</v>
      </c>
      <c r="F1167">
        <v>1556.5</v>
      </c>
      <c r="G1167">
        <v>316.96647003400102</v>
      </c>
      <c r="H1167">
        <v>12.926369627820799</v>
      </c>
      <c r="I1167">
        <v>64.721010990147803</v>
      </c>
      <c r="J1167">
        <v>-2.9180015088493798</v>
      </c>
      <c r="K1167">
        <v>1313.18229191572</v>
      </c>
      <c r="L1167">
        <v>954.20513981465604</v>
      </c>
      <c r="M1167">
        <v>67.778706101666401</v>
      </c>
      <c r="N1167">
        <v>0.58905307465429502</v>
      </c>
      <c r="O1167">
        <v>6.4246707356248001</v>
      </c>
      <c r="P1167">
        <v>353.12954876273602</v>
      </c>
      <c r="Q1167">
        <v>0.126041585455198</v>
      </c>
    </row>
    <row r="1168" spans="1:17" hidden="1" x14ac:dyDescent="0.3">
      <c r="A1168" t="s">
        <v>2494</v>
      </c>
      <c r="B1168" t="s">
        <v>2495</v>
      </c>
      <c r="C1168" t="str">
        <f>IFERROR(VLOOKUP(Table1[[#This Row],[Ticker]],[1]!Table2[[Symbol]:[Industry]],2,FALSE),"-")</f>
        <v>-</v>
      </c>
      <c r="D1168" t="s">
        <v>252</v>
      </c>
      <c r="E1168">
        <v>1966.2061933799901</v>
      </c>
      <c r="F1168">
        <v>855.6</v>
      </c>
      <c r="G1168">
        <v>47.495313807212199</v>
      </c>
      <c r="H1168">
        <v>8.7887093437076995</v>
      </c>
      <c r="I1168">
        <v>61.013238826198801</v>
      </c>
      <c r="J1168">
        <v>4.0970706514890598E-2</v>
      </c>
      <c r="K1168">
        <v>791.34327604773</v>
      </c>
      <c r="L1168">
        <v>659.099389232308</v>
      </c>
      <c r="M1168">
        <v>63.026991542364001</v>
      </c>
      <c r="N1168">
        <v>0.76643372881192395</v>
      </c>
      <c r="O1168">
        <v>10.799438990182299</v>
      </c>
      <c r="P1168">
        <v>84.380656839927596</v>
      </c>
      <c r="Q1168">
        <v>6.0673808485447997E-2</v>
      </c>
    </row>
    <row r="1169" spans="1:17" hidden="1" x14ac:dyDescent="0.3">
      <c r="A1169" t="s">
        <v>2496</v>
      </c>
      <c r="B1169" t="s">
        <v>2497</v>
      </c>
      <c r="C1169" t="str">
        <f>IFERROR(VLOOKUP(Table1[[#This Row],[Ticker]],[1]!Table2[[Symbol]:[Industry]],2,FALSE),"-")</f>
        <v>-</v>
      </c>
      <c r="D1169" t="s">
        <v>72</v>
      </c>
      <c r="E1169">
        <v>1955.38629808</v>
      </c>
      <c r="F1169">
        <v>353.05</v>
      </c>
      <c r="G1169">
        <v>110.973268130534</v>
      </c>
      <c r="H1169">
        <v>65.170413901834905</v>
      </c>
      <c r="I1169">
        <v>113.63062198061399</v>
      </c>
      <c r="J1169">
        <v>24.5336683839259</v>
      </c>
      <c r="K1169">
        <v>241.88460540982899</v>
      </c>
      <c r="L1169">
        <v>184.23386358482401</v>
      </c>
      <c r="M1169">
        <v>91.994478603504007</v>
      </c>
      <c r="N1169">
        <v>0.41977237617163099</v>
      </c>
      <c r="O1169">
        <v>5.2542132842373599</v>
      </c>
      <c r="P1169">
        <v>149.50530035335601</v>
      </c>
      <c r="Q1169">
        <v>4.7968579184789001E-2</v>
      </c>
    </row>
    <row r="1170" spans="1:17" hidden="1" x14ac:dyDescent="0.3">
      <c r="A1170" t="s">
        <v>2498</v>
      </c>
      <c r="B1170" t="s">
        <v>2499</v>
      </c>
      <c r="C1170" t="str">
        <f>IFERROR(VLOOKUP(Table1[[#This Row],[Ticker]],[1]!Table2[[Symbol]:[Industry]],2,FALSE),"-")</f>
        <v>-</v>
      </c>
      <c r="D1170" t="s">
        <v>257</v>
      </c>
      <c r="E1170">
        <v>1950.31865475</v>
      </c>
      <c r="F1170">
        <v>441.7</v>
      </c>
      <c r="G1170">
        <v>138.09679963787099</v>
      </c>
      <c r="H1170">
        <v>11.8091842466145</v>
      </c>
      <c r="I1170">
        <v>34.497819608956803</v>
      </c>
      <c r="J1170">
        <v>-7.3772095208044197</v>
      </c>
      <c r="K1170">
        <v>433.39612596795598</v>
      </c>
      <c r="L1170">
        <v>356.03621113090401</v>
      </c>
      <c r="M1170">
        <v>49.772162710699803</v>
      </c>
      <c r="N1170">
        <v>1.81427157403518</v>
      </c>
      <c r="O1170">
        <v>13.210323749151</v>
      </c>
      <c r="P1170">
        <v>186.632057105775</v>
      </c>
      <c r="Q1170">
        <v>0.24870501532255199</v>
      </c>
    </row>
    <row r="1171" spans="1:17" hidden="1" x14ac:dyDescent="0.3">
      <c r="A1171" t="s">
        <v>2500</v>
      </c>
      <c r="B1171" t="s">
        <v>2501</v>
      </c>
      <c r="C1171" t="str">
        <f>IFERROR(VLOOKUP(Table1[[#This Row],[Ticker]],[1]!Table2[[Symbol]:[Industry]],2,FALSE),"-")</f>
        <v>-</v>
      </c>
      <c r="D1171" t="s">
        <v>730</v>
      </c>
      <c r="E1171">
        <v>1940.5679250000001</v>
      </c>
      <c r="F1171">
        <v>314.14999999999998</v>
      </c>
      <c r="G1171">
        <v>256.426592733387</v>
      </c>
      <c r="H1171">
        <v>-14.149131109976301</v>
      </c>
      <c r="I1171">
        <v>-0.60921681441592102</v>
      </c>
      <c r="J1171">
        <v>-2.1387403786783001</v>
      </c>
      <c r="K1171">
        <v>328.97686363760101</v>
      </c>
      <c r="L1171">
        <v>264.87112845801403</v>
      </c>
      <c r="M1171">
        <v>37.422259178076402</v>
      </c>
      <c r="N1171">
        <v>0.54436969748679698</v>
      </c>
      <c r="O1171">
        <v>41.652077033264298</v>
      </c>
      <c r="P1171">
        <v>308.35824775770101</v>
      </c>
      <c r="Q1171">
        <v>0.11459210215085699</v>
      </c>
    </row>
    <row r="1172" spans="1:17" hidden="1" x14ac:dyDescent="0.3">
      <c r="A1172" t="s">
        <v>2502</v>
      </c>
      <c r="B1172" t="s">
        <v>2503</v>
      </c>
      <c r="C1172" t="str">
        <f>IFERROR(VLOOKUP(Table1[[#This Row],[Ticker]],[1]!Table2[[Symbol]:[Industry]],2,FALSE),"-")</f>
        <v>-</v>
      </c>
      <c r="D1172" t="s">
        <v>127</v>
      </c>
      <c r="E1172">
        <v>1934.7075932</v>
      </c>
      <c r="F1172">
        <v>295.14999999999998</v>
      </c>
      <c r="G1172">
        <v>-6.7169116485517897</v>
      </c>
      <c r="H1172">
        <v>16.875204883474201</v>
      </c>
      <c r="I1172">
        <v>-18.7676672101816</v>
      </c>
      <c r="J1172">
        <v>4.1534069222978101</v>
      </c>
      <c r="K1172">
        <v>266.13440002534998</v>
      </c>
      <c r="L1172">
        <v>269.91834165063699</v>
      </c>
      <c r="M1172">
        <v>63.992672235379302</v>
      </c>
      <c r="N1172">
        <v>1.7351102440794599</v>
      </c>
      <c r="O1172">
        <v>35.7275961375571</v>
      </c>
      <c r="P1172">
        <v>31.969595349877</v>
      </c>
      <c r="Q1172">
        <v>0.13533338867651901</v>
      </c>
    </row>
    <row r="1173" spans="1:17" x14ac:dyDescent="0.3">
      <c r="A1173" t="s">
        <v>2504</v>
      </c>
      <c r="B1173" t="s">
        <v>2505</v>
      </c>
      <c r="C1173" t="str">
        <f>IFERROR(VLOOKUP(Table1[[#This Row],[Ticker]],[1]!Table2[[Symbol]:[Industry]],2,FALSE),"-")</f>
        <v>-</v>
      </c>
      <c r="D1173" t="s">
        <v>121</v>
      </c>
      <c r="E1173">
        <v>1934.22136432</v>
      </c>
      <c r="F1173">
        <v>7.88</v>
      </c>
      <c r="G1173">
        <v>-69.785409665247002</v>
      </c>
      <c r="H1173">
        <v>-21.2082690196717</v>
      </c>
      <c r="I1173">
        <v>-69.871485313999699</v>
      </c>
      <c r="J1173">
        <v>-0.58417673391918201</v>
      </c>
      <c r="K1173">
        <v>10.068827011112999</v>
      </c>
      <c r="L1173">
        <v>14.049341937747901</v>
      </c>
      <c r="M1173">
        <v>16.163370013851299</v>
      </c>
      <c r="N1173">
        <v>6.7290805793410804E-2</v>
      </c>
      <c r="O1173">
        <v>244.54314720812101</v>
      </c>
      <c r="P1173">
        <v>17.436661698956701</v>
      </c>
      <c r="Q1173">
        <v>2.2016370678496999E-2</v>
      </c>
    </row>
    <row r="1174" spans="1:17" hidden="1" x14ac:dyDescent="0.3">
      <c r="A1174" t="s">
        <v>2506</v>
      </c>
      <c r="B1174" t="s">
        <v>2507</v>
      </c>
      <c r="C1174" t="str">
        <f>IFERROR(VLOOKUP(Table1[[#This Row],[Ticker]],[1]!Table2[[Symbol]:[Industry]],2,FALSE),"-")</f>
        <v>-</v>
      </c>
      <c r="D1174" t="s">
        <v>276</v>
      </c>
      <c r="E1174">
        <v>1933.72482215999</v>
      </c>
      <c r="F1174">
        <v>57.42</v>
      </c>
      <c r="G1174">
        <v>32.213310809064197</v>
      </c>
      <c r="H1174">
        <v>-9.7322092691349393</v>
      </c>
      <c r="I1174">
        <v>-31.192194558275801</v>
      </c>
      <c r="J1174">
        <v>-4.6270810243482199</v>
      </c>
      <c r="K1174">
        <v>61.677299800990703</v>
      </c>
      <c r="L1174">
        <v>59.991037450785299</v>
      </c>
      <c r="M1174">
        <v>33.228791738953099</v>
      </c>
      <c r="N1174">
        <v>0.67273744222138399</v>
      </c>
      <c r="O1174">
        <v>67.014977359804902</v>
      </c>
      <c r="P1174">
        <v>63.823109843081298</v>
      </c>
      <c r="Q1174">
        <v>5.0342772979619999E-3</v>
      </c>
    </row>
    <row r="1175" spans="1:17" hidden="1" x14ac:dyDescent="0.3">
      <c r="A1175" t="s">
        <v>2508</v>
      </c>
      <c r="B1175" t="s">
        <v>2509</v>
      </c>
      <c r="C1175" t="str">
        <f>IFERROR(VLOOKUP(Table1[[#This Row],[Ticker]],[1]!Table2[[Symbol]:[Industry]],2,FALSE),"-")</f>
        <v>-</v>
      </c>
      <c r="D1175" t="s">
        <v>77</v>
      </c>
      <c r="E1175">
        <v>1932.1733484900001</v>
      </c>
      <c r="F1175">
        <v>33.92</v>
      </c>
      <c r="G1175">
        <v>-25.776300133426599</v>
      </c>
      <c r="H1175">
        <v>-6.1091480086741097</v>
      </c>
      <c r="I1175">
        <v>-25.2457147761695</v>
      </c>
      <c r="J1175">
        <v>-3.5270177073204398</v>
      </c>
      <c r="K1175">
        <v>37.569514089526301</v>
      </c>
      <c r="L1175">
        <v>36.981304372581803</v>
      </c>
      <c r="M1175">
        <v>41.411547646979102</v>
      </c>
      <c r="N1175">
        <v>0.66746153608286096</v>
      </c>
      <c r="O1175">
        <v>43.278301886792399</v>
      </c>
      <c r="P1175">
        <v>17.7777777777777</v>
      </c>
    </row>
    <row r="1176" spans="1:17" hidden="1" x14ac:dyDescent="0.3">
      <c r="A1176" t="s">
        <v>2510</v>
      </c>
      <c r="B1176" t="s">
        <v>2511</v>
      </c>
      <c r="C1176" t="str">
        <f>IFERROR(VLOOKUP(Table1[[#This Row],[Ticker]],[1]!Table2[[Symbol]:[Industry]],2,FALSE),"-")</f>
        <v>-</v>
      </c>
      <c r="D1176" t="s">
        <v>384</v>
      </c>
      <c r="E1176">
        <v>1928.9318302199999</v>
      </c>
      <c r="F1176">
        <v>219.91</v>
      </c>
      <c r="G1176">
        <v>-59.579128071012697</v>
      </c>
      <c r="H1176">
        <v>-4.0438449541941797</v>
      </c>
      <c r="I1176">
        <v>-33.461229899612803</v>
      </c>
      <c r="J1176">
        <v>-0.82421296580323999</v>
      </c>
      <c r="K1176">
        <v>224.930980508457</v>
      </c>
      <c r="L1176">
        <v>244.70183597478501</v>
      </c>
      <c r="M1176">
        <v>47.806528835430903</v>
      </c>
      <c r="N1176">
        <v>0.75769235145383196</v>
      </c>
      <c r="O1176">
        <v>58.405711427402103</v>
      </c>
      <c r="P1176">
        <v>5.8990657806028999</v>
      </c>
      <c r="Q1176">
        <v>0.13828075807965401</v>
      </c>
    </row>
    <row r="1177" spans="1:17" hidden="1" x14ac:dyDescent="0.3">
      <c r="A1177" t="s">
        <v>2512</v>
      </c>
      <c r="B1177" t="s">
        <v>2513</v>
      </c>
      <c r="C1177" t="str">
        <f>IFERROR(VLOOKUP(Table1[[#This Row],[Ticker]],[1]!Table2[[Symbol]:[Industry]],2,FALSE),"-")</f>
        <v>-</v>
      </c>
      <c r="D1177" t="s">
        <v>538</v>
      </c>
      <c r="E1177">
        <v>1922.1492675</v>
      </c>
      <c r="F1177">
        <v>993.6</v>
      </c>
      <c r="G1177">
        <v>438.737898605429</v>
      </c>
      <c r="H1177">
        <v>18.948309038980199</v>
      </c>
      <c r="I1177">
        <v>93.6749989295799</v>
      </c>
      <c r="J1177">
        <v>-16.468621178363598</v>
      </c>
      <c r="K1177">
        <v>838.66935199622105</v>
      </c>
      <c r="L1177">
        <v>589.12379725664505</v>
      </c>
      <c r="M1177">
        <v>50.546233804827203</v>
      </c>
      <c r="N1177">
        <v>1.6537880321001399</v>
      </c>
      <c r="O1177">
        <v>22.292673107890401</v>
      </c>
      <c r="P1177">
        <v>470.37887485648599</v>
      </c>
      <c r="Q1177">
        <v>0.22382945930606399</v>
      </c>
    </row>
    <row r="1178" spans="1:17" hidden="1" x14ac:dyDescent="0.3">
      <c r="A1178" t="s">
        <v>2514</v>
      </c>
      <c r="B1178" t="s">
        <v>2515</v>
      </c>
      <c r="C1178" t="str">
        <f>IFERROR(VLOOKUP(Table1[[#This Row],[Ticker]],[1]!Table2[[Symbol]:[Industry]],2,FALSE),"-")</f>
        <v>-</v>
      </c>
      <c r="D1178" t="s">
        <v>21</v>
      </c>
      <c r="E1178">
        <v>1921.39890255</v>
      </c>
      <c r="F1178">
        <v>1507.55</v>
      </c>
      <c r="G1178">
        <v>83.492021595289501</v>
      </c>
      <c r="H1178">
        <v>17.750876455996199</v>
      </c>
      <c r="I1178">
        <v>59.943572424434002</v>
      </c>
      <c r="J1178">
        <v>-6.6897974874707504</v>
      </c>
      <c r="K1178">
        <v>1376.37822552121</v>
      </c>
      <c r="L1178">
        <v>1077.0601204964901</v>
      </c>
      <c r="M1178">
        <v>52.662245906571897</v>
      </c>
      <c r="N1178">
        <v>1.0607809646983699</v>
      </c>
      <c r="O1178">
        <v>15.213425757023</v>
      </c>
      <c r="P1178">
        <v>154.24572054979299</v>
      </c>
      <c r="Q1178">
        <v>0.18899273727609101</v>
      </c>
    </row>
    <row r="1179" spans="1:17" hidden="1" x14ac:dyDescent="0.3">
      <c r="A1179" t="s">
        <v>2516</v>
      </c>
      <c r="B1179" t="s">
        <v>2517</v>
      </c>
      <c r="C1179" t="str">
        <f>IFERROR(VLOOKUP(Table1[[#This Row],[Ticker]],[1]!Table2[[Symbol]:[Industry]],2,FALSE),"-")</f>
        <v>-</v>
      </c>
      <c r="D1179" t="s">
        <v>2518</v>
      </c>
      <c r="E1179">
        <v>1916.228831805</v>
      </c>
      <c r="F1179">
        <v>1133.8</v>
      </c>
      <c r="G1179">
        <v>-34.2104137997365</v>
      </c>
      <c r="H1179">
        <v>-6.8251406043712199</v>
      </c>
      <c r="I1179">
        <v>-17.642963742331801</v>
      </c>
      <c r="J1179">
        <v>-5.3840099282477798</v>
      </c>
      <c r="O1179">
        <v>15.964014817428099</v>
      </c>
      <c r="P1179">
        <v>2.1303427464756899</v>
      </c>
    </row>
    <row r="1180" spans="1:17" hidden="1" x14ac:dyDescent="0.3">
      <c r="A1180" t="s">
        <v>2519</v>
      </c>
      <c r="B1180" t="s">
        <v>2520</v>
      </c>
      <c r="C1180" t="str">
        <f>IFERROR(VLOOKUP(Table1[[#This Row],[Ticker]],[1]!Table2[[Symbol]:[Industry]],2,FALSE),"-")</f>
        <v>-</v>
      </c>
      <c r="D1180" t="s">
        <v>1670</v>
      </c>
      <c r="E1180">
        <v>1906.0882018</v>
      </c>
      <c r="F1180">
        <v>61.64</v>
      </c>
      <c r="G1180">
        <v>-10.5861817723017</v>
      </c>
      <c r="H1180">
        <v>-1.5910207269914101</v>
      </c>
      <c r="I1180">
        <v>-1.1020329347912201</v>
      </c>
      <c r="J1180">
        <v>-1.19139948879293</v>
      </c>
      <c r="K1180">
        <v>62.075277541163601</v>
      </c>
      <c r="L1180">
        <v>59.401382898974902</v>
      </c>
      <c r="M1180">
        <v>59.453032016997597</v>
      </c>
      <c r="N1180">
        <v>0.80468555157717003</v>
      </c>
      <c r="O1180">
        <v>6.9273199221284703</v>
      </c>
      <c r="P1180">
        <v>24.525252525252501</v>
      </c>
      <c r="Q1180">
        <v>-2.8326200589973E-2</v>
      </c>
    </row>
    <row r="1181" spans="1:17" hidden="1" x14ac:dyDescent="0.3">
      <c r="A1181" t="s">
        <v>2521</v>
      </c>
      <c r="B1181" t="s">
        <v>2522</v>
      </c>
      <c r="C1181" t="str">
        <f>IFERROR(VLOOKUP(Table1[[#This Row],[Ticker]],[1]!Table2[[Symbol]:[Industry]],2,FALSE),"-")</f>
        <v>-</v>
      </c>
      <c r="D1181" t="s">
        <v>1670</v>
      </c>
      <c r="E1181">
        <v>1905.052968</v>
      </c>
      <c r="F1181">
        <v>61.93</v>
      </c>
      <c r="G1181">
        <v>-9.8227503702337895</v>
      </c>
      <c r="H1181">
        <v>-0.58012027916796804</v>
      </c>
      <c r="I1181">
        <v>-1.02105561491064</v>
      </c>
      <c r="J1181">
        <v>-0.82421514006416297</v>
      </c>
      <c r="K1181">
        <v>62.045099675516497</v>
      </c>
      <c r="L1181">
        <v>59.373050841480499</v>
      </c>
      <c r="M1181">
        <v>55.931821315525497</v>
      </c>
      <c r="N1181">
        <v>1.12367257901415</v>
      </c>
      <c r="O1181">
        <v>7.6215081543678398</v>
      </c>
      <c r="P1181">
        <v>25.848404795773199</v>
      </c>
      <c r="Q1181">
        <v>-2.9924776916618E-2</v>
      </c>
    </row>
    <row r="1182" spans="1:17" hidden="1" x14ac:dyDescent="0.3">
      <c r="A1182" t="s">
        <v>2523</v>
      </c>
      <c r="B1182" t="s">
        <v>2524</v>
      </c>
      <c r="C1182" t="str">
        <f>IFERROR(VLOOKUP(Table1[[#This Row],[Ticker]],[1]!Table2[[Symbol]:[Industry]],2,FALSE),"-")</f>
        <v>-</v>
      </c>
      <c r="D1182" t="s">
        <v>231</v>
      </c>
      <c r="E1182">
        <v>1904.165533845</v>
      </c>
      <c r="F1182">
        <v>1061.8</v>
      </c>
      <c r="G1182">
        <v>132.686953149603</v>
      </c>
      <c r="H1182">
        <v>21.090187478472</v>
      </c>
      <c r="I1182">
        <v>37.792180899443601</v>
      </c>
      <c r="J1182">
        <v>-3.8573867687113399</v>
      </c>
      <c r="K1182">
        <v>956.85452918027602</v>
      </c>
      <c r="L1182">
        <v>744.47067244508401</v>
      </c>
      <c r="M1182">
        <v>63.210563288303298</v>
      </c>
      <c r="N1182">
        <v>1.0328706111399999</v>
      </c>
      <c r="O1182">
        <v>7.6426822377095602</v>
      </c>
      <c r="P1182">
        <v>194.12742382271401</v>
      </c>
      <c r="Q1182">
        <v>0.17998045230183499</v>
      </c>
    </row>
    <row r="1183" spans="1:17" hidden="1" x14ac:dyDescent="0.3">
      <c r="A1183" t="s">
        <v>2525</v>
      </c>
      <c r="B1183" t="s">
        <v>2526</v>
      </c>
      <c r="C1183" t="str">
        <f>IFERROR(VLOOKUP(Table1[[#This Row],[Ticker]],[1]!Table2[[Symbol]:[Industry]],2,FALSE),"-")</f>
        <v>-</v>
      </c>
      <c r="D1183" t="s">
        <v>741</v>
      </c>
      <c r="E1183">
        <v>1901.11000107</v>
      </c>
      <c r="F1183">
        <v>805.53</v>
      </c>
      <c r="G1183">
        <v>38.732793058055996</v>
      </c>
      <c r="H1183">
        <v>2.2940416984932299</v>
      </c>
      <c r="I1183">
        <v>13.9887638144241</v>
      </c>
      <c r="J1183">
        <v>-0.49534678696692003</v>
      </c>
      <c r="K1183">
        <v>775.94319853795605</v>
      </c>
      <c r="L1183">
        <v>679.71723554017001</v>
      </c>
      <c r="M1183">
        <v>43.078312623575101</v>
      </c>
      <c r="N1183">
        <v>0.73489163566498095</v>
      </c>
      <c r="O1183">
        <v>2.52256278475042</v>
      </c>
      <c r="P1183">
        <v>81.609739600946796</v>
      </c>
      <c r="Q1183">
        <v>-3.6227040049000002E-5</v>
      </c>
    </row>
    <row r="1184" spans="1:17" hidden="1" x14ac:dyDescent="0.3">
      <c r="A1184" t="s">
        <v>2527</v>
      </c>
      <c r="B1184" t="s">
        <v>2528</v>
      </c>
      <c r="C1184" t="str">
        <f>IFERROR(VLOOKUP(Table1[[#This Row],[Ticker]],[1]!Table2[[Symbol]:[Industry]],2,FALSE),"-")</f>
        <v>-</v>
      </c>
      <c r="D1184" t="s">
        <v>384</v>
      </c>
      <c r="E1184">
        <v>1894.5289913199999</v>
      </c>
      <c r="F1184">
        <v>1588.3</v>
      </c>
      <c r="G1184">
        <v>37.866065473500797</v>
      </c>
      <c r="H1184">
        <v>13.578896370504101</v>
      </c>
      <c r="I1184">
        <v>79.149313986929897</v>
      </c>
      <c r="J1184">
        <v>-0.630381354381231</v>
      </c>
      <c r="K1184">
        <v>1346.6888648475201</v>
      </c>
      <c r="L1184">
        <v>1098.2677606326099</v>
      </c>
      <c r="M1184">
        <v>64.215209200874597</v>
      </c>
      <c r="N1184">
        <v>0.89804332092098105</v>
      </c>
      <c r="O1184">
        <v>0.67367625763394801</v>
      </c>
      <c r="P1184">
        <v>126.964847099171</v>
      </c>
      <c r="Q1184">
        <v>2.4753773861914002E-2</v>
      </c>
    </row>
    <row r="1185" spans="1:17" hidden="1" x14ac:dyDescent="0.3">
      <c r="A1185" t="s">
        <v>2529</v>
      </c>
      <c r="B1185" t="s">
        <v>2530</v>
      </c>
      <c r="C1185" t="str">
        <f>IFERROR(VLOOKUP(Table1[[#This Row],[Ticker]],[1]!Table2[[Symbol]:[Industry]],2,FALSE),"-")</f>
        <v>-</v>
      </c>
      <c r="D1185" t="s">
        <v>204</v>
      </c>
      <c r="E1185">
        <v>1881.5959361799901</v>
      </c>
      <c r="F1185">
        <v>1620.85</v>
      </c>
      <c r="G1185">
        <v>169.54803031768799</v>
      </c>
      <c r="H1185">
        <v>46.742705307578397</v>
      </c>
      <c r="I1185">
        <v>69.641666847205897</v>
      </c>
      <c r="J1185">
        <v>-3.59639174268814</v>
      </c>
      <c r="K1185">
        <v>1187.6152480768801</v>
      </c>
      <c r="L1185">
        <v>897.65662216243504</v>
      </c>
      <c r="M1185">
        <v>76.147890609840303</v>
      </c>
      <c r="N1185">
        <v>1.6720853323059099</v>
      </c>
      <c r="O1185">
        <v>11.1762346916741</v>
      </c>
      <c r="P1185">
        <v>224.17</v>
      </c>
      <c r="Q1185">
        <v>0.19861881715254201</v>
      </c>
    </row>
    <row r="1186" spans="1:17" hidden="1" x14ac:dyDescent="0.3">
      <c r="A1186" t="s">
        <v>2531</v>
      </c>
      <c r="B1186" t="s">
        <v>2532</v>
      </c>
      <c r="C1186" t="str">
        <f>IFERROR(VLOOKUP(Table1[[#This Row],[Ticker]],[1]!Table2[[Symbol]:[Industry]],2,FALSE),"-")</f>
        <v>-</v>
      </c>
      <c r="D1186" t="s">
        <v>415</v>
      </c>
      <c r="E1186">
        <v>1873.1995317000001</v>
      </c>
      <c r="F1186">
        <v>3418.05</v>
      </c>
      <c r="G1186">
        <v>204.67894257488399</v>
      </c>
      <c r="H1186">
        <v>-77.348695733134505</v>
      </c>
      <c r="I1186">
        <v>104.293200636149</v>
      </c>
      <c r="J1186">
        <v>-5.52854579769122</v>
      </c>
      <c r="K1186">
        <v>3551.0417498878901</v>
      </c>
      <c r="L1186">
        <v>2405.0558384431502</v>
      </c>
      <c r="M1186">
        <v>35.6873335041251</v>
      </c>
      <c r="N1186">
        <v>0.60568657672451798</v>
      </c>
      <c r="O1186">
        <v>40.874182648001003</v>
      </c>
      <c r="P1186">
        <v>281.30856760374797</v>
      </c>
      <c r="Q1186">
        <v>0.22960029524609599</v>
      </c>
    </row>
    <row r="1187" spans="1:17" hidden="1" x14ac:dyDescent="0.3">
      <c r="A1187" t="s">
        <v>2533</v>
      </c>
      <c r="B1187" t="s">
        <v>2534</v>
      </c>
      <c r="C1187" t="str">
        <f>IFERROR(VLOOKUP(Table1[[#This Row],[Ticker]],[1]!Table2[[Symbol]:[Industry]],2,FALSE),"-")</f>
        <v>-</v>
      </c>
      <c r="D1187" t="s">
        <v>1852</v>
      </c>
      <c r="E1187">
        <v>1872.61403495999</v>
      </c>
      <c r="F1187">
        <v>673.75</v>
      </c>
      <c r="G1187">
        <v>-13.4674922301498</v>
      </c>
      <c r="H1187">
        <v>0.454210691882317</v>
      </c>
      <c r="I1187">
        <v>-12.48833840392</v>
      </c>
      <c r="J1187">
        <v>-0.58417673391918201</v>
      </c>
      <c r="K1187">
        <v>650.63475314034395</v>
      </c>
      <c r="L1187">
        <v>645.39329979838203</v>
      </c>
      <c r="M1187">
        <v>42.290503408268101</v>
      </c>
      <c r="N1187">
        <v>0.51479372551329405</v>
      </c>
      <c r="O1187">
        <v>35.8070500927643</v>
      </c>
      <c r="P1187">
        <v>29.567307692307601</v>
      </c>
      <c r="Q1187">
        <v>0.148822683204302</v>
      </c>
    </row>
    <row r="1188" spans="1:17" hidden="1" x14ac:dyDescent="0.3">
      <c r="A1188" t="s">
        <v>2535</v>
      </c>
      <c r="B1188" t="s">
        <v>2536</v>
      </c>
      <c r="C1188" t="str">
        <f>IFERROR(VLOOKUP(Table1[[#This Row],[Ticker]],[1]!Table2[[Symbol]:[Industry]],2,FALSE),"-")</f>
        <v>-</v>
      </c>
      <c r="D1188" t="s">
        <v>57</v>
      </c>
      <c r="E1188">
        <v>1861.0033121049901</v>
      </c>
      <c r="F1188">
        <v>418.75</v>
      </c>
      <c r="G1188">
        <v>157.38917865233199</v>
      </c>
      <c r="H1188">
        <v>31.460481718829399</v>
      </c>
      <c r="I1188">
        <v>26.815476718713199</v>
      </c>
      <c r="J1188">
        <v>-0.41947085156624297</v>
      </c>
      <c r="K1188">
        <v>349.80271231147799</v>
      </c>
      <c r="L1188">
        <v>287.16724539322001</v>
      </c>
      <c r="M1188">
        <v>69.899528292663703</v>
      </c>
      <c r="N1188">
        <v>2.2983474024480199</v>
      </c>
      <c r="O1188">
        <v>6.0656716417910301</v>
      </c>
      <c r="P1188">
        <v>196.985815602836</v>
      </c>
      <c r="Q1188">
        <v>0.102214500251594</v>
      </c>
    </row>
    <row r="1189" spans="1:17" hidden="1" x14ac:dyDescent="0.3">
      <c r="A1189" t="s">
        <v>2537</v>
      </c>
      <c r="B1189" t="s">
        <v>2538</v>
      </c>
      <c r="C1189" t="str">
        <f>IFERROR(VLOOKUP(Table1[[#This Row],[Ticker]],[1]!Table2[[Symbol]:[Industry]],2,FALSE),"-")</f>
        <v>-</v>
      </c>
      <c r="D1189" t="s">
        <v>204</v>
      </c>
      <c r="E1189">
        <v>1853.107982</v>
      </c>
      <c r="F1189">
        <v>441.75</v>
      </c>
      <c r="G1189">
        <v>-50.100268105907801</v>
      </c>
      <c r="H1189">
        <v>3.9471670330742699</v>
      </c>
      <c r="I1189">
        <v>-8.5126736255021598</v>
      </c>
      <c r="J1189">
        <v>-1.2152001391509299</v>
      </c>
      <c r="K1189">
        <v>419.97294172697502</v>
      </c>
      <c r="L1189">
        <v>420.49340761437998</v>
      </c>
      <c r="M1189">
        <v>58.608342094808798</v>
      </c>
      <c r="N1189">
        <v>0.79903373740299</v>
      </c>
      <c r="O1189">
        <v>32.031692133559602</v>
      </c>
      <c r="P1189">
        <v>23.670212765957402</v>
      </c>
      <c r="Q1189">
        <v>-7.9276953955960006E-3</v>
      </c>
    </row>
    <row r="1190" spans="1:17" hidden="1" x14ac:dyDescent="0.3">
      <c r="A1190" t="s">
        <v>2539</v>
      </c>
      <c r="B1190" t="s">
        <v>2540</v>
      </c>
      <c r="C1190" t="str">
        <f>IFERROR(VLOOKUP(Table1[[#This Row],[Ticker]],[1]!Table2[[Symbol]:[Industry]],2,FALSE),"-")</f>
        <v>-</v>
      </c>
      <c r="D1190" t="s">
        <v>1922</v>
      </c>
      <c r="E1190">
        <v>1852.82855105</v>
      </c>
      <c r="F1190">
        <v>163.92</v>
      </c>
      <c r="G1190">
        <v>-23.448988903197002</v>
      </c>
      <c r="H1190">
        <v>-1.6000581712280399</v>
      </c>
      <c r="I1190">
        <v>-26.868168681440199</v>
      </c>
      <c r="J1190">
        <v>-3.5534860467529299</v>
      </c>
      <c r="K1190">
        <v>166.51284275149999</v>
      </c>
      <c r="L1190">
        <v>169.812291079868</v>
      </c>
      <c r="M1190">
        <v>48.6886240677252</v>
      </c>
      <c r="N1190">
        <v>0.73717359093726798</v>
      </c>
      <c r="O1190">
        <v>32.869692532942899</v>
      </c>
      <c r="P1190">
        <v>10.6072874493927</v>
      </c>
      <c r="Q1190">
        <v>-5.1910875171857003E-2</v>
      </c>
    </row>
    <row r="1191" spans="1:17" hidden="1" x14ac:dyDescent="0.3">
      <c r="A1191" t="s">
        <v>2541</v>
      </c>
      <c r="B1191" t="s">
        <v>2542</v>
      </c>
      <c r="C1191" t="str">
        <f>IFERROR(VLOOKUP(Table1[[#This Row],[Ticker]],[1]!Table2[[Symbol]:[Industry]],2,FALSE),"-")</f>
        <v>-</v>
      </c>
      <c r="D1191" t="s">
        <v>257</v>
      </c>
      <c r="E1191">
        <v>1851.643315215</v>
      </c>
      <c r="F1191">
        <v>604.15</v>
      </c>
      <c r="G1191">
        <v>-64.227952063075904</v>
      </c>
      <c r="H1191">
        <v>-8.0361079206521797</v>
      </c>
      <c r="I1191">
        <v>-39.795123031226098</v>
      </c>
      <c r="J1191">
        <v>-2.1010216963972201</v>
      </c>
      <c r="K1191">
        <v>664.42735065607906</v>
      </c>
      <c r="L1191">
        <v>764.71086263779296</v>
      </c>
      <c r="M1191">
        <v>17.541206299246898</v>
      </c>
      <c r="N1191">
        <v>0.990024195229806</v>
      </c>
      <c r="O1191">
        <v>90.350078622858504</v>
      </c>
      <c r="P1191">
        <v>0.69166666666666798</v>
      </c>
    </row>
    <row r="1192" spans="1:17" hidden="1" x14ac:dyDescent="0.3">
      <c r="A1192" t="s">
        <v>2543</v>
      </c>
      <c r="B1192" t="s">
        <v>2544</v>
      </c>
      <c r="C1192" t="str">
        <f>IFERROR(VLOOKUP(Table1[[#This Row],[Ticker]],[1]!Table2[[Symbol]:[Industry]],2,FALSE),"-")</f>
        <v>-</v>
      </c>
      <c r="D1192" t="s">
        <v>276</v>
      </c>
      <c r="E1192">
        <v>1847.88525305999</v>
      </c>
      <c r="F1192">
        <v>1243.1500000000001</v>
      </c>
      <c r="G1192">
        <v>-13.2031083494137</v>
      </c>
      <c r="H1192">
        <v>0.537359395628769</v>
      </c>
      <c r="I1192">
        <v>19.412135759999501</v>
      </c>
      <c r="J1192">
        <v>-6.5052293654981304</v>
      </c>
      <c r="K1192">
        <v>1192.9458110861999</v>
      </c>
      <c r="L1192">
        <v>1026.28347772866</v>
      </c>
      <c r="M1192">
        <v>44.696043070004002</v>
      </c>
      <c r="N1192">
        <v>0.52227198931997298</v>
      </c>
      <c r="O1192">
        <v>7.8791778948638296</v>
      </c>
      <c r="P1192">
        <v>60.137833311864</v>
      </c>
      <c r="Q1192">
        <v>0.13484283536084099</v>
      </c>
    </row>
    <row r="1193" spans="1:17" hidden="1" x14ac:dyDescent="0.3">
      <c r="A1193" t="s">
        <v>2545</v>
      </c>
      <c r="B1193" t="s">
        <v>2546</v>
      </c>
      <c r="C1193" t="str">
        <f>IFERROR(VLOOKUP(Table1[[#This Row],[Ticker]],[1]!Table2[[Symbol]:[Industry]],2,FALSE),"-")</f>
        <v>-</v>
      </c>
      <c r="D1193" t="s">
        <v>2547</v>
      </c>
      <c r="E1193">
        <v>1847.5414659999999</v>
      </c>
      <c r="F1193">
        <v>713.55</v>
      </c>
      <c r="G1193">
        <v>-16.254961924273001</v>
      </c>
      <c r="H1193">
        <v>1.6095816178509901</v>
      </c>
      <c r="I1193">
        <v>20.1886886357448</v>
      </c>
      <c r="J1193">
        <v>7.1199835126139401</v>
      </c>
      <c r="K1193">
        <v>659.35266918975503</v>
      </c>
      <c r="L1193">
        <v>588.406876792042</v>
      </c>
      <c r="M1193">
        <v>60.357981894108697</v>
      </c>
      <c r="N1193">
        <v>9.9806836754860795E-2</v>
      </c>
      <c r="O1193">
        <v>18.3378880246654</v>
      </c>
      <c r="P1193">
        <v>51.819148936170201</v>
      </c>
      <c r="Q1193">
        <v>0.107161799901047</v>
      </c>
    </row>
    <row r="1194" spans="1:17" hidden="1" x14ac:dyDescent="0.3">
      <c r="A1194" t="s">
        <v>2548</v>
      </c>
      <c r="B1194" t="s">
        <v>2549</v>
      </c>
      <c r="C1194" t="str">
        <f>IFERROR(VLOOKUP(Table1[[#This Row],[Ticker]],[1]!Table2[[Symbol]:[Industry]],2,FALSE),"-")</f>
        <v>-</v>
      </c>
      <c r="D1194" t="s">
        <v>338</v>
      </c>
      <c r="E1194">
        <v>1844.553116</v>
      </c>
      <c r="F1194">
        <v>1364.25</v>
      </c>
      <c r="G1194">
        <v>309.63206488930598</v>
      </c>
      <c r="H1194">
        <v>1.3545559638851301</v>
      </c>
      <c r="I1194">
        <v>151.38654556283001</v>
      </c>
      <c r="J1194">
        <v>-4.83621153605222</v>
      </c>
      <c r="K1194">
        <v>1299.67638432126</v>
      </c>
      <c r="L1194">
        <v>882.67904460980799</v>
      </c>
      <c r="M1194">
        <v>40.171364100362098</v>
      </c>
      <c r="N1194">
        <v>2.9019135162790501</v>
      </c>
      <c r="O1194">
        <v>18.7392340113615</v>
      </c>
      <c r="P1194">
        <v>449.87908101571901</v>
      </c>
      <c r="Q1194">
        <v>0.22639972153809401</v>
      </c>
    </row>
    <row r="1195" spans="1:17" hidden="1" x14ac:dyDescent="0.3">
      <c r="A1195" t="s">
        <v>2550</v>
      </c>
      <c r="B1195" t="s">
        <v>2551</v>
      </c>
      <c r="C1195" t="str">
        <f>IFERROR(VLOOKUP(Table1[[#This Row],[Ticker]],[1]!Table2[[Symbol]:[Industry]],2,FALSE),"-")</f>
        <v>-</v>
      </c>
      <c r="D1195" t="s">
        <v>257</v>
      </c>
      <c r="E1195">
        <v>1842.24</v>
      </c>
      <c r="F1195">
        <v>604.85</v>
      </c>
      <c r="G1195">
        <v>43.509616518097403</v>
      </c>
      <c r="H1195">
        <v>-6.7138221653630596</v>
      </c>
      <c r="I1195">
        <v>29.784625641734898</v>
      </c>
      <c r="J1195">
        <v>-4.9781287847085798</v>
      </c>
      <c r="K1195">
        <v>586.20241317659998</v>
      </c>
      <c r="L1195">
        <v>494.44288910651397</v>
      </c>
      <c r="M1195">
        <v>33.827804234474499</v>
      </c>
      <c r="N1195">
        <v>0.39745685955723398</v>
      </c>
      <c r="O1195">
        <v>8.4566421426799998</v>
      </c>
      <c r="P1195">
        <v>111.559986009094</v>
      </c>
      <c r="Q1195">
        <v>0.15130288102484299</v>
      </c>
    </row>
    <row r="1196" spans="1:17" hidden="1" x14ac:dyDescent="0.3">
      <c r="A1196" t="s">
        <v>2552</v>
      </c>
      <c r="B1196" t="s">
        <v>2553</v>
      </c>
      <c r="C1196" t="str">
        <f>IFERROR(VLOOKUP(Table1[[#This Row],[Ticker]],[1]!Table2[[Symbol]:[Industry]],2,FALSE),"-")</f>
        <v>-</v>
      </c>
      <c r="D1196" t="s">
        <v>573</v>
      </c>
      <c r="E1196">
        <v>1834.36637880999</v>
      </c>
      <c r="F1196">
        <v>6094.2</v>
      </c>
      <c r="G1196">
        <v>-37.087551020511299</v>
      </c>
      <c r="H1196">
        <v>-5.0307396392926798</v>
      </c>
      <c r="I1196">
        <v>0.89540374995590699</v>
      </c>
      <c r="J1196">
        <v>-5.6633894079470197</v>
      </c>
      <c r="K1196">
        <v>5821.8910179601598</v>
      </c>
      <c r="L1196">
        <v>5782.9705797586303</v>
      </c>
      <c r="M1196">
        <v>46.923887613405199</v>
      </c>
      <c r="N1196">
        <v>0.97344594458664802</v>
      </c>
      <c r="O1196">
        <v>11.909684618161499</v>
      </c>
      <c r="P1196">
        <v>36.518817204301001</v>
      </c>
      <c r="Q1196">
        <v>-7.9584023472744E-2</v>
      </c>
    </row>
    <row r="1197" spans="1:17" hidden="1" x14ac:dyDescent="0.3">
      <c r="A1197" t="s">
        <v>2554</v>
      </c>
      <c r="B1197" t="s">
        <v>2555</v>
      </c>
      <c r="C1197" t="str">
        <f>IFERROR(VLOOKUP(Table1[[#This Row],[Ticker]],[1]!Table2[[Symbol]:[Industry]],2,FALSE),"-")</f>
        <v>-</v>
      </c>
      <c r="D1197" t="s">
        <v>204</v>
      </c>
      <c r="E1197">
        <v>1833.7274399999999</v>
      </c>
      <c r="F1197">
        <v>891.9</v>
      </c>
      <c r="G1197">
        <v>90.322102104832297</v>
      </c>
      <c r="H1197">
        <v>-3.8880792008624501</v>
      </c>
      <c r="I1197">
        <v>52.685294964102603</v>
      </c>
      <c r="J1197">
        <v>-9.9664724537635401</v>
      </c>
      <c r="K1197">
        <v>968.38727256155005</v>
      </c>
      <c r="L1197">
        <v>798.65624553110399</v>
      </c>
      <c r="M1197">
        <v>42.630595923447601</v>
      </c>
      <c r="N1197">
        <v>1.37364956418911</v>
      </c>
      <c r="O1197">
        <v>43.564300930597597</v>
      </c>
      <c r="P1197">
        <v>154.93783049878499</v>
      </c>
      <c r="Q1197">
        <v>0.119825020694103</v>
      </c>
    </row>
    <row r="1198" spans="1:17" hidden="1" x14ac:dyDescent="0.3">
      <c r="A1198" t="s">
        <v>2556</v>
      </c>
      <c r="B1198" t="s">
        <v>2557</v>
      </c>
      <c r="C1198" t="str">
        <f>IFERROR(VLOOKUP(Table1[[#This Row],[Ticker]],[1]!Table2[[Symbol]:[Industry]],2,FALSE),"-")</f>
        <v>-</v>
      </c>
      <c r="D1198" t="s">
        <v>281</v>
      </c>
      <c r="E1198">
        <v>1831.2845</v>
      </c>
      <c r="F1198">
        <v>3926</v>
      </c>
      <c r="G1198">
        <v>28.979832345841999</v>
      </c>
      <c r="H1198">
        <v>-4.1718622308569202</v>
      </c>
      <c r="I1198">
        <v>5.3716605842472003</v>
      </c>
      <c r="J1198">
        <v>-2.76605402363997</v>
      </c>
      <c r="K1198">
        <v>3753.0708285815599</v>
      </c>
      <c r="L1198">
        <v>3218.8337970673801</v>
      </c>
      <c r="M1198">
        <v>37.271041971838898</v>
      </c>
      <c r="N1198">
        <v>0.52553784374109702</v>
      </c>
      <c r="O1198">
        <v>6.9523688232297296</v>
      </c>
      <c r="P1198">
        <v>78.535698044565706</v>
      </c>
      <c r="Q1198">
        <v>0.20026047426996599</v>
      </c>
    </row>
    <row r="1199" spans="1:17" hidden="1" x14ac:dyDescent="0.3">
      <c r="A1199" t="s">
        <v>2558</v>
      </c>
      <c r="B1199" t="s">
        <v>2559</v>
      </c>
      <c r="C1199" t="str">
        <f>IFERROR(VLOOKUP(Table1[[#This Row],[Ticker]],[1]!Table2[[Symbol]:[Industry]],2,FALSE),"-")</f>
        <v>-</v>
      </c>
      <c r="D1199" t="s">
        <v>138</v>
      </c>
      <c r="E1199">
        <v>1829.5272083499999</v>
      </c>
      <c r="F1199">
        <v>106.85</v>
      </c>
      <c r="G1199">
        <v>3.6993892886594302</v>
      </c>
      <c r="H1199">
        <v>-8.5867673831551805</v>
      </c>
      <c r="I1199">
        <v>2.46346725715809</v>
      </c>
      <c r="J1199">
        <v>-6.9827932492672096</v>
      </c>
      <c r="K1199">
        <v>104.631500404322</v>
      </c>
      <c r="L1199">
        <v>93.299331804555194</v>
      </c>
      <c r="M1199">
        <v>45.857184868711002</v>
      </c>
      <c r="N1199">
        <v>1.1675210973394201</v>
      </c>
      <c r="O1199">
        <v>16.2845109967243</v>
      </c>
      <c r="P1199">
        <v>52.621054135123501</v>
      </c>
      <c r="Q1199">
        <v>5.8483867608826998E-2</v>
      </c>
    </row>
    <row r="1200" spans="1:17" hidden="1" x14ac:dyDescent="0.3">
      <c r="A1200" t="s">
        <v>2560</v>
      </c>
      <c r="B1200" t="s">
        <v>2561</v>
      </c>
      <c r="C1200" t="str">
        <f>IFERROR(VLOOKUP(Table1[[#This Row],[Ticker]],[1]!Table2[[Symbol]:[Industry]],2,FALSE),"-")</f>
        <v>-</v>
      </c>
      <c r="E1200">
        <v>1828.9680546</v>
      </c>
      <c r="F1200">
        <v>1096.75</v>
      </c>
      <c r="G1200">
        <v>6333.8421329685898</v>
      </c>
      <c r="H1200">
        <v>29.147148552255199</v>
      </c>
      <c r="I1200">
        <v>276.65934141480398</v>
      </c>
      <c r="J1200">
        <v>20.952852761688401</v>
      </c>
      <c r="K1200">
        <v>817.60820759262697</v>
      </c>
      <c r="L1200">
        <v>539.16734642522795</v>
      </c>
      <c r="M1200">
        <v>98.819203172912395</v>
      </c>
      <c r="N1200">
        <v>2.0741999352221301</v>
      </c>
      <c r="O1200">
        <v>0</v>
      </c>
      <c r="P1200">
        <v>6362.8756629345899</v>
      </c>
    </row>
    <row r="1201" spans="1:17" hidden="1" x14ac:dyDescent="0.3">
      <c r="A1201" t="s">
        <v>2562</v>
      </c>
      <c r="B1201" t="s">
        <v>2563</v>
      </c>
      <c r="C1201" t="str">
        <f>IFERROR(VLOOKUP(Table1[[#This Row],[Ticker]],[1]!Table2[[Symbol]:[Industry]],2,FALSE),"-")</f>
        <v>-</v>
      </c>
      <c r="D1201" t="s">
        <v>2564</v>
      </c>
      <c r="E1201">
        <v>1828.14222</v>
      </c>
      <c r="F1201">
        <v>184.73</v>
      </c>
      <c r="G1201">
        <v>49.363379739457301</v>
      </c>
      <c r="H1201">
        <v>19.373754866752702</v>
      </c>
      <c r="I1201">
        <v>-1.18294737847381</v>
      </c>
      <c r="J1201">
        <v>-4.1382617971562796</v>
      </c>
      <c r="K1201">
        <v>171.07490072519801</v>
      </c>
      <c r="M1201">
        <v>61.538344640395501</v>
      </c>
      <c r="N1201">
        <v>1.16097254156931</v>
      </c>
      <c r="O1201">
        <v>34.331186055323897</v>
      </c>
      <c r="P1201">
        <v>107.912211592571</v>
      </c>
    </row>
    <row r="1202" spans="1:17" hidden="1" x14ac:dyDescent="0.3">
      <c r="A1202" t="s">
        <v>2565</v>
      </c>
      <c r="B1202" t="s">
        <v>2566</v>
      </c>
      <c r="C1202" t="str">
        <f>IFERROR(VLOOKUP(Table1[[#This Row],[Ticker]],[1]!Table2[[Symbol]:[Industry]],2,FALSE),"-")</f>
        <v>-</v>
      </c>
      <c r="D1202" t="s">
        <v>54</v>
      </c>
      <c r="E1202">
        <v>1821.8468918200001</v>
      </c>
      <c r="F1202">
        <v>678.2</v>
      </c>
      <c r="G1202">
        <v>26.356549080856301</v>
      </c>
      <c r="H1202">
        <v>-0.58776498248067499</v>
      </c>
      <c r="I1202">
        <v>19.685128197407199</v>
      </c>
      <c r="J1202">
        <v>-2.1282144287361402</v>
      </c>
      <c r="K1202">
        <v>624.19480370426299</v>
      </c>
      <c r="L1202">
        <v>527.31135091276406</v>
      </c>
      <c r="M1202">
        <v>62.4314899639011</v>
      </c>
      <c r="N1202">
        <v>0.66373392660682895</v>
      </c>
      <c r="O1202">
        <v>6.9079917428486999</v>
      </c>
      <c r="P1202">
        <v>82.311827956989205</v>
      </c>
      <c r="Q1202">
        <v>5.1114086457738003E-2</v>
      </c>
    </row>
    <row r="1203" spans="1:17" hidden="1" x14ac:dyDescent="0.3">
      <c r="A1203" t="s">
        <v>2567</v>
      </c>
      <c r="B1203" t="s">
        <v>2568</v>
      </c>
      <c r="C1203" t="str">
        <f>IFERROR(VLOOKUP(Table1[[#This Row],[Ticker]],[1]!Table2[[Symbol]:[Industry]],2,FALSE),"-")</f>
        <v>-</v>
      </c>
      <c r="D1203" t="s">
        <v>51</v>
      </c>
      <c r="E1203">
        <v>1813.5458398799999</v>
      </c>
      <c r="F1203">
        <v>1699.55</v>
      </c>
      <c r="G1203">
        <v>-55.885840108244302</v>
      </c>
      <c r="H1203">
        <v>-7.1855399037580696</v>
      </c>
      <c r="I1203">
        <v>-29.124164988893401</v>
      </c>
      <c r="J1203">
        <v>-0.41949872276730699</v>
      </c>
      <c r="K1203">
        <v>1851.91489619195</v>
      </c>
      <c r="L1203">
        <v>2018.35587883159</v>
      </c>
      <c r="M1203">
        <v>51.7509451225974</v>
      </c>
      <c r="N1203">
        <v>1.6906571358971301</v>
      </c>
      <c r="O1203">
        <v>57.688799976464303</v>
      </c>
      <c r="P1203">
        <v>5.9470747748028501</v>
      </c>
      <c r="Q1203">
        <v>6.2784832514748007E-2</v>
      </c>
    </row>
    <row r="1204" spans="1:17" hidden="1" x14ac:dyDescent="0.3">
      <c r="A1204" t="s">
        <v>2569</v>
      </c>
      <c r="B1204" t="s">
        <v>2570</v>
      </c>
      <c r="C1204" t="str">
        <f>IFERROR(VLOOKUP(Table1[[#This Row],[Ticker]],[1]!Table2[[Symbol]:[Industry]],2,FALSE),"-")</f>
        <v>-</v>
      </c>
      <c r="D1204" t="s">
        <v>2518</v>
      </c>
      <c r="E1204">
        <v>1812.2463534000001</v>
      </c>
      <c r="F1204">
        <v>1149.9000000000001</v>
      </c>
      <c r="G1204">
        <v>-35.1871250039488</v>
      </c>
      <c r="H1204">
        <v>-1.37873421347033</v>
      </c>
      <c r="I1204">
        <v>-18.871744893129499</v>
      </c>
      <c r="J1204">
        <v>-0.81360403143875804</v>
      </c>
      <c r="K1204">
        <v>1137.4192613093901</v>
      </c>
      <c r="L1204">
        <v>1139.7853418225</v>
      </c>
      <c r="M1204">
        <v>58.492941584900102</v>
      </c>
      <c r="N1204">
        <v>0.95939407772701901</v>
      </c>
      <c r="O1204">
        <v>26.180537438038002</v>
      </c>
      <c r="P1204">
        <v>22.878820260739399</v>
      </c>
      <c r="Q1204">
        <v>9.6849634692152006E-2</v>
      </c>
    </row>
    <row r="1205" spans="1:17" hidden="1" x14ac:dyDescent="0.3">
      <c r="A1205" t="s">
        <v>2571</v>
      </c>
      <c r="B1205" t="s">
        <v>2572</v>
      </c>
      <c r="C1205" t="str">
        <f>IFERROR(VLOOKUP(Table1[[#This Row],[Ticker]],[1]!Table2[[Symbol]:[Industry]],2,FALSE),"-")</f>
        <v>-</v>
      </c>
      <c r="D1205" t="s">
        <v>384</v>
      </c>
      <c r="E1205">
        <v>1809.548025696</v>
      </c>
      <c r="F1205">
        <v>89.86</v>
      </c>
      <c r="G1205">
        <v>-1.7530767082085601</v>
      </c>
      <c r="H1205">
        <v>7.1426990422487</v>
      </c>
      <c r="I1205">
        <v>-9.4746758971329701</v>
      </c>
      <c r="J1205">
        <v>-2.5731270101622701</v>
      </c>
      <c r="K1205">
        <v>85.654422082940798</v>
      </c>
      <c r="L1205">
        <v>80.560007421701002</v>
      </c>
      <c r="M1205">
        <v>53.272595419897002</v>
      </c>
      <c r="N1205">
        <v>0.76757687039519995</v>
      </c>
      <c r="O1205">
        <v>19.630536389939898</v>
      </c>
      <c r="P1205">
        <v>41.289308176100597</v>
      </c>
      <c r="Q1205">
        <v>5.1074274670664999E-2</v>
      </c>
    </row>
    <row r="1206" spans="1:17" hidden="1" x14ac:dyDescent="0.3">
      <c r="A1206" t="s">
        <v>2573</v>
      </c>
      <c r="B1206" t="s">
        <v>2574</v>
      </c>
      <c r="C1206" t="str">
        <f>IFERROR(VLOOKUP(Table1[[#This Row],[Ticker]],[1]!Table2[[Symbol]:[Industry]],2,FALSE),"-")</f>
        <v>-</v>
      </c>
      <c r="D1206" t="s">
        <v>257</v>
      </c>
      <c r="E1206">
        <v>1807.746941055</v>
      </c>
      <c r="F1206">
        <v>321.8</v>
      </c>
      <c r="G1206">
        <v>119.935935682856</v>
      </c>
      <c r="H1206">
        <v>-22.437574728218301</v>
      </c>
      <c r="I1206">
        <v>19.203314526757499</v>
      </c>
      <c r="J1206">
        <v>-10.556204705947099</v>
      </c>
      <c r="K1206">
        <v>332.60398272146602</v>
      </c>
      <c r="L1206">
        <v>248.080213480086</v>
      </c>
      <c r="M1206">
        <v>27.681118755041101</v>
      </c>
      <c r="N1206">
        <v>0.63901482830452405</v>
      </c>
      <c r="O1206">
        <v>36.326911124922297</v>
      </c>
      <c r="P1206">
        <v>190.30221019395501</v>
      </c>
      <c r="Q1206">
        <v>0.13803235854516099</v>
      </c>
    </row>
    <row r="1207" spans="1:17" hidden="1" x14ac:dyDescent="0.3">
      <c r="A1207" t="s">
        <v>2575</v>
      </c>
      <c r="B1207" t="s">
        <v>2576</v>
      </c>
      <c r="C1207" t="str">
        <f>IFERROR(VLOOKUP(Table1[[#This Row],[Ticker]],[1]!Table2[[Symbol]:[Industry]],2,FALSE),"-")</f>
        <v>-</v>
      </c>
      <c r="D1207" t="s">
        <v>535</v>
      </c>
      <c r="E1207">
        <v>1805.5108988099901</v>
      </c>
      <c r="F1207">
        <v>883.1</v>
      </c>
      <c r="G1207">
        <v>30.026268304894401</v>
      </c>
      <c r="H1207">
        <v>-1.99062925447821</v>
      </c>
      <c r="I1207">
        <v>11.070326330476799</v>
      </c>
      <c r="J1207">
        <v>-1.1008434005858401</v>
      </c>
      <c r="K1207">
        <v>883.24959589535501</v>
      </c>
      <c r="L1207">
        <v>752.19425354558803</v>
      </c>
      <c r="M1207">
        <v>47.247524321437297</v>
      </c>
      <c r="N1207">
        <v>1.3247285217437299</v>
      </c>
      <c r="O1207">
        <v>13.124221492469699</v>
      </c>
      <c r="P1207">
        <v>120.774999999999</v>
      </c>
      <c r="Q1207">
        <v>0.18876344007898699</v>
      </c>
    </row>
    <row r="1208" spans="1:17" hidden="1" x14ac:dyDescent="0.3">
      <c r="A1208" t="s">
        <v>2577</v>
      </c>
      <c r="B1208" t="s">
        <v>2578</v>
      </c>
      <c r="C1208" t="str">
        <f>IFERROR(VLOOKUP(Table1[[#This Row],[Ticker]],[1]!Table2[[Symbol]:[Industry]],2,FALSE),"-")</f>
        <v>-</v>
      </c>
      <c r="D1208" t="s">
        <v>276</v>
      </c>
      <c r="E1208">
        <v>1804.5149334079999</v>
      </c>
      <c r="F1208">
        <v>76.260000000000005</v>
      </c>
      <c r="G1208">
        <v>-28.293767746712199</v>
      </c>
      <c r="H1208">
        <v>-2.6355410427997001</v>
      </c>
      <c r="I1208">
        <v>-8.4278807271481693</v>
      </c>
      <c r="J1208">
        <v>3.2475989670153802</v>
      </c>
      <c r="K1208">
        <v>74.669215580760095</v>
      </c>
      <c r="L1208">
        <v>77.091542325938903</v>
      </c>
      <c r="M1208">
        <v>44.997099028838399</v>
      </c>
      <c r="N1208">
        <v>0.72976485081853004</v>
      </c>
      <c r="O1208">
        <v>44.243377917650101</v>
      </c>
      <c r="P1208">
        <v>55.315682281058997</v>
      </c>
    </row>
    <row r="1209" spans="1:17" hidden="1" x14ac:dyDescent="0.3">
      <c r="A1209" t="s">
        <v>2579</v>
      </c>
      <c r="B1209" t="s">
        <v>2580</v>
      </c>
      <c r="C1209" t="str">
        <f>IFERROR(VLOOKUP(Table1[[#This Row],[Ticker]],[1]!Table2[[Symbol]:[Industry]],2,FALSE),"-")</f>
        <v>-</v>
      </c>
      <c r="D1209" t="s">
        <v>204</v>
      </c>
      <c r="E1209">
        <v>1803.4930284</v>
      </c>
      <c r="F1209">
        <v>779.85</v>
      </c>
      <c r="G1209">
        <v>30.200773249927501</v>
      </c>
      <c r="H1209">
        <v>-1.77613057103159</v>
      </c>
      <c r="I1209">
        <v>-6.0672805361950797</v>
      </c>
      <c r="J1209">
        <v>-5.3392458169983099</v>
      </c>
      <c r="K1209">
        <v>779.99922424551596</v>
      </c>
      <c r="L1209">
        <v>689.210058516147</v>
      </c>
      <c r="M1209">
        <v>50.228396946150802</v>
      </c>
      <c r="N1209">
        <v>0.67026848590260202</v>
      </c>
      <c r="O1209">
        <v>11.1752260050009</v>
      </c>
      <c r="P1209">
        <v>68.762172689893902</v>
      </c>
      <c r="Q1209">
        <v>8.3146889769068005E-2</v>
      </c>
    </row>
    <row r="1210" spans="1:17" hidden="1" x14ac:dyDescent="0.3">
      <c r="A1210" t="s">
        <v>2581</v>
      </c>
      <c r="B1210" t="s">
        <v>2582</v>
      </c>
      <c r="C1210" t="str">
        <f>IFERROR(VLOOKUP(Table1[[#This Row],[Ticker]],[1]!Table2[[Symbol]:[Industry]],2,FALSE),"-")</f>
        <v>-</v>
      </c>
      <c r="D1210" t="s">
        <v>428</v>
      </c>
      <c r="E1210">
        <v>1797.806</v>
      </c>
      <c r="F1210">
        <v>1195.5</v>
      </c>
      <c r="G1210">
        <v>-11.4934650756243</v>
      </c>
      <c r="H1210">
        <v>-6.3052176351835296</v>
      </c>
      <c r="I1210">
        <v>-30.108681176161099</v>
      </c>
      <c r="J1210">
        <v>-3.0440036807671298</v>
      </c>
      <c r="K1210">
        <v>1240.4467098482701</v>
      </c>
      <c r="L1210">
        <v>1235.9247911134401</v>
      </c>
      <c r="M1210">
        <v>39.581870603136302</v>
      </c>
      <c r="N1210">
        <v>0.46721338774548798</v>
      </c>
      <c r="O1210">
        <v>34.253450439146803</v>
      </c>
      <c r="P1210">
        <v>27.8678004171345</v>
      </c>
      <c r="Q1210">
        <v>5.3081195689094002E-2</v>
      </c>
    </row>
    <row r="1211" spans="1:17" hidden="1" x14ac:dyDescent="0.3">
      <c r="A1211" t="s">
        <v>2583</v>
      </c>
      <c r="B1211" t="s">
        <v>2584</v>
      </c>
      <c r="C1211" t="str">
        <f>IFERROR(VLOOKUP(Table1[[#This Row],[Ticker]],[1]!Table2[[Symbol]:[Industry]],2,FALSE),"-")</f>
        <v>-</v>
      </c>
      <c r="D1211" t="s">
        <v>46</v>
      </c>
      <c r="E1211">
        <v>1796.7401645130001</v>
      </c>
      <c r="F1211">
        <v>183.73</v>
      </c>
      <c r="G1211">
        <v>168.74604864015899</v>
      </c>
      <c r="H1211">
        <v>-18.370916200983999</v>
      </c>
      <c r="I1211">
        <v>34.753471373456897</v>
      </c>
      <c r="J1211">
        <v>-13.5519497016921</v>
      </c>
      <c r="K1211">
        <v>185.75980429446599</v>
      </c>
      <c r="L1211">
        <v>146.769910421193</v>
      </c>
      <c r="M1211">
        <v>35.5936115326449</v>
      </c>
      <c r="N1211">
        <v>0.34362010245860702</v>
      </c>
      <c r="O1211">
        <v>24.040711914221902</v>
      </c>
      <c r="P1211">
        <v>197.779578606158</v>
      </c>
      <c r="Q1211">
        <v>0.16817754478848199</v>
      </c>
    </row>
    <row r="1212" spans="1:17" hidden="1" x14ac:dyDescent="0.3">
      <c r="A1212" t="s">
        <v>2585</v>
      </c>
      <c r="B1212" t="s">
        <v>2586</v>
      </c>
      <c r="C1212" t="str">
        <f>IFERROR(VLOOKUP(Table1[[#This Row],[Ticker]],[1]!Table2[[Symbol]:[Industry]],2,FALSE),"-")</f>
        <v>-</v>
      </c>
      <c r="D1212" t="s">
        <v>63</v>
      </c>
      <c r="E1212">
        <v>1792.7467272399999</v>
      </c>
      <c r="F1212">
        <v>18.260000000000002</v>
      </c>
      <c r="G1212">
        <v>-9.2958250479661402</v>
      </c>
      <c r="H1212">
        <v>-13.9211647773992</v>
      </c>
      <c r="I1212">
        <v>-17.608937051451399</v>
      </c>
      <c r="J1212">
        <v>-9.0209012996759999</v>
      </c>
      <c r="K1212">
        <v>19.533067947893802</v>
      </c>
      <c r="L1212">
        <v>18.516396303965401</v>
      </c>
      <c r="M1212">
        <v>30.632678209017602</v>
      </c>
      <c r="N1212">
        <v>0.83156081574546903</v>
      </c>
      <c r="O1212">
        <v>53.614457831325304</v>
      </c>
      <c r="P1212">
        <v>30.428571428571399</v>
      </c>
      <c r="Q1212">
        <v>2.7993135202711E-2</v>
      </c>
    </row>
    <row r="1213" spans="1:17" hidden="1" x14ac:dyDescent="0.3">
      <c r="A1213" t="s">
        <v>2587</v>
      </c>
      <c r="B1213" t="s">
        <v>2588</v>
      </c>
      <c r="C1213" t="str">
        <f>IFERROR(VLOOKUP(Table1[[#This Row],[Ticker]],[1]!Table2[[Symbol]:[Industry]],2,FALSE),"-")</f>
        <v>-</v>
      </c>
      <c r="D1213" t="s">
        <v>276</v>
      </c>
      <c r="E1213">
        <v>1790.16</v>
      </c>
      <c r="F1213">
        <v>1476.85</v>
      </c>
      <c r="G1213">
        <v>-35.606359319154002</v>
      </c>
      <c r="H1213">
        <v>1.5765192730225999E-2</v>
      </c>
      <c r="I1213">
        <v>-4.0734193581355802</v>
      </c>
      <c r="J1213">
        <v>-3.96585109120329</v>
      </c>
      <c r="K1213">
        <v>1439.84828168187</v>
      </c>
      <c r="L1213">
        <v>1424.75431088607</v>
      </c>
      <c r="M1213">
        <v>57.825694179359502</v>
      </c>
      <c r="N1213">
        <v>1.4604607524815001</v>
      </c>
      <c r="O1213">
        <v>20.530182482987399</v>
      </c>
      <c r="P1213">
        <v>25.045510350958899</v>
      </c>
      <c r="Q1213">
        <v>0.15482097934264299</v>
      </c>
    </row>
    <row r="1214" spans="1:17" hidden="1" x14ac:dyDescent="0.3">
      <c r="A1214" t="s">
        <v>2589</v>
      </c>
      <c r="B1214" t="s">
        <v>2590</v>
      </c>
      <c r="C1214" t="str">
        <f>IFERROR(VLOOKUP(Table1[[#This Row],[Ticker]],[1]!Table2[[Symbol]:[Industry]],2,FALSE),"-")</f>
        <v>-</v>
      </c>
      <c r="D1214" t="s">
        <v>257</v>
      </c>
      <c r="E1214">
        <v>1787.651353425</v>
      </c>
      <c r="F1214">
        <v>3113.35</v>
      </c>
      <c r="G1214">
        <v>237.89045353429501</v>
      </c>
      <c r="H1214">
        <v>7.2502394874245297</v>
      </c>
      <c r="I1214">
        <v>110.449468009638</v>
      </c>
      <c r="J1214">
        <v>-2.1344079495859698</v>
      </c>
      <c r="K1214">
        <v>2801.7116412147602</v>
      </c>
      <c r="L1214">
        <v>2093.3391021623302</v>
      </c>
      <c r="M1214">
        <v>63.955715157869797</v>
      </c>
      <c r="N1214">
        <v>0.99754673698931295</v>
      </c>
      <c r="O1214">
        <v>12.386978656431101</v>
      </c>
      <c r="P1214">
        <v>281.537990196078</v>
      </c>
      <c r="Q1214">
        <v>0.16956681085865899</v>
      </c>
    </row>
    <row r="1215" spans="1:17" hidden="1" x14ac:dyDescent="0.3">
      <c r="A1215" t="s">
        <v>2591</v>
      </c>
      <c r="B1215" t="s">
        <v>2592</v>
      </c>
      <c r="C1215" t="str">
        <f>IFERROR(VLOOKUP(Table1[[#This Row],[Ticker]],[1]!Table2[[Symbol]:[Industry]],2,FALSE),"-")</f>
        <v>-</v>
      </c>
      <c r="D1215" t="s">
        <v>231</v>
      </c>
      <c r="E1215">
        <v>1782.864507493</v>
      </c>
      <c r="F1215">
        <v>79.42</v>
      </c>
      <c r="G1215">
        <v>142.024490511816</v>
      </c>
      <c r="H1215">
        <v>0.75223578096551602</v>
      </c>
      <c r="I1215">
        <v>58.513467992374402</v>
      </c>
      <c r="J1215">
        <v>-5.41887278795401</v>
      </c>
      <c r="K1215">
        <v>77.248834433635807</v>
      </c>
      <c r="L1215">
        <v>57.156489602461598</v>
      </c>
      <c r="M1215">
        <v>50.2165241067609</v>
      </c>
      <c r="N1215">
        <v>0.45107682225141099</v>
      </c>
      <c r="O1215">
        <v>25.8373205741626</v>
      </c>
      <c r="P1215">
        <v>247.571115973741</v>
      </c>
      <c r="Q1215">
        <v>0.13554984047712501</v>
      </c>
    </row>
    <row r="1216" spans="1:17" hidden="1" x14ac:dyDescent="0.3">
      <c r="A1216" t="s">
        <v>2593</v>
      </c>
      <c r="B1216" t="s">
        <v>2594</v>
      </c>
      <c r="C1216" t="str">
        <f>IFERROR(VLOOKUP(Table1[[#This Row],[Ticker]],[1]!Table2[[Symbol]:[Industry]],2,FALSE),"-")</f>
        <v>-</v>
      </c>
      <c r="D1216" t="s">
        <v>257</v>
      </c>
      <c r="E1216">
        <v>1782.8382023900001</v>
      </c>
      <c r="F1216">
        <v>508.1</v>
      </c>
      <c r="G1216">
        <v>5.1537141908741697</v>
      </c>
      <c r="H1216">
        <v>32.241017932214099</v>
      </c>
      <c r="I1216">
        <v>27.4678225976023</v>
      </c>
      <c r="J1216">
        <v>-11.688305997833</v>
      </c>
      <c r="K1216">
        <v>437.99263871800002</v>
      </c>
      <c r="L1216">
        <v>384.31696218509097</v>
      </c>
      <c r="M1216">
        <v>50.412960873308599</v>
      </c>
      <c r="N1216">
        <v>1.0296333526996799</v>
      </c>
      <c r="O1216">
        <v>15.134815981106</v>
      </c>
      <c r="P1216">
        <v>66.945950386068603</v>
      </c>
      <c r="Q1216">
        <v>8.9579355183685996E-2</v>
      </c>
    </row>
    <row r="1217" spans="1:17" hidden="1" x14ac:dyDescent="0.3">
      <c r="A1217" t="s">
        <v>2595</v>
      </c>
      <c r="B1217" t="s">
        <v>2596</v>
      </c>
      <c r="C1217" t="str">
        <f>IFERROR(VLOOKUP(Table1[[#This Row],[Ticker]],[1]!Table2[[Symbol]:[Industry]],2,FALSE),"-")</f>
        <v>-</v>
      </c>
      <c r="D1217" t="s">
        <v>138</v>
      </c>
      <c r="E1217">
        <v>1776.4540911900001</v>
      </c>
      <c r="F1217">
        <v>133.83000000000001</v>
      </c>
      <c r="G1217">
        <v>30.572910105557401</v>
      </c>
      <c r="H1217">
        <v>4.4847952930646802</v>
      </c>
      <c r="I1217">
        <v>7.5070263217956796</v>
      </c>
      <c r="J1217">
        <v>2.1405986762820302</v>
      </c>
      <c r="K1217">
        <v>131.07509709757801</v>
      </c>
      <c r="L1217">
        <v>113.790166332182</v>
      </c>
      <c r="M1217">
        <v>65.256711303269398</v>
      </c>
      <c r="N1217">
        <v>0.89058807879290802</v>
      </c>
      <c r="O1217">
        <v>12.792348501830601</v>
      </c>
      <c r="P1217">
        <v>102.312925170068</v>
      </c>
      <c r="Q1217">
        <v>7.7478827588025004E-2</v>
      </c>
    </row>
    <row r="1218" spans="1:17" hidden="1" x14ac:dyDescent="0.3">
      <c r="A1218" t="s">
        <v>2597</v>
      </c>
      <c r="B1218" t="s">
        <v>2598</v>
      </c>
      <c r="C1218" t="str">
        <f>IFERROR(VLOOKUP(Table1[[#This Row],[Ticker]],[1]!Table2[[Symbol]:[Industry]],2,FALSE),"-")</f>
        <v>-</v>
      </c>
      <c r="D1218" t="s">
        <v>257</v>
      </c>
      <c r="E1218">
        <v>1773.74477475</v>
      </c>
      <c r="F1218">
        <v>573.6</v>
      </c>
      <c r="G1218">
        <v>30.521407447074701</v>
      </c>
      <c r="H1218">
        <v>-12.6001063309673</v>
      </c>
      <c r="I1218">
        <v>33.506690163934003</v>
      </c>
      <c r="J1218">
        <v>-4.63095445560855</v>
      </c>
      <c r="K1218">
        <v>587.30737355633698</v>
      </c>
      <c r="L1218">
        <v>485.19350244408997</v>
      </c>
      <c r="M1218">
        <v>35.143646471735899</v>
      </c>
      <c r="N1218">
        <v>0.44505083847847998</v>
      </c>
      <c r="O1218">
        <v>30.160390516039001</v>
      </c>
      <c r="P1218">
        <v>92.354124748490904</v>
      </c>
      <c r="Q1218">
        <v>0.116179207215047</v>
      </c>
    </row>
    <row r="1219" spans="1:17" hidden="1" x14ac:dyDescent="0.3">
      <c r="A1219" t="s">
        <v>2599</v>
      </c>
      <c r="B1219" t="s">
        <v>2600</v>
      </c>
      <c r="C1219" t="str">
        <f>IFERROR(VLOOKUP(Table1[[#This Row],[Ticker]],[1]!Table2[[Symbol]:[Industry]],2,FALSE),"-")</f>
        <v>-</v>
      </c>
      <c r="D1219" t="s">
        <v>21</v>
      </c>
      <c r="E1219">
        <v>1773.1957248000001</v>
      </c>
      <c r="F1219">
        <v>1500.75</v>
      </c>
      <c r="G1219">
        <v>186.51317304270199</v>
      </c>
      <c r="H1219">
        <v>2.2025880320864499</v>
      </c>
      <c r="I1219">
        <v>33.898576062537501</v>
      </c>
      <c r="J1219">
        <v>-1.5645046027716401</v>
      </c>
      <c r="K1219">
        <v>1417.97879408688</v>
      </c>
      <c r="L1219">
        <v>1063.3777167159601</v>
      </c>
      <c r="M1219">
        <v>51.604168514658902</v>
      </c>
      <c r="N1219">
        <v>0.64168799849651603</v>
      </c>
      <c r="O1219">
        <v>11.807429618524001</v>
      </c>
      <c r="P1219">
        <v>260.19440777631098</v>
      </c>
      <c r="Q1219">
        <v>0.142883102205485</v>
      </c>
    </row>
    <row r="1220" spans="1:17" hidden="1" x14ac:dyDescent="0.3">
      <c r="A1220" t="s">
        <v>2601</v>
      </c>
      <c r="B1220" t="s">
        <v>2602</v>
      </c>
      <c r="C1220" t="str">
        <f>IFERROR(VLOOKUP(Table1[[#This Row],[Ticker]],[1]!Table2[[Symbol]:[Industry]],2,FALSE),"-")</f>
        <v>-</v>
      </c>
      <c r="D1220" t="s">
        <v>750</v>
      </c>
      <c r="E1220">
        <v>1772.7415727349901</v>
      </c>
      <c r="F1220">
        <v>15.13</v>
      </c>
      <c r="G1220">
        <v>-67.126819655033302</v>
      </c>
      <c r="H1220">
        <v>-8.4151395967130096</v>
      </c>
      <c r="I1220">
        <v>-34.3555997846913</v>
      </c>
      <c r="J1220">
        <v>-3.22734854008658</v>
      </c>
      <c r="K1220">
        <v>16.5113510092478</v>
      </c>
      <c r="L1220">
        <v>17.6854112832964</v>
      </c>
      <c r="M1220">
        <v>42.494650615171999</v>
      </c>
      <c r="N1220">
        <v>0.31618649409174798</v>
      </c>
      <c r="O1220">
        <v>93.654990085921995</v>
      </c>
      <c r="P1220">
        <v>7.2289156626505999</v>
      </c>
      <c r="Q1220">
        <v>8.4856266386824003E-2</v>
      </c>
    </row>
    <row r="1221" spans="1:17" hidden="1" x14ac:dyDescent="0.3">
      <c r="A1221" t="s">
        <v>2603</v>
      </c>
      <c r="B1221" t="s">
        <v>2604</v>
      </c>
      <c r="C1221" t="str">
        <f>IFERROR(VLOOKUP(Table1[[#This Row],[Ticker]],[1]!Table2[[Symbol]:[Industry]],2,FALSE),"-")</f>
        <v>-</v>
      </c>
      <c r="D1221" t="s">
        <v>177</v>
      </c>
      <c r="E1221">
        <v>1769.87737708499</v>
      </c>
      <c r="F1221">
        <v>423.3</v>
      </c>
      <c r="G1221">
        <v>-39.569300863177403</v>
      </c>
      <c r="H1221">
        <v>-5.6571523209313801</v>
      </c>
      <c r="I1221">
        <v>-37.565611006532798</v>
      </c>
      <c r="J1221">
        <v>3.0105156665633199</v>
      </c>
      <c r="K1221">
        <v>444.21806793157401</v>
      </c>
      <c r="L1221">
        <v>487.52196613669798</v>
      </c>
      <c r="M1221">
        <v>60.745126340958301</v>
      </c>
      <c r="N1221">
        <v>1.6728338175281301</v>
      </c>
      <c r="O1221">
        <v>51.429246397354099</v>
      </c>
      <c r="P1221">
        <v>4.7772277227722704</v>
      </c>
    </row>
    <row r="1222" spans="1:17" hidden="1" x14ac:dyDescent="0.3">
      <c r="A1222" t="s">
        <v>2605</v>
      </c>
      <c r="B1222" t="s">
        <v>2606</v>
      </c>
      <c r="C1222" t="str">
        <f>IFERROR(VLOOKUP(Table1[[#This Row],[Ticker]],[1]!Table2[[Symbol]:[Industry]],2,FALSE),"-")</f>
        <v>-</v>
      </c>
      <c r="D1222" t="s">
        <v>384</v>
      </c>
      <c r="E1222">
        <v>1768.892274</v>
      </c>
      <c r="F1222">
        <v>108.39</v>
      </c>
      <c r="G1222">
        <v>14.055578944892099</v>
      </c>
      <c r="H1222">
        <v>-2.1472179918575001</v>
      </c>
      <c r="I1222">
        <v>-0.95373422958194798</v>
      </c>
      <c r="J1222">
        <v>-3.6063989561413998</v>
      </c>
      <c r="K1222">
        <v>109.96973943137</v>
      </c>
      <c r="L1222">
        <v>99.338706015453496</v>
      </c>
      <c r="M1222">
        <v>45.170687915905802</v>
      </c>
      <c r="N1222">
        <v>0.240954551135384</v>
      </c>
      <c r="O1222">
        <v>23.627640926284698</v>
      </c>
      <c r="P1222">
        <v>50.020761245674699</v>
      </c>
      <c r="Q1222">
        <v>0.119525819204315</v>
      </c>
    </row>
    <row r="1223" spans="1:17" hidden="1" x14ac:dyDescent="0.3">
      <c r="A1223" t="s">
        <v>2607</v>
      </c>
      <c r="B1223" t="s">
        <v>2608</v>
      </c>
      <c r="C1223" t="str">
        <f>IFERROR(VLOOKUP(Table1[[#This Row],[Ticker]],[1]!Table2[[Symbol]:[Industry]],2,FALSE),"-")</f>
        <v>-</v>
      </c>
      <c r="D1223" t="s">
        <v>138</v>
      </c>
      <c r="E1223">
        <v>1761.44916132</v>
      </c>
      <c r="F1223">
        <v>57.7</v>
      </c>
      <c r="G1223">
        <v>38.212846845595202</v>
      </c>
      <c r="H1223">
        <v>-9.1842812873704798</v>
      </c>
      <c r="I1223">
        <v>-11.3267284624943</v>
      </c>
      <c r="J1223">
        <v>-5.46182763114592</v>
      </c>
      <c r="K1223">
        <v>61.583267774270503</v>
      </c>
      <c r="L1223">
        <v>55.7247922495037</v>
      </c>
      <c r="M1223">
        <v>36.527737896919099</v>
      </c>
      <c r="N1223">
        <v>0.52462746552954498</v>
      </c>
      <c r="O1223">
        <v>35.580589254765997</v>
      </c>
      <c r="P1223">
        <v>104.973357015985</v>
      </c>
      <c r="Q1223">
        <v>0.14233412351685601</v>
      </c>
    </row>
    <row r="1224" spans="1:17" hidden="1" x14ac:dyDescent="0.3">
      <c r="A1224" t="s">
        <v>2609</v>
      </c>
      <c r="B1224" t="s">
        <v>2610</v>
      </c>
      <c r="C1224" t="str">
        <f>IFERROR(VLOOKUP(Table1[[#This Row],[Ticker]],[1]!Table2[[Symbol]:[Industry]],2,FALSE),"-")</f>
        <v>-</v>
      </c>
      <c r="D1224" t="s">
        <v>192</v>
      </c>
      <c r="E1224">
        <v>1758.6680215900001</v>
      </c>
      <c r="F1224">
        <v>2932.3</v>
      </c>
      <c r="G1224">
        <v>62.232532260861703</v>
      </c>
      <c r="H1224">
        <v>-15.6187606767218</v>
      </c>
      <c r="I1224">
        <v>55.974624345074901</v>
      </c>
      <c r="J1224">
        <v>-2.7936748814435899</v>
      </c>
      <c r="K1224">
        <v>2696.4073365239901</v>
      </c>
      <c r="L1224">
        <v>2122.6875769376602</v>
      </c>
      <c r="M1224">
        <v>45.9563452445758</v>
      </c>
      <c r="N1224">
        <v>0.43693387037071801</v>
      </c>
      <c r="O1224">
        <v>17.620980117996101</v>
      </c>
      <c r="P1224">
        <v>117.014505624629</v>
      </c>
      <c r="Q1224">
        <v>0.134102467244163</v>
      </c>
    </row>
    <row r="1225" spans="1:17" hidden="1" x14ac:dyDescent="0.3">
      <c r="A1225" t="s">
        <v>2611</v>
      </c>
      <c r="B1225" t="s">
        <v>2612</v>
      </c>
      <c r="C1225" t="str">
        <f>IFERROR(VLOOKUP(Table1[[#This Row],[Ticker]],[1]!Table2[[Symbol]:[Industry]],2,FALSE),"-")</f>
        <v>-</v>
      </c>
      <c r="D1225" t="s">
        <v>723</v>
      </c>
      <c r="E1225">
        <v>1753.187876573</v>
      </c>
      <c r="F1225">
        <v>199.38</v>
      </c>
      <c r="G1225">
        <v>-1.7967718294322399</v>
      </c>
      <c r="H1225">
        <v>4.6926594394307797</v>
      </c>
      <c r="I1225">
        <v>14.7706782279724</v>
      </c>
      <c r="J1225">
        <v>-5.4559355373139402</v>
      </c>
      <c r="K1225">
        <v>192.10538690238499</v>
      </c>
      <c r="M1225">
        <v>50.017603482032001</v>
      </c>
      <c r="O1225">
        <v>15.3576085866185</v>
      </c>
      <c r="P1225">
        <v>44.478260869565197</v>
      </c>
    </row>
    <row r="1226" spans="1:17" hidden="1" x14ac:dyDescent="0.3">
      <c r="A1226" t="s">
        <v>2613</v>
      </c>
      <c r="B1226" t="s">
        <v>2614</v>
      </c>
      <c r="C1226" t="str">
        <f>IFERROR(VLOOKUP(Table1[[#This Row],[Ticker]],[1]!Table2[[Symbol]:[Industry]],2,FALSE),"-")</f>
        <v>-</v>
      </c>
      <c r="D1226" t="s">
        <v>1489</v>
      </c>
      <c r="E1226">
        <v>1746.6908156249999</v>
      </c>
      <c r="F1226">
        <v>251.68</v>
      </c>
      <c r="G1226">
        <v>19.0570849207324</v>
      </c>
      <c r="H1226">
        <v>1.09031638487608</v>
      </c>
      <c r="I1226">
        <v>-5.2998035619900703</v>
      </c>
      <c r="J1226">
        <v>1.8121366301361099</v>
      </c>
      <c r="K1226">
        <v>249.73562238544699</v>
      </c>
      <c r="L1226">
        <v>221.83096416790201</v>
      </c>
      <c r="M1226">
        <v>50.269897204785003</v>
      </c>
      <c r="N1226">
        <v>0.52765576898936595</v>
      </c>
      <c r="O1226">
        <v>17.0692943420216</v>
      </c>
      <c r="P1226">
        <v>73.452791178497506</v>
      </c>
      <c r="Q1226">
        <v>0.20783149995019901</v>
      </c>
    </row>
    <row r="1227" spans="1:17" hidden="1" x14ac:dyDescent="0.3">
      <c r="A1227" t="s">
        <v>2615</v>
      </c>
      <c r="B1227" t="s">
        <v>2616</v>
      </c>
      <c r="C1227" t="str">
        <f>IFERROR(VLOOKUP(Table1[[#This Row],[Ticker]],[1]!Table2[[Symbol]:[Industry]],2,FALSE),"-")</f>
        <v>-</v>
      </c>
      <c r="D1227" t="s">
        <v>338</v>
      </c>
      <c r="E1227">
        <v>1739.590914545</v>
      </c>
      <c r="F1227">
        <v>934.35</v>
      </c>
      <c r="G1227">
        <v>-53.076290717157299</v>
      </c>
      <c r="H1227">
        <v>9.25892893001053</v>
      </c>
      <c r="I1227">
        <v>-8.3544302345177393</v>
      </c>
      <c r="J1227">
        <v>-1.02931130948853</v>
      </c>
      <c r="K1227">
        <v>876.85069532056298</v>
      </c>
      <c r="L1227">
        <v>915.49762639070298</v>
      </c>
      <c r="M1227">
        <v>73.300736946364395</v>
      </c>
      <c r="N1227">
        <v>1.5161594520357</v>
      </c>
      <c r="O1227">
        <v>40.033178145234601</v>
      </c>
      <c r="P1227">
        <v>38.442732256630599</v>
      </c>
      <c r="Q1227">
        <v>-1.6828333406799999E-4</v>
      </c>
    </row>
    <row r="1228" spans="1:17" hidden="1" x14ac:dyDescent="0.3">
      <c r="A1228" t="s">
        <v>2617</v>
      </c>
      <c r="B1228" t="s">
        <v>2618</v>
      </c>
      <c r="C1228" t="str">
        <f>IFERROR(VLOOKUP(Table1[[#This Row],[Ticker]],[1]!Table2[[Symbol]:[Industry]],2,FALSE),"-")</f>
        <v>-</v>
      </c>
      <c r="D1228" t="s">
        <v>54</v>
      </c>
      <c r="E1228">
        <v>1739</v>
      </c>
      <c r="F1228">
        <v>20.89</v>
      </c>
      <c r="G1228">
        <v>109.709327176858</v>
      </c>
      <c r="H1228">
        <v>29.6954235573514</v>
      </c>
      <c r="I1228">
        <v>37.821689875578301</v>
      </c>
      <c r="J1228">
        <v>-11.789156725026301</v>
      </c>
      <c r="K1228">
        <v>16.610044073685799</v>
      </c>
      <c r="L1228">
        <v>13.739222789386</v>
      </c>
      <c r="M1228">
        <v>75.640695318605495</v>
      </c>
      <c r="N1228">
        <v>2.8030842162760998</v>
      </c>
      <c r="O1228">
        <v>10.3398755385351</v>
      </c>
      <c r="P1228">
        <v>188.13793103448199</v>
      </c>
    </row>
    <row r="1229" spans="1:17" hidden="1" x14ac:dyDescent="0.3">
      <c r="A1229" t="s">
        <v>2619</v>
      </c>
      <c r="B1229" t="s">
        <v>2620</v>
      </c>
      <c r="C1229" t="str">
        <f>IFERROR(VLOOKUP(Table1[[#This Row],[Ticker]],[1]!Table2[[Symbol]:[Industry]],2,FALSE),"-")</f>
        <v>-</v>
      </c>
      <c r="D1229" t="s">
        <v>257</v>
      </c>
      <c r="E1229">
        <v>1738.15605194</v>
      </c>
      <c r="F1229">
        <v>1307.3499999999999</v>
      </c>
      <c r="G1229">
        <v>-17.655952865981899</v>
      </c>
      <c r="H1229">
        <v>-9.8187654571391896</v>
      </c>
      <c r="I1229">
        <v>-23.750984736742002</v>
      </c>
      <c r="J1229">
        <v>-2.52121363165115</v>
      </c>
      <c r="K1229">
        <v>1348.5899719480101</v>
      </c>
      <c r="L1229">
        <v>1351.66749324494</v>
      </c>
      <c r="M1229">
        <v>25.664724972495499</v>
      </c>
      <c r="N1229">
        <v>0.64117741445978604</v>
      </c>
      <c r="O1229">
        <v>35.388381076222899</v>
      </c>
      <c r="P1229">
        <v>27.920743639921699</v>
      </c>
      <c r="Q1229">
        <v>6.2610029967926001E-2</v>
      </c>
    </row>
    <row r="1230" spans="1:17" hidden="1" x14ac:dyDescent="0.3">
      <c r="A1230" t="s">
        <v>2621</v>
      </c>
      <c r="B1230" t="s">
        <v>2622</v>
      </c>
      <c r="C1230" t="str">
        <f>IFERROR(VLOOKUP(Table1[[#This Row],[Ticker]],[1]!Table2[[Symbol]:[Industry]],2,FALSE),"-")</f>
        <v>-</v>
      </c>
      <c r="D1230" t="s">
        <v>357</v>
      </c>
      <c r="E1230">
        <v>1735.0591298249999</v>
      </c>
      <c r="F1230">
        <v>198.18</v>
      </c>
      <c r="G1230">
        <v>19.193844753522299</v>
      </c>
      <c r="H1230">
        <v>-5.8240227181923503</v>
      </c>
      <c r="I1230">
        <v>-8.2156853793991207</v>
      </c>
      <c r="J1230">
        <v>-1.4095831459177599</v>
      </c>
      <c r="K1230">
        <v>207.062609874076</v>
      </c>
      <c r="L1230">
        <v>189.29597626052001</v>
      </c>
      <c r="M1230">
        <v>44.642113541092499</v>
      </c>
      <c r="N1230">
        <v>0.77362109897518305</v>
      </c>
      <c r="O1230">
        <v>22.363507922090999</v>
      </c>
      <c r="P1230">
        <v>70.477419354838702</v>
      </c>
      <c r="Q1230">
        <v>7.9489440888873997E-2</v>
      </c>
    </row>
    <row r="1231" spans="1:17" hidden="1" x14ac:dyDescent="0.3">
      <c r="A1231" t="s">
        <v>2623</v>
      </c>
      <c r="B1231" t="s">
        <v>2624</v>
      </c>
      <c r="C1231" t="str">
        <f>IFERROR(VLOOKUP(Table1[[#This Row],[Ticker]],[1]!Table2[[Symbol]:[Industry]],2,FALSE),"-")</f>
        <v>-</v>
      </c>
      <c r="D1231" t="s">
        <v>2256</v>
      </c>
      <c r="E1231">
        <v>1732.2841288</v>
      </c>
      <c r="F1231">
        <v>340</v>
      </c>
      <c r="G1231">
        <v>25.8992565457349</v>
      </c>
      <c r="H1231">
        <v>-3.9281922732241599</v>
      </c>
      <c r="I1231">
        <v>42.466706603139599</v>
      </c>
      <c r="J1231">
        <v>1.3097626600202099</v>
      </c>
      <c r="K1231">
        <v>337.36070002781003</v>
      </c>
      <c r="M1231">
        <v>50.479621469647903</v>
      </c>
      <c r="O1231">
        <v>22.573529411764699</v>
      </c>
      <c r="P1231">
        <v>62.679425837320501</v>
      </c>
    </row>
    <row r="1232" spans="1:17" hidden="1" x14ac:dyDescent="0.3">
      <c r="A1232" t="s">
        <v>2625</v>
      </c>
      <c r="B1232" t="s">
        <v>2626</v>
      </c>
      <c r="C1232" t="str">
        <f>IFERROR(VLOOKUP(Table1[[#This Row],[Ticker]],[1]!Table2[[Symbol]:[Industry]],2,FALSE),"-")</f>
        <v>-</v>
      </c>
      <c r="D1232" t="s">
        <v>104</v>
      </c>
      <c r="E1232">
        <v>1728.1214640000001</v>
      </c>
      <c r="F1232">
        <v>320.7</v>
      </c>
      <c r="G1232">
        <v>-53.110234511453399</v>
      </c>
      <c r="H1232">
        <v>-12.363236012583</v>
      </c>
      <c r="I1232">
        <v>-18.211855073913899</v>
      </c>
      <c r="J1232">
        <v>-8.5418921942040207</v>
      </c>
      <c r="K1232">
        <v>335.69921913976799</v>
      </c>
      <c r="L1232">
        <v>342.65146413819201</v>
      </c>
      <c r="M1232">
        <v>23.081269510940999</v>
      </c>
      <c r="N1232">
        <v>0.87069502267861798</v>
      </c>
      <c r="O1232">
        <v>38.447146866230099</v>
      </c>
      <c r="P1232">
        <v>13.703244105654999</v>
      </c>
      <c r="Q1232">
        <v>6.7502538666301001E-2</v>
      </c>
    </row>
    <row r="1233" spans="1:17" x14ac:dyDescent="0.3">
      <c r="A1233" t="s">
        <v>2627</v>
      </c>
      <c r="B1233" t="s">
        <v>2628</v>
      </c>
      <c r="C1233" t="str">
        <f>IFERROR(VLOOKUP(Table1[[#This Row],[Ticker]],[1]!Table2[[Symbol]:[Industry]],2,FALSE),"-")</f>
        <v>-</v>
      </c>
      <c r="D1233" t="s">
        <v>573</v>
      </c>
      <c r="E1233">
        <v>1727.0430793769999</v>
      </c>
      <c r="F1233">
        <v>106.3</v>
      </c>
      <c r="G1233">
        <v>-67.853673850890999</v>
      </c>
      <c r="H1233">
        <v>-9.32667194340255</v>
      </c>
      <c r="I1233">
        <v>-22.036475484944699</v>
      </c>
      <c r="J1233">
        <v>-3.81208371066336</v>
      </c>
      <c r="K1233">
        <v>106.995624972654</v>
      </c>
      <c r="L1233">
        <v>115.716317529751</v>
      </c>
      <c r="M1233">
        <v>39.050312771673802</v>
      </c>
      <c r="N1233">
        <v>0.62894337790133403</v>
      </c>
      <c r="O1233">
        <v>75.3057384760113</v>
      </c>
      <c r="P1233">
        <v>32.958098811757303</v>
      </c>
      <c r="Q1233">
        <v>-7.0045929766229004E-2</v>
      </c>
    </row>
    <row r="1234" spans="1:17" hidden="1" x14ac:dyDescent="0.3">
      <c r="A1234" t="s">
        <v>2629</v>
      </c>
      <c r="B1234" t="s">
        <v>2630</v>
      </c>
      <c r="C1234" t="str">
        <f>IFERROR(VLOOKUP(Table1[[#This Row],[Ticker]],[1]!Table2[[Symbol]:[Industry]],2,FALSE),"-")</f>
        <v>-</v>
      </c>
      <c r="D1234" t="s">
        <v>276</v>
      </c>
      <c r="E1234">
        <v>1726.5275999999999</v>
      </c>
      <c r="F1234">
        <v>322.5</v>
      </c>
      <c r="G1234">
        <v>139.380951931629</v>
      </c>
      <c r="H1234">
        <v>2.63417873405117</v>
      </c>
      <c r="I1234">
        <v>66.204280202209006</v>
      </c>
      <c r="J1234">
        <v>-0.82689518052112698</v>
      </c>
      <c r="K1234">
        <v>301.31757114384499</v>
      </c>
      <c r="L1234">
        <v>228.32051464265601</v>
      </c>
      <c r="M1234">
        <v>39.975843093925903</v>
      </c>
      <c r="N1234">
        <v>0.34995002517059798</v>
      </c>
      <c r="O1234">
        <v>11.612403100775101</v>
      </c>
      <c r="P1234">
        <v>193.71584699453501</v>
      </c>
    </row>
    <row r="1235" spans="1:17" hidden="1" x14ac:dyDescent="0.3">
      <c r="A1235" t="s">
        <v>2631</v>
      </c>
      <c r="B1235" t="s">
        <v>2632</v>
      </c>
      <c r="C1235" t="str">
        <f>IFERROR(VLOOKUP(Table1[[#This Row],[Ticker]],[1]!Table2[[Symbol]:[Industry]],2,FALSE),"-")</f>
        <v>-</v>
      </c>
      <c r="D1235" t="s">
        <v>21</v>
      </c>
      <c r="E1235">
        <v>1716.9783820499999</v>
      </c>
      <c r="F1235">
        <v>1146.2</v>
      </c>
      <c r="G1235">
        <v>55.867260484073597</v>
      </c>
      <c r="H1235">
        <v>13.151587037905101</v>
      </c>
      <c r="I1235">
        <v>29.768827332207302</v>
      </c>
      <c r="J1235">
        <v>6.9640250984341501</v>
      </c>
      <c r="K1235">
        <v>1077.7510887055901</v>
      </c>
      <c r="L1235">
        <v>909.95095623190502</v>
      </c>
      <c r="M1235">
        <v>63.789775927376098</v>
      </c>
      <c r="N1235">
        <v>1.1110801451616401</v>
      </c>
      <c r="O1235">
        <v>9.2217763043098895</v>
      </c>
      <c r="P1235">
        <v>101.03481539945599</v>
      </c>
      <c r="Q1235">
        <v>8.3699257574931005E-2</v>
      </c>
    </row>
    <row r="1236" spans="1:17" hidden="1" x14ac:dyDescent="0.3">
      <c r="A1236" t="s">
        <v>2633</v>
      </c>
      <c r="B1236" t="s">
        <v>2634</v>
      </c>
      <c r="C1236" t="str">
        <f>IFERROR(VLOOKUP(Table1[[#This Row],[Ticker]],[1]!Table2[[Symbol]:[Industry]],2,FALSE),"-")</f>
        <v>-</v>
      </c>
      <c r="D1236" t="s">
        <v>573</v>
      </c>
      <c r="E1236">
        <v>1714.6496972</v>
      </c>
      <c r="F1236">
        <v>506.25</v>
      </c>
      <c r="G1236">
        <v>6.2479214161719199E-2</v>
      </c>
      <c r="H1236">
        <v>8.9368266711234394</v>
      </c>
      <c r="I1236">
        <v>32.238793608627297</v>
      </c>
      <c r="J1236">
        <v>-8.6101484175696505</v>
      </c>
      <c r="K1236">
        <v>472.35413739249202</v>
      </c>
      <c r="L1236">
        <v>406.82112672270199</v>
      </c>
      <c r="M1236">
        <v>45.133425041403903</v>
      </c>
      <c r="N1236">
        <v>0.76090440371000101</v>
      </c>
      <c r="O1236">
        <v>11.565432098765401</v>
      </c>
      <c r="P1236">
        <v>72.781569965870304</v>
      </c>
      <c r="Q1236">
        <v>-8.9737163918043997E-2</v>
      </c>
    </row>
    <row r="1237" spans="1:17" hidden="1" x14ac:dyDescent="0.3">
      <c r="A1237" t="s">
        <v>2635</v>
      </c>
      <c r="B1237" t="s">
        <v>2636</v>
      </c>
      <c r="C1237" t="str">
        <f>IFERROR(VLOOKUP(Table1[[#This Row],[Ticker]],[1]!Table2[[Symbol]:[Industry]],2,FALSE),"-")</f>
        <v>-</v>
      </c>
      <c r="D1237" t="s">
        <v>573</v>
      </c>
      <c r="E1237">
        <v>1709.1235965200001</v>
      </c>
      <c r="F1237">
        <v>1279.2</v>
      </c>
      <c r="G1237">
        <v>-16.269072984334599</v>
      </c>
      <c r="H1237">
        <v>-3.60501283930639</v>
      </c>
      <c r="I1237">
        <v>-21.189188117948799</v>
      </c>
      <c r="J1237">
        <v>-8.3004359945039798</v>
      </c>
      <c r="K1237">
        <v>1362.44857781882</v>
      </c>
      <c r="L1237">
        <v>1320.17996501108</v>
      </c>
      <c r="M1237">
        <v>29.8631334844696</v>
      </c>
      <c r="N1237">
        <v>0.73594941504439704</v>
      </c>
      <c r="O1237">
        <v>21.404002501563401</v>
      </c>
      <c r="P1237">
        <v>25.4302103250477</v>
      </c>
      <c r="Q1237">
        <v>-4.8998734173953999E-2</v>
      </c>
    </row>
    <row r="1238" spans="1:17" hidden="1" x14ac:dyDescent="0.3">
      <c r="A1238" t="s">
        <v>2637</v>
      </c>
      <c r="B1238" t="s">
        <v>2638</v>
      </c>
      <c r="C1238" t="str">
        <f>IFERROR(VLOOKUP(Table1[[#This Row],[Ticker]],[1]!Table2[[Symbol]:[Industry]],2,FALSE),"-")</f>
        <v>-</v>
      </c>
      <c r="D1238" t="s">
        <v>54</v>
      </c>
      <c r="E1238">
        <v>1707.450907145</v>
      </c>
      <c r="F1238">
        <v>894.4</v>
      </c>
      <c r="G1238">
        <v>80.844440490006207</v>
      </c>
      <c r="H1238">
        <v>4.4215176756886798</v>
      </c>
      <c r="I1238">
        <v>47.134205601755397</v>
      </c>
      <c r="J1238">
        <v>-2.31506966415717</v>
      </c>
      <c r="K1238">
        <v>774.94988507916105</v>
      </c>
      <c r="L1238">
        <v>606.92612781702701</v>
      </c>
      <c r="M1238">
        <v>47.776204982993001</v>
      </c>
      <c r="N1238">
        <v>0.57238305839648196</v>
      </c>
      <c r="O1238">
        <v>0.60934704830053399</v>
      </c>
      <c r="P1238">
        <v>187.034659820282</v>
      </c>
      <c r="Q1238">
        <v>7.4856945048112994E-2</v>
      </c>
    </row>
    <row r="1239" spans="1:17" hidden="1" x14ac:dyDescent="0.3">
      <c r="A1239" t="s">
        <v>2639</v>
      </c>
      <c r="B1239" t="s">
        <v>2640</v>
      </c>
      <c r="C1239" t="str">
        <f>IFERROR(VLOOKUP(Table1[[#This Row],[Ticker]],[1]!Table2[[Symbol]:[Industry]],2,FALSE),"-")</f>
        <v>-</v>
      </c>
      <c r="D1239" t="s">
        <v>627</v>
      </c>
      <c r="E1239">
        <v>1701.0937799999999</v>
      </c>
      <c r="F1239">
        <v>1494.55</v>
      </c>
      <c r="G1239">
        <v>46.630550899069199</v>
      </c>
      <c r="H1239">
        <v>13.839191903975999</v>
      </c>
      <c r="I1239">
        <v>73.689490870505097</v>
      </c>
      <c r="J1239">
        <v>0.46347794821285399</v>
      </c>
      <c r="K1239">
        <v>1228.1700213827801</v>
      </c>
      <c r="L1239">
        <v>964.23848880461605</v>
      </c>
      <c r="M1239">
        <v>54.219977380712301</v>
      </c>
      <c r="N1239">
        <v>0.714519767160953</v>
      </c>
      <c r="O1239">
        <v>3.6967649125154698</v>
      </c>
      <c r="P1239">
        <v>112.12830884962</v>
      </c>
    </row>
    <row r="1240" spans="1:17" hidden="1" x14ac:dyDescent="0.3">
      <c r="A1240" t="s">
        <v>2641</v>
      </c>
      <c r="B1240" t="s">
        <v>2642</v>
      </c>
      <c r="C1240" t="str">
        <f>IFERROR(VLOOKUP(Table1[[#This Row],[Ticker]],[1]!Table2[[Symbol]:[Industry]],2,FALSE),"-")</f>
        <v>-</v>
      </c>
      <c r="D1240" t="s">
        <v>2643</v>
      </c>
      <c r="E1240">
        <v>1700.32858715</v>
      </c>
      <c r="F1240">
        <v>1561</v>
      </c>
      <c r="G1240">
        <v>492.01281974555798</v>
      </c>
      <c r="H1240">
        <v>-9.0384068735091692</v>
      </c>
      <c r="I1240">
        <v>92.255231566815496</v>
      </c>
      <c r="J1240">
        <v>-15.121743397822501</v>
      </c>
      <c r="K1240">
        <v>1436.0552466617</v>
      </c>
      <c r="M1240">
        <v>52.3158095787118</v>
      </c>
      <c r="N1240">
        <v>0.623252962074624</v>
      </c>
      <c r="O1240">
        <v>15.9160794362588</v>
      </c>
      <c r="P1240">
        <v>552.046783625731</v>
      </c>
    </row>
    <row r="1241" spans="1:17" hidden="1" x14ac:dyDescent="0.3">
      <c r="A1241" t="s">
        <v>2644</v>
      </c>
      <c r="B1241" t="s">
        <v>2645</v>
      </c>
      <c r="C1241" t="str">
        <f>IFERROR(VLOOKUP(Table1[[#This Row],[Ticker]],[1]!Table2[[Symbol]:[Industry]],2,FALSE),"-")</f>
        <v>-</v>
      </c>
      <c r="D1241" t="s">
        <v>46</v>
      </c>
      <c r="E1241">
        <v>1693.9829999999999</v>
      </c>
      <c r="F1241">
        <v>432.75</v>
      </c>
      <c r="G1241">
        <v>10.450756899432101</v>
      </c>
      <c r="H1241">
        <v>5.7915260622954303</v>
      </c>
      <c r="I1241">
        <v>53.338517792555102</v>
      </c>
      <c r="J1241">
        <v>-3.3042670273728998</v>
      </c>
      <c r="K1241">
        <v>419.868817527913</v>
      </c>
      <c r="L1241">
        <v>356.49551162116302</v>
      </c>
      <c r="M1241">
        <v>52.317759479875001</v>
      </c>
      <c r="N1241">
        <v>0.42949927151703399</v>
      </c>
      <c r="O1241">
        <v>14.950895436164</v>
      </c>
      <c r="P1241">
        <v>88.029545948294597</v>
      </c>
      <c r="Q1241">
        <v>7.4742541487992004E-2</v>
      </c>
    </row>
    <row r="1242" spans="1:17" hidden="1" x14ac:dyDescent="0.3">
      <c r="A1242" t="s">
        <v>2646</v>
      </c>
      <c r="B1242" t="s">
        <v>2647</v>
      </c>
      <c r="C1242" t="str">
        <f>IFERROR(VLOOKUP(Table1[[#This Row],[Ticker]],[1]!Table2[[Symbol]:[Industry]],2,FALSE),"-")</f>
        <v>-</v>
      </c>
      <c r="D1242" t="s">
        <v>627</v>
      </c>
      <c r="E1242">
        <v>1692.3029750000001</v>
      </c>
      <c r="F1242">
        <v>62.86</v>
      </c>
      <c r="G1242">
        <v>4.2445393343964299E-2</v>
      </c>
      <c r="H1242">
        <v>6.5155645238338904</v>
      </c>
      <c r="I1242">
        <v>-22.214823627187201</v>
      </c>
      <c r="J1242">
        <v>-5.3577761199514198</v>
      </c>
      <c r="K1242">
        <v>60.324898065693702</v>
      </c>
      <c r="L1242">
        <v>56.8419853406022</v>
      </c>
      <c r="M1242">
        <v>29.188193916460101</v>
      </c>
      <c r="N1242">
        <v>1.6111568338219899</v>
      </c>
      <c r="O1242">
        <v>24.085268851415801</v>
      </c>
      <c r="P1242">
        <v>44.339839265212397</v>
      </c>
      <c r="Q1242">
        <v>7.1071011628524999E-2</v>
      </c>
    </row>
    <row r="1243" spans="1:17" hidden="1" x14ac:dyDescent="0.3">
      <c r="A1243" t="s">
        <v>2648</v>
      </c>
      <c r="B1243" t="s">
        <v>2649</v>
      </c>
      <c r="C1243" t="str">
        <f>IFERROR(VLOOKUP(Table1[[#This Row],[Ticker]],[1]!Table2[[Symbol]:[Industry]],2,FALSE),"-")</f>
        <v>-</v>
      </c>
      <c r="D1243" t="s">
        <v>72</v>
      </c>
      <c r="E1243">
        <v>1690.5044263499999</v>
      </c>
      <c r="F1243">
        <v>53000</v>
      </c>
      <c r="G1243">
        <v>177.23633423509901</v>
      </c>
      <c r="H1243">
        <v>-7.8046501452179697</v>
      </c>
      <c r="I1243">
        <v>87.533920091405705</v>
      </c>
      <c r="J1243">
        <v>-10.2873339061909</v>
      </c>
      <c r="K1243">
        <v>51753.3436727113</v>
      </c>
      <c r="L1243">
        <v>36950.279885261203</v>
      </c>
      <c r="M1243">
        <v>45.688268125110497</v>
      </c>
      <c r="N1243">
        <v>0.65515660809778398</v>
      </c>
      <c r="O1243">
        <v>26.413207547169801</v>
      </c>
      <c r="P1243">
        <v>229.19254658385</v>
      </c>
      <c r="Q1243">
        <v>9.7163306001639999E-2</v>
      </c>
    </row>
    <row r="1244" spans="1:17" hidden="1" x14ac:dyDescent="0.3">
      <c r="A1244" t="s">
        <v>2650</v>
      </c>
      <c r="B1244" t="s">
        <v>2651</v>
      </c>
      <c r="C1244" t="str">
        <f>IFERROR(VLOOKUP(Table1[[#This Row],[Ticker]],[1]!Table2[[Symbol]:[Industry]],2,FALSE),"-")</f>
        <v>-</v>
      </c>
      <c r="D1244" t="s">
        <v>54</v>
      </c>
      <c r="E1244">
        <v>1689.8158682999999</v>
      </c>
      <c r="F1244">
        <v>1762.5</v>
      </c>
      <c r="G1244">
        <v>50.795058953499002</v>
      </c>
      <c r="H1244">
        <v>38.872558880828201</v>
      </c>
      <c r="I1244">
        <v>30.593985026470602</v>
      </c>
      <c r="J1244">
        <v>20.989156599414098</v>
      </c>
      <c r="K1244">
        <v>1396.0847016386899</v>
      </c>
      <c r="L1244">
        <v>1258.75970747259</v>
      </c>
      <c r="M1244">
        <v>87.848052074981098</v>
      </c>
      <c r="N1244">
        <v>2.0308631245533699</v>
      </c>
      <c r="O1244">
        <v>5.4014184397163101</v>
      </c>
      <c r="P1244">
        <v>97.512186922171693</v>
      </c>
      <c r="Q1244">
        <v>0.13351836330691499</v>
      </c>
    </row>
    <row r="1245" spans="1:17" hidden="1" x14ac:dyDescent="0.3">
      <c r="A1245" t="s">
        <v>2652</v>
      </c>
      <c r="B1245" t="s">
        <v>2653</v>
      </c>
      <c r="C1245" t="str">
        <f>IFERROR(VLOOKUP(Table1[[#This Row],[Ticker]],[1]!Table2[[Symbol]:[Industry]],2,FALSE),"-")</f>
        <v>-</v>
      </c>
      <c r="D1245" t="s">
        <v>118</v>
      </c>
      <c r="E1245">
        <v>1688.0391414600001</v>
      </c>
      <c r="F1245">
        <v>57.65</v>
      </c>
      <c r="G1245">
        <v>-11.5363323709719</v>
      </c>
      <c r="H1245">
        <v>-2.19008902052932</v>
      </c>
      <c r="I1245">
        <v>-33.547530969511399</v>
      </c>
      <c r="J1245">
        <v>-0.54920558511693796</v>
      </c>
      <c r="K1245">
        <v>57.813084975398098</v>
      </c>
      <c r="L1245">
        <v>57.924238709316</v>
      </c>
      <c r="M1245">
        <v>39.924176466928103</v>
      </c>
      <c r="N1245">
        <v>1.00331924818082</v>
      </c>
      <c r="O1245">
        <v>49.696444058976503</v>
      </c>
      <c r="P1245">
        <v>27.727927329123698</v>
      </c>
      <c r="Q1245">
        <v>8.1955411845871004E-2</v>
      </c>
    </row>
    <row r="1246" spans="1:17" hidden="1" x14ac:dyDescent="0.3">
      <c r="A1246" t="s">
        <v>2654</v>
      </c>
      <c r="B1246" t="s">
        <v>2655</v>
      </c>
      <c r="C1246" t="str">
        <f>IFERROR(VLOOKUP(Table1[[#This Row],[Ticker]],[1]!Table2[[Symbol]:[Industry]],2,FALSE),"-")</f>
        <v>-</v>
      </c>
      <c r="D1246" t="s">
        <v>124</v>
      </c>
      <c r="E1246">
        <v>1687.45463376</v>
      </c>
      <c r="F1246">
        <v>14786.75</v>
      </c>
      <c r="G1246">
        <v>394.99411245448402</v>
      </c>
      <c r="H1246">
        <v>61.999675946432703</v>
      </c>
      <c r="I1246">
        <v>133.32022683497701</v>
      </c>
      <c r="J1246">
        <v>-2.7646134497208301</v>
      </c>
      <c r="K1246">
        <v>11091.8402652409</v>
      </c>
      <c r="L1246">
        <v>7094.7848611486597</v>
      </c>
      <c r="M1246">
        <v>79.355669328053906</v>
      </c>
      <c r="N1246">
        <v>1.5324305429688501</v>
      </c>
      <c r="O1246">
        <v>18.6389842257426</v>
      </c>
      <c r="P1246">
        <v>467.520629437727</v>
      </c>
      <c r="Q1246">
        <v>0.16754483405370099</v>
      </c>
    </row>
    <row r="1247" spans="1:17" hidden="1" x14ac:dyDescent="0.3">
      <c r="A1247" t="s">
        <v>2656</v>
      </c>
      <c r="B1247" t="s">
        <v>2657</v>
      </c>
      <c r="C1247" t="str">
        <f>IFERROR(VLOOKUP(Table1[[#This Row],[Ticker]],[1]!Table2[[Symbol]:[Industry]],2,FALSE),"-")</f>
        <v>-</v>
      </c>
      <c r="D1247" t="s">
        <v>204</v>
      </c>
      <c r="E1247">
        <v>1681.4928</v>
      </c>
      <c r="F1247">
        <v>1329.35</v>
      </c>
      <c r="G1247">
        <v>34.367613172099503</v>
      </c>
      <c r="H1247">
        <v>1.1399022443850999</v>
      </c>
      <c r="I1247">
        <v>17.6136695899134</v>
      </c>
      <c r="J1247">
        <v>2.1006941710806299</v>
      </c>
      <c r="K1247">
        <v>1234.0983752735201</v>
      </c>
      <c r="L1247">
        <v>1074.6193667969801</v>
      </c>
      <c r="M1247">
        <v>64.272238627061299</v>
      </c>
      <c r="N1247">
        <v>0.54917170124815795</v>
      </c>
      <c r="O1247">
        <v>12.837100838755701</v>
      </c>
      <c r="P1247">
        <v>77.495159890513307</v>
      </c>
      <c r="Q1247">
        <v>4.6751625286180001E-2</v>
      </c>
    </row>
    <row r="1248" spans="1:17" hidden="1" x14ac:dyDescent="0.3">
      <c r="A1248" t="s">
        <v>2658</v>
      </c>
      <c r="B1248" t="s">
        <v>2659</v>
      </c>
      <c r="C1248" t="str">
        <f>IFERROR(VLOOKUP(Table1[[#This Row],[Ticker]],[1]!Table2[[Symbol]:[Industry]],2,FALSE),"-")</f>
        <v>-</v>
      </c>
      <c r="D1248" t="s">
        <v>750</v>
      </c>
      <c r="E1248">
        <v>1679.411279936</v>
      </c>
      <c r="F1248">
        <v>8.32</v>
      </c>
      <c r="G1248">
        <v>-74.831575568604705</v>
      </c>
      <c r="H1248">
        <v>19.336824896114599</v>
      </c>
      <c r="I1248">
        <v>-65.460430191080107</v>
      </c>
      <c r="J1248">
        <v>-0.58417673391918201</v>
      </c>
      <c r="K1248">
        <v>10.805641519253401</v>
      </c>
      <c r="L1248">
        <v>16.086618709492601</v>
      </c>
      <c r="M1248">
        <v>93.2181388600373</v>
      </c>
      <c r="N1248">
        <v>0.46014596712348699</v>
      </c>
      <c r="O1248">
        <v>175.84134615384599</v>
      </c>
      <c r="P1248">
        <v>22.352941176470502</v>
      </c>
      <c r="Q1248">
        <v>-7.3522096277099996E-3</v>
      </c>
    </row>
    <row r="1249" spans="1:17" hidden="1" x14ac:dyDescent="0.3">
      <c r="A1249" t="s">
        <v>2660</v>
      </c>
      <c r="B1249" t="s">
        <v>2661</v>
      </c>
      <c r="C1249" t="str">
        <f>IFERROR(VLOOKUP(Table1[[#This Row],[Ticker]],[1]!Table2[[Symbol]:[Industry]],2,FALSE),"-")</f>
        <v>-</v>
      </c>
      <c r="D1249" t="s">
        <v>135</v>
      </c>
      <c r="E1249">
        <v>1660.5190882950001</v>
      </c>
      <c r="F1249">
        <v>801.5</v>
      </c>
      <c r="G1249">
        <v>-0.91652229336467494</v>
      </c>
      <c r="H1249">
        <v>11.7240118375443</v>
      </c>
      <c r="I1249">
        <v>38.903136333143102</v>
      </c>
      <c r="J1249">
        <v>7.3366822032136403</v>
      </c>
      <c r="K1249">
        <v>669.30240751396798</v>
      </c>
      <c r="L1249">
        <v>605.08470600911096</v>
      </c>
      <c r="M1249">
        <v>63.088277174207803</v>
      </c>
      <c r="N1249">
        <v>3.0871422478491102</v>
      </c>
      <c r="O1249">
        <v>5.6706175920149704</v>
      </c>
      <c r="P1249">
        <v>60.540811216825198</v>
      </c>
      <c r="Q1249">
        <v>-8.327783806972E-2</v>
      </c>
    </row>
    <row r="1250" spans="1:17" hidden="1" x14ac:dyDescent="0.3">
      <c r="A1250" t="s">
        <v>2662</v>
      </c>
      <c r="B1250" t="s">
        <v>2663</v>
      </c>
      <c r="C1250" t="str">
        <f>IFERROR(VLOOKUP(Table1[[#This Row],[Ticker]],[1]!Table2[[Symbol]:[Industry]],2,FALSE),"-")</f>
        <v>-</v>
      </c>
      <c r="D1250" t="s">
        <v>124</v>
      </c>
      <c r="E1250">
        <v>1658.662260024</v>
      </c>
      <c r="F1250">
        <v>175.12</v>
      </c>
      <c r="G1250">
        <v>27.889546957077901</v>
      </c>
      <c r="H1250">
        <v>-0.70958555294956405</v>
      </c>
      <c r="I1250">
        <v>-35.540975581776799</v>
      </c>
      <c r="J1250">
        <v>-6.2146287561237799</v>
      </c>
      <c r="K1250">
        <v>182.36546458022701</v>
      </c>
      <c r="L1250">
        <v>167.18461758433801</v>
      </c>
      <c r="M1250">
        <v>45.232494542028398</v>
      </c>
      <c r="N1250">
        <v>0.41136216821454002</v>
      </c>
      <c r="O1250">
        <v>52.780950205573298</v>
      </c>
      <c r="P1250">
        <v>92.757292239955902</v>
      </c>
      <c r="Q1250">
        <v>8.8088987223696E-2</v>
      </c>
    </row>
    <row r="1251" spans="1:17" hidden="1" x14ac:dyDescent="0.3">
      <c r="A1251" t="s">
        <v>2664</v>
      </c>
      <c r="B1251" t="s">
        <v>2665</v>
      </c>
      <c r="C1251" t="str">
        <f>IFERROR(VLOOKUP(Table1[[#This Row],[Ticker]],[1]!Table2[[Symbol]:[Industry]],2,FALSE),"-")</f>
        <v>-</v>
      </c>
      <c r="D1251" t="s">
        <v>298</v>
      </c>
      <c r="E1251">
        <v>1654.918495596</v>
      </c>
      <c r="F1251">
        <v>29.36</v>
      </c>
      <c r="G1251">
        <v>-48.374189306658202</v>
      </c>
      <c r="H1251">
        <v>-10.004468026067901</v>
      </c>
      <c r="I1251">
        <v>-29.994169796234701</v>
      </c>
      <c r="J1251">
        <v>-4.0470973480975498</v>
      </c>
      <c r="K1251">
        <v>30.8332698459797</v>
      </c>
      <c r="L1251">
        <v>31.8372150877092</v>
      </c>
      <c r="M1251">
        <v>35.335939971400997</v>
      </c>
      <c r="N1251">
        <v>0.47017966262384497</v>
      </c>
      <c r="O1251">
        <v>55.994550408719299</v>
      </c>
      <c r="P1251">
        <v>30.488888888888798</v>
      </c>
      <c r="Q1251">
        <v>-3.3343668832301998E-2</v>
      </c>
    </row>
    <row r="1252" spans="1:17" hidden="1" x14ac:dyDescent="0.3">
      <c r="A1252" t="s">
        <v>2666</v>
      </c>
      <c r="B1252" t="s">
        <v>2667</v>
      </c>
      <c r="C1252" t="str">
        <f>IFERROR(VLOOKUP(Table1[[#This Row],[Ticker]],[1]!Table2[[Symbol]:[Industry]],2,FALSE),"-")</f>
        <v>-</v>
      </c>
      <c r="D1252" t="s">
        <v>127</v>
      </c>
      <c r="E1252">
        <v>1653.93154587</v>
      </c>
      <c r="F1252">
        <v>13.69</v>
      </c>
      <c r="G1252">
        <v>3.2370014349672398</v>
      </c>
      <c r="H1252">
        <v>1.24867687953169</v>
      </c>
      <c r="I1252">
        <v>-18.698956620922999</v>
      </c>
      <c r="J1252">
        <v>-2.7672753254684599</v>
      </c>
      <c r="K1252">
        <v>13.6487384135929</v>
      </c>
      <c r="L1252">
        <v>13.4233242818765</v>
      </c>
      <c r="M1252">
        <v>52.960063042050997</v>
      </c>
      <c r="N1252">
        <v>0.88080862804964399</v>
      </c>
      <c r="O1252">
        <v>34.404674945215397</v>
      </c>
      <c r="P1252">
        <v>75.512820512820497</v>
      </c>
      <c r="Q1252">
        <v>5.5750820216517998E-2</v>
      </c>
    </row>
    <row r="1253" spans="1:17" hidden="1" x14ac:dyDescent="0.3">
      <c r="A1253" t="s">
        <v>2668</v>
      </c>
      <c r="B1253" t="s">
        <v>2669</v>
      </c>
      <c r="C1253" t="str">
        <f>IFERROR(VLOOKUP(Table1[[#This Row],[Ticker]],[1]!Table2[[Symbol]:[Industry]],2,FALSE),"-")</f>
        <v>-</v>
      </c>
      <c r="D1253" t="s">
        <v>405</v>
      </c>
      <c r="E1253">
        <v>1652.7900477850001</v>
      </c>
      <c r="F1253">
        <v>519.6</v>
      </c>
      <c r="G1253">
        <v>-13.090207417744899</v>
      </c>
      <c r="H1253">
        <v>7.4394427289620904</v>
      </c>
      <c r="I1253">
        <v>-19.0380479028404</v>
      </c>
      <c r="J1253">
        <v>-2.18650057200015</v>
      </c>
      <c r="K1253">
        <v>505.68195049506102</v>
      </c>
      <c r="L1253">
        <v>505.02648372574498</v>
      </c>
      <c r="M1253">
        <v>63.540256774912997</v>
      </c>
      <c r="N1253">
        <v>1.22679810385105</v>
      </c>
      <c r="O1253">
        <v>45.968052347959897</v>
      </c>
      <c r="P1253">
        <v>28.613861386138598</v>
      </c>
      <c r="Q1253">
        <v>-1.2661812583390001E-3</v>
      </c>
    </row>
    <row r="1254" spans="1:17" hidden="1" x14ac:dyDescent="0.3">
      <c r="A1254" t="s">
        <v>2670</v>
      </c>
      <c r="B1254" t="s">
        <v>2671</v>
      </c>
      <c r="C1254" t="str">
        <f>IFERROR(VLOOKUP(Table1[[#This Row],[Ticker]],[1]!Table2[[Symbol]:[Industry]],2,FALSE),"-")</f>
        <v>-</v>
      </c>
      <c r="D1254" t="s">
        <v>443</v>
      </c>
      <c r="E1254">
        <v>1635.0510909</v>
      </c>
      <c r="F1254">
        <v>11.56</v>
      </c>
      <c r="G1254">
        <v>-40.110453042922003</v>
      </c>
      <c r="H1254">
        <v>-7.3319703470402997</v>
      </c>
      <c r="I1254">
        <v>-24.019255118999698</v>
      </c>
      <c r="J1254">
        <v>-0.20322435296680899</v>
      </c>
      <c r="K1254">
        <v>11.0093294327328</v>
      </c>
      <c r="L1254">
        <v>11.9070874737394</v>
      </c>
      <c r="M1254">
        <v>44.9601273042367</v>
      </c>
      <c r="N1254">
        <v>2.9394297612616702</v>
      </c>
      <c r="O1254">
        <v>45.617070357554702</v>
      </c>
      <c r="P1254">
        <v>16.767676767676701</v>
      </c>
      <c r="Q1254">
        <v>0.10624365166694701</v>
      </c>
    </row>
    <row r="1255" spans="1:17" hidden="1" x14ac:dyDescent="0.3">
      <c r="A1255" t="s">
        <v>2672</v>
      </c>
      <c r="B1255" t="s">
        <v>2673</v>
      </c>
      <c r="C1255" t="str">
        <f>IFERROR(VLOOKUP(Table1[[#This Row],[Ticker]],[1]!Table2[[Symbol]:[Industry]],2,FALSE),"-")</f>
        <v>-</v>
      </c>
      <c r="D1255" t="s">
        <v>132</v>
      </c>
      <c r="E1255">
        <v>1634.6731104</v>
      </c>
      <c r="F1255">
        <v>2235.3000000000002</v>
      </c>
      <c r="G1255">
        <v>201.86192592945599</v>
      </c>
      <c r="H1255">
        <v>2.25696743933268</v>
      </c>
      <c r="I1255">
        <v>127.25722965224</v>
      </c>
      <c r="J1255">
        <v>-3.0480065211532201</v>
      </c>
      <c r="K1255">
        <v>2047.4689237902601</v>
      </c>
      <c r="L1255">
        <v>1505.6458007025799</v>
      </c>
      <c r="M1255">
        <v>60.750077612291598</v>
      </c>
      <c r="N1255">
        <v>1.2549291281510799</v>
      </c>
      <c r="O1255">
        <v>16.9417975215854</v>
      </c>
      <c r="P1255">
        <v>294.406704896338</v>
      </c>
      <c r="Q1255">
        <v>0.237508681703436</v>
      </c>
    </row>
    <row r="1256" spans="1:17" hidden="1" x14ac:dyDescent="0.3">
      <c r="A1256" t="s">
        <v>2674</v>
      </c>
      <c r="B1256" t="s">
        <v>2675</v>
      </c>
      <c r="C1256" t="str">
        <f>IFERROR(VLOOKUP(Table1[[#This Row],[Ticker]],[1]!Table2[[Symbol]:[Industry]],2,FALSE),"-")</f>
        <v>-</v>
      </c>
      <c r="D1256" t="s">
        <v>118</v>
      </c>
      <c r="E1256">
        <v>1628.2730964330001</v>
      </c>
      <c r="F1256">
        <v>15.06</v>
      </c>
      <c r="G1256">
        <v>-2.6330875957517401</v>
      </c>
      <c r="H1256">
        <v>-10.060678025563</v>
      </c>
      <c r="I1256">
        <v>-39.465595177619903</v>
      </c>
      <c r="J1256">
        <v>-3.42288641133853</v>
      </c>
      <c r="K1256">
        <v>16.295448709747401</v>
      </c>
      <c r="L1256">
        <v>16.621680807951901</v>
      </c>
      <c r="M1256">
        <v>33.876003249850299</v>
      </c>
      <c r="N1256">
        <v>0.66961788315517901</v>
      </c>
      <c r="O1256">
        <v>75.000972457803499</v>
      </c>
      <c r="P1256">
        <v>27.7871138899208</v>
      </c>
      <c r="Q1256">
        <v>3.0547865204326001E-2</v>
      </c>
    </row>
    <row r="1257" spans="1:17" hidden="1" x14ac:dyDescent="0.3">
      <c r="A1257" t="s">
        <v>2676</v>
      </c>
      <c r="B1257" t="s">
        <v>2677</v>
      </c>
      <c r="C1257" t="str">
        <f>IFERROR(VLOOKUP(Table1[[#This Row],[Ticker]],[1]!Table2[[Symbol]:[Industry]],2,FALSE),"-")</f>
        <v>-</v>
      </c>
      <c r="D1257" t="s">
        <v>257</v>
      </c>
      <c r="E1257">
        <v>1628.1849999999999</v>
      </c>
      <c r="F1257">
        <v>1239.5</v>
      </c>
      <c r="G1257">
        <v>36.244155213012903</v>
      </c>
      <c r="H1257">
        <v>0.23055274029386399</v>
      </c>
      <c r="I1257">
        <v>43.387057272343696</v>
      </c>
      <c r="J1257">
        <v>-7.0154599533572997</v>
      </c>
      <c r="K1257">
        <v>1270.0998486077001</v>
      </c>
      <c r="L1257">
        <v>1052.56948145452</v>
      </c>
      <c r="M1257">
        <v>40.402462396242498</v>
      </c>
      <c r="N1257">
        <v>0.32233551990647502</v>
      </c>
      <c r="O1257">
        <v>26.655909640984198</v>
      </c>
      <c r="P1257">
        <v>96.886665078230493</v>
      </c>
      <c r="Q1257">
        <v>7.3497967452483007E-2</v>
      </c>
    </row>
    <row r="1258" spans="1:17" hidden="1" x14ac:dyDescent="0.3">
      <c r="A1258" t="s">
        <v>2678</v>
      </c>
      <c r="B1258" t="s">
        <v>2679</v>
      </c>
      <c r="C1258" t="str">
        <f>IFERROR(VLOOKUP(Table1[[#This Row],[Ticker]],[1]!Table2[[Symbol]:[Industry]],2,FALSE),"-")</f>
        <v>-</v>
      </c>
      <c r="D1258" t="s">
        <v>603</v>
      </c>
      <c r="E1258">
        <v>1627.7598172</v>
      </c>
      <c r="F1258">
        <v>269.75</v>
      </c>
      <c r="G1258">
        <v>-11.1169533504813</v>
      </c>
      <c r="H1258">
        <v>-0.20440090399670299</v>
      </c>
      <c r="I1258">
        <v>-2.56589657186582</v>
      </c>
      <c r="J1258">
        <v>-0.87780859297589298</v>
      </c>
      <c r="K1258">
        <v>257.34573353636102</v>
      </c>
      <c r="L1258">
        <v>238.04577645684901</v>
      </c>
      <c r="M1258">
        <v>57.1252023692387</v>
      </c>
      <c r="N1258">
        <v>0.79396981277189005</v>
      </c>
      <c r="O1258">
        <v>14.179796107506901</v>
      </c>
      <c r="P1258">
        <v>40.4947916666666</v>
      </c>
      <c r="Q1258">
        <v>-5.0404022795180001E-3</v>
      </c>
    </row>
    <row r="1259" spans="1:17" hidden="1" x14ac:dyDescent="0.3">
      <c r="A1259" t="s">
        <v>2680</v>
      </c>
      <c r="B1259" t="s">
        <v>2681</v>
      </c>
      <c r="C1259" t="str">
        <f>IFERROR(VLOOKUP(Table1[[#This Row],[Ticker]],[1]!Table2[[Symbol]:[Industry]],2,FALSE),"-")</f>
        <v>-</v>
      </c>
      <c r="D1259" t="s">
        <v>252</v>
      </c>
      <c r="E1259">
        <v>1624.1449319999999</v>
      </c>
      <c r="F1259">
        <v>913.25</v>
      </c>
      <c r="G1259">
        <v>82.513840893394104</v>
      </c>
      <c r="H1259">
        <v>12.188587585915201</v>
      </c>
      <c r="I1259">
        <v>57.188387860307799</v>
      </c>
      <c r="J1259">
        <v>-1.7323628155320301</v>
      </c>
      <c r="K1259">
        <v>782.80197331975603</v>
      </c>
      <c r="L1259">
        <v>620.82480539213395</v>
      </c>
      <c r="M1259">
        <v>63.676657896469301</v>
      </c>
      <c r="N1259">
        <v>1.01963495737263</v>
      </c>
      <c r="O1259">
        <v>3.1426225020530998</v>
      </c>
      <c r="P1259">
        <v>129.45979899497399</v>
      </c>
      <c r="Q1259">
        <v>6.8987320078200007E-2</v>
      </c>
    </row>
    <row r="1260" spans="1:17" hidden="1" x14ac:dyDescent="0.3">
      <c r="A1260" t="s">
        <v>2682</v>
      </c>
      <c r="B1260" t="s">
        <v>2683</v>
      </c>
      <c r="C1260" t="str">
        <f>IFERROR(VLOOKUP(Table1[[#This Row],[Ticker]],[1]!Table2[[Symbol]:[Industry]],2,FALSE),"-")</f>
        <v>-</v>
      </c>
      <c r="D1260" t="s">
        <v>204</v>
      </c>
      <c r="E1260">
        <v>1612.0560599999999</v>
      </c>
      <c r="F1260">
        <v>117.99</v>
      </c>
      <c r="G1260">
        <v>9.1280625398558399</v>
      </c>
      <c r="H1260">
        <v>-6.4732175274481403</v>
      </c>
      <c r="I1260">
        <v>-24.216266894383299</v>
      </c>
      <c r="J1260">
        <v>-4.6501992782025896</v>
      </c>
      <c r="K1260">
        <v>125.39721161519201</v>
      </c>
      <c r="L1260">
        <v>118.04811594016699</v>
      </c>
      <c r="M1260">
        <v>36.010125816866797</v>
      </c>
      <c r="N1260">
        <v>0.407010740157699</v>
      </c>
      <c r="O1260">
        <v>33.062123908805802</v>
      </c>
      <c r="P1260">
        <v>49.923761118170198</v>
      </c>
      <c r="Q1260">
        <v>8.7661661108361003E-2</v>
      </c>
    </row>
    <row r="1261" spans="1:17" hidden="1" x14ac:dyDescent="0.3">
      <c r="A1261" t="s">
        <v>2684</v>
      </c>
      <c r="B1261" t="s">
        <v>2685</v>
      </c>
      <c r="C1261" t="str">
        <f>IFERROR(VLOOKUP(Table1[[#This Row],[Ticker]],[1]!Table2[[Symbol]:[Industry]],2,FALSE),"-")</f>
        <v>-</v>
      </c>
      <c r="D1261" t="s">
        <v>2686</v>
      </c>
      <c r="E1261">
        <v>1608.6198466999999</v>
      </c>
      <c r="F1261">
        <v>631.85</v>
      </c>
      <c r="G1261">
        <v>135.33885497123899</v>
      </c>
      <c r="H1261">
        <v>-19.0203749465317</v>
      </c>
      <c r="I1261">
        <v>-18.1037740543529</v>
      </c>
      <c r="J1261">
        <v>-17.343670404805199</v>
      </c>
      <c r="K1261">
        <v>757.557121674462</v>
      </c>
      <c r="L1261">
        <v>656.84198730415903</v>
      </c>
      <c r="M1261">
        <v>29.130089759873702</v>
      </c>
      <c r="N1261">
        <v>2.3450350127780402</v>
      </c>
      <c r="O1261">
        <v>55.100102872517198</v>
      </c>
      <c r="P1261">
        <v>245.36758677234201</v>
      </c>
      <c r="Q1261">
        <v>0.26416692155933802</v>
      </c>
    </row>
    <row r="1262" spans="1:17" hidden="1" x14ac:dyDescent="0.3">
      <c r="A1262" t="s">
        <v>2687</v>
      </c>
      <c r="B1262" t="s">
        <v>2688</v>
      </c>
      <c r="C1262" t="str">
        <f>IFERROR(VLOOKUP(Table1[[#This Row],[Ticker]],[1]!Table2[[Symbol]:[Industry]],2,FALSE),"-")</f>
        <v>-</v>
      </c>
      <c r="D1262" t="s">
        <v>54</v>
      </c>
      <c r="E1262">
        <v>1604.33268</v>
      </c>
      <c r="F1262">
        <v>2643.3</v>
      </c>
      <c r="G1262">
        <v>129.58741272411601</v>
      </c>
      <c r="H1262">
        <v>19.8809669553841</v>
      </c>
      <c r="I1262">
        <v>63.856775090154898</v>
      </c>
      <c r="J1262">
        <v>0.56966941992697095</v>
      </c>
      <c r="K1262">
        <v>2266.8770438875499</v>
      </c>
      <c r="L1262">
        <v>1803.38991259009</v>
      </c>
      <c r="M1262">
        <v>74.366264347352597</v>
      </c>
      <c r="N1262">
        <v>0.66236406396648695</v>
      </c>
      <c r="O1262">
        <v>7.2428403889077897</v>
      </c>
      <c r="P1262">
        <v>161.06666666666601</v>
      </c>
    </row>
    <row r="1263" spans="1:17" hidden="1" x14ac:dyDescent="0.3">
      <c r="A1263" t="s">
        <v>2689</v>
      </c>
      <c r="B1263" t="s">
        <v>2690</v>
      </c>
      <c r="C1263" t="str">
        <f>IFERROR(VLOOKUP(Table1[[#This Row],[Ticker]],[1]!Table2[[Symbol]:[Industry]],2,FALSE),"-")</f>
        <v>-</v>
      </c>
      <c r="D1263" t="s">
        <v>950</v>
      </c>
      <c r="E1263">
        <v>1604.31153058</v>
      </c>
      <c r="F1263">
        <v>385.65</v>
      </c>
      <c r="G1263">
        <v>1248.28789860542</v>
      </c>
      <c r="H1263">
        <v>-16.121436427773698</v>
      </c>
      <c r="I1263">
        <v>364.41038849748901</v>
      </c>
      <c r="J1263">
        <v>-4.5709720614966196</v>
      </c>
      <c r="K1263">
        <v>379.76993394292202</v>
      </c>
      <c r="L1263">
        <v>230.974297166719</v>
      </c>
      <c r="M1263">
        <v>19.957943213951602</v>
      </c>
      <c r="N1263">
        <v>0.51395256060350603</v>
      </c>
      <c r="O1263">
        <v>28.302865292363499</v>
      </c>
      <c r="P1263">
        <v>1516.98113207547</v>
      </c>
      <c r="Q1263">
        <v>0.19877902587264101</v>
      </c>
    </row>
    <row r="1264" spans="1:17" hidden="1" x14ac:dyDescent="0.3">
      <c r="A1264" t="s">
        <v>2691</v>
      </c>
      <c r="B1264" t="s">
        <v>2692</v>
      </c>
      <c r="C1264" t="str">
        <f>IFERROR(VLOOKUP(Table1[[#This Row],[Ticker]],[1]!Table2[[Symbol]:[Industry]],2,FALSE),"-")</f>
        <v>-</v>
      </c>
      <c r="D1264" t="s">
        <v>127</v>
      </c>
      <c r="E1264">
        <v>1603.96611396</v>
      </c>
      <c r="F1264">
        <v>71.27</v>
      </c>
      <c r="G1264">
        <v>46.163126867826001</v>
      </c>
      <c r="H1264">
        <v>-9.7348211365659996</v>
      </c>
      <c r="I1264">
        <v>-1.47090781701976</v>
      </c>
      <c r="J1264">
        <v>-6.8078609444455003</v>
      </c>
      <c r="K1264">
        <v>68.492080953561597</v>
      </c>
      <c r="L1264">
        <v>60.709534068271402</v>
      </c>
      <c r="M1264">
        <v>42.927567761928699</v>
      </c>
      <c r="N1264">
        <v>0.94958325030906199</v>
      </c>
      <c r="O1264">
        <v>20.6678826995931</v>
      </c>
      <c r="P1264">
        <v>97.917245209663903</v>
      </c>
      <c r="Q1264">
        <v>4.9249642411680998E-2</v>
      </c>
    </row>
    <row r="1265" spans="1:17" hidden="1" x14ac:dyDescent="0.3">
      <c r="A1265" t="s">
        <v>2693</v>
      </c>
      <c r="B1265" t="s">
        <v>2694</v>
      </c>
      <c r="C1265" t="str">
        <f>IFERROR(VLOOKUP(Table1[[#This Row],[Ticker]],[1]!Table2[[Symbol]:[Industry]],2,FALSE),"-")</f>
        <v>-</v>
      </c>
      <c r="D1265" t="s">
        <v>170</v>
      </c>
      <c r="E1265">
        <v>1603.464621525</v>
      </c>
      <c r="F1265">
        <v>1298.05</v>
      </c>
      <c r="G1265">
        <v>-14.6023579291496</v>
      </c>
      <c r="H1265">
        <v>3.04596154616641</v>
      </c>
      <c r="I1265">
        <v>5.1481999808634002</v>
      </c>
      <c r="J1265">
        <v>-2.2793479499874199</v>
      </c>
      <c r="K1265">
        <v>1273.4515759613701</v>
      </c>
      <c r="L1265">
        <v>1179.8828785405899</v>
      </c>
      <c r="M1265">
        <v>61.072637386497803</v>
      </c>
      <c r="N1265">
        <v>0.59215510259370296</v>
      </c>
      <c r="O1265">
        <v>21.335849928739201</v>
      </c>
      <c r="P1265">
        <v>44.251819747735702</v>
      </c>
      <c r="Q1265">
        <v>-5.3423424078998E-2</v>
      </c>
    </row>
    <row r="1266" spans="1:17" hidden="1" x14ac:dyDescent="0.3">
      <c r="A1266" t="s">
        <v>2695</v>
      </c>
      <c r="B1266" t="s">
        <v>2696</v>
      </c>
      <c r="C1266" t="str">
        <f>IFERROR(VLOOKUP(Table1[[#This Row],[Ticker]],[1]!Table2[[Symbol]:[Industry]],2,FALSE),"-")</f>
        <v>-</v>
      </c>
      <c r="D1266" t="s">
        <v>60</v>
      </c>
      <c r="E1266">
        <v>1598.1147523079901</v>
      </c>
      <c r="F1266">
        <v>226.74</v>
      </c>
      <c r="G1266">
        <v>-46.925979721566499</v>
      </c>
      <c r="H1266">
        <v>-6.1790247851621896</v>
      </c>
      <c r="I1266">
        <v>-30.3585296641619</v>
      </c>
      <c r="J1266">
        <v>-6.4133434005858501</v>
      </c>
      <c r="K1266">
        <v>235.041749411323</v>
      </c>
      <c r="M1266">
        <v>37.350596596023301</v>
      </c>
      <c r="N1266">
        <v>0.73103781422712699</v>
      </c>
      <c r="O1266">
        <v>30.788568404339699</v>
      </c>
      <c r="P1266">
        <v>13.9396984924623</v>
      </c>
    </row>
    <row r="1267" spans="1:17" hidden="1" x14ac:dyDescent="0.3">
      <c r="A1267" t="s">
        <v>2697</v>
      </c>
      <c r="B1267" t="s">
        <v>2698</v>
      </c>
      <c r="C1267" t="str">
        <f>IFERROR(VLOOKUP(Table1[[#This Row],[Ticker]],[1]!Table2[[Symbol]:[Industry]],2,FALSE),"-")</f>
        <v>-</v>
      </c>
      <c r="D1267" t="s">
        <v>276</v>
      </c>
      <c r="E1267">
        <v>1591.933809375</v>
      </c>
      <c r="F1267">
        <v>440.1</v>
      </c>
      <c r="G1267">
        <v>109.115820683351</v>
      </c>
      <c r="H1267">
        <v>38.875704383973698</v>
      </c>
      <c r="I1267">
        <v>125.683270740756</v>
      </c>
      <c r="J1267">
        <v>1.4682748054194701</v>
      </c>
      <c r="K1267">
        <v>319.61924881309801</v>
      </c>
      <c r="M1267">
        <v>72.085321289036202</v>
      </c>
      <c r="N1267">
        <v>1.6535575774047799</v>
      </c>
      <c r="O1267">
        <v>4.4080890706657403</v>
      </c>
      <c r="P1267">
        <v>156.84271957980701</v>
      </c>
    </row>
    <row r="1268" spans="1:17" hidden="1" x14ac:dyDescent="0.3">
      <c r="A1268" t="s">
        <v>2699</v>
      </c>
      <c r="B1268" t="s">
        <v>2700</v>
      </c>
      <c r="C1268" t="str">
        <f>IFERROR(VLOOKUP(Table1[[#This Row],[Ticker]],[1]!Table2[[Symbol]:[Industry]],2,FALSE),"-")</f>
        <v>-</v>
      </c>
      <c r="D1268" t="s">
        <v>2701</v>
      </c>
      <c r="E1268">
        <v>1589.1434240000001</v>
      </c>
      <c r="F1268">
        <v>686.6</v>
      </c>
      <c r="G1268">
        <v>119.64448524588001</v>
      </c>
      <c r="H1268">
        <v>35.358101297405099</v>
      </c>
      <c r="I1268">
        <v>94.154443714637694</v>
      </c>
      <c r="J1268">
        <v>8.2889778307087294</v>
      </c>
      <c r="K1268">
        <v>514.29591785772402</v>
      </c>
      <c r="L1268">
        <v>361.67010995725201</v>
      </c>
      <c r="M1268">
        <v>84.409156004116099</v>
      </c>
      <c r="N1268">
        <v>1.6425857974520599</v>
      </c>
      <c r="O1268">
        <v>7.6609379551412804</v>
      </c>
      <c r="P1268">
        <v>269.23904275342801</v>
      </c>
    </row>
    <row r="1269" spans="1:17" hidden="1" x14ac:dyDescent="0.3">
      <c r="A1269" t="s">
        <v>2702</v>
      </c>
      <c r="B1269" t="s">
        <v>2703</v>
      </c>
      <c r="C1269" t="str">
        <f>IFERROR(VLOOKUP(Table1[[#This Row],[Ticker]],[1]!Table2[[Symbol]:[Industry]],2,FALSE),"-")</f>
        <v>-</v>
      </c>
      <c r="D1269" t="s">
        <v>127</v>
      </c>
      <c r="E1269">
        <v>1584.8264799999999</v>
      </c>
      <c r="F1269">
        <v>40.659999999999997</v>
      </c>
      <c r="G1269">
        <v>209.79980336733399</v>
      </c>
      <c r="H1269">
        <v>13.515018970096801</v>
      </c>
      <c r="I1269">
        <v>16.613285170770698</v>
      </c>
      <c r="J1269">
        <v>-8.0841767339191701</v>
      </c>
      <c r="K1269">
        <v>34.192553554086899</v>
      </c>
      <c r="L1269">
        <v>27.398402253947101</v>
      </c>
      <c r="M1269">
        <v>63.387681713032897</v>
      </c>
      <c r="N1269">
        <v>2.0637905173605402</v>
      </c>
      <c r="O1269">
        <v>11.091982292179001</v>
      </c>
      <c r="P1269">
        <v>247.52136752136701</v>
      </c>
      <c r="Q1269">
        <v>0.11302086804224799</v>
      </c>
    </row>
    <row r="1270" spans="1:17" hidden="1" x14ac:dyDescent="0.3">
      <c r="A1270" t="s">
        <v>2704</v>
      </c>
      <c r="B1270" t="s">
        <v>2705</v>
      </c>
      <c r="C1270" t="str">
        <f>IFERROR(VLOOKUP(Table1[[#This Row],[Ticker]],[1]!Table2[[Symbol]:[Industry]],2,FALSE),"-")</f>
        <v>-</v>
      </c>
      <c r="D1270" t="s">
        <v>2643</v>
      </c>
      <c r="E1270">
        <v>1583.23875</v>
      </c>
      <c r="F1270">
        <v>1969</v>
      </c>
      <c r="G1270">
        <v>512.961905312775</v>
      </c>
      <c r="H1270">
        <v>1.3310344453401299</v>
      </c>
      <c r="I1270">
        <v>95.893708451194001</v>
      </c>
      <c r="J1270">
        <v>-8.3306556071586098</v>
      </c>
      <c r="K1270">
        <v>1764.3024191801201</v>
      </c>
      <c r="L1270">
        <v>1167.5165439837699</v>
      </c>
      <c r="M1270">
        <v>52.526768024084397</v>
      </c>
      <c r="N1270">
        <v>0.72821601226270405</v>
      </c>
      <c r="O1270">
        <v>12.2397155916708</v>
      </c>
      <c r="P1270">
        <v>758.88767720828696</v>
      </c>
    </row>
    <row r="1271" spans="1:17" hidden="1" x14ac:dyDescent="0.3">
      <c r="A1271" t="s">
        <v>2706</v>
      </c>
      <c r="B1271" t="s">
        <v>2707</v>
      </c>
      <c r="C1271" t="str">
        <f>IFERROR(VLOOKUP(Table1[[#This Row],[Ticker]],[1]!Table2[[Symbol]:[Industry]],2,FALSE),"-")</f>
        <v>-</v>
      </c>
      <c r="D1271" t="s">
        <v>384</v>
      </c>
      <c r="E1271">
        <v>1583.1253737</v>
      </c>
      <c r="F1271">
        <v>130.44</v>
      </c>
      <c r="G1271">
        <v>-11.678604190020501</v>
      </c>
      <c r="H1271">
        <v>-1.3018021585634501</v>
      </c>
      <c r="I1271">
        <v>-4.0821995596121496</v>
      </c>
      <c r="J1271">
        <v>-2.9644207089266099</v>
      </c>
      <c r="K1271">
        <v>129.622080446133</v>
      </c>
      <c r="L1271">
        <v>120.57461825557</v>
      </c>
      <c r="M1271">
        <v>52.114763133905399</v>
      </c>
      <c r="N1271">
        <v>0.31762606040042801</v>
      </c>
      <c r="O1271">
        <v>19.671879791475</v>
      </c>
      <c r="P1271">
        <v>38.177966101694899</v>
      </c>
      <c r="Q1271">
        <v>5.0691397085291003E-2</v>
      </c>
    </row>
    <row r="1272" spans="1:17" hidden="1" x14ac:dyDescent="0.3">
      <c r="A1272" t="s">
        <v>2708</v>
      </c>
      <c r="B1272" t="s">
        <v>2709</v>
      </c>
      <c r="C1272" t="str">
        <f>IFERROR(VLOOKUP(Table1[[#This Row],[Ticker]],[1]!Table2[[Symbol]:[Industry]],2,FALSE),"-")</f>
        <v>-</v>
      </c>
      <c r="D1272" t="s">
        <v>627</v>
      </c>
      <c r="E1272">
        <v>1581.5456318199999</v>
      </c>
      <c r="F1272">
        <v>729.4</v>
      </c>
      <c r="G1272">
        <v>40.870965724660202</v>
      </c>
      <c r="H1272">
        <v>27.3961313254533</v>
      </c>
      <c r="I1272">
        <v>50.655914947717903</v>
      </c>
      <c r="J1272">
        <v>-4.0286139024084697</v>
      </c>
      <c r="K1272">
        <v>673.97197869280205</v>
      </c>
      <c r="L1272">
        <v>552.74313383623405</v>
      </c>
      <c r="M1272">
        <v>41.476451671633399</v>
      </c>
      <c r="N1272">
        <v>1.0312417153192199</v>
      </c>
      <c r="O1272">
        <v>18.576912530847199</v>
      </c>
      <c r="P1272">
        <v>93.090668431502294</v>
      </c>
      <c r="Q1272">
        <v>4.3794188002194999E-2</v>
      </c>
    </row>
    <row r="1273" spans="1:17" hidden="1" x14ac:dyDescent="0.3">
      <c r="A1273" t="s">
        <v>2710</v>
      </c>
      <c r="B1273" t="s">
        <v>2711</v>
      </c>
      <c r="C1273" t="str">
        <f>IFERROR(VLOOKUP(Table1[[#This Row],[Ticker]],[1]!Table2[[Symbol]:[Industry]],2,FALSE),"-")</f>
        <v>-</v>
      </c>
      <c r="D1273" t="s">
        <v>950</v>
      </c>
      <c r="E1273">
        <v>1576.26</v>
      </c>
      <c r="F1273">
        <v>260.2</v>
      </c>
      <c r="G1273">
        <v>16.532903600434601</v>
      </c>
      <c r="H1273">
        <v>20.625454633724001</v>
      </c>
      <c r="I1273">
        <v>44.659523956139999</v>
      </c>
      <c r="J1273">
        <v>-5.6306574776110798</v>
      </c>
      <c r="K1273">
        <v>224.33648047978599</v>
      </c>
      <c r="L1273">
        <v>194.518240824733</v>
      </c>
      <c r="M1273">
        <v>69.428764536193896</v>
      </c>
      <c r="N1273">
        <v>0.850109736770297</v>
      </c>
      <c r="O1273">
        <v>10.926210607225199</v>
      </c>
      <c r="P1273">
        <v>130.26548672566301</v>
      </c>
    </row>
    <row r="1274" spans="1:17" hidden="1" x14ac:dyDescent="0.3">
      <c r="A1274" t="s">
        <v>2712</v>
      </c>
      <c r="B1274" t="s">
        <v>2713</v>
      </c>
      <c r="C1274" t="str">
        <f>IFERROR(VLOOKUP(Table1[[#This Row],[Ticker]],[1]!Table2[[Symbol]:[Industry]],2,FALSE),"-")</f>
        <v>-</v>
      </c>
      <c r="D1274" t="s">
        <v>21</v>
      </c>
      <c r="E1274">
        <v>1571.1341976849999</v>
      </c>
      <c r="F1274">
        <v>293.89999999999998</v>
      </c>
      <c r="G1274">
        <v>85.413752047864506</v>
      </c>
      <c r="H1274">
        <v>25.209198476088499</v>
      </c>
      <c r="I1274">
        <v>77.883661024048095</v>
      </c>
      <c r="J1274">
        <v>14.4006651889911</v>
      </c>
      <c r="K1274">
        <v>217.493201771956</v>
      </c>
      <c r="L1274">
        <v>172.26718923384601</v>
      </c>
      <c r="M1274">
        <v>87.352460961525907</v>
      </c>
      <c r="N1274">
        <v>2.4364937884852802</v>
      </c>
      <c r="O1274">
        <v>3.2323919700578401</v>
      </c>
      <c r="P1274">
        <v>165.97285067873301</v>
      </c>
      <c r="Q1274">
        <v>0.123075103777303</v>
      </c>
    </row>
    <row r="1275" spans="1:17" hidden="1" x14ac:dyDescent="0.3">
      <c r="A1275" t="s">
        <v>2714</v>
      </c>
      <c r="B1275" t="s">
        <v>2715</v>
      </c>
      <c r="C1275" t="str">
        <f>IFERROR(VLOOKUP(Table1[[#This Row],[Ticker]],[1]!Table2[[Symbol]:[Industry]],2,FALSE),"-")</f>
        <v>-</v>
      </c>
      <c r="D1275" t="s">
        <v>46</v>
      </c>
      <c r="E1275">
        <v>1565.199216</v>
      </c>
      <c r="F1275">
        <v>1543.8</v>
      </c>
      <c r="G1275">
        <v>124.693152588031</v>
      </c>
      <c r="H1275">
        <v>9.3422731312116607</v>
      </c>
      <c r="I1275">
        <v>19.878540751500001</v>
      </c>
      <c r="J1275">
        <v>-8.9947318482074206</v>
      </c>
      <c r="K1275">
        <v>1412.8881827811299</v>
      </c>
      <c r="L1275">
        <v>1147.20485145215</v>
      </c>
      <c r="N1275">
        <v>1.1320661798755201</v>
      </c>
      <c r="O1275">
        <v>12.401217774323101</v>
      </c>
      <c r="P1275">
        <v>177.98685513640001</v>
      </c>
    </row>
    <row r="1276" spans="1:17" hidden="1" x14ac:dyDescent="0.3">
      <c r="A1276" t="s">
        <v>2716</v>
      </c>
      <c r="B1276" t="s">
        <v>2717</v>
      </c>
      <c r="C1276" t="str">
        <f>IFERROR(VLOOKUP(Table1[[#This Row],[Ticker]],[1]!Table2[[Symbol]:[Industry]],2,FALSE),"-")</f>
        <v>-</v>
      </c>
      <c r="D1276" t="s">
        <v>405</v>
      </c>
      <c r="E1276">
        <v>1561.6244173799901</v>
      </c>
      <c r="F1276">
        <v>122.8</v>
      </c>
      <c r="G1276">
        <v>2.1910906794381102</v>
      </c>
      <c r="H1276">
        <v>70.917473969209894</v>
      </c>
      <c r="I1276">
        <v>105.26441654530601</v>
      </c>
      <c r="J1276">
        <v>19.091749192006699</v>
      </c>
      <c r="K1276">
        <v>85.212731412881496</v>
      </c>
      <c r="L1276">
        <v>70.624478817148002</v>
      </c>
      <c r="M1276">
        <v>93.833208298965801</v>
      </c>
      <c r="N1276">
        <v>1.2457280694423301</v>
      </c>
      <c r="O1276">
        <v>10.504885993485299</v>
      </c>
      <c r="P1276">
        <v>163.51931330472101</v>
      </c>
      <c r="Q1276">
        <v>7.3296775824516006E-2</v>
      </c>
    </row>
    <row r="1277" spans="1:17" hidden="1" x14ac:dyDescent="0.3">
      <c r="A1277" t="s">
        <v>2718</v>
      </c>
      <c r="B1277" t="s">
        <v>2719</v>
      </c>
      <c r="C1277" t="str">
        <f>IFERROR(VLOOKUP(Table1[[#This Row],[Ticker]],[1]!Table2[[Symbol]:[Industry]],2,FALSE),"-")</f>
        <v>-</v>
      </c>
      <c r="D1277" t="s">
        <v>706</v>
      </c>
      <c r="E1277">
        <v>1561.3219254000001</v>
      </c>
      <c r="F1277">
        <v>222.83</v>
      </c>
      <c r="G1277">
        <v>-46.181698770609401</v>
      </c>
      <c r="H1277">
        <v>-10.783560004938201</v>
      </c>
      <c r="I1277">
        <v>-29.8599631338028</v>
      </c>
      <c r="J1277">
        <v>-3.9833183648204602</v>
      </c>
      <c r="K1277">
        <v>245.68528181652701</v>
      </c>
      <c r="L1277">
        <v>259.34576643291001</v>
      </c>
      <c r="M1277">
        <v>34.845163651253898</v>
      </c>
      <c r="N1277">
        <v>1.2483750824998301</v>
      </c>
      <c r="O1277">
        <v>48.543732890544298</v>
      </c>
      <c r="P1277">
        <v>0.78245137946630905</v>
      </c>
      <c r="Q1277">
        <v>4.7282838377851001E-2</v>
      </c>
    </row>
    <row r="1278" spans="1:17" hidden="1" x14ac:dyDescent="0.3">
      <c r="A1278" t="s">
        <v>2720</v>
      </c>
      <c r="B1278" t="s">
        <v>2721</v>
      </c>
      <c r="C1278" t="str">
        <f>IFERROR(VLOOKUP(Table1[[#This Row],[Ticker]],[1]!Table2[[Symbol]:[Industry]],2,FALSE),"-")</f>
        <v>-</v>
      </c>
      <c r="D1278" t="s">
        <v>127</v>
      </c>
      <c r="E1278">
        <v>1557.505545</v>
      </c>
      <c r="F1278">
        <v>571.5</v>
      </c>
      <c r="G1278">
        <v>57.7922300863057</v>
      </c>
      <c r="H1278">
        <v>14.3740260622954</v>
      </c>
      <c r="I1278">
        <v>-22.3525510533435</v>
      </c>
      <c r="J1278">
        <v>0.56364935303734298</v>
      </c>
      <c r="K1278">
        <v>525.39515051042804</v>
      </c>
      <c r="L1278">
        <v>487.315992646822</v>
      </c>
      <c r="M1278">
        <v>72.592253155842698</v>
      </c>
      <c r="N1278">
        <v>1.64656300366816</v>
      </c>
      <c r="O1278">
        <v>17.007874015748001</v>
      </c>
      <c r="P1278">
        <v>119.849971148297</v>
      </c>
      <c r="Q1278">
        <v>0.14919206458978301</v>
      </c>
    </row>
    <row r="1279" spans="1:17" hidden="1" x14ac:dyDescent="0.3">
      <c r="A1279" t="s">
        <v>2722</v>
      </c>
      <c r="B1279" t="s">
        <v>2723</v>
      </c>
      <c r="C1279" t="str">
        <f>IFERROR(VLOOKUP(Table1[[#This Row],[Ticker]],[1]!Table2[[Symbol]:[Industry]],2,FALSE),"-")</f>
        <v>-</v>
      </c>
      <c r="D1279" t="s">
        <v>170</v>
      </c>
      <c r="E1279">
        <v>1555.8238919999999</v>
      </c>
      <c r="F1279">
        <v>673.9</v>
      </c>
      <c r="G1279">
        <v>-72.422306847719298</v>
      </c>
      <c r="H1279">
        <v>13.2677012759706</v>
      </c>
      <c r="I1279">
        <v>4.4796901564816203</v>
      </c>
      <c r="J1279">
        <v>2.0111501554940001</v>
      </c>
      <c r="K1279">
        <v>622.11930414153005</v>
      </c>
      <c r="L1279">
        <v>699.62083851666102</v>
      </c>
      <c r="M1279">
        <v>73.200757381725197</v>
      </c>
      <c r="N1279">
        <v>1.4814029585081001</v>
      </c>
      <c r="O1279">
        <v>81.325122421724203</v>
      </c>
      <c r="P1279">
        <v>48.517906336088103</v>
      </c>
      <c r="Q1279">
        <v>4.3233796159698003E-2</v>
      </c>
    </row>
    <row r="1280" spans="1:17" hidden="1" x14ac:dyDescent="0.3">
      <c r="A1280" t="s">
        <v>2724</v>
      </c>
      <c r="B1280" t="s">
        <v>2725</v>
      </c>
      <c r="C1280" t="str">
        <f>IFERROR(VLOOKUP(Table1[[#This Row],[Ticker]],[1]!Table2[[Symbol]:[Industry]],2,FALSE),"-")</f>
        <v>-</v>
      </c>
      <c r="D1280" t="s">
        <v>2686</v>
      </c>
      <c r="E1280">
        <v>1553.9408639999999</v>
      </c>
      <c r="F1280">
        <v>655.95</v>
      </c>
      <c r="G1280">
        <v>2006.61763282469</v>
      </c>
      <c r="H1280">
        <v>-18.589550763900998</v>
      </c>
      <c r="I1280">
        <v>-0.85979428458929996</v>
      </c>
      <c r="J1280">
        <v>0.33836062503172798</v>
      </c>
      <c r="K1280">
        <v>702.301820740729</v>
      </c>
      <c r="L1280">
        <v>517.59694435531003</v>
      </c>
      <c r="M1280">
        <v>38.020104403424497</v>
      </c>
      <c r="N1280">
        <v>0.66471163245356701</v>
      </c>
      <c r="O1280">
        <v>45.133013186980698</v>
      </c>
      <c r="P1280">
        <v>2195.8249999999998</v>
      </c>
    </row>
    <row r="1281" spans="1:17" hidden="1" x14ac:dyDescent="0.3">
      <c r="A1281" t="s">
        <v>2726</v>
      </c>
      <c r="B1281" t="s">
        <v>2727</v>
      </c>
      <c r="C1281" t="str">
        <f>IFERROR(VLOOKUP(Table1[[#This Row],[Ticker]],[1]!Table2[[Symbol]:[Industry]],2,FALSE),"-")</f>
        <v>-</v>
      </c>
      <c r="D1281" t="s">
        <v>46</v>
      </c>
      <c r="E1281">
        <v>1550.5196678969901</v>
      </c>
      <c r="F1281">
        <v>69.77</v>
      </c>
      <c r="G1281">
        <v>-15.5691565016254</v>
      </c>
      <c r="H1281">
        <v>-10.953910445641</v>
      </c>
      <c r="I1281">
        <v>-17.476290936504402</v>
      </c>
      <c r="J1281">
        <v>-4.0368083128665404</v>
      </c>
      <c r="K1281">
        <v>72.221944476193798</v>
      </c>
      <c r="L1281">
        <v>69.282738936981403</v>
      </c>
      <c r="M1281">
        <v>36.875519921415503</v>
      </c>
      <c r="N1281">
        <v>0.64954520358690504</v>
      </c>
      <c r="O1281">
        <v>33.510104629496901</v>
      </c>
      <c r="P1281">
        <v>38.158415841584102</v>
      </c>
      <c r="Q1281">
        <v>9.3151793196816005E-2</v>
      </c>
    </row>
    <row r="1282" spans="1:17" hidden="1" x14ac:dyDescent="0.3">
      <c r="A1282" t="s">
        <v>2728</v>
      </c>
      <c r="B1282" t="s">
        <v>2729</v>
      </c>
      <c r="C1282" t="str">
        <f>IFERROR(VLOOKUP(Table1[[#This Row],[Ticker]],[1]!Table2[[Symbol]:[Industry]],2,FALSE),"-")</f>
        <v>-</v>
      </c>
      <c r="D1282" t="s">
        <v>276</v>
      </c>
      <c r="E1282">
        <v>1548.7629015299999</v>
      </c>
      <c r="F1282">
        <v>115.93</v>
      </c>
      <c r="G1282">
        <v>-32.945672527126099</v>
      </c>
      <c r="H1282">
        <v>-0.51740250913313901</v>
      </c>
      <c r="I1282">
        <v>-8.7255877385719103</v>
      </c>
      <c r="J1282">
        <v>1.6558232660808101</v>
      </c>
      <c r="K1282">
        <v>113.417896139194</v>
      </c>
      <c r="L1282">
        <v>111.790017523017</v>
      </c>
      <c r="M1282">
        <v>59.4070374435248</v>
      </c>
      <c r="N1282">
        <v>0.59316331691518498</v>
      </c>
      <c r="O1282">
        <v>11.265418787199099</v>
      </c>
      <c r="P1282">
        <v>26.010869565217401</v>
      </c>
      <c r="Q1282">
        <v>-1.7709023566245E-2</v>
      </c>
    </row>
    <row r="1283" spans="1:17" hidden="1" x14ac:dyDescent="0.3">
      <c r="A1283" t="s">
        <v>2730</v>
      </c>
      <c r="B1283" t="s">
        <v>2731</v>
      </c>
      <c r="C1283" t="str">
        <f>IFERROR(VLOOKUP(Table1[[#This Row],[Ticker]],[1]!Table2[[Symbol]:[Industry]],2,FALSE),"-")</f>
        <v>-</v>
      </c>
      <c r="D1283" t="s">
        <v>384</v>
      </c>
      <c r="E1283">
        <v>1545.5663448</v>
      </c>
      <c r="F1283">
        <v>268.89999999999998</v>
      </c>
      <c r="G1283">
        <v>-3.7744173539109198</v>
      </c>
      <c r="H1283">
        <v>-7.4267256253528098</v>
      </c>
      <c r="I1283">
        <v>-8.5634523970023402</v>
      </c>
      <c r="J1283">
        <v>1.81946034850816</v>
      </c>
      <c r="K1283">
        <v>263.42898961435202</v>
      </c>
      <c r="L1283">
        <v>252.022516058919</v>
      </c>
      <c r="M1283">
        <v>36.263036186451998</v>
      </c>
      <c r="N1283">
        <v>0.65269381036909402</v>
      </c>
      <c r="O1283">
        <v>16.0096690219412</v>
      </c>
      <c r="P1283">
        <v>33.267253128484597</v>
      </c>
      <c r="Q1283">
        <v>9.9511000899582994E-2</v>
      </c>
    </row>
    <row r="1284" spans="1:17" hidden="1" x14ac:dyDescent="0.3">
      <c r="A1284" t="s">
        <v>2732</v>
      </c>
      <c r="B1284" t="s">
        <v>2733</v>
      </c>
      <c r="C1284" t="str">
        <f>IFERROR(VLOOKUP(Table1[[#This Row],[Ticker]],[1]!Table2[[Symbol]:[Industry]],2,FALSE),"-")</f>
        <v>-</v>
      </c>
      <c r="D1284" t="s">
        <v>89</v>
      </c>
      <c r="E1284">
        <v>1543.5255</v>
      </c>
      <c r="F1284">
        <v>152.9</v>
      </c>
      <c r="G1284">
        <v>-35.143447067626198</v>
      </c>
      <c r="H1284">
        <v>-3.2916964625363501</v>
      </c>
      <c r="I1284">
        <v>-0.328199453882145</v>
      </c>
      <c r="J1284">
        <v>3.6738298760549098E-2</v>
      </c>
      <c r="K1284">
        <v>151.55955096396201</v>
      </c>
      <c r="L1284">
        <v>149.97895182745401</v>
      </c>
      <c r="M1284">
        <v>51.769920136522998</v>
      </c>
      <c r="N1284">
        <v>0.54866182178071998</v>
      </c>
      <c r="O1284">
        <v>32.766514061477999</v>
      </c>
      <c r="P1284">
        <v>34.773027765535403</v>
      </c>
      <c r="Q1284">
        <v>0.10741741194054</v>
      </c>
    </row>
    <row r="1285" spans="1:17" hidden="1" x14ac:dyDescent="0.3">
      <c r="A1285" t="s">
        <v>2734</v>
      </c>
      <c r="B1285" t="s">
        <v>2735</v>
      </c>
      <c r="C1285" t="str">
        <f>IFERROR(VLOOKUP(Table1[[#This Row],[Ticker]],[1]!Table2[[Symbol]:[Industry]],2,FALSE),"-")</f>
        <v>-</v>
      </c>
      <c r="D1285" t="s">
        <v>204</v>
      </c>
      <c r="E1285">
        <v>1541.100005</v>
      </c>
      <c r="F1285">
        <v>1786.95</v>
      </c>
      <c r="G1285">
        <v>85.852424415753703</v>
      </c>
      <c r="H1285">
        <v>53.978154866883003</v>
      </c>
      <c r="I1285">
        <v>91.628489219382402</v>
      </c>
      <c r="J1285">
        <v>10.7831830644425</v>
      </c>
      <c r="K1285">
        <v>1309.4318186677201</v>
      </c>
      <c r="L1285">
        <v>1041.85590025703</v>
      </c>
      <c r="M1285">
        <v>70.941932253039994</v>
      </c>
      <c r="N1285">
        <v>1.7360792675599599</v>
      </c>
      <c r="O1285">
        <v>4.3621813704916201</v>
      </c>
      <c r="P1285">
        <v>151.27610208816699</v>
      </c>
      <c r="Q1285">
        <v>0.14151106091750601</v>
      </c>
    </row>
    <row r="1286" spans="1:17" hidden="1" x14ac:dyDescent="0.3">
      <c r="A1286" t="s">
        <v>2736</v>
      </c>
      <c r="B1286" t="s">
        <v>2737</v>
      </c>
      <c r="C1286" t="str">
        <f>IFERROR(VLOOKUP(Table1[[#This Row],[Ticker]],[1]!Table2[[Symbol]:[Industry]],2,FALSE),"-")</f>
        <v>-</v>
      </c>
      <c r="D1286" t="s">
        <v>231</v>
      </c>
      <c r="E1286">
        <v>1536.3234597000001</v>
      </c>
      <c r="F1286">
        <v>888.1</v>
      </c>
      <c r="G1286">
        <v>110.185325252856</v>
      </c>
      <c r="H1286">
        <v>1.7375343864441699</v>
      </c>
      <c r="I1286">
        <v>4.9065494444751598</v>
      </c>
      <c r="J1286">
        <v>-9.2131512763994898</v>
      </c>
      <c r="K1286">
        <v>820.473357157225</v>
      </c>
      <c r="L1286">
        <v>667.61562539201998</v>
      </c>
      <c r="M1286">
        <v>45.235018782332297</v>
      </c>
      <c r="N1286">
        <v>1.26725843739971</v>
      </c>
      <c r="O1286">
        <v>14.018691588785</v>
      </c>
      <c r="P1286">
        <v>166.69669669669599</v>
      </c>
      <c r="Q1286">
        <v>0.125990715116855</v>
      </c>
    </row>
    <row r="1287" spans="1:17" hidden="1" x14ac:dyDescent="0.3">
      <c r="A1287" t="s">
        <v>2738</v>
      </c>
      <c r="B1287" t="s">
        <v>2739</v>
      </c>
      <c r="C1287" t="str">
        <f>IFERROR(VLOOKUP(Table1[[#This Row],[Ticker]],[1]!Table2[[Symbol]:[Industry]],2,FALSE),"-")</f>
        <v>-</v>
      </c>
      <c r="D1287" t="s">
        <v>2740</v>
      </c>
      <c r="E1287">
        <v>1534.1740400000001</v>
      </c>
      <c r="F1287">
        <v>1484</v>
      </c>
      <c r="G1287">
        <v>-41.854795937507198</v>
      </c>
      <c r="H1287">
        <v>22.6934439951009</v>
      </c>
      <c r="I1287">
        <v>-16.296032601225999</v>
      </c>
      <c r="J1287">
        <v>-1.86553266612257</v>
      </c>
      <c r="K1287">
        <v>1315.4827056678</v>
      </c>
      <c r="L1287">
        <v>1339.4458563732701</v>
      </c>
      <c r="M1287">
        <v>65.809508242215003</v>
      </c>
      <c r="N1287">
        <v>0.97031956807237696</v>
      </c>
      <c r="O1287">
        <v>19.6057951482479</v>
      </c>
      <c r="P1287">
        <v>47.661691542288501</v>
      </c>
      <c r="Q1287">
        <v>0.240312916432673</v>
      </c>
    </row>
    <row r="1288" spans="1:17" hidden="1" x14ac:dyDescent="0.3">
      <c r="A1288" t="s">
        <v>2741</v>
      </c>
      <c r="B1288" t="s">
        <v>2742</v>
      </c>
      <c r="C1288" t="str">
        <f>IFERROR(VLOOKUP(Table1[[#This Row],[Ticker]],[1]!Table2[[Symbol]:[Industry]],2,FALSE),"-")</f>
        <v>-</v>
      </c>
      <c r="D1288" t="s">
        <v>573</v>
      </c>
      <c r="E1288">
        <v>1531.825133474</v>
      </c>
      <c r="F1288">
        <v>89.69</v>
      </c>
      <c r="G1288">
        <v>2.1881232893046501</v>
      </c>
      <c r="H1288">
        <v>-7.5902763871188403</v>
      </c>
      <c r="I1288">
        <v>18.182135677712999</v>
      </c>
      <c r="J1288">
        <v>-7.5169498431628803</v>
      </c>
      <c r="K1288">
        <v>91.615041962677495</v>
      </c>
      <c r="L1288">
        <v>82.340431532549104</v>
      </c>
      <c r="M1288">
        <v>33.041675021866602</v>
      </c>
      <c r="N1288">
        <v>0.360675901470974</v>
      </c>
      <c r="O1288">
        <v>17.014159884045</v>
      </c>
      <c r="P1288">
        <v>60.303842716711301</v>
      </c>
      <c r="Q1288">
        <v>-1.2382312135814999E-2</v>
      </c>
    </row>
    <row r="1289" spans="1:17" hidden="1" x14ac:dyDescent="0.3">
      <c r="A1289" t="s">
        <v>2743</v>
      </c>
      <c r="B1289" t="s">
        <v>2744</v>
      </c>
      <c r="C1289" t="str">
        <f>IFERROR(VLOOKUP(Table1[[#This Row],[Ticker]],[1]!Table2[[Symbol]:[Industry]],2,FALSE),"-")</f>
        <v>-</v>
      </c>
      <c r="D1289" t="s">
        <v>535</v>
      </c>
      <c r="E1289">
        <v>1531.2375</v>
      </c>
      <c r="F1289">
        <v>150.16</v>
      </c>
      <c r="G1289">
        <v>61.162796823108003</v>
      </c>
      <c r="H1289">
        <v>-1.34642876507691</v>
      </c>
      <c r="I1289">
        <v>3.26417057310127</v>
      </c>
      <c r="J1289">
        <v>-3.2641767339191801</v>
      </c>
      <c r="K1289">
        <v>150.94889144944199</v>
      </c>
      <c r="L1289">
        <v>136.276530825191</v>
      </c>
      <c r="M1289">
        <v>40.334581270887199</v>
      </c>
      <c r="N1289">
        <v>0.80994571692599504</v>
      </c>
      <c r="O1289">
        <v>21.8700053276505</v>
      </c>
      <c r="P1289">
        <v>97.060367454068199</v>
      </c>
      <c r="Q1289">
        <v>6.8301129379439995E-2</v>
      </c>
    </row>
    <row r="1290" spans="1:17" hidden="1" x14ac:dyDescent="0.3">
      <c r="A1290" t="s">
        <v>2745</v>
      </c>
      <c r="B1290" t="s">
        <v>2746</v>
      </c>
      <c r="C1290" t="str">
        <f>IFERROR(VLOOKUP(Table1[[#This Row],[Ticker]],[1]!Table2[[Symbol]:[Industry]],2,FALSE),"-")</f>
        <v>-</v>
      </c>
      <c r="D1290" t="s">
        <v>281</v>
      </c>
      <c r="E1290">
        <v>1529.0916266049901</v>
      </c>
      <c r="F1290">
        <v>182.88</v>
      </c>
      <c r="G1290">
        <v>-37.912453732815003</v>
      </c>
      <c r="H1290">
        <v>-4.3818367516392103</v>
      </c>
      <c r="I1290">
        <v>-11.6779840144085</v>
      </c>
      <c r="J1290">
        <v>-3.4606754704104001</v>
      </c>
      <c r="K1290">
        <v>177.521529048144</v>
      </c>
      <c r="M1290">
        <v>51.1922499936883</v>
      </c>
      <c r="N1290">
        <v>0.84743793436786297</v>
      </c>
      <c r="O1290">
        <v>20.242782152230902</v>
      </c>
      <c r="P1290">
        <v>42.0979020979021</v>
      </c>
    </row>
    <row r="1291" spans="1:17" hidden="1" x14ac:dyDescent="0.3">
      <c r="A1291" t="s">
        <v>2747</v>
      </c>
      <c r="B1291" t="s">
        <v>2748</v>
      </c>
      <c r="C1291" t="str">
        <f>IFERROR(VLOOKUP(Table1[[#This Row],[Ticker]],[1]!Table2[[Symbol]:[Industry]],2,FALSE),"-")</f>
        <v>-</v>
      </c>
      <c r="D1291" t="s">
        <v>257</v>
      </c>
      <c r="E1291">
        <v>1526.2204099999999</v>
      </c>
      <c r="F1291">
        <v>1740.35</v>
      </c>
      <c r="G1291">
        <v>127.14517026215999</v>
      </c>
      <c r="H1291">
        <v>9.1305967429237107</v>
      </c>
      <c r="I1291">
        <v>97.556245560542195</v>
      </c>
      <c r="J1291">
        <v>-2.1358008638495698</v>
      </c>
      <c r="K1291">
        <v>1599.53728454873</v>
      </c>
      <c r="L1291">
        <v>1166.11187505013</v>
      </c>
      <c r="M1291">
        <v>58.072534431230899</v>
      </c>
      <c r="N1291">
        <v>0.810764188373296</v>
      </c>
      <c r="O1291">
        <v>10.2709225155859</v>
      </c>
      <c r="P1291">
        <v>319.36144578313201</v>
      </c>
      <c r="Q1291">
        <v>0.26353170232985201</v>
      </c>
    </row>
    <row r="1292" spans="1:17" hidden="1" x14ac:dyDescent="0.3">
      <c r="A1292" t="s">
        <v>2749</v>
      </c>
      <c r="B1292" t="s">
        <v>2750</v>
      </c>
      <c r="C1292" t="str">
        <f>IFERROR(VLOOKUP(Table1[[#This Row],[Ticker]],[1]!Table2[[Symbol]:[Industry]],2,FALSE),"-")</f>
        <v>-</v>
      </c>
      <c r="D1292" t="s">
        <v>410</v>
      </c>
      <c r="E1292">
        <v>1524.1393070189999</v>
      </c>
      <c r="F1292">
        <v>103.5</v>
      </c>
      <c r="G1292">
        <v>-59.918337979354497</v>
      </c>
      <c r="H1292">
        <v>4.6858252254753596</v>
      </c>
      <c r="I1292">
        <v>-23.049233256326399</v>
      </c>
      <c r="J1292">
        <v>-6.1165648351146196</v>
      </c>
      <c r="K1292">
        <v>100.83885185591301</v>
      </c>
      <c r="L1292">
        <v>111.11374030304</v>
      </c>
      <c r="M1292">
        <v>57.189971108947802</v>
      </c>
      <c r="N1292">
        <v>1.2879527652090601</v>
      </c>
      <c r="O1292">
        <v>71.642512077294597</v>
      </c>
      <c r="P1292">
        <v>14.999999999999901</v>
      </c>
      <c r="Q1292">
        <v>-5.0609909983437E-2</v>
      </c>
    </row>
    <row r="1293" spans="1:17" hidden="1" x14ac:dyDescent="0.3">
      <c r="A1293" t="s">
        <v>2751</v>
      </c>
      <c r="B1293" t="s">
        <v>2752</v>
      </c>
      <c r="C1293" t="str">
        <f>IFERROR(VLOOKUP(Table1[[#This Row],[Ticker]],[1]!Table2[[Symbol]:[Industry]],2,FALSE),"-")</f>
        <v>-</v>
      </c>
      <c r="D1293" t="s">
        <v>276</v>
      </c>
      <c r="E1293">
        <v>1515.9179999999999</v>
      </c>
      <c r="F1293">
        <v>514.9</v>
      </c>
      <c r="G1293">
        <v>-15.594446467430901</v>
      </c>
      <c r="H1293">
        <v>-3.1658347973252501</v>
      </c>
      <c r="I1293">
        <v>18.086658428119701</v>
      </c>
      <c r="J1293">
        <v>-3.5154372696000098</v>
      </c>
      <c r="K1293">
        <v>489.42759770606801</v>
      </c>
      <c r="L1293">
        <v>431.362900285411</v>
      </c>
      <c r="M1293">
        <v>52.486660052454297</v>
      </c>
      <c r="N1293">
        <v>0.57794523832264799</v>
      </c>
      <c r="O1293">
        <v>5.6515828316177901</v>
      </c>
      <c r="P1293">
        <v>56.886045094454602</v>
      </c>
      <c r="Q1293">
        <v>-1.0977889303033001E-2</v>
      </c>
    </row>
    <row r="1294" spans="1:17" hidden="1" x14ac:dyDescent="0.3">
      <c r="A1294" t="s">
        <v>2753</v>
      </c>
      <c r="B1294" t="s">
        <v>2754</v>
      </c>
      <c r="C1294" t="str">
        <f>IFERROR(VLOOKUP(Table1[[#This Row],[Ticker]],[1]!Table2[[Symbol]:[Industry]],2,FALSE),"-")</f>
        <v>-</v>
      </c>
      <c r="D1294" t="s">
        <v>443</v>
      </c>
      <c r="E1294">
        <v>1509.60691271</v>
      </c>
      <c r="F1294">
        <v>633.35</v>
      </c>
      <c r="G1294">
        <v>107.82136906167401</v>
      </c>
      <c r="H1294">
        <v>28.602602276700701</v>
      </c>
      <c r="I1294">
        <v>42.444033825048798</v>
      </c>
      <c r="J1294">
        <v>-1.30073724347332</v>
      </c>
      <c r="K1294">
        <v>530.81236266611597</v>
      </c>
      <c r="L1294">
        <v>431.60550749872499</v>
      </c>
      <c r="M1294">
        <v>76.1362540933643</v>
      </c>
      <c r="N1294">
        <v>1.21908440967389</v>
      </c>
      <c r="O1294">
        <v>2.4709876055893201</v>
      </c>
      <c r="P1294">
        <v>155.280128980249</v>
      </c>
      <c r="Q1294">
        <v>0.13421082560723799</v>
      </c>
    </row>
    <row r="1295" spans="1:17" hidden="1" x14ac:dyDescent="0.3">
      <c r="A1295" t="s">
        <v>2755</v>
      </c>
      <c r="B1295" t="s">
        <v>2756</v>
      </c>
      <c r="C1295" t="str">
        <f>IFERROR(VLOOKUP(Table1[[#This Row],[Ticker]],[1]!Table2[[Symbol]:[Industry]],2,FALSE),"-")</f>
        <v>-</v>
      </c>
      <c r="D1295" t="s">
        <v>231</v>
      </c>
      <c r="E1295">
        <v>1508.2208261999999</v>
      </c>
      <c r="F1295">
        <v>1173.0999999999999</v>
      </c>
      <c r="G1295">
        <v>86.828094838490799</v>
      </c>
      <c r="H1295">
        <v>-16.120066383163401</v>
      </c>
      <c r="I1295">
        <v>-14.0599059299012</v>
      </c>
      <c r="J1295">
        <v>-2.8241767339191699</v>
      </c>
      <c r="K1295">
        <v>1111.25928457604</v>
      </c>
      <c r="L1295">
        <v>1005.34661867774</v>
      </c>
      <c r="M1295">
        <v>41.120340216784797</v>
      </c>
      <c r="N1295">
        <v>1.2979582725980301</v>
      </c>
      <c r="O1295">
        <v>27.248316426562099</v>
      </c>
      <c r="P1295">
        <v>142.526359313624</v>
      </c>
      <c r="Q1295">
        <v>0.13495241889579099</v>
      </c>
    </row>
    <row r="1296" spans="1:17" hidden="1" x14ac:dyDescent="0.3">
      <c r="A1296" t="s">
        <v>2757</v>
      </c>
      <c r="B1296" t="s">
        <v>2758</v>
      </c>
      <c r="C1296" t="str">
        <f>IFERROR(VLOOKUP(Table1[[#This Row],[Ticker]],[1]!Table2[[Symbol]:[Industry]],2,FALSE),"-")</f>
        <v>-</v>
      </c>
      <c r="D1296" t="s">
        <v>741</v>
      </c>
      <c r="E1296">
        <v>1502.0466694199999</v>
      </c>
      <c r="F1296">
        <v>273.3</v>
      </c>
      <c r="G1296">
        <v>1.51963713059034</v>
      </c>
      <c r="H1296">
        <v>1.3892458321501699</v>
      </c>
      <c r="I1296">
        <v>0.89877822978300803</v>
      </c>
      <c r="J1296">
        <v>0.377928839657939</v>
      </c>
      <c r="K1296">
        <v>265.16653670904799</v>
      </c>
      <c r="L1296">
        <v>245.52885135613701</v>
      </c>
      <c r="M1296">
        <v>57.335343564974302</v>
      </c>
      <c r="N1296">
        <v>0.29217820669363298</v>
      </c>
      <c r="O1296">
        <v>4.2810098792535696</v>
      </c>
      <c r="P1296">
        <v>34.703533934644398</v>
      </c>
      <c r="Q1296">
        <v>2.5420345253382999E-2</v>
      </c>
    </row>
    <row r="1297" spans="1:17" hidden="1" x14ac:dyDescent="0.3">
      <c r="A1297" t="s">
        <v>2759</v>
      </c>
      <c r="B1297" t="s">
        <v>2760</v>
      </c>
      <c r="C1297" t="str">
        <f>IFERROR(VLOOKUP(Table1[[#This Row],[Ticker]],[1]!Table2[[Symbol]:[Industry]],2,FALSE),"-")</f>
        <v>-</v>
      </c>
      <c r="D1297" t="s">
        <v>989</v>
      </c>
      <c r="E1297">
        <v>1493.5743162000001</v>
      </c>
      <c r="F1297">
        <v>733.5</v>
      </c>
      <c r="G1297">
        <v>-11.6453568044401</v>
      </c>
      <c r="H1297">
        <v>19.2017150861851</v>
      </c>
      <c r="I1297">
        <v>3.78718897166562</v>
      </c>
      <c r="J1297">
        <v>6.5991469151220796</v>
      </c>
      <c r="K1297">
        <v>659.46680463990504</v>
      </c>
      <c r="L1297">
        <v>623.79401663930196</v>
      </c>
      <c r="M1297">
        <v>69.388115285457403</v>
      </c>
      <c r="N1297">
        <v>1.3403174218935401</v>
      </c>
      <c r="O1297">
        <v>16.564417177914098</v>
      </c>
      <c r="P1297">
        <v>52.955896152643</v>
      </c>
      <c r="Q1297">
        <v>5.8309034778567997E-2</v>
      </c>
    </row>
    <row r="1298" spans="1:17" hidden="1" x14ac:dyDescent="0.3">
      <c r="A1298" t="s">
        <v>2761</v>
      </c>
      <c r="B1298" t="s">
        <v>2762</v>
      </c>
      <c r="C1298" t="str">
        <f>IFERROR(VLOOKUP(Table1[[#This Row],[Ticker]],[1]!Table2[[Symbol]:[Industry]],2,FALSE),"-")</f>
        <v>-</v>
      </c>
      <c r="D1298" t="s">
        <v>40</v>
      </c>
      <c r="E1298">
        <v>1492.4087500000001</v>
      </c>
      <c r="F1298">
        <v>43.93</v>
      </c>
      <c r="G1298">
        <v>-18.071165732606602</v>
      </c>
      <c r="H1298">
        <v>-14.370393676343101</v>
      </c>
      <c r="I1298">
        <v>-14.4299272640953</v>
      </c>
      <c r="J1298">
        <v>-8.0068571462903098</v>
      </c>
      <c r="K1298">
        <v>45.762112284380898</v>
      </c>
      <c r="L1298">
        <v>45.713567042885799</v>
      </c>
      <c r="M1298">
        <v>40.135986830226699</v>
      </c>
      <c r="N1298">
        <v>1.1842759851379401</v>
      </c>
      <c r="O1298">
        <v>80.719326200773907</v>
      </c>
      <c r="P1298">
        <v>29.205882352941099</v>
      </c>
      <c r="Q1298">
        <v>0.22350013006476199</v>
      </c>
    </row>
    <row r="1299" spans="1:17" hidden="1" x14ac:dyDescent="0.3">
      <c r="A1299" t="s">
        <v>2763</v>
      </c>
      <c r="B1299" t="s">
        <v>2764</v>
      </c>
      <c r="C1299" t="str">
        <f>IFERROR(VLOOKUP(Table1[[#This Row],[Ticker]],[1]!Table2[[Symbol]:[Industry]],2,FALSE),"-")</f>
        <v>-</v>
      </c>
      <c r="D1299" t="s">
        <v>21</v>
      </c>
      <c r="E1299">
        <v>1488.94123266</v>
      </c>
      <c r="F1299">
        <v>447.55</v>
      </c>
      <c r="G1299">
        <v>31.034424254315699</v>
      </c>
      <c r="H1299">
        <v>21.665948914428601</v>
      </c>
      <c r="I1299">
        <v>22.7454004539434</v>
      </c>
      <c r="J1299">
        <v>3.78295872129917</v>
      </c>
      <c r="K1299">
        <v>380.22188391892001</v>
      </c>
      <c r="L1299">
        <v>338.15830761954697</v>
      </c>
      <c r="M1299">
        <v>54.926853067008103</v>
      </c>
      <c r="N1299">
        <v>1.5602295946306901</v>
      </c>
      <c r="O1299">
        <v>0.99430231259076596</v>
      </c>
      <c r="P1299">
        <v>80.173107890499097</v>
      </c>
      <c r="Q1299">
        <v>-1.3614497654108E-2</v>
      </c>
    </row>
    <row r="1300" spans="1:17" hidden="1" x14ac:dyDescent="0.3">
      <c r="A1300" t="s">
        <v>2765</v>
      </c>
      <c r="B1300" t="s">
        <v>2766</v>
      </c>
      <c r="C1300" t="str">
        <f>IFERROR(VLOOKUP(Table1[[#This Row],[Ticker]],[1]!Table2[[Symbol]:[Industry]],2,FALSE),"-")</f>
        <v>-</v>
      </c>
      <c r="D1300" t="s">
        <v>474</v>
      </c>
      <c r="E1300">
        <v>1488.4585348799999</v>
      </c>
      <c r="F1300">
        <v>715.3</v>
      </c>
      <c r="G1300">
        <v>-32.410539286544598</v>
      </c>
      <c r="H1300">
        <v>2.8508037993880802</v>
      </c>
      <c r="I1300">
        <v>-8.5509204693555407</v>
      </c>
      <c r="J1300">
        <v>-3.0514613576923502</v>
      </c>
      <c r="K1300">
        <v>681.47967592576799</v>
      </c>
      <c r="L1300">
        <v>676.68946457277298</v>
      </c>
      <c r="M1300">
        <v>57.752135957946898</v>
      </c>
      <c r="N1300">
        <v>1.3505934233715899</v>
      </c>
      <c r="O1300">
        <v>15.2523416748217</v>
      </c>
      <c r="P1300">
        <v>26.601769911504402</v>
      </c>
      <c r="Q1300">
        <v>6.2562500533137999E-2</v>
      </c>
    </row>
    <row r="1301" spans="1:17" hidden="1" x14ac:dyDescent="0.3">
      <c r="A1301" t="s">
        <v>2767</v>
      </c>
      <c r="B1301" t="s">
        <v>2768</v>
      </c>
      <c r="C1301" t="str">
        <f>IFERROR(VLOOKUP(Table1[[#This Row],[Ticker]],[1]!Table2[[Symbol]:[Industry]],2,FALSE),"-")</f>
        <v>-</v>
      </c>
      <c r="D1301" t="s">
        <v>21</v>
      </c>
      <c r="E1301">
        <v>1488.141782031</v>
      </c>
      <c r="F1301">
        <v>150.04</v>
      </c>
      <c r="G1301">
        <v>36.573534051661099</v>
      </c>
      <c r="H1301">
        <v>0.10771733746322699</v>
      </c>
      <c r="I1301">
        <v>12.2036334275087</v>
      </c>
      <c r="J1301">
        <v>-7.4786170963977403</v>
      </c>
      <c r="K1301">
        <v>145.70299963696201</v>
      </c>
      <c r="L1301">
        <v>115.746922113095</v>
      </c>
      <c r="M1301">
        <v>35.444048042082898</v>
      </c>
      <c r="N1301">
        <v>0.55010554015057</v>
      </c>
      <c r="O1301">
        <v>22.8339109570781</v>
      </c>
      <c r="P1301">
        <v>106.951724137931</v>
      </c>
      <c r="Q1301">
        <v>0.10653982396709601</v>
      </c>
    </row>
    <row r="1302" spans="1:17" hidden="1" x14ac:dyDescent="0.3">
      <c r="A1302" t="s">
        <v>2769</v>
      </c>
      <c r="B1302" t="s">
        <v>2770</v>
      </c>
      <c r="C1302" t="str">
        <f>IFERROR(VLOOKUP(Table1[[#This Row],[Ticker]],[1]!Table2[[Symbol]:[Industry]],2,FALSE),"-")</f>
        <v>-</v>
      </c>
      <c r="D1302" t="s">
        <v>77</v>
      </c>
      <c r="E1302">
        <v>1485.712915462</v>
      </c>
      <c r="F1302">
        <v>101.28</v>
      </c>
      <c r="G1302">
        <v>-25.316172055092601</v>
      </c>
      <c r="H1302">
        <v>-2.8720823120887902</v>
      </c>
      <c r="I1302">
        <v>-16.602379009398799</v>
      </c>
      <c r="J1302">
        <v>-2.83923116626754</v>
      </c>
      <c r="K1302">
        <v>103.69602856514599</v>
      </c>
      <c r="L1302">
        <v>102.433107778626</v>
      </c>
      <c r="M1302">
        <v>48.912484446196103</v>
      </c>
      <c r="N1302">
        <v>0.40745336148899203</v>
      </c>
      <c r="O1302">
        <v>22.334123222748801</v>
      </c>
      <c r="P1302">
        <v>21.730769230769202</v>
      </c>
      <c r="Q1302">
        <v>6.4394588167700001E-4</v>
      </c>
    </row>
    <row r="1303" spans="1:17" hidden="1" x14ac:dyDescent="0.3">
      <c r="A1303" t="s">
        <v>2771</v>
      </c>
      <c r="B1303" t="s">
        <v>2772</v>
      </c>
      <c r="C1303" t="str">
        <f>IFERROR(VLOOKUP(Table1[[#This Row],[Ticker]],[1]!Table2[[Symbol]:[Industry]],2,FALSE),"-")</f>
        <v>-</v>
      </c>
      <c r="D1303" t="s">
        <v>773</v>
      </c>
      <c r="E1303">
        <v>1474.628463</v>
      </c>
      <c r="F1303">
        <v>68.94</v>
      </c>
      <c r="G1303">
        <v>92.282681912010702</v>
      </c>
      <c r="H1303">
        <v>-0.334051796585356</v>
      </c>
      <c r="I1303">
        <v>11.1931129165178</v>
      </c>
      <c r="J1303">
        <v>-11.7277937551957</v>
      </c>
      <c r="K1303">
        <v>66.948294884537205</v>
      </c>
      <c r="L1303">
        <v>56.772350350907999</v>
      </c>
      <c r="M1303">
        <v>38.902824480866798</v>
      </c>
      <c r="N1303">
        <v>0.91974125046228505</v>
      </c>
      <c r="O1303">
        <v>12.4165941398317</v>
      </c>
      <c r="P1303">
        <v>147.54039497306999</v>
      </c>
      <c r="Q1303">
        <v>0.21267919559717399</v>
      </c>
    </row>
    <row r="1304" spans="1:17" hidden="1" x14ac:dyDescent="0.3">
      <c r="A1304" t="s">
        <v>2773</v>
      </c>
      <c r="B1304" t="s">
        <v>2774</v>
      </c>
      <c r="C1304" t="str">
        <f>IFERROR(VLOOKUP(Table1[[#This Row],[Ticker]],[1]!Table2[[Symbol]:[Industry]],2,FALSE),"-")</f>
        <v>-</v>
      </c>
      <c r="D1304" t="s">
        <v>989</v>
      </c>
      <c r="E1304">
        <v>1470.89383705</v>
      </c>
      <c r="F1304">
        <v>226.98</v>
      </c>
      <c r="G1304">
        <v>-45.415920829878097</v>
      </c>
      <c r="H1304">
        <v>11.899792191327601</v>
      </c>
      <c r="I1304">
        <v>-19.536704268880801</v>
      </c>
      <c r="J1304">
        <v>8.5159536819625696</v>
      </c>
      <c r="K1304">
        <v>215.54301292850701</v>
      </c>
      <c r="L1304">
        <v>231.806891626409</v>
      </c>
      <c r="M1304">
        <v>82.1510866787293</v>
      </c>
      <c r="N1304">
        <v>1.41446653861219</v>
      </c>
      <c r="O1304">
        <v>43.514847123094498</v>
      </c>
      <c r="P1304">
        <v>18.775510204081598</v>
      </c>
      <c r="Q1304">
        <v>-3.4314748353531002E-2</v>
      </c>
    </row>
    <row r="1305" spans="1:17" hidden="1" x14ac:dyDescent="0.3">
      <c r="A1305" t="s">
        <v>2775</v>
      </c>
      <c r="B1305" t="s">
        <v>2776</v>
      </c>
      <c r="C1305" t="str">
        <f>IFERROR(VLOOKUP(Table1[[#This Row],[Ticker]],[1]!Table2[[Symbol]:[Industry]],2,FALSE),"-")</f>
        <v>-</v>
      </c>
      <c r="D1305" t="s">
        <v>603</v>
      </c>
      <c r="E1305">
        <v>1467.5775590399901</v>
      </c>
      <c r="F1305">
        <v>601.70000000000005</v>
      </c>
      <c r="G1305">
        <v>46155.581854649303</v>
      </c>
      <c r="H1305">
        <v>49.444138026064401</v>
      </c>
      <c r="I1305">
        <v>1277.14131039163</v>
      </c>
      <c r="J1305">
        <v>9.7992391530740299</v>
      </c>
      <c r="K1305">
        <v>405.75840742890301</v>
      </c>
      <c r="L1305">
        <v>194.53627489676001</v>
      </c>
      <c r="M1305">
        <v>99.999825076978297</v>
      </c>
      <c r="N1305">
        <v>0.79845127984512798</v>
      </c>
      <c r="O1305">
        <v>0</v>
      </c>
      <c r="P1305">
        <v>48036</v>
      </c>
      <c r="Q1305">
        <v>0.30762844393349198</v>
      </c>
    </row>
    <row r="1306" spans="1:17" hidden="1" x14ac:dyDescent="0.3">
      <c r="A1306" t="s">
        <v>2777</v>
      </c>
      <c r="B1306" t="s">
        <v>2778</v>
      </c>
      <c r="C1306" t="str">
        <f>IFERROR(VLOOKUP(Table1[[#This Row],[Ticker]],[1]!Table2[[Symbol]:[Industry]],2,FALSE),"-")</f>
        <v>-</v>
      </c>
      <c r="D1306" t="s">
        <v>77</v>
      </c>
      <c r="E1306">
        <v>1465.855</v>
      </c>
      <c r="F1306">
        <v>48.94</v>
      </c>
      <c r="G1306">
        <v>-24.815952265946599</v>
      </c>
      <c r="H1306">
        <v>-6.32367319172889</v>
      </c>
      <c r="I1306">
        <v>-7.6470608466966601</v>
      </c>
      <c r="J1306">
        <v>-3.16417673391918</v>
      </c>
      <c r="K1306">
        <v>49.898407418397099</v>
      </c>
      <c r="L1306">
        <v>48.352647170856102</v>
      </c>
      <c r="M1306">
        <v>39.918981136076397</v>
      </c>
      <c r="N1306">
        <v>0.733687874547017</v>
      </c>
      <c r="O1306">
        <v>23.588970276890102</v>
      </c>
      <c r="P1306">
        <v>26.623544631306601</v>
      </c>
      <c r="Q1306">
        <v>3.6584266718673E-2</v>
      </c>
    </row>
    <row r="1307" spans="1:17" hidden="1" x14ac:dyDescent="0.3">
      <c r="A1307" t="s">
        <v>2779</v>
      </c>
      <c r="B1307" t="s">
        <v>2780</v>
      </c>
      <c r="C1307" t="str">
        <f>IFERROR(VLOOKUP(Table1[[#This Row],[Ticker]],[1]!Table2[[Symbol]:[Industry]],2,FALSE),"-")</f>
        <v>-</v>
      </c>
      <c r="D1307" t="s">
        <v>573</v>
      </c>
      <c r="E1307">
        <v>1462.2834795000001</v>
      </c>
      <c r="F1307">
        <v>423.35</v>
      </c>
      <c r="G1307">
        <v>34.358982577420498</v>
      </c>
      <c r="H1307">
        <v>-0.53212299114333805</v>
      </c>
      <c r="I1307">
        <v>-3.6916708644010598</v>
      </c>
      <c r="J1307">
        <v>-7.6446796437687503</v>
      </c>
      <c r="K1307">
        <v>411.38163969791901</v>
      </c>
      <c r="L1307">
        <v>362.667627013735</v>
      </c>
      <c r="M1307">
        <v>34.8510881289751</v>
      </c>
      <c r="N1307">
        <v>0.65128025933700795</v>
      </c>
      <c r="O1307">
        <v>31.971182236919802</v>
      </c>
      <c r="P1307">
        <v>66.117323916028994</v>
      </c>
      <c r="Q1307">
        <v>3.3361970466109003E-2</v>
      </c>
    </row>
    <row r="1308" spans="1:17" hidden="1" x14ac:dyDescent="0.3">
      <c r="A1308" t="s">
        <v>2781</v>
      </c>
      <c r="B1308" t="s">
        <v>2782</v>
      </c>
      <c r="C1308" t="str">
        <f>IFERROR(VLOOKUP(Table1[[#This Row],[Ticker]],[1]!Table2[[Symbol]:[Industry]],2,FALSE),"-")</f>
        <v>-</v>
      </c>
      <c r="D1308" t="s">
        <v>57</v>
      </c>
      <c r="E1308">
        <v>1458.364</v>
      </c>
      <c r="F1308">
        <v>999.8</v>
      </c>
      <c r="G1308">
        <v>153.915387537892</v>
      </c>
      <c r="H1308">
        <v>-1.23288668938241</v>
      </c>
      <c r="I1308">
        <v>89.309903946097904</v>
      </c>
      <c r="J1308">
        <v>-3.5005275047051301</v>
      </c>
      <c r="K1308">
        <v>859.75297554996098</v>
      </c>
      <c r="L1308">
        <v>649.70694234953203</v>
      </c>
      <c r="M1308">
        <v>51.0484480208818</v>
      </c>
      <c r="N1308">
        <v>0.383087896009979</v>
      </c>
      <c r="O1308">
        <v>7.8465693138627799</v>
      </c>
      <c r="P1308">
        <v>185.65714285714199</v>
      </c>
      <c r="Q1308">
        <v>0.17077944553031199</v>
      </c>
    </row>
    <row r="1309" spans="1:17" hidden="1" x14ac:dyDescent="0.3">
      <c r="A1309" t="s">
        <v>2783</v>
      </c>
      <c r="B1309" t="s">
        <v>2784</v>
      </c>
      <c r="C1309" t="str">
        <f>IFERROR(VLOOKUP(Table1[[#This Row],[Ticker]],[1]!Table2[[Symbol]:[Industry]],2,FALSE),"-")</f>
        <v>-</v>
      </c>
      <c r="D1309" t="s">
        <v>443</v>
      </c>
      <c r="E1309">
        <v>1456.89950607999</v>
      </c>
      <c r="F1309">
        <v>597.25</v>
      </c>
      <c r="G1309">
        <v>-60.9630945887479</v>
      </c>
      <c r="H1309">
        <v>-9.8112281104047891</v>
      </c>
      <c r="I1309">
        <v>-32.384288543616996</v>
      </c>
      <c r="J1309">
        <v>-0.50138842362859504</v>
      </c>
      <c r="K1309">
        <v>638.68196914507803</v>
      </c>
      <c r="L1309">
        <v>683.66445989824501</v>
      </c>
      <c r="M1309">
        <v>44.239736758929602</v>
      </c>
      <c r="N1309">
        <v>0.77115818769931499</v>
      </c>
      <c r="O1309">
        <v>54.0393470071159</v>
      </c>
      <c r="P1309">
        <v>4.0052242054854101</v>
      </c>
      <c r="Q1309">
        <v>-1.1398562597648E-2</v>
      </c>
    </row>
    <row r="1310" spans="1:17" hidden="1" x14ac:dyDescent="0.3">
      <c r="A1310" t="s">
        <v>2785</v>
      </c>
      <c r="B1310" t="s">
        <v>2786</v>
      </c>
      <c r="C1310" t="str">
        <f>IFERROR(VLOOKUP(Table1[[#This Row],[Ticker]],[1]!Table2[[Symbol]:[Industry]],2,FALSE),"-")</f>
        <v>-</v>
      </c>
      <c r="D1310" t="s">
        <v>627</v>
      </c>
      <c r="E1310">
        <v>1456.380054405</v>
      </c>
      <c r="F1310">
        <v>27.24</v>
      </c>
      <c r="G1310">
        <v>-62.756157703225199</v>
      </c>
      <c r="H1310">
        <v>15.2031488693129</v>
      </c>
      <c r="I1310">
        <v>-18.046669163360299</v>
      </c>
      <c r="J1310">
        <v>11.878981160817601</v>
      </c>
      <c r="K1310">
        <v>23.0396750183554</v>
      </c>
      <c r="L1310">
        <v>24.905875274959101</v>
      </c>
      <c r="M1310">
        <v>83.244135619089107</v>
      </c>
      <c r="N1310">
        <v>1.90508111116653</v>
      </c>
      <c r="O1310">
        <v>56.571218795888399</v>
      </c>
      <c r="P1310">
        <v>81.599999999999895</v>
      </c>
      <c r="Q1310">
        <v>0.26353807259760997</v>
      </c>
    </row>
    <row r="1311" spans="1:17" hidden="1" x14ac:dyDescent="0.3">
      <c r="A1311" t="s">
        <v>2787</v>
      </c>
      <c r="B1311" t="s">
        <v>2788</v>
      </c>
      <c r="C1311" t="str">
        <f>IFERROR(VLOOKUP(Table1[[#This Row],[Ticker]],[1]!Table2[[Symbol]:[Industry]],2,FALSE),"-")</f>
        <v>-</v>
      </c>
      <c r="D1311" t="s">
        <v>92</v>
      </c>
      <c r="E1311">
        <v>1454.67807612</v>
      </c>
      <c r="F1311">
        <v>564.5</v>
      </c>
      <c r="G1311">
        <v>67.197800357029905</v>
      </c>
      <c r="H1311">
        <v>-15.422401687800299</v>
      </c>
      <c r="I1311">
        <v>8.1278102858086001</v>
      </c>
      <c r="J1311">
        <v>-3.1396459560550598</v>
      </c>
      <c r="K1311">
        <v>574.47980396520302</v>
      </c>
      <c r="L1311">
        <v>464.57298769642898</v>
      </c>
      <c r="M1311">
        <v>44.972797057261999</v>
      </c>
      <c r="N1311">
        <v>0.30726262889018502</v>
      </c>
      <c r="O1311">
        <v>25.775022143489799</v>
      </c>
      <c r="P1311">
        <v>183.24134470647201</v>
      </c>
      <c r="Q1311">
        <v>0.18868220940956701</v>
      </c>
    </row>
    <row r="1312" spans="1:17" hidden="1" x14ac:dyDescent="0.3">
      <c r="A1312" t="s">
        <v>2789</v>
      </c>
      <c r="B1312" t="s">
        <v>2790</v>
      </c>
      <c r="C1312" t="str">
        <f>IFERROR(VLOOKUP(Table1[[#This Row],[Ticker]],[1]!Table2[[Symbol]:[Industry]],2,FALSE),"-")</f>
        <v>-</v>
      </c>
      <c r="D1312" t="s">
        <v>538</v>
      </c>
      <c r="E1312">
        <v>1448.9581049999999</v>
      </c>
      <c r="F1312">
        <v>125.71</v>
      </c>
      <c r="G1312">
        <v>-20.7561828514425</v>
      </c>
      <c r="H1312">
        <v>26.213160244077098</v>
      </c>
      <c r="I1312">
        <v>8.8756189331045494</v>
      </c>
      <c r="J1312">
        <v>0.93193693491713803</v>
      </c>
      <c r="K1312">
        <v>106.74938883123799</v>
      </c>
      <c r="L1312">
        <v>100.36165111160901</v>
      </c>
      <c r="M1312">
        <v>75.902514514515403</v>
      </c>
      <c r="N1312">
        <v>1.9698846056052599</v>
      </c>
      <c r="O1312">
        <v>10.850369898973801</v>
      </c>
      <c r="P1312">
        <v>50.731414868105503</v>
      </c>
    </row>
    <row r="1313" spans="1:17" hidden="1" x14ac:dyDescent="0.3">
      <c r="A1313" t="s">
        <v>2791</v>
      </c>
      <c r="B1313" t="s">
        <v>2792</v>
      </c>
      <c r="C1313" t="str">
        <f>IFERROR(VLOOKUP(Table1[[#This Row],[Ticker]],[1]!Table2[[Symbol]:[Industry]],2,FALSE),"-")</f>
        <v>-</v>
      </c>
      <c r="D1313" t="s">
        <v>257</v>
      </c>
      <c r="E1313">
        <v>1434.4108685399999</v>
      </c>
      <c r="F1313">
        <v>406.85</v>
      </c>
      <c r="G1313">
        <v>-37.637371367773603</v>
      </c>
      <c r="H1313">
        <v>0.67427922685240804</v>
      </c>
      <c r="I1313">
        <v>0.98902327043526606</v>
      </c>
      <c r="J1313">
        <v>-6.7965783998145897</v>
      </c>
      <c r="K1313">
        <v>403.61698203317002</v>
      </c>
      <c r="L1313">
        <v>401.56254840133602</v>
      </c>
      <c r="M1313">
        <v>50.462499542209002</v>
      </c>
      <c r="N1313">
        <v>0.70370356129783596</v>
      </c>
      <c r="O1313">
        <v>26.2873294826102</v>
      </c>
      <c r="P1313">
        <v>39.979356614484701</v>
      </c>
      <c r="Q1313">
        <v>5.0402618799485002E-2</v>
      </c>
    </row>
    <row r="1314" spans="1:17" hidden="1" x14ac:dyDescent="0.3">
      <c r="A1314" t="s">
        <v>2793</v>
      </c>
      <c r="B1314" t="s">
        <v>2794</v>
      </c>
      <c r="C1314" t="str">
        <f>IFERROR(VLOOKUP(Table1[[#This Row],[Ticker]],[1]!Table2[[Symbol]:[Industry]],2,FALSE),"-")</f>
        <v>-</v>
      </c>
      <c r="D1314" t="s">
        <v>405</v>
      </c>
      <c r="E1314">
        <v>1432.1692119259999</v>
      </c>
      <c r="F1314">
        <v>36.770000000000003</v>
      </c>
      <c r="G1314">
        <v>23.5390841418848</v>
      </c>
      <c r="H1314">
        <v>-5.8649994042582997E-2</v>
      </c>
      <c r="I1314">
        <v>-4.0000032124290801</v>
      </c>
      <c r="J1314">
        <v>-3.4313429976849399</v>
      </c>
      <c r="K1314">
        <v>38.424881090048103</v>
      </c>
      <c r="L1314">
        <v>35.405568481693003</v>
      </c>
      <c r="M1314">
        <v>26.831530436085998</v>
      </c>
      <c r="N1314">
        <v>0.47264568926196698</v>
      </c>
      <c r="O1314">
        <v>26.4617895023116</v>
      </c>
      <c r="P1314">
        <v>80.245098039215705</v>
      </c>
      <c r="Q1314">
        <v>-4.5848780990799998E-4</v>
      </c>
    </row>
    <row r="1315" spans="1:17" hidden="1" x14ac:dyDescent="0.3">
      <c r="A1315" t="s">
        <v>2795</v>
      </c>
      <c r="B1315" t="s">
        <v>2796</v>
      </c>
      <c r="C1315" t="str">
        <f>IFERROR(VLOOKUP(Table1[[#This Row],[Ticker]],[1]!Table2[[Symbol]:[Industry]],2,FALSE),"-")</f>
        <v>-</v>
      </c>
      <c r="D1315" t="s">
        <v>257</v>
      </c>
      <c r="E1315">
        <v>1431.9954624</v>
      </c>
      <c r="F1315">
        <v>1397</v>
      </c>
      <c r="G1315">
        <v>322.12099934128298</v>
      </c>
      <c r="H1315">
        <v>-4.7599919807302298</v>
      </c>
      <c r="I1315">
        <v>51.376059304447402</v>
      </c>
      <c r="J1315">
        <v>-2.0927216386241501</v>
      </c>
      <c r="K1315">
        <v>1442.7361140402299</v>
      </c>
      <c r="L1315">
        <v>1149.1221275508599</v>
      </c>
      <c r="M1315">
        <v>50.072755036723102</v>
      </c>
      <c r="N1315">
        <v>0.66869087246617298</v>
      </c>
      <c r="O1315">
        <v>24.334287759484599</v>
      </c>
      <c r="P1315">
        <v>390.17543859649101</v>
      </c>
      <c r="Q1315">
        <v>0.175775076015007</v>
      </c>
    </row>
    <row r="1316" spans="1:17" hidden="1" x14ac:dyDescent="0.3">
      <c r="A1316" t="s">
        <v>2797</v>
      </c>
      <c r="B1316" t="s">
        <v>2798</v>
      </c>
      <c r="C1316" t="str">
        <f>IFERROR(VLOOKUP(Table1[[#This Row],[Ticker]],[1]!Table2[[Symbol]:[Industry]],2,FALSE),"-")</f>
        <v>-</v>
      </c>
      <c r="D1316" t="s">
        <v>54</v>
      </c>
      <c r="E1316">
        <v>1423.9002186749999</v>
      </c>
      <c r="F1316">
        <v>314.05</v>
      </c>
      <c r="G1316">
        <v>1.5214482090166399</v>
      </c>
      <c r="H1316">
        <v>21.849206785187</v>
      </c>
      <c r="I1316">
        <v>6.5598818120803202</v>
      </c>
      <c r="J1316">
        <v>-2.0702745287418001</v>
      </c>
      <c r="K1316">
        <v>276.10059452226102</v>
      </c>
      <c r="L1316">
        <v>252.16198976158199</v>
      </c>
      <c r="M1316">
        <v>50.0185470182874</v>
      </c>
      <c r="N1316">
        <v>1.6576965672913699</v>
      </c>
      <c r="O1316">
        <v>4.0280210157617997</v>
      </c>
      <c r="P1316">
        <v>69.344836883256903</v>
      </c>
      <c r="Q1316">
        <v>2.9268807369597999E-2</v>
      </c>
    </row>
    <row r="1317" spans="1:17" hidden="1" x14ac:dyDescent="0.3">
      <c r="A1317" t="s">
        <v>2799</v>
      </c>
      <c r="B1317" t="s">
        <v>2800</v>
      </c>
      <c r="C1317" t="str">
        <f>IFERROR(VLOOKUP(Table1[[#This Row],[Ticker]],[1]!Table2[[Symbol]:[Industry]],2,FALSE),"-")</f>
        <v>-</v>
      </c>
      <c r="D1317" t="s">
        <v>135</v>
      </c>
      <c r="E1317">
        <v>1423.606425408</v>
      </c>
      <c r="F1317">
        <v>26.6</v>
      </c>
      <c r="G1317">
        <v>-17.9688118031596</v>
      </c>
      <c r="H1317">
        <v>-12.4098734842689</v>
      </c>
      <c r="I1317">
        <v>-42.466079908594203</v>
      </c>
      <c r="J1317">
        <v>-6.1744672819147599</v>
      </c>
      <c r="K1317">
        <v>28.064537348633099</v>
      </c>
      <c r="L1317">
        <v>28.447934570206101</v>
      </c>
      <c r="M1317">
        <v>38.799421380378803</v>
      </c>
      <c r="N1317">
        <v>0.73196577638403104</v>
      </c>
      <c r="O1317">
        <v>48.120300751879697</v>
      </c>
      <c r="P1317">
        <v>24.882629107981199</v>
      </c>
      <c r="Q1317">
        <v>0.203005827241906</v>
      </c>
    </row>
    <row r="1318" spans="1:17" hidden="1" x14ac:dyDescent="0.3">
      <c r="A1318" t="s">
        <v>2801</v>
      </c>
      <c r="B1318" t="s">
        <v>2802</v>
      </c>
      <c r="C1318" t="str">
        <f>IFERROR(VLOOKUP(Table1[[#This Row],[Ticker]],[1]!Table2[[Symbol]:[Industry]],2,FALSE),"-")</f>
        <v>-</v>
      </c>
      <c r="D1318" t="s">
        <v>281</v>
      </c>
      <c r="E1318">
        <v>1421.44886</v>
      </c>
      <c r="F1318">
        <v>87.88</v>
      </c>
      <c r="G1318">
        <v>-30.917798000339399</v>
      </c>
      <c r="H1318">
        <v>1.14668833887116</v>
      </c>
      <c r="I1318">
        <v>-14.023153953626201</v>
      </c>
      <c r="J1318">
        <v>-3.7112485571236</v>
      </c>
      <c r="K1318">
        <v>85.780496694451202</v>
      </c>
      <c r="L1318">
        <v>85.054404794727404</v>
      </c>
      <c r="M1318">
        <v>49.640459215208999</v>
      </c>
      <c r="N1318">
        <v>1.8174214069428101</v>
      </c>
      <c r="O1318">
        <v>19.424214838415999</v>
      </c>
      <c r="P1318">
        <v>27.3623188405797</v>
      </c>
      <c r="Q1318">
        <v>2.9925690893696E-2</v>
      </c>
    </row>
    <row r="1319" spans="1:17" hidden="1" x14ac:dyDescent="0.3">
      <c r="A1319" t="s">
        <v>2803</v>
      </c>
      <c r="B1319" t="s">
        <v>2804</v>
      </c>
      <c r="C1319" t="str">
        <f>IFERROR(VLOOKUP(Table1[[#This Row],[Ticker]],[1]!Table2[[Symbol]:[Industry]],2,FALSE),"-")</f>
        <v>-</v>
      </c>
      <c r="D1319" t="s">
        <v>54</v>
      </c>
      <c r="E1319">
        <v>1419.9074179199999</v>
      </c>
      <c r="F1319">
        <v>713.9</v>
      </c>
      <c r="G1319">
        <v>8.7983070839093305</v>
      </c>
      <c r="H1319">
        <v>7.8909825840345702</v>
      </c>
      <c r="I1319">
        <v>-5.7944325421393001</v>
      </c>
      <c r="J1319">
        <v>-2.6946112758510901</v>
      </c>
      <c r="K1319">
        <v>666.00081851646598</v>
      </c>
      <c r="L1319">
        <v>610.86650198325196</v>
      </c>
      <c r="M1319">
        <v>61.3132436278323</v>
      </c>
      <c r="N1319">
        <v>0.97293242840232497</v>
      </c>
      <c r="O1319">
        <v>5.7781201848998398</v>
      </c>
      <c r="P1319">
        <v>51.249999999999901</v>
      </c>
      <c r="Q1319">
        <v>5.1457388611441002E-2</v>
      </c>
    </row>
    <row r="1320" spans="1:17" hidden="1" x14ac:dyDescent="0.3">
      <c r="A1320" t="s">
        <v>2805</v>
      </c>
      <c r="B1320" t="s">
        <v>2806</v>
      </c>
      <c r="C1320" t="str">
        <f>IFERROR(VLOOKUP(Table1[[#This Row],[Ticker]],[1]!Table2[[Symbol]:[Industry]],2,FALSE),"-")</f>
        <v>-</v>
      </c>
      <c r="D1320" t="s">
        <v>627</v>
      </c>
      <c r="E1320">
        <v>1418.2753898000001</v>
      </c>
      <c r="F1320">
        <v>144.01</v>
      </c>
      <c r="G1320">
        <v>-31.3333942807886</v>
      </c>
      <c r="H1320">
        <v>2.2879117473819299</v>
      </c>
      <c r="I1320">
        <v>-13.1488385292839</v>
      </c>
      <c r="J1320">
        <v>-9.2803849313742592</v>
      </c>
      <c r="K1320">
        <v>143.23364005775301</v>
      </c>
      <c r="L1320">
        <v>140.430681406704</v>
      </c>
      <c r="M1320">
        <v>40.441520352799103</v>
      </c>
      <c r="N1320">
        <v>1.12971254103332</v>
      </c>
      <c r="O1320">
        <v>30.511770015971099</v>
      </c>
      <c r="P1320">
        <v>25.772925764192099</v>
      </c>
      <c r="Q1320">
        <v>-6.0505049143568003E-2</v>
      </c>
    </row>
    <row r="1321" spans="1:17" hidden="1" x14ac:dyDescent="0.3">
      <c r="A1321" t="s">
        <v>2807</v>
      </c>
      <c r="B1321" t="s">
        <v>2808</v>
      </c>
      <c r="C1321" t="str">
        <f>IFERROR(VLOOKUP(Table1[[#This Row],[Ticker]],[1]!Table2[[Symbol]:[Industry]],2,FALSE),"-")</f>
        <v>-</v>
      </c>
      <c r="D1321" t="s">
        <v>231</v>
      </c>
      <c r="E1321">
        <v>1413.9090933799901</v>
      </c>
      <c r="F1321">
        <v>371.65</v>
      </c>
      <c r="G1321">
        <v>-45.168021673095801</v>
      </c>
      <c r="H1321">
        <v>-13.1944733374644</v>
      </c>
      <c r="I1321">
        <v>-37.377687141648103</v>
      </c>
      <c r="J1321">
        <v>-3.7157280966026298</v>
      </c>
      <c r="K1321">
        <v>404.28485328931998</v>
      </c>
      <c r="L1321">
        <v>463.15988604277197</v>
      </c>
      <c r="M1321">
        <v>34.388224460432902</v>
      </c>
      <c r="N1321">
        <v>0.81804675337034505</v>
      </c>
      <c r="O1321">
        <v>70.967307951029099</v>
      </c>
      <c r="P1321">
        <v>1.55758983467686</v>
      </c>
    </row>
    <row r="1322" spans="1:17" hidden="1" x14ac:dyDescent="0.3">
      <c r="A1322" t="s">
        <v>2809</v>
      </c>
      <c r="B1322" t="s">
        <v>2810</v>
      </c>
      <c r="C1322" t="str">
        <f>IFERROR(VLOOKUP(Table1[[#This Row],[Ticker]],[1]!Table2[[Symbol]:[Industry]],2,FALSE),"-")</f>
        <v>-</v>
      </c>
      <c r="D1322" t="s">
        <v>46</v>
      </c>
      <c r="E1322">
        <v>1411.9270226369999</v>
      </c>
      <c r="F1322">
        <v>240.7</v>
      </c>
      <c r="G1322">
        <v>507.73895680648701</v>
      </c>
      <c r="H1322">
        <v>34.518804401399699</v>
      </c>
      <c r="I1322">
        <v>88.368296395118605</v>
      </c>
      <c r="J1322">
        <v>-5.93457043470658</v>
      </c>
      <c r="K1322">
        <v>203.06069832702201</v>
      </c>
      <c r="L1322">
        <v>143.25281318669099</v>
      </c>
      <c r="M1322">
        <v>60.046676873958603</v>
      </c>
      <c r="N1322">
        <v>1.0164986749316001</v>
      </c>
      <c r="O1322">
        <v>8.0182800166181902</v>
      </c>
      <c r="P1322">
        <v>536.77248677248599</v>
      </c>
      <c r="Q1322">
        <v>0.21503738718161</v>
      </c>
    </row>
    <row r="1323" spans="1:17" hidden="1" x14ac:dyDescent="0.3">
      <c r="A1323" t="s">
        <v>2811</v>
      </c>
      <c r="B1323" t="s">
        <v>2812</v>
      </c>
      <c r="C1323" t="str">
        <f>IFERROR(VLOOKUP(Table1[[#This Row],[Ticker]],[1]!Table2[[Symbol]:[Industry]],2,FALSE),"-")</f>
        <v>-</v>
      </c>
      <c r="D1323" t="s">
        <v>21</v>
      </c>
      <c r="E1323">
        <v>1409.92542969599</v>
      </c>
      <c r="F1323">
        <v>124.27</v>
      </c>
      <c r="G1323">
        <v>5.8199596450825801</v>
      </c>
      <c r="H1323">
        <v>-2.9618469535775702</v>
      </c>
      <c r="I1323">
        <v>-21.525721328279602</v>
      </c>
      <c r="J1323">
        <v>-4.63095316106181</v>
      </c>
      <c r="K1323">
        <v>125.461509285543</v>
      </c>
      <c r="L1323">
        <v>117.713522489168</v>
      </c>
      <c r="M1323">
        <v>51.5875995258071</v>
      </c>
      <c r="N1323">
        <v>0.55965358345340399</v>
      </c>
      <c r="O1323">
        <v>42.029451999678102</v>
      </c>
      <c r="P1323">
        <v>53.419753086419703</v>
      </c>
      <c r="Q1323">
        <v>1.0138552842843001E-2</v>
      </c>
    </row>
    <row r="1324" spans="1:17" hidden="1" x14ac:dyDescent="0.3">
      <c r="A1324" t="s">
        <v>2813</v>
      </c>
      <c r="B1324" t="s">
        <v>2814</v>
      </c>
      <c r="C1324" t="str">
        <f>IFERROR(VLOOKUP(Table1[[#This Row],[Ticker]],[1]!Table2[[Symbol]:[Industry]],2,FALSE),"-")</f>
        <v>-</v>
      </c>
      <c r="D1324" t="s">
        <v>195</v>
      </c>
      <c r="E1324">
        <v>1408.9405496500001</v>
      </c>
      <c r="F1324">
        <v>631.65</v>
      </c>
      <c r="G1324">
        <v>-21.507205091149899</v>
      </c>
      <c r="H1324">
        <v>18.479352306858001</v>
      </c>
      <c r="I1324">
        <v>8.5164904802200994</v>
      </c>
      <c r="J1324">
        <v>10.6479661232236</v>
      </c>
      <c r="K1324">
        <v>537.89912290485097</v>
      </c>
      <c r="L1324">
        <v>495.20221634523699</v>
      </c>
      <c r="M1324">
        <v>82.085771625314194</v>
      </c>
      <c r="N1324">
        <v>2.7973654866631699</v>
      </c>
      <c r="O1324">
        <v>6.6888308398638401</v>
      </c>
      <c r="P1324">
        <v>61.837048424288902</v>
      </c>
      <c r="Q1324">
        <v>7.2659438980603994E-2</v>
      </c>
    </row>
    <row r="1325" spans="1:17" hidden="1" x14ac:dyDescent="0.3">
      <c r="A1325" t="s">
        <v>2815</v>
      </c>
      <c r="B1325" t="s">
        <v>2816</v>
      </c>
      <c r="C1325" t="str">
        <f>IFERROR(VLOOKUP(Table1[[#This Row],[Ticker]],[1]!Table2[[Symbol]:[Industry]],2,FALSE),"-")</f>
        <v>-</v>
      </c>
      <c r="D1325" t="s">
        <v>98</v>
      </c>
      <c r="E1325">
        <v>1405.6615088000001</v>
      </c>
      <c r="F1325">
        <v>54.18</v>
      </c>
      <c r="G1325">
        <v>-3.0335299659989401</v>
      </c>
      <c r="H1325">
        <v>-5.7597608669794003</v>
      </c>
      <c r="I1325">
        <v>-36.059367174142103</v>
      </c>
      <c r="J1325">
        <v>-1.8341767339191799</v>
      </c>
      <c r="K1325">
        <v>56.155244325721299</v>
      </c>
      <c r="L1325">
        <v>57.742963421738402</v>
      </c>
      <c r="M1325">
        <v>42.772124717665903</v>
      </c>
      <c r="N1325">
        <v>0.276170937069529</v>
      </c>
      <c r="O1325">
        <v>59.653008490217701</v>
      </c>
      <c r="P1325">
        <v>51.764705882352899</v>
      </c>
      <c r="Q1325">
        <v>-1.8815298763084E-2</v>
      </c>
    </row>
    <row r="1326" spans="1:17" hidden="1" x14ac:dyDescent="0.3">
      <c r="A1326" t="s">
        <v>2817</v>
      </c>
      <c r="B1326" t="s">
        <v>2818</v>
      </c>
      <c r="C1326" t="str">
        <f>IFERROR(VLOOKUP(Table1[[#This Row],[Ticker]],[1]!Table2[[Symbol]:[Industry]],2,FALSE),"-")</f>
        <v>-</v>
      </c>
      <c r="D1326" t="s">
        <v>276</v>
      </c>
      <c r="E1326">
        <v>1402.65201</v>
      </c>
      <c r="F1326">
        <v>46.49</v>
      </c>
      <c r="G1326">
        <v>-4.9609385595404296</v>
      </c>
      <c r="H1326">
        <v>18.001394483348001</v>
      </c>
      <c r="I1326">
        <v>7.7563147125590497</v>
      </c>
      <c r="J1326">
        <v>8.8778789817388297</v>
      </c>
      <c r="K1326">
        <v>39.744565825423599</v>
      </c>
      <c r="L1326">
        <v>36.540254820867197</v>
      </c>
      <c r="M1326">
        <v>83.825227034899001</v>
      </c>
      <c r="N1326">
        <v>1.4753033455654301</v>
      </c>
      <c r="O1326">
        <v>5.3990105399010302</v>
      </c>
      <c r="P1326">
        <v>72.185185185185105</v>
      </c>
    </row>
    <row r="1327" spans="1:17" hidden="1" x14ac:dyDescent="0.3">
      <c r="A1327" t="s">
        <v>2819</v>
      </c>
      <c r="B1327" t="s">
        <v>2820</v>
      </c>
      <c r="C1327" t="str">
        <f>IFERROR(VLOOKUP(Table1[[#This Row],[Ticker]],[1]!Table2[[Symbol]:[Industry]],2,FALSE),"-")</f>
        <v>-</v>
      </c>
      <c r="D1327" t="s">
        <v>573</v>
      </c>
      <c r="E1327">
        <v>1399.467639318</v>
      </c>
      <c r="F1327">
        <v>232.35</v>
      </c>
      <c r="G1327">
        <v>-23.5397728717878</v>
      </c>
      <c r="H1327">
        <v>19.305334962819</v>
      </c>
      <c r="I1327">
        <v>5.8685266613063902</v>
      </c>
      <c r="J1327">
        <v>15.7751660787221</v>
      </c>
      <c r="K1327">
        <v>201.67035579651699</v>
      </c>
      <c r="L1327">
        <v>201.44715539409</v>
      </c>
      <c r="M1327">
        <v>69.170728077126</v>
      </c>
      <c r="N1327">
        <v>2.9232089234771399</v>
      </c>
      <c r="O1327">
        <v>4.2823326877555496</v>
      </c>
      <c r="P1327">
        <v>45.309568480300101</v>
      </c>
      <c r="Q1327">
        <v>6.3120976087219999E-3</v>
      </c>
    </row>
    <row r="1328" spans="1:17" hidden="1" x14ac:dyDescent="0.3">
      <c r="A1328" t="s">
        <v>2821</v>
      </c>
      <c r="B1328" t="s">
        <v>2822</v>
      </c>
      <c r="C1328" t="str">
        <f>IFERROR(VLOOKUP(Table1[[#This Row],[Ticker]],[1]!Table2[[Symbol]:[Industry]],2,FALSE),"-")</f>
        <v>-</v>
      </c>
      <c r="D1328" t="s">
        <v>989</v>
      </c>
      <c r="E1328">
        <v>1399.39670144</v>
      </c>
      <c r="F1328">
        <v>74.69</v>
      </c>
      <c r="G1328">
        <v>-49.279125267654003</v>
      </c>
      <c r="H1328">
        <v>4.0889950414268501</v>
      </c>
      <c r="I1328">
        <v>-21.2137891327848</v>
      </c>
      <c r="J1328">
        <v>2.5283969668898001</v>
      </c>
      <c r="K1328">
        <v>73.484485960313904</v>
      </c>
      <c r="L1328">
        <v>78.094554562882095</v>
      </c>
      <c r="M1328">
        <v>64.915384570906198</v>
      </c>
      <c r="N1328">
        <v>0.82735842980256502</v>
      </c>
      <c r="O1328">
        <v>47.007631543713998</v>
      </c>
      <c r="P1328">
        <v>20.467741935483801</v>
      </c>
      <c r="Q1328">
        <v>1.5040857795199999E-4</v>
      </c>
    </row>
    <row r="1329" spans="1:17" hidden="1" x14ac:dyDescent="0.3">
      <c r="A1329" t="s">
        <v>2823</v>
      </c>
      <c r="B1329" t="s">
        <v>2824</v>
      </c>
      <c r="C1329" t="str">
        <f>IFERROR(VLOOKUP(Table1[[#This Row],[Ticker]],[1]!Table2[[Symbol]:[Industry]],2,FALSE),"-")</f>
        <v>-</v>
      </c>
      <c r="D1329" t="s">
        <v>276</v>
      </c>
      <c r="E1329">
        <v>1397.3219603</v>
      </c>
      <c r="F1329">
        <v>237.44</v>
      </c>
      <c r="G1329">
        <v>51.6666222410025</v>
      </c>
      <c r="H1329">
        <v>38.041912191913802</v>
      </c>
      <c r="I1329">
        <v>62.960591683574101</v>
      </c>
      <c r="J1329">
        <v>2.8159664300034999</v>
      </c>
      <c r="K1329">
        <v>182.21064265018501</v>
      </c>
      <c r="L1329">
        <v>148.24780332530099</v>
      </c>
      <c r="M1329">
        <v>87.962683745244306</v>
      </c>
      <c r="N1329">
        <v>2.01533649805214</v>
      </c>
      <c r="O1329">
        <v>4.4474393530997203</v>
      </c>
      <c r="P1329">
        <v>119.54692556634301</v>
      </c>
      <c r="Q1329">
        <v>0.13618538049405499</v>
      </c>
    </row>
    <row r="1330" spans="1:17" hidden="1" x14ac:dyDescent="0.3">
      <c r="A1330" t="s">
        <v>2825</v>
      </c>
      <c r="B1330" t="s">
        <v>2826</v>
      </c>
      <c r="C1330" t="str">
        <f>IFERROR(VLOOKUP(Table1[[#This Row],[Ticker]],[1]!Table2[[Symbol]:[Industry]],2,FALSE),"-")</f>
        <v>-</v>
      </c>
      <c r="D1330" t="s">
        <v>517</v>
      </c>
      <c r="E1330">
        <v>1396.214507375</v>
      </c>
      <c r="F1330">
        <v>558.5</v>
      </c>
      <c r="G1330">
        <v>-9.7086715107057007</v>
      </c>
      <c r="H1330">
        <v>2.5263971582111502</v>
      </c>
      <c r="I1330">
        <v>19.520213368021501</v>
      </c>
      <c r="J1330">
        <v>-4.8030855783786999</v>
      </c>
      <c r="K1330">
        <v>562.92675941603</v>
      </c>
      <c r="L1330">
        <v>496.17464917415901</v>
      </c>
      <c r="M1330">
        <v>55.704894054432103</v>
      </c>
      <c r="N1330">
        <v>0.45054507947128802</v>
      </c>
      <c r="O1330">
        <v>21.7547000895255</v>
      </c>
      <c r="P1330">
        <v>65.456969337875805</v>
      </c>
      <c r="Q1330">
        <v>0.158805118910402</v>
      </c>
    </row>
    <row r="1331" spans="1:17" hidden="1" x14ac:dyDescent="0.3">
      <c r="A1331" t="s">
        <v>2827</v>
      </c>
      <c r="B1331" t="s">
        <v>2828</v>
      </c>
      <c r="C1331" t="str">
        <f>IFERROR(VLOOKUP(Table1[[#This Row],[Ticker]],[1]!Table2[[Symbol]:[Industry]],2,FALSE),"-")</f>
        <v>-</v>
      </c>
      <c r="D1331" t="s">
        <v>357</v>
      </c>
      <c r="E1331">
        <v>1388.1</v>
      </c>
      <c r="F1331">
        <v>45.95</v>
      </c>
      <c r="G1331">
        <v>-20.276133516294699</v>
      </c>
      <c r="H1331">
        <v>-5.7841482115634797</v>
      </c>
      <c r="I1331">
        <v>-3.7086834588901398</v>
      </c>
      <c r="J1331">
        <v>-4.74050427734349</v>
      </c>
      <c r="K1331">
        <v>45.342800670668602</v>
      </c>
      <c r="M1331">
        <v>36.336370959202497</v>
      </c>
      <c r="N1331">
        <v>0.33867743187579102</v>
      </c>
      <c r="O1331">
        <v>23.090315560391701</v>
      </c>
      <c r="P1331">
        <v>53.1666666666666</v>
      </c>
    </row>
    <row r="1332" spans="1:17" hidden="1" x14ac:dyDescent="0.3">
      <c r="A1332" t="s">
        <v>2829</v>
      </c>
      <c r="B1332" t="s">
        <v>2830</v>
      </c>
      <c r="C1332" t="str">
        <f>IFERROR(VLOOKUP(Table1[[#This Row],[Ticker]],[1]!Table2[[Symbol]:[Industry]],2,FALSE),"-")</f>
        <v>-</v>
      </c>
      <c r="D1332" t="s">
        <v>46</v>
      </c>
      <c r="E1332">
        <v>1384.3138412000001</v>
      </c>
      <c r="F1332">
        <v>662.35</v>
      </c>
      <c r="G1332">
        <v>139.12436477084299</v>
      </c>
      <c r="H1332">
        <v>140.68864144691</v>
      </c>
      <c r="I1332">
        <v>155.691814828247</v>
      </c>
      <c r="J1332">
        <v>23.598894132222501</v>
      </c>
      <c r="M1332">
        <v>82.520297715396694</v>
      </c>
      <c r="O1332">
        <v>0</v>
      </c>
      <c r="P1332">
        <v>197.08454810495601</v>
      </c>
    </row>
    <row r="1333" spans="1:17" hidden="1" x14ac:dyDescent="0.3">
      <c r="A1333" t="s">
        <v>2831</v>
      </c>
      <c r="B1333" t="s">
        <v>2832</v>
      </c>
      <c r="C1333" t="str">
        <f>IFERROR(VLOOKUP(Table1[[#This Row],[Ticker]],[1]!Table2[[Symbol]:[Industry]],2,FALSE),"-")</f>
        <v>-</v>
      </c>
      <c r="D1333" t="s">
        <v>489</v>
      </c>
      <c r="E1333">
        <v>1380.469313348</v>
      </c>
      <c r="F1333">
        <v>239.39</v>
      </c>
      <c r="G1333">
        <v>48.555490805514303</v>
      </c>
      <c r="H1333">
        <v>74.452481894556399</v>
      </c>
      <c r="I1333">
        <v>45.599288199692197</v>
      </c>
      <c r="J1333">
        <v>-6.44181590334634</v>
      </c>
      <c r="K1333">
        <v>173.946598000309</v>
      </c>
      <c r="L1333">
        <v>152.696954229998</v>
      </c>
      <c r="M1333">
        <v>65.002216493178196</v>
      </c>
      <c r="N1333">
        <v>2.17311862651135</v>
      </c>
      <c r="O1333">
        <v>9.6954760015038399</v>
      </c>
      <c r="P1333">
        <v>113.075211392968</v>
      </c>
      <c r="Q1333">
        <v>-3.6237847785230003E-2</v>
      </c>
    </row>
    <row r="1334" spans="1:17" hidden="1" x14ac:dyDescent="0.3">
      <c r="A1334" t="s">
        <v>2833</v>
      </c>
      <c r="B1334" t="s">
        <v>2834</v>
      </c>
      <c r="C1334" t="str">
        <f>IFERROR(VLOOKUP(Table1[[#This Row],[Ticker]],[1]!Table2[[Symbol]:[Industry]],2,FALSE),"-")</f>
        <v>-</v>
      </c>
      <c r="D1334" t="s">
        <v>2835</v>
      </c>
      <c r="E1334">
        <v>1378.7662800000001</v>
      </c>
      <c r="F1334">
        <v>719.55</v>
      </c>
      <c r="G1334">
        <v>24.0775339541539</v>
      </c>
      <c r="H1334">
        <v>-12.3026399686029</v>
      </c>
      <c r="I1334">
        <v>46.252349560910403</v>
      </c>
      <c r="J1334">
        <v>1.58973630955907</v>
      </c>
      <c r="K1334">
        <v>718.95721639107205</v>
      </c>
      <c r="L1334">
        <v>570.43441581165303</v>
      </c>
      <c r="M1334">
        <v>46.229284876563703</v>
      </c>
      <c r="N1334">
        <v>0.260794173747182</v>
      </c>
      <c r="O1334">
        <v>31.887985546522099</v>
      </c>
      <c r="P1334">
        <v>108.082706766917</v>
      </c>
    </row>
    <row r="1335" spans="1:17" hidden="1" x14ac:dyDescent="0.3">
      <c r="A1335" t="s">
        <v>2836</v>
      </c>
      <c r="B1335" t="s">
        <v>2837</v>
      </c>
      <c r="C1335" t="str">
        <f>IFERROR(VLOOKUP(Table1[[#This Row],[Ticker]],[1]!Table2[[Symbol]:[Industry]],2,FALSE),"-")</f>
        <v>-</v>
      </c>
      <c r="D1335" t="s">
        <v>410</v>
      </c>
      <c r="E1335">
        <v>1377.306342785</v>
      </c>
      <c r="F1335">
        <v>81.53</v>
      </c>
      <c r="G1335">
        <v>18.265476357397599</v>
      </c>
      <c r="H1335">
        <v>4.9487629044006898</v>
      </c>
      <c r="I1335">
        <v>-3.7594132419276201</v>
      </c>
      <c r="J1335">
        <v>-2.8224438819336202</v>
      </c>
      <c r="K1335">
        <v>78.0439245895857</v>
      </c>
      <c r="L1335">
        <v>69.416030053826404</v>
      </c>
      <c r="M1335">
        <v>57.860962339855</v>
      </c>
      <c r="N1335">
        <v>0.81538900903925304</v>
      </c>
      <c r="O1335">
        <v>9.1622715564822794</v>
      </c>
      <c r="P1335">
        <v>76.854663774403406</v>
      </c>
      <c r="Q1335">
        <v>5.8876716434636003E-2</v>
      </c>
    </row>
    <row r="1336" spans="1:17" hidden="1" x14ac:dyDescent="0.3">
      <c r="A1336" t="s">
        <v>2838</v>
      </c>
      <c r="B1336" t="s">
        <v>2839</v>
      </c>
      <c r="C1336" t="str">
        <f>IFERROR(VLOOKUP(Table1[[#This Row],[Ticker]],[1]!Table2[[Symbol]:[Industry]],2,FALSE),"-")</f>
        <v>-</v>
      </c>
      <c r="D1336" t="s">
        <v>950</v>
      </c>
      <c r="E1336">
        <v>1371.4697040000001</v>
      </c>
      <c r="F1336">
        <v>90.78</v>
      </c>
      <c r="G1336">
        <v>-16.6124773344199</v>
      </c>
      <c r="H1336">
        <v>5.2983442441136104</v>
      </c>
      <c r="I1336">
        <v>-22.629365410820899</v>
      </c>
      <c r="J1336">
        <v>-1.5461356320390001</v>
      </c>
      <c r="K1336">
        <v>88.796868976489407</v>
      </c>
      <c r="L1336">
        <v>89.167379163255802</v>
      </c>
      <c r="M1336">
        <v>50.498626902607398</v>
      </c>
      <c r="N1336">
        <v>1.0388297740402801</v>
      </c>
      <c r="O1336">
        <v>27.3959021810971</v>
      </c>
      <c r="P1336">
        <v>22.675675675675599</v>
      </c>
      <c r="Q1336">
        <v>1.9143691230699999E-3</v>
      </c>
    </row>
    <row r="1337" spans="1:17" hidden="1" x14ac:dyDescent="0.3">
      <c r="A1337" t="s">
        <v>2840</v>
      </c>
      <c r="B1337" t="s">
        <v>2841</v>
      </c>
      <c r="C1337" t="str">
        <f>IFERROR(VLOOKUP(Table1[[#This Row],[Ticker]],[1]!Table2[[Symbol]:[Industry]],2,FALSE),"-")</f>
        <v>-</v>
      </c>
      <c r="D1337" t="s">
        <v>89</v>
      </c>
      <c r="E1337">
        <v>1369.2216719999999</v>
      </c>
      <c r="F1337">
        <v>824.35</v>
      </c>
      <c r="G1337">
        <v>-27.985478973108499</v>
      </c>
      <c r="H1337">
        <v>-4.4786681799674204</v>
      </c>
      <c r="I1337">
        <v>-8.1113739145440302</v>
      </c>
      <c r="J1337">
        <v>-12.879171409105499</v>
      </c>
      <c r="K1337">
        <v>826.59219584755499</v>
      </c>
      <c r="L1337">
        <v>811.30464842866695</v>
      </c>
      <c r="M1337">
        <v>49.952493532164901</v>
      </c>
      <c r="N1337">
        <v>3.16318951722472</v>
      </c>
      <c r="O1337">
        <v>26.936374112937401</v>
      </c>
      <c r="P1337">
        <v>18.127104678655801</v>
      </c>
      <c r="Q1337">
        <v>-6.8740392321291005E-2</v>
      </c>
    </row>
    <row r="1338" spans="1:17" hidden="1" x14ac:dyDescent="0.3">
      <c r="A1338" t="s">
        <v>2842</v>
      </c>
      <c r="B1338" t="s">
        <v>2843</v>
      </c>
      <c r="C1338" t="str">
        <f>IFERROR(VLOOKUP(Table1[[#This Row],[Ticker]],[1]!Table2[[Symbol]:[Industry]],2,FALSE),"-")</f>
        <v>-</v>
      </c>
      <c r="D1338" t="s">
        <v>89</v>
      </c>
      <c r="E1338">
        <v>1362.23887668</v>
      </c>
      <c r="F1338">
        <v>237.91</v>
      </c>
      <c r="G1338">
        <v>69.472936450354794</v>
      </c>
      <c r="H1338">
        <v>49.524826350687597</v>
      </c>
      <c r="I1338">
        <v>87.458289839304797</v>
      </c>
      <c r="J1338">
        <v>1.3171668175189499</v>
      </c>
      <c r="K1338">
        <v>165.077472194584</v>
      </c>
      <c r="L1338">
        <v>132.14525646142499</v>
      </c>
      <c r="M1338">
        <v>73.267671340219593</v>
      </c>
      <c r="N1338">
        <v>1.5504726807717899</v>
      </c>
      <c r="O1338">
        <v>3.9804968265310299</v>
      </c>
      <c r="P1338">
        <v>155.67974207415301</v>
      </c>
      <c r="Q1338">
        <v>9.9603806074265999E-2</v>
      </c>
    </row>
    <row r="1339" spans="1:17" hidden="1" x14ac:dyDescent="0.3">
      <c r="A1339" t="s">
        <v>2844</v>
      </c>
      <c r="B1339" t="s">
        <v>2845</v>
      </c>
      <c r="C1339" t="str">
        <f>IFERROR(VLOOKUP(Table1[[#This Row],[Ticker]],[1]!Table2[[Symbol]:[Industry]],2,FALSE),"-")</f>
        <v>-</v>
      </c>
      <c r="D1339" t="s">
        <v>77</v>
      </c>
      <c r="E1339">
        <v>1361.6656040400001</v>
      </c>
      <c r="F1339">
        <v>121.24</v>
      </c>
      <c r="G1339">
        <v>17.550921732707302</v>
      </c>
      <c r="H1339">
        <v>-6.3685976611923802</v>
      </c>
      <c r="I1339">
        <v>-10.8399273520142</v>
      </c>
      <c r="J1339">
        <v>-3.4734735652704498</v>
      </c>
      <c r="K1339">
        <v>126.86414788157199</v>
      </c>
      <c r="L1339">
        <v>113.40113422541199</v>
      </c>
      <c r="M1339">
        <v>35.765468132778999</v>
      </c>
      <c r="N1339">
        <v>0.27009904059102602</v>
      </c>
      <c r="O1339">
        <v>22.781260310128602</v>
      </c>
      <c r="P1339">
        <v>65.92308745039</v>
      </c>
    </row>
    <row r="1340" spans="1:17" hidden="1" x14ac:dyDescent="0.3">
      <c r="A1340" t="s">
        <v>2846</v>
      </c>
      <c r="B1340" t="s">
        <v>2847</v>
      </c>
      <c r="C1340" t="str">
        <f>IFERROR(VLOOKUP(Table1[[#This Row],[Ticker]],[1]!Table2[[Symbol]:[Industry]],2,FALSE),"-")</f>
        <v>-</v>
      </c>
      <c r="D1340" t="s">
        <v>21</v>
      </c>
      <c r="E1340">
        <v>1360.8226507239999</v>
      </c>
      <c r="F1340">
        <v>225.11</v>
      </c>
      <c r="G1340">
        <v>47.108880049650502</v>
      </c>
      <c r="H1340">
        <v>18.135206469294499</v>
      </c>
      <c r="I1340">
        <v>43.481270281914902</v>
      </c>
      <c r="J1340">
        <v>-2.3124166225936098</v>
      </c>
      <c r="K1340">
        <v>191.284327267929</v>
      </c>
      <c r="L1340">
        <v>159.075830576887</v>
      </c>
      <c r="M1340">
        <v>46.723789710288102</v>
      </c>
      <c r="N1340">
        <v>0.432508512742034</v>
      </c>
      <c r="O1340">
        <v>11.012393940740001</v>
      </c>
      <c r="P1340">
        <v>91.338716532086593</v>
      </c>
      <c r="Q1340">
        <v>0.102262530269125</v>
      </c>
    </row>
    <row r="1341" spans="1:17" hidden="1" x14ac:dyDescent="0.3">
      <c r="A1341" t="s">
        <v>2848</v>
      </c>
      <c r="B1341" t="s">
        <v>2849</v>
      </c>
      <c r="C1341" t="str">
        <f>IFERROR(VLOOKUP(Table1[[#This Row],[Ticker]],[1]!Table2[[Symbol]:[Industry]],2,FALSE),"-")</f>
        <v>-</v>
      </c>
      <c r="D1341" t="s">
        <v>405</v>
      </c>
      <c r="E1341">
        <v>1356.27495</v>
      </c>
      <c r="F1341">
        <v>1222.45</v>
      </c>
      <c r="G1341">
        <v>257.32866978115601</v>
      </c>
      <c r="H1341">
        <v>-9.6329291856354207</v>
      </c>
      <c r="I1341">
        <v>102.187124656813</v>
      </c>
      <c r="J1341">
        <v>-6.19007847148659</v>
      </c>
      <c r="K1341">
        <v>1124.5916755642099</v>
      </c>
      <c r="L1341">
        <v>781.82445269448203</v>
      </c>
      <c r="M1341">
        <v>44.686153823997401</v>
      </c>
      <c r="N1341">
        <v>0.30365650105228198</v>
      </c>
      <c r="O1341">
        <v>29.1013947400711</v>
      </c>
      <c r="P1341">
        <v>309.46240160777</v>
      </c>
      <c r="Q1341">
        <v>0.14184893947111801</v>
      </c>
    </row>
    <row r="1342" spans="1:17" hidden="1" x14ac:dyDescent="0.3">
      <c r="A1342" t="s">
        <v>2850</v>
      </c>
      <c r="B1342" t="s">
        <v>2851</v>
      </c>
      <c r="C1342" t="str">
        <f>IFERROR(VLOOKUP(Table1[[#This Row],[Ticker]],[1]!Table2[[Symbol]:[Industry]],2,FALSE),"-")</f>
        <v>-</v>
      </c>
      <c r="D1342" t="s">
        <v>305</v>
      </c>
      <c r="E1342">
        <v>1353.4605726469999</v>
      </c>
      <c r="F1342">
        <v>20.91</v>
      </c>
      <c r="G1342">
        <v>-11.2307130645904</v>
      </c>
      <c r="H1342">
        <v>-2.9272823489194999</v>
      </c>
      <c r="I1342">
        <v>-38.317143738381503</v>
      </c>
      <c r="J1342">
        <v>-2.7088880503163901</v>
      </c>
      <c r="K1342">
        <v>22.3239478921234</v>
      </c>
      <c r="L1342">
        <v>24.068365251079101</v>
      </c>
      <c r="M1342">
        <v>36.700818813986302</v>
      </c>
      <c r="N1342">
        <v>0.93633964796508795</v>
      </c>
      <c r="O1342">
        <v>100.860832137733</v>
      </c>
      <c r="P1342">
        <v>21.5697674418604</v>
      </c>
      <c r="Q1342">
        <v>7.8162968181500994E-2</v>
      </c>
    </row>
    <row r="1343" spans="1:17" hidden="1" x14ac:dyDescent="0.3">
      <c r="A1343" t="s">
        <v>2852</v>
      </c>
      <c r="B1343" t="s">
        <v>2853</v>
      </c>
      <c r="C1343" t="str">
        <f>IFERROR(VLOOKUP(Table1[[#This Row],[Ticker]],[1]!Table2[[Symbol]:[Industry]],2,FALSE),"-")</f>
        <v>-</v>
      </c>
      <c r="D1343" t="s">
        <v>127</v>
      </c>
      <c r="E1343">
        <v>1353.3476000000001</v>
      </c>
      <c r="F1343">
        <v>723.1</v>
      </c>
      <c r="G1343">
        <v>-24.4107997337772</v>
      </c>
      <c r="H1343">
        <v>-0.30424014407202499</v>
      </c>
      <c r="I1343">
        <v>-1.2968893482130199</v>
      </c>
      <c r="J1343">
        <v>2.5048366492118501</v>
      </c>
      <c r="K1343">
        <v>654.93362522723999</v>
      </c>
      <c r="L1343">
        <v>639.18030899785697</v>
      </c>
      <c r="M1343">
        <v>64.121846074336304</v>
      </c>
      <c r="N1343">
        <v>1.22669500200231</v>
      </c>
      <c r="O1343">
        <v>3.3052136633937099</v>
      </c>
      <c r="P1343">
        <v>25.647263249348399</v>
      </c>
      <c r="Q1343">
        <v>9.2515781901635993E-2</v>
      </c>
    </row>
    <row r="1344" spans="1:17" hidden="1" x14ac:dyDescent="0.3">
      <c r="A1344" t="s">
        <v>2854</v>
      </c>
      <c r="B1344" t="s">
        <v>2855</v>
      </c>
      <c r="C1344" t="str">
        <f>IFERROR(VLOOKUP(Table1[[#This Row],[Ticker]],[1]!Table2[[Symbol]:[Industry]],2,FALSE),"-")</f>
        <v>-</v>
      </c>
      <c r="D1344" t="s">
        <v>989</v>
      </c>
      <c r="E1344">
        <v>1349.8987574</v>
      </c>
      <c r="F1344">
        <v>344.9</v>
      </c>
      <c r="G1344">
        <v>-43.4822463246743</v>
      </c>
      <c r="H1344">
        <v>4.3310823393517204</v>
      </c>
      <c r="I1344">
        <v>-19.438433246422999</v>
      </c>
      <c r="J1344">
        <v>2.12014121020154</v>
      </c>
      <c r="K1344">
        <v>335.73137191937099</v>
      </c>
      <c r="L1344">
        <v>346.32553529415998</v>
      </c>
      <c r="M1344">
        <v>73.124110399382403</v>
      </c>
      <c r="N1344">
        <v>1.4682451542525099</v>
      </c>
      <c r="O1344">
        <v>55.3493766309075</v>
      </c>
      <c r="P1344">
        <v>25.4181818181818</v>
      </c>
      <c r="Q1344">
        <v>6.0798774274230999E-2</v>
      </c>
    </row>
    <row r="1345" spans="1:17" hidden="1" x14ac:dyDescent="0.3">
      <c r="A1345" t="s">
        <v>2856</v>
      </c>
      <c r="B1345" t="s">
        <v>2857</v>
      </c>
      <c r="C1345" t="str">
        <f>IFERROR(VLOOKUP(Table1[[#This Row],[Ticker]],[1]!Table2[[Symbol]:[Industry]],2,FALSE),"-")</f>
        <v>-</v>
      </c>
      <c r="D1345" t="s">
        <v>54</v>
      </c>
      <c r="E1345">
        <v>1336.8626133600001</v>
      </c>
      <c r="F1345">
        <v>2110.25</v>
      </c>
      <c r="G1345">
        <v>-31.488056510478501</v>
      </c>
      <c r="H1345">
        <v>-18.088831080561601</v>
      </c>
      <c r="I1345">
        <v>-9.2274115785632205</v>
      </c>
      <c r="J1345">
        <v>-5.4041496354540204</v>
      </c>
      <c r="K1345">
        <v>2370.28413170371</v>
      </c>
      <c r="L1345">
        <v>2236.2168462632098</v>
      </c>
      <c r="M1345">
        <v>31.0857791595026</v>
      </c>
      <c r="N1345">
        <v>1.11143776903958</v>
      </c>
      <c r="O1345">
        <v>33.8182679777277</v>
      </c>
      <c r="P1345">
        <v>22.113882298478099</v>
      </c>
      <c r="Q1345">
        <v>-1.7544893217470998E-2</v>
      </c>
    </row>
    <row r="1346" spans="1:17" hidden="1" x14ac:dyDescent="0.3">
      <c r="A1346" t="s">
        <v>2858</v>
      </c>
      <c r="B1346" t="s">
        <v>2859</v>
      </c>
      <c r="C1346" t="str">
        <f>IFERROR(VLOOKUP(Table1[[#This Row],[Ticker]],[1]!Table2[[Symbol]:[Industry]],2,FALSE),"-")</f>
        <v>-</v>
      </c>
      <c r="D1346" t="s">
        <v>138</v>
      </c>
      <c r="E1346">
        <v>1332.3489086699999</v>
      </c>
      <c r="F1346">
        <v>329.7</v>
      </c>
      <c r="G1346">
        <v>61.159720682977103</v>
      </c>
      <c r="H1346">
        <v>2.95460536400202</v>
      </c>
      <c r="I1346">
        <v>-15.552499661680701</v>
      </c>
      <c r="J1346">
        <v>5.7650296152871601</v>
      </c>
      <c r="K1346">
        <v>325.59700310029302</v>
      </c>
      <c r="L1346">
        <v>313.32951497234097</v>
      </c>
      <c r="M1346">
        <v>60.170166414148902</v>
      </c>
      <c r="N1346">
        <v>0.94949742544945204</v>
      </c>
      <c r="O1346">
        <v>26.175310888686699</v>
      </c>
      <c r="P1346">
        <v>107.947019867549</v>
      </c>
      <c r="Q1346">
        <v>0.100900755057069</v>
      </c>
    </row>
    <row r="1347" spans="1:17" hidden="1" x14ac:dyDescent="0.3">
      <c r="A1347" t="s">
        <v>2860</v>
      </c>
      <c r="B1347" t="s">
        <v>2861</v>
      </c>
      <c r="C1347" t="str">
        <f>IFERROR(VLOOKUP(Table1[[#This Row],[Ticker]],[1]!Table2[[Symbol]:[Industry]],2,FALSE),"-")</f>
        <v>-</v>
      </c>
      <c r="D1347" t="s">
        <v>228</v>
      </c>
      <c r="E1347">
        <v>1330.815775</v>
      </c>
      <c r="F1347">
        <v>357.4</v>
      </c>
      <c r="G1347">
        <v>245.31444976119701</v>
      </c>
      <c r="H1347">
        <v>33.671555942773502</v>
      </c>
      <c r="I1347">
        <v>45.784935294332797</v>
      </c>
      <c r="J1347">
        <v>-4.1808915455872704</v>
      </c>
      <c r="K1347">
        <v>268.082619532943</v>
      </c>
      <c r="L1347">
        <v>211.34763659665401</v>
      </c>
      <c r="M1347">
        <v>84.906695380840603</v>
      </c>
      <c r="N1347">
        <v>1.6244262566209899</v>
      </c>
      <c r="O1347">
        <v>5.2602126468942396</v>
      </c>
      <c r="P1347">
        <v>357.05276594599502</v>
      </c>
    </row>
    <row r="1348" spans="1:17" hidden="1" x14ac:dyDescent="0.3">
      <c r="A1348" t="s">
        <v>2862</v>
      </c>
      <c r="B1348" t="s">
        <v>2863</v>
      </c>
      <c r="C1348" t="str">
        <f>IFERROR(VLOOKUP(Table1[[#This Row],[Ticker]],[1]!Table2[[Symbol]:[Industry]],2,FALSE),"-")</f>
        <v>-</v>
      </c>
      <c r="D1348" t="s">
        <v>257</v>
      </c>
      <c r="E1348">
        <v>1327.6605145999999</v>
      </c>
      <c r="F1348">
        <v>208.78</v>
      </c>
      <c r="G1348">
        <v>190.45084503400099</v>
      </c>
      <c r="H1348">
        <v>19.371099233027099</v>
      </c>
      <c r="I1348">
        <v>135.786000947529</v>
      </c>
      <c r="J1348">
        <v>-4.4682347049336704</v>
      </c>
      <c r="K1348">
        <v>169.57123306276401</v>
      </c>
      <c r="L1348">
        <v>117.243404260483</v>
      </c>
      <c r="M1348">
        <v>65.065718751246806</v>
      </c>
      <c r="N1348">
        <v>0.72799250035654495</v>
      </c>
      <c r="O1348">
        <v>4.5981415844429598</v>
      </c>
      <c r="P1348">
        <v>233.514376996805</v>
      </c>
      <c r="Q1348">
        <v>0.150887759420017</v>
      </c>
    </row>
    <row r="1349" spans="1:17" hidden="1" x14ac:dyDescent="0.3">
      <c r="A1349" t="s">
        <v>2864</v>
      </c>
      <c r="B1349" t="s">
        <v>2865</v>
      </c>
      <c r="C1349" t="str">
        <f>IFERROR(VLOOKUP(Table1[[#This Row],[Ticker]],[1]!Table2[[Symbol]:[Industry]],2,FALSE),"-")</f>
        <v>-</v>
      </c>
      <c r="D1349" t="s">
        <v>163</v>
      </c>
      <c r="E1349">
        <v>1326.820310438</v>
      </c>
      <c r="F1349">
        <v>199.47</v>
      </c>
      <c r="G1349">
        <v>42.627399466014801</v>
      </c>
      <c r="H1349">
        <v>-12.322866260601099</v>
      </c>
      <c r="I1349">
        <v>51.504326996461103</v>
      </c>
      <c r="J1349">
        <v>-4.1559505376891197</v>
      </c>
      <c r="K1349">
        <v>207.353561510948</v>
      </c>
      <c r="L1349">
        <v>166.917859467466</v>
      </c>
      <c r="M1349">
        <v>28.938878133380001</v>
      </c>
      <c r="N1349">
        <v>0.252164308626254</v>
      </c>
      <c r="O1349">
        <v>27.7334937584599</v>
      </c>
      <c r="P1349">
        <v>107.02646600934</v>
      </c>
      <c r="Q1349">
        <v>0.194814658759319</v>
      </c>
    </row>
    <row r="1350" spans="1:17" hidden="1" x14ac:dyDescent="0.3">
      <c r="A1350" t="s">
        <v>2866</v>
      </c>
      <c r="B1350" t="s">
        <v>2867</v>
      </c>
      <c r="C1350" t="str">
        <f>IFERROR(VLOOKUP(Table1[[#This Row],[Ticker]],[1]!Table2[[Symbol]:[Industry]],2,FALSE),"-")</f>
        <v>-</v>
      </c>
      <c r="D1350" t="s">
        <v>573</v>
      </c>
      <c r="E1350">
        <v>1326.0492951000001</v>
      </c>
      <c r="F1350">
        <v>570.5</v>
      </c>
      <c r="G1350">
        <v>-8.3694013703982595</v>
      </c>
      <c r="H1350">
        <v>22.280559885053599</v>
      </c>
      <c r="I1350">
        <v>-1.09467922533416</v>
      </c>
      <c r="J1350">
        <v>6.0987017673867703</v>
      </c>
      <c r="K1350">
        <v>499.71302871038</v>
      </c>
      <c r="L1350">
        <v>473.05265445632199</v>
      </c>
      <c r="M1350">
        <v>68.535862932756103</v>
      </c>
      <c r="N1350">
        <v>1.72957220432263</v>
      </c>
      <c r="O1350">
        <v>14.794040315512699</v>
      </c>
      <c r="P1350">
        <v>61.158192090395403</v>
      </c>
      <c r="Q1350">
        <v>-8.5886935761269999E-3</v>
      </c>
    </row>
    <row r="1351" spans="1:17" hidden="1" x14ac:dyDescent="0.3">
      <c r="A1351" t="s">
        <v>2868</v>
      </c>
      <c r="B1351" t="s">
        <v>2869</v>
      </c>
      <c r="C1351" t="str">
        <f>IFERROR(VLOOKUP(Table1[[#This Row],[Ticker]],[1]!Table2[[Symbol]:[Industry]],2,FALSE),"-")</f>
        <v>-</v>
      </c>
      <c r="E1351">
        <v>1323.9991868899999</v>
      </c>
      <c r="F1351">
        <v>317.05</v>
      </c>
      <c r="G1351">
        <v>-24.188953246422201</v>
      </c>
      <c r="H1351">
        <v>2.9324982845176599</v>
      </c>
      <c r="I1351">
        <v>-7.6215031890175604</v>
      </c>
      <c r="J1351">
        <v>4.2942954883030398</v>
      </c>
      <c r="O1351">
        <v>10.014193344898199</v>
      </c>
      <c r="P1351">
        <v>10.4896323401289</v>
      </c>
    </row>
    <row r="1352" spans="1:17" hidden="1" x14ac:dyDescent="0.3">
      <c r="A1352" t="s">
        <v>2870</v>
      </c>
      <c r="B1352" t="s">
        <v>2871</v>
      </c>
      <c r="C1352" t="str">
        <f>IFERROR(VLOOKUP(Table1[[#This Row],[Ticker]],[1]!Table2[[Symbol]:[Industry]],2,FALSE),"-")</f>
        <v>-</v>
      </c>
      <c r="D1352" t="s">
        <v>535</v>
      </c>
      <c r="E1352">
        <v>1318.42013688</v>
      </c>
      <c r="F1352">
        <v>393.85</v>
      </c>
      <c r="G1352">
        <v>45.9780173781119</v>
      </c>
      <c r="H1352">
        <v>33.104026062295397</v>
      </c>
      <c r="I1352">
        <v>31.6957063285945</v>
      </c>
      <c r="J1352">
        <v>8.3271135886614491</v>
      </c>
      <c r="K1352">
        <v>333.57043393354701</v>
      </c>
      <c r="L1352">
        <v>273.24797601040899</v>
      </c>
      <c r="M1352">
        <v>79.862488022339207</v>
      </c>
      <c r="N1352">
        <v>1.0259027821718101</v>
      </c>
      <c r="O1352">
        <v>5.3573695569378996</v>
      </c>
      <c r="P1352">
        <v>122.514124293785</v>
      </c>
      <c r="Q1352">
        <v>5.9904173201744002E-2</v>
      </c>
    </row>
    <row r="1353" spans="1:17" hidden="1" x14ac:dyDescent="0.3">
      <c r="A1353" t="s">
        <v>2872</v>
      </c>
      <c r="B1353" t="s">
        <v>2873</v>
      </c>
      <c r="C1353" t="str">
        <f>IFERROR(VLOOKUP(Table1[[#This Row],[Ticker]],[1]!Table2[[Symbol]:[Industry]],2,FALSE),"-")</f>
        <v>-</v>
      </c>
      <c r="D1353" t="s">
        <v>24</v>
      </c>
      <c r="E1353">
        <v>1318.3571413049999</v>
      </c>
      <c r="F1353">
        <v>292.64999999999998</v>
      </c>
      <c r="G1353">
        <v>-61.7576678970334</v>
      </c>
      <c r="H1353">
        <v>-9.8829818117203008</v>
      </c>
      <c r="I1353">
        <v>-31.185702183278298</v>
      </c>
      <c r="J1353">
        <v>-4.2903206970224597</v>
      </c>
      <c r="K1353">
        <v>321.597820436022</v>
      </c>
      <c r="M1353">
        <v>21.014199394454199</v>
      </c>
      <c r="N1353">
        <v>0.94770238004630902</v>
      </c>
      <c r="O1353">
        <v>60.2596958824534</v>
      </c>
      <c r="P1353">
        <v>1.0706268347435399</v>
      </c>
    </row>
    <row r="1354" spans="1:17" hidden="1" x14ac:dyDescent="0.3">
      <c r="A1354" t="s">
        <v>2874</v>
      </c>
      <c r="B1354" t="s">
        <v>2875</v>
      </c>
      <c r="C1354" t="str">
        <f>IFERROR(VLOOKUP(Table1[[#This Row],[Ticker]],[1]!Table2[[Symbol]:[Industry]],2,FALSE),"-")</f>
        <v>-</v>
      </c>
      <c r="D1354" t="s">
        <v>1518</v>
      </c>
      <c r="E1354">
        <v>1316.59951603799</v>
      </c>
      <c r="F1354">
        <v>233.92</v>
      </c>
      <c r="G1354">
        <v>-52.924859069626699</v>
      </c>
      <c r="H1354">
        <v>6.2783251277159904</v>
      </c>
      <c r="I1354">
        <v>-17.085855647635999</v>
      </c>
      <c r="J1354">
        <v>-6.5563256519493098</v>
      </c>
      <c r="K1354">
        <v>225.163559209939</v>
      </c>
      <c r="L1354">
        <v>239.778020344591</v>
      </c>
      <c r="M1354">
        <v>45.348581890930802</v>
      </c>
      <c r="N1354">
        <v>1.7965134757314101</v>
      </c>
      <c r="O1354">
        <v>36.221785225718101</v>
      </c>
      <c r="P1354">
        <v>17.341359418108802</v>
      </c>
      <c r="Q1354">
        <v>4.0942275240750002E-3</v>
      </c>
    </row>
    <row r="1355" spans="1:17" hidden="1" x14ac:dyDescent="0.3">
      <c r="A1355" t="s">
        <v>2876</v>
      </c>
      <c r="B1355" t="s">
        <v>2877</v>
      </c>
      <c r="C1355" t="str">
        <f>IFERROR(VLOOKUP(Table1[[#This Row],[Ticker]],[1]!Table2[[Symbol]:[Industry]],2,FALSE),"-")</f>
        <v>-</v>
      </c>
      <c r="D1355" t="s">
        <v>204</v>
      </c>
      <c r="E1355">
        <v>1311.4665514999999</v>
      </c>
      <c r="F1355">
        <v>139.35</v>
      </c>
      <c r="G1355">
        <v>-20.293771870017601</v>
      </c>
      <c r="H1355">
        <v>-6.2470492065217602</v>
      </c>
      <c r="I1355">
        <v>-6.97781344379489</v>
      </c>
      <c r="J1355">
        <v>-3.7134284345994502</v>
      </c>
      <c r="K1355">
        <v>139.65284427662999</v>
      </c>
      <c r="L1355">
        <v>130.81779851279799</v>
      </c>
      <c r="M1355">
        <v>53.410581644597301</v>
      </c>
      <c r="N1355">
        <v>1.0589313389276001</v>
      </c>
      <c r="O1355">
        <v>11.9483315392895</v>
      </c>
      <c r="P1355">
        <v>27.844036697247699</v>
      </c>
      <c r="Q1355">
        <v>8.7049774828605E-2</v>
      </c>
    </row>
    <row r="1356" spans="1:17" hidden="1" x14ac:dyDescent="0.3">
      <c r="A1356" t="s">
        <v>2878</v>
      </c>
      <c r="B1356" t="s">
        <v>2879</v>
      </c>
      <c r="C1356" t="str">
        <f>IFERROR(VLOOKUP(Table1[[#This Row],[Ticker]],[1]!Table2[[Symbol]:[Industry]],2,FALSE),"-")</f>
        <v>-</v>
      </c>
      <c r="D1356" t="s">
        <v>1799</v>
      </c>
      <c r="E1356">
        <v>1309.5740000000001</v>
      </c>
      <c r="F1356">
        <v>596.5</v>
      </c>
      <c r="G1356">
        <v>80.595709183535405</v>
      </c>
      <c r="H1356">
        <v>-2.2793072710378799</v>
      </c>
      <c r="I1356">
        <v>34.094116651602199</v>
      </c>
      <c r="J1356">
        <v>-3.3067794736452001</v>
      </c>
      <c r="K1356">
        <v>540.07161175548799</v>
      </c>
      <c r="L1356">
        <v>433.19416354717299</v>
      </c>
      <c r="M1356">
        <v>45.291121414466801</v>
      </c>
      <c r="N1356">
        <v>0.29730013826785101</v>
      </c>
      <c r="O1356">
        <v>8.1307627829002502</v>
      </c>
      <c r="P1356">
        <v>136.61245537485101</v>
      </c>
    </row>
    <row r="1357" spans="1:17" hidden="1" x14ac:dyDescent="0.3">
      <c r="A1357" t="s">
        <v>2880</v>
      </c>
      <c r="B1357" t="s">
        <v>2881</v>
      </c>
      <c r="C1357" t="str">
        <f>IFERROR(VLOOKUP(Table1[[#This Row],[Ticker]],[1]!Table2[[Symbol]:[Industry]],2,FALSE),"-")</f>
        <v>-</v>
      </c>
      <c r="D1357" t="s">
        <v>603</v>
      </c>
      <c r="E1357">
        <v>1308.7667200999999</v>
      </c>
      <c r="F1357">
        <v>201.08</v>
      </c>
      <c r="G1357">
        <v>-35.311786782591803</v>
      </c>
      <c r="H1357">
        <v>-8.6913443080749193</v>
      </c>
      <c r="I1357">
        <v>-33.688410956586402</v>
      </c>
      <c r="J1357">
        <v>-2.3256401485533198</v>
      </c>
      <c r="K1357">
        <v>212.17915819447299</v>
      </c>
      <c r="L1357">
        <v>226.075775257695</v>
      </c>
      <c r="M1357">
        <v>39.374133292118202</v>
      </c>
      <c r="N1357">
        <v>0.53584899397110097</v>
      </c>
      <c r="O1357">
        <v>53.098269345534099</v>
      </c>
      <c r="P1357">
        <v>8.0784735286213394</v>
      </c>
      <c r="Q1357">
        <v>8.8704913290121007E-2</v>
      </c>
    </row>
    <row r="1358" spans="1:17" hidden="1" x14ac:dyDescent="0.3">
      <c r="A1358" t="s">
        <v>2882</v>
      </c>
      <c r="B1358" t="s">
        <v>2883</v>
      </c>
      <c r="C1358" t="str">
        <f>IFERROR(VLOOKUP(Table1[[#This Row],[Ticker]],[1]!Table2[[Symbol]:[Industry]],2,FALSE),"-")</f>
        <v>-</v>
      </c>
      <c r="D1358" t="s">
        <v>298</v>
      </c>
      <c r="E1358">
        <v>1305.6427709100001</v>
      </c>
      <c r="F1358">
        <v>798.6</v>
      </c>
      <c r="G1358">
        <v>47.355205539246697</v>
      </c>
      <c r="H1358">
        <v>16.888492119634702</v>
      </c>
      <c r="I1358">
        <v>10.9269979653241</v>
      </c>
      <c r="J1358">
        <v>-18.361594170814399</v>
      </c>
      <c r="K1358">
        <v>697.24070712794401</v>
      </c>
      <c r="L1358">
        <v>567.44668552900396</v>
      </c>
      <c r="M1358">
        <v>36.508264998410397</v>
      </c>
      <c r="N1358">
        <v>1.5832546223678701</v>
      </c>
      <c r="O1358">
        <v>26.4963686451289</v>
      </c>
      <c r="P1358">
        <v>138.38805970149201</v>
      </c>
      <c r="Q1358">
        <v>0.20770340896839501</v>
      </c>
    </row>
    <row r="1359" spans="1:17" hidden="1" x14ac:dyDescent="0.3">
      <c r="A1359" t="s">
        <v>2884</v>
      </c>
      <c r="B1359" t="s">
        <v>2885</v>
      </c>
      <c r="C1359" t="str">
        <f>IFERROR(VLOOKUP(Table1[[#This Row],[Ticker]],[1]!Table2[[Symbol]:[Industry]],2,FALSE),"-")</f>
        <v>-</v>
      </c>
      <c r="D1359" t="s">
        <v>2886</v>
      </c>
      <c r="E1359">
        <v>1301.184045087</v>
      </c>
      <c r="F1359">
        <v>200.29</v>
      </c>
      <c r="G1359">
        <v>-64.879141753314698</v>
      </c>
      <c r="H1359">
        <v>31.437142945412301</v>
      </c>
      <c r="I1359">
        <v>-24.0378238379541</v>
      </c>
      <c r="J1359">
        <v>-8.0571497068921492</v>
      </c>
      <c r="K1359">
        <v>184.421680382186</v>
      </c>
      <c r="M1359">
        <v>50.8253801281205</v>
      </c>
      <c r="N1359">
        <v>1.66979053927509</v>
      </c>
      <c r="O1359">
        <v>62.164860951620099</v>
      </c>
      <c r="P1359">
        <v>37.940771349862203</v>
      </c>
    </row>
    <row r="1360" spans="1:17" hidden="1" x14ac:dyDescent="0.3">
      <c r="A1360" t="s">
        <v>2887</v>
      </c>
      <c r="B1360" t="s">
        <v>2888</v>
      </c>
      <c r="C1360" t="str">
        <f>IFERROR(VLOOKUP(Table1[[#This Row],[Ticker]],[1]!Table2[[Symbol]:[Industry]],2,FALSE),"-")</f>
        <v>-</v>
      </c>
      <c r="D1360" t="s">
        <v>276</v>
      </c>
      <c r="E1360">
        <v>1299.65218394</v>
      </c>
      <c r="F1360">
        <v>899.35</v>
      </c>
      <c r="G1360">
        <v>110.697244390924</v>
      </c>
      <c r="H1360">
        <v>-0.218285150519202</v>
      </c>
      <c r="I1360">
        <v>50.859081264564701</v>
      </c>
      <c r="J1360">
        <v>-2.28677485442774</v>
      </c>
      <c r="K1360">
        <v>817.72151053964001</v>
      </c>
      <c r="L1360">
        <v>622.42160065995097</v>
      </c>
      <c r="M1360">
        <v>55.138052579097099</v>
      </c>
      <c r="N1360">
        <v>0.35230493070267699</v>
      </c>
      <c r="O1360">
        <v>8.7007283037749499</v>
      </c>
      <c r="P1360">
        <v>166.51355756408299</v>
      </c>
      <c r="Q1360">
        <v>0.163968026051383</v>
      </c>
    </row>
    <row r="1361" spans="1:17" hidden="1" x14ac:dyDescent="0.3">
      <c r="A1361" t="s">
        <v>2889</v>
      </c>
      <c r="B1361" t="s">
        <v>2890</v>
      </c>
      <c r="C1361" t="str">
        <f>IFERROR(VLOOKUP(Table1[[#This Row],[Ticker]],[1]!Table2[[Symbol]:[Industry]],2,FALSE),"-")</f>
        <v>-</v>
      </c>
      <c r="D1361" t="s">
        <v>573</v>
      </c>
      <c r="E1361">
        <v>1299.56254792</v>
      </c>
      <c r="F1361">
        <v>199.01</v>
      </c>
      <c r="G1361">
        <v>35.914667298816603</v>
      </c>
      <c r="H1361">
        <v>28.006342138589702</v>
      </c>
      <c r="I1361">
        <v>38.299071606557199</v>
      </c>
      <c r="J1361">
        <v>12.297480070814499</v>
      </c>
      <c r="K1361">
        <v>157.40992118344599</v>
      </c>
      <c r="L1361">
        <v>138.680497309732</v>
      </c>
      <c r="M1361">
        <v>71.673753787094796</v>
      </c>
      <c r="N1361">
        <v>1.99210444198479</v>
      </c>
      <c r="O1361">
        <v>1.40193960102508</v>
      </c>
      <c r="P1361">
        <v>96.6501976284584</v>
      </c>
      <c r="Q1361">
        <v>4.3084611544851999E-2</v>
      </c>
    </row>
    <row r="1362" spans="1:17" hidden="1" x14ac:dyDescent="0.3">
      <c r="A1362" t="s">
        <v>2891</v>
      </c>
      <c r="B1362" t="s">
        <v>2892</v>
      </c>
      <c r="C1362" t="str">
        <f>IFERROR(VLOOKUP(Table1[[#This Row],[Ticker]],[1]!Table2[[Symbol]:[Industry]],2,FALSE),"-")</f>
        <v>-</v>
      </c>
      <c r="D1362" t="s">
        <v>405</v>
      </c>
      <c r="E1362">
        <v>1298.1572679999999</v>
      </c>
      <c r="F1362">
        <v>4010.4</v>
      </c>
      <c r="G1362">
        <v>9.8394988540119197</v>
      </c>
      <c r="H1362">
        <v>-1.8667650366042901</v>
      </c>
      <c r="I1362">
        <v>14.3911171749301</v>
      </c>
      <c r="J1362">
        <v>-3.85810017889525</v>
      </c>
      <c r="K1362">
        <v>3935.8283718150501</v>
      </c>
      <c r="L1362">
        <v>3450.5641138236401</v>
      </c>
      <c r="M1362">
        <v>48.637747389360399</v>
      </c>
      <c r="N1362">
        <v>0.473289206142187</v>
      </c>
      <c r="O1362">
        <v>13.547277079593</v>
      </c>
      <c r="P1362">
        <v>65.377319587628804</v>
      </c>
      <c r="Q1362">
        <v>1.3247664571604E-2</v>
      </c>
    </row>
    <row r="1363" spans="1:17" hidden="1" x14ac:dyDescent="0.3">
      <c r="A1363" t="s">
        <v>2893</v>
      </c>
      <c r="B1363" t="s">
        <v>2894</v>
      </c>
      <c r="C1363" t="str">
        <f>IFERROR(VLOOKUP(Table1[[#This Row],[Ticker]],[1]!Table2[[Symbol]:[Industry]],2,FALSE),"-")</f>
        <v>-</v>
      </c>
      <c r="D1363" t="s">
        <v>627</v>
      </c>
      <c r="E1363">
        <v>1292.5544113399999</v>
      </c>
      <c r="F1363">
        <v>2707.35</v>
      </c>
      <c r="G1363">
        <v>32.1182557482867</v>
      </c>
      <c r="H1363">
        <v>14.836993728522</v>
      </c>
      <c r="I1363">
        <v>23.718527737280901</v>
      </c>
      <c r="J1363">
        <v>7.0442512305458598</v>
      </c>
      <c r="K1363">
        <v>2442.72525426731</v>
      </c>
      <c r="L1363">
        <v>2101.6190637296199</v>
      </c>
      <c r="M1363">
        <v>84.340792170776993</v>
      </c>
      <c r="N1363">
        <v>1.24053126289035</v>
      </c>
      <c r="O1363">
        <v>14.4661754113801</v>
      </c>
      <c r="P1363">
        <v>78.702970297029694</v>
      </c>
      <c r="Q1363">
        <v>7.7081309365464007E-2</v>
      </c>
    </row>
    <row r="1364" spans="1:17" hidden="1" x14ac:dyDescent="0.3">
      <c r="A1364" t="s">
        <v>2895</v>
      </c>
      <c r="B1364" t="s">
        <v>2896</v>
      </c>
      <c r="C1364" t="str">
        <f>IFERROR(VLOOKUP(Table1[[#This Row],[Ticker]],[1]!Table2[[Symbol]:[Industry]],2,FALSE),"-")</f>
        <v>-</v>
      </c>
      <c r="D1364" t="s">
        <v>276</v>
      </c>
      <c r="E1364">
        <v>1291.961577759</v>
      </c>
      <c r="F1364">
        <v>142.03</v>
      </c>
      <c r="G1364">
        <v>21.501711157477398</v>
      </c>
      <c r="H1364">
        <v>-1.4005193922500101</v>
      </c>
      <c r="I1364">
        <v>24.628514686000301</v>
      </c>
      <c r="J1364">
        <v>-6.7854115531063597</v>
      </c>
      <c r="K1364">
        <v>133.90131576366201</v>
      </c>
      <c r="L1364">
        <v>115.80262927420701</v>
      </c>
      <c r="M1364">
        <v>38.262959337118197</v>
      </c>
      <c r="N1364">
        <v>1.1194089131987</v>
      </c>
      <c r="O1364">
        <v>16.102231922833099</v>
      </c>
      <c r="P1364">
        <v>73.418803418803407</v>
      </c>
      <c r="Q1364">
        <v>-2.3506312846340001E-3</v>
      </c>
    </row>
    <row r="1365" spans="1:17" hidden="1" x14ac:dyDescent="0.3">
      <c r="A1365" t="s">
        <v>2897</v>
      </c>
      <c r="B1365" t="s">
        <v>2898</v>
      </c>
      <c r="C1365" t="str">
        <f>IFERROR(VLOOKUP(Table1[[#This Row],[Ticker]],[1]!Table2[[Symbol]:[Industry]],2,FALSE),"-")</f>
        <v>-</v>
      </c>
      <c r="D1365" t="s">
        <v>989</v>
      </c>
      <c r="E1365">
        <v>1290.01826835</v>
      </c>
      <c r="F1365">
        <v>895.4</v>
      </c>
      <c r="G1365">
        <v>15.3858248727107</v>
      </c>
      <c r="H1365">
        <v>16.470256428787501</v>
      </c>
      <c r="I1365">
        <v>29.762496058366199</v>
      </c>
      <c r="J1365">
        <v>9.6442728548715593</v>
      </c>
      <c r="K1365">
        <v>791.99931249813096</v>
      </c>
      <c r="L1365">
        <v>688.58106836370598</v>
      </c>
      <c r="M1365">
        <v>81.456304255200195</v>
      </c>
      <c r="N1365">
        <v>2.5358023737508502</v>
      </c>
      <c r="O1365">
        <v>10.4534286352468</v>
      </c>
      <c r="P1365">
        <v>71.532567049808407</v>
      </c>
      <c r="Q1365">
        <v>0.11578414445315099</v>
      </c>
    </row>
    <row r="1366" spans="1:17" hidden="1" x14ac:dyDescent="0.3">
      <c r="A1366" t="s">
        <v>2899</v>
      </c>
      <c r="B1366" t="s">
        <v>2900</v>
      </c>
      <c r="C1366" t="str">
        <f>IFERROR(VLOOKUP(Table1[[#This Row],[Ticker]],[1]!Table2[[Symbol]:[Industry]],2,FALSE),"-")</f>
        <v>-</v>
      </c>
      <c r="D1366" t="s">
        <v>552</v>
      </c>
      <c r="E1366">
        <v>1289.409924304</v>
      </c>
      <c r="F1366">
        <v>240.39</v>
      </c>
      <c r="G1366">
        <v>0.97728669165383397</v>
      </c>
      <c r="H1366">
        <v>-3.55979507591594</v>
      </c>
      <c r="I1366">
        <v>-9.1835879644482095</v>
      </c>
      <c r="J1366">
        <v>-1.3508844009958501</v>
      </c>
      <c r="K1366">
        <v>242.44548929325299</v>
      </c>
      <c r="L1366">
        <v>227.22675505363699</v>
      </c>
      <c r="M1366">
        <v>43.657502312375897</v>
      </c>
      <c r="N1366">
        <v>0.27416133782917601</v>
      </c>
      <c r="O1366">
        <v>21.6356753608719</v>
      </c>
      <c r="P1366">
        <v>32.812154696132502</v>
      </c>
      <c r="Q1366">
        <v>3.9262273707810998E-2</v>
      </c>
    </row>
    <row r="1367" spans="1:17" hidden="1" x14ac:dyDescent="0.3">
      <c r="A1367" t="s">
        <v>2901</v>
      </c>
      <c r="B1367" t="s">
        <v>2902</v>
      </c>
      <c r="C1367" t="str">
        <f>IFERROR(VLOOKUP(Table1[[#This Row],[Ticker]],[1]!Table2[[Symbol]:[Industry]],2,FALSE),"-")</f>
        <v>-</v>
      </c>
      <c r="D1367" t="s">
        <v>204</v>
      </c>
      <c r="E1367">
        <v>1287.0785286099999</v>
      </c>
      <c r="F1367">
        <v>808.2</v>
      </c>
      <c r="G1367">
        <v>68.112463447831999</v>
      </c>
      <c r="H1367">
        <v>-17.253429138582199</v>
      </c>
      <c r="I1367">
        <v>7.8554922218210699</v>
      </c>
      <c r="J1367">
        <v>-5.8937561731715196</v>
      </c>
      <c r="K1367">
        <v>887.36808371926099</v>
      </c>
      <c r="L1367">
        <v>748.46996001536195</v>
      </c>
      <c r="M1367">
        <v>34.760510921941901</v>
      </c>
      <c r="N1367">
        <v>0.57586693225623597</v>
      </c>
      <c r="O1367">
        <v>35.430586488492899</v>
      </c>
      <c r="P1367">
        <v>116.675603217158</v>
      </c>
      <c r="Q1367">
        <v>0.19493293656763599</v>
      </c>
    </row>
    <row r="1368" spans="1:17" hidden="1" x14ac:dyDescent="0.3">
      <c r="A1368" t="s">
        <v>2903</v>
      </c>
      <c r="B1368" t="s">
        <v>2904</v>
      </c>
      <c r="C1368" t="str">
        <f>IFERROR(VLOOKUP(Table1[[#This Row],[Ticker]],[1]!Table2[[Symbol]:[Industry]],2,FALSE),"-")</f>
        <v>-</v>
      </c>
      <c r="D1368" t="s">
        <v>627</v>
      </c>
      <c r="E1368">
        <v>1282.8068505000001</v>
      </c>
      <c r="F1368">
        <v>174</v>
      </c>
      <c r="G1368">
        <v>-8.8677841096453491</v>
      </c>
      <c r="H1368">
        <v>-11.9816336422384</v>
      </c>
      <c r="I1368">
        <v>14.0793746368602</v>
      </c>
      <c r="J1368">
        <v>-3.5778597880251999</v>
      </c>
      <c r="K1368">
        <v>180.13166889162</v>
      </c>
      <c r="L1368">
        <v>153.04930583466799</v>
      </c>
      <c r="M1368">
        <v>42.798547349191999</v>
      </c>
      <c r="N1368">
        <v>0.39285910885800801</v>
      </c>
      <c r="O1368">
        <v>26.982758620689602</v>
      </c>
      <c r="P1368">
        <v>79.012345679012299</v>
      </c>
      <c r="Q1368">
        <v>0.15101409831517301</v>
      </c>
    </row>
    <row r="1369" spans="1:17" hidden="1" x14ac:dyDescent="0.3">
      <c r="A1369" t="s">
        <v>2905</v>
      </c>
      <c r="B1369" t="s">
        <v>2906</v>
      </c>
      <c r="C1369" t="str">
        <f>IFERROR(VLOOKUP(Table1[[#This Row],[Ticker]],[1]!Table2[[Symbol]:[Industry]],2,FALSE),"-")</f>
        <v>-</v>
      </c>
      <c r="D1369" t="s">
        <v>21</v>
      </c>
      <c r="E1369">
        <v>1280.78605836</v>
      </c>
      <c r="F1369">
        <v>710.6</v>
      </c>
      <c r="G1369">
        <v>560.53464082487903</v>
      </c>
      <c r="H1369">
        <v>-4.0293072710378901</v>
      </c>
      <c r="I1369">
        <v>136.60507326350501</v>
      </c>
      <c r="J1369">
        <v>-10.1995613493037</v>
      </c>
      <c r="K1369">
        <v>722.94434095096199</v>
      </c>
      <c r="M1369">
        <v>47.4782683562022</v>
      </c>
      <c r="N1369">
        <v>0.44782087165133899</v>
      </c>
      <c r="O1369">
        <v>40.444694624261103</v>
      </c>
      <c r="P1369">
        <v>662.03753351206399</v>
      </c>
    </row>
    <row r="1370" spans="1:17" hidden="1" x14ac:dyDescent="0.3">
      <c r="A1370" t="s">
        <v>2907</v>
      </c>
      <c r="B1370" t="s">
        <v>2908</v>
      </c>
      <c r="C1370" t="str">
        <f>IFERROR(VLOOKUP(Table1[[#This Row],[Ticker]],[1]!Table2[[Symbol]:[Industry]],2,FALSE),"-")</f>
        <v>-</v>
      </c>
      <c r="D1370" t="s">
        <v>138</v>
      </c>
      <c r="E1370">
        <v>1279.6800392969999</v>
      </c>
      <c r="F1370">
        <v>49.95</v>
      </c>
      <c r="G1370">
        <v>64.571121196791694</v>
      </c>
      <c r="H1370">
        <v>28.799124101511101</v>
      </c>
      <c r="I1370">
        <v>27.2541998116854</v>
      </c>
      <c r="J1370">
        <v>0.120615855690164</v>
      </c>
      <c r="K1370">
        <v>43.239015467911102</v>
      </c>
      <c r="L1370">
        <v>35.701586169805999</v>
      </c>
      <c r="M1370">
        <v>60.575259934006901</v>
      </c>
      <c r="N1370">
        <v>0.67687720727976097</v>
      </c>
      <c r="O1370">
        <v>8.5085085085085002</v>
      </c>
      <c r="P1370">
        <v>116.233766233766</v>
      </c>
      <c r="Q1370">
        <v>7.3597378667216995E-2</v>
      </c>
    </row>
    <row r="1371" spans="1:17" hidden="1" x14ac:dyDescent="0.3">
      <c r="A1371" t="s">
        <v>2909</v>
      </c>
      <c r="B1371" t="s">
        <v>2910</v>
      </c>
      <c r="C1371" t="str">
        <f>IFERROR(VLOOKUP(Table1[[#This Row],[Ticker]],[1]!Table2[[Symbol]:[Industry]],2,FALSE),"-")</f>
        <v>-</v>
      </c>
      <c r="D1371" t="s">
        <v>384</v>
      </c>
      <c r="E1371">
        <v>1277.8354295260001</v>
      </c>
      <c r="F1371">
        <v>191.57</v>
      </c>
      <c r="G1371">
        <v>-17.428519770834299</v>
      </c>
      <c r="H1371">
        <v>17.121584339903102</v>
      </c>
      <c r="I1371">
        <v>27.213103467271502</v>
      </c>
      <c r="J1371">
        <v>12.8273358561159</v>
      </c>
      <c r="K1371">
        <v>165.97012773499199</v>
      </c>
      <c r="L1371">
        <v>158.02302031113601</v>
      </c>
      <c r="M1371">
        <v>84.212336647762299</v>
      </c>
      <c r="N1371">
        <v>1.53394860890586</v>
      </c>
      <c r="O1371">
        <v>1.73826799603278</v>
      </c>
      <c r="P1371">
        <v>45.625237552261403</v>
      </c>
      <c r="Q1371">
        <v>-2.6125016137839999E-3</v>
      </c>
    </row>
    <row r="1372" spans="1:17" hidden="1" x14ac:dyDescent="0.3">
      <c r="A1372" t="s">
        <v>2911</v>
      </c>
      <c r="B1372" t="s">
        <v>2912</v>
      </c>
      <c r="C1372" t="str">
        <f>IFERROR(VLOOKUP(Table1[[#This Row],[Ticker]],[1]!Table2[[Symbol]:[Industry]],2,FALSE),"-")</f>
        <v>-</v>
      </c>
      <c r="D1372" t="s">
        <v>132</v>
      </c>
      <c r="E1372">
        <v>1277.0578571399999</v>
      </c>
      <c r="F1372">
        <v>833.45</v>
      </c>
      <c r="G1372">
        <v>-25.338351116854302</v>
      </c>
      <c r="H1372">
        <v>-5.4627655510403299</v>
      </c>
      <c r="I1372">
        <v>-22.343891327279401</v>
      </c>
      <c r="J1372">
        <v>-0.88648181012524996</v>
      </c>
      <c r="K1372">
        <v>821.11943932519898</v>
      </c>
      <c r="L1372">
        <v>843.18679917323004</v>
      </c>
      <c r="M1372">
        <v>52.683520171976298</v>
      </c>
      <c r="N1372">
        <v>1.6627658542635499</v>
      </c>
      <c r="O1372">
        <v>29.581858539804401</v>
      </c>
      <c r="P1372">
        <v>14.4534468552595</v>
      </c>
      <c r="Q1372">
        <v>9.5531288172462994E-2</v>
      </c>
    </row>
    <row r="1373" spans="1:17" hidden="1" x14ac:dyDescent="0.3">
      <c r="A1373" t="s">
        <v>2913</v>
      </c>
      <c r="B1373" t="s">
        <v>2914</v>
      </c>
      <c r="C1373" t="str">
        <f>IFERROR(VLOOKUP(Table1[[#This Row],[Ticker]],[1]!Table2[[Symbol]:[Industry]],2,FALSE),"-")</f>
        <v>-</v>
      </c>
      <c r="D1373" t="s">
        <v>54</v>
      </c>
      <c r="E1373">
        <v>1276.741300632</v>
      </c>
      <c r="F1373">
        <v>127.77</v>
      </c>
      <c r="G1373">
        <v>2.9602716868936199</v>
      </c>
      <c r="H1373">
        <v>5.3863606000587296</v>
      </c>
      <c r="I1373">
        <v>-8.1214494471814707</v>
      </c>
      <c r="J1373">
        <v>-6.8995613493037897</v>
      </c>
      <c r="K1373">
        <v>117.540191451398</v>
      </c>
      <c r="L1373">
        <v>112.15733425142599</v>
      </c>
      <c r="M1373">
        <v>44.016952238376199</v>
      </c>
      <c r="N1373">
        <v>1.7633546745856701</v>
      </c>
      <c r="O1373">
        <v>17.0853878062142</v>
      </c>
      <c r="P1373">
        <v>65.184227537168695</v>
      </c>
      <c r="Q1373">
        <v>-2.1290530350809998E-3</v>
      </c>
    </row>
    <row r="1374" spans="1:17" hidden="1" x14ac:dyDescent="0.3">
      <c r="A1374" t="s">
        <v>2915</v>
      </c>
      <c r="B1374" t="s">
        <v>2916</v>
      </c>
      <c r="C1374" t="str">
        <f>IFERROR(VLOOKUP(Table1[[#This Row],[Ticker]],[1]!Table2[[Symbol]:[Industry]],2,FALSE),"-")</f>
        <v>-</v>
      </c>
      <c r="D1374" t="s">
        <v>127</v>
      </c>
      <c r="E1374">
        <v>1273.4409120400001</v>
      </c>
      <c r="F1374">
        <v>650.04999999999995</v>
      </c>
      <c r="G1374">
        <v>-25.588272168417699</v>
      </c>
      <c r="H1374">
        <v>-10.769503349469201</v>
      </c>
      <c r="I1374">
        <v>-10.911635290565799</v>
      </c>
      <c r="J1374">
        <v>-4.9600734340626502</v>
      </c>
      <c r="K1374">
        <v>691.51558927303904</v>
      </c>
      <c r="L1374">
        <v>652.23218914323502</v>
      </c>
      <c r="M1374">
        <v>29.775137907467101</v>
      </c>
      <c r="N1374">
        <v>0.77666976842311397</v>
      </c>
      <c r="O1374">
        <v>29.990000769171601</v>
      </c>
      <c r="P1374">
        <v>18.4061930783242</v>
      </c>
      <c r="Q1374">
        <v>5.0989243422502002E-2</v>
      </c>
    </row>
    <row r="1375" spans="1:17" hidden="1" x14ac:dyDescent="0.3">
      <c r="A1375" t="s">
        <v>2917</v>
      </c>
      <c r="B1375" t="s">
        <v>2918</v>
      </c>
      <c r="C1375" t="str">
        <f>IFERROR(VLOOKUP(Table1[[#This Row],[Ticker]],[1]!Table2[[Symbol]:[Industry]],2,FALSE),"-")</f>
        <v>-</v>
      </c>
      <c r="D1375" t="s">
        <v>72</v>
      </c>
      <c r="E1375">
        <v>1269.558738944</v>
      </c>
      <c r="F1375">
        <v>70.67</v>
      </c>
      <c r="G1375">
        <v>61.246491574119503</v>
      </c>
      <c r="H1375">
        <v>1.0864963812769901</v>
      </c>
      <c r="I1375">
        <v>-29.5881627044193</v>
      </c>
      <c r="J1375">
        <v>-6.1805070091485304</v>
      </c>
      <c r="K1375">
        <v>73.150346640548705</v>
      </c>
      <c r="L1375">
        <v>72.227033096929205</v>
      </c>
      <c r="M1375">
        <v>37.347060879455498</v>
      </c>
      <c r="N1375">
        <v>0.82441217978973902</v>
      </c>
      <c r="O1375">
        <v>103.480967878873</v>
      </c>
      <c r="P1375">
        <v>90.280021540118398</v>
      </c>
      <c r="Q1375">
        <v>0.34007513736692402</v>
      </c>
    </row>
    <row r="1376" spans="1:17" hidden="1" x14ac:dyDescent="0.3">
      <c r="A1376" t="s">
        <v>2919</v>
      </c>
      <c r="B1376" t="s">
        <v>2920</v>
      </c>
      <c r="C1376" t="str">
        <f>IFERROR(VLOOKUP(Table1[[#This Row],[Ticker]],[1]!Table2[[Symbol]:[Industry]],2,FALSE),"-")</f>
        <v>-</v>
      </c>
      <c r="D1376" t="s">
        <v>225</v>
      </c>
      <c r="E1376">
        <v>1268.2909394999999</v>
      </c>
      <c r="F1376">
        <v>445.85</v>
      </c>
      <c r="G1376">
        <v>57.944872214751697</v>
      </c>
      <c r="H1376">
        <v>-0.57393629171294802</v>
      </c>
      <c r="I1376">
        <v>-11.1825724120018</v>
      </c>
      <c r="J1376">
        <v>-3.5263111384355201</v>
      </c>
      <c r="K1376">
        <v>431.85344474925301</v>
      </c>
      <c r="L1376">
        <v>380.76936463973499</v>
      </c>
      <c r="M1376">
        <v>48.327962395364601</v>
      </c>
      <c r="N1376">
        <v>0.66731598595018304</v>
      </c>
      <c r="O1376">
        <v>17.7526073791634</v>
      </c>
      <c r="P1376">
        <v>101.241254795757</v>
      </c>
      <c r="Q1376">
        <v>0.124845362670849</v>
      </c>
    </row>
    <row r="1377" spans="1:17" hidden="1" x14ac:dyDescent="0.3">
      <c r="A1377" t="s">
        <v>2921</v>
      </c>
      <c r="B1377" t="s">
        <v>2922</v>
      </c>
      <c r="C1377" t="str">
        <f>IFERROR(VLOOKUP(Table1[[#This Row],[Ticker]],[1]!Table2[[Symbol]:[Industry]],2,FALSE),"-")</f>
        <v>-</v>
      </c>
      <c r="D1377" t="s">
        <v>1401</v>
      </c>
      <c r="E1377">
        <v>1267.8394301399901</v>
      </c>
      <c r="F1377">
        <v>866.2</v>
      </c>
      <c r="G1377">
        <v>124.575019294724</v>
      </c>
      <c r="H1377">
        <v>-3.9933940706691899</v>
      </c>
      <c r="I1377">
        <v>106.936149068102</v>
      </c>
      <c r="J1377">
        <v>-4.5747193785186697</v>
      </c>
      <c r="K1377">
        <v>744.68907947582704</v>
      </c>
      <c r="L1377">
        <v>553.03845816441401</v>
      </c>
      <c r="M1377">
        <v>49.494399298823403</v>
      </c>
      <c r="N1377">
        <v>0.58590353009584195</v>
      </c>
      <c r="O1377">
        <v>18.563842068806199</v>
      </c>
      <c r="P1377">
        <v>166.52307692307599</v>
      </c>
      <c r="Q1377">
        <v>0.15022949289496401</v>
      </c>
    </row>
    <row r="1378" spans="1:17" hidden="1" x14ac:dyDescent="0.3">
      <c r="A1378" t="s">
        <v>2923</v>
      </c>
      <c r="B1378" t="s">
        <v>2924</v>
      </c>
      <c r="C1378" t="str">
        <f>IFERROR(VLOOKUP(Table1[[#This Row],[Ticker]],[1]!Table2[[Symbol]:[Industry]],2,FALSE),"-")</f>
        <v>-</v>
      </c>
      <c r="D1378" t="s">
        <v>706</v>
      </c>
      <c r="E1378">
        <v>1267.24243486</v>
      </c>
      <c r="F1378">
        <v>144.93</v>
      </c>
      <c r="G1378">
        <v>-52.045482157233899</v>
      </c>
      <c r="H1378">
        <v>-5.3459739377045503</v>
      </c>
      <c r="I1378">
        <v>-34.420845659805899</v>
      </c>
      <c r="J1378">
        <v>-0.65314225116055702</v>
      </c>
      <c r="K1378">
        <v>153.55315824317901</v>
      </c>
      <c r="L1378">
        <v>160.76163998464901</v>
      </c>
      <c r="M1378">
        <v>34.140248694623402</v>
      </c>
      <c r="N1378">
        <v>1.24687747344379</v>
      </c>
      <c r="O1378">
        <v>37.963154626371299</v>
      </c>
      <c r="P1378">
        <v>14.659810126582199</v>
      </c>
      <c r="Q1378">
        <v>6.0870054266172001E-2</v>
      </c>
    </row>
    <row r="1379" spans="1:17" hidden="1" x14ac:dyDescent="0.3">
      <c r="A1379" t="s">
        <v>2925</v>
      </c>
      <c r="B1379" t="s">
        <v>2926</v>
      </c>
      <c r="C1379" t="str">
        <f>IFERROR(VLOOKUP(Table1[[#This Row],[Ticker]],[1]!Table2[[Symbol]:[Industry]],2,FALSE),"-")</f>
        <v>-</v>
      </c>
      <c r="D1379" t="s">
        <v>750</v>
      </c>
      <c r="E1379">
        <v>1267.231135305</v>
      </c>
      <c r="F1379">
        <v>235.95</v>
      </c>
      <c r="G1379">
        <v>-39.182044817484098</v>
      </c>
      <c r="H1379">
        <v>-21.143586669800001</v>
      </c>
      <c r="I1379">
        <v>-22.614594760079399</v>
      </c>
      <c r="J1379">
        <v>-7.5689095583466601</v>
      </c>
      <c r="K1379">
        <v>269.77007302813399</v>
      </c>
      <c r="M1379">
        <v>27.899106123157601</v>
      </c>
      <c r="N1379">
        <v>0.65030600197071398</v>
      </c>
      <c r="O1379">
        <v>35.918626827717702</v>
      </c>
      <c r="P1379">
        <v>3.6459477267735498</v>
      </c>
    </row>
    <row r="1380" spans="1:17" hidden="1" x14ac:dyDescent="0.3">
      <c r="A1380" t="s">
        <v>2927</v>
      </c>
      <c r="B1380" t="s">
        <v>2928</v>
      </c>
      <c r="C1380" t="str">
        <f>IFERROR(VLOOKUP(Table1[[#This Row],[Ticker]],[1]!Table2[[Symbol]:[Industry]],2,FALSE),"-")</f>
        <v>-</v>
      </c>
      <c r="D1380" t="s">
        <v>627</v>
      </c>
      <c r="E1380">
        <v>1265.0932165950001</v>
      </c>
      <c r="F1380">
        <v>50.58</v>
      </c>
      <c r="G1380">
        <v>-32.136978241861001</v>
      </c>
      <c r="H1380">
        <v>6.36391569657372</v>
      </c>
      <c r="I1380">
        <v>-11.103354457692401</v>
      </c>
      <c r="J1380">
        <v>5.0734124575522097</v>
      </c>
      <c r="K1380">
        <v>46.337725191085198</v>
      </c>
      <c r="L1380">
        <v>47.136068228542101</v>
      </c>
      <c r="M1380">
        <v>63.027889275524998</v>
      </c>
      <c r="N1380">
        <v>1.44179979275013</v>
      </c>
      <c r="O1380">
        <v>32.661130881771399</v>
      </c>
      <c r="P1380">
        <v>38.956043956043899</v>
      </c>
      <c r="Q1380">
        <v>-2.8432066864054001E-2</v>
      </c>
    </row>
    <row r="1381" spans="1:17" hidden="1" x14ac:dyDescent="0.3">
      <c r="A1381" t="s">
        <v>2929</v>
      </c>
      <c r="B1381" t="s">
        <v>2930</v>
      </c>
      <c r="C1381" t="str">
        <f>IFERROR(VLOOKUP(Table1[[#This Row],[Ticker]],[1]!Table2[[Symbol]:[Industry]],2,FALSE),"-")</f>
        <v>-</v>
      </c>
      <c r="D1381" t="s">
        <v>706</v>
      </c>
      <c r="E1381">
        <v>1258.6742139999999</v>
      </c>
      <c r="F1381">
        <v>312.7</v>
      </c>
      <c r="G1381">
        <v>22.358384824608599</v>
      </c>
      <c r="H1381">
        <v>11.979425707055601</v>
      </c>
      <c r="I1381">
        <v>-14.240856098322499</v>
      </c>
      <c r="J1381">
        <v>-2.02855288634695</v>
      </c>
      <c r="K1381">
        <v>293.81728837313699</v>
      </c>
      <c r="L1381">
        <v>266.93335920183699</v>
      </c>
      <c r="M1381">
        <v>56.123620830893998</v>
      </c>
      <c r="N1381">
        <v>0.770065442295089</v>
      </c>
      <c r="O1381">
        <v>27.598337064278802</v>
      </c>
      <c r="P1381">
        <v>71.907641561297396</v>
      </c>
    </row>
    <row r="1382" spans="1:17" hidden="1" x14ac:dyDescent="0.3">
      <c r="A1382" t="s">
        <v>2931</v>
      </c>
      <c r="B1382" t="s">
        <v>2932</v>
      </c>
      <c r="C1382" t="str">
        <f>IFERROR(VLOOKUP(Table1[[#This Row],[Ticker]],[1]!Table2[[Symbol]:[Industry]],2,FALSE),"-")</f>
        <v>-</v>
      </c>
      <c r="D1382" t="s">
        <v>1607</v>
      </c>
      <c r="E1382">
        <v>1258.6054767749999</v>
      </c>
      <c r="F1382">
        <v>1728.05</v>
      </c>
      <c r="G1382">
        <v>31.7003552539806</v>
      </c>
      <c r="H1382">
        <v>7.0758779160251903E-2</v>
      </c>
      <c r="I1382">
        <v>20.5529332543646</v>
      </c>
      <c r="J1382">
        <v>2.9337405160882599</v>
      </c>
      <c r="K1382">
        <v>1592.8690890115899</v>
      </c>
      <c r="L1382">
        <v>1355.3816327212</v>
      </c>
      <c r="M1382">
        <v>52.388130710717803</v>
      </c>
      <c r="N1382">
        <v>0.57020298925177504</v>
      </c>
      <c r="O1382">
        <v>2.8095251873498901</v>
      </c>
      <c r="P1382">
        <v>77.226808881595801</v>
      </c>
      <c r="Q1382">
        <v>6.9907316161929994E-2</v>
      </c>
    </row>
    <row r="1383" spans="1:17" hidden="1" x14ac:dyDescent="0.3">
      <c r="A1383" t="s">
        <v>2933</v>
      </c>
      <c r="B1383" t="s">
        <v>2934</v>
      </c>
      <c r="C1383" t="str">
        <f>IFERROR(VLOOKUP(Table1[[#This Row],[Ticker]],[1]!Table2[[Symbol]:[Industry]],2,FALSE),"-")</f>
        <v>-</v>
      </c>
      <c r="D1383" t="s">
        <v>127</v>
      </c>
      <c r="E1383">
        <v>1257.5153448000001</v>
      </c>
      <c r="F1383">
        <v>141.69</v>
      </c>
      <c r="G1383">
        <v>-24.657839358264098</v>
      </c>
      <c r="H1383">
        <v>-0.89199302330488806</v>
      </c>
      <c r="I1383">
        <v>-20.697945193568302</v>
      </c>
      <c r="J1383">
        <v>-6.6106668001443403</v>
      </c>
      <c r="K1383">
        <v>145.56221040934599</v>
      </c>
      <c r="L1383">
        <v>145.06601774348701</v>
      </c>
      <c r="M1383">
        <v>45.840084606327302</v>
      </c>
      <c r="N1383">
        <v>0.67225160758043401</v>
      </c>
      <c r="O1383">
        <v>37.1303550003528</v>
      </c>
      <c r="P1383">
        <v>21.6223175965665</v>
      </c>
      <c r="Q1383">
        <v>3.9364733668608001E-2</v>
      </c>
    </row>
    <row r="1384" spans="1:17" hidden="1" x14ac:dyDescent="0.3">
      <c r="A1384" t="s">
        <v>2935</v>
      </c>
      <c r="B1384" t="s">
        <v>2936</v>
      </c>
      <c r="C1384" t="str">
        <f>IFERROR(VLOOKUP(Table1[[#This Row],[Ticker]],[1]!Table2[[Symbol]:[Industry]],2,FALSE),"-")</f>
        <v>-</v>
      </c>
      <c r="D1384" t="s">
        <v>21</v>
      </c>
      <c r="E1384">
        <v>1252.8744654249999</v>
      </c>
      <c r="F1384">
        <v>130.16999999999999</v>
      </c>
      <c r="G1384">
        <v>190.12976288150401</v>
      </c>
      <c r="H1384">
        <v>46.125207239890003</v>
      </c>
      <c r="I1384">
        <v>73.358331226309303</v>
      </c>
      <c r="J1384">
        <v>5.3816352318927798</v>
      </c>
      <c r="K1384">
        <v>95.001909331833005</v>
      </c>
      <c r="L1384">
        <v>68.352132562051906</v>
      </c>
      <c r="M1384">
        <v>68.937836505329003</v>
      </c>
      <c r="N1384">
        <v>2.3052701750979501</v>
      </c>
      <c r="O1384">
        <v>0</v>
      </c>
      <c r="P1384">
        <v>352.76521739130402</v>
      </c>
    </row>
    <row r="1385" spans="1:17" hidden="1" x14ac:dyDescent="0.3">
      <c r="A1385" t="s">
        <v>2937</v>
      </c>
      <c r="B1385" t="s">
        <v>2938</v>
      </c>
      <c r="C1385" t="str">
        <f>IFERROR(VLOOKUP(Table1[[#This Row],[Ticker]],[1]!Table2[[Symbol]:[Industry]],2,FALSE),"-")</f>
        <v>-</v>
      </c>
      <c r="D1385" t="s">
        <v>1665</v>
      </c>
      <c r="E1385">
        <v>1250.9531036200001</v>
      </c>
      <c r="F1385">
        <v>109.75</v>
      </c>
      <c r="G1385">
        <v>254.97626709488199</v>
      </c>
      <c r="H1385">
        <v>44.066296000945698</v>
      </c>
      <c r="I1385">
        <v>59.744809782289103</v>
      </c>
      <c r="J1385">
        <v>9.2619771122346499</v>
      </c>
      <c r="K1385">
        <v>82.050049294373295</v>
      </c>
      <c r="L1385">
        <v>62.828426018676403</v>
      </c>
      <c r="M1385">
        <v>74.878991123343496</v>
      </c>
      <c r="N1385">
        <v>2.2054512874171599</v>
      </c>
      <c r="O1385">
        <v>4.32801822323463</v>
      </c>
      <c r="P1385">
        <v>325.38759689922398</v>
      </c>
      <c r="Q1385">
        <v>5.9331923125381998E-2</v>
      </c>
    </row>
    <row r="1386" spans="1:17" hidden="1" x14ac:dyDescent="0.3">
      <c r="A1386" t="s">
        <v>2939</v>
      </c>
      <c r="B1386" t="s">
        <v>2940</v>
      </c>
      <c r="C1386" t="str">
        <f>IFERROR(VLOOKUP(Table1[[#This Row],[Ticker]],[1]!Table2[[Symbol]:[Industry]],2,FALSE),"-")</f>
        <v>-</v>
      </c>
      <c r="D1386" t="s">
        <v>127</v>
      </c>
      <c r="E1386">
        <v>1248.7957719999999</v>
      </c>
      <c r="F1386">
        <v>960</v>
      </c>
      <c r="G1386">
        <v>552.78465185218204</v>
      </c>
      <c r="H1386">
        <v>7.6324389780350597</v>
      </c>
      <c r="I1386">
        <v>62.238196706510301</v>
      </c>
      <c r="J1386">
        <v>-4.4480405977830397</v>
      </c>
      <c r="K1386">
        <v>874.84402443984595</v>
      </c>
      <c r="L1386">
        <v>628.89092622047599</v>
      </c>
      <c r="M1386">
        <v>59.300497936458598</v>
      </c>
      <c r="N1386">
        <v>0.72770638463574999</v>
      </c>
      <c r="O1386">
        <v>6.0416666666666501</v>
      </c>
      <c r="P1386">
        <v>775.51299589603195</v>
      </c>
      <c r="Q1386">
        <v>0.17450740782454099</v>
      </c>
    </row>
    <row r="1387" spans="1:17" hidden="1" x14ac:dyDescent="0.3">
      <c r="A1387" t="s">
        <v>2941</v>
      </c>
      <c r="B1387" t="s">
        <v>2942</v>
      </c>
      <c r="C1387" t="str">
        <f>IFERROR(VLOOKUP(Table1[[#This Row],[Ticker]],[1]!Table2[[Symbol]:[Industry]],2,FALSE),"-")</f>
        <v>-</v>
      </c>
      <c r="D1387" t="s">
        <v>2943</v>
      </c>
      <c r="E1387">
        <v>1239.2010175</v>
      </c>
      <c r="F1387">
        <v>510.15</v>
      </c>
      <c r="G1387">
        <v>113.54849571160401</v>
      </c>
      <c r="H1387">
        <v>6.2048378744344701</v>
      </c>
      <c r="I1387">
        <v>53.490328679564399</v>
      </c>
      <c r="J1387">
        <v>-6.4190913449248699</v>
      </c>
      <c r="K1387">
        <v>472.85964607271302</v>
      </c>
      <c r="L1387">
        <v>370.40767334925903</v>
      </c>
      <c r="M1387">
        <v>38.552786331098901</v>
      </c>
      <c r="N1387">
        <v>1.18975997160477</v>
      </c>
      <c r="O1387">
        <v>7.8114280113692001</v>
      </c>
      <c r="P1387">
        <v>172.80748663101599</v>
      </c>
    </row>
    <row r="1388" spans="1:17" hidden="1" x14ac:dyDescent="0.3">
      <c r="A1388" t="s">
        <v>2944</v>
      </c>
      <c r="B1388" t="s">
        <v>2945</v>
      </c>
      <c r="C1388" t="str">
        <f>IFERROR(VLOOKUP(Table1[[#This Row],[Ticker]],[1]!Table2[[Symbol]:[Industry]],2,FALSE),"-")</f>
        <v>-</v>
      </c>
      <c r="D1388" t="s">
        <v>21</v>
      </c>
      <c r="E1388">
        <v>1233.43896</v>
      </c>
      <c r="F1388">
        <v>1030.05</v>
      </c>
      <c r="G1388">
        <v>-35.443669889676897</v>
      </c>
      <c r="H1388">
        <v>-3.22544489802659</v>
      </c>
      <c r="I1388">
        <v>-31.023106989044901</v>
      </c>
      <c r="J1388">
        <v>-2.4841767339191798</v>
      </c>
      <c r="K1388">
        <v>1074.08366296657</v>
      </c>
      <c r="L1388">
        <v>1091.3221216250399</v>
      </c>
      <c r="M1388">
        <v>46.348445862002599</v>
      </c>
      <c r="N1388">
        <v>0.74397053677325098</v>
      </c>
      <c r="O1388">
        <v>42.459103926993798</v>
      </c>
      <c r="P1388">
        <v>7.7965569567264899</v>
      </c>
      <c r="Q1388">
        <v>0.112473081362103</v>
      </c>
    </row>
    <row r="1389" spans="1:17" hidden="1" x14ac:dyDescent="0.3">
      <c r="A1389" t="s">
        <v>2946</v>
      </c>
      <c r="B1389" t="s">
        <v>2947</v>
      </c>
      <c r="C1389" t="str">
        <f>IFERROR(VLOOKUP(Table1[[#This Row],[Ticker]],[1]!Table2[[Symbol]:[Industry]],2,FALSE),"-")</f>
        <v>-</v>
      </c>
      <c r="D1389" t="s">
        <v>384</v>
      </c>
      <c r="E1389">
        <v>1229.8836014399999</v>
      </c>
      <c r="F1389">
        <v>361.5</v>
      </c>
      <c r="G1389">
        <v>33.0014319344941</v>
      </c>
      <c r="H1389">
        <v>14.4409798305031</v>
      </c>
      <c r="I1389">
        <v>36.821551724690799</v>
      </c>
      <c r="J1389">
        <v>-4.1016987184315701</v>
      </c>
      <c r="K1389">
        <v>328.74946868465202</v>
      </c>
      <c r="L1389">
        <v>270.75372077012503</v>
      </c>
      <c r="M1389">
        <v>53.260226157025301</v>
      </c>
      <c r="N1389">
        <v>0.45477348928401601</v>
      </c>
      <c r="O1389">
        <v>7.7869986168741301</v>
      </c>
      <c r="P1389">
        <v>83.549124143183505</v>
      </c>
    </row>
    <row r="1390" spans="1:17" hidden="1" x14ac:dyDescent="0.3">
      <c r="A1390" t="s">
        <v>2948</v>
      </c>
      <c r="B1390" t="s">
        <v>2949</v>
      </c>
      <c r="C1390" t="str">
        <f>IFERROR(VLOOKUP(Table1[[#This Row],[Ticker]],[1]!Table2[[Symbol]:[Industry]],2,FALSE),"-")</f>
        <v>-</v>
      </c>
      <c r="D1390" t="s">
        <v>1210</v>
      </c>
      <c r="E1390">
        <v>1225.4415750000001</v>
      </c>
      <c r="F1390">
        <v>177.05</v>
      </c>
      <c r="G1390">
        <v>217.240673045931</v>
      </c>
      <c r="H1390">
        <v>-24.8364975205691</v>
      </c>
      <c r="I1390">
        <v>-23.567706741291602</v>
      </c>
      <c r="J1390">
        <v>-9.1761233869071201</v>
      </c>
      <c r="K1390">
        <v>195.70580480027701</v>
      </c>
      <c r="L1390">
        <v>158.944659257713</v>
      </c>
      <c r="M1390">
        <v>27.7442433272202</v>
      </c>
      <c r="N1390">
        <v>0.39423514434309598</v>
      </c>
      <c r="O1390">
        <v>40.016944365998299</v>
      </c>
      <c r="P1390">
        <v>316.19652092148499</v>
      </c>
      <c r="Q1390">
        <v>0.178842355983267</v>
      </c>
    </row>
    <row r="1391" spans="1:17" hidden="1" x14ac:dyDescent="0.3">
      <c r="A1391" t="s">
        <v>2950</v>
      </c>
      <c r="B1391" t="s">
        <v>2951</v>
      </c>
      <c r="C1391" t="str">
        <f>IFERROR(VLOOKUP(Table1[[#This Row],[Ticker]],[1]!Table2[[Symbol]:[Industry]],2,FALSE),"-")</f>
        <v>-</v>
      </c>
      <c r="D1391" t="s">
        <v>2952</v>
      </c>
      <c r="E1391">
        <v>1224.9186623999999</v>
      </c>
      <c r="F1391">
        <v>1466.25</v>
      </c>
      <c r="G1391">
        <v>94.693472095226994</v>
      </c>
      <c r="H1391">
        <v>16.903622658450001</v>
      </c>
      <c r="I1391">
        <v>62.859760100971599</v>
      </c>
      <c r="J1391">
        <v>4.1893547593575304</v>
      </c>
      <c r="K1391">
        <v>1244.9575330523601</v>
      </c>
      <c r="L1391">
        <v>959.16269898959899</v>
      </c>
      <c r="M1391">
        <v>60.090373456392399</v>
      </c>
      <c r="N1391">
        <v>0.50002209823686605</v>
      </c>
      <c r="O1391">
        <v>5.7118499573742598</v>
      </c>
      <c r="P1391">
        <v>144.375</v>
      </c>
      <c r="Q1391">
        <v>9.0476151205172994E-2</v>
      </c>
    </row>
    <row r="1392" spans="1:17" hidden="1" x14ac:dyDescent="0.3">
      <c r="A1392" t="s">
        <v>2953</v>
      </c>
      <c r="B1392" t="s">
        <v>2954</v>
      </c>
      <c r="C1392" t="str">
        <f>IFERROR(VLOOKUP(Table1[[#This Row],[Ticker]],[1]!Table2[[Symbol]:[Industry]],2,FALSE),"-")</f>
        <v>-</v>
      </c>
      <c r="D1392" t="s">
        <v>132</v>
      </c>
      <c r="E1392">
        <v>1224.05337439</v>
      </c>
      <c r="F1392">
        <v>942.5</v>
      </c>
      <c r="G1392">
        <v>142.97224203977299</v>
      </c>
      <c r="H1392">
        <v>-6.7175785616287804</v>
      </c>
      <c r="I1392">
        <v>38.3097959512681</v>
      </c>
      <c r="J1392">
        <v>-2.2666162712482998</v>
      </c>
      <c r="K1392">
        <v>986.83841557704898</v>
      </c>
      <c r="L1392">
        <v>749.07787360357202</v>
      </c>
      <c r="M1392">
        <v>51.1488676032195</v>
      </c>
      <c r="N1392">
        <v>0.368404198541184</v>
      </c>
      <c r="O1392">
        <v>53.050397877983997</v>
      </c>
      <c r="P1392">
        <v>200.637958532695</v>
      </c>
    </row>
    <row r="1393" spans="1:17" hidden="1" x14ac:dyDescent="0.3">
      <c r="A1393" t="s">
        <v>2955</v>
      </c>
      <c r="B1393" t="s">
        <v>2956</v>
      </c>
      <c r="C1393" t="str">
        <f>IFERROR(VLOOKUP(Table1[[#This Row],[Ticker]],[1]!Table2[[Symbol]:[Industry]],2,FALSE),"-")</f>
        <v>-</v>
      </c>
      <c r="D1393" t="s">
        <v>535</v>
      </c>
      <c r="E1393">
        <v>1218.2582179200001</v>
      </c>
      <c r="F1393">
        <v>105.15</v>
      </c>
      <c r="G1393">
        <v>142.906237106574</v>
      </c>
      <c r="H1393">
        <v>4.1390228427204097</v>
      </c>
      <c r="I1393">
        <v>20.305084165165301</v>
      </c>
      <c r="J1393">
        <v>18.512208808249401</v>
      </c>
      <c r="K1393">
        <v>90.555215210312795</v>
      </c>
      <c r="L1393">
        <v>76.160527927674593</v>
      </c>
      <c r="M1393">
        <v>76.368386006858501</v>
      </c>
      <c r="N1393">
        <v>1.1784887946898699</v>
      </c>
      <c r="O1393">
        <v>8.0361388492629509</v>
      </c>
      <c r="P1393">
        <v>186.986820644749</v>
      </c>
      <c r="Q1393">
        <v>0.105086170667787</v>
      </c>
    </row>
    <row r="1394" spans="1:17" hidden="1" x14ac:dyDescent="0.3">
      <c r="A1394" t="s">
        <v>2957</v>
      </c>
      <c r="B1394" t="s">
        <v>2958</v>
      </c>
      <c r="C1394" t="str">
        <f>IFERROR(VLOOKUP(Table1[[#This Row],[Ticker]],[1]!Table2[[Symbol]:[Industry]],2,FALSE),"-")</f>
        <v>-</v>
      </c>
      <c r="D1394" t="s">
        <v>204</v>
      </c>
      <c r="E1394">
        <v>1217.7</v>
      </c>
      <c r="F1394">
        <v>127.69</v>
      </c>
      <c r="G1394">
        <v>89.613730307973597</v>
      </c>
      <c r="H1394">
        <v>21.888834321882399</v>
      </c>
      <c r="I1394">
        <v>32.0613677427922</v>
      </c>
      <c r="J1394">
        <v>11.952683242847799</v>
      </c>
      <c r="K1394">
        <v>100.835803374699</v>
      </c>
      <c r="L1394">
        <v>86.7240864389981</v>
      </c>
      <c r="M1394">
        <v>76.222038573550194</v>
      </c>
      <c r="N1394">
        <v>2.6537572017138098</v>
      </c>
      <c r="O1394">
        <v>0.94760748688229501</v>
      </c>
      <c r="P1394">
        <v>152.851485148514</v>
      </c>
      <c r="Q1394">
        <v>5.7958019006742002E-2</v>
      </c>
    </row>
    <row r="1395" spans="1:17" hidden="1" x14ac:dyDescent="0.3">
      <c r="A1395" t="s">
        <v>2959</v>
      </c>
      <c r="B1395" t="s">
        <v>2960</v>
      </c>
      <c r="C1395" t="str">
        <f>IFERROR(VLOOKUP(Table1[[#This Row],[Ticker]],[1]!Table2[[Symbol]:[Industry]],2,FALSE),"-")</f>
        <v>-</v>
      </c>
      <c r="D1395" t="s">
        <v>252</v>
      </c>
      <c r="E1395">
        <v>1216.81355328</v>
      </c>
      <c r="F1395">
        <v>263.14999999999998</v>
      </c>
      <c r="G1395">
        <v>77.196877557511996</v>
      </c>
      <c r="H1395">
        <v>29.3187550489411</v>
      </c>
      <c r="I1395">
        <v>22.0343034289983</v>
      </c>
      <c r="J1395">
        <v>2.5851996809810101</v>
      </c>
      <c r="K1395">
        <v>210.07431805961599</v>
      </c>
      <c r="L1395">
        <v>191.61818578666899</v>
      </c>
      <c r="M1395">
        <v>82.835822335145096</v>
      </c>
      <c r="N1395">
        <v>2.5772132248505399</v>
      </c>
      <c r="O1395">
        <v>4.3131293938818196</v>
      </c>
      <c r="P1395">
        <v>123.95744680851</v>
      </c>
      <c r="Q1395">
        <v>0.134152916797627</v>
      </c>
    </row>
    <row r="1396" spans="1:17" hidden="1" x14ac:dyDescent="0.3">
      <c r="A1396" t="s">
        <v>2961</v>
      </c>
      <c r="B1396" t="s">
        <v>2962</v>
      </c>
      <c r="C1396" t="str">
        <f>IFERROR(VLOOKUP(Table1[[#This Row],[Ticker]],[1]!Table2[[Symbol]:[Industry]],2,FALSE),"-")</f>
        <v>-</v>
      </c>
      <c r="D1396" t="s">
        <v>538</v>
      </c>
      <c r="E1396">
        <v>1214.6053191359999</v>
      </c>
      <c r="F1396">
        <v>103.39</v>
      </c>
      <c r="G1396">
        <v>31.6346907022217</v>
      </c>
      <c r="H1396">
        <v>20.3491080295085</v>
      </c>
      <c r="I1396">
        <v>6.7842084420400699</v>
      </c>
      <c r="J1396">
        <v>-7.4118203642272604</v>
      </c>
      <c r="K1396">
        <v>90.352737916545195</v>
      </c>
      <c r="L1396">
        <v>82.745403376228197</v>
      </c>
      <c r="M1396">
        <v>56.711705940288802</v>
      </c>
      <c r="N1396">
        <v>1.6680875937275501</v>
      </c>
      <c r="O1396">
        <v>22.594061321210901</v>
      </c>
      <c r="P1396">
        <v>78.566493955094998</v>
      </c>
      <c r="Q1396">
        <v>-5.0374900727548001E-2</v>
      </c>
    </row>
    <row r="1397" spans="1:17" hidden="1" x14ac:dyDescent="0.3">
      <c r="A1397" t="s">
        <v>2963</v>
      </c>
      <c r="B1397" t="s">
        <v>2964</v>
      </c>
      <c r="C1397" t="str">
        <f>IFERROR(VLOOKUP(Table1[[#This Row],[Ticker]],[1]!Table2[[Symbol]:[Industry]],2,FALSE),"-")</f>
        <v>-</v>
      </c>
      <c r="D1397" t="s">
        <v>750</v>
      </c>
      <c r="E1397">
        <v>1213.1546499999999</v>
      </c>
      <c r="F1397">
        <v>224.55</v>
      </c>
      <c r="G1397">
        <v>-60.269175349554203</v>
      </c>
      <c r="H1397">
        <v>-6.8532252024600302</v>
      </c>
      <c r="I1397">
        <v>-59.8967248810863</v>
      </c>
      <c r="J1397">
        <v>-6.6008434005858403</v>
      </c>
      <c r="K1397">
        <v>252.318377728711</v>
      </c>
      <c r="M1397">
        <v>31.9466147708596</v>
      </c>
      <c r="N1397">
        <v>0.98070897996496298</v>
      </c>
      <c r="O1397">
        <v>107.52616343798699</v>
      </c>
      <c r="P1397">
        <v>4.4612951246743604</v>
      </c>
    </row>
    <row r="1398" spans="1:17" hidden="1" x14ac:dyDescent="0.3">
      <c r="A1398" t="s">
        <v>2965</v>
      </c>
      <c r="B1398" t="s">
        <v>2966</v>
      </c>
      <c r="C1398" t="str">
        <f>IFERROR(VLOOKUP(Table1[[#This Row],[Ticker]],[1]!Table2[[Symbol]:[Industry]],2,FALSE),"-")</f>
        <v>-</v>
      </c>
      <c r="D1398" t="s">
        <v>627</v>
      </c>
      <c r="E1398">
        <v>1211.3293900000001</v>
      </c>
      <c r="F1398">
        <v>489.25</v>
      </c>
      <c r="G1398">
        <v>-6.6598431225772297</v>
      </c>
      <c r="H1398">
        <v>-10.3673191294777</v>
      </c>
      <c r="I1398">
        <v>3.1138870179353502</v>
      </c>
      <c r="J1398">
        <v>-4.0603997590143699</v>
      </c>
      <c r="K1398">
        <v>492.01900991373299</v>
      </c>
      <c r="L1398">
        <v>443.14137552783001</v>
      </c>
      <c r="M1398">
        <v>44.827749520773899</v>
      </c>
      <c r="N1398">
        <v>0.55606255056526399</v>
      </c>
      <c r="O1398">
        <v>19.448134900357601</v>
      </c>
      <c r="P1398">
        <v>42.017416545718397</v>
      </c>
    </row>
    <row r="1399" spans="1:17" hidden="1" x14ac:dyDescent="0.3">
      <c r="A1399" t="s">
        <v>2967</v>
      </c>
      <c r="B1399" t="s">
        <v>2968</v>
      </c>
      <c r="C1399" t="str">
        <f>IFERROR(VLOOKUP(Table1[[#This Row],[Ticker]],[1]!Table2[[Symbol]:[Industry]],2,FALSE),"-")</f>
        <v>-</v>
      </c>
      <c r="D1399" t="s">
        <v>21</v>
      </c>
      <c r="E1399">
        <v>1209.27877197</v>
      </c>
      <c r="F1399">
        <v>721.55</v>
      </c>
      <c r="G1399">
        <v>193.663249998222</v>
      </c>
      <c r="H1399">
        <v>18.1278144238584</v>
      </c>
      <c r="I1399">
        <v>13.392981664752901</v>
      </c>
      <c r="J1399">
        <v>-3.8274199771624202</v>
      </c>
      <c r="K1399">
        <v>638.73664871282699</v>
      </c>
      <c r="L1399">
        <v>515.881189532505</v>
      </c>
      <c r="M1399">
        <v>64.839062719982607</v>
      </c>
      <c r="N1399">
        <v>0.83239287016145902</v>
      </c>
      <c r="O1399">
        <v>6.0217587138798399</v>
      </c>
      <c r="P1399">
        <v>289.92164279924299</v>
      </c>
      <c r="Q1399">
        <v>0.130401486992726</v>
      </c>
    </row>
    <row r="1400" spans="1:17" hidden="1" x14ac:dyDescent="0.3">
      <c r="A1400" t="s">
        <v>2969</v>
      </c>
      <c r="B1400" t="s">
        <v>2970</v>
      </c>
      <c r="C1400" t="str">
        <f>IFERROR(VLOOKUP(Table1[[#This Row],[Ticker]],[1]!Table2[[Symbol]:[Industry]],2,FALSE),"-")</f>
        <v>-</v>
      </c>
      <c r="D1400" t="s">
        <v>204</v>
      </c>
      <c r="E1400">
        <v>1208.3623163750001</v>
      </c>
      <c r="F1400">
        <v>668.9</v>
      </c>
      <c r="G1400">
        <v>-19.575176177748201</v>
      </c>
      <c r="H1400">
        <v>-11.522628273914901</v>
      </c>
      <c r="I1400">
        <v>9.1410467162579998</v>
      </c>
      <c r="J1400">
        <v>-1.41807351102082</v>
      </c>
      <c r="K1400">
        <v>670.93588639475195</v>
      </c>
      <c r="L1400">
        <v>624.85839805021999</v>
      </c>
      <c r="M1400">
        <v>48.162934896600703</v>
      </c>
      <c r="N1400">
        <v>0.74844036043911699</v>
      </c>
      <c r="O1400">
        <v>13.619375093436901</v>
      </c>
      <c r="P1400">
        <v>36.482350540705902</v>
      </c>
      <c r="Q1400">
        <v>5.8222568302649998E-2</v>
      </c>
    </row>
    <row r="1401" spans="1:17" hidden="1" x14ac:dyDescent="0.3">
      <c r="A1401" t="s">
        <v>2971</v>
      </c>
      <c r="B1401" t="s">
        <v>2972</v>
      </c>
      <c r="C1401" t="str">
        <f>IFERROR(VLOOKUP(Table1[[#This Row],[Ticker]],[1]!Table2[[Symbol]:[Industry]],2,FALSE),"-")</f>
        <v>-</v>
      </c>
      <c r="D1401" t="s">
        <v>706</v>
      </c>
      <c r="E1401">
        <v>1206.5</v>
      </c>
      <c r="F1401">
        <v>118.66</v>
      </c>
      <c r="G1401">
        <v>-41.622848566367203</v>
      </c>
      <c r="H1401">
        <v>-3.0882715878351101</v>
      </c>
      <c r="I1401">
        <v>-15.837415413480199</v>
      </c>
      <c r="J1401">
        <v>-3.0161303496383001</v>
      </c>
      <c r="K1401">
        <v>122.459210181176</v>
      </c>
      <c r="L1401">
        <v>122.91779412207001</v>
      </c>
      <c r="M1401">
        <v>46.216739921910801</v>
      </c>
      <c r="N1401">
        <v>0.63558266949925601</v>
      </c>
      <c r="O1401">
        <v>30.625316028990301</v>
      </c>
      <c r="P1401">
        <v>18.305084745762699</v>
      </c>
      <c r="Q1401">
        <v>6.6155203945420004E-3</v>
      </c>
    </row>
    <row r="1402" spans="1:17" hidden="1" x14ac:dyDescent="0.3">
      <c r="A1402" t="s">
        <v>2973</v>
      </c>
      <c r="B1402" t="s">
        <v>2974</v>
      </c>
      <c r="C1402" t="str">
        <f>IFERROR(VLOOKUP(Table1[[#This Row],[Ticker]],[1]!Table2[[Symbol]:[Industry]],2,FALSE),"-")</f>
        <v>-</v>
      </c>
      <c r="D1402" t="s">
        <v>627</v>
      </c>
      <c r="E1402">
        <v>1202.77785505</v>
      </c>
      <c r="F1402">
        <v>325.95</v>
      </c>
      <c r="G1402">
        <v>-11.1705757081793</v>
      </c>
      <c r="H1402">
        <v>-6.9554394976288396</v>
      </c>
      <c r="I1402">
        <v>-10.239327517187601</v>
      </c>
      <c r="J1402">
        <v>-0.230330580073035</v>
      </c>
      <c r="K1402">
        <v>319.95593354377701</v>
      </c>
      <c r="L1402">
        <v>298.77638068227299</v>
      </c>
      <c r="M1402">
        <v>53.327665720734601</v>
      </c>
      <c r="N1402">
        <v>0.64463092713723302</v>
      </c>
      <c r="O1402">
        <v>17.962877741984901</v>
      </c>
      <c r="P1402">
        <v>44.866666666666603</v>
      </c>
      <c r="Q1402">
        <v>-2.2156005973940001E-2</v>
      </c>
    </row>
    <row r="1403" spans="1:17" hidden="1" x14ac:dyDescent="0.3">
      <c r="A1403" t="s">
        <v>2975</v>
      </c>
      <c r="B1403" t="s">
        <v>2976</v>
      </c>
      <c r="C1403" t="str">
        <f>IFERROR(VLOOKUP(Table1[[#This Row],[Ticker]],[1]!Table2[[Symbol]:[Industry]],2,FALSE),"-")</f>
        <v>-</v>
      </c>
      <c r="D1403" t="s">
        <v>410</v>
      </c>
      <c r="E1403">
        <v>1192.8517690199999</v>
      </c>
      <c r="F1403">
        <v>48.82</v>
      </c>
      <c r="G1403">
        <v>20.035172324077301</v>
      </c>
      <c r="H1403">
        <v>-4.4560140983471301</v>
      </c>
      <c r="I1403">
        <v>-37.068396510910802</v>
      </c>
      <c r="J1403">
        <v>-7.0388973504895098</v>
      </c>
      <c r="K1403">
        <v>50.490884458969902</v>
      </c>
      <c r="L1403">
        <v>51.5896308010363</v>
      </c>
      <c r="M1403">
        <v>40.879711935854402</v>
      </c>
      <c r="N1403">
        <v>0.97499658149694501</v>
      </c>
      <c r="O1403">
        <v>68.988119623105206</v>
      </c>
      <c r="P1403">
        <v>55.974440894568602</v>
      </c>
    </row>
    <row r="1404" spans="1:17" hidden="1" x14ac:dyDescent="0.3">
      <c r="A1404" t="s">
        <v>2977</v>
      </c>
      <c r="B1404" t="s">
        <v>2978</v>
      </c>
      <c r="C1404" t="str">
        <f>IFERROR(VLOOKUP(Table1[[#This Row],[Ticker]],[1]!Table2[[Symbol]:[Industry]],2,FALSE),"-")</f>
        <v>-</v>
      </c>
      <c r="D1404" t="s">
        <v>573</v>
      </c>
      <c r="E1404">
        <v>1184.0819966080001</v>
      </c>
      <c r="F1404">
        <v>165.32</v>
      </c>
      <c r="G1404">
        <v>-34.076608656406698</v>
      </c>
      <c r="H1404">
        <v>0.12588234972059401</v>
      </c>
      <c r="I1404">
        <v>-24.318919151462801</v>
      </c>
      <c r="J1404">
        <v>3.7109774511028499</v>
      </c>
      <c r="K1404">
        <v>163.10339995245999</v>
      </c>
      <c r="L1404">
        <v>163.068280912859</v>
      </c>
      <c r="M1404">
        <v>48.5355158056108</v>
      </c>
      <c r="N1404">
        <v>0.82821853446404903</v>
      </c>
      <c r="O1404">
        <v>31.290829905637501</v>
      </c>
      <c r="P1404">
        <v>30.2244978337928</v>
      </c>
      <c r="Q1404">
        <v>6.4841364089992998E-2</v>
      </c>
    </row>
    <row r="1405" spans="1:17" hidden="1" x14ac:dyDescent="0.3">
      <c r="A1405" t="s">
        <v>2979</v>
      </c>
      <c r="B1405" t="s">
        <v>2980</v>
      </c>
      <c r="C1405" t="str">
        <f>IFERROR(VLOOKUP(Table1[[#This Row],[Ticker]],[1]!Table2[[Symbol]:[Industry]],2,FALSE),"-")</f>
        <v>-</v>
      </c>
      <c r="D1405" t="s">
        <v>138</v>
      </c>
      <c r="E1405">
        <v>1181.6626874999999</v>
      </c>
      <c r="F1405">
        <v>282.05</v>
      </c>
      <c r="G1405">
        <v>28.977674515793701</v>
      </c>
      <c r="H1405">
        <v>-6.9434917268821099</v>
      </c>
      <c r="I1405">
        <v>-8.5993886915071993</v>
      </c>
      <c r="J1405">
        <v>1.6234073857176301</v>
      </c>
      <c r="K1405">
        <v>289.89923970795797</v>
      </c>
      <c r="L1405">
        <v>255.770504033316</v>
      </c>
      <c r="M1405">
        <v>50.168758275153401</v>
      </c>
      <c r="N1405">
        <v>0.32067094767047799</v>
      </c>
      <c r="O1405">
        <v>33.823790108136798</v>
      </c>
      <c r="P1405">
        <v>86.541005291005305</v>
      </c>
    </row>
    <row r="1406" spans="1:17" hidden="1" x14ac:dyDescent="0.3">
      <c r="A1406" t="s">
        <v>2981</v>
      </c>
      <c r="B1406" t="s">
        <v>2982</v>
      </c>
      <c r="C1406" t="str">
        <f>IFERROR(VLOOKUP(Table1[[#This Row],[Ticker]],[1]!Table2[[Symbol]:[Industry]],2,FALSE),"-")</f>
        <v>-</v>
      </c>
      <c r="D1406" t="s">
        <v>89</v>
      </c>
      <c r="E1406">
        <v>1181.4159999999999</v>
      </c>
      <c r="F1406">
        <v>113.55</v>
      </c>
      <c r="G1406">
        <v>203.470130356109</v>
      </c>
      <c r="H1406">
        <v>40.181397336008096</v>
      </c>
      <c r="I1406">
        <v>58.414281265220502</v>
      </c>
      <c r="J1406">
        <v>-4.6540505221028301</v>
      </c>
      <c r="K1406">
        <v>81.753669558137801</v>
      </c>
      <c r="L1406">
        <v>63.924016470679199</v>
      </c>
      <c r="M1406">
        <v>56.048096738767498</v>
      </c>
      <c r="N1406">
        <v>1.7580955235662601</v>
      </c>
      <c r="O1406">
        <v>2.5539409951563301</v>
      </c>
      <c r="P1406">
        <v>234.462444771723</v>
      </c>
      <c r="Q1406">
        <v>0.122382247977334</v>
      </c>
    </row>
    <row r="1407" spans="1:17" hidden="1" x14ac:dyDescent="0.3">
      <c r="A1407" t="s">
        <v>2983</v>
      </c>
      <c r="B1407" t="s">
        <v>2984</v>
      </c>
      <c r="C1407" t="str">
        <f>IFERROR(VLOOKUP(Table1[[#This Row],[Ticker]],[1]!Table2[[Symbol]:[Industry]],2,FALSE),"-")</f>
        <v>-</v>
      </c>
      <c r="D1407" t="s">
        <v>357</v>
      </c>
      <c r="E1407">
        <v>1181.0769465000001</v>
      </c>
      <c r="F1407">
        <v>240.59</v>
      </c>
      <c r="G1407">
        <v>-13.1702985670102</v>
      </c>
      <c r="H1407">
        <v>1.1362032234480499</v>
      </c>
      <c r="I1407">
        <v>-8.9197059038600504</v>
      </c>
      <c r="J1407">
        <v>-0.80318499838199198</v>
      </c>
      <c r="K1407">
        <v>230.180662668211</v>
      </c>
      <c r="L1407">
        <v>220.536178613836</v>
      </c>
      <c r="M1407">
        <v>34.281377626671102</v>
      </c>
      <c r="N1407">
        <v>0.66327764041636805</v>
      </c>
      <c r="O1407">
        <v>12.203333471881599</v>
      </c>
      <c r="P1407">
        <v>31.218980092718802</v>
      </c>
      <c r="Q1407">
        <v>6.4253796391499002E-2</v>
      </c>
    </row>
    <row r="1408" spans="1:17" hidden="1" x14ac:dyDescent="0.3">
      <c r="A1408" t="s">
        <v>2985</v>
      </c>
      <c r="B1408" t="s">
        <v>2986</v>
      </c>
      <c r="C1408" t="str">
        <f>IFERROR(VLOOKUP(Table1[[#This Row],[Ticker]],[1]!Table2[[Symbol]:[Industry]],2,FALSE),"-")</f>
        <v>-</v>
      </c>
      <c r="D1408" t="s">
        <v>89</v>
      </c>
      <c r="E1408">
        <v>1179.8610899139901</v>
      </c>
      <c r="F1408">
        <v>252.76</v>
      </c>
      <c r="G1408">
        <v>-11.743506764142699</v>
      </c>
      <c r="H1408">
        <v>-1.34926006620815</v>
      </c>
      <c r="I1408">
        <v>2.16430557893404</v>
      </c>
      <c r="J1408">
        <v>-10.074138547220199</v>
      </c>
      <c r="K1408">
        <v>239.84359961506499</v>
      </c>
      <c r="L1408">
        <v>264.08265204238103</v>
      </c>
      <c r="M1408">
        <v>44.373060587519198</v>
      </c>
      <c r="N1408">
        <v>2.2000006494197701</v>
      </c>
      <c r="O1408">
        <v>51.131508150023699</v>
      </c>
      <c r="P1408">
        <v>53.187878787878702</v>
      </c>
    </row>
    <row r="1409" spans="1:17" hidden="1" x14ac:dyDescent="0.3">
      <c r="A1409" t="s">
        <v>2987</v>
      </c>
      <c r="B1409" t="s">
        <v>2988</v>
      </c>
      <c r="C1409" t="str">
        <f>IFERROR(VLOOKUP(Table1[[#This Row],[Ticker]],[1]!Table2[[Symbol]:[Industry]],2,FALSE),"-")</f>
        <v>-</v>
      </c>
      <c r="D1409" t="s">
        <v>410</v>
      </c>
      <c r="E1409">
        <v>1177.372951008</v>
      </c>
      <c r="F1409">
        <v>48.22</v>
      </c>
      <c r="G1409">
        <v>9.1326591457489101</v>
      </c>
      <c r="H1409">
        <v>-5.2022553447397302</v>
      </c>
      <c r="I1409">
        <v>-24.633657322073301</v>
      </c>
      <c r="J1409">
        <v>-5.9704554836734403</v>
      </c>
      <c r="K1409">
        <v>47.816340101905197</v>
      </c>
      <c r="L1409">
        <v>46.452035761383001</v>
      </c>
      <c r="M1409">
        <v>40.147301331034299</v>
      </c>
      <c r="N1409">
        <v>0.59798149516227095</v>
      </c>
      <c r="O1409">
        <v>25.466611364578998</v>
      </c>
      <c r="P1409">
        <v>46.788432267884303</v>
      </c>
    </row>
    <row r="1410" spans="1:17" hidden="1" x14ac:dyDescent="0.3">
      <c r="A1410" t="s">
        <v>2989</v>
      </c>
      <c r="B1410" t="s">
        <v>2990</v>
      </c>
      <c r="C1410" t="str">
        <f>IFERROR(VLOOKUP(Table1[[#This Row],[Ticker]],[1]!Table2[[Symbol]:[Industry]],2,FALSE),"-")</f>
        <v>-</v>
      </c>
      <c r="D1410" t="s">
        <v>257</v>
      </c>
      <c r="E1410">
        <v>1171.3684476000001</v>
      </c>
      <c r="F1410">
        <v>1002.3</v>
      </c>
      <c r="G1410">
        <v>1.8780488441919601</v>
      </c>
      <c r="H1410">
        <v>9.3259436798851905</v>
      </c>
      <c r="I1410">
        <v>-10.4975158921133</v>
      </c>
      <c r="J1410">
        <v>-2.5939806554878002</v>
      </c>
      <c r="K1410">
        <v>974.67497206318399</v>
      </c>
      <c r="L1410">
        <v>906.92984389826097</v>
      </c>
      <c r="M1410">
        <v>59.131353431590497</v>
      </c>
      <c r="N1410">
        <v>0.94160388662948102</v>
      </c>
      <c r="O1410">
        <v>10.251421730020899</v>
      </c>
      <c r="P1410">
        <v>54.437596302003001</v>
      </c>
      <c r="Q1410">
        <v>7.3993662891448E-2</v>
      </c>
    </row>
    <row r="1411" spans="1:17" hidden="1" x14ac:dyDescent="0.3">
      <c r="A1411" t="s">
        <v>2991</v>
      </c>
      <c r="B1411" t="s">
        <v>2992</v>
      </c>
      <c r="C1411" t="str">
        <f>IFERROR(VLOOKUP(Table1[[#This Row],[Ticker]],[1]!Table2[[Symbol]:[Industry]],2,FALSE),"-")</f>
        <v>-</v>
      </c>
      <c r="E1411">
        <v>1171.3345280000001</v>
      </c>
      <c r="F1411">
        <v>2.4300000000000002</v>
      </c>
      <c r="G1411">
        <v>326.34243630244799</v>
      </c>
      <c r="H1411">
        <v>0.70889331893261098</v>
      </c>
      <c r="I1411">
        <v>-44.015375683242098</v>
      </c>
      <c r="J1411">
        <v>7.82703821935183</v>
      </c>
      <c r="K1411">
        <v>2.5323586064108201</v>
      </c>
      <c r="L1411">
        <v>2.4741337426077101</v>
      </c>
      <c r="M1411">
        <v>45.675444442188002</v>
      </c>
      <c r="N1411">
        <v>1.8026231610385699</v>
      </c>
      <c r="O1411">
        <v>69.958847736625501</v>
      </c>
      <c r="P1411">
        <v>425.40540540540502</v>
      </c>
    </row>
    <row r="1412" spans="1:17" hidden="1" x14ac:dyDescent="0.3">
      <c r="A1412" t="s">
        <v>2993</v>
      </c>
      <c r="B1412" t="s">
        <v>2994</v>
      </c>
      <c r="C1412" t="str">
        <f>IFERROR(VLOOKUP(Table1[[#This Row],[Ticker]],[1]!Table2[[Symbol]:[Industry]],2,FALSE),"-")</f>
        <v>-</v>
      </c>
      <c r="D1412" t="s">
        <v>138</v>
      </c>
      <c r="E1412">
        <v>1171.2169464000001</v>
      </c>
      <c r="F1412">
        <v>970.15</v>
      </c>
      <c r="G1412">
        <v>24.0594162230494</v>
      </c>
      <c r="H1412">
        <v>13.342261356412999</v>
      </c>
      <c r="I1412">
        <v>-13.798396206585601</v>
      </c>
      <c r="J1412">
        <v>-1.5993282490706899</v>
      </c>
      <c r="K1412">
        <v>910.62144659842897</v>
      </c>
      <c r="L1412">
        <v>850.30004694604997</v>
      </c>
      <c r="M1412">
        <v>64.885496776591594</v>
      </c>
      <c r="N1412">
        <v>1.1610996060791801</v>
      </c>
      <c r="O1412">
        <v>15.961449260423599</v>
      </c>
      <c r="P1412">
        <v>73.241071428571402</v>
      </c>
    </row>
    <row r="1413" spans="1:17" hidden="1" x14ac:dyDescent="0.3">
      <c r="A1413" t="s">
        <v>2995</v>
      </c>
      <c r="B1413" t="s">
        <v>2996</v>
      </c>
      <c r="C1413" t="str">
        <f>IFERROR(VLOOKUP(Table1[[#This Row],[Ticker]],[1]!Table2[[Symbol]:[Industry]],2,FALSE),"-")</f>
        <v>-</v>
      </c>
      <c r="D1413" t="s">
        <v>121</v>
      </c>
      <c r="E1413">
        <v>1166.5289772799999</v>
      </c>
      <c r="F1413">
        <v>379</v>
      </c>
      <c r="G1413">
        <v>130.200396162592</v>
      </c>
      <c r="H1413">
        <v>8.4528864611558294</v>
      </c>
      <c r="I1413">
        <v>11.8165893814532</v>
      </c>
      <c r="J1413">
        <v>3.9618909849530701</v>
      </c>
      <c r="K1413">
        <v>362.50281499202299</v>
      </c>
      <c r="L1413">
        <v>303.98449989566802</v>
      </c>
      <c r="M1413">
        <v>67.327147971049698</v>
      </c>
      <c r="N1413">
        <v>0.84300695940132198</v>
      </c>
      <c r="O1413">
        <v>11.715039577836301</v>
      </c>
      <c r="P1413">
        <v>178.471711976487</v>
      </c>
      <c r="Q1413">
        <v>0.113720123840947</v>
      </c>
    </row>
    <row r="1414" spans="1:17" hidden="1" x14ac:dyDescent="0.3">
      <c r="A1414" t="s">
        <v>2997</v>
      </c>
      <c r="B1414" t="s">
        <v>2998</v>
      </c>
      <c r="C1414" t="str">
        <f>IFERROR(VLOOKUP(Table1[[#This Row],[Ticker]],[1]!Table2[[Symbol]:[Industry]],2,FALSE),"-")</f>
        <v>-</v>
      </c>
      <c r="D1414" t="s">
        <v>627</v>
      </c>
      <c r="E1414">
        <v>1161.8725730399999</v>
      </c>
      <c r="F1414">
        <v>73.069999999999993</v>
      </c>
      <c r="G1414">
        <v>-1.0650536087310001</v>
      </c>
      <c r="H1414">
        <v>10.0825522112653</v>
      </c>
      <c r="I1414">
        <v>0.82074179683205395</v>
      </c>
      <c r="J1414">
        <v>-5.4172408157716303</v>
      </c>
      <c r="K1414">
        <v>66.714254241234698</v>
      </c>
      <c r="L1414">
        <v>61.188040869046702</v>
      </c>
      <c r="M1414">
        <v>51.891422806208503</v>
      </c>
      <c r="N1414">
        <v>1.4445744906487501</v>
      </c>
      <c r="O1414">
        <v>5.7889694813192802</v>
      </c>
      <c r="P1414">
        <v>64.202247191011196</v>
      </c>
      <c r="Q1414">
        <v>-5.2693281653159998E-3</v>
      </c>
    </row>
    <row r="1415" spans="1:17" hidden="1" x14ac:dyDescent="0.3">
      <c r="A1415" t="s">
        <v>2999</v>
      </c>
      <c r="B1415" t="s">
        <v>3000</v>
      </c>
      <c r="C1415" t="str">
        <f>IFERROR(VLOOKUP(Table1[[#This Row],[Ticker]],[1]!Table2[[Symbol]:[Industry]],2,FALSE),"-")</f>
        <v>-</v>
      </c>
      <c r="D1415" t="s">
        <v>132</v>
      </c>
      <c r="E1415">
        <v>1158.8972171400001</v>
      </c>
      <c r="F1415">
        <v>257.91000000000003</v>
      </c>
      <c r="G1415">
        <v>14.011395158793</v>
      </c>
      <c r="H1415">
        <v>24.120400143857601</v>
      </c>
      <c r="I1415">
        <v>56.710699363298097</v>
      </c>
      <c r="J1415">
        <v>5.06068462398816</v>
      </c>
      <c r="K1415">
        <v>211.63106471293699</v>
      </c>
      <c r="L1415">
        <v>180.38686413352301</v>
      </c>
      <c r="M1415">
        <v>57.365946497394802</v>
      </c>
      <c r="N1415">
        <v>1.8128185015487599</v>
      </c>
      <c r="O1415">
        <v>2.7296343685781799</v>
      </c>
      <c r="P1415">
        <v>99.466357308584605</v>
      </c>
    </row>
    <row r="1416" spans="1:17" hidden="1" x14ac:dyDescent="0.3">
      <c r="A1416" t="s">
        <v>3001</v>
      </c>
      <c r="B1416" t="s">
        <v>3002</v>
      </c>
      <c r="C1416" t="str">
        <f>IFERROR(VLOOKUP(Table1[[#This Row],[Ticker]],[1]!Table2[[Symbol]:[Industry]],2,FALSE),"-")</f>
        <v>-</v>
      </c>
      <c r="D1416" t="s">
        <v>21</v>
      </c>
      <c r="E1416">
        <v>1152.54188271</v>
      </c>
      <c r="F1416">
        <v>1329.65</v>
      </c>
      <c r="G1416">
        <v>345.67193236888102</v>
      </c>
      <c r="H1416">
        <v>-9.1540536277986195</v>
      </c>
      <c r="I1416">
        <v>45.835009441962299</v>
      </c>
      <c r="J1416">
        <v>-6.1193880015247997</v>
      </c>
      <c r="K1416">
        <v>1440.1023910232</v>
      </c>
      <c r="L1416">
        <v>1066.4919206191901</v>
      </c>
      <c r="M1416">
        <v>45.288511623524201</v>
      </c>
      <c r="N1416">
        <v>0.39658910247145501</v>
      </c>
      <c r="O1416">
        <v>39.991727146241402</v>
      </c>
      <c r="P1416">
        <v>463.29167549248001</v>
      </c>
    </row>
    <row r="1417" spans="1:17" hidden="1" x14ac:dyDescent="0.3">
      <c r="A1417" t="s">
        <v>3003</v>
      </c>
      <c r="B1417" t="s">
        <v>3004</v>
      </c>
      <c r="C1417" t="str">
        <f>IFERROR(VLOOKUP(Table1[[#This Row],[Ticker]],[1]!Table2[[Symbol]:[Industry]],2,FALSE),"-")</f>
        <v>-</v>
      </c>
      <c r="D1417" t="s">
        <v>72</v>
      </c>
      <c r="E1417">
        <v>1148.52</v>
      </c>
      <c r="F1417">
        <v>187.41</v>
      </c>
      <c r="G1417">
        <v>27.3369331128496</v>
      </c>
      <c r="H1417">
        <v>-9.0040565807312394</v>
      </c>
      <c r="I1417">
        <v>7.6685354760210904</v>
      </c>
      <c r="J1417">
        <v>-5.4579929865841503</v>
      </c>
      <c r="K1417">
        <v>188.681436275175</v>
      </c>
      <c r="L1417">
        <v>157.312737289636</v>
      </c>
      <c r="M1417">
        <v>34.715991724697503</v>
      </c>
      <c r="N1417">
        <v>0.24679110404672799</v>
      </c>
      <c r="O1417">
        <v>34.464542980630704</v>
      </c>
      <c r="P1417">
        <v>71.935779816513701</v>
      </c>
      <c r="Q1417">
        <v>6.2234086642099E-2</v>
      </c>
    </row>
    <row r="1418" spans="1:17" hidden="1" x14ac:dyDescent="0.3">
      <c r="A1418" t="s">
        <v>3005</v>
      </c>
      <c r="B1418" t="s">
        <v>3006</v>
      </c>
      <c r="C1418" t="str">
        <f>IFERROR(VLOOKUP(Table1[[#This Row],[Ticker]],[1]!Table2[[Symbol]:[Industry]],2,FALSE),"-")</f>
        <v>-</v>
      </c>
      <c r="D1418" t="s">
        <v>276</v>
      </c>
      <c r="E1418">
        <v>1142.5764137399999</v>
      </c>
      <c r="F1418">
        <v>92.3</v>
      </c>
      <c r="G1418">
        <v>7.4241873610264797</v>
      </c>
      <c r="H1418">
        <v>7.8572545293627103</v>
      </c>
      <c r="I1418">
        <v>-13.9286613113913</v>
      </c>
      <c r="J1418">
        <v>-7.3941767339191804</v>
      </c>
      <c r="K1418">
        <v>88.384165130761502</v>
      </c>
      <c r="L1418">
        <v>86.787672828135499</v>
      </c>
      <c r="M1418">
        <v>56.521001120896699</v>
      </c>
      <c r="N1418">
        <v>1.7405461323059901</v>
      </c>
      <c r="O1418">
        <v>26.760563380281699</v>
      </c>
      <c r="P1418">
        <v>48.870967741935402</v>
      </c>
      <c r="Q1418">
        <v>0.15918303535071399</v>
      </c>
    </row>
    <row r="1419" spans="1:17" hidden="1" x14ac:dyDescent="0.3">
      <c r="A1419" t="s">
        <v>3007</v>
      </c>
      <c r="B1419" t="s">
        <v>3008</v>
      </c>
      <c r="C1419" t="str">
        <f>IFERROR(VLOOKUP(Table1[[#This Row],[Ticker]],[1]!Table2[[Symbol]:[Industry]],2,FALSE),"-")</f>
        <v>-</v>
      </c>
      <c r="D1419" t="s">
        <v>573</v>
      </c>
      <c r="E1419">
        <v>1137.21635313</v>
      </c>
      <c r="F1419">
        <v>138.09</v>
      </c>
      <c r="G1419">
        <v>-42.7542422434122</v>
      </c>
      <c r="H1419">
        <v>-9.4364550730455008</v>
      </c>
      <c r="I1419">
        <v>-41.157017166533798</v>
      </c>
      <c r="J1419">
        <v>-4.3782732062014</v>
      </c>
      <c r="K1419">
        <v>142.732262218404</v>
      </c>
      <c r="L1419">
        <v>157.35945639617401</v>
      </c>
      <c r="M1419">
        <v>40.2608649180805</v>
      </c>
      <c r="N1419">
        <v>0.96386192780011604</v>
      </c>
      <c r="O1419">
        <v>62.3216742704033</v>
      </c>
      <c r="P1419">
        <v>4.5344436033308098</v>
      </c>
      <c r="Q1419">
        <v>2.1976987059043999E-2</v>
      </c>
    </row>
    <row r="1420" spans="1:17" hidden="1" x14ac:dyDescent="0.3">
      <c r="A1420" t="s">
        <v>3009</v>
      </c>
      <c r="B1420" t="s">
        <v>3010</v>
      </c>
      <c r="C1420" t="str">
        <f>IFERROR(VLOOKUP(Table1[[#This Row],[Ticker]],[1]!Table2[[Symbol]:[Industry]],2,FALSE),"-")</f>
        <v>-</v>
      </c>
      <c r="D1420" t="s">
        <v>706</v>
      </c>
      <c r="E1420">
        <v>1130.2847999999999</v>
      </c>
      <c r="F1420">
        <v>120.38</v>
      </c>
      <c r="G1420">
        <v>114.15838922592</v>
      </c>
      <c r="H1420">
        <v>-0.94246164467896698</v>
      </c>
      <c r="I1420">
        <v>64.303376772756593</v>
      </c>
      <c r="J1420">
        <v>-2.38905478269966</v>
      </c>
      <c r="K1420">
        <v>115.31943015706401</v>
      </c>
      <c r="L1420">
        <v>89.067943086843599</v>
      </c>
      <c r="M1420">
        <v>48.435399829224103</v>
      </c>
      <c r="N1420">
        <v>0.63281490063621004</v>
      </c>
      <c r="O1420">
        <v>13.390928725701899</v>
      </c>
      <c r="P1420">
        <v>178.013856812933</v>
      </c>
      <c r="Q1420">
        <v>0.11491557902435</v>
      </c>
    </row>
    <row r="1421" spans="1:17" hidden="1" x14ac:dyDescent="0.3">
      <c r="A1421" t="s">
        <v>3011</v>
      </c>
      <c r="B1421" t="s">
        <v>3012</v>
      </c>
      <c r="C1421" t="str">
        <f>IFERROR(VLOOKUP(Table1[[#This Row],[Ticker]],[1]!Table2[[Symbol]:[Industry]],2,FALSE),"-")</f>
        <v>-</v>
      </c>
      <c r="D1421" t="s">
        <v>276</v>
      </c>
      <c r="E1421">
        <v>1129.7497575299999</v>
      </c>
      <c r="F1421">
        <v>410.45</v>
      </c>
      <c r="G1421">
        <v>-47.140074259694003</v>
      </c>
      <c r="H1421">
        <v>1.16834433043065</v>
      </c>
      <c r="I1421">
        <v>-16.285646399514</v>
      </c>
      <c r="J1421">
        <v>-3.0509471805722801</v>
      </c>
      <c r="K1421">
        <v>402.11395995228901</v>
      </c>
      <c r="L1421">
        <v>431.00450602584903</v>
      </c>
      <c r="M1421">
        <v>61.224125871428797</v>
      </c>
      <c r="N1421">
        <v>0.886547840582388</v>
      </c>
      <c r="O1421">
        <v>29.3580216835181</v>
      </c>
      <c r="P1421">
        <v>11.5050258082042</v>
      </c>
      <c r="Q1421">
        <v>-0.137527157615014</v>
      </c>
    </row>
    <row r="1422" spans="1:17" hidden="1" x14ac:dyDescent="0.3">
      <c r="A1422" t="s">
        <v>3013</v>
      </c>
      <c r="B1422" t="s">
        <v>3014</v>
      </c>
      <c r="C1422" t="str">
        <f>IFERROR(VLOOKUP(Table1[[#This Row],[Ticker]],[1]!Table2[[Symbol]:[Industry]],2,FALSE),"-")</f>
        <v>-</v>
      </c>
      <c r="D1422" t="s">
        <v>410</v>
      </c>
      <c r="E1422">
        <v>1128.5310528</v>
      </c>
      <c r="F1422">
        <v>46.07</v>
      </c>
      <c r="G1422">
        <v>-76.273566612815202</v>
      </c>
      <c r="H1422">
        <v>-17.087526449119999</v>
      </c>
      <c r="I1422">
        <v>-61.850830512857002</v>
      </c>
      <c r="J1422">
        <v>-4.7903623009294796</v>
      </c>
      <c r="K1422">
        <v>51.021980230716501</v>
      </c>
      <c r="L1422">
        <v>60.780148603955602</v>
      </c>
      <c r="M1422">
        <v>42.905970213142297</v>
      </c>
      <c r="N1422">
        <v>1.07726734596215</v>
      </c>
      <c r="O1422">
        <v>138.76709355328799</v>
      </c>
      <c r="P1422">
        <v>4.6807543740059003</v>
      </c>
      <c r="Q1422">
        <v>0.100044620541987</v>
      </c>
    </row>
    <row r="1423" spans="1:17" hidden="1" x14ac:dyDescent="0.3">
      <c r="A1423" t="s">
        <v>3015</v>
      </c>
      <c r="B1423" t="s">
        <v>3016</v>
      </c>
      <c r="C1423" t="str">
        <f>IFERROR(VLOOKUP(Table1[[#This Row],[Ticker]],[1]!Table2[[Symbol]:[Industry]],2,FALSE),"-")</f>
        <v>-</v>
      </c>
      <c r="D1423" t="s">
        <v>273</v>
      </c>
      <c r="E1423">
        <v>1126.5720402879999</v>
      </c>
      <c r="F1423">
        <v>21.35</v>
      </c>
      <c r="G1423">
        <v>85.5393343556091</v>
      </c>
      <c r="H1423">
        <v>1.66152966979904</v>
      </c>
      <c r="I1423">
        <v>-20.638122919346898</v>
      </c>
      <c r="J1423">
        <v>-4.0788003898331597</v>
      </c>
      <c r="K1423">
        <v>21.5232515406095</v>
      </c>
      <c r="L1423">
        <v>19.735829014176598</v>
      </c>
      <c r="M1423">
        <v>42.184396495794999</v>
      </c>
      <c r="N1423">
        <v>1.31405588714129</v>
      </c>
      <c r="O1423">
        <v>95.081967213114694</v>
      </c>
      <c r="P1423">
        <v>142.613636363636</v>
      </c>
      <c r="Q1423">
        <v>0.105138312178767</v>
      </c>
    </row>
    <row r="1424" spans="1:17" hidden="1" x14ac:dyDescent="0.3">
      <c r="A1424" t="s">
        <v>3017</v>
      </c>
      <c r="B1424" t="s">
        <v>3018</v>
      </c>
      <c r="C1424" t="str">
        <f>IFERROR(VLOOKUP(Table1[[#This Row],[Ticker]],[1]!Table2[[Symbol]:[Industry]],2,FALSE),"-")</f>
        <v>-</v>
      </c>
      <c r="D1424" t="s">
        <v>573</v>
      </c>
      <c r="E1424">
        <v>1123.8750887000001</v>
      </c>
      <c r="F1424">
        <v>327.2</v>
      </c>
      <c r="G1424">
        <v>141.93955492012901</v>
      </c>
      <c r="H1424">
        <v>10.304738313007601</v>
      </c>
      <c r="I1424">
        <v>114.126717875339</v>
      </c>
      <c r="J1424">
        <v>-5.7015758910534302</v>
      </c>
      <c r="K1424">
        <v>274.66996169053198</v>
      </c>
      <c r="L1424">
        <v>201.749681008332</v>
      </c>
      <c r="M1424">
        <v>52.923361823668401</v>
      </c>
      <c r="N1424">
        <v>0.42252326060593798</v>
      </c>
      <c r="O1424">
        <v>6.3569682151589202</v>
      </c>
      <c r="P1424">
        <v>187.01754385964901</v>
      </c>
      <c r="Q1424">
        <v>0.16958401069679499</v>
      </c>
    </row>
    <row r="1425" spans="1:17" hidden="1" x14ac:dyDescent="0.3">
      <c r="A1425" t="s">
        <v>3019</v>
      </c>
      <c r="B1425" t="s">
        <v>3020</v>
      </c>
      <c r="C1425" t="str">
        <f>IFERROR(VLOOKUP(Table1[[#This Row],[Ticker]],[1]!Table2[[Symbol]:[Industry]],2,FALSE),"-")</f>
        <v>-</v>
      </c>
      <c r="D1425" t="s">
        <v>204</v>
      </c>
      <c r="E1425">
        <v>1123.74325</v>
      </c>
      <c r="F1425">
        <v>105</v>
      </c>
      <c r="G1425">
        <v>-37.570115331852598</v>
      </c>
      <c r="H1425">
        <v>-10.0536036066725</v>
      </c>
      <c r="I1425">
        <v>-32.1294310945162</v>
      </c>
      <c r="J1425">
        <v>-4.0074325478726696</v>
      </c>
      <c r="K1425">
        <v>108.537182234204</v>
      </c>
      <c r="L1425">
        <v>110.315360656583</v>
      </c>
      <c r="M1425">
        <v>30.9653376854749</v>
      </c>
      <c r="N1425">
        <v>0.70032064879642697</v>
      </c>
      <c r="O1425">
        <v>37.142857142857103</v>
      </c>
      <c r="P1425">
        <v>16.3434903047091</v>
      </c>
      <c r="Q1425">
        <v>2.6815420306915E-2</v>
      </c>
    </row>
    <row r="1426" spans="1:17" hidden="1" x14ac:dyDescent="0.3">
      <c r="A1426" t="s">
        <v>3021</v>
      </c>
      <c r="B1426" t="s">
        <v>3022</v>
      </c>
      <c r="C1426" t="str">
        <f>IFERROR(VLOOKUP(Table1[[#This Row],[Ticker]],[1]!Table2[[Symbol]:[Industry]],2,FALSE),"-")</f>
        <v>-</v>
      </c>
      <c r="D1426" t="s">
        <v>257</v>
      </c>
      <c r="E1426">
        <v>1116.9079999999999</v>
      </c>
      <c r="F1426">
        <v>2117.4</v>
      </c>
      <c r="G1426">
        <v>71.439865224305905</v>
      </c>
      <c r="H1426">
        <v>2.6806913519783899</v>
      </c>
      <c r="I1426">
        <v>62.844401959264601</v>
      </c>
      <c r="J1426">
        <v>2.65785170863274E-2</v>
      </c>
      <c r="K1426">
        <v>1859.1295496791099</v>
      </c>
      <c r="L1426">
        <v>1486.8317796413501</v>
      </c>
      <c r="M1426">
        <v>75.075819390910098</v>
      </c>
      <c r="N1426">
        <v>0.76699203807543503</v>
      </c>
      <c r="O1426">
        <v>7.7264569755360197</v>
      </c>
      <c r="P1426">
        <v>110.885912056172</v>
      </c>
      <c r="Q1426">
        <v>7.1825498778263996E-2</v>
      </c>
    </row>
    <row r="1427" spans="1:17" hidden="1" x14ac:dyDescent="0.3">
      <c r="A1427" t="s">
        <v>3023</v>
      </c>
      <c r="B1427" t="s">
        <v>3024</v>
      </c>
      <c r="C1427" t="str">
        <f>IFERROR(VLOOKUP(Table1[[#This Row],[Ticker]],[1]!Table2[[Symbol]:[Industry]],2,FALSE),"-")</f>
        <v>-</v>
      </c>
      <c r="D1427" t="s">
        <v>535</v>
      </c>
      <c r="E1427">
        <v>1112.6153136</v>
      </c>
      <c r="F1427">
        <v>6615.9</v>
      </c>
      <c r="G1427">
        <v>83.785333224402194</v>
      </c>
      <c r="H1427">
        <v>1.71098399109802</v>
      </c>
      <c r="I1427">
        <v>11.1147550591837</v>
      </c>
      <c r="J1427">
        <v>-5.5327870408097404</v>
      </c>
      <c r="K1427">
        <v>6281.0612777717497</v>
      </c>
      <c r="L1427">
        <v>5273.5334431497404</v>
      </c>
      <c r="M1427">
        <v>60.066001521932797</v>
      </c>
      <c r="N1427">
        <v>0.89881482496403298</v>
      </c>
      <c r="O1427">
        <v>5.4232984174488799</v>
      </c>
      <c r="P1427">
        <v>131.11507021588699</v>
      </c>
      <c r="Q1427">
        <v>0.19001632512975</v>
      </c>
    </row>
    <row r="1428" spans="1:17" hidden="1" x14ac:dyDescent="0.3">
      <c r="A1428" t="s">
        <v>3025</v>
      </c>
      <c r="B1428" t="s">
        <v>3026</v>
      </c>
      <c r="C1428" t="str">
        <f>IFERROR(VLOOKUP(Table1[[#This Row],[Ticker]],[1]!Table2[[Symbol]:[Industry]],2,FALSE),"-")</f>
        <v>-</v>
      </c>
      <c r="D1428" t="s">
        <v>959</v>
      </c>
      <c r="E1428">
        <v>1112.4398635</v>
      </c>
      <c r="F1428">
        <v>780.6</v>
      </c>
      <c r="G1428">
        <v>5.1593529633460697</v>
      </c>
      <c r="H1428">
        <v>6.5917190686532896</v>
      </c>
      <c r="I1428">
        <v>-5.4319375803343002</v>
      </c>
      <c r="J1428">
        <v>4.7950119786028598</v>
      </c>
      <c r="K1428">
        <v>739.07439938138896</v>
      </c>
      <c r="L1428">
        <v>721.35764342765401</v>
      </c>
      <c r="M1428">
        <v>73.430763568663295</v>
      </c>
      <c r="N1428">
        <v>0.81216128030210799</v>
      </c>
      <c r="O1428">
        <v>17.217524980783999</v>
      </c>
      <c r="P1428">
        <v>55.343283582089498</v>
      </c>
      <c r="Q1428">
        <v>0.111576964722299</v>
      </c>
    </row>
    <row r="1429" spans="1:17" hidden="1" x14ac:dyDescent="0.3">
      <c r="A1429" t="s">
        <v>3027</v>
      </c>
      <c r="B1429" t="s">
        <v>3028</v>
      </c>
      <c r="C1429" t="str">
        <f>IFERROR(VLOOKUP(Table1[[#This Row],[Ticker]],[1]!Table2[[Symbol]:[Industry]],2,FALSE),"-")</f>
        <v>-</v>
      </c>
      <c r="D1429" t="s">
        <v>92</v>
      </c>
      <c r="E1429">
        <v>1108.7633607499999</v>
      </c>
      <c r="F1429">
        <v>2715.85</v>
      </c>
      <c r="G1429">
        <v>110.88254777251601</v>
      </c>
      <c r="H1429">
        <v>-17.308354314619301</v>
      </c>
      <c r="I1429">
        <v>55.583545733383303</v>
      </c>
      <c r="J1429">
        <v>-3.8920125548147002</v>
      </c>
      <c r="K1429">
        <v>2788.2536570693501</v>
      </c>
      <c r="L1429">
        <v>2194.76171430148</v>
      </c>
      <c r="M1429">
        <v>28.378025153350901</v>
      </c>
      <c r="N1429">
        <v>0.75134045617274703</v>
      </c>
      <c r="O1429">
        <v>30.640499291197901</v>
      </c>
      <c r="P1429">
        <v>204.467488789237</v>
      </c>
      <c r="Q1429">
        <v>0.12766445660794901</v>
      </c>
    </row>
    <row r="1430" spans="1:17" hidden="1" x14ac:dyDescent="0.3">
      <c r="A1430" t="s">
        <v>3029</v>
      </c>
      <c r="B1430" t="s">
        <v>3030</v>
      </c>
      <c r="C1430" t="str">
        <f>IFERROR(VLOOKUP(Table1[[#This Row],[Ticker]],[1]!Table2[[Symbol]:[Industry]],2,FALSE),"-")</f>
        <v>-</v>
      </c>
      <c r="D1430" t="s">
        <v>231</v>
      </c>
      <c r="E1430">
        <v>1105.5217152</v>
      </c>
      <c r="F1430">
        <v>77.62</v>
      </c>
      <c r="G1430">
        <v>37.963027693209298</v>
      </c>
      <c r="H1430">
        <v>-0.14178184431108701</v>
      </c>
      <c r="I1430">
        <v>-25.174132090330598</v>
      </c>
      <c r="J1430">
        <v>6.4451119690096697</v>
      </c>
      <c r="K1430">
        <v>73.192048120201704</v>
      </c>
      <c r="L1430">
        <v>70.276511305170203</v>
      </c>
      <c r="M1430">
        <v>37.483691511807301</v>
      </c>
      <c r="N1430">
        <v>1.1009132033955999</v>
      </c>
      <c r="O1430">
        <v>67.096109250193194</v>
      </c>
      <c r="P1430">
        <v>72.488888888888894</v>
      </c>
    </row>
    <row r="1431" spans="1:17" hidden="1" x14ac:dyDescent="0.3">
      <c r="A1431" t="s">
        <v>3031</v>
      </c>
      <c r="B1431" t="s">
        <v>3032</v>
      </c>
      <c r="C1431" t="str">
        <f>IFERROR(VLOOKUP(Table1[[#This Row],[Ticker]],[1]!Table2[[Symbol]:[Industry]],2,FALSE),"-")</f>
        <v>-</v>
      </c>
      <c r="D1431" t="s">
        <v>1489</v>
      </c>
      <c r="E1431">
        <v>1102.8109945159999</v>
      </c>
      <c r="F1431">
        <v>88.74</v>
      </c>
      <c r="G1431">
        <v>3.2168426122424898</v>
      </c>
      <c r="H1431">
        <v>7.69959568254861</v>
      </c>
      <c r="I1431">
        <v>25.9738576889096</v>
      </c>
      <c r="J1431">
        <v>-8.58205246413692</v>
      </c>
      <c r="K1431">
        <v>81.420681356909796</v>
      </c>
      <c r="L1431">
        <v>71.148667932138906</v>
      </c>
      <c r="M1431">
        <v>45.801809112816301</v>
      </c>
      <c r="N1431">
        <v>1.2187804571330501</v>
      </c>
      <c r="O1431">
        <v>10.6603560964615</v>
      </c>
      <c r="P1431">
        <v>74</v>
      </c>
      <c r="Q1431">
        <v>-2.6493741837167999E-2</v>
      </c>
    </row>
    <row r="1432" spans="1:17" hidden="1" x14ac:dyDescent="0.3">
      <c r="A1432" t="s">
        <v>3033</v>
      </c>
      <c r="B1432" t="s">
        <v>3034</v>
      </c>
      <c r="C1432" t="str">
        <f>IFERROR(VLOOKUP(Table1[[#This Row],[Ticker]],[1]!Table2[[Symbol]:[Industry]],2,FALSE),"-")</f>
        <v>-</v>
      </c>
      <c r="D1432" t="s">
        <v>231</v>
      </c>
      <c r="E1432">
        <v>1100.1631242000001</v>
      </c>
      <c r="F1432">
        <v>698.45</v>
      </c>
      <c r="G1432">
        <v>6.5220255895566197</v>
      </c>
      <c r="H1432">
        <v>-24.1792685177853</v>
      </c>
      <c r="I1432">
        <v>27.813092616009001</v>
      </c>
      <c r="J1432">
        <v>-1.9672152062584101</v>
      </c>
      <c r="K1432">
        <v>744.16201388669299</v>
      </c>
      <c r="L1432">
        <v>644.17680019972499</v>
      </c>
      <c r="M1432">
        <v>36.801828822030302</v>
      </c>
      <c r="N1432">
        <v>0.218367834869058</v>
      </c>
      <c r="O1432">
        <v>37.440045815734798</v>
      </c>
      <c r="P1432">
        <v>60.914641170372001</v>
      </c>
      <c r="Q1432">
        <v>0.18260136071042399</v>
      </c>
    </row>
    <row r="1433" spans="1:17" hidden="1" x14ac:dyDescent="0.3">
      <c r="A1433" t="s">
        <v>3035</v>
      </c>
      <c r="B1433" t="s">
        <v>3036</v>
      </c>
      <c r="C1433" t="str">
        <f>IFERROR(VLOOKUP(Table1[[#This Row],[Ticker]],[1]!Table2[[Symbol]:[Industry]],2,FALSE),"-")</f>
        <v>-</v>
      </c>
      <c r="D1433" t="s">
        <v>384</v>
      </c>
      <c r="E1433">
        <v>1099.4043464639999</v>
      </c>
      <c r="F1433">
        <v>58.68</v>
      </c>
      <c r="G1433">
        <v>-57.472554356242803</v>
      </c>
      <c r="H1433">
        <v>-18.009738499323198</v>
      </c>
      <c r="I1433">
        <v>-27.9127657875568</v>
      </c>
      <c r="J1433">
        <v>-6.0236517814066604</v>
      </c>
      <c r="K1433">
        <v>62.920767549695803</v>
      </c>
      <c r="L1433">
        <v>69.068990511081196</v>
      </c>
      <c r="M1433">
        <v>22.7623895260189</v>
      </c>
      <c r="N1433">
        <v>1.9410284341394699</v>
      </c>
      <c r="O1433">
        <v>44.8534423994546</v>
      </c>
      <c r="P1433">
        <v>9.6822429906542098</v>
      </c>
      <c r="Q1433">
        <v>-5.3260253265691997E-2</v>
      </c>
    </row>
    <row r="1434" spans="1:17" hidden="1" x14ac:dyDescent="0.3">
      <c r="A1434" t="s">
        <v>3037</v>
      </c>
      <c r="B1434" t="s">
        <v>3038</v>
      </c>
      <c r="C1434" t="str">
        <f>IFERROR(VLOOKUP(Table1[[#This Row],[Ticker]],[1]!Table2[[Symbol]:[Industry]],2,FALSE),"-")</f>
        <v>-</v>
      </c>
      <c r="D1434" t="s">
        <v>281</v>
      </c>
      <c r="E1434">
        <v>1096.5375071999999</v>
      </c>
      <c r="F1434">
        <v>257.14999999999998</v>
      </c>
      <c r="G1434">
        <v>39.258354850754898</v>
      </c>
      <c r="H1434">
        <v>-19.7230295113152</v>
      </c>
      <c r="I1434">
        <v>10.926434486799099</v>
      </c>
      <c r="J1434">
        <v>-2.6739600156529102</v>
      </c>
      <c r="K1434">
        <v>285.21100843107098</v>
      </c>
      <c r="L1434">
        <v>242.78225908828901</v>
      </c>
      <c r="M1434">
        <v>30.434846781418599</v>
      </c>
      <c r="N1434">
        <v>1.2425026288532199</v>
      </c>
      <c r="O1434">
        <v>31.4407933112969</v>
      </c>
      <c r="P1434">
        <v>98.878576952822797</v>
      </c>
      <c r="Q1434">
        <v>0.102046509202099</v>
      </c>
    </row>
    <row r="1435" spans="1:17" hidden="1" x14ac:dyDescent="0.3">
      <c r="A1435" t="s">
        <v>3039</v>
      </c>
      <c r="B1435" t="s">
        <v>3040</v>
      </c>
      <c r="C1435" t="str">
        <f>IFERROR(VLOOKUP(Table1[[#This Row],[Ticker]],[1]!Table2[[Symbol]:[Industry]],2,FALSE),"-")</f>
        <v>-</v>
      </c>
      <c r="D1435" t="s">
        <v>298</v>
      </c>
      <c r="E1435">
        <v>1093.1857138</v>
      </c>
      <c r="F1435">
        <v>437.65</v>
      </c>
      <c r="G1435">
        <v>-38.310063962682101</v>
      </c>
      <c r="H1435">
        <v>1.26579076817778</v>
      </c>
      <c r="I1435">
        <v>-4.7766114046572801</v>
      </c>
      <c r="J1435">
        <v>-2.6821568700646998</v>
      </c>
      <c r="K1435">
        <v>436.96929241860801</v>
      </c>
      <c r="L1435">
        <v>434.36002857348302</v>
      </c>
      <c r="M1435">
        <v>53.930440289444903</v>
      </c>
      <c r="N1435">
        <v>2.1902938427469598</v>
      </c>
      <c r="O1435">
        <v>16.897063863818101</v>
      </c>
      <c r="P1435">
        <v>21.014793308447398</v>
      </c>
      <c r="Q1435">
        <v>1.3309216644362999E-2</v>
      </c>
    </row>
    <row r="1436" spans="1:17" hidden="1" x14ac:dyDescent="0.3">
      <c r="A1436" t="s">
        <v>3041</v>
      </c>
      <c r="B1436" t="s">
        <v>3042</v>
      </c>
      <c r="C1436" t="str">
        <f>IFERROR(VLOOKUP(Table1[[#This Row],[Ticker]],[1]!Table2[[Symbol]:[Industry]],2,FALSE),"-")</f>
        <v>-</v>
      </c>
      <c r="D1436" t="s">
        <v>101</v>
      </c>
      <c r="E1436">
        <v>1090.623975</v>
      </c>
      <c r="F1436">
        <v>436.95</v>
      </c>
      <c r="G1436">
        <v>-13.7585002865371</v>
      </c>
      <c r="H1436">
        <v>-5.8781163936083898</v>
      </c>
      <c r="I1436">
        <v>2.80894977086751</v>
      </c>
      <c r="J1436">
        <v>-10.5736504181297</v>
      </c>
      <c r="M1436">
        <v>33.577887230278399</v>
      </c>
      <c r="O1436">
        <v>34.557729717358903</v>
      </c>
      <c r="P1436">
        <v>21.038781163434798</v>
      </c>
    </row>
    <row r="1437" spans="1:17" hidden="1" x14ac:dyDescent="0.3">
      <c r="A1437" t="s">
        <v>3043</v>
      </c>
      <c r="B1437" t="s">
        <v>3044</v>
      </c>
      <c r="C1437" t="str">
        <f>IFERROR(VLOOKUP(Table1[[#This Row],[Ticker]],[1]!Table2[[Symbol]:[Industry]],2,FALSE),"-")</f>
        <v>-</v>
      </c>
      <c r="D1437" t="s">
        <v>2643</v>
      </c>
      <c r="E1437">
        <v>1081.359375</v>
      </c>
      <c r="F1437">
        <v>13.45</v>
      </c>
      <c r="G1437">
        <v>7.5146933842548496</v>
      </c>
      <c r="H1437">
        <v>2.6383306466000298</v>
      </c>
      <c r="I1437">
        <v>36.978364535850098</v>
      </c>
      <c r="J1437">
        <v>-1.6135884986250499</v>
      </c>
      <c r="K1437">
        <v>13.122963056844</v>
      </c>
      <c r="L1437">
        <v>13.9172524150939</v>
      </c>
      <c r="M1437">
        <v>55.067835974914502</v>
      </c>
      <c r="N1437">
        <v>1.2340354122969299</v>
      </c>
      <c r="O1437">
        <v>18.6617100371747</v>
      </c>
      <c r="P1437">
        <v>76.509186351706006</v>
      </c>
    </row>
    <row r="1438" spans="1:17" hidden="1" x14ac:dyDescent="0.3">
      <c r="A1438" t="s">
        <v>3045</v>
      </c>
      <c r="B1438" t="s">
        <v>3046</v>
      </c>
      <c r="C1438" t="str">
        <f>IFERROR(VLOOKUP(Table1[[#This Row],[Ticker]],[1]!Table2[[Symbol]:[Industry]],2,FALSE),"-")</f>
        <v>-</v>
      </c>
      <c r="D1438" t="s">
        <v>225</v>
      </c>
      <c r="E1438">
        <v>1080.29799804</v>
      </c>
      <c r="F1438">
        <v>1812.15</v>
      </c>
      <c r="G1438">
        <v>126.721180357902</v>
      </c>
      <c r="H1438">
        <v>24.528074505202</v>
      </c>
      <c r="I1438">
        <v>30.105022723088101</v>
      </c>
      <c r="J1438">
        <v>10.824625997122</v>
      </c>
      <c r="K1438">
        <v>1467.74192184454</v>
      </c>
      <c r="L1438">
        <v>1243.23408819828</v>
      </c>
      <c r="M1438">
        <v>78.888746165312895</v>
      </c>
      <c r="N1438">
        <v>1.83152010128077</v>
      </c>
      <c r="O1438">
        <v>2.0886791932234998</v>
      </c>
      <c r="P1438">
        <v>158.104258652613</v>
      </c>
      <c r="Q1438">
        <v>8.9421858962904999E-2</v>
      </c>
    </row>
    <row r="1439" spans="1:17" hidden="1" x14ac:dyDescent="0.3">
      <c r="A1439" t="s">
        <v>3047</v>
      </c>
      <c r="B1439" t="s">
        <v>3048</v>
      </c>
      <c r="C1439" t="str">
        <f>IFERROR(VLOOKUP(Table1[[#This Row],[Ticker]],[1]!Table2[[Symbol]:[Industry]],2,FALSE),"-")</f>
        <v>-</v>
      </c>
      <c r="D1439" t="s">
        <v>204</v>
      </c>
      <c r="E1439">
        <v>1078.8068960000001</v>
      </c>
      <c r="F1439">
        <v>1000.45</v>
      </c>
      <c r="G1439">
        <v>-51.499124073384003</v>
      </c>
      <c r="H1439">
        <v>-11.8833866982971</v>
      </c>
      <c r="I1439">
        <v>-26.391056248609701</v>
      </c>
      <c r="J1439">
        <v>-4.4207151954576398</v>
      </c>
      <c r="K1439">
        <v>1085.5957973017501</v>
      </c>
      <c r="L1439">
        <v>1139.00594332333</v>
      </c>
      <c r="M1439">
        <v>36.878433553045703</v>
      </c>
      <c r="N1439">
        <v>1.2300124127656</v>
      </c>
      <c r="O1439">
        <v>52.431405867359601</v>
      </c>
      <c r="P1439">
        <v>2.6102564102564001</v>
      </c>
      <c r="Q1439">
        <v>6.6046477060633005E-2</v>
      </c>
    </row>
    <row r="1440" spans="1:17" hidden="1" x14ac:dyDescent="0.3">
      <c r="A1440" t="s">
        <v>3049</v>
      </c>
      <c r="B1440" t="s">
        <v>3050</v>
      </c>
      <c r="C1440" t="str">
        <f>IFERROR(VLOOKUP(Table1[[#This Row],[Ticker]],[1]!Table2[[Symbol]:[Industry]],2,FALSE),"-")</f>
        <v>-</v>
      </c>
      <c r="D1440" t="s">
        <v>538</v>
      </c>
      <c r="E1440">
        <v>1074.7225478400001</v>
      </c>
      <c r="F1440">
        <v>819.4</v>
      </c>
      <c r="G1440">
        <v>-14.0864864084482</v>
      </c>
      <c r="H1440">
        <v>10.289740348009699</v>
      </c>
      <c r="I1440">
        <v>2.48096364895637</v>
      </c>
      <c r="J1440">
        <v>-0.117424815760617</v>
      </c>
      <c r="K1440">
        <v>757.27894456485603</v>
      </c>
      <c r="M1440">
        <v>56.198988526859502</v>
      </c>
      <c r="N1440">
        <v>1.5556994170207501</v>
      </c>
      <c r="O1440">
        <v>24.7193068098608</v>
      </c>
      <c r="P1440">
        <v>30.488096186002</v>
      </c>
    </row>
    <row r="1441" spans="1:17" hidden="1" x14ac:dyDescent="0.3">
      <c r="A1441" t="s">
        <v>3051</v>
      </c>
      <c r="B1441" t="s">
        <v>3052</v>
      </c>
      <c r="C1441" t="str">
        <f>IFERROR(VLOOKUP(Table1[[#This Row],[Ticker]],[1]!Table2[[Symbol]:[Industry]],2,FALSE),"-")</f>
        <v>-</v>
      </c>
      <c r="D1441" t="s">
        <v>443</v>
      </c>
      <c r="E1441">
        <v>1074.70986432</v>
      </c>
      <c r="F1441">
        <v>213.47</v>
      </c>
      <c r="G1441">
        <v>63.977319943585101</v>
      </c>
      <c r="H1441">
        <v>-9.2967154223834001</v>
      </c>
      <c r="I1441">
        <v>26.4665592062771</v>
      </c>
      <c r="J1441">
        <v>-7.9388775886200396</v>
      </c>
      <c r="K1441">
        <v>210.153727259709</v>
      </c>
      <c r="L1441">
        <v>161.56471772774299</v>
      </c>
      <c r="M1441">
        <v>27.848883499542701</v>
      </c>
      <c r="N1441">
        <v>0.22976599267950201</v>
      </c>
      <c r="O1441">
        <v>21.328523914367299</v>
      </c>
      <c r="P1441">
        <v>141.48190045248799</v>
      </c>
      <c r="Q1441">
        <v>6.3022140770329999E-2</v>
      </c>
    </row>
    <row r="1442" spans="1:17" hidden="1" x14ac:dyDescent="0.3">
      <c r="A1442" t="s">
        <v>3053</v>
      </c>
      <c r="B1442" t="s">
        <v>3054</v>
      </c>
      <c r="C1442" t="str">
        <f>IFERROR(VLOOKUP(Table1[[#This Row],[Ticker]],[1]!Table2[[Symbol]:[Industry]],2,FALSE),"-")</f>
        <v>-</v>
      </c>
      <c r="D1442" t="s">
        <v>3055</v>
      </c>
      <c r="E1442">
        <v>1073.1593924920001</v>
      </c>
      <c r="F1442">
        <v>32.049999999999997</v>
      </c>
      <c r="G1442">
        <v>-45.569988299332202</v>
      </c>
      <c r="H1442">
        <v>9.2153612500561994</v>
      </c>
      <c r="I1442">
        <v>-29.111073406643701</v>
      </c>
      <c r="J1442">
        <v>11.867458862282</v>
      </c>
      <c r="K1442">
        <v>29.826377297216801</v>
      </c>
      <c r="L1442">
        <v>32.829267818821798</v>
      </c>
      <c r="M1442">
        <v>81.949711602108096</v>
      </c>
      <c r="N1442">
        <v>1.17366673802873</v>
      </c>
      <c r="O1442">
        <v>62.246489859594398</v>
      </c>
      <c r="P1442">
        <v>23.269230769230699</v>
      </c>
      <c r="Q1442">
        <v>0.14220873385739199</v>
      </c>
    </row>
    <row r="1443" spans="1:17" hidden="1" x14ac:dyDescent="0.3">
      <c r="A1443" t="s">
        <v>3056</v>
      </c>
      <c r="B1443" t="s">
        <v>3057</v>
      </c>
      <c r="C1443" t="str">
        <f>IFERROR(VLOOKUP(Table1[[#This Row],[Ticker]],[1]!Table2[[Symbol]:[Industry]],2,FALSE),"-")</f>
        <v>-</v>
      </c>
      <c r="D1443" t="s">
        <v>54</v>
      </c>
      <c r="E1443">
        <v>1072.8148202100001</v>
      </c>
      <c r="F1443">
        <v>1547.65</v>
      </c>
      <c r="G1443">
        <v>128.908136700667</v>
      </c>
      <c r="H1443">
        <v>-13.129364941164701</v>
      </c>
      <c r="I1443">
        <v>0.11075224270594899</v>
      </c>
      <c r="J1443">
        <v>-6.9873272590066904</v>
      </c>
      <c r="K1443">
        <v>1625.39908898421</v>
      </c>
      <c r="L1443">
        <v>1283.20515139441</v>
      </c>
      <c r="M1443">
        <v>37.478356923343803</v>
      </c>
      <c r="N1443">
        <v>0.72198071596864399</v>
      </c>
      <c r="O1443">
        <v>19.794527186379302</v>
      </c>
      <c r="P1443">
        <v>201.59797330215301</v>
      </c>
      <c r="Q1443">
        <v>0.13058477969992499</v>
      </c>
    </row>
    <row r="1444" spans="1:17" hidden="1" x14ac:dyDescent="0.3">
      <c r="A1444" t="s">
        <v>3058</v>
      </c>
      <c r="B1444" t="s">
        <v>3059</v>
      </c>
      <c r="C1444" t="str">
        <f>IFERROR(VLOOKUP(Table1[[#This Row],[Ticker]],[1]!Table2[[Symbol]:[Industry]],2,FALSE),"-")</f>
        <v>-</v>
      </c>
      <c r="D1444" t="s">
        <v>54</v>
      </c>
      <c r="E1444">
        <v>1071.1161388349999</v>
      </c>
      <c r="F1444">
        <v>431.2</v>
      </c>
      <c r="G1444">
        <v>-25.4543803143054</v>
      </c>
      <c r="H1444">
        <v>8.4034525760324392</v>
      </c>
      <c r="I1444">
        <v>28.058606420230799</v>
      </c>
      <c r="J1444">
        <v>4.8272791743665298E-2</v>
      </c>
      <c r="K1444">
        <v>374.17983620269302</v>
      </c>
      <c r="L1444">
        <v>356.888334524649</v>
      </c>
      <c r="M1444">
        <v>60.438209895762299</v>
      </c>
      <c r="N1444">
        <v>2.0201858565205901</v>
      </c>
      <c r="O1444">
        <v>10.1576994434137</v>
      </c>
      <c r="P1444">
        <v>57.602339181286503</v>
      </c>
      <c r="Q1444">
        <v>8.6447394887464002E-2</v>
      </c>
    </row>
    <row r="1445" spans="1:17" hidden="1" x14ac:dyDescent="0.3">
      <c r="A1445" t="s">
        <v>3060</v>
      </c>
      <c r="B1445" t="s">
        <v>3061</v>
      </c>
      <c r="C1445" t="str">
        <f>IFERROR(VLOOKUP(Table1[[#This Row],[Ticker]],[1]!Table2[[Symbol]:[Industry]],2,FALSE),"-")</f>
        <v>-</v>
      </c>
      <c r="D1445" t="s">
        <v>54</v>
      </c>
      <c r="E1445">
        <v>1065.8502080000001</v>
      </c>
      <c r="F1445">
        <v>388.05</v>
      </c>
      <c r="G1445">
        <v>-25.3323006768487</v>
      </c>
      <c r="H1445">
        <v>4.98691569069255</v>
      </c>
      <c r="I1445">
        <v>-2.38097352561556</v>
      </c>
      <c r="J1445">
        <v>-5.3743001907092998</v>
      </c>
      <c r="K1445">
        <v>374.91407417573402</v>
      </c>
      <c r="L1445">
        <v>352.32356234830701</v>
      </c>
      <c r="M1445">
        <v>38.415260723846004</v>
      </c>
      <c r="N1445">
        <v>0.45628716870823499</v>
      </c>
      <c r="O1445">
        <v>32.302538332688997</v>
      </c>
      <c r="P1445">
        <v>47.379415115837404</v>
      </c>
      <c r="Q1445">
        <v>-1.2798925322237E-2</v>
      </c>
    </row>
    <row r="1446" spans="1:17" hidden="1" x14ac:dyDescent="0.3">
      <c r="A1446" t="s">
        <v>3062</v>
      </c>
      <c r="B1446" t="s">
        <v>3063</v>
      </c>
      <c r="C1446" t="str">
        <f>IFERROR(VLOOKUP(Table1[[#This Row],[Ticker]],[1]!Table2[[Symbol]:[Industry]],2,FALSE),"-")</f>
        <v>-</v>
      </c>
      <c r="D1446" t="s">
        <v>2408</v>
      </c>
      <c r="E1446">
        <v>1065.60357</v>
      </c>
      <c r="F1446">
        <v>1963.9</v>
      </c>
      <c r="G1446">
        <v>252.084265492957</v>
      </c>
      <c r="H1446">
        <v>43.271417366643199</v>
      </c>
      <c r="I1446">
        <v>166.10129597792999</v>
      </c>
      <c r="J1446">
        <v>10.2215104698722</v>
      </c>
      <c r="K1446">
        <v>1342.9994755273201</v>
      </c>
      <c r="L1446">
        <v>936.57250450970105</v>
      </c>
      <c r="M1446">
        <v>78.014323902849299</v>
      </c>
      <c r="N1446">
        <v>1.60265204641081</v>
      </c>
      <c r="O1446">
        <v>0</v>
      </c>
      <c r="P1446">
        <v>317.85106382978699</v>
      </c>
    </row>
    <row r="1447" spans="1:17" hidden="1" x14ac:dyDescent="0.3">
      <c r="A1447" t="s">
        <v>3064</v>
      </c>
      <c r="B1447" t="s">
        <v>3065</v>
      </c>
      <c r="C1447" t="str">
        <f>IFERROR(VLOOKUP(Table1[[#This Row],[Ticker]],[1]!Table2[[Symbol]:[Industry]],2,FALSE),"-")</f>
        <v>-</v>
      </c>
      <c r="D1447" t="s">
        <v>474</v>
      </c>
      <c r="E1447">
        <v>1058.4272360750001</v>
      </c>
      <c r="F1447">
        <v>1.34</v>
      </c>
      <c r="G1447">
        <v>-79.145220211717401</v>
      </c>
      <c r="H1447">
        <v>-4.1518562906457301</v>
      </c>
      <c r="I1447">
        <v>-70.669448592312307</v>
      </c>
      <c r="J1447">
        <v>14.070995679873899</v>
      </c>
      <c r="K1447">
        <v>1.49448722171953</v>
      </c>
      <c r="L1447">
        <v>2.1992264361407998</v>
      </c>
      <c r="M1447">
        <v>49.824344856449102</v>
      </c>
      <c r="N1447">
        <v>1.34399466500341</v>
      </c>
      <c r="O1447">
        <v>220.89552238805899</v>
      </c>
      <c r="P1447">
        <v>16.521739130434799</v>
      </c>
    </row>
    <row r="1448" spans="1:17" hidden="1" x14ac:dyDescent="0.3">
      <c r="A1448" t="s">
        <v>3066</v>
      </c>
      <c r="B1448" t="s">
        <v>3067</v>
      </c>
      <c r="C1448" t="str">
        <f>IFERROR(VLOOKUP(Table1[[#This Row],[Ticker]],[1]!Table2[[Symbol]:[Industry]],2,FALSE),"-")</f>
        <v>-</v>
      </c>
      <c r="D1448" t="s">
        <v>89</v>
      </c>
      <c r="E1448">
        <v>1056.00378052</v>
      </c>
      <c r="F1448">
        <v>118.92</v>
      </c>
      <c r="G1448">
        <v>-13.296303688626599</v>
      </c>
      <c r="H1448">
        <v>17.389373494319599</v>
      </c>
      <c r="I1448">
        <v>-20.3157505788771</v>
      </c>
      <c r="J1448">
        <v>10.424641950061799</v>
      </c>
      <c r="K1448">
        <v>102.63998525206399</v>
      </c>
      <c r="L1448">
        <v>105.370585226423</v>
      </c>
      <c r="M1448">
        <v>69.372282483996401</v>
      </c>
      <c r="N1448">
        <v>3.00569606466471</v>
      </c>
      <c r="O1448">
        <v>23.0659266733938</v>
      </c>
      <c r="P1448">
        <v>36.0640732265446</v>
      </c>
      <c r="Q1448">
        <v>-5.7470893528470998E-2</v>
      </c>
    </row>
    <row r="1449" spans="1:17" hidden="1" x14ac:dyDescent="0.3">
      <c r="A1449" t="s">
        <v>3068</v>
      </c>
      <c r="B1449" t="s">
        <v>3069</v>
      </c>
      <c r="C1449" t="str">
        <f>IFERROR(VLOOKUP(Table1[[#This Row],[Ticker]],[1]!Table2[[Symbol]:[Industry]],2,FALSE),"-")</f>
        <v>-</v>
      </c>
      <c r="D1449" t="s">
        <v>298</v>
      </c>
      <c r="E1449">
        <v>1055.75</v>
      </c>
      <c r="F1449">
        <v>512.04999999999995</v>
      </c>
      <c r="G1449">
        <v>-56.9138116561397</v>
      </c>
      <c r="H1449">
        <v>5.2880686154869299</v>
      </c>
      <c r="I1449">
        <v>-27.0959565341361</v>
      </c>
      <c r="J1449">
        <v>-0.97943365091522905</v>
      </c>
      <c r="K1449">
        <v>518.239510543199</v>
      </c>
      <c r="L1449">
        <v>520.87057349116606</v>
      </c>
      <c r="M1449">
        <v>47.822794644852699</v>
      </c>
      <c r="N1449">
        <v>1.71083059297761</v>
      </c>
      <c r="O1449">
        <v>44.478078312664699</v>
      </c>
      <c r="P1449">
        <v>11.291023690502</v>
      </c>
      <c r="Q1449">
        <v>0.137368209739064</v>
      </c>
    </row>
    <row r="1450" spans="1:17" hidden="1" x14ac:dyDescent="0.3">
      <c r="A1450" t="s">
        <v>3070</v>
      </c>
      <c r="B1450" t="s">
        <v>3071</v>
      </c>
      <c r="C1450" t="str">
        <f>IFERROR(VLOOKUP(Table1[[#This Row],[Ticker]],[1]!Table2[[Symbol]:[Industry]],2,FALSE),"-")</f>
        <v>-</v>
      </c>
      <c r="D1450" t="s">
        <v>276</v>
      </c>
      <c r="E1450">
        <v>1055.0334325049901</v>
      </c>
      <c r="F1450">
        <v>83.63</v>
      </c>
      <c r="G1450">
        <v>-32.5744757560796</v>
      </c>
      <c r="H1450">
        <v>1.5755879058639399</v>
      </c>
      <c r="I1450">
        <v>-24.987000410686299</v>
      </c>
      <c r="J1450">
        <v>-3.1655720827563898</v>
      </c>
      <c r="K1450">
        <v>79.480826277464402</v>
      </c>
      <c r="L1450">
        <v>78.559190421976496</v>
      </c>
      <c r="M1450">
        <v>64.471286185207006</v>
      </c>
      <c r="N1450">
        <v>1.4334057494600201</v>
      </c>
      <c r="O1450">
        <v>20.710271433696001</v>
      </c>
      <c r="P1450">
        <v>27.097264437689901</v>
      </c>
      <c r="Q1450">
        <v>-6.2686541151662001E-2</v>
      </c>
    </row>
    <row r="1451" spans="1:17" hidden="1" x14ac:dyDescent="0.3">
      <c r="A1451" t="s">
        <v>3072</v>
      </c>
      <c r="B1451" t="s">
        <v>3073</v>
      </c>
      <c r="C1451" t="str">
        <f>IFERROR(VLOOKUP(Table1[[#This Row],[Ticker]],[1]!Table2[[Symbol]:[Industry]],2,FALSE),"-")</f>
        <v>-</v>
      </c>
      <c r="E1451">
        <v>1046.8822881900001</v>
      </c>
      <c r="F1451">
        <v>464.3</v>
      </c>
      <c r="G1451">
        <v>86.468906794270296</v>
      </c>
      <c r="H1451">
        <v>307.49847050673901</v>
      </c>
      <c r="I1451">
        <v>103.036356851674</v>
      </c>
      <c r="J1451">
        <v>3.7082760962694898</v>
      </c>
      <c r="M1451">
        <v>76.692840709297499</v>
      </c>
      <c r="O1451">
        <v>0</v>
      </c>
      <c r="P1451">
        <v>126.26705653021401</v>
      </c>
    </row>
    <row r="1452" spans="1:17" hidden="1" x14ac:dyDescent="0.3">
      <c r="A1452" t="s">
        <v>3074</v>
      </c>
      <c r="B1452" t="s">
        <v>3075</v>
      </c>
      <c r="C1452" t="str">
        <f>IFERROR(VLOOKUP(Table1[[#This Row],[Ticker]],[1]!Table2[[Symbol]:[Industry]],2,FALSE),"-")</f>
        <v>-</v>
      </c>
      <c r="D1452" t="s">
        <v>573</v>
      </c>
      <c r="E1452">
        <v>1043.7505647</v>
      </c>
      <c r="F1452">
        <v>239.09</v>
      </c>
      <c r="G1452">
        <v>18.598455214612301</v>
      </c>
      <c r="H1452">
        <v>39.509115882654697</v>
      </c>
      <c r="I1452">
        <v>16.284593220107901</v>
      </c>
      <c r="J1452">
        <v>16.651555276006299</v>
      </c>
      <c r="K1452">
        <v>185.95619484519199</v>
      </c>
      <c r="L1452">
        <v>170.377909526233</v>
      </c>
      <c r="M1452">
        <v>92.012103172509299</v>
      </c>
      <c r="N1452">
        <v>4.4239844518656897</v>
      </c>
      <c r="O1452">
        <v>2.8482998034213098</v>
      </c>
      <c r="P1452">
        <v>70.778571428571396</v>
      </c>
      <c r="Q1452">
        <v>-1.6659267280323999E-2</v>
      </c>
    </row>
    <row r="1453" spans="1:17" hidden="1" x14ac:dyDescent="0.3">
      <c r="A1453" t="s">
        <v>3076</v>
      </c>
      <c r="B1453" t="s">
        <v>3077</v>
      </c>
      <c r="C1453" t="str">
        <f>IFERROR(VLOOKUP(Table1[[#This Row],[Ticker]],[1]!Table2[[Symbol]:[Industry]],2,FALSE),"-")</f>
        <v>-</v>
      </c>
      <c r="D1453" t="s">
        <v>273</v>
      </c>
      <c r="E1453">
        <v>1041.1052950999999</v>
      </c>
      <c r="F1453">
        <v>677.25</v>
      </c>
      <c r="G1453">
        <v>415.92893546268499</v>
      </c>
      <c r="H1453">
        <v>-11.594201467132301</v>
      </c>
      <c r="I1453">
        <v>42.174860838066202</v>
      </c>
      <c r="J1453">
        <v>0.35843063970302103</v>
      </c>
      <c r="K1453">
        <v>688.98759259238</v>
      </c>
      <c r="L1453">
        <v>507.83663145479198</v>
      </c>
      <c r="M1453">
        <v>51.0831481401136</v>
      </c>
      <c r="N1453">
        <v>1.9984466983492299</v>
      </c>
      <c r="O1453">
        <v>20.5610926541159</v>
      </c>
      <c r="P1453">
        <v>448.15864022662799</v>
      </c>
      <c r="Q1453">
        <v>0.22073274646076299</v>
      </c>
    </row>
    <row r="1454" spans="1:17" hidden="1" x14ac:dyDescent="0.3">
      <c r="A1454" t="s">
        <v>3078</v>
      </c>
      <c r="B1454" t="s">
        <v>3079</v>
      </c>
      <c r="C1454" t="str">
        <f>IFERROR(VLOOKUP(Table1[[#This Row],[Ticker]],[1]!Table2[[Symbol]:[Industry]],2,FALSE),"-")</f>
        <v>-</v>
      </c>
      <c r="D1454" t="s">
        <v>163</v>
      </c>
      <c r="E1454">
        <v>1031.4648</v>
      </c>
      <c r="F1454">
        <v>439.55</v>
      </c>
      <c r="G1454">
        <v>66.935462282063</v>
      </c>
      <c r="H1454">
        <v>-3.5368830286136501</v>
      </c>
      <c r="I1454">
        <v>82.240453867706904</v>
      </c>
      <c r="J1454">
        <v>-6.7800172885118997</v>
      </c>
      <c r="K1454">
        <v>441.16111141690101</v>
      </c>
      <c r="M1454">
        <v>36.446189093579498</v>
      </c>
      <c r="N1454">
        <v>0.44512249842950702</v>
      </c>
      <c r="O1454">
        <v>26.2654988055966</v>
      </c>
      <c r="P1454">
        <v>115.67713444553399</v>
      </c>
    </row>
    <row r="1455" spans="1:17" hidden="1" x14ac:dyDescent="0.3">
      <c r="A1455" t="s">
        <v>3080</v>
      </c>
      <c r="B1455" t="s">
        <v>3081</v>
      </c>
      <c r="C1455" t="str">
        <f>IFERROR(VLOOKUP(Table1[[#This Row],[Ticker]],[1]!Table2[[Symbol]:[Industry]],2,FALSE),"-")</f>
        <v>-</v>
      </c>
      <c r="D1455" t="s">
        <v>305</v>
      </c>
      <c r="E1455">
        <v>1031.4459999999999</v>
      </c>
      <c r="F1455">
        <v>7886.4</v>
      </c>
      <c r="G1455">
        <v>11.7937840758399</v>
      </c>
      <c r="H1455">
        <v>-5.5175133108857297</v>
      </c>
      <c r="I1455">
        <v>-27.621376785443299</v>
      </c>
      <c r="J1455">
        <v>-2.54178193232937</v>
      </c>
      <c r="K1455">
        <v>8116.1897303453998</v>
      </c>
      <c r="L1455">
        <v>8031.2222287726299</v>
      </c>
      <c r="M1455">
        <v>55.343361510857598</v>
      </c>
      <c r="N1455">
        <v>0.66563227893737398</v>
      </c>
      <c r="O1455">
        <v>27.447250963684301</v>
      </c>
      <c r="P1455">
        <v>45.693700351006797</v>
      </c>
      <c r="Q1455">
        <v>0.19779620768481601</v>
      </c>
    </row>
    <row r="1456" spans="1:17" hidden="1" x14ac:dyDescent="0.3">
      <c r="A1456" t="s">
        <v>3082</v>
      </c>
      <c r="B1456" t="s">
        <v>3083</v>
      </c>
      <c r="C1456" t="str">
        <f>IFERROR(VLOOKUP(Table1[[#This Row],[Ticker]],[1]!Table2[[Symbol]:[Industry]],2,FALSE),"-")</f>
        <v>-</v>
      </c>
      <c r="E1456">
        <v>1027.82979</v>
      </c>
      <c r="F1456">
        <v>175.6</v>
      </c>
      <c r="G1456">
        <v>405.40125264269602</v>
      </c>
      <c r="H1456">
        <v>-26.7113758144895</v>
      </c>
      <c r="I1456">
        <v>51.034851190102103</v>
      </c>
      <c r="J1456">
        <v>-12.6699931820717</v>
      </c>
      <c r="K1456">
        <v>233.075907452488</v>
      </c>
      <c r="L1456">
        <v>177.977785707208</v>
      </c>
      <c r="M1456">
        <v>17.1651117588464</v>
      </c>
      <c r="N1456">
        <v>0.337912144739344</v>
      </c>
      <c r="O1456">
        <v>133.71298405466899</v>
      </c>
      <c r="P1456">
        <v>516.14035087719299</v>
      </c>
      <c r="Q1456">
        <v>0.15075475408722899</v>
      </c>
    </row>
    <row r="1457" spans="1:17" hidden="1" x14ac:dyDescent="0.3">
      <c r="A1457" t="s">
        <v>3084</v>
      </c>
      <c r="B1457" t="s">
        <v>3085</v>
      </c>
      <c r="C1457" t="str">
        <f>IFERROR(VLOOKUP(Table1[[#This Row],[Ticker]],[1]!Table2[[Symbol]:[Industry]],2,FALSE),"-")</f>
        <v>-</v>
      </c>
      <c r="D1457" t="s">
        <v>54</v>
      </c>
      <c r="E1457">
        <v>1025.7926399999999</v>
      </c>
      <c r="F1457">
        <v>204.3</v>
      </c>
      <c r="G1457">
        <v>20.966470034000999</v>
      </c>
      <c r="H1457">
        <v>-14.5940280832206</v>
      </c>
      <c r="I1457">
        <v>-16.9318269275327</v>
      </c>
      <c r="J1457">
        <v>-1.3291899518956301</v>
      </c>
      <c r="K1457">
        <v>219.445850005121</v>
      </c>
      <c r="L1457">
        <v>204.02284352697299</v>
      </c>
      <c r="M1457">
        <v>40.267766889667101</v>
      </c>
      <c r="N1457">
        <v>0.76795152796062005</v>
      </c>
      <c r="O1457">
        <v>29.711209006363099</v>
      </c>
      <c r="P1457">
        <v>64.096385542168605</v>
      </c>
      <c r="Q1457">
        <v>4.7686160069667E-2</v>
      </c>
    </row>
    <row r="1458" spans="1:17" hidden="1" x14ac:dyDescent="0.3">
      <c r="A1458" t="s">
        <v>3086</v>
      </c>
      <c r="B1458" t="s">
        <v>3087</v>
      </c>
      <c r="C1458" t="str">
        <f>IFERROR(VLOOKUP(Table1[[#This Row],[Ticker]],[1]!Table2[[Symbol]:[Industry]],2,FALSE),"-")</f>
        <v>-</v>
      </c>
      <c r="D1458" t="s">
        <v>1481</v>
      </c>
      <c r="E1458">
        <v>1022.2026545</v>
      </c>
      <c r="F1458">
        <v>36.58</v>
      </c>
      <c r="G1458">
        <v>-11.9962559298447</v>
      </c>
      <c r="H1458">
        <v>-3.3747361222418899</v>
      </c>
      <c r="I1458">
        <v>-3.8717500881994602</v>
      </c>
      <c r="J1458">
        <v>-2.6796674500995699</v>
      </c>
      <c r="K1458">
        <v>36.041129906428303</v>
      </c>
      <c r="L1458">
        <v>34.122470580770901</v>
      </c>
      <c r="M1458">
        <v>50.941752059044198</v>
      </c>
      <c r="N1458">
        <v>0.551073357340228</v>
      </c>
      <c r="O1458">
        <v>24.248223072717298</v>
      </c>
      <c r="P1458">
        <v>35.431321732691501</v>
      </c>
      <c r="Q1458">
        <v>4.5139330519389002E-2</v>
      </c>
    </row>
    <row r="1459" spans="1:17" hidden="1" x14ac:dyDescent="0.3">
      <c r="A1459" t="s">
        <v>3088</v>
      </c>
      <c r="B1459" t="s">
        <v>3089</v>
      </c>
      <c r="C1459" t="str">
        <f>IFERROR(VLOOKUP(Table1[[#This Row],[Ticker]],[1]!Table2[[Symbol]:[Industry]],2,FALSE),"-")</f>
        <v>-</v>
      </c>
      <c r="D1459" t="s">
        <v>180</v>
      </c>
      <c r="E1459">
        <v>1021.820107925</v>
      </c>
      <c r="F1459">
        <v>393.25</v>
      </c>
      <c r="G1459">
        <v>44.280705379968403</v>
      </c>
      <c r="H1459">
        <v>21.982597490866802</v>
      </c>
      <c r="I1459">
        <v>31.423418810761699</v>
      </c>
      <c r="J1459">
        <v>-0.32035763844179199</v>
      </c>
      <c r="K1459">
        <v>346.51742664324001</v>
      </c>
      <c r="L1459">
        <v>282.47155956664199</v>
      </c>
      <c r="M1459">
        <v>64.090631713152902</v>
      </c>
      <c r="N1459">
        <v>0.98974474630061904</v>
      </c>
      <c r="O1459">
        <v>16.439923712650899</v>
      </c>
      <c r="P1459">
        <v>115.361445783132</v>
      </c>
      <c r="Q1459">
        <v>8.2614723128863005E-2</v>
      </c>
    </row>
    <row r="1460" spans="1:17" hidden="1" x14ac:dyDescent="0.3">
      <c r="A1460" t="s">
        <v>3090</v>
      </c>
      <c r="B1460" t="s">
        <v>3091</v>
      </c>
      <c r="C1460" t="str">
        <f>IFERROR(VLOOKUP(Table1[[#This Row],[Ticker]],[1]!Table2[[Symbol]:[Industry]],2,FALSE),"-")</f>
        <v>-</v>
      </c>
      <c r="D1460" t="s">
        <v>627</v>
      </c>
      <c r="E1460">
        <v>1015.312218892</v>
      </c>
      <c r="F1460">
        <v>106.61</v>
      </c>
      <c r="G1460">
        <v>5.4053098826769697</v>
      </c>
      <c r="H1460">
        <v>2.6555210627808199</v>
      </c>
      <c r="I1460">
        <v>11.7879993454849</v>
      </c>
      <c r="J1460">
        <v>-3.0728645167246098</v>
      </c>
      <c r="K1460">
        <v>101.920591395922</v>
      </c>
      <c r="L1460">
        <v>88.196869831551496</v>
      </c>
      <c r="M1460">
        <v>39.362440453168901</v>
      </c>
      <c r="N1460">
        <v>0.43141471974724299</v>
      </c>
      <c r="O1460">
        <v>15.373792327173801</v>
      </c>
      <c r="P1460">
        <v>56.434336023477599</v>
      </c>
    </row>
    <row r="1461" spans="1:17" hidden="1" x14ac:dyDescent="0.3">
      <c r="A1461" t="s">
        <v>3092</v>
      </c>
      <c r="B1461" t="s">
        <v>3093</v>
      </c>
      <c r="C1461" t="str">
        <f>IFERROR(VLOOKUP(Table1[[#This Row],[Ticker]],[1]!Table2[[Symbol]:[Industry]],2,FALSE),"-")</f>
        <v>-</v>
      </c>
      <c r="D1461" t="s">
        <v>522</v>
      </c>
      <c r="E1461">
        <v>1013.769716015</v>
      </c>
      <c r="F1461">
        <v>641</v>
      </c>
      <c r="G1461">
        <v>-28.302800021785799</v>
      </c>
      <c r="H1461">
        <v>12.199542136745499</v>
      </c>
      <c r="I1461">
        <v>5.0838925836118403</v>
      </c>
      <c r="J1461">
        <v>9.2855301064717004</v>
      </c>
      <c r="K1461">
        <v>609.63334585560403</v>
      </c>
      <c r="L1461">
        <v>605.96871891049796</v>
      </c>
      <c r="M1461">
        <v>89.356255077242096</v>
      </c>
      <c r="N1461">
        <v>2.4567568562555899</v>
      </c>
      <c r="O1461">
        <v>40.405616224648902</v>
      </c>
      <c r="P1461">
        <v>38.385146804835898</v>
      </c>
      <c r="Q1461">
        <v>0.11587797050064499</v>
      </c>
    </row>
    <row r="1462" spans="1:17" hidden="1" x14ac:dyDescent="0.3">
      <c r="A1462" t="s">
        <v>3094</v>
      </c>
      <c r="B1462" t="s">
        <v>3095</v>
      </c>
      <c r="C1462" t="str">
        <f>IFERROR(VLOOKUP(Table1[[#This Row],[Ticker]],[1]!Table2[[Symbol]:[Industry]],2,FALSE),"-")</f>
        <v>-</v>
      </c>
      <c r="D1462" t="s">
        <v>276</v>
      </c>
      <c r="E1462">
        <v>1013.2836876</v>
      </c>
      <c r="F1462">
        <v>99.02</v>
      </c>
      <c r="G1462">
        <v>-42.401858924879001</v>
      </c>
      <c r="H1462">
        <v>-2.7244170514770101</v>
      </c>
      <c r="I1462">
        <v>-9.5774681047705101</v>
      </c>
      <c r="J1462">
        <v>-2.0997785169801002</v>
      </c>
      <c r="K1462">
        <v>95.577058928475907</v>
      </c>
      <c r="L1462">
        <v>96.7825896600325</v>
      </c>
      <c r="M1462">
        <v>36.335926883713498</v>
      </c>
      <c r="N1462">
        <v>0.96145917908099099</v>
      </c>
      <c r="O1462">
        <v>34.063825489800003</v>
      </c>
      <c r="P1462">
        <v>33.468122388462</v>
      </c>
      <c r="Q1462">
        <v>8.7116557889965002E-2</v>
      </c>
    </row>
    <row r="1463" spans="1:17" hidden="1" x14ac:dyDescent="0.3">
      <c r="A1463" t="s">
        <v>3096</v>
      </c>
      <c r="B1463" t="s">
        <v>3097</v>
      </c>
      <c r="C1463" t="str">
        <f>IFERROR(VLOOKUP(Table1[[#This Row],[Ticker]],[1]!Table2[[Symbol]:[Industry]],2,FALSE),"-")</f>
        <v>-</v>
      </c>
      <c r="D1463" t="s">
        <v>77</v>
      </c>
      <c r="E1463">
        <v>1012.9430992600001</v>
      </c>
      <c r="F1463">
        <v>220.72</v>
      </c>
      <c r="G1463">
        <v>-35.646603797181498</v>
      </c>
      <c r="H1463">
        <v>-8.3885271291939105</v>
      </c>
      <c r="I1463">
        <v>-13.332911258246201</v>
      </c>
      <c r="J1463">
        <v>-4.6215386997871004</v>
      </c>
      <c r="K1463">
        <v>227.616499331428</v>
      </c>
      <c r="L1463">
        <v>221.0121635909</v>
      </c>
      <c r="M1463">
        <v>43.923817394203901</v>
      </c>
      <c r="N1463">
        <v>0.30608492400114301</v>
      </c>
      <c r="O1463">
        <v>17.796303008336299</v>
      </c>
      <c r="P1463">
        <v>22.622222222222199</v>
      </c>
      <c r="Q1463">
        <v>-4.1316362569514001E-2</v>
      </c>
    </row>
    <row r="1464" spans="1:17" hidden="1" x14ac:dyDescent="0.3">
      <c r="A1464" t="s">
        <v>3098</v>
      </c>
      <c r="B1464" t="s">
        <v>3099</v>
      </c>
      <c r="C1464" t="str">
        <f>IFERROR(VLOOKUP(Table1[[#This Row],[Ticker]],[1]!Table2[[Symbol]:[Industry]],2,FALSE),"-")</f>
        <v>-</v>
      </c>
      <c r="D1464" t="s">
        <v>132</v>
      </c>
      <c r="E1464">
        <v>1012.423650875</v>
      </c>
      <c r="F1464">
        <v>469.9</v>
      </c>
      <c r="G1464">
        <v>56.660996807365898</v>
      </c>
      <c r="H1464">
        <v>-7.4366520774300202</v>
      </c>
      <c r="I1464">
        <v>73.228446864770603</v>
      </c>
      <c r="J1464">
        <v>-22.714494087058899</v>
      </c>
      <c r="K1464">
        <v>505.65897786916099</v>
      </c>
      <c r="M1464">
        <v>39.416014496517498</v>
      </c>
      <c r="O1464">
        <v>55.341562034475402</v>
      </c>
      <c r="P1464">
        <v>95.710120783007</v>
      </c>
    </row>
    <row r="1465" spans="1:17" hidden="1" x14ac:dyDescent="0.3">
      <c r="A1465" t="s">
        <v>3100</v>
      </c>
      <c r="B1465" t="s">
        <v>3101</v>
      </c>
      <c r="C1465" t="str">
        <f>IFERROR(VLOOKUP(Table1[[#This Row],[Ticker]],[1]!Table2[[Symbol]:[Industry]],2,FALSE),"-")</f>
        <v>-</v>
      </c>
      <c r="D1465" t="s">
        <v>535</v>
      </c>
      <c r="E1465">
        <v>1011.45114</v>
      </c>
      <c r="F1465">
        <v>1257.55</v>
      </c>
      <c r="G1465">
        <v>62.330694335910799</v>
      </c>
      <c r="H1465">
        <v>3.0188015844097298</v>
      </c>
      <c r="I1465">
        <v>-32.964878745362498</v>
      </c>
      <c r="J1465">
        <v>-1.13709932475646</v>
      </c>
      <c r="K1465">
        <v>1234.1163496378001</v>
      </c>
      <c r="L1465">
        <v>1155.4086448925</v>
      </c>
      <c r="M1465">
        <v>52.993063994339401</v>
      </c>
      <c r="N1465">
        <v>1.50581452888478</v>
      </c>
      <c r="O1465">
        <v>28.806011689396001</v>
      </c>
      <c r="P1465">
        <v>119.467713787085</v>
      </c>
      <c r="Q1465">
        <v>0.1746324346</v>
      </c>
    </row>
    <row r="1466" spans="1:17" hidden="1" x14ac:dyDescent="0.3">
      <c r="A1466" t="s">
        <v>3102</v>
      </c>
      <c r="B1466" t="s">
        <v>3103</v>
      </c>
      <c r="C1466" t="str">
        <f>IFERROR(VLOOKUP(Table1[[#This Row],[Ticker]],[1]!Table2[[Symbol]:[Industry]],2,FALSE),"-")</f>
        <v>-</v>
      </c>
      <c r="D1466" t="s">
        <v>298</v>
      </c>
      <c r="E1466">
        <v>1010.8585505250001</v>
      </c>
      <c r="F1466">
        <v>145.75</v>
      </c>
      <c r="G1466">
        <v>399.973612054841</v>
      </c>
      <c r="H1466">
        <v>-30.464147283464101</v>
      </c>
      <c r="I1466">
        <v>103.92520361630901</v>
      </c>
      <c r="J1466">
        <v>-11.6050584044528</v>
      </c>
      <c r="K1466">
        <v>200.715186997383</v>
      </c>
      <c r="L1466">
        <v>146.90552061891401</v>
      </c>
      <c r="M1466">
        <v>12.3751454194619</v>
      </c>
      <c r="N1466">
        <v>0.66112071797899497</v>
      </c>
      <c r="O1466">
        <v>112.76379129087501</v>
      </c>
      <c r="P1466">
        <v>456.44843469050898</v>
      </c>
      <c r="Q1466">
        <v>0.186315976768405</v>
      </c>
    </row>
    <row r="1467" spans="1:17" hidden="1" x14ac:dyDescent="0.3">
      <c r="A1467" t="s">
        <v>3104</v>
      </c>
      <c r="B1467" t="s">
        <v>3105</v>
      </c>
      <c r="C1467" t="str">
        <f>IFERROR(VLOOKUP(Table1[[#This Row],[Ticker]],[1]!Table2[[Symbol]:[Industry]],2,FALSE),"-")</f>
        <v>-</v>
      </c>
      <c r="D1467" t="s">
        <v>276</v>
      </c>
      <c r="E1467">
        <v>1010.49301227</v>
      </c>
      <c r="F1467">
        <v>586.1</v>
      </c>
      <c r="G1467">
        <v>-33.5308413559288</v>
      </c>
      <c r="H1467">
        <v>0.98506054505406004</v>
      </c>
      <c r="I1467">
        <v>-1.5987763996564199</v>
      </c>
      <c r="J1467">
        <v>-2.2235209962142699</v>
      </c>
      <c r="K1467">
        <v>583.61080100188894</v>
      </c>
      <c r="L1467">
        <v>567.83581800201398</v>
      </c>
      <c r="M1467">
        <v>46.056777873025297</v>
      </c>
      <c r="N1467">
        <v>0.58167540461942302</v>
      </c>
      <c r="O1467">
        <v>15.9358471250639</v>
      </c>
      <c r="P1467">
        <v>32.902494331065697</v>
      </c>
      <c r="Q1467">
        <v>6.2698830965763994E-2</v>
      </c>
    </row>
    <row r="1468" spans="1:17" hidden="1" x14ac:dyDescent="0.3">
      <c r="A1468" t="s">
        <v>3106</v>
      </c>
      <c r="B1468" t="s">
        <v>3107</v>
      </c>
      <c r="C1468" t="str">
        <f>IFERROR(VLOOKUP(Table1[[#This Row],[Ticker]],[1]!Table2[[Symbol]:[Industry]],2,FALSE),"-")</f>
        <v>-</v>
      </c>
      <c r="D1468" t="s">
        <v>535</v>
      </c>
      <c r="E1468">
        <v>1007.608923875</v>
      </c>
      <c r="F1468">
        <v>298.45</v>
      </c>
      <c r="G1468">
        <v>72.553771621302602</v>
      </c>
      <c r="H1468">
        <v>18.197910954381701</v>
      </c>
      <c r="I1468">
        <v>42.251390283214903</v>
      </c>
      <c r="J1468">
        <v>5.3728200937156503</v>
      </c>
      <c r="K1468">
        <v>255.51382717489199</v>
      </c>
      <c r="L1468">
        <v>206.088472551812</v>
      </c>
      <c r="M1468">
        <v>76.6373526181101</v>
      </c>
      <c r="N1468">
        <v>1.7718387393233801</v>
      </c>
      <c r="O1468">
        <v>4.5066175238733299</v>
      </c>
      <c r="P1468">
        <v>126.44157814870999</v>
      </c>
      <c r="Q1468">
        <v>0.15313947324485799</v>
      </c>
    </row>
    <row r="1469" spans="1:17" hidden="1" x14ac:dyDescent="0.3">
      <c r="A1469" t="s">
        <v>3108</v>
      </c>
      <c r="B1469" t="s">
        <v>3109</v>
      </c>
      <c r="C1469" t="str">
        <f>IFERROR(VLOOKUP(Table1[[#This Row],[Ticker]],[1]!Table2[[Symbol]:[Industry]],2,FALSE),"-")</f>
        <v>-</v>
      </c>
      <c r="D1469" t="s">
        <v>257</v>
      </c>
      <c r="E1469">
        <v>1007.37072</v>
      </c>
      <c r="F1469">
        <v>935</v>
      </c>
      <c r="G1469">
        <v>83.9505247037049</v>
      </c>
      <c r="H1469">
        <v>6.4680975732527699</v>
      </c>
      <c r="I1469">
        <v>29.200586758072301</v>
      </c>
      <c r="J1469">
        <v>-4.6709114277967201</v>
      </c>
      <c r="K1469">
        <v>907.21155493405297</v>
      </c>
      <c r="L1469">
        <v>747.06679415733197</v>
      </c>
      <c r="M1469">
        <v>53.128661688934997</v>
      </c>
      <c r="N1469">
        <v>0.70870870870870795</v>
      </c>
      <c r="O1469">
        <v>18.823529411764699</v>
      </c>
      <c r="P1469">
        <v>159.722222222222</v>
      </c>
      <c r="Q1469">
        <v>0.15820413486986801</v>
      </c>
    </row>
    <row r="1470" spans="1:17" hidden="1" x14ac:dyDescent="0.3">
      <c r="A1470" t="s">
        <v>3110</v>
      </c>
      <c r="B1470" t="s">
        <v>3111</v>
      </c>
      <c r="C1470" t="str">
        <f>IFERROR(VLOOKUP(Table1[[#This Row],[Ticker]],[1]!Table2[[Symbol]:[Industry]],2,FALSE),"-")</f>
        <v>-</v>
      </c>
      <c r="D1470" t="s">
        <v>706</v>
      </c>
      <c r="E1470">
        <v>1006.608021488</v>
      </c>
      <c r="F1470">
        <v>46.61</v>
      </c>
      <c r="G1470">
        <v>-38.352596113858802</v>
      </c>
      <c r="H1470">
        <v>-8.2033996802788103</v>
      </c>
      <c r="I1470">
        <v>-18.209254832760099</v>
      </c>
      <c r="J1470">
        <v>-3.8534860923171999</v>
      </c>
      <c r="K1470">
        <v>50.504879003320603</v>
      </c>
      <c r="L1470">
        <v>49.373514193406102</v>
      </c>
      <c r="M1470">
        <v>32.844763622105198</v>
      </c>
      <c r="N1470">
        <v>0.22124602676160801</v>
      </c>
      <c r="O1470">
        <v>33.447757991847197</v>
      </c>
      <c r="P1470">
        <v>15.945273631840699</v>
      </c>
      <c r="Q1470">
        <v>4.0320049454333998E-2</v>
      </c>
    </row>
    <row r="1471" spans="1:17" hidden="1" x14ac:dyDescent="0.3">
      <c r="A1471" t="s">
        <v>3112</v>
      </c>
      <c r="B1471" t="s">
        <v>3113</v>
      </c>
      <c r="C1471" t="str">
        <f>IFERROR(VLOOKUP(Table1[[#This Row],[Ticker]],[1]!Table2[[Symbol]:[Industry]],2,FALSE),"-")</f>
        <v>-</v>
      </c>
      <c r="D1471" t="s">
        <v>305</v>
      </c>
      <c r="E1471">
        <v>1005.545507975</v>
      </c>
      <c r="F1471">
        <v>363.75</v>
      </c>
      <c r="G1471">
        <v>-11.7326592791237</v>
      </c>
      <c r="H1471">
        <v>2.81183632311516</v>
      </c>
      <c r="I1471">
        <v>-22.183131286107301</v>
      </c>
      <c r="J1471">
        <v>0.22950413768473099</v>
      </c>
      <c r="K1471">
        <v>357.74101993575903</v>
      </c>
      <c r="L1471">
        <v>352.89006882150898</v>
      </c>
      <c r="M1471">
        <v>56.477527127826598</v>
      </c>
      <c r="N1471">
        <v>1.3816094625128701</v>
      </c>
      <c r="O1471">
        <v>23.436426116838401</v>
      </c>
      <c r="P1471">
        <v>29.7716732072779</v>
      </c>
      <c r="Q1471">
        <v>0.15560951618452201</v>
      </c>
    </row>
    <row r="1472" spans="1:17" hidden="1" x14ac:dyDescent="0.3">
      <c r="A1472" t="s">
        <v>3114</v>
      </c>
      <c r="B1472" t="s">
        <v>3115</v>
      </c>
      <c r="C1472" t="str">
        <f>IFERROR(VLOOKUP(Table1[[#This Row],[Ticker]],[1]!Table2[[Symbol]:[Industry]],2,FALSE),"-")</f>
        <v>-</v>
      </c>
      <c r="D1472" t="s">
        <v>627</v>
      </c>
      <c r="E1472">
        <v>1003.407174252</v>
      </c>
      <c r="F1472">
        <v>214.87</v>
      </c>
      <c r="G1472">
        <v>-29.024221145891801</v>
      </c>
      <c r="H1472">
        <v>-14.039851488724899</v>
      </c>
      <c r="I1472">
        <v>-2.7825679126780001</v>
      </c>
      <c r="J1472">
        <v>-2.68872218846463</v>
      </c>
      <c r="K1472">
        <v>220.12970748626299</v>
      </c>
      <c r="L1472">
        <v>206.3270081142</v>
      </c>
      <c r="M1472">
        <v>30.7889588861464</v>
      </c>
      <c r="N1472">
        <v>0.34686100583727297</v>
      </c>
      <c r="O1472">
        <v>25.6573742262763</v>
      </c>
      <c r="P1472">
        <v>35.095881798176599</v>
      </c>
      <c r="Q1472">
        <v>-2.5742689665919998E-3</v>
      </c>
    </row>
    <row r="1473" spans="1:17" hidden="1" x14ac:dyDescent="0.3">
      <c r="A1473" t="s">
        <v>3116</v>
      </c>
      <c r="B1473" t="s">
        <v>3117</v>
      </c>
      <c r="C1473" t="str">
        <f>IFERROR(VLOOKUP(Table1[[#This Row],[Ticker]],[1]!Table2[[Symbol]:[Industry]],2,FALSE),"-")</f>
        <v>-</v>
      </c>
      <c r="D1473" t="s">
        <v>257</v>
      </c>
      <c r="E1473">
        <v>1000.79176581</v>
      </c>
      <c r="F1473">
        <v>726.9</v>
      </c>
      <c r="G1473">
        <v>116.126672394877</v>
      </c>
      <c r="H1473">
        <v>4.0512366620164997</v>
      </c>
      <c r="I1473">
        <v>79.050189357641997</v>
      </c>
      <c r="J1473">
        <v>-2.8349805924400799</v>
      </c>
      <c r="K1473">
        <v>716.64503728037801</v>
      </c>
      <c r="L1473">
        <v>553.35231312049302</v>
      </c>
      <c r="M1473">
        <v>53.099127903609002</v>
      </c>
      <c r="N1473">
        <v>0.69866365518539397</v>
      </c>
      <c r="O1473">
        <v>55.454670518640803</v>
      </c>
      <c r="P1473">
        <v>173.630717108977</v>
      </c>
      <c r="Q1473">
        <v>0.19484323331588299</v>
      </c>
    </row>
    <row r="1474" spans="1:17" hidden="1" x14ac:dyDescent="0.3">
      <c r="A1474" t="s">
        <v>3118</v>
      </c>
      <c r="B1474" t="s">
        <v>3119</v>
      </c>
      <c r="C1474" t="str">
        <f>IFERROR(VLOOKUP(Table1[[#This Row],[Ticker]],[1]!Table2[[Symbol]:[Industry]],2,FALSE),"-")</f>
        <v>-</v>
      </c>
      <c r="D1474" t="s">
        <v>474</v>
      </c>
      <c r="E1474">
        <v>999.36407999999994</v>
      </c>
      <c r="F1474">
        <v>31.99</v>
      </c>
      <c r="G1474">
        <v>90.076059075096893</v>
      </c>
      <c r="H1474">
        <v>10.934169174996599</v>
      </c>
      <c r="I1474">
        <v>27.533920091405601</v>
      </c>
      <c r="J1474">
        <v>2.2180389715223199</v>
      </c>
      <c r="K1474">
        <v>29.444865454519601</v>
      </c>
      <c r="L1474">
        <v>25.282802971961502</v>
      </c>
      <c r="M1474">
        <v>65.880685621847803</v>
      </c>
      <c r="N1474">
        <v>1.1592393248578501</v>
      </c>
      <c r="O1474">
        <v>5.8143169740544103</v>
      </c>
      <c r="P1474">
        <v>139.92499999999899</v>
      </c>
      <c r="Q1474">
        <v>0.16551362661857399</v>
      </c>
    </row>
    <row r="1475" spans="1:17" hidden="1" x14ac:dyDescent="0.3">
      <c r="A1475" t="s">
        <v>3120</v>
      </c>
      <c r="B1475" t="s">
        <v>3121</v>
      </c>
      <c r="C1475" t="str">
        <f>IFERROR(VLOOKUP(Table1[[#This Row],[Ticker]],[1]!Table2[[Symbol]:[Industry]],2,FALSE),"-")</f>
        <v>-</v>
      </c>
      <c r="D1475" t="s">
        <v>72</v>
      </c>
      <c r="E1475">
        <v>997.06905503999997</v>
      </c>
      <c r="F1475">
        <v>6.1</v>
      </c>
      <c r="G1475">
        <v>47.790874200650201</v>
      </c>
      <c r="H1475">
        <v>-0.21507909773068801</v>
      </c>
      <c r="I1475">
        <v>3.94613383186371</v>
      </c>
      <c r="J1475">
        <v>-1.8520055770253401</v>
      </c>
      <c r="K1475">
        <v>6.7726536511659399</v>
      </c>
      <c r="L1475">
        <v>5.5863227689283201</v>
      </c>
      <c r="M1475">
        <v>37.4919537437681</v>
      </c>
      <c r="N1475">
        <v>0.29809455204257401</v>
      </c>
      <c r="O1475">
        <v>68.852459016393396</v>
      </c>
      <c r="P1475">
        <v>105.899557871903</v>
      </c>
      <c r="Q1475">
        <v>8.9565409366181001E-2</v>
      </c>
    </row>
    <row r="1476" spans="1:17" hidden="1" x14ac:dyDescent="0.3">
      <c r="A1476" t="s">
        <v>3122</v>
      </c>
      <c r="B1476" t="s">
        <v>3123</v>
      </c>
      <c r="C1476" t="str">
        <f>IFERROR(VLOOKUP(Table1[[#This Row],[Ticker]],[1]!Table2[[Symbol]:[Industry]],2,FALSE),"-")</f>
        <v>-</v>
      </c>
      <c r="D1476" t="s">
        <v>54</v>
      </c>
      <c r="E1476">
        <v>996.62138485000003</v>
      </c>
      <c r="F1476">
        <v>879.9</v>
      </c>
      <c r="G1476">
        <v>67.9663580895255</v>
      </c>
      <c r="H1476">
        <v>-4.8840270350496899</v>
      </c>
      <c r="I1476">
        <v>16.372048797753099</v>
      </c>
      <c r="J1476">
        <v>1.3678589604478</v>
      </c>
      <c r="K1476">
        <v>788.31811322083195</v>
      </c>
      <c r="L1476">
        <v>692.17920111209799</v>
      </c>
      <c r="M1476">
        <v>48.785393302963001</v>
      </c>
      <c r="N1476">
        <v>1.1101511153399299</v>
      </c>
      <c r="O1476">
        <v>7.9724968746448504</v>
      </c>
      <c r="P1476">
        <v>102.252614641995</v>
      </c>
      <c r="Q1476">
        <v>8.9516905739738001E-2</v>
      </c>
    </row>
    <row r="1477" spans="1:17" hidden="1" x14ac:dyDescent="0.3">
      <c r="A1477" t="s">
        <v>3124</v>
      </c>
      <c r="B1477" t="s">
        <v>3125</v>
      </c>
      <c r="C1477" t="str">
        <f>IFERROR(VLOOKUP(Table1[[#This Row],[Ticker]],[1]!Table2[[Symbol]:[Industry]],2,FALSE),"-")</f>
        <v>-</v>
      </c>
      <c r="D1477" t="s">
        <v>3126</v>
      </c>
      <c r="E1477">
        <v>995.45360602999995</v>
      </c>
      <c r="F1477">
        <v>210.42</v>
      </c>
      <c r="G1477">
        <v>6.41545619428428</v>
      </c>
      <c r="H1477">
        <v>-6.4793072710378796</v>
      </c>
      <c r="I1477">
        <v>-49.077015290428903</v>
      </c>
      <c r="J1477">
        <v>-1.36939613345728</v>
      </c>
      <c r="K1477">
        <v>226.063971948801</v>
      </c>
      <c r="L1477">
        <v>228.699368425041</v>
      </c>
      <c r="M1477">
        <v>35.756498241997399</v>
      </c>
      <c r="N1477">
        <v>0.50696157915739803</v>
      </c>
      <c r="O1477">
        <v>70.516110635871101</v>
      </c>
      <c r="P1477">
        <v>48.864520693314397</v>
      </c>
      <c r="Q1477">
        <v>-1.9262498420276001E-2</v>
      </c>
    </row>
    <row r="1478" spans="1:17" hidden="1" x14ac:dyDescent="0.3">
      <c r="A1478" t="s">
        <v>3127</v>
      </c>
      <c r="B1478" t="s">
        <v>3128</v>
      </c>
      <c r="C1478" t="str">
        <f>IFERROR(VLOOKUP(Table1[[#This Row],[Ticker]],[1]!Table2[[Symbol]:[Industry]],2,FALSE),"-")</f>
        <v>-</v>
      </c>
      <c r="D1478" t="s">
        <v>3129</v>
      </c>
      <c r="E1478">
        <v>995.19209999999998</v>
      </c>
      <c r="F1478">
        <v>512.20000000000005</v>
      </c>
      <c r="G1478">
        <v>219.40184418365999</v>
      </c>
      <c r="H1478">
        <v>9.8722078804772497</v>
      </c>
      <c r="I1478">
        <v>106.844560211294</v>
      </c>
      <c r="J1478">
        <v>0.94285587029047002</v>
      </c>
      <c r="K1478">
        <v>479.22241858820399</v>
      </c>
      <c r="M1478">
        <v>59.412618244004001</v>
      </c>
      <c r="N1478">
        <v>0.43366968480295698</v>
      </c>
      <c r="O1478">
        <v>30.788754392815299</v>
      </c>
      <c r="P1478">
        <v>265.85714285714198</v>
      </c>
    </row>
    <row r="1479" spans="1:17" hidden="1" x14ac:dyDescent="0.3">
      <c r="A1479" t="s">
        <v>3130</v>
      </c>
      <c r="B1479" t="s">
        <v>3131</v>
      </c>
      <c r="C1479" t="str">
        <f>IFERROR(VLOOKUP(Table1[[#This Row],[Ticker]],[1]!Table2[[Symbol]:[Industry]],2,FALSE),"-")</f>
        <v>-</v>
      </c>
      <c r="D1479" t="s">
        <v>257</v>
      </c>
      <c r="E1479">
        <v>994.10368904699897</v>
      </c>
      <c r="F1479">
        <v>161.07</v>
      </c>
      <c r="G1479">
        <v>21.2884485687654</v>
      </c>
      <c r="H1479">
        <v>2.4227760622954402</v>
      </c>
      <c r="I1479">
        <v>-6.0438797103782296</v>
      </c>
      <c r="J1479">
        <v>4.4806275947583103</v>
      </c>
      <c r="K1479">
        <v>158.45445670094401</v>
      </c>
      <c r="L1479">
        <v>140.613556185108</v>
      </c>
      <c r="M1479">
        <v>60.481268824110899</v>
      </c>
      <c r="N1479">
        <v>0.77786483341922996</v>
      </c>
      <c r="O1479">
        <v>20.444527224188199</v>
      </c>
      <c r="P1479">
        <v>72.451820128479596</v>
      </c>
      <c r="Q1479">
        <v>0.24514079238276501</v>
      </c>
    </row>
    <row r="1480" spans="1:17" hidden="1" x14ac:dyDescent="0.3">
      <c r="A1480" t="s">
        <v>3132</v>
      </c>
      <c r="B1480" t="s">
        <v>3133</v>
      </c>
      <c r="C1480" t="str">
        <f>IFERROR(VLOOKUP(Table1[[#This Row],[Ticker]],[1]!Table2[[Symbol]:[Industry]],2,FALSE),"-")</f>
        <v>-</v>
      </c>
      <c r="D1480" t="s">
        <v>405</v>
      </c>
      <c r="E1480">
        <v>990.4199175</v>
      </c>
      <c r="F1480">
        <v>306.7</v>
      </c>
      <c r="G1480">
        <v>-25.0321735740016</v>
      </c>
      <c r="H1480">
        <v>-0.733455504147277</v>
      </c>
      <c r="I1480">
        <v>-22.918634653119799</v>
      </c>
      <c r="J1480">
        <v>-6.20678941535538</v>
      </c>
      <c r="K1480">
        <v>318.41289724884803</v>
      </c>
      <c r="L1480">
        <v>329.53727797443202</v>
      </c>
      <c r="M1480">
        <v>40.902005366376102</v>
      </c>
      <c r="N1480">
        <v>0.54950173612923203</v>
      </c>
      <c r="O1480">
        <v>65.226605803716893</v>
      </c>
      <c r="P1480">
        <v>15.2574220217962</v>
      </c>
      <c r="Q1480">
        <v>4.6738375194360004E-3</v>
      </c>
    </row>
    <row r="1481" spans="1:17" hidden="1" x14ac:dyDescent="0.3">
      <c r="A1481" t="s">
        <v>3134</v>
      </c>
      <c r="B1481" t="s">
        <v>3135</v>
      </c>
      <c r="C1481" t="str">
        <f>IFERROR(VLOOKUP(Table1[[#This Row],[Ticker]],[1]!Table2[[Symbol]:[Industry]],2,FALSE),"-")</f>
        <v>-</v>
      </c>
      <c r="D1481" t="s">
        <v>276</v>
      </c>
      <c r="E1481">
        <v>987.30627827999899</v>
      </c>
      <c r="F1481">
        <v>44.24</v>
      </c>
      <c r="G1481">
        <v>-60.8776217854412</v>
      </c>
      <c r="H1481">
        <v>3.9321277245455102</v>
      </c>
      <c r="I1481">
        <v>-6.32404535964994</v>
      </c>
      <c r="J1481">
        <v>5.7036104486684804</v>
      </c>
      <c r="K1481">
        <v>40.424048483363897</v>
      </c>
      <c r="L1481">
        <v>44.449094125873998</v>
      </c>
      <c r="M1481">
        <v>47.636109862590601</v>
      </c>
      <c r="N1481">
        <v>0.70498251317550897</v>
      </c>
      <c r="O1481">
        <v>49.864376130198799</v>
      </c>
      <c r="P1481">
        <v>34.060606060605998</v>
      </c>
      <c r="Q1481">
        <v>5.3287829585704001E-2</v>
      </c>
    </row>
    <row r="1482" spans="1:17" hidden="1" x14ac:dyDescent="0.3">
      <c r="A1482" t="s">
        <v>3136</v>
      </c>
      <c r="B1482" t="s">
        <v>3137</v>
      </c>
      <c r="C1482" t="str">
        <f>IFERROR(VLOOKUP(Table1[[#This Row],[Ticker]],[1]!Table2[[Symbol]:[Industry]],2,FALSE),"-")</f>
        <v>-</v>
      </c>
      <c r="D1482" t="s">
        <v>2518</v>
      </c>
      <c r="E1482">
        <v>986.98005000000001</v>
      </c>
      <c r="F1482">
        <v>24.01</v>
      </c>
      <c r="G1482">
        <v>70.606159612715004</v>
      </c>
      <c r="H1482">
        <v>-4.3752849691661204</v>
      </c>
      <c r="I1482">
        <v>14.436668505782</v>
      </c>
      <c r="J1482">
        <v>-7.1440546896781401</v>
      </c>
      <c r="K1482">
        <v>25.583903541646901</v>
      </c>
      <c r="L1482">
        <v>20.804454866769301</v>
      </c>
      <c r="M1482">
        <v>45.272545091988597</v>
      </c>
      <c r="N1482">
        <v>0.552972800914875</v>
      </c>
      <c r="O1482">
        <v>42.995973899763896</v>
      </c>
      <c r="P1482">
        <v>199.37655860349099</v>
      </c>
      <c r="Q1482">
        <v>0.25347147180937502</v>
      </c>
    </row>
    <row r="1483" spans="1:17" hidden="1" x14ac:dyDescent="0.3">
      <c r="A1483" t="s">
        <v>3138</v>
      </c>
      <c r="B1483" t="s">
        <v>3139</v>
      </c>
      <c r="C1483" t="str">
        <f>IFERROR(VLOOKUP(Table1[[#This Row],[Ticker]],[1]!Table2[[Symbol]:[Industry]],2,FALSE),"-")</f>
        <v>-</v>
      </c>
      <c r="D1483" t="s">
        <v>405</v>
      </c>
      <c r="E1483">
        <v>986.88523120000002</v>
      </c>
      <c r="F1483">
        <v>101.99</v>
      </c>
      <c r="G1483">
        <v>57.079608720132399</v>
      </c>
      <c r="H1483">
        <v>26.743550388084799</v>
      </c>
      <c r="I1483">
        <v>41.947243331375397</v>
      </c>
      <c r="J1483">
        <v>18.8623641465839</v>
      </c>
      <c r="K1483">
        <v>77.740481941185706</v>
      </c>
      <c r="L1483">
        <v>69.277741764221602</v>
      </c>
      <c r="M1483">
        <v>81.738332702941193</v>
      </c>
      <c r="N1483">
        <v>2.6455105635838998</v>
      </c>
      <c r="O1483">
        <v>0.98048828316501502</v>
      </c>
      <c r="P1483">
        <v>107.29674796747901</v>
      </c>
      <c r="Q1483">
        <v>0.10533279788622101</v>
      </c>
    </row>
    <row r="1484" spans="1:17" hidden="1" x14ac:dyDescent="0.3">
      <c r="A1484" t="s">
        <v>3140</v>
      </c>
      <c r="B1484" t="s">
        <v>3141</v>
      </c>
      <c r="C1484" t="str">
        <f>IFERROR(VLOOKUP(Table1[[#This Row],[Ticker]],[1]!Table2[[Symbol]:[Industry]],2,FALSE),"-")</f>
        <v>-</v>
      </c>
      <c r="D1484" t="s">
        <v>21</v>
      </c>
      <c r="E1484">
        <v>985.11278085000004</v>
      </c>
      <c r="F1484">
        <v>379.8</v>
      </c>
      <c r="G1484">
        <v>137.58633665386699</v>
      </c>
      <c r="H1484">
        <v>-11.922333275766</v>
      </c>
      <c r="I1484">
        <v>59.4669214494862</v>
      </c>
      <c r="J1484">
        <v>-2.9431510928935301</v>
      </c>
      <c r="K1484">
        <v>370.43253265513499</v>
      </c>
      <c r="L1484">
        <v>291.15076876002701</v>
      </c>
      <c r="M1484">
        <v>51.113710147544403</v>
      </c>
      <c r="N1484">
        <v>0.20730810938191299</v>
      </c>
      <c r="O1484">
        <v>21.116377040547601</v>
      </c>
      <c r="P1484">
        <v>191.03448275861999</v>
      </c>
      <c r="Q1484">
        <v>0.11997798430482901</v>
      </c>
    </row>
    <row r="1485" spans="1:17" hidden="1" x14ac:dyDescent="0.3">
      <c r="A1485" t="s">
        <v>3142</v>
      </c>
      <c r="B1485" t="s">
        <v>3143</v>
      </c>
      <c r="C1485" t="str">
        <f>IFERROR(VLOOKUP(Table1[[#This Row],[Ticker]],[1]!Table2[[Symbol]:[Industry]],2,FALSE),"-")</f>
        <v>-</v>
      </c>
      <c r="D1485" t="s">
        <v>627</v>
      </c>
      <c r="E1485">
        <v>982.83937500000002</v>
      </c>
      <c r="F1485">
        <v>1730.8</v>
      </c>
      <c r="G1485">
        <v>-25.6311940338664</v>
      </c>
      <c r="H1485">
        <v>-13.3385404538648</v>
      </c>
      <c r="I1485">
        <v>-7.9207626424289597</v>
      </c>
      <c r="J1485">
        <v>-0.848339596066361</v>
      </c>
      <c r="K1485">
        <v>1737.5509412265001</v>
      </c>
      <c r="L1485">
        <v>1659.0093651611801</v>
      </c>
      <c r="M1485">
        <v>43.6489261610376</v>
      </c>
      <c r="N1485">
        <v>0.84090981643177898</v>
      </c>
      <c r="O1485">
        <v>26.9730760342038</v>
      </c>
      <c r="P1485">
        <v>24.908887525709901</v>
      </c>
      <c r="Q1485">
        <v>-6.3811650581290002E-3</v>
      </c>
    </row>
    <row r="1486" spans="1:17" hidden="1" x14ac:dyDescent="0.3">
      <c r="A1486" t="s">
        <v>3144</v>
      </c>
      <c r="B1486" t="s">
        <v>3145</v>
      </c>
      <c r="C1486" t="str">
        <f>IFERROR(VLOOKUP(Table1[[#This Row],[Ticker]],[1]!Table2[[Symbol]:[Industry]],2,FALSE),"-")</f>
        <v>-</v>
      </c>
      <c r="D1486" t="s">
        <v>257</v>
      </c>
      <c r="E1486">
        <v>982.8</v>
      </c>
      <c r="F1486">
        <v>1781.55</v>
      </c>
      <c r="G1486">
        <v>-2.1244261050500799</v>
      </c>
      <c r="H1486">
        <v>19.070712914670601</v>
      </c>
      <c r="I1486">
        <v>10.4375798478818</v>
      </c>
      <c r="J1486">
        <v>-2.5705527557175398</v>
      </c>
      <c r="K1486">
        <v>1593.84659727903</v>
      </c>
      <c r="L1486">
        <v>1497.95093173036</v>
      </c>
      <c r="M1486">
        <v>64.9268314983876</v>
      </c>
      <c r="N1486">
        <v>2.27386172908481</v>
      </c>
      <c r="O1486">
        <v>5.1893014509836997</v>
      </c>
      <c r="P1486">
        <v>41.146411028363097</v>
      </c>
      <c r="Q1486">
        <v>4.4571641820606002E-2</v>
      </c>
    </row>
    <row r="1487" spans="1:17" hidden="1" x14ac:dyDescent="0.3">
      <c r="A1487" t="s">
        <v>3146</v>
      </c>
      <c r="B1487" t="s">
        <v>3147</v>
      </c>
      <c r="C1487" t="str">
        <f>IFERROR(VLOOKUP(Table1[[#This Row],[Ticker]],[1]!Table2[[Symbol]:[Industry]],2,FALSE),"-")</f>
        <v>-</v>
      </c>
      <c r="D1487" t="s">
        <v>276</v>
      </c>
      <c r="E1487">
        <v>981.99888589</v>
      </c>
      <c r="F1487">
        <v>1699.25</v>
      </c>
      <c r="G1487">
        <v>-42.509267019820399</v>
      </c>
      <c r="H1487">
        <v>-1.86213467780285</v>
      </c>
      <c r="I1487">
        <v>-24.2597937345435</v>
      </c>
      <c r="J1487">
        <v>-6.5159195739822096</v>
      </c>
      <c r="K1487">
        <v>1745.30875901748</v>
      </c>
      <c r="L1487">
        <v>1783.5527993549099</v>
      </c>
      <c r="M1487">
        <v>46.913598019489399</v>
      </c>
      <c r="N1487">
        <v>1.41116821700101</v>
      </c>
      <c r="O1487">
        <v>28.5861409445343</v>
      </c>
      <c r="P1487">
        <v>12.533112582781399</v>
      </c>
      <c r="Q1487">
        <v>-6.4821538249678998E-2</v>
      </c>
    </row>
    <row r="1488" spans="1:17" hidden="1" x14ac:dyDescent="0.3">
      <c r="A1488" t="s">
        <v>3148</v>
      </c>
      <c r="B1488" t="s">
        <v>3149</v>
      </c>
      <c r="C1488" t="str">
        <f>IFERROR(VLOOKUP(Table1[[#This Row],[Ticker]],[1]!Table2[[Symbol]:[Industry]],2,FALSE),"-")</f>
        <v>-</v>
      </c>
      <c r="D1488" t="s">
        <v>121</v>
      </c>
      <c r="E1488">
        <v>981.78796538999995</v>
      </c>
      <c r="F1488">
        <v>3112.75</v>
      </c>
      <c r="G1488">
        <v>26.037959098914101</v>
      </c>
      <c r="H1488">
        <v>8.5711117686435401</v>
      </c>
      <c r="I1488">
        <v>-7.3233675289286904</v>
      </c>
      <c r="J1488">
        <v>3.7242467337963099</v>
      </c>
      <c r="K1488">
        <v>2976.7171511357201</v>
      </c>
      <c r="L1488">
        <v>2765.49858255049</v>
      </c>
      <c r="M1488">
        <v>61.374671923297498</v>
      </c>
      <c r="N1488">
        <v>0.76730523084440205</v>
      </c>
      <c r="O1488">
        <v>14.721709099670599</v>
      </c>
      <c r="P1488">
        <v>58.345202970800699</v>
      </c>
      <c r="Q1488">
        <v>0.110586527363856</v>
      </c>
    </row>
    <row r="1489" spans="1:17" hidden="1" x14ac:dyDescent="0.3">
      <c r="A1489" t="s">
        <v>3150</v>
      </c>
      <c r="B1489" t="s">
        <v>3151</v>
      </c>
      <c r="C1489" t="str">
        <f>IFERROR(VLOOKUP(Table1[[#This Row],[Ticker]],[1]!Table2[[Symbol]:[Industry]],2,FALSE),"-")</f>
        <v>-</v>
      </c>
      <c r="D1489" t="s">
        <v>773</v>
      </c>
      <c r="E1489">
        <v>976.60940059999996</v>
      </c>
      <c r="F1489">
        <v>426.15</v>
      </c>
      <c r="G1489">
        <v>-59.052414931923899</v>
      </c>
      <c r="H1489">
        <v>0.95049524242710304</v>
      </c>
      <c r="I1489">
        <v>-30.835967850362302</v>
      </c>
      <c r="J1489">
        <v>-7.7840903781333299</v>
      </c>
      <c r="K1489">
        <v>426.03051564550202</v>
      </c>
      <c r="L1489">
        <v>460.762638588139</v>
      </c>
      <c r="M1489">
        <v>55.126303041417302</v>
      </c>
      <c r="N1489">
        <v>0.876178598895334</v>
      </c>
      <c r="O1489">
        <v>73.647776604482004</v>
      </c>
      <c r="P1489">
        <v>27.475321567454301</v>
      </c>
      <c r="Q1489">
        <v>6.0732982222234999E-2</v>
      </c>
    </row>
    <row r="1490" spans="1:17" hidden="1" x14ac:dyDescent="0.3">
      <c r="A1490" t="s">
        <v>3152</v>
      </c>
      <c r="B1490" t="s">
        <v>3153</v>
      </c>
      <c r="C1490" t="str">
        <f>IFERROR(VLOOKUP(Table1[[#This Row],[Ticker]],[1]!Table2[[Symbol]:[Industry]],2,FALSE),"-")</f>
        <v>-</v>
      </c>
      <c r="D1490" t="s">
        <v>24</v>
      </c>
      <c r="E1490">
        <v>976.37363215599999</v>
      </c>
      <c r="F1490">
        <v>39.19</v>
      </c>
      <c r="G1490">
        <v>29.952271251039601</v>
      </c>
      <c r="H1490">
        <v>-14.250173710689699</v>
      </c>
      <c r="I1490">
        <v>-28.095789273502799</v>
      </c>
      <c r="J1490">
        <v>-4.00917673391917</v>
      </c>
      <c r="K1490">
        <v>41.159232594299297</v>
      </c>
      <c r="L1490">
        <v>39.147133707918201</v>
      </c>
      <c r="M1490">
        <v>24.380498825679599</v>
      </c>
      <c r="N1490">
        <v>0.65398562120318005</v>
      </c>
      <c r="O1490">
        <v>50.5486093391171</v>
      </c>
      <c r="P1490">
        <v>75.346756152125195</v>
      </c>
      <c r="Q1490">
        <v>8.8108703591619E-2</v>
      </c>
    </row>
    <row r="1491" spans="1:17" hidden="1" x14ac:dyDescent="0.3">
      <c r="A1491" t="s">
        <v>3154</v>
      </c>
      <c r="B1491" t="s">
        <v>3155</v>
      </c>
      <c r="C1491" t="str">
        <f>IFERROR(VLOOKUP(Table1[[#This Row],[Ticker]],[1]!Table2[[Symbol]:[Industry]],2,FALSE),"-")</f>
        <v>-</v>
      </c>
      <c r="D1491" t="s">
        <v>573</v>
      </c>
      <c r="E1491">
        <v>972.38591799999995</v>
      </c>
      <c r="F1491">
        <v>360.75</v>
      </c>
      <c r="G1491">
        <v>24.021200623733701</v>
      </c>
      <c r="H1491">
        <v>20.8518688470641</v>
      </c>
      <c r="I1491">
        <v>23.794543320867401</v>
      </c>
      <c r="J1491">
        <v>18.5721822892333</v>
      </c>
      <c r="K1491">
        <v>308.45793107518801</v>
      </c>
      <c r="L1491">
        <v>279.090186909218</v>
      </c>
      <c r="M1491">
        <v>85.898977532495493</v>
      </c>
      <c r="N1491">
        <v>3.56969816890305</v>
      </c>
      <c r="O1491">
        <v>10.450450450450401</v>
      </c>
      <c r="P1491">
        <v>67.207415990729999</v>
      </c>
      <c r="Q1491">
        <v>1.5592572642113001E-2</v>
      </c>
    </row>
    <row r="1492" spans="1:17" hidden="1" x14ac:dyDescent="0.3">
      <c r="A1492" t="s">
        <v>3156</v>
      </c>
      <c r="B1492" t="s">
        <v>3157</v>
      </c>
      <c r="C1492" t="str">
        <f>IFERROR(VLOOKUP(Table1[[#This Row],[Ticker]],[1]!Table2[[Symbol]:[Industry]],2,FALSE),"-")</f>
        <v>-</v>
      </c>
      <c r="D1492" t="s">
        <v>627</v>
      </c>
      <c r="E1492">
        <v>971.43200000000002</v>
      </c>
      <c r="F1492">
        <v>286</v>
      </c>
      <c r="G1492">
        <v>-11.022389054094599</v>
      </c>
      <c r="H1492">
        <v>8.0347952930646596</v>
      </c>
      <c r="I1492">
        <v>16.916412740127701</v>
      </c>
      <c r="J1492">
        <v>-6.5680662621124997</v>
      </c>
      <c r="K1492">
        <v>253.38730902971699</v>
      </c>
      <c r="L1492">
        <v>228.81645344577299</v>
      </c>
      <c r="M1492">
        <v>65.696339609998205</v>
      </c>
      <c r="N1492">
        <v>1.8116284344873701</v>
      </c>
      <c r="O1492">
        <v>10.489510489510399</v>
      </c>
      <c r="P1492">
        <v>61.581920903954803</v>
      </c>
      <c r="Q1492">
        <v>6.7700238293394999E-2</v>
      </c>
    </row>
    <row r="1493" spans="1:17" hidden="1" x14ac:dyDescent="0.3">
      <c r="A1493" t="s">
        <v>3158</v>
      </c>
      <c r="B1493" t="s">
        <v>3159</v>
      </c>
      <c r="C1493" t="str">
        <f>IFERROR(VLOOKUP(Table1[[#This Row],[Ticker]],[1]!Table2[[Symbol]:[Industry]],2,FALSE),"-")</f>
        <v>-</v>
      </c>
      <c r="D1493" t="s">
        <v>54</v>
      </c>
      <c r="E1493">
        <v>968.76221368999995</v>
      </c>
      <c r="F1493">
        <v>1611.45</v>
      </c>
      <c r="G1493">
        <v>72.9785046334745</v>
      </c>
      <c r="H1493">
        <v>30.660902830294098</v>
      </c>
      <c r="I1493">
        <v>14.484721682771299</v>
      </c>
      <c r="J1493">
        <v>6.0921053173628703</v>
      </c>
      <c r="K1493">
        <v>1349.5635989232701</v>
      </c>
      <c r="L1493">
        <v>1174.70418820904</v>
      </c>
      <c r="M1493">
        <v>88.937220556664599</v>
      </c>
      <c r="N1493">
        <v>3.0661073344040899</v>
      </c>
      <c r="O1493">
        <v>8.8429675137298602</v>
      </c>
      <c r="P1493">
        <v>121.871127633209</v>
      </c>
      <c r="Q1493">
        <v>0.105250532699297</v>
      </c>
    </row>
    <row r="1494" spans="1:17" hidden="1" x14ac:dyDescent="0.3">
      <c r="A1494" t="s">
        <v>3160</v>
      </c>
      <c r="B1494" t="s">
        <v>3161</v>
      </c>
      <c r="C1494" t="str">
        <f>IFERROR(VLOOKUP(Table1[[#This Row],[Ticker]],[1]!Table2[[Symbol]:[Industry]],2,FALSE),"-")</f>
        <v>-</v>
      </c>
      <c r="D1494" t="s">
        <v>204</v>
      </c>
      <c r="E1494">
        <v>967.69487030000005</v>
      </c>
      <c r="F1494">
        <v>1997</v>
      </c>
      <c r="G1494">
        <v>33.324193611236801</v>
      </c>
      <c r="H1494">
        <v>-2.43679288281754</v>
      </c>
      <c r="I1494">
        <v>-16.780782479208298</v>
      </c>
      <c r="J1494">
        <v>-0.23241793994933199</v>
      </c>
      <c r="K1494">
        <v>2046.23845589799</v>
      </c>
      <c r="L1494">
        <v>1918.5210799906199</v>
      </c>
      <c r="M1494">
        <v>62.914573444227898</v>
      </c>
      <c r="N1494">
        <v>0.101893072602454</v>
      </c>
      <c r="O1494">
        <v>25.6584877315974</v>
      </c>
      <c r="P1494">
        <v>83.152198835236405</v>
      </c>
      <c r="Q1494">
        <v>0.226978469286926</v>
      </c>
    </row>
    <row r="1495" spans="1:17" hidden="1" x14ac:dyDescent="0.3">
      <c r="A1495" t="s">
        <v>3162</v>
      </c>
      <c r="B1495" t="s">
        <v>3163</v>
      </c>
      <c r="C1495" t="str">
        <f>IFERROR(VLOOKUP(Table1[[#This Row],[Ticker]],[1]!Table2[[Symbol]:[Industry]],2,FALSE),"-")</f>
        <v>-</v>
      </c>
      <c r="D1495" t="s">
        <v>405</v>
      </c>
      <c r="E1495">
        <v>967.40286570000001</v>
      </c>
      <c r="F1495">
        <v>125.15</v>
      </c>
      <c r="G1495">
        <v>-20.537647868036199</v>
      </c>
      <c r="H1495">
        <v>14.9023457716505</v>
      </c>
      <c r="I1495">
        <v>-23.3913468125088</v>
      </c>
      <c r="J1495">
        <v>8.4412469948943798</v>
      </c>
      <c r="K1495">
        <v>115.88493653200599</v>
      </c>
      <c r="L1495">
        <v>118.720906318701</v>
      </c>
      <c r="M1495">
        <v>57.853309379577901</v>
      </c>
      <c r="N1495">
        <v>3.6244838393465399</v>
      </c>
      <c r="O1495">
        <v>31.602077506991598</v>
      </c>
      <c r="P1495">
        <v>28.2931829830856</v>
      </c>
      <c r="Q1495">
        <v>-1.5700833917608001E-2</v>
      </c>
    </row>
    <row r="1496" spans="1:17" hidden="1" x14ac:dyDescent="0.3">
      <c r="A1496" t="s">
        <v>3164</v>
      </c>
      <c r="B1496" t="s">
        <v>3165</v>
      </c>
      <c r="C1496" t="str">
        <f>IFERROR(VLOOKUP(Table1[[#This Row],[Ticker]],[1]!Table2[[Symbol]:[Industry]],2,FALSE),"-")</f>
        <v>-</v>
      </c>
      <c r="D1496" t="s">
        <v>535</v>
      </c>
      <c r="E1496">
        <v>966.53325671699997</v>
      </c>
      <c r="F1496">
        <v>183.25</v>
      </c>
      <c r="G1496">
        <v>102.781776801869</v>
      </c>
      <c r="H1496">
        <v>5.7677161248388602</v>
      </c>
      <c r="I1496">
        <v>18.426777234262801</v>
      </c>
      <c r="J1496">
        <v>-2.64304672496757</v>
      </c>
      <c r="K1496">
        <v>175.14392209519099</v>
      </c>
      <c r="L1496">
        <v>146.83015507986099</v>
      </c>
      <c r="M1496">
        <v>50.250898880616298</v>
      </c>
      <c r="N1496">
        <v>0.45086723965744002</v>
      </c>
      <c r="O1496">
        <v>8.4856753069577096</v>
      </c>
      <c r="P1496">
        <v>139.22976501305399</v>
      </c>
      <c r="Q1496">
        <v>3.7057617480465002E-2</v>
      </c>
    </row>
    <row r="1497" spans="1:17" hidden="1" x14ac:dyDescent="0.3">
      <c r="A1497" t="s">
        <v>3166</v>
      </c>
      <c r="B1497" t="s">
        <v>3167</v>
      </c>
      <c r="C1497" t="str">
        <f>IFERROR(VLOOKUP(Table1[[#This Row],[Ticker]],[1]!Table2[[Symbol]:[Industry]],2,FALSE),"-")</f>
        <v>-</v>
      </c>
      <c r="D1497" t="s">
        <v>21</v>
      </c>
      <c r="E1497">
        <v>966.00877304400001</v>
      </c>
      <c r="F1497">
        <v>91.9</v>
      </c>
      <c r="G1497">
        <v>-10.3694323423637</v>
      </c>
      <c r="H1497">
        <v>-3.9785375218271399</v>
      </c>
      <c r="I1497">
        <v>-17.967365255637901</v>
      </c>
      <c r="J1497">
        <v>-4.08522495194853</v>
      </c>
      <c r="K1497">
        <v>92.757582297625902</v>
      </c>
      <c r="L1497">
        <v>91.773618844482996</v>
      </c>
      <c r="M1497">
        <v>42.526400924299899</v>
      </c>
      <c r="N1497">
        <v>0.88434470111772501</v>
      </c>
      <c r="O1497">
        <v>35.146898803046703</v>
      </c>
      <c r="P1497">
        <v>38.612368024132699</v>
      </c>
    </row>
    <row r="1498" spans="1:17" hidden="1" x14ac:dyDescent="0.3">
      <c r="A1498" t="s">
        <v>3168</v>
      </c>
      <c r="B1498" t="s">
        <v>3169</v>
      </c>
      <c r="C1498" t="str">
        <f>IFERROR(VLOOKUP(Table1[[#This Row],[Ticker]],[1]!Table2[[Symbol]:[Industry]],2,FALSE),"-")</f>
        <v>-</v>
      </c>
      <c r="D1498" t="s">
        <v>573</v>
      </c>
      <c r="E1498">
        <v>964.85266433999902</v>
      </c>
      <c r="F1498">
        <v>265.39999999999998</v>
      </c>
      <c r="G1498">
        <v>-36.4305990518328</v>
      </c>
      <c r="H1498">
        <v>0.10828962818691699</v>
      </c>
      <c r="I1498">
        <v>-16.998454009313701</v>
      </c>
      <c r="J1498">
        <v>-6.7829654763488101</v>
      </c>
      <c r="K1498">
        <v>262.93258417712502</v>
      </c>
      <c r="L1498">
        <v>264.16021020941298</v>
      </c>
      <c r="M1498">
        <v>42.218649768303798</v>
      </c>
      <c r="N1498">
        <v>1.1389542428417401</v>
      </c>
      <c r="O1498">
        <v>20.365486058779201</v>
      </c>
      <c r="P1498">
        <v>17.694013303769299</v>
      </c>
      <c r="Q1498">
        <v>-9.3394004310025994E-2</v>
      </c>
    </row>
    <row r="1499" spans="1:17" hidden="1" x14ac:dyDescent="0.3">
      <c r="A1499" t="s">
        <v>3170</v>
      </c>
      <c r="B1499" t="s">
        <v>3171</v>
      </c>
      <c r="C1499" t="str">
        <f>IFERROR(VLOOKUP(Table1[[#This Row],[Ticker]],[1]!Table2[[Symbol]:[Industry]],2,FALSE),"-")</f>
        <v>-</v>
      </c>
      <c r="D1499" t="s">
        <v>46</v>
      </c>
      <c r="E1499">
        <v>959.21204999999998</v>
      </c>
      <c r="F1499">
        <v>401</v>
      </c>
      <c r="G1499">
        <v>112.532735094242</v>
      </c>
      <c r="H1499">
        <v>9.4274464205790096</v>
      </c>
      <c r="I1499">
        <v>-38.289239361054499</v>
      </c>
      <c r="J1499">
        <v>-0.70870973516451197</v>
      </c>
      <c r="K1499">
        <v>398.40349691638801</v>
      </c>
      <c r="L1499">
        <v>388.64363410556098</v>
      </c>
      <c r="M1499">
        <v>62.096379855825603</v>
      </c>
      <c r="N1499">
        <v>1.77017486694906</v>
      </c>
      <c r="O1499">
        <v>149.80049875311701</v>
      </c>
      <c r="P1499">
        <v>141.56626506024</v>
      </c>
    </row>
    <row r="1500" spans="1:17" hidden="1" x14ac:dyDescent="0.3">
      <c r="A1500" t="s">
        <v>3172</v>
      </c>
      <c r="B1500" t="s">
        <v>3173</v>
      </c>
      <c r="C1500" t="str">
        <f>IFERROR(VLOOKUP(Table1[[#This Row],[Ticker]],[1]!Table2[[Symbol]:[Industry]],2,FALSE),"-")</f>
        <v>-</v>
      </c>
      <c r="D1500" t="s">
        <v>77</v>
      </c>
      <c r="E1500">
        <v>955.37743132000003</v>
      </c>
      <c r="F1500">
        <v>109.41</v>
      </c>
      <c r="G1500">
        <v>-12.639912944722299</v>
      </c>
      <c r="H1500">
        <v>-2.7658676218202398</v>
      </c>
      <c r="I1500">
        <v>-28.659109399210902</v>
      </c>
      <c r="J1500">
        <v>-4.8874019795072901</v>
      </c>
      <c r="K1500">
        <v>112.346820204295</v>
      </c>
      <c r="L1500">
        <v>108.122394199795</v>
      </c>
      <c r="M1500">
        <v>35.742250203047099</v>
      </c>
      <c r="N1500">
        <v>0.80428356918334099</v>
      </c>
      <c r="O1500">
        <v>62.645096426286401</v>
      </c>
      <c r="P1500">
        <v>35.913043478260803</v>
      </c>
      <c r="Q1500">
        <v>-3.1883976167938997E-2</v>
      </c>
    </row>
    <row r="1501" spans="1:17" hidden="1" x14ac:dyDescent="0.3">
      <c r="A1501" t="s">
        <v>3174</v>
      </c>
      <c r="B1501" t="s">
        <v>3175</v>
      </c>
      <c r="C1501" t="str">
        <f>IFERROR(VLOOKUP(Table1[[#This Row],[Ticker]],[1]!Table2[[Symbol]:[Industry]],2,FALSE),"-")</f>
        <v>-</v>
      </c>
      <c r="D1501" t="s">
        <v>231</v>
      </c>
      <c r="E1501">
        <v>954.72066240000004</v>
      </c>
      <c r="F1501">
        <v>461.9</v>
      </c>
      <c r="G1501">
        <v>218.25970311670699</v>
      </c>
      <c r="H1501">
        <v>59.830087838357201</v>
      </c>
      <c r="I1501">
        <v>306.11117428261502</v>
      </c>
      <c r="J1501">
        <v>-1.08174543232469</v>
      </c>
      <c r="K1501">
        <v>313.64097146287202</v>
      </c>
      <c r="L1501">
        <v>199.647084936601</v>
      </c>
      <c r="M1501">
        <v>55.4545741698008</v>
      </c>
      <c r="N1501">
        <v>0.84697378093604503</v>
      </c>
      <c r="O1501">
        <v>6.2242909720718602</v>
      </c>
      <c r="P1501">
        <v>563.17300789662499</v>
      </c>
      <c r="Q1501">
        <v>0.18110010291894801</v>
      </c>
    </row>
    <row r="1502" spans="1:17" hidden="1" x14ac:dyDescent="0.3">
      <c r="A1502" t="s">
        <v>3176</v>
      </c>
      <c r="B1502" t="s">
        <v>3177</v>
      </c>
      <c r="C1502" t="str">
        <f>IFERROR(VLOOKUP(Table1[[#This Row],[Ticker]],[1]!Table2[[Symbol]:[Industry]],2,FALSE),"-")</f>
        <v>-</v>
      </c>
      <c r="D1502" t="s">
        <v>410</v>
      </c>
      <c r="E1502">
        <v>953.20238683499997</v>
      </c>
      <c r="F1502">
        <v>322.64999999999998</v>
      </c>
      <c r="G1502">
        <v>8.23513627522631</v>
      </c>
      <c r="H1502">
        <v>-11.1521020714092</v>
      </c>
      <c r="I1502">
        <v>17.477536684236899</v>
      </c>
      <c r="J1502">
        <v>-0.87478548277203805</v>
      </c>
      <c r="K1502">
        <v>316.18090553232901</v>
      </c>
      <c r="L1502">
        <v>274.92842121203898</v>
      </c>
      <c r="M1502">
        <v>59.075468097366098</v>
      </c>
      <c r="N1502">
        <v>0.41053624577015102</v>
      </c>
      <c r="O1502">
        <v>16.147528281419401</v>
      </c>
      <c r="P1502">
        <v>70.578905630451999</v>
      </c>
      <c r="Q1502">
        <v>0.10052801036213201</v>
      </c>
    </row>
    <row r="1503" spans="1:17" hidden="1" x14ac:dyDescent="0.3">
      <c r="A1503" t="s">
        <v>3178</v>
      </c>
      <c r="B1503" t="s">
        <v>3179</v>
      </c>
      <c r="C1503" t="str">
        <f>IFERROR(VLOOKUP(Table1[[#This Row],[Ticker]],[1]!Table2[[Symbol]:[Industry]],2,FALSE),"-")</f>
        <v>-</v>
      </c>
      <c r="D1503" t="s">
        <v>118</v>
      </c>
      <c r="E1503">
        <v>949.50493737600004</v>
      </c>
      <c r="F1503">
        <v>138.69</v>
      </c>
      <c r="G1503">
        <v>-52.493794866661098</v>
      </c>
      <c r="H1503">
        <v>-9.4180684879343808</v>
      </c>
      <c r="I1503">
        <v>-22.3491208442668</v>
      </c>
      <c r="J1503">
        <v>1.9030959933535301</v>
      </c>
      <c r="K1503">
        <v>144.002124724266</v>
      </c>
      <c r="L1503">
        <v>151.05883677480699</v>
      </c>
      <c r="M1503">
        <v>28.882033132605201</v>
      </c>
      <c r="N1503">
        <v>0.88606799574488204</v>
      </c>
      <c r="O1503">
        <v>60.213425625495603</v>
      </c>
      <c r="P1503">
        <v>9.80997624703088</v>
      </c>
      <c r="Q1503">
        <v>3.6889023013899E-2</v>
      </c>
    </row>
    <row r="1504" spans="1:17" hidden="1" x14ac:dyDescent="0.3">
      <c r="A1504" t="s">
        <v>3180</v>
      </c>
      <c r="B1504" t="s">
        <v>3181</v>
      </c>
      <c r="C1504" t="str">
        <f>IFERROR(VLOOKUP(Table1[[#This Row],[Ticker]],[1]!Table2[[Symbol]:[Industry]],2,FALSE),"-")</f>
        <v>-</v>
      </c>
      <c r="D1504" t="s">
        <v>204</v>
      </c>
      <c r="E1504">
        <v>947.68218460000003</v>
      </c>
      <c r="F1504">
        <v>1238.05</v>
      </c>
      <c r="G1504">
        <v>29.548511791398202</v>
      </c>
      <c r="H1504">
        <v>32.575888454618998</v>
      </c>
      <c r="I1504">
        <v>48.948522438211398</v>
      </c>
      <c r="J1504">
        <v>1.7678372039412</v>
      </c>
      <c r="K1504">
        <v>1051.1509535704499</v>
      </c>
      <c r="L1504">
        <v>915.25601847465305</v>
      </c>
      <c r="M1504">
        <v>63.534976306676199</v>
      </c>
      <c r="N1504">
        <v>2.8212297260597401</v>
      </c>
      <c r="O1504">
        <v>10.6578894228827</v>
      </c>
      <c r="P1504">
        <v>92.557741659537996</v>
      </c>
      <c r="Q1504">
        <v>1.7931136823427E-2</v>
      </c>
    </row>
    <row r="1505" spans="1:17" hidden="1" x14ac:dyDescent="0.3">
      <c r="A1505" t="s">
        <v>3182</v>
      </c>
      <c r="B1505" t="s">
        <v>3183</v>
      </c>
      <c r="C1505" t="str">
        <f>IFERROR(VLOOKUP(Table1[[#This Row],[Ticker]],[1]!Table2[[Symbol]:[Industry]],2,FALSE),"-")</f>
        <v>-</v>
      </c>
      <c r="D1505" t="s">
        <v>138</v>
      </c>
      <c r="E1505">
        <v>945.34461999999996</v>
      </c>
      <c r="F1505">
        <v>975.85</v>
      </c>
      <c r="G1505">
        <v>7.6975895520058097</v>
      </c>
      <c r="H1505">
        <v>-1.79368967374516</v>
      </c>
      <c r="I1505">
        <v>6.64896433919332</v>
      </c>
      <c r="J1505">
        <v>0.34686480485716498</v>
      </c>
      <c r="K1505">
        <v>968.65127975705195</v>
      </c>
      <c r="L1505">
        <v>901.47943605333296</v>
      </c>
      <c r="M1505">
        <v>49.913186312694002</v>
      </c>
      <c r="N1505">
        <v>0.75153982992462798</v>
      </c>
      <c r="O1505">
        <v>20.407849567044099</v>
      </c>
      <c r="P1505">
        <v>45.573208025658197</v>
      </c>
      <c r="Q1505">
        <v>1.1386626032825999E-2</v>
      </c>
    </row>
    <row r="1506" spans="1:17" hidden="1" x14ac:dyDescent="0.3">
      <c r="A1506" t="s">
        <v>3184</v>
      </c>
      <c r="B1506" t="s">
        <v>3185</v>
      </c>
      <c r="C1506" t="str">
        <f>IFERROR(VLOOKUP(Table1[[#This Row],[Ticker]],[1]!Table2[[Symbol]:[Industry]],2,FALSE),"-")</f>
        <v>-</v>
      </c>
      <c r="D1506" t="s">
        <v>21</v>
      </c>
      <c r="E1506">
        <v>942.38851499999998</v>
      </c>
      <c r="F1506">
        <v>745.75</v>
      </c>
      <c r="G1506">
        <v>35.7913125580368</v>
      </c>
      <c r="H1506">
        <v>-6.7829269776174304</v>
      </c>
      <c r="I1506">
        <v>-5.3796353365092804</v>
      </c>
      <c r="J1506">
        <v>-0.49658155839191398</v>
      </c>
      <c r="K1506">
        <v>753.80998575596402</v>
      </c>
      <c r="L1506">
        <v>696.34515000210297</v>
      </c>
      <c r="M1506">
        <v>34.3486499241207</v>
      </c>
      <c r="N1506">
        <v>0.83739242244705403</v>
      </c>
      <c r="O1506">
        <v>10.888367415353599</v>
      </c>
      <c r="P1506">
        <v>68.893670026044603</v>
      </c>
      <c r="Q1506">
        <v>0.13248697302791099</v>
      </c>
    </row>
    <row r="1507" spans="1:17" hidden="1" x14ac:dyDescent="0.3">
      <c r="A1507" t="s">
        <v>3186</v>
      </c>
      <c r="B1507" t="s">
        <v>3187</v>
      </c>
      <c r="C1507" t="str">
        <f>IFERROR(VLOOKUP(Table1[[#This Row],[Ticker]],[1]!Table2[[Symbol]:[Industry]],2,FALSE),"-")</f>
        <v>-</v>
      </c>
      <c r="D1507" t="s">
        <v>204</v>
      </c>
      <c r="E1507">
        <v>942.0838</v>
      </c>
      <c r="F1507">
        <v>780.45</v>
      </c>
      <c r="G1507">
        <v>-23.901179996307999</v>
      </c>
      <c r="H1507">
        <v>-6.2193729524828898</v>
      </c>
      <c r="I1507">
        <v>-14.0052207652144</v>
      </c>
      <c r="J1507">
        <v>-3.1781616963252</v>
      </c>
      <c r="K1507">
        <v>795.44723262598404</v>
      </c>
      <c r="L1507">
        <v>764.32897743495903</v>
      </c>
      <c r="M1507">
        <v>36.135502964020397</v>
      </c>
      <c r="N1507">
        <v>0.48937020137850501</v>
      </c>
      <c r="O1507">
        <v>19.802677942212799</v>
      </c>
      <c r="P1507">
        <v>18.537363304981699</v>
      </c>
      <c r="Q1507">
        <v>4.8895477994174999E-2</v>
      </c>
    </row>
    <row r="1508" spans="1:17" hidden="1" x14ac:dyDescent="0.3">
      <c r="A1508" t="s">
        <v>3188</v>
      </c>
      <c r="B1508" t="s">
        <v>3189</v>
      </c>
      <c r="C1508" t="str">
        <f>IFERROR(VLOOKUP(Table1[[#This Row],[Ticker]],[1]!Table2[[Symbol]:[Industry]],2,FALSE),"-")</f>
        <v>-</v>
      </c>
      <c r="D1508" t="s">
        <v>776</v>
      </c>
      <c r="E1508">
        <v>941.85114141399902</v>
      </c>
      <c r="F1508">
        <v>222.23</v>
      </c>
      <c r="G1508">
        <v>-4.8132951979721197</v>
      </c>
      <c r="H1508">
        <v>6.3773793557086096</v>
      </c>
      <c r="I1508">
        <v>-35.1417932001739</v>
      </c>
      <c r="J1508">
        <v>2.2973398537585399</v>
      </c>
      <c r="K1508">
        <v>202.79239744687399</v>
      </c>
      <c r="L1508">
        <v>215.24885287099599</v>
      </c>
      <c r="M1508">
        <v>76.856328652474403</v>
      </c>
      <c r="N1508">
        <v>2.74340547888136</v>
      </c>
      <c r="O1508">
        <v>49.844755433559797</v>
      </c>
      <c r="P1508">
        <v>32.674626865671598</v>
      </c>
    </row>
    <row r="1509" spans="1:17" hidden="1" x14ac:dyDescent="0.3">
      <c r="A1509" t="s">
        <v>3190</v>
      </c>
      <c r="B1509" t="s">
        <v>3191</v>
      </c>
      <c r="C1509" t="str">
        <f>IFERROR(VLOOKUP(Table1[[#This Row],[Ticker]],[1]!Table2[[Symbol]:[Industry]],2,FALSE),"-")</f>
        <v>-</v>
      </c>
      <c r="D1509" t="s">
        <v>627</v>
      </c>
      <c r="E1509">
        <v>940.92141000000004</v>
      </c>
      <c r="F1509">
        <v>999.45</v>
      </c>
      <c r="G1509">
        <v>-1.65826710994846</v>
      </c>
      <c r="H1509">
        <v>-3.7390240561135202</v>
      </c>
      <c r="I1509">
        <v>0.82455713515995799</v>
      </c>
      <c r="J1509">
        <v>-4.9840695921954899E-2</v>
      </c>
      <c r="K1509">
        <v>1017.82365852059</v>
      </c>
      <c r="L1509">
        <v>947.79697607963999</v>
      </c>
      <c r="M1509">
        <v>46.995424847096601</v>
      </c>
      <c r="N1509">
        <v>0.78385722222931997</v>
      </c>
      <c r="O1509">
        <v>19.555755665616001</v>
      </c>
      <c r="P1509">
        <v>33.795180722891502</v>
      </c>
      <c r="Q1509">
        <v>-2.5151606150957E-2</v>
      </c>
    </row>
    <row r="1510" spans="1:17" hidden="1" x14ac:dyDescent="0.3">
      <c r="A1510" t="s">
        <v>3192</v>
      </c>
      <c r="B1510" t="s">
        <v>3193</v>
      </c>
      <c r="C1510" t="str">
        <f>IFERROR(VLOOKUP(Table1[[#This Row],[Ticker]],[1]!Table2[[Symbol]:[Industry]],2,FALSE),"-")</f>
        <v>-</v>
      </c>
      <c r="D1510" t="s">
        <v>989</v>
      </c>
      <c r="E1510">
        <v>940.04827439999997</v>
      </c>
      <c r="F1510">
        <v>141.79</v>
      </c>
      <c r="G1510">
        <v>-46.2847701177351</v>
      </c>
      <c r="H1510">
        <v>6.8191775774469496</v>
      </c>
      <c r="I1510">
        <v>-8.0936102729667603</v>
      </c>
      <c r="J1510">
        <v>8.6609914292218892</v>
      </c>
      <c r="K1510">
        <v>135.37265638489899</v>
      </c>
      <c r="L1510">
        <v>140.17271036273999</v>
      </c>
      <c r="M1510">
        <v>74.091132380378696</v>
      </c>
      <c r="N1510">
        <v>0.87978333701366196</v>
      </c>
      <c r="O1510">
        <v>32.943084843782998</v>
      </c>
      <c r="P1510">
        <v>26.147686832740199</v>
      </c>
    </row>
    <row r="1511" spans="1:17" hidden="1" x14ac:dyDescent="0.3">
      <c r="A1511" t="s">
        <v>3194</v>
      </c>
      <c r="B1511" t="s">
        <v>3195</v>
      </c>
      <c r="C1511" t="str">
        <f>IFERROR(VLOOKUP(Table1[[#This Row],[Ticker]],[1]!Table2[[Symbol]:[Industry]],2,FALSE),"-")</f>
        <v>-</v>
      </c>
      <c r="D1511" t="s">
        <v>138</v>
      </c>
      <c r="E1511">
        <v>939.22692420499902</v>
      </c>
      <c r="F1511">
        <v>495.1</v>
      </c>
      <c r="G1511">
        <v>262.504627408457</v>
      </c>
      <c r="H1511">
        <v>13.192592781865701</v>
      </c>
      <c r="I1511">
        <v>13.8510523786872</v>
      </c>
      <c r="J1511">
        <v>14.092379686314199</v>
      </c>
      <c r="K1511">
        <v>396.730930228754</v>
      </c>
      <c r="L1511">
        <v>334.25619198332998</v>
      </c>
      <c r="M1511">
        <v>85.538548172652</v>
      </c>
      <c r="N1511">
        <v>1.8342793424530199</v>
      </c>
      <c r="O1511">
        <v>0</v>
      </c>
      <c r="P1511">
        <v>330.52173913043401</v>
      </c>
      <c r="Q1511">
        <v>0.26233141424374601</v>
      </c>
    </row>
    <row r="1512" spans="1:17" hidden="1" x14ac:dyDescent="0.3">
      <c r="A1512" t="s">
        <v>3196</v>
      </c>
      <c r="B1512" t="s">
        <v>2146</v>
      </c>
      <c r="C1512" t="str">
        <f>IFERROR(VLOOKUP(Table1[[#This Row],[Ticker]],[1]!Table2[[Symbol]:[Industry]],2,FALSE),"-")</f>
        <v>-</v>
      </c>
      <c r="D1512" t="s">
        <v>228</v>
      </c>
      <c r="E1512">
        <v>932.66160000000002</v>
      </c>
      <c r="F1512">
        <v>2261.35</v>
      </c>
      <c r="G1512">
        <v>600.43421196948498</v>
      </c>
      <c r="H1512">
        <v>31.1666088437523</v>
      </c>
      <c r="I1512">
        <v>68.594010567405505</v>
      </c>
      <c r="J1512">
        <v>-7.33238424130003</v>
      </c>
      <c r="K1512">
        <v>1846.55462614462</v>
      </c>
      <c r="L1512">
        <v>1188.6762660449001</v>
      </c>
      <c r="M1512">
        <v>66.0778649018186</v>
      </c>
      <c r="N1512">
        <v>0.66441395595000596</v>
      </c>
      <c r="O1512">
        <v>12.037057509894501</v>
      </c>
      <c r="P1512">
        <v>740.80684142033795</v>
      </c>
    </row>
    <row r="1513" spans="1:17" hidden="1" x14ac:dyDescent="0.3">
      <c r="A1513" t="s">
        <v>3197</v>
      </c>
      <c r="B1513" t="s">
        <v>3198</v>
      </c>
      <c r="C1513" t="str">
        <f>IFERROR(VLOOKUP(Table1[[#This Row],[Ticker]],[1]!Table2[[Symbol]:[Industry]],2,FALSE),"-")</f>
        <v>-</v>
      </c>
      <c r="D1513" t="s">
        <v>357</v>
      </c>
      <c r="E1513">
        <v>932.37701842000001</v>
      </c>
      <c r="F1513">
        <v>7.29</v>
      </c>
      <c r="G1513">
        <v>-61.627149938259599</v>
      </c>
      <c r="H1513">
        <v>-0.69249204355414296</v>
      </c>
      <c r="I1513">
        <v>-45.951481368448299</v>
      </c>
      <c r="J1513">
        <v>8.9037750733097294</v>
      </c>
      <c r="K1513">
        <v>7.7675947302857198</v>
      </c>
      <c r="L1513">
        <v>8.5308365676824103</v>
      </c>
      <c r="M1513">
        <v>45.092784332523699</v>
      </c>
      <c r="N1513">
        <v>0.767668115684496</v>
      </c>
      <c r="O1513">
        <v>57.750342935528103</v>
      </c>
      <c r="P1513">
        <v>11.297709923664099</v>
      </c>
    </row>
    <row r="1514" spans="1:17" hidden="1" x14ac:dyDescent="0.3">
      <c r="A1514" t="s">
        <v>3199</v>
      </c>
      <c r="B1514" t="s">
        <v>3200</v>
      </c>
      <c r="C1514" t="str">
        <f>IFERROR(VLOOKUP(Table1[[#This Row],[Ticker]],[1]!Table2[[Symbol]:[Industry]],2,FALSE),"-")</f>
        <v>-</v>
      </c>
      <c r="D1514" t="s">
        <v>989</v>
      </c>
      <c r="E1514">
        <v>931.16250000000002</v>
      </c>
      <c r="F1514">
        <v>88.63</v>
      </c>
      <c r="G1514">
        <v>-54.999540699451501</v>
      </c>
      <c r="H1514">
        <v>8.2678027843856992</v>
      </c>
      <c r="I1514">
        <v>-2.2297615006340998</v>
      </c>
      <c r="J1514">
        <v>6.0179998077978496</v>
      </c>
      <c r="K1514">
        <v>81.457402553193106</v>
      </c>
      <c r="L1514">
        <v>83.275989782090306</v>
      </c>
      <c r="M1514">
        <v>52.754942607751502</v>
      </c>
      <c r="N1514">
        <v>1.4512427644679999</v>
      </c>
      <c r="O1514">
        <v>35.6199932302832</v>
      </c>
      <c r="P1514">
        <v>38.376268540202901</v>
      </c>
      <c r="Q1514">
        <v>0.102496689182204</v>
      </c>
    </row>
    <row r="1515" spans="1:17" hidden="1" x14ac:dyDescent="0.3">
      <c r="A1515" t="s">
        <v>3201</v>
      </c>
      <c r="B1515" t="s">
        <v>3202</v>
      </c>
      <c r="C1515" t="str">
        <f>IFERROR(VLOOKUP(Table1[[#This Row],[Ticker]],[1]!Table2[[Symbol]:[Industry]],2,FALSE),"-")</f>
        <v>-</v>
      </c>
      <c r="D1515" t="s">
        <v>1518</v>
      </c>
      <c r="E1515">
        <v>929.29532412000003</v>
      </c>
      <c r="F1515">
        <v>484.4</v>
      </c>
      <c r="G1515">
        <v>96.688744032137095</v>
      </c>
      <c r="H1515">
        <v>-4.78749332057731</v>
      </c>
      <c r="I1515">
        <v>81.255175840255902</v>
      </c>
      <c r="J1515">
        <v>-7.5935225283117003</v>
      </c>
      <c r="K1515">
        <v>476.25999384928701</v>
      </c>
      <c r="L1515">
        <v>362.35902817892799</v>
      </c>
      <c r="M1515">
        <v>44.936322757643303</v>
      </c>
      <c r="N1515">
        <v>0.203124231841361</v>
      </c>
      <c r="O1515">
        <v>17.464905037159301</v>
      </c>
      <c r="P1515">
        <v>166.15384615384599</v>
      </c>
      <c r="Q1515">
        <v>0.11131652422296</v>
      </c>
    </row>
    <row r="1516" spans="1:17" hidden="1" x14ac:dyDescent="0.3">
      <c r="A1516" t="s">
        <v>3203</v>
      </c>
      <c r="B1516" t="s">
        <v>3204</v>
      </c>
      <c r="C1516" t="str">
        <f>IFERROR(VLOOKUP(Table1[[#This Row],[Ticker]],[1]!Table2[[Symbol]:[Industry]],2,FALSE),"-")</f>
        <v>-</v>
      </c>
      <c r="D1516" t="s">
        <v>933</v>
      </c>
      <c r="E1516">
        <v>925.68100000000004</v>
      </c>
      <c r="F1516">
        <v>2091.1</v>
      </c>
      <c r="G1516">
        <v>164.001783935346</v>
      </c>
      <c r="H1516">
        <v>8.2444284977375393</v>
      </c>
      <c r="I1516">
        <v>82.662926763360105</v>
      </c>
      <c r="J1516">
        <v>-3.2634852081756298</v>
      </c>
      <c r="K1516">
        <v>1903.53899238283</v>
      </c>
      <c r="L1516">
        <v>1409.2808881820299</v>
      </c>
      <c r="M1516">
        <v>49.555196743959698</v>
      </c>
      <c r="N1516">
        <v>0.78769750606686595</v>
      </c>
      <c r="O1516">
        <v>10.453828128735999</v>
      </c>
      <c r="P1516">
        <v>208.78617838157101</v>
      </c>
      <c r="Q1516">
        <v>0.156787720638707</v>
      </c>
    </row>
    <row r="1517" spans="1:17" hidden="1" x14ac:dyDescent="0.3">
      <c r="A1517" t="s">
        <v>3205</v>
      </c>
      <c r="B1517" t="s">
        <v>3206</v>
      </c>
      <c r="C1517" t="str">
        <f>IFERROR(VLOOKUP(Table1[[#This Row],[Ticker]],[1]!Table2[[Symbol]:[Industry]],2,FALSE),"-")</f>
        <v>-</v>
      </c>
      <c r="D1517" t="s">
        <v>298</v>
      </c>
      <c r="E1517">
        <v>924.99192000000005</v>
      </c>
      <c r="F1517">
        <v>500.1</v>
      </c>
      <c r="G1517">
        <v>13.1009023204867</v>
      </c>
      <c r="H1517">
        <v>4.7860381260610501</v>
      </c>
      <c r="I1517">
        <v>-16.246743689258</v>
      </c>
      <c r="J1517">
        <v>-4.1931261502615902</v>
      </c>
      <c r="K1517">
        <v>486.07767046672598</v>
      </c>
      <c r="L1517">
        <v>458.24065312270699</v>
      </c>
      <c r="M1517">
        <v>54.764609369886003</v>
      </c>
      <c r="N1517">
        <v>1.6834444592853</v>
      </c>
      <c r="O1517">
        <v>29.8040391921615</v>
      </c>
      <c r="P1517">
        <v>62.370129870129801</v>
      </c>
    </row>
    <row r="1518" spans="1:17" hidden="1" x14ac:dyDescent="0.3">
      <c r="A1518" t="s">
        <v>3207</v>
      </c>
      <c r="B1518" t="s">
        <v>3208</v>
      </c>
      <c r="C1518" t="str">
        <f>IFERROR(VLOOKUP(Table1[[#This Row],[Ticker]],[1]!Table2[[Symbol]:[Industry]],2,FALSE),"-")</f>
        <v>-</v>
      </c>
      <c r="D1518" t="s">
        <v>410</v>
      </c>
      <c r="E1518">
        <v>924.35513755199997</v>
      </c>
      <c r="F1518">
        <v>43.91</v>
      </c>
      <c r="G1518">
        <v>190.311924579455</v>
      </c>
      <c r="H1518">
        <v>-8.3374240634380001</v>
      </c>
      <c r="I1518">
        <v>57.398523573030403</v>
      </c>
      <c r="J1518">
        <v>-4.6228448327376404</v>
      </c>
      <c r="K1518">
        <v>47.895342535178202</v>
      </c>
      <c r="L1518">
        <v>36.280894421835299</v>
      </c>
      <c r="M1518">
        <v>32.152562233403899</v>
      </c>
      <c r="N1518">
        <v>0.14994856258582401</v>
      </c>
      <c r="O1518">
        <v>62.924163060806201</v>
      </c>
      <c r="P1518">
        <v>231.39622641509399</v>
      </c>
      <c r="Q1518">
        <v>0.11939499695580599</v>
      </c>
    </row>
    <row r="1519" spans="1:17" hidden="1" x14ac:dyDescent="0.3">
      <c r="A1519" t="s">
        <v>3209</v>
      </c>
      <c r="B1519" t="s">
        <v>3210</v>
      </c>
      <c r="C1519" t="str">
        <f>IFERROR(VLOOKUP(Table1[[#This Row],[Ticker]],[1]!Table2[[Symbol]:[Industry]],2,FALSE),"-")</f>
        <v>-</v>
      </c>
      <c r="D1519" t="s">
        <v>2256</v>
      </c>
      <c r="E1519">
        <v>922.53362960000004</v>
      </c>
      <c r="F1519">
        <v>900.45</v>
      </c>
      <c r="G1519">
        <v>313.55678706521201</v>
      </c>
      <c r="H1519">
        <v>-20.373901865632401</v>
      </c>
      <c r="I1519">
        <v>23.246052721398101</v>
      </c>
      <c r="J1519">
        <v>-8.1913195910620296</v>
      </c>
      <c r="K1519">
        <v>1035.07960495772</v>
      </c>
      <c r="L1519">
        <v>782.16596200314996</v>
      </c>
      <c r="M1519">
        <v>25.061096918422798</v>
      </c>
      <c r="N1519">
        <v>0.59748284671044705</v>
      </c>
      <c r="O1519">
        <v>55.477816647231897</v>
      </c>
      <c r="P1519">
        <v>364.628482972136</v>
      </c>
    </row>
    <row r="1520" spans="1:17" hidden="1" x14ac:dyDescent="0.3">
      <c r="A1520" t="s">
        <v>3211</v>
      </c>
      <c r="B1520" t="s">
        <v>3212</v>
      </c>
      <c r="C1520" t="str">
        <f>IFERROR(VLOOKUP(Table1[[#This Row],[Ticker]],[1]!Table2[[Symbol]:[Industry]],2,FALSE),"-")</f>
        <v>-</v>
      </c>
      <c r="D1520" t="s">
        <v>46</v>
      </c>
      <c r="E1520">
        <v>922.51368607999996</v>
      </c>
      <c r="F1520">
        <v>162.91</v>
      </c>
      <c r="G1520">
        <v>166.09328162820299</v>
      </c>
      <c r="H1520">
        <v>11.725454633724</v>
      </c>
      <c r="I1520">
        <v>49.311477191703602</v>
      </c>
      <c r="J1520">
        <v>-4.4270770360339897</v>
      </c>
      <c r="K1520">
        <v>145.134910487176</v>
      </c>
      <c r="L1520">
        <v>117.36092983444399</v>
      </c>
      <c r="M1520">
        <v>67.019915484460398</v>
      </c>
      <c r="N1520">
        <v>1.69880775445077</v>
      </c>
      <c r="O1520">
        <v>4.7203977656374603</v>
      </c>
      <c r="P1520">
        <v>216.02327837051399</v>
      </c>
      <c r="Q1520">
        <v>0.115892129647567</v>
      </c>
    </row>
    <row r="1521" spans="1:17" hidden="1" x14ac:dyDescent="0.3">
      <c r="A1521" t="s">
        <v>3213</v>
      </c>
      <c r="B1521" t="s">
        <v>3214</v>
      </c>
      <c r="C1521" t="str">
        <f>IFERROR(VLOOKUP(Table1[[#This Row],[Ticker]],[1]!Table2[[Symbol]:[Industry]],2,FALSE),"-")</f>
        <v>-</v>
      </c>
      <c r="D1521" t="s">
        <v>46</v>
      </c>
      <c r="E1521">
        <v>921.27038143499999</v>
      </c>
      <c r="F1521">
        <v>436.8</v>
      </c>
      <c r="G1521">
        <v>-58.887392178942498</v>
      </c>
      <c r="H1521">
        <v>-6.1278311111980104</v>
      </c>
      <c r="I1521">
        <v>-45.358997407441997</v>
      </c>
      <c r="J1521">
        <v>-4.1767972970867202</v>
      </c>
      <c r="K1521">
        <v>467.40050688950299</v>
      </c>
      <c r="L1521">
        <v>529.96616040699701</v>
      </c>
      <c r="M1521">
        <v>28.1814809047439</v>
      </c>
      <c r="N1521">
        <v>1.23023227096833</v>
      </c>
      <c r="O1521">
        <v>97.653388278388206</v>
      </c>
      <c r="P1521">
        <v>5.5072463768115902</v>
      </c>
      <c r="Q1521">
        <v>0.184645169151259</v>
      </c>
    </row>
    <row r="1522" spans="1:17" hidden="1" x14ac:dyDescent="0.3">
      <c r="A1522" t="s">
        <v>3215</v>
      </c>
      <c r="B1522" t="s">
        <v>3216</v>
      </c>
      <c r="C1522" t="str">
        <f>IFERROR(VLOOKUP(Table1[[#This Row],[Ticker]],[1]!Table2[[Symbol]:[Industry]],2,FALSE),"-")</f>
        <v>-</v>
      </c>
      <c r="D1522" t="s">
        <v>138</v>
      </c>
      <c r="E1522">
        <v>920.26660865400004</v>
      </c>
      <c r="F1522">
        <v>36.76</v>
      </c>
      <c r="G1522">
        <v>224.42800849553899</v>
      </c>
      <c r="H1522">
        <v>34.252618133432897</v>
      </c>
      <c r="I1522">
        <v>-9.6409050834194705</v>
      </c>
      <c r="J1522">
        <v>16.374143342440899</v>
      </c>
      <c r="K1522">
        <v>28.786917321766001</v>
      </c>
      <c r="L1522">
        <v>25.042554702266699</v>
      </c>
      <c r="M1522">
        <v>84.305912945380101</v>
      </c>
      <c r="N1522">
        <v>0.50808298304743305</v>
      </c>
      <c r="O1522">
        <v>18.199129488574499</v>
      </c>
      <c r="P1522">
        <v>275.102040816326</v>
      </c>
      <c r="Q1522">
        <v>0.15117033797090301</v>
      </c>
    </row>
    <row r="1523" spans="1:17" hidden="1" x14ac:dyDescent="0.3">
      <c r="A1523" t="s">
        <v>3217</v>
      </c>
      <c r="B1523" t="s">
        <v>3218</v>
      </c>
      <c r="C1523" t="str">
        <f>IFERROR(VLOOKUP(Table1[[#This Row],[Ticker]],[1]!Table2[[Symbol]:[Industry]],2,FALSE),"-")</f>
        <v>-</v>
      </c>
      <c r="D1523" t="s">
        <v>124</v>
      </c>
      <c r="E1523">
        <v>919.33005323999998</v>
      </c>
      <c r="F1523">
        <v>461.8</v>
      </c>
      <c r="G1523">
        <v>15.754054294856999</v>
      </c>
      <c r="H1523">
        <v>-12.197615075560099</v>
      </c>
      <c r="I1523">
        <v>-10.658319767500799</v>
      </c>
      <c r="J1523">
        <v>-1.7290309156497099</v>
      </c>
      <c r="K1523">
        <v>441.65897728455099</v>
      </c>
      <c r="L1523">
        <v>425.36451258381197</v>
      </c>
      <c r="M1523">
        <v>34.468345968700902</v>
      </c>
      <c r="N1523">
        <v>1.4308645709502399</v>
      </c>
      <c r="O1523">
        <v>15.417929839757401</v>
      </c>
      <c r="P1523">
        <v>60.1803676725632</v>
      </c>
      <c r="Q1523">
        <v>5.4632497934711997E-2</v>
      </c>
    </row>
    <row r="1524" spans="1:17" hidden="1" x14ac:dyDescent="0.3">
      <c r="A1524" t="s">
        <v>3219</v>
      </c>
      <c r="B1524" t="s">
        <v>3220</v>
      </c>
      <c r="C1524" t="str">
        <f>IFERROR(VLOOKUP(Table1[[#This Row],[Ticker]],[1]!Table2[[Symbol]:[Industry]],2,FALSE),"-")</f>
        <v>-</v>
      </c>
      <c r="D1524" t="s">
        <v>231</v>
      </c>
      <c r="E1524">
        <v>917.1809925</v>
      </c>
      <c r="F1524">
        <v>912.4</v>
      </c>
      <c r="G1524">
        <v>41.572303990620298</v>
      </c>
      <c r="H1524">
        <v>19.982718761786099</v>
      </c>
      <c r="I1524">
        <v>66.260658583080499</v>
      </c>
      <c r="J1524">
        <v>-11.171826136309599</v>
      </c>
      <c r="K1524">
        <v>772.71758237491395</v>
      </c>
      <c r="L1524">
        <v>592.08464056011405</v>
      </c>
      <c r="M1524">
        <v>46.894044564854703</v>
      </c>
      <c r="N1524">
        <v>0.68147823226230897</v>
      </c>
      <c r="O1524">
        <v>13.3220078912757</v>
      </c>
      <c r="P1524">
        <v>172.42868801879001</v>
      </c>
      <c r="Q1524">
        <v>0.254673902690502</v>
      </c>
    </row>
    <row r="1525" spans="1:17" hidden="1" x14ac:dyDescent="0.3">
      <c r="A1525" t="s">
        <v>3221</v>
      </c>
      <c r="B1525" t="s">
        <v>3222</v>
      </c>
      <c r="C1525" t="str">
        <f>IFERROR(VLOOKUP(Table1[[#This Row],[Ticker]],[1]!Table2[[Symbol]:[Industry]],2,FALSE),"-")</f>
        <v>-</v>
      </c>
      <c r="D1525" t="s">
        <v>170</v>
      </c>
      <c r="E1525">
        <v>914.88861112999996</v>
      </c>
      <c r="F1525">
        <v>98.13</v>
      </c>
      <c r="G1525">
        <v>-37.468726382906603</v>
      </c>
      <c r="H1525">
        <v>-3.6010088330186099</v>
      </c>
      <c r="I1525">
        <v>-28.594285036799398</v>
      </c>
      <c r="J1525">
        <v>-2.8627580693659702</v>
      </c>
      <c r="K1525">
        <v>99.111007429771107</v>
      </c>
      <c r="L1525">
        <v>99.302841376183096</v>
      </c>
      <c r="M1525">
        <v>53.7567891370011</v>
      </c>
      <c r="N1525">
        <v>0.78478628771499404</v>
      </c>
      <c r="O1525">
        <v>33.4963823499439</v>
      </c>
      <c r="P1525">
        <v>15.162539608027201</v>
      </c>
      <c r="Q1525">
        <v>-1.804688739071E-3</v>
      </c>
    </row>
    <row r="1526" spans="1:17" hidden="1" x14ac:dyDescent="0.3">
      <c r="A1526" t="s">
        <v>3223</v>
      </c>
      <c r="B1526" t="s">
        <v>3224</v>
      </c>
      <c r="C1526" t="str">
        <f>IFERROR(VLOOKUP(Table1[[#This Row],[Ticker]],[1]!Table2[[Symbol]:[Industry]],2,FALSE),"-")</f>
        <v>-</v>
      </c>
      <c r="D1526" t="s">
        <v>54</v>
      </c>
      <c r="E1526">
        <v>914.78276652</v>
      </c>
      <c r="F1526">
        <v>154.22</v>
      </c>
      <c r="G1526">
        <v>20.115406204213802</v>
      </c>
      <c r="H1526">
        <v>-11.256853873333</v>
      </c>
      <c r="I1526">
        <v>30.000432793484201</v>
      </c>
      <c r="J1526">
        <v>4.99628495895469</v>
      </c>
      <c r="K1526">
        <v>142.20330090590201</v>
      </c>
      <c r="L1526">
        <v>119.464473664878</v>
      </c>
      <c r="M1526">
        <v>63.343692923544602</v>
      </c>
      <c r="N1526">
        <v>0.22033575349398901</v>
      </c>
      <c r="O1526">
        <v>20.606925171832401</v>
      </c>
      <c r="P1526">
        <v>88.417837507635895</v>
      </c>
      <c r="Q1526">
        <v>6.9235802897358006E-2</v>
      </c>
    </row>
    <row r="1527" spans="1:17" hidden="1" x14ac:dyDescent="0.3">
      <c r="A1527" t="s">
        <v>3225</v>
      </c>
      <c r="B1527" t="s">
        <v>3226</v>
      </c>
      <c r="C1527" t="str">
        <f>IFERROR(VLOOKUP(Table1[[#This Row],[Ticker]],[1]!Table2[[Symbol]:[Industry]],2,FALSE),"-")</f>
        <v>-</v>
      </c>
      <c r="D1527" t="s">
        <v>3227</v>
      </c>
      <c r="E1527">
        <v>914.36282159999996</v>
      </c>
      <c r="F1527">
        <v>6.01</v>
      </c>
      <c r="G1527">
        <v>-14.557339489808401</v>
      </c>
      <c r="H1527">
        <v>8.1286529279670798</v>
      </c>
      <c r="I1527">
        <v>-62.590561236395097</v>
      </c>
      <c r="J1527">
        <v>7.2768835951484698</v>
      </c>
      <c r="K1527">
        <v>6.9429662069616098</v>
      </c>
      <c r="L1527">
        <v>8.7887603706386894</v>
      </c>
      <c r="M1527">
        <v>74.558733508142396</v>
      </c>
      <c r="N1527">
        <v>0.294947731749507</v>
      </c>
      <c r="O1527">
        <v>182.86189683860201</v>
      </c>
      <c r="P1527">
        <v>32.964601769911503</v>
      </c>
      <c r="Q1527">
        <v>2.7304061133221001E-2</v>
      </c>
    </row>
    <row r="1528" spans="1:17" hidden="1" x14ac:dyDescent="0.3">
      <c r="A1528" t="s">
        <v>3228</v>
      </c>
      <c r="B1528" t="s">
        <v>3229</v>
      </c>
      <c r="C1528" t="str">
        <f>IFERROR(VLOOKUP(Table1[[#This Row],[Ticker]],[1]!Table2[[Symbol]:[Industry]],2,FALSE),"-")</f>
        <v>-</v>
      </c>
      <c r="D1528" t="s">
        <v>365</v>
      </c>
      <c r="E1528">
        <v>908.39992583999901</v>
      </c>
      <c r="F1528">
        <v>4.82</v>
      </c>
      <c r="G1528">
        <v>-22.4401233725923</v>
      </c>
      <c r="H1528">
        <v>-4.3604608592337302</v>
      </c>
      <c r="I1528">
        <v>-32.132746575260903</v>
      </c>
      <c r="J1528">
        <v>-2.4060390820973301</v>
      </c>
      <c r="K1528">
        <v>5.0413089851675998</v>
      </c>
      <c r="L1528">
        <v>5.1561607786063002</v>
      </c>
      <c r="M1528">
        <v>37.7338749509167</v>
      </c>
      <c r="N1528">
        <v>0.65113371016314603</v>
      </c>
      <c r="O1528">
        <v>65.975103734439799</v>
      </c>
      <c r="P1528">
        <v>16.144578313253</v>
      </c>
      <c r="Q1528">
        <v>4.5990712970546001E-2</v>
      </c>
    </row>
    <row r="1529" spans="1:17" hidden="1" x14ac:dyDescent="0.3">
      <c r="A1529" t="s">
        <v>3230</v>
      </c>
      <c r="B1529" t="s">
        <v>3231</v>
      </c>
      <c r="C1529" t="str">
        <f>IFERROR(VLOOKUP(Table1[[#This Row],[Ticker]],[1]!Table2[[Symbol]:[Industry]],2,FALSE),"-")</f>
        <v>-</v>
      </c>
      <c r="D1529" t="s">
        <v>132</v>
      </c>
      <c r="E1529">
        <v>908.28303988499999</v>
      </c>
      <c r="F1529">
        <v>195.45</v>
      </c>
      <c r="G1529">
        <v>242.19154125907201</v>
      </c>
      <c r="H1529">
        <v>-10.7478172556769</v>
      </c>
      <c r="I1529">
        <v>29.318468513603701</v>
      </c>
      <c r="J1529">
        <v>9.3602677105252603</v>
      </c>
      <c r="K1529">
        <v>196.68981155971099</v>
      </c>
      <c r="L1529">
        <v>146.25433420777901</v>
      </c>
      <c r="M1529">
        <v>52.145344390994197</v>
      </c>
      <c r="N1529">
        <v>0.35607792779125602</v>
      </c>
      <c r="O1529">
        <v>37.324123816832902</v>
      </c>
      <c r="P1529">
        <v>298.065173116089</v>
      </c>
      <c r="Q1529">
        <v>0.18012670432052499</v>
      </c>
    </row>
    <row r="1530" spans="1:17" hidden="1" x14ac:dyDescent="0.3">
      <c r="A1530" t="s">
        <v>3232</v>
      </c>
      <c r="B1530" t="s">
        <v>3233</v>
      </c>
      <c r="C1530" t="str">
        <f>IFERROR(VLOOKUP(Table1[[#This Row],[Ticker]],[1]!Table2[[Symbol]:[Industry]],2,FALSE),"-")</f>
        <v>-</v>
      </c>
      <c r="D1530" t="s">
        <v>225</v>
      </c>
      <c r="E1530">
        <v>907.54454087500005</v>
      </c>
      <c r="F1530">
        <v>495.05</v>
      </c>
      <c r="G1530">
        <v>105.587323114569</v>
      </c>
      <c r="H1530">
        <v>10.201753335022699</v>
      </c>
      <c r="I1530">
        <v>29.361738455536901</v>
      </c>
      <c r="J1530">
        <v>-6.4861599528360303</v>
      </c>
      <c r="K1530">
        <v>457.31690254031702</v>
      </c>
      <c r="L1530">
        <v>365.59543264338998</v>
      </c>
      <c r="M1530">
        <v>52.167162945674299</v>
      </c>
      <c r="N1530">
        <v>0.86620801167706296</v>
      </c>
      <c r="O1530">
        <v>6.0700939299060703</v>
      </c>
      <c r="P1530">
        <v>150.025252525252</v>
      </c>
      <c r="Q1530">
        <v>0.105345491678493</v>
      </c>
    </row>
    <row r="1531" spans="1:17" hidden="1" x14ac:dyDescent="0.3">
      <c r="A1531" t="s">
        <v>3234</v>
      </c>
      <c r="B1531" t="s">
        <v>3235</v>
      </c>
      <c r="C1531" t="str">
        <f>IFERROR(VLOOKUP(Table1[[#This Row],[Ticker]],[1]!Table2[[Symbol]:[Industry]],2,FALSE),"-")</f>
        <v>-</v>
      </c>
      <c r="D1531" t="s">
        <v>410</v>
      </c>
      <c r="E1531">
        <v>905.20048683999903</v>
      </c>
      <c r="F1531">
        <v>152.94</v>
      </c>
      <c r="G1531">
        <v>21.128472979509102</v>
      </c>
      <c r="H1531">
        <v>8.6706724778482798</v>
      </c>
      <c r="I1531">
        <v>-44.793513536912798</v>
      </c>
      <c r="J1531">
        <v>4.4111379060289204</v>
      </c>
      <c r="K1531">
        <v>161.09683671861899</v>
      </c>
      <c r="L1531">
        <v>168.76187222508901</v>
      </c>
      <c r="M1531">
        <v>84.382634748267094</v>
      </c>
      <c r="N1531">
        <v>2.8912512700273498</v>
      </c>
      <c r="O1531">
        <v>95.011115470118995</v>
      </c>
      <c r="P1531">
        <v>57.670103092783499</v>
      </c>
      <c r="Q1531">
        <v>1.8708675850076E-2</v>
      </c>
    </row>
    <row r="1532" spans="1:17" hidden="1" x14ac:dyDescent="0.3">
      <c r="A1532" t="s">
        <v>3236</v>
      </c>
      <c r="B1532" t="s">
        <v>3237</v>
      </c>
      <c r="C1532" t="str">
        <f>IFERROR(VLOOKUP(Table1[[#This Row],[Ticker]],[1]!Table2[[Symbol]:[Industry]],2,FALSE),"-")</f>
        <v>-</v>
      </c>
      <c r="D1532" t="s">
        <v>80</v>
      </c>
      <c r="E1532">
        <v>903.63055835099999</v>
      </c>
      <c r="F1532">
        <v>100.36</v>
      </c>
      <c r="G1532">
        <v>25.010982697086199</v>
      </c>
      <c r="H1532">
        <v>17.858904111075901</v>
      </c>
      <c r="I1532">
        <v>-21.353960072007801</v>
      </c>
      <c r="J1532">
        <v>-12.0796722294146</v>
      </c>
      <c r="K1532">
        <v>92.382231217558001</v>
      </c>
      <c r="L1532">
        <v>90.7069649537342</v>
      </c>
      <c r="M1532">
        <v>53.907661080194202</v>
      </c>
      <c r="N1532">
        <v>2.6064975229944598</v>
      </c>
      <c r="O1532">
        <v>38.8003188521323</v>
      </c>
      <c r="P1532">
        <v>64.121013900245202</v>
      </c>
      <c r="Q1532">
        <v>-1.1107880231361E-2</v>
      </c>
    </row>
    <row r="1533" spans="1:17" hidden="1" x14ac:dyDescent="0.3">
      <c r="A1533" t="s">
        <v>3238</v>
      </c>
      <c r="B1533" t="s">
        <v>3239</v>
      </c>
      <c r="C1533" t="str">
        <f>IFERROR(VLOOKUP(Table1[[#This Row],[Ticker]],[1]!Table2[[Symbol]:[Industry]],2,FALSE),"-")</f>
        <v>-</v>
      </c>
      <c r="D1533" t="s">
        <v>257</v>
      </c>
      <c r="E1533">
        <v>903.28917686</v>
      </c>
      <c r="F1533">
        <v>257.55</v>
      </c>
      <c r="G1533">
        <v>-31.1987721312411</v>
      </c>
      <c r="H1533">
        <v>-7.5311291829737002</v>
      </c>
      <c r="I1533">
        <v>-9.7951610327720804</v>
      </c>
      <c r="J1533">
        <v>-3.2177500571476698</v>
      </c>
      <c r="K1533">
        <v>260.464027346308</v>
      </c>
      <c r="L1533">
        <v>253.91049438397101</v>
      </c>
      <c r="M1533">
        <v>53.6575786022306</v>
      </c>
      <c r="N1533">
        <v>0.669404108107576</v>
      </c>
      <c r="O1533">
        <v>27.5674626286158</v>
      </c>
      <c r="P1533">
        <v>30.010095911156</v>
      </c>
      <c r="Q1533">
        <v>0.12903088750266301</v>
      </c>
    </row>
    <row r="1534" spans="1:17" hidden="1" x14ac:dyDescent="0.3">
      <c r="A1534" t="s">
        <v>3240</v>
      </c>
      <c r="B1534" t="s">
        <v>3241</v>
      </c>
      <c r="C1534" t="str">
        <f>IFERROR(VLOOKUP(Table1[[#This Row],[Ticker]],[1]!Table2[[Symbol]:[Industry]],2,FALSE),"-")</f>
        <v>-</v>
      </c>
      <c r="D1534" t="s">
        <v>573</v>
      </c>
      <c r="E1534">
        <v>902.55</v>
      </c>
      <c r="F1534">
        <v>309.05</v>
      </c>
      <c r="G1534">
        <v>19.476801605360901</v>
      </c>
      <c r="H1534">
        <v>2.21709394966804</v>
      </c>
      <c r="I1534">
        <v>19.381189715979001</v>
      </c>
      <c r="J1534">
        <v>-6.0996891124839001</v>
      </c>
      <c r="K1534">
        <v>303.92212416448501</v>
      </c>
      <c r="L1534">
        <v>266.79212030349601</v>
      </c>
      <c r="M1534">
        <v>33.441313704095798</v>
      </c>
      <c r="N1534">
        <v>1.0249596418175699</v>
      </c>
      <c r="O1534">
        <v>15.4182171169713</v>
      </c>
      <c r="P1534">
        <v>66.1112604138672</v>
      </c>
      <c r="Q1534">
        <v>1.6116554558530002E-2</v>
      </c>
    </row>
    <row r="1535" spans="1:17" hidden="1" x14ac:dyDescent="0.3">
      <c r="A1535" t="s">
        <v>3242</v>
      </c>
      <c r="B1535" t="s">
        <v>3243</v>
      </c>
      <c r="C1535" t="str">
        <f>IFERROR(VLOOKUP(Table1[[#This Row],[Ticker]],[1]!Table2[[Symbol]:[Industry]],2,FALSE),"-")</f>
        <v>-</v>
      </c>
      <c r="D1535" t="s">
        <v>573</v>
      </c>
      <c r="E1535">
        <v>899.62417275499899</v>
      </c>
      <c r="F1535">
        <v>833.35</v>
      </c>
      <c r="G1535">
        <v>108.591220533003</v>
      </c>
      <c r="H1535">
        <v>-29.082667226972799</v>
      </c>
      <c r="I1535">
        <v>-60.700387452775402</v>
      </c>
      <c r="J1535">
        <v>-22.789518561902501</v>
      </c>
      <c r="K1535">
        <v>1145.1022111346899</v>
      </c>
      <c r="L1535">
        <v>1160.17036873757</v>
      </c>
      <c r="M1535">
        <v>22.685988071122399</v>
      </c>
      <c r="N1535">
        <v>2.2585983045238098</v>
      </c>
      <c r="O1535">
        <v>165.12269754604901</v>
      </c>
      <c r="P1535">
        <v>159.28749222152999</v>
      </c>
      <c r="Q1535">
        <v>0.20111673418895101</v>
      </c>
    </row>
    <row r="1536" spans="1:17" hidden="1" x14ac:dyDescent="0.3">
      <c r="A1536" t="s">
        <v>3244</v>
      </c>
      <c r="B1536" t="s">
        <v>3245</v>
      </c>
      <c r="C1536" t="str">
        <f>IFERROR(VLOOKUP(Table1[[#This Row],[Ticker]],[1]!Table2[[Symbol]:[Industry]],2,FALSE),"-")</f>
        <v>-</v>
      </c>
      <c r="D1536" t="s">
        <v>77</v>
      </c>
      <c r="E1536">
        <v>899.56164999999999</v>
      </c>
      <c r="F1536">
        <v>636.65</v>
      </c>
      <c r="G1536">
        <v>-12.5163264520897</v>
      </c>
      <c r="H1536">
        <v>-9.3367427225752202</v>
      </c>
      <c r="I1536">
        <v>-9.7640311910591997</v>
      </c>
      <c r="J1536">
        <v>-3.61149084621053</v>
      </c>
      <c r="K1536">
        <v>654.81354712121595</v>
      </c>
      <c r="L1536">
        <v>617.09490984545596</v>
      </c>
      <c r="M1536">
        <v>40.579832995710099</v>
      </c>
      <c r="N1536">
        <v>0.50654795116180895</v>
      </c>
      <c r="O1536">
        <v>15.4480483782297</v>
      </c>
      <c r="P1536">
        <v>31.268041237113302</v>
      </c>
      <c r="Q1536">
        <v>-7.0010354176764003E-2</v>
      </c>
    </row>
    <row r="1537" spans="1:17" hidden="1" x14ac:dyDescent="0.3">
      <c r="A1537" t="s">
        <v>3246</v>
      </c>
      <c r="B1537" t="s">
        <v>3247</v>
      </c>
      <c r="C1537" t="str">
        <f>IFERROR(VLOOKUP(Table1[[#This Row],[Ticker]],[1]!Table2[[Symbol]:[Industry]],2,FALSE),"-")</f>
        <v>-</v>
      </c>
      <c r="D1537" t="s">
        <v>496</v>
      </c>
      <c r="E1537">
        <v>896.99027757199997</v>
      </c>
      <c r="F1537">
        <v>173.13</v>
      </c>
      <c r="G1537">
        <v>-50.032845503302099</v>
      </c>
      <c r="H1537">
        <v>1.53070116083064</v>
      </c>
      <c r="I1537">
        <v>-32.145968565518402</v>
      </c>
      <c r="J1537">
        <v>-9.5339153332255595</v>
      </c>
      <c r="K1537">
        <v>176.33260090661801</v>
      </c>
      <c r="L1537">
        <v>187.87395706589399</v>
      </c>
      <c r="M1537">
        <v>61.791841404742598</v>
      </c>
      <c r="N1537">
        <v>2.4715839533819</v>
      </c>
      <c r="O1537">
        <v>65.829145728643198</v>
      </c>
      <c r="P1537">
        <v>13.304973821989501</v>
      </c>
      <c r="Q1537">
        <v>8.8223951012528001E-2</v>
      </c>
    </row>
    <row r="1538" spans="1:17" hidden="1" x14ac:dyDescent="0.3">
      <c r="A1538" t="s">
        <v>3248</v>
      </c>
      <c r="B1538" t="s">
        <v>3249</v>
      </c>
      <c r="C1538" t="str">
        <f>IFERROR(VLOOKUP(Table1[[#This Row],[Ticker]],[1]!Table2[[Symbol]:[Industry]],2,FALSE),"-")</f>
        <v>-</v>
      </c>
      <c r="D1538" t="s">
        <v>21</v>
      </c>
      <c r="E1538">
        <v>896.87238432999902</v>
      </c>
      <c r="F1538">
        <v>260.05</v>
      </c>
      <c r="G1538">
        <v>70.467812573318298</v>
      </c>
      <c r="H1538">
        <v>53.028263081716702</v>
      </c>
      <c r="I1538">
        <v>48.108171403539103</v>
      </c>
      <c r="J1538">
        <v>40.425612034756703</v>
      </c>
      <c r="K1538">
        <v>195.959475327089</v>
      </c>
      <c r="L1538">
        <v>171.69361996778699</v>
      </c>
      <c r="M1538">
        <v>91.007364262398596</v>
      </c>
      <c r="N1538">
        <v>3.5699353576753698</v>
      </c>
      <c r="O1538">
        <v>12.670640261488099</v>
      </c>
      <c r="P1538">
        <v>118.345927791771</v>
      </c>
      <c r="Q1538">
        <v>3.8050485008788E-2</v>
      </c>
    </row>
    <row r="1539" spans="1:17" hidden="1" x14ac:dyDescent="0.3">
      <c r="A1539" t="s">
        <v>3250</v>
      </c>
      <c r="B1539" t="s">
        <v>3251</v>
      </c>
      <c r="C1539" t="str">
        <f>IFERROR(VLOOKUP(Table1[[#This Row],[Ticker]],[1]!Table2[[Symbol]:[Industry]],2,FALSE),"-")</f>
        <v>-</v>
      </c>
      <c r="D1539" t="s">
        <v>573</v>
      </c>
      <c r="E1539">
        <v>894.94794999999999</v>
      </c>
      <c r="F1539">
        <v>80.930000000000007</v>
      </c>
      <c r="G1539">
        <v>-32.342968436727702</v>
      </c>
      <c r="H1539">
        <v>3.63878296111278</v>
      </c>
      <c r="I1539">
        <v>-15.4277106040379</v>
      </c>
      <c r="J1539">
        <v>1.0989414640053901</v>
      </c>
      <c r="K1539">
        <v>77.787486148920394</v>
      </c>
      <c r="L1539">
        <v>79.337540058408507</v>
      </c>
      <c r="M1539">
        <v>71.749419820810303</v>
      </c>
      <c r="N1539">
        <v>1.03332052322757</v>
      </c>
      <c r="O1539">
        <v>46.361052761645801</v>
      </c>
      <c r="P1539">
        <v>22.6212121212121</v>
      </c>
      <c r="Q1539">
        <v>7.9613901698059996E-3</v>
      </c>
    </row>
    <row r="1540" spans="1:17" hidden="1" x14ac:dyDescent="0.3">
      <c r="A1540" t="s">
        <v>3252</v>
      </c>
      <c r="B1540" t="s">
        <v>3253</v>
      </c>
      <c r="C1540" t="str">
        <f>IFERROR(VLOOKUP(Table1[[#This Row],[Ticker]],[1]!Table2[[Symbol]:[Industry]],2,FALSE),"-")</f>
        <v>-</v>
      </c>
      <c r="D1540" t="s">
        <v>231</v>
      </c>
      <c r="E1540">
        <v>892.89595999999995</v>
      </c>
      <c r="F1540">
        <v>2926.9</v>
      </c>
      <c r="G1540">
        <v>1119.63861733712</v>
      </c>
      <c r="H1540">
        <v>42.358237250227504</v>
      </c>
      <c r="I1540">
        <v>724.26919739272</v>
      </c>
      <c r="J1540">
        <v>7.65486679025671</v>
      </c>
      <c r="K1540">
        <v>2013.8174765603501</v>
      </c>
      <c r="L1540">
        <v>1076.3347058171</v>
      </c>
      <c r="M1540">
        <v>98.157472825212295</v>
      </c>
      <c r="N1540">
        <v>1.4119894733884599</v>
      </c>
      <c r="O1540">
        <v>1.02497522976419E-2</v>
      </c>
      <c r="P1540">
        <v>1307.1634615384601</v>
      </c>
      <c r="Q1540">
        <v>0.30962315084061298</v>
      </c>
    </row>
    <row r="1541" spans="1:17" hidden="1" x14ac:dyDescent="0.3">
      <c r="A1541" t="s">
        <v>3254</v>
      </c>
      <c r="B1541" t="s">
        <v>3255</v>
      </c>
      <c r="C1541" t="str">
        <f>IFERROR(VLOOKUP(Table1[[#This Row],[Ticker]],[1]!Table2[[Symbol]:[Industry]],2,FALSE),"-")</f>
        <v>-</v>
      </c>
      <c r="D1541" t="s">
        <v>3256</v>
      </c>
      <c r="E1541">
        <v>892.71459430000004</v>
      </c>
      <c r="F1541">
        <v>328.8</v>
      </c>
      <c r="G1541">
        <v>-52.754676004741498</v>
      </c>
      <c r="H1541">
        <v>-2.8270969962469601</v>
      </c>
      <c r="I1541">
        <v>-28.588528888186101</v>
      </c>
      <c r="J1541">
        <v>-3.2674611913971798</v>
      </c>
      <c r="K1541">
        <v>335.60443230160598</v>
      </c>
      <c r="L1541">
        <v>386.91272144769698</v>
      </c>
      <c r="M1541">
        <v>30.079278711178599</v>
      </c>
      <c r="N1541">
        <v>0.53811046393566497</v>
      </c>
      <c r="O1541">
        <v>118.324209245742</v>
      </c>
      <c r="P1541">
        <v>22.640805669526198</v>
      </c>
      <c r="Q1541">
        <v>9.3281085609609998E-3</v>
      </c>
    </row>
    <row r="1542" spans="1:17" hidden="1" x14ac:dyDescent="0.3">
      <c r="A1542" t="s">
        <v>3257</v>
      </c>
      <c r="B1542" t="s">
        <v>3258</v>
      </c>
      <c r="C1542" t="str">
        <f>IFERROR(VLOOKUP(Table1[[#This Row],[Ticker]],[1]!Table2[[Symbol]:[Industry]],2,FALSE),"-")</f>
        <v>-</v>
      </c>
      <c r="D1542" t="s">
        <v>3259</v>
      </c>
      <c r="E1542">
        <v>892.01399435999997</v>
      </c>
      <c r="F1542">
        <v>871.15</v>
      </c>
      <c r="G1542">
        <v>223.73018738569101</v>
      </c>
      <c r="H1542">
        <v>-2.6592083993823499</v>
      </c>
      <c r="I1542">
        <v>44.497884055369603</v>
      </c>
      <c r="J1542">
        <v>-14.4348643567089</v>
      </c>
      <c r="K1542">
        <v>804.42120332455897</v>
      </c>
      <c r="L1542">
        <v>592.37500574816102</v>
      </c>
      <c r="M1542">
        <v>35.531354921607502</v>
      </c>
      <c r="N1542">
        <v>0.96143443091340797</v>
      </c>
      <c r="O1542">
        <v>22.137404580152602</v>
      </c>
      <c r="P1542">
        <v>303.31018518518499</v>
      </c>
    </row>
    <row r="1543" spans="1:17" hidden="1" x14ac:dyDescent="0.3">
      <c r="A1543" t="s">
        <v>3260</v>
      </c>
      <c r="B1543" t="s">
        <v>3261</v>
      </c>
      <c r="C1543" t="str">
        <f>IFERROR(VLOOKUP(Table1[[#This Row],[Ticker]],[1]!Table2[[Symbol]:[Industry]],2,FALSE),"-")</f>
        <v>-</v>
      </c>
      <c r="D1543" t="s">
        <v>225</v>
      </c>
      <c r="E1543">
        <v>889.51943197999901</v>
      </c>
      <c r="F1543">
        <v>838</v>
      </c>
      <c r="G1543">
        <v>46.592583415537199</v>
      </c>
      <c r="H1543">
        <v>-4.34537264260742</v>
      </c>
      <c r="I1543">
        <v>3.7775044997841198</v>
      </c>
      <c r="J1543">
        <v>-3.1356978330359602</v>
      </c>
      <c r="K1543">
        <v>836.92159475005701</v>
      </c>
      <c r="L1543">
        <v>741.079670142292</v>
      </c>
      <c r="M1543">
        <v>46.952278174467402</v>
      </c>
      <c r="N1543">
        <v>0.47128917648126001</v>
      </c>
      <c r="O1543">
        <v>15.710023866348401</v>
      </c>
      <c r="P1543">
        <v>80.215053763440807</v>
      </c>
      <c r="Q1543">
        <v>0.212540657598042</v>
      </c>
    </row>
    <row r="1544" spans="1:17" hidden="1" x14ac:dyDescent="0.3">
      <c r="A1544" t="s">
        <v>3262</v>
      </c>
      <c r="B1544" t="s">
        <v>3263</v>
      </c>
      <c r="C1544" t="str">
        <f>IFERROR(VLOOKUP(Table1[[#This Row],[Ticker]],[1]!Table2[[Symbol]:[Industry]],2,FALSE),"-")</f>
        <v>-</v>
      </c>
      <c r="D1544" t="s">
        <v>298</v>
      </c>
      <c r="E1544">
        <v>886.28069409599902</v>
      </c>
      <c r="F1544">
        <v>82.14</v>
      </c>
      <c r="G1544">
        <v>-62.6309430621994</v>
      </c>
      <c r="H1544">
        <v>3.1173172015359398</v>
      </c>
      <c r="I1544">
        <v>-11.989015688410801</v>
      </c>
      <c r="J1544">
        <v>-5.1709108412878297</v>
      </c>
      <c r="K1544">
        <v>80.698492713158302</v>
      </c>
      <c r="L1544">
        <v>84.018614726877104</v>
      </c>
      <c r="M1544">
        <v>46.792080076472502</v>
      </c>
      <c r="N1544">
        <v>0.89501086049786405</v>
      </c>
      <c r="O1544">
        <v>56.3184806428049</v>
      </c>
      <c r="P1544">
        <v>37.934508816120903</v>
      </c>
      <c r="Q1544">
        <v>-2.3874166169513999E-2</v>
      </c>
    </row>
    <row r="1545" spans="1:17" hidden="1" x14ac:dyDescent="0.3">
      <c r="A1545" t="s">
        <v>3264</v>
      </c>
      <c r="B1545" t="s">
        <v>3265</v>
      </c>
      <c r="C1545" t="str">
        <f>IFERROR(VLOOKUP(Table1[[#This Row],[Ticker]],[1]!Table2[[Symbol]:[Industry]],2,FALSE),"-")</f>
        <v>-</v>
      </c>
      <c r="D1545" t="s">
        <v>535</v>
      </c>
      <c r="E1545">
        <v>882.10862760999998</v>
      </c>
      <c r="F1545">
        <v>155.52000000000001</v>
      </c>
      <c r="G1545">
        <v>84.886690116531994</v>
      </c>
      <c r="H1545">
        <v>-2.7772081946315201</v>
      </c>
      <c r="I1545">
        <v>25.958486179523199</v>
      </c>
      <c r="J1545">
        <v>-3.2541396511009002</v>
      </c>
      <c r="K1545">
        <v>158.48116481465701</v>
      </c>
      <c r="L1545">
        <v>132.18117141836601</v>
      </c>
      <c r="M1545">
        <v>34.676413068932497</v>
      </c>
      <c r="N1545">
        <v>9.3411691860747298E-2</v>
      </c>
      <c r="O1545">
        <v>21.5792181069958</v>
      </c>
      <c r="P1545">
        <v>132.81437125748499</v>
      </c>
      <c r="Q1545">
        <v>9.8437104700324005E-2</v>
      </c>
    </row>
    <row r="1546" spans="1:17" hidden="1" x14ac:dyDescent="0.3">
      <c r="A1546" t="s">
        <v>3266</v>
      </c>
      <c r="B1546" t="s">
        <v>3267</v>
      </c>
      <c r="C1546" t="str">
        <f>IFERROR(VLOOKUP(Table1[[#This Row],[Ticker]],[1]!Table2[[Symbol]:[Industry]],2,FALSE),"-")</f>
        <v>-</v>
      </c>
      <c r="D1546" t="s">
        <v>276</v>
      </c>
      <c r="E1546">
        <v>881.45053077800003</v>
      </c>
      <c r="F1546">
        <v>98.44</v>
      </c>
      <c r="G1546">
        <v>-17.7091753083109</v>
      </c>
      <c r="H1546">
        <v>1.3769427289620999</v>
      </c>
      <c r="I1546">
        <v>-5.9292833717977604</v>
      </c>
      <c r="J1546">
        <v>-3.2149806997580002</v>
      </c>
      <c r="K1546">
        <v>96.918470898450394</v>
      </c>
      <c r="L1546">
        <v>92.845417700872204</v>
      </c>
      <c r="M1546">
        <v>46.422526713084601</v>
      </c>
      <c r="N1546">
        <v>0.667568191547945</v>
      </c>
      <c r="O1546">
        <v>15.806582689963401</v>
      </c>
      <c r="P1546">
        <v>30.211640211640201</v>
      </c>
      <c r="Q1546">
        <v>-4.4763038164386003E-2</v>
      </c>
    </row>
    <row r="1547" spans="1:17" hidden="1" x14ac:dyDescent="0.3">
      <c r="A1547" t="s">
        <v>3268</v>
      </c>
      <c r="B1547" t="s">
        <v>3269</v>
      </c>
      <c r="C1547" t="str">
        <f>IFERROR(VLOOKUP(Table1[[#This Row],[Ticker]],[1]!Table2[[Symbol]:[Industry]],2,FALSE),"-")</f>
        <v>-</v>
      </c>
      <c r="D1547" t="s">
        <v>405</v>
      </c>
      <c r="E1547">
        <v>880.53196846499998</v>
      </c>
      <c r="F1547">
        <v>276.85000000000002</v>
      </c>
      <c r="G1547">
        <v>44.051809202491199</v>
      </c>
      <c r="H1547">
        <v>-13.211598937704499</v>
      </c>
      <c r="I1547">
        <v>-9.3945981513344208</v>
      </c>
      <c r="J1547">
        <v>-6.40507225630724</v>
      </c>
      <c r="K1547">
        <v>305.64179722663903</v>
      </c>
      <c r="L1547">
        <v>276.37841404152601</v>
      </c>
      <c r="M1547">
        <v>17.806494367189</v>
      </c>
      <c r="N1547">
        <v>1.6280575146415099</v>
      </c>
      <c r="O1547">
        <v>34.729998193967802</v>
      </c>
      <c r="P1547">
        <v>84.320905459387504</v>
      </c>
      <c r="Q1547">
        <v>0.113707292531586</v>
      </c>
    </row>
    <row r="1548" spans="1:17" hidden="1" x14ac:dyDescent="0.3">
      <c r="A1548" t="s">
        <v>3270</v>
      </c>
      <c r="B1548" t="s">
        <v>3271</v>
      </c>
      <c r="C1548" t="str">
        <f>IFERROR(VLOOKUP(Table1[[#This Row],[Ticker]],[1]!Table2[[Symbol]:[Industry]],2,FALSE),"-")</f>
        <v>-</v>
      </c>
      <c r="D1548" t="s">
        <v>522</v>
      </c>
      <c r="E1548">
        <v>879.14023912000005</v>
      </c>
      <c r="F1548">
        <v>615.54999999999995</v>
      </c>
      <c r="G1548">
        <v>-55.4119535995356</v>
      </c>
      <c r="H1548">
        <v>-4.1270762999092803</v>
      </c>
      <c r="I1548">
        <v>-40.188735929259998</v>
      </c>
      <c r="J1548">
        <v>-4.8901388352903101</v>
      </c>
      <c r="K1548">
        <v>642.42025423070095</v>
      </c>
      <c r="L1548">
        <v>706.88175447241099</v>
      </c>
      <c r="M1548">
        <v>45.284461965867898</v>
      </c>
      <c r="N1548">
        <v>1.68803348540672</v>
      </c>
      <c r="O1548">
        <v>59.207213061489703</v>
      </c>
      <c r="P1548">
        <v>9.6650632460359898</v>
      </c>
      <c r="Q1548">
        <v>-1.1464950249680001E-3</v>
      </c>
    </row>
    <row r="1549" spans="1:17" hidden="1" x14ac:dyDescent="0.3">
      <c r="A1549" t="s">
        <v>3272</v>
      </c>
      <c r="B1549" t="s">
        <v>3273</v>
      </c>
      <c r="C1549" t="str">
        <f>IFERROR(VLOOKUP(Table1[[#This Row],[Ticker]],[1]!Table2[[Symbol]:[Industry]],2,FALSE),"-")</f>
        <v>-</v>
      </c>
      <c r="D1549" t="s">
        <v>54</v>
      </c>
      <c r="E1549">
        <v>879.10300240000004</v>
      </c>
      <c r="F1549">
        <v>40.06</v>
      </c>
      <c r="G1549">
        <v>20.165725155043798</v>
      </c>
      <c r="H1549">
        <v>22.728080821095901</v>
      </c>
      <c r="I1549">
        <v>-3.0125279960259799</v>
      </c>
      <c r="J1549">
        <v>-7.2914938070899096</v>
      </c>
      <c r="K1549">
        <v>33.946415686217499</v>
      </c>
      <c r="L1549">
        <v>31.858702717702801</v>
      </c>
      <c r="M1549">
        <v>68.806966776162895</v>
      </c>
      <c r="N1549">
        <v>3.60677736881857</v>
      </c>
      <c r="O1549">
        <v>14.0788816774837</v>
      </c>
      <c r="P1549">
        <v>86.325581395348806</v>
      </c>
      <c r="Q1549">
        <v>2.4645017990291999E-2</v>
      </c>
    </row>
    <row r="1550" spans="1:17" hidden="1" x14ac:dyDescent="0.3">
      <c r="A1550" t="s">
        <v>3274</v>
      </c>
      <c r="B1550" t="s">
        <v>3275</v>
      </c>
      <c r="C1550" t="str">
        <f>IFERROR(VLOOKUP(Table1[[#This Row],[Ticker]],[1]!Table2[[Symbol]:[Industry]],2,FALSE),"-")</f>
        <v>-</v>
      </c>
      <c r="D1550" t="s">
        <v>281</v>
      </c>
      <c r="E1550">
        <v>878.80933296000001</v>
      </c>
      <c r="F1550">
        <v>559.4</v>
      </c>
      <c r="G1550">
        <v>-13.764624134554399</v>
      </c>
      <c r="H1550">
        <v>-1.06325010416105</v>
      </c>
      <c r="I1550">
        <v>0.31617815592183202</v>
      </c>
      <c r="J1550">
        <v>1.0492170954819</v>
      </c>
      <c r="K1550">
        <v>566.60824047071105</v>
      </c>
      <c r="L1550">
        <v>541.01475404517805</v>
      </c>
      <c r="M1550">
        <v>44.006552623939598</v>
      </c>
      <c r="N1550">
        <v>1.2873367102106099</v>
      </c>
      <c r="O1550">
        <v>30.496961029674601</v>
      </c>
      <c r="P1550">
        <v>46.133751306165003</v>
      </c>
    </row>
    <row r="1551" spans="1:17" hidden="1" x14ac:dyDescent="0.3">
      <c r="A1551" t="s">
        <v>3276</v>
      </c>
      <c r="B1551" t="s">
        <v>3277</v>
      </c>
      <c r="C1551" t="str">
        <f>IFERROR(VLOOKUP(Table1[[#This Row],[Ticker]],[1]!Table2[[Symbol]:[Industry]],2,FALSE),"-")</f>
        <v>-</v>
      </c>
      <c r="D1551" t="s">
        <v>18</v>
      </c>
      <c r="E1551">
        <v>877.83650639999996</v>
      </c>
      <c r="F1551">
        <v>937.6</v>
      </c>
      <c r="G1551">
        <v>27.441770434535002</v>
      </c>
      <c r="H1551">
        <v>-8.4415096519902804</v>
      </c>
      <c r="I1551">
        <v>-42.781947615766299</v>
      </c>
      <c r="J1551">
        <v>-7.6243986479275003</v>
      </c>
      <c r="K1551">
        <v>920.12874547787101</v>
      </c>
      <c r="L1551">
        <v>958.25619563083103</v>
      </c>
      <c r="M1551">
        <v>37.351519589719103</v>
      </c>
      <c r="N1551">
        <v>0.90563711603747499</v>
      </c>
      <c r="O1551">
        <v>68.728668941979507</v>
      </c>
      <c r="P1551">
        <v>68.633093525179802</v>
      </c>
      <c r="Q1551">
        <v>0.20068087318814801</v>
      </c>
    </row>
    <row r="1552" spans="1:17" hidden="1" x14ac:dyDescent="0.3">
      <c r="A1552" t="s">
        <v>3278</v>
      </c>
      <c r="B1552" t="s">
        <v>3279</v>
      </c>
      <c r="C1552" t="str">
        <f>IFERROR(VLOOKUP(Table1[[#This Row],[Ticker]],[1]!Table2[[Symbol]:[Industry]],2,FALSE),"-")</f>
        <v>-</v>
      </c>
      <c r="D1552" t="s">
        <v>627</v>
      </c>
      <c r="E1552">
        <v>877.70416829999999</v>
      </c>
      <c r="F1552">
        <v>791.1</v>
      </c>
      <c r="G1552">
        <v>-20.066587817238599</v>
      </c>
      <c r="H1552">
        <v>1.16290203381919</v>
      </c>
      <c r="I1552">
        <v>-26.504980267173</v>
      </c>
      <c r="J1552">
        <v>-1.2948685578185499</v>
      </c>
      <c r="K1552">
        <v>813.73032395745497</v>
      </c>
      <c r="L1552">
        <v>822.19664774617695</v>
      </c>
      <c r="M1552">
        <v>47.127934715616703</v>
      </c>
      <c r="N1552">
        <v>1.3647642887398199</v>
      </c>
      <c r="O1552">
        <v>26.241941600303299</v>
      </c>
      <c r="P1552">
        <v>12.2127659574468</v>
      </c>
    </row>
    <row r="1553" spans="1:17" hidden="1" x14ac:dyDescent="0.3">
      <c r="A1553" t="s">
        <v>3280</v>
      </c>
      <c r="B1553" t="s">
        <v>3281</v>
      </c>
      <c r="C1553" t="str">
        <f>IFERROR(VLOOKUP(Table1[[#This Row],[Ticker]],[1]!Table2[[Symbol]:[Industry]],2,FALSE),"-")</f>
        <v>-</v>
      </c>
      <c r="D1553" t="s">
        <v>365</v>
      </c>
      <c r="E1553">
        <v>877.37774400000001</v>
      </c>
      <c r="F1553">
        <v>112.61</v>
      </c>
      <c r="G1553">
        <v>144.64043597073999</v>
      </c>
      <c r="H1553">
        <v>0.63171602098054003</v>
      </c>
      <c r="I1553">
        <v>50.0303125877982</v>
      </c>
      <c r="J1553">
        <v>-3.8370356919878001</v>
      </c>
      <c r="K1553">
        <v>107.043557345678</v>
      </c>
      <c r="L1553">
        <v>83.224824818434797</v>
      </c>
      <c r="M1553">
        <v>45.481480894012797</v>
      </c>
      <c r="N1553">
        <v>0.14568389712600799</v>
      </c>
      <c r="O1553">
        <v>20.7708018826036</v>
      </c>
      <c r="P1553">
        <v>191.735751295336</v>
      </c>
      <c r="Q1553">
        <v>0.10482835104633501</v>
      </c>
    </row>
    <row r="1554" spans="1:17" hidden="1" x14ac:dyDescent="0.3">
      <c r="A1554" t="s">
        <v>3282</v>
      </c>
      <c r="B1554" t="s">
        <v>3283</v>
      </c>
      <c r="C1554" t="str">
        <f>IFERROR(VLOOKUP(Table1[[#This Row],[Ticker]],[1]!Table2[[Symbol]:[Industry]],2,FALSE),"-")</f>
        <v>-</v>
      </c>
      <c r="D1554" t="s">
        <v>741</v>
      </c>
      <c r="E1554">
        <v>875.43042120999996</v>
      </c>
      <c r="F1554">
        <v>278.16000000000003</v>
      </c>
      <c r="G1554">
        <v>1.3071288597355699</v>
      </c>
      <c r="H1554">
        <v>2.4394977816252399</v>
      </c>
      <c r="I1554">
        <v>1.03618475048272</v>
      </c>
      <c r="J1554">
        <v>0.13917673275230699</v>
      </c>
      <c r="K1554">
        <v>269.61109750472599</v>
      </c>
      <c r="L1554">
        <v>249.63335820146699</v>
      </c>
      <c r="M1554">
        <v>62.3816521735951</v>
      </c>
      <c r="N1554">
        <v>0.364607252224739</v>
      </c>
      <c r="O1554">
        <v>3.14207650273221</v>
      </c>
      <c r="P1554">
        <v>34.832767813863299</v>
      </c>
      <c r="Q1554">
        <v>1.7242551089885001E-2</v>
      </c>
    </row>
    <row r="1555" spans="1:17" hidden="1" x14ac:dyDescent="0.3">
      <c r="A1555" t="s">
        <v>3284</v>
      </c>
      <c r="B1555" t="s">
        <v>3285</v>
      </c>
      <c r="C1555" t="str">
        <f>IFERROR(VLOOKUP(Table1[[#This Row],[Ticker]],[1]!Table2[[Symbol]:[Industry]],2,FALSE),"-")</f>
        <v>-</v>
      </c>
      <c r="D1555" t="s">
        <v>627</v>
      </c>
      <c r="E1555">
        <v>874.93761874999996</v>
      </c>
      <c r="F1555">
        <v>1455</v>
      </c>
      <c r="G1555">
        <v>-6.9595304693968796</v>
      </c>
      <c r="H1555">
        <v>6.553713573784</v>
      </c>
      <c r="I1555">
        <v>-6.01694503644298</v>
      </c>
      <c r="J1555">
        <v>-0.74655283756925195</v>
      </c>
      <c r="K1555">
        <v>1450.9899649392401</v>
      </c>
      <c r="L1555">
        <v>1381.74048678552</v>
      </c>
      <c r="M1555">
        <v>51.184387179837799</v>
      </c>
      <c r="N1555">
        <v>1.6560435389677599</v>
      </c>
      <c r="O1555">
        <v>13.6357388316151</v>
      </c>
      <c r="P1555">
        <v>28.761061946902601</v>
      </c>
      <c r="Q1555">
        <v>-2.8395854217277999E-2</v>
      </c>
    </row>
    <row r="1556" spans="1:17" hidden="1" x14ac:dyDescent="0.3">
      <c r="A1556" t="s">
        <v>3286</v>
      </c>
      <c r="B1556" t="s">
        <v>3287</v>
      </c>
      <c r="C1556" t="str">
        <f>IFERROR(VLOOKUP(Table1[[#This Row],[Ticker]],[1]!Table2[[Symbol]:[Industry]],2,FALSE),"-")</f>
        <v>-</v>
      </c>
      <c r="D1556" t="s">
        <v>54</v>
      </c>
      <c r="E1556">
        <v>874.01921888999902</v>
      </c>
      <c r="F1556">
        <v>301.55</v>
      </c>
      <c r="G1556">
        <v>62.2446178297511</v>
      </c>
      <c r="H1556">
        <v>15.3680998471871</v>
      </c>
      <c r="I1556">
        <v>63.8274015295816</v>
      </c>
      <c r="J1556">
        <v>-3.6486928629514401</v>
      </c>
      <c r="K1556">
        <v>252.39911929700301</v>
      </c>
      <c r="L1556">
        <v>197.529617568037</v>
      </c>
      <c r="M1556">
        <v>61.423117011474801</v>
      </c>
      <c r="N1556">
        <v>0.84283242020470495</v>
      </c>
      <c r="O1556">
        <v>10.2636378709998</v>
      </c>
      <c r="P1556">
        <v>108.757355486327</v>
      </c>
      <c r="Q1556">
        <v>5.5362850486709997E-3</v>
      </c>
    </row>
    <row r="1557" spans="1:17" hidden="1" x14ac:dyDescent="0.3">
      <c r="A1557" t="s">
        <v>3288</v>
      </c>
      <c r="B1557" t="s">
        <v>3289</v>
      </c>
      <c r="C1557" t="str">
        <f>IFERROR(VLOOKUP(Table1[[#This Row],[Ticker]],[1]!Table2[[Symbol]:[Industry]],2,FALSE),"-")</f>
        <v>-</v>
      </c>
      <c r="D1557" t="s">
        <v>46</v>
      </c>
      <c r="E1557">
        <v>872.90503036999996</v>
      </c>
      <c r="F1557">
        <v>347</v>
      </c>
      <c r="G1557">
        <v>333.71924237581402</v>
      </c>
      <c r="H1557">
        <v>50.609581617850999</v>
      </c>
      <c r="I1557">
        <v>26.250690029442801</v>
      </c>
      <c r="J1557">
        <v>-2.58274918217043</v>
      </c>
      <c r="K1557">
        <v>290.60749693400902</v>
      </c>
      <c r="L1557">
        <v>272.47262443711401</v>
      </c>
      <c r="M1557">
        <v>60.745085491964197</v>
      </c>
      <c r="N1557">
        <v>1.4856499039302999</v>
      </c>
      <c r="O1557">
        <v>34.135446685878897</v>
      </c>
      <c r="P1557">
        <v>375.34246575342399</v>
      </c>
    </row>
    <row r="1558" spans="1:17" hidden="1" x14ac:dyDescent="0.3">
      <c r="A1558" t="s">
        <v>3290</v>
      </c>
      <c r="B1558" t="s">
        <v>3291</v>
      </c>
      <c r="C1558" t="str">
        <f>IFERROR(VLOOKUP(Table1[[#This Row],[Ticker]],[1]!Table2[[Symbol]:[Industry]],2,FALSE),"-")</f>
        <v>-</v>
      </c>
      <c r="D1558" t="s">
        <v>257</v>
      </c>
      <c r="E1558">
        <v>872.52074800000003</v>
      </c>
      <c r="F1558">
        <v>524.4</v>
      </c>
      <c r="G1558">
        <v>-9.1158533138150908</v>
      </c>
      <c r="H1558">
        <v>-16.1234543922866</v>
      </c>
      <c r="I1558">
        <v>-28.225116053172599</v>
      </c>
      <c r="J1558">
        <v>-3.7841767339191801</v>
      </c>
      <c r="K1558">
        <v>577.91758512251101</v>
      </c>
      <c r="L1558">
        <v>573.96730087070205</v>
      </c>
      <c r="M1558">
        <v>38.703588364196499</v>
      </c>
      <c r="N1558">
        <v>0.76462608127958198</v>
      </c>
      <c r="O1558">
        <v>62.147215865751299</v>
      </c>
      <c r="P1558">
        <v>38.109033447458501</v>
      </c>
      <c r="Q1558">
        <v>4.9591673556517002E-2</v>
      </c>
    </row>
    <row r="1559" spans="1:17" hidden="1" x14ac:dyDescent="0.3">
      <c r="A1559" t="s">
        <v>3292</v>
      </c>
      <c r="B1559" t="s">
        <v>3293</v>
      </c>
      <c r="C1559" t="str">
        <f>IFERROR(VLOOKUP(Table1[[#This Row],[Ticker]],[1]!Table2[[Symbol]:[Industry]],2,FALSE),"-")</f>
        <v>-</v>
      </c>
      <c r="D1559" t="s">
        <v>950</v>
      </c>
      <c r="E1559">
        <v>870.68799999999999</v>
      </c>
      <c r="F1559">
        <v>2563.25</v>
      </c>
      <c r="G1559">
        <v>28.704931572462499</v>
      </c>
      <c r="H1559">
        <v>-6.1301839715749402</v>
      </c>
      <c r="I1559">
        <v>38.758108881966102</v>
      </c>
      <c r="J1559">
        <v>-11.594291788317999</v>
      </c>
      <c r="K1559">
        <v>2606.7656309762301</v>
      </c>
      <c r="L1559">
        <v>2178.3841679892798</v>
      </c>
      <c r="M1559">
        <v>40.878016234633598</v>
      </c>
      <c r="N1559">
        <v>1.21972283367314</v>
      </c>
      <c r="O1559">
        <v>16.648785721252299</v>
      </c>
      <c r="P1559">
        <v>69.672999271860704</v>
      </c>
      <c r="Q1559">
        <v>-1.8277325504858E-2</v>
      </c>
    </row>
    <row r="1560" spans="1:17" hidden="1" x14ac:dyDescent="0.3">
      <c r="A1560" t="s">
        <v>3294</v>
      </c>
      <c r="B1560" t="s">
        <v>3295</v>
      </c>
      <c r="C1560" t="str">
        <f>IFERROR(VLOOKUP(Table1[[#This Row],[Ticker]],[1]!Table2[[Symbol]:[Industry]],2,FALSE),"-")</f>
        <v>-</v>
      </c>
      <c r="D1560" t="s">
        <v>538</v>
      </c>
      <c r="E1560">
        <v>868.49564693399998</v>
      </c>
      <c r="F1560">
        <v>80.5</v>
      </c>
      <c r="G1560">
        <v>-47.679310663320798</v>
      </c>
      <c r="H1560">
        <v>-4.60126650048241</v>
      </c>
      <c r="I1560">
        <v>-17.927031171072201</v>
      </c>
      <c r="J1560">
        <v>-8.5159949157373696</v>
      </c>
      <c r="K1560">
        <v>83.159072221150794</v>
      </c>
      <c r="L1560">
        <v>85.515229805052797</v>
      </c>
      <c r="M1560">
        <v>38.161662529225097</v>
      </c>
      <c r="N1560">
        <v>1.2092775118318499</v>
      </c>
      <c r="O1560">
        <v>29.6894409937888</v>
      </c>
      <c r="P1560">
        <v>13.2208157524613</v>
      </c>
    </row>
    <row r="1561" spans="1:17" hidden="1" x14ac:dyDescent="0.3">
      <c r="A1561" t="s">
        <v>3296</v>
      </c>
      <c r="B1561" t="s">
        <v>3297</v>
      </c>
      <c r="C1561" t="str">
        <f>IFERROR(VLOOKUP(Table1[[#This Row],[Ticker]],[1]!Table2[[Symbol]:[Industry]],2,FALSE),"-")</f>
        <v>-</v>
      </c>
      <c r="D1561" t="s">
        <v>384</v>
      </c>
      <c r="E1561">
        <v>865.46964746799995</v>
      </c>
      <c r="F1561">
        <v>198.83</v>
      </c>
      <c r="G1561">
        <v>-1.49711843826419</v>
      </c>
      <c r="H1561">
        <v>-5.4412120329426497</v>
      </c>
      <c r="I1561">
        <v>-16.690550043468999</v>
      </c>
      <c r="J1561">
        <v>-2.6760652309480299</v>
      </c>
      <c r="K1561">
        <v>204.87869440315399</v>
      </c>
      <c r="L1561">
        <v>193.809337879098</v>
      </c>
      <c r="M1561">
        <v>53.629717095260403</v>
      </c>
      <c r="N1561">
        <v>0.42600412411375199</v>
      </c>
      <c r="O1561">
        <v>29.759090680480799</v>
      </c>
      <c r="P1561">
        <v>46.954915003695398</v>
      </c>
      <c r="Q1561">
        <v>5.5139900315846001E-2</v>
      </c>
    </row>
    <row r="1562" spans="1:17" hidden="1" x14ac:dyDescent="0.3">
      <c r="A1562" t="s">
        <v>3298</v>
      </c>
      <c r="B1562" t="s">
        <v>3299</v>
      </c>
      <c r="C1562" t="str">
        <f>IFERROR(VLOOKUP(Table1[[#This Row],[Ticker]],[1]!Table2[[Symbol]:[Industry]],2,FALSE),"-")</f>
        <v>-</v>
      </c>
      <c r="D1562" t="s">
        <v>138</v>
      </c>
      <c r="E1562">
        <v>861.51879236800005</v>
      </c>
      <c r="F1562">
        <v>62.77</v>
      </c>
      <c r="G1562">
        <v>80.899580401893999</v>
      </c>
      <c r="H1562">
        <v>40.793156497078002</v>
      </c>
      <c r="I1562">
        <v>31.172364027332399</v>
      </c>
      <c r="J1562">
        <v>2.9151927490568501</v>
      </c>
      <c r="K1562">
        <v>54.703788237199902</v>
      </c>
      <c r="L1562">
        <v>45.599601568443198</v>
      </c>
      <c r="M1562">
        <v>57.775610405459503</v>
      </c>
      <c r="N1562">
        <v>1.5526970900614001</v>
      </c>
      <c r="O1562">
        <v>10.642026445754301</v>
      </c>
      <c r="P1562">
        <v>132.48148148148101</v>
      </c>
      <c r="Q1562">
        <v>0.12052130153682999</v>
      </c>
    </row>
    <row r="1563" spans="1:17" hidden="1" x14ac:dyDescent="0.3">
      <c r="A1563" t="s">
        <v>3300</v>
      </c>
      <c r="B1563" t="s">
        <v>3301</v>
      </c>
      <c r="C1563" t="str">
        <f>IFERROR(VLOOKUP(Table1[[#This Row],[Ticker]],[1]!Table2[[Symbol]:[Industry]],2,FALSE),"-")</f>
        <v>-</v>
      </c>
      <c r="D1563" t="s">
        <v>204</v>
      </c>
      <c r="E1563">
        <v>857.63583000000006</v>
      </c>
      <c r="F1563">
        <v>599.4</v>
      </c>
      <c r="G1563">
        <v>-1.3249968883383501</v>
      </c>
      <c r="H1563">
        <v>5.3057991119408197</v>
      </c>
      <c r="I1563">
        <v>29.470931694531401</v>
      </c>
      <c r="J1563">
        <v>-0.65025966800145096</v>
      </c>
      <c r="K1563">
        <v>562.22419969578198</v>
      </c>
      <c r="L1563">
        <v>478.61275589507102</v>
      </c>
      <c r="M1563">
        <v>43.7185756581856</v>
      </c>
      <c r="N1563">
        <v>0.69933323252776103</v>
      </c>
      <c r="O1563">
        <v>11.778445111778399</v>
      </c>
      <c r="P1563">
        <v>59.84</v>
      </c>
      <c r="Q1563">
        <v>6.8323548672897999E-2</v>
      </c>
    </row>
    <row r="1564" spans="1:17" hidden="1" x14ac:dyDescent="0.3">
      <c r="A1564" t="s">
        <v>3302</v>
      </c>
      <c r="B1564" t="s">
        <v>3303</v>
      </c>
      <c r="C1564" t="str">
        <f>IFERROR(VLOOKUP(Table1[[#This Row],[Ticker]],[1]!Table2[[Symbol]:[Industry]],2,FALSE),"-")</f>
        <v>-</v>
      </c>
      <c r="D1564" t="s">
        <v>132</v>
      </c>
      <c r="E1564">
        <v>854.72372231999998</v>
      </c>
      <c r="F1564">
        <v>834.55</v>
      </c>
      <c r="G1564">
        <v>90.382797101175996</v>
      </c>
      <c r="H1564">
        <v>-7.6228795122210498</v>
      </c>
      <c r="I1564">
        <v>17.973119841327499</v>
      </c>
      <c r="J1564">
        <v>-5.3072289058336803</v>
      </c>
      <c r="K1564">
        <v>827.16857210940896</v>
      </c>
      <c r="L1564">
        <v>697.34123262247499</v>
      </c>
      <c r="M1564">
        <v>41.879508834634798</v>
      </c>
      <c r="N1564">
        <v>0.50570011848026197</v>
      </c>
      <c r="O1564">
        <v>17.033131627823298</v>
      </c>
      <c r="P1564">
        <v>131.819444444444</v>
      </c>
      <c r="Q1564">
        <v>0.15489330063009801</v>
      </c>
    </row>
    <row r="1565" spans="1:17" hidden="1" x14ac:dyDescent="0.3">
      <c r="A1565" t="s">
        <v>3304</v>
      </c>
      <c r="B1565" t="s">
        <v>3305</v>
      </c>
      <c r="C1565" t="str">
        <f>IFERROR(VLOOKUP(Table1[[#This Row],[Ticker]],[1]!Table2[[Symbol]:[Industry]],2,FALSE),"-")</f>
        <v>-</v>
      </c>
      <c r="D1565" t="s">
        <v>118</v>
      </c>
      <c r="E1565">
        <v>852.2355</v>
      </c>
      <c r="F1565">
        <v>447.85</v>
      </c>
      <c r="G1565">
        <v>6.1460655667508304</v>
      </c>
      <c r="H1565">
        <v>35.136092931596302</v>
      </c>
      <c r="I1565">
        <v>2.0589168948835201</v>
      </c>
      <c r="J1565">
        <v>-1.2449696854610299</v>
      </c>
      <c r="K1565">
        <v>386.90255318422197</v>
      </c>
      <c r="L1565">
        <v>342.46337239193502</v>
      </c>
      <c r="M1565">
        <v>73.152481335212897</v>
      </c>
      <c r="N1565">
        <v>1.82078409840679</v>
      </c>
      <c r="O1565">
        <v>10.505749692977499</v>
      </c>
      <c r="P1565">
        <v>77.965428174051198</v>
      </c>
    </row>
    <row r="1566" spans="1:17" hidden="1" x14ac:dyDescent="0.3">
      <c r="A1566" t="s">
        <v>3306</v>
      </c>
      <c r="B1566" t="s">
        <v>3307</v>
      </c>
      <c r="C1566" t="str">
        <f>IFERROR(VLOOKUP(Table1[[#This Row],[Ticker]],[1]!Table2[[Symbol]:[Industry]],2,FALSE),"-")</f>
        <v>-</v>
      </c>
      <c r="D1566" t="s">
        <v>156</v>
      </c>
      <c r="E1566">
        <v>850.51597849500001</v>
      </c>
      <c r="F1566">
        <v>969.45</v>
      </c>
      <c r="G1566">
        <v>-62.6692090459551</v>
      </c>
      <c r="H1566">
        <v>-11.1411073022342</v>
      </c>
      <c r="I1566">
        <v>-19.459891967883301</v>
      </c>
      <c r="J1566">
        <v>-4.9930437289930696</v>
      </c>
      <c r="K1566">
        <v>1035.05469965565</v>
      </c>
      <c r="L1566">
        <v>1127.66587237474</v>
      </c>
      <c r="M1566">
        <v>39.985900469000597</v>
      </c>
      <c r="N1566">
        <v>1.01125436119116</v>
      </c>
      <c r="O1566">
        <v>66.589303213162097</v>
      </c>
      <c r="P1566">
        <v>7.5135854497060999</v>
      </c>
      <c r="Q1566">
        <v>8.9494977537612999E-2</v>
      </c>
    </row>
    <row r="1567" spans="1:17" hidden="1" x14ac:dyDescent="0.3">
      <c r="A1567" t="s">
        <v>3308</v>
      </c>
      <c r="B1567" t="s">
        <v>3309</v>
      </c>
      <c r="C1567" t="str">
        <f>IFERROR(VLOOKUP(Table1[[#This Row],[Ticker]],[1]!Table2[[Symbol]:[Industry]],2,FALSE),"-")</f>
        <v>-</v>
      </c>
      <c r="D1567" t="s">
        <v>384</v>
      </c>
      <c r="E1567">
        <v>845.84281320000002</v>
      </c>
      <c r="F1567">
        <v>83.81</v>
      </c>
      <c r="G1567">
        <v>-7.8332407396793498</v>
      </c>
      <c r="H1567">
        <v>-4.9691516333713404</v>
      </c>
      <c r="I1567">
        <v>-5.4973498511596901</v>
      </c>
      <c r="J1567">
        <v>-12.592710717460699</v>
      </c>
      <c r="K1567">
        <v>82.414964497190397</v>
      </c>
      <c r="L1567">
        <v>75.7399717937368</v>
      </c>
      <c r="M1567">
        <v>50.076708235923398</v>
      </c>
      <c r="N1567">
        <v>1.6998563201977701</v>
      </c>
      <c r="O1567">
        <v>19.1504593723899</v>
      </c>
      <c r="P1567">
        <v>41.332209106239397</v>
      </c>
      <c r="Q1567">
        <v>3.0979450063398001E-2</v>
      </c>
    </row>
    <row r="1568" spans="1:17" hidden="1" x14ac:dyDescent="0.3">
      <c r="A1568" t="s">
        <v>3310</v>
      </c>
      <c r="B1568" t="s">
        <v>3311</v>
      </c>
      <c r="C1568" t="str">
        <f>IFERROR(VLOOKUP(Table1[[#This Row],[Ticker]],[1]!Table2[[Symbol]:[Industry]],2,FALSE),"-")</f>
        <v>-</v>
      </c>
      <c r="D1568" t="s">
        <v>257</v>
      </c>
      <c r="E1568">
        <v>845.63769680999997</v>
      </c>
      <c r="F1568">
        <v>2196.85</v>
      </c>
      <c r="G1568">
        <v>187.76652771660201</v>
      </c>
      <c r="H1568">
        <v>40.6881918433794</v>
      </c>
      <c r="I1568">
        <v>58.681473846469501</v>
      </c>
      <c r="J1568">
        <v>-0.698132872434022</v>
      </c>
      <c r="K1568">
        <v>1783.0743760589401</v>
      </c>
      <c r="L1568">
        <v>1361.1145487137101</v>
      </c>
      <c r="M1568">
        <v>64.402061904563396</v>
      </c>
      <c r="N1568">
        <v>1.21571156667748</v>
      </c>
      <c r="O1568">
        <v>9.7753601747957202</v>
      </c>
      <c r="P1568">
        <v>265.53244592345999</v>
      </c>
      <c r="Q1568">
        <v>0.19601501316816899</v>
      </c>
    </row>
    <row r="1569" spans="1:17" hidden="1" x14ac:dyDescent="0.3">
      <c r="A1569" t="s">
        <v>3312</v>
      </c>
      <c r="B1569" t="s">
        <v>3313</v>
      </c>
      <c r="C1569" t="str">
        <f>IFERROR(VLOOKUP(Table1[[#This Row],[Ticker]],[1]!Table2[[Symbol]:[Industry]],2,FALSE),"-")</f>
        <v>-</v>
      </c>
      <c r="D1569" t="s">
        <v>384</v>
      </c>
      <c r="E1569">
        <v>845.16122497499998</v>
      </c>
      <c r="F1569">
        <v>553.79999999999995</v>
      </c>
      <c r="G1569">
        <v>-53.773626453054703</v>
      </c>
      <c r="H1569">
        <v>-16.27230469114</v>
      </c>
      <c r="I1569">
        <v>-18.7604961522491</v>
      </c>
      <c r="J1569">
        <v>-5.7590019087443602</v>
      </c>
      <c r="K1569">
        <v>594.35798337691199</v>
      </c>
      <c r="L1569">
        <v>630.84664038522203</v>
      </c>
      <c r="M1569">
        <v>33.836772396064603</v>
      </c>
      <c r="N1569">
        <v>0.47690047841382099</v>
      </c>
      <c r="O1569">
        <v>40.583243048031697</v>
      </c>
      <c r="P1569">
        <v>12.3554473524041</v>
      </c>
      <c r="Q1569">
        <v>-7.7696875919345001E-2</v>
      </c>
    </row>
    <row r="1570" spans="1:17" hidden="1" x14ac:dyDescent="0.3">
      <c r="A1570" t="s">
        <v>3314</v>
      </c>
      <c r="B1570" t="s">
        <v>3315</v>
      </c>
      <c r="C1570" t="str">
        <f>IFERROR(VLOOKUP(Table1[[#This Row],[Ticker]],[1]!Table2[[Symbol]:[Industry]],2,FALSE),"-")</f>
        <v>-</v>
      </c>
      <c r="D1570" t="s">
        <v>77</v>
      </c>
      <c r="E1570">
        <v>843.19073672000002</v>
      </c>
      <c r="F1570">
        <v>90.81</v>
      </c>
      <c r="G1570">
        <v>-39.344641077109998</v>
      </c>
      <c r="H1570">
        <v>-8.3018626326424307</v>
      </c>
      <c r="I1570">
        <v>-18.068990511504801</v>
      </c>
      <c r="J1570">
        <v>-2.2447331281395702</v>
      </c>
      <c r="K1570">
        <v>94.1753710144461</v>
      </c>
      <c r="L1570">
        <v>93.875889149546495</v>
      </c>
      <c r="M1570">
        <v>36.7715315675932</v>
      </c>
      <c r="N1570">
        <v>0.32242342988217099</v>
      </c>
      <c r="O1570">
        <v>53.287082920383199</v>
      </c>
      <c r="P1570">
        <v>19.486842105263101</v>
      </c>
      <c r="Q1570">
        <v>-5.1363851809341998E-2</v>
      </c>
    </row>
    <row r="1571" spans="1:17" hidden="1" x14ac:dyDescent="0.3">
      <c r="A1571" t="s">
        <v>3316</v>
      </c>
      <c r="B1571" t="s">
        <v>3317</v>
      </c>
      <c r="C1571" t="str">
        <f>IFERROR(VLOOKUP(Table1[[#This Row],[Ticker]],[1]!Table2[[Symbol]:[Industry]],2,FALSE),"-")</f>
        <v>-</v>
      </c>
      <c r="D1571" t="s">
        <v>573</v>
      </c>
      <c r="E1571">
        <v>841.10334291000004</v>
      </c>
      <c r="F1571">
        <v>248.2</v>
      </c>
      <c r="G1571">
        <v>-13.2416008780586</v>
      </c>
      <c r="H1571">
        <v>-1.94991933342775</v>
      </c>
      <c r="I1571">
        <v>21.298404057991501</v>
      </c>
      <c r="J1571">
        <v>-8.2156501841178002</v>
      </c>
      <c r="K1571">
        <v>239.325826031297</v>
      </c>
      <c r="L1571">
        <v>210.72131427390499</v>
      </c>
      <c r="M1571">
        <v>54.738053601560701</v>
      </c>
      <c r="N1571">
        <v>0.80497141165726904</v>
      </c>
      <c r="O1571">
        <v>12.812248186946</v>
      </c>
      <c r="P1571">
        <v>59.974218498227501</v>
      </c>
      <c r="Q1571">
        <v>3.2327649048830001E-3</v>
      </c>
    </row>
    <row r="1572" spans="1:17" hidden="1" x14ac:dyDescent="0.3">
      <c r="A1572" t="s">
        <v>3318</v>
      </c>
      <c r="B1572" t="s">
        <v>3319</v>
      </c>
      <c r="C1572" t="str">
        <f>IFERROR(VLOOKUP(Table1[[#This Row],[Ticker]],[1]!Table2[[Symbol]:[Industry]],2,FALSE),"-")</f>
        <v>-</v>
      </c>
      <c r="D1572" t="s">
        <v>231</v>
      </c>
      <c r="E1572">
        <v>840.80799608999996</v>
      </c>
      <c r="F1572">
        <v>1605.6</v>
      </c>
      <c r="G1572">
        <v>-29.513896904357001</v>
      </c>
      <c r="H1572">
        <v>-1.8225171475810999</v>
      </c>
      <c r="I1572">
        <v>-18.007908359000201</v>
      </c>
      <c r="J1572">
        <v>-2.28114643088887</v>
      </c>
      <c r="K1572">
        <v>1652.15225353408</v>
      </c>
      <c r="L1572">
        <v>1613.71511798856</v>
      </c>
      <c r="M1572">
        <v>42.511195027874102</v>
      </c>
      <c r="N1572">
        <v>0.46337848398535197</v>
      </c>
      <c r="O1572">
        <v>26.1210762331838</v>
      </c>
      <c r="P1572">
        <v>24.157129600989698</v>
      </c>
      <c r="Q1572">
        <v>0.135897155530181</v>
      </c>
    </row>
    <row r="1573" spans="1:17" hidden="1" x14ac:dyDescent="0.3">
      <c r="A1573" t="s">
        <v>3320</v>
      </c>
      <c r="B1573" t="s">
        <v>3321</v>
      </c>
      <c r="C1573" t="str">
        <f>IFERROR(VLOOKUP(Table1[[#This Row],[Ticker]],[1]!Table2[[Symbol]:[Industry]],2,FALSE),"-")</f>
        <v>-</v>
      </c>
      <c r="D1573" t="s">
        <v>357</v>
      </c>
      <c r="E1573">
        <v>840.80294400000002</v>
      </c>
      <c r="F1573">
        <v>8.49</v>
      </c>
      <c r="G1573">
        <v>57.559876627407597</v>
      </c>
      <c r="H1573">
        <v>-5.65383910624388</v>
      </c>
      <c r="I1573">
        <v>-51.8232227657371</v>
      </c>
      <c r="J1573">
        <v>-4.18372679016215</v>
      </c>
      <c r="K1573">
        <v>8.9779300207468893</v>
      </c>
      <c r="L1573">
        <v>8.25818437725124</v>
      </c>
      <c r="M1573">
        <v>29.835103488282702</v>
      </c>
      <c r="N1573">
        <v>0.57949533542446796</v>
      </c>
      <c r="O1573">
        <v>83.156654888103603</v>
      </c>
      <c r="P1573">
        <v>112.25</v>
      </c>
      <c r="Q1573">
        <v>0.18287676272912501</v>
      </c>
    </row>
    <row r="1574" spans="1:17" hidden="1" x14ac:dyDescent="0.3">
      <c r="A1574" t="s">
        <v>3322</v>
      </c>
      <c r="B1574" t="s">
        <v>3323</v>
      </c>
      <c r="C1574" t="str">
        <f>IFERROR(VLOOKUP(Table1[[#This Row],[Ticker]],[1]!Table2[[Symbol]:[Industry]],2,FALSE),"-")</f>
        <v>-</v>
      </c>
      <c r="D1574" t="s">
        <v>138</v>
      </c>
      <c r="E1574">
        <v>835.73724948500001</v>
      </c>
      <c r="F1574">
        <v>396.15</v>
      </c>
      <c r="G1574">
        <v>91.662848864084594</v>
      </c>
      <c r="H1574">
        <v>2.9216946352439699</v>
      </c>
      <c r="I1574">
        <v>27.7888324652771</v>
      </c>
      <c r="J1574">
        <v>-3.98978741626635</v>
      </c>
      <c r="K1574">
        <v>376.58260403833202</v>
      </c>
      <c r="L1574">
        <v>311.76925462128997</v>
      </c>
      <c r="M1574">
        <v>59.7648360861578</v>
      </c>
      <c r="N1574">
        <v>0.736490568660505</v>
      </c>
      <c r="O1574">
        <v>5.6291808658336597</v>
      </c>
      <c r="P1574">
        <v>122.431218416619</v>
      </c>
      <c r="Q1574">
        <v>0.10574187789979</v>
      </c>
    </row>
    <row r="1575" spans="1:17" hidden="1" x14ac:dyDescent="0.3">
      <c r="A1575" t="s">
        <v>3324</v>
      </c>
      <c r="B1575" t="s">
        <v>3325</v>
      </c>
      <c r="C1575" t="str">
        <f>IFERROR(VLOOKUP(Table1[[#This Row],[Ticker]],[1]!Table2[[Symbol]:[Industry]],2,FALSE),"-")</f>
        <v>-</v>
      </c>
      <c r="D1575" t="s">
        <v>640</v>
      </c>
      <c r="E1575">
        <v>833.309030162</v>
      </c>
      <c r="F1575">
        <v>34.86</v>
      </c>
      <c r="G1575">
        <v>-32.065518839434198</v>
      </c>
      <c r="H1575">
        <v>-8.3155676467477999</v>
      </c>
      <c r="I1575">
        <v>-0.55596754904372603</v>
      </c>
      <c r="J1575">
        <v>-3.3868978223545501</v>
      </c>
      <c r="K1575">
        <v>37.312460220349102</v>
      </c>
      <c r="L1575">
        <v>33.410783259224999</v>
      </c>
      <c r="M1575">
        <v>37.870638515474099</v>
      </c>
      <c r="N1575">
        <v>0.14598247404054199</v>
      </c>
      <c r="O1575">
        <v>51.176133103843902</v>
      </c>
      <c r="P1575">
        <v>49.935483870967701</v>
      </c>
      <c r="Q1575">
        <v>-2.7179956029175001E-2</v>
      </c>
    </row>
    <row r="1576" spans="1:17" hidden="1" x14ac:dyDescent="0.3">
      <c r="A1576" t="s">
        <v>3326</v>
      </c>
      <c r="B1576" t="s">
        <v>3327</v>
      </c>
      <c r="C1576" t="str">
        <f>IFERROR(VLOOKUP(Table1[[#This Row],[Ticker]],[1]!Table2[[Symbol]:[Industry]],2,FALSE),"-")</f>
        <v>-</v>
      </c>
      <c r="D1576" t="s">
        <v>959</v>
      </c>
      <c r="E1576">
        <v>831.61767961999999</v>
      </c>
      <c r="F1576">
        <v>439.45</v>
      </c>
      <c r="G1576">
        <v>-14.578522803607999</v>
      </c>
      <c r="H1576">
        <v>18.709763767213399</v>
      </c>
      <c r="I1576">
        <v>26.798695879711801</v>
      </c>
      <c r="J1576">
        <v>-4.5841767339191701</v>
      </c>
      <c r="K1576">
        <v>384.24127423907998</v>
      </c>
      <c r="L1576">
        <v>348.23558770673401</v>
      </c>
      <c r="M1576">
        <v>61.499035744998402</v>
      </c>
      <c r="N1576">
        <v>3.3522743917036899</v>
      </c>
      <c r="O1576">
        <v>11.503015132551999</v>
      </c>
      <c r="P1576">
        <v>84.642857142857096</v>
      </c>
      <c r="Q1576">
        <v>9.5021516147691998E-2</v>
      </c>
    </row>
    <row r="1577" spans="1:17" hidden="1" x14ac:dyDescent="0.3">
      <c r="A1577" t="s">
        <v>3328</v>
      </c>
      <c r="B1577" t="s">
        <v>3329</v>
      </c>
      <c r="C1577" t="str">
        <f>IFERROR(VLOOKUP(Table1[[#This Row],[Ticker]],[1]!Table2[[Symbol]:[Industry]],2,FALSE),"-")</f>
        <v>-</v>
      </c>
      <c r="D1577" t="s">
        <v>627</v>
      </c>
      <c r="E1577">
        <v>829.94208800000001</v>
      </c>
      <c r="F1577">
        <v>435.2</v>
      </c>
      <c r="G1577">
        <v>31.113664146236498</v>
      </c>
      <c r="H1577">
        <v>6.2170400982471596</v>
      </c>
      <c r="I1577">
        <v>6.0040439514846398</v>
      </c>
      <c r="J1577">
        <v>6.69387919476564</v>
      </c>
      <c r="K1577">
        <v>411.86255003453198</v>
      </c>
      <c r="L1577">
        <v>366.08464366048003</v>
      </c>
      <c r="M1577">
        <v>72.461956862739498</v>
      </c>
      <c r="N1577">
        <v>1.62477147992327</v>
      </c>
      <c r="O1577">
        <v>5.6985294117647101</v>
      </c>
      <c r="P1577">
        <v>92.481203007518701</v>
      </c>
    </row>
    <row r="1578" spans="1:17" hidden="1" x14ac:dyDescent="0.3">
      <c r="A1578" t="s">
        <v>3330</v>
      </c>
      <c r="B1578" t="s">
        <v>3331</v>
      </c>
      <c r="C1578" t="str">
        <f>IFERROR(VLOOKUP(Table1[[#This Row],[Ticker]],[1]!Table2[[Symbol]:[Industry]],2,FALSE),"-")</f>
        <v>-</v>
      </c>
      <c r="D1578" t="s">
        <v>538</v>
      </c>
      <c r="E1578">
        <v>829.63919999999996</v>
      </c>
      <c r="F1578">
        <v>1469.45</v>
      </c>
      <c r="G1578">
        <v>5.1505628109164201</v>
      </c>
      <c r="H1578">
        <v>2.6792134685922901</v>
      </c>
      <c r="I1578">
        <v>42.620991331511199</v>
      </c>
      <c r="J1578">
        <v>-1.5983611310822901</v>
      </c>
      <c r="K1578">
        <v>1301.3680548231</v>
      </c>
      <c r="L1578">
        <v>1134.3511130406</v>
      </c>
      <c r="M1578">
        <v>47.202454130010999</v>
      </c>
      <c r="N1578">
        <v>0.65244212914438104</v>
      </c>
      <c r="O1578">
        <v>6.77464357412636</v>
      </c>
      <c r="P1578">
        <v>83.681249999999906</v>
      </c>
      <c r="Q1578">
        <v>2.7590593230849E-2</v>
      </c>
    </row>
    <row r="1579" spans="1:17" hidden="1" x14ac:dyDescent="0.3">
      <c r="A1579" t="s">
        <v>3332</v>
      </c>
      <c r="B1579" t="s">
        <v>3333</v>
      </c>
      <c r="C1579" t="str">
        <f>IFERROR(VLOOKUP(Table1[[#This Row],[Ticker]],[1]!Table2[[Symbol]:[Industry]],2,FALSE),"-")</f>
        <v>-</v>
      </c>
      <c r="D1579" t="s">
        <v>410</v>
      </c>
      <c r="E1579">
        <v>828.94194555000001</v>
      </c>
      <c r="F1579">
        <v>578.85</v>
      </c>
      <c r="G1579">
        <v>185.98687819726601</v>
      </c>
      <c r="H1579">
        <v>0.77889619808329102</v>
      </c>
      <c r="I1579">
        <v>59.4270158597798</v>
      </c>
      <c r="J1579">
        <v>-2.37891449311067</v>
      </c>
      <c r="K1579">
        <v>528.66221702207099</v>
      </c>
      <c r="M1579">
        <v>51.0072028325744</v>
      </c>
      <c r="N1579">
        <v>0.59993656685735697</v>
      </c>
      <c r="O1579">
        <v>7.97270450030231</v>
      </c>
      <c r="P1579">
        <v>267.29060913705501</v>
      </c>
    </row>
    <row r="1580" spans="1:17" hidden="1" x14ac:dyDescent="0.3">
      <c r="A1580" t="s">
        <v>3334</v>
      </c>
      <c r="B1580" t="s">
        <v>3335</v>
      </c>
      <c r="C1580" t="str">
        <f>IFERROR(VLOOKUP(Table1[[#This Row],[Ticker]],[1]!Table2[[Symbol]:[Industry]],2,FALSE),"-")</f>
        <v>-</v>
      </c>
      <c r="D1580" t="s">
        <v>257</v>
      </c>
      <c r="E1580">
        <v>827.15112720000002</v>
      </c>
      <c r="F1580">
        <v>171.53</v>
      </c>
      <c r="G1580">
        <v>3.57566987938181</v>
      </c>
      <c r="H1580">
        <v>-8.6870527302486806</v>
      </c>
      <c r="I1580">
        <v>16.3101963676819</v>
      </c>
      <c r="J1580">
        <v>-3.1631543330001501</v>
      </c>
      <c r="K1580">
        <v>170.806997720487</v>
      </c>
      <c r="L1580">
        <v>144.348278610753</v>
      </c>
      <c r="M1580">
        <v>32.971852045335297</v>
      </c>
      <c r="N1580">
        <v>0.10129213606941199</v>
      </c>
      <c r="O1580">
        <v>21.4656328339066</v>
      </c>
      <c r="P1580">
        <v>60.158730158730101</v>
      </c>
    </row>
    <row r="1581" spans="1:17" hidden="1" x14ac:dyDescent="0.3">
      <c r="A1581" t="s">
        <v>3336</v>
      </c>
      <c r="B1581" t="s">
        <v>3337</v>
      </c>
      <c r="C1581" t="str">
        <f>IFERROR(VLOOKUP(Table1[[#This Row],[Ticker]],[1]!Table2[[Symbol]:[Industry]],2,FALSE),"-")</f>
        <v>-</v>
      </c>
      <c r="D1581" t="s">
        <v>1852</v>
      </c>
      <c r="E1581">
        <v>826.94399999999996</v>
      </c>
      <c r="F1581">
        <v>317.61</v>
      </c>
      <c r="G1581">
        <v>75.744032896670305</v>
      </c>
      <c r="H1581">
        <v>56.580972170079797</v>
      </c>
      <c r="I1581">
        <v>57.834188187920397</v>
      </c>
      <c r="J1581">
        <v>28.5635865716079</v>
      </c>
      <c r="K1581">
        <v>196.636135300478</v>
      </c>
      <c r="L1581">
        <v>177.7810321339</v>
      </c>
      <c r="M1581">
        <v>89.320541150959201</v>
      </c>
      <c r="N1581">
        <v>4.1938447907769802</v>
      </c>
      <c r="O1581">
        <v>2.20396083246754E-2</v>
      </c>
      <c r="P1581">
        <v>134.74501108647399</v>
      </c>
      <c r="Q1581">
        <v>0.146341453765373</v>
      </c>
    </row>
    <row r="1582" spans="1:17" hidden="1" x14ac:dyDescent="0.3">
      <c r="A1582" t="s">
        <v>3338</v>
      </c>
      <c r="B1582" t="s">
        <v>3339</v>
      </c>
      <c r="C1582" t="str">
        <f>IFERROR(VLOOKUP(Table1[[#This Row],[Ticker]],[1]!Table2[[Symbol]:[Industry]],2,FALSE),"-")</f>
        <v>-</v>
      </c>
      <c r="D1582" t="s">
        <v>573</v>
      </c>
      <c r="E1582">
        <v>823.50591568000004</v>
      </c>
      <c r="F1582">
        <v>615.15</v>
      </c>
      <c r="G1582">
        <v>18.5021457744975</v>
      </c>
      <c r="H1582">
        <v>-1.27816711304458</v>
      </c>
      <c r="I1582">
        <v>10.4532926560974</v>
      </c>
      <c r="J1582">
        <v>-4.4793718824186399</v>
      </c>
      <c r="K1582">
        <v>619.31030932264105</v>
      </c>
      <c r="L1582">
        <v>549.39112720360697</v>
      </c>
      <c r="M1582">
        <v>37.5648844485737</v>
      </c>
      <c r="N1582">
        <v>0.29746946635041999</v>
      </c>
      <c r="O1582">
        <v>20.8160611233032</v>
      </c>
      <c r="P1582">
        <v>86.465595635040899</v>
      </c>
      <c r="Q1582">
        <v>0.106461634613904</v>
      </c>
    </row>
    <row r="1583" spans="1:17" hidden="1" x14ac:dyDescent="0.3">
      <c r="A1583" t="s">
        <v>3340</v>
      </c>
      <c r="B1583" t="s">
        <v>3341</v>
      </c>
      <c r="C1583" t="str">
        <f>IFERROR(VLOOKUP(Table1[[#This Row],[Ticker]],[1]!Table2[[Symbol]:[Industry]],2,FALSE),"-")</f>
        <v>-</v>
      </c>
      <c r="D1583" t="s">
        <v>603</v>
      </c>
      <c r="E1583">
        <v>823.06414287999996</v>
      </c>
      <c r="F1583">
        <v>12.99</v>
      </c>
      <c r="G1583">
        <v>-17.978677645323799</v>
      </c>
      <c r="H1583">
        <v>-9.7253233012123399</v>
      </c>
      <c r="I1583">
        <v>-11.3765857451701</v>
      </c>
      <c r="J1583">
        <v>-7.9705403702828201</v>
      </c>
      <c r="K1583">
        <v>13.6242492889539</v>
      </c>
      <c r="L1583">
        <v>13.4450010656396</v>
      </c>
      <c r="M1583">
        <v>41.704032920117697</v>
      </c>
      <c r="N1583">
        <v>0.55122400890601098</v>
      </c>
      <c r="O1583">
        <v>40.877598152424902</v>
      </c>
      <c r="P1583">
        <v>29.899999999999899</v>
      </c>
      <c r="Q1583">
        <v>3.3764079244576001E-2</v>
      </c>
    </row>
    <row r="1584" spans="1:17" hidden="1" x14ac:dyDescent="0.3">
      <c r="A1584" t="s">
        <v>3342</v>
      </c>
      <c r="B1584" t="s">
        <v>3343</v>
      </c>
      <c r="C1584" t="str">
        <f>IFERROR(VLOOKUP(Table1[[#This Row],[Ticker]],[1]!Table2[[Symbol]:[Industry]],2,FALSE),"-")</f>
        <v>-</v>
      </c>
      <c r="D1584" t="s">
        <v>276</v>
      </c>
      <c r="E1584">
        <v>822.78000280000003</v>
      </c>
      <c r="F1584">
        <v>98.41</v>
      </c>
      <c r="G1584">
        <v>-9.5894226714243604</v>
      </c>
      <c r="H1584">
        <v>-8.0790590935910203</v>
      </c>
      <c r="I1584">
        <v>-2.37546574593628</v>
      </c>
      <c r="J1584">
        <v>0.42734054199469301</v>
      </c>
      <c r="K1584">
        <v>102.639198106506</v>
      </c>
      <c r="L1584">
        <v>95.895067704369794</v>
      </c>
      <c r="M1584">
        <v>36.1251276633255</v>
      </c>
      <c r="N1584">
        <v>0.44493169255164799</v>
      </c>
      <c r="O1584">
        <v>28.9503099278528</v>
      </c>
      <c r="P1584">
        <v>34.808219178082098</v>
      </c>
      <c r="Q1584">
        <v>-5.6005087789301002E-2</v>
      </c>
    </row>
    <row r="1585" spans="1:17" hidden="1" x14ac:dyDescent="0.3">
      <c r="A1585" t="s">
        <v>3344</v>
      </c>
      <c r="B1585" t="s">
        <v>3345</v>
      </c>
      <c r="C1585" t="str">
        <f>IFERROR(VLOOKUP(Table1[[#This Row],[Ticker]],[1]!Table2[[Symbol]:[Industry]],2,FALSE),"-")</f>
        <v>-</v>
      </c>
      <c r="D1585" t="s">
        <v>21</v>
      </c>
      <c r="E1585">
        <v>821.12905799999999</v>
      </c>
      <c r="F1585">
        <v>826.3</v>
      </c>
      <c r="G1585">
        <v>142.32936001758</v>
      </c>
      <c r="H1585">
        <v>59.115106720087098</v>
      </c>
      <c r="I1585">
        <v>158.89681007498501</v>
      </c>
      <c r="J1585">
        <v>-8.30150707603919</v>
      </c>
      <c r="K1585">
        <v>630.40308738808096</v>
      </c>
      <c r="M1585">
        <v>63.596199031315699</v>
      </c>
      <c r="N1585">
        <v>1.4270352883382</v>
      </c>
      <c r="O1585">
        <v>8.4109887450078702</v>
      </c>
      <c r="P1585">
        <v>216.46878590578299</v>
      </c>
    </row>
    <row r="1586" spans="1:17" hidden="1" x14ac:dyDescent="0.3">
      <c r="A1586" t="s">
        <v>3346</v>
      </c>
      <c r="B1586" t="s">
        <v>3347</v>
      </c>
      <c r="C1586" t="str">
        <f>IFERROR(VLOOKUP(Table1[[#This Row],[Ticker]],[1]!Table2[[Symbol]:[Industry]],2,FALSE),"-")</f>
        <v>-</v>
      </c>
      <c r="D1586" t="s">
        <v>357</v>
      </c>
      <c r="E1586">
        <v>815.15625</v>
      </c>
      <c r="F1586">
        <v>264.39999999999998</v>
      </c>
      <c r="G1586">
        <v>-12.2748635937313</v>
      </c>
      <c r="H1586">
        <v>-6.1080365528058502</v>
      </c>
      <c r="I1586">
        <v>7.6065813084810898</v>
      </c>
      <c r="J1586">
        <v>-5.3600230285211898</v>
      </c>
      <c r="K1586">
        <v>258.46742219655403</v>
      </c>
      <c r="L1586">
        <v>237.23781980446799</v>
      </c>
      <c r="M1586">
        <v>38.982967492144901</v>
      </c>
      <c r="N1586">
        <v>0.35839632612037398</v>
      </c>
      <c r="O1586">
        <v>22.541603630862301</v>
      </c>
      <c r="P1586">
        <v>40.414232607541102</v>
      </c>
      <c r="Q1586">
        <v>-3.0960725223843001E-2</v>
      </c>
    </row>
    <row r="1587" spans="1:17" hidden="1" x14ac:dyDescent="0.3">
      <c r="A1587" t="s">
        <v>3348</v>
      </c>
      <c r="B1587" t="s">
        <v>3349</v>
      </c>
      <c r="C1587" t="str">
        <f>IFERROR(VLOOKUP(Table1[[#This Row],[Ticker]],[1]!Table2[[Symbol]:[Industry]],2,FALSE),"-")</f>
        <v>-</v>
      </c>
      <c r="D1587" t="s">
        <v>1518</v>
      </c>
      <c r="E1587">
        <v>813.62710703699997</v>
      </c>
      <c r="F1587">
        <v>232.22</v>
      </c>
      <c r="G1587">
        <v>-43.579988107673202</v>
      </c>
      <c r="H1587">
        <v>4.54051254878192</v>
      </c>
      <c r="I1587">
        <v>-29.426566230782701</v>
      </c>
      <c r="J1587">
        <v>1.3563148572839201</v>
      </c>
      <c r="K1587">
        <v>230.48673958373101</v>
      </c>
      <c r="L1587">
        <v>237.48731303870201</v>
      </c>
      <c r="M1587">
        <v>57.557294432534697</v>
      </c>
      <c r="N1587">
        <v>1.2856667722230699</v>
      </c>
      <c r="O1587">
        <v>44.259753681853397</v>
      </c>
      <c r="P1587">
        <v>13.2504267251889</v>
      </c>
      <c r="Q1587">
        <v>6.6309387136004996E-2</v>
      </c>
    </row>
    <row r="1588" spans="1:17" hidden="1" x14ac:dyDescent="0.3">
      <c r="A1588" t="s">
        <v>3350</v>
      </c>
      <c r="B1588" t="s">
        <v>3351</v>
      </c>
      <c r="C1588" t="str">
        <f>IFERROR(VLOOKUP(Table1[[#This Row],[Ticker]],[1]!Table2[[Symbol]:[Industry]],2,FALSE),"-")</f>
        <v>-</v>
      </c>
      <c r="D1588" t="s">
        <v>121</v>
      </c>
      <c r="E1588">
        <v>813.25773879999997</v>
      </c>
      <c r="F1588">
        <v>625.85</v>
      </c>
      <c r="G1588">
        <v>99.381105561552403</v>
      </c>
      <c r="H1588">
        <v>-2.1535587680438701</v>
      </c>
      <c r="I1588">
        <v>4.6137068279130604</v>
      </c>
      <c r="J1588">
        <v>-4.5857128322294596</v>
      </c>
      <c r="K1588">
        <v>617.78962141393697</v>
      </c>
      <c r="L1588">
        <v>524.41703096232698</v>
      </c>
      <c r="M1588">
        <v>53.0380955642784</v>
      </c>
      <c r="N1588">
        <v>4.7208970627086604</v>
      </c>
      <c r="O1588">
        <v>27.2269713190061</v>
      </c>
      <c r="P1588">
        <v>156.61397324700201</v>
      </c>
      <c r="Q1588">
        <v>0.124297256105122</v>
      </c>
    </row>
    <row r="1589" spans="1:17" hidden="1" x14ac:dyDescent="0.3">
      <c r="A1589" t="s">
        <v>3352</v>
      </c>
      <c r="B1589" t="s">
        <v>3353</v>
      </c>
      <c r="C1589" t="str">
        <f>IFERROR(VLOOKUP(Table1[[#This Row],[Ticker]],[1]!Table2[[Symbol]:[Industry]],2,FALSE),"-")</f>
        <v>-</v>
      </c>
      <c r="D1589" t="s">
        <v>640</v>
      </c>
      <c r="E1589">
        <v>809.85</v>
      </c>
      <c r="F1589">
        <v>271</v>
      </c>
      <c r="G1589">
        <v>-51.471995907613099</v>
      </c>
      <c r="H1589">
        <v>-4.0352596519902804</v>
      </c>
      <c r="I1589">
        <v>-19.306918684806</v>
      </c>
      <c r="J1589">
        <v>-2.0576717923198999</v>
      </c>
      <c r="K1589">
        <v>269.23339340797497</v>
      </c>
      <c r="L1589">
        <v>260.60722587000799</v>
      </c>
      <c r="M1589">
        <v>43.795435839348002</v>
      </c>
      <c r="N1589">
        <v>0.47934882123071398</v>
      </c>
      <c r="O1589">
        <v>58.560885608855997</v>
      </c>
      <c r="P1589">
        <v>29.665071770334901</v>
      </c>
      <c r="Q1589">
        <v>0.108753526564456</v>
      </c>
    </row>
    <row r="1590" spans="1:17" hidden="1" x14ac:dyDescent="0.3">
      <c r="A1590" t="s">
        <v>3354</v>
      </c>
      <c r="B1590" t="s">
        <v>3355</v>
      </c>
      <c r="C1590" t="str">
        <f>IFERROR(VLOOKUP(Table1[[#This Row],[Ticker]],[1]!Table2[[Symbol]:[Industry]],2,FALSE),"-")</f>
        <v>-</v>
      </c>
      <c r="D1590" t="s">
        <v>3356</v>
      </c>
      <c r="E1590">
        <v>809.34435242999996</v>
      </c>
      <c r="F1590">
        <v>381.95</v>
      </c>
      <c r="G1590">
        <v>185.91184212223001</v>
      </c>
      <c r="H1590">
        <v>48.413738292511198</v>
      </c>
      <c r="I1590">
        <v>6.0047637638622797</v>
      </c>
      <c r="J1590">
        <v>-8.1923665896660296</v>
      </c>
      <c r="K1590">
        <v>333.91569311300299</v>
      </c>
      <c r="L1590">
        <v>266.39957768492502</v>
      </c>
      <c r="M1590">
        <v>51.291776902196197</v>
      </c>
      <c r="N1590">
        <v>1.4686621159968101</v>
      </c>
      <c r="O1590">
        <v>14.674695640790601</v>
      </c>
      <c r="P1590">
        <v>214.94537208822899</v>
      </c>
    </row>
    <row r="1591" spans="1:17" hidden="1" x14ac:dyDescent="0.3">
      <c r="A1591" t="s">
        <v>3357</v>
      </c>
      <c r="B1591" t="s">
        <v>3358</v>
      </c>
      <c r="C1591" t="str">
        <f>IFERROR(VLOOKUP(Table1[[#This Row],[Ticker]],[1]!Table2[[Symbol]:[Industry]],2,FALSE),"-")</f>
        <v>-</v>
      </c>
      <c r="D1591" t="s">
        <v>46</v>
      </c>
      <c r="E1591">
        <v>807.03894823899998</v>
      </c>
      <c r="F1591">
        <v>225.66</v>
      </c>
      <c r="G1591">
        <v>222.46179713680399</v>
      </c>
      <c r="H1591">
        <v>9.2540260622954396</v>
      </c>
      <c r="I1591">
        <v>89.5571967252463</v>
      </c>
      <c r="J1591">
        <v>-1.9020096309329799</v>
      </c>
      <c r="K1591">
        <v>190.07492559473101</v>
      </c>
      <c r="L1591">
        <v>139.688643350207</v>
      </c>
      <c r="M1591">
        <v>49.676477222194102</v>
      </c>
      <c r="N1591">
        <v>0.38651899606553602</v>
      </c>
      <c r="O1591">
        <v>4.5998404679606404</v>
      </c>
      <c r="P1591">
        <v>258.19047619047598</v>
      </c>
      <c r="Q1591">
        <v>0.12209208138822999</v>
      </c>
    </row>
    <row r="1592" spans="1:17" hidden="1" x14ac:dyDescent="0.3">
      <c r="A1592" t="s">
        <v>3359</v>
      </c>
      <c r="B1592" t="s">
        <v>3360</v>
      </c>
      <c r="C1592" t="str">
        <f>IFERROR(VLOOKUP(Table1[[#This Row],[Ticker]],[1]!Table2[[Symbol]:[Industry]],2,FALSE),"-")</f>
        <v>-</v>
      </c>
      <c r="D1592" t="s">
        <v>54</v>
      </c>
      <c r="E1592">
        <v>806.69751351000002</v>
      </c>
      <c r="F1592">
        <v>775.15</v>
      </c>
      <c r="G1592">
        <v>71.277431422961897</v>
      </c>
      <c r="H1592">
        <v>55.740702489820997</v>
      </c>
      <c r="I1592">
        <v>39.583743551586103</v>
      </c>
      <c r="J1592">
        <v>3.9112954523680101</v>
      </c>
      <c r="K1592">
        <v>607.91589637719903</v>
      </c>
      <c r="L1592">
        <v>503.46039480301101</v>
      </c>
      <c r="M1592">
        <v>78.1859915310568</v>
      </c>
      <c r="N1592">
        <v>2.0025177237315899</v>
      </c>
      <c r="O1592">
        <v>5.7859769076952796</v>
      </c>
      <c r="P1592">
        <v>151.10139293812699</v>
      </c>
      <c r="Q1592">
        <v>4.2599180339735997E-2</v>
      </c>
    </row>
    <row r="1593" spans="1:17" hidden="1" x14ac:dyDescent="0.3">
      <c r="A1593" t="s">
        <v>3361</v>
      </c>
      <c r="B1593" t="s">
        <v>3362</v>
      </c>
      <c r="C1593" t="str">
        <f>IFERROR(VLOOKUP(Table1[[#This Row],[Ticker]],[1]!Table2[[Symbol]:[Industry]],2,FALSE),"-")</f>
        <v>-</v>
      </c>
      <c r="D1593" t="s">
        <v>138</v>
      </c>
      <c r="E1593">
        <v>799.86299045999999</v>
      </c>
      <c r="F1593">
        <v>19.420000000000002</v>
      </c>
      <c r="G1593">
        <v>85.552105393117003</v>
      </c>
      <c r="H1593">
        <v>13.9452647329902</v>
      </c>
      <c r="I1593">
        <v>23.338115895601501</v>
      </c>
      <c r="J1593">
        <v>12.239352677845501</v>
      </c>
      <c r="K1593">
        <v>15.9264322392444</v>
      </c>
      <c r="L1593">
        <v>13.6292336509908</v>
      </c>
      <c r="M1593">
        <v>66.220220661968398</v>
      </c>
      <c r="N1593">
        <v>0.85689595002721797</v>
      </c>
      <c r="O1593">
        <v>0.41194644696189697</v>
      </c>
      <c r="P1593">
        <v>128.470588235294</v>
      </c>
      <c r="Q1593">
        <v>2.0786923413881001E-2</v>
      </c>
    </row>
    <row r="1594" spans="1:17" hidden="1" x14ac:dyDescent="0.3">
      <c r="A1594" t="s">
        <v>3363</v>
      </c>
      <c r="B1594" t="s">
        <v>3364</v>
      </c>
      <c r="C1594" t="str">
        <f>IFERROR(VLOOKUP(Table1[[#This Row],[Ticker]],[1]!Table2[[Symbol]:[Industry]],2,FALSE),"-")</f>
        <v>-</v>
      </c>
      <c r="E1594">
        <v>799.67277375000003</v>
      </c>
      <c r="F1594">
        <v>121.95</v>
      </c>
      <c r="G1594">
        <v>164.68034286637101</v>
      </c>
      <c r="H1594">
        <v>49.356504565077401</v>
      </c>
      <c r="I1594">
        <v>370.88707110210697</v>
      </c>
      <c r="J1594">
        <v>7.5691270715585404</v>
      </c>
      <c r="K1594">
        <v>80.914934518718695</v>
      </c>
      <c r="M1594">
        <v>100</v>
      </c>
      <c r="N1594">
        <v>2.1050121498776102</v>
      </c>
      <c r="O1594">
        <v>4.1000410004099402E-2</v>
      </c>
      <c r="P1594">
        <v>432.76539973787601</v>
      </c>
    </row>
    <row r="1595" spans="1:17" hidden="1" x14ac:dyDescent="0.3">
      <c r="A1595" t="s">
        <v>3365</v>
      </c>
      <c r="B1595" t="s">
        <v>3366</v>
      </c>
      <c r="C1595" t="str">
        <f>IFERROR(VLOOKUP(Table1[[#This Row],[Ticker]],[1]!Table2[[Symbol]:[Industry]],2,FALSE),"-")</f>
        <v>-</v>
      </c>
      <c r="D1595" t="s">
        <v>950</v>
      </c>
      <c r="E1595">
        <v>796.87822000000006</v>
      </c>
      <c r="F1595">
        <v>523.25</v>
      </c>
      <c r="G1595">
        <v>1.9590848794135001</v>
      </c>
      <c r="H1595">
        <v>-0.29258748352128999</v>
      </c>
      <c r="I1595">
        <v>-1.4433767471260099</v>
      </c>
      <c r="J1595">
        <v>-1.0619924335778801</v>
      </c>
      <c r="K1595">
        <v>493.30088458068002</v>
      </c>
      <c r="L1595">
        <v>472.17557878895099</v>
      </c>
      <c r="M1595">
        <v>60.288123086320098</v>
      </c>
      <c r="N1595">
        <v>0.62384831982939504</v>
      </c>
      <c r="O1595">
        <v>14.266602962255099</v>
      </c>
      <c r="P1595">
        <v>33.380066275809298</v>
      </c>
    </row>
    <row r="1596" spans="1:17" hidden="1" x14ac:dyDescent="0.3">
      <c r="A1596" t="s">
        <v>3367</v>
      </c>
      <c r="B1596" t="s">
        <v>3368</v>
      </c>
      <c r="C1596" t="str">
        <f>IFERROR(VLOOKUP(Table1[[#This Row],[Ticker]],[1]!Table2[[Symbol]:[Industry]],2,FALSE),"-")</f>
        <v>-</v>
      </c>
      <c r="D1596" t="s">
        <v>21</v>
      </c>
      <c r="E1596">
        <v>790.33763054999997</v>
      </c>
      <c r="F1596">
        <v>451.3</v>
      </c>
      <c r="G1596">
        <v>119.82227372851401</v>
      </c>
      <c r="H1596">
        <v>18.793156497078002</v>
      </c>
      <c r="I1596">
        <v>47.654551633005802</v>
      </c>
      <c r="J1596">
        <v>-13.6217550220193</v>
      </c>
      <c r="K1596">
        <v>376.159205793046</v>
      </c>
      <c r="L1596">
        <v>286.75322321620598</v>
      </c>
      <c r="M1596">
        <v>42.442060418085397</v>
      </c>
      <c r="N1596">
        <v>0.70946556473829203</v>
      </c>
      <c r="O1596">
        <v>13.627298914247699</v>
      </c>
      <c r="P1596">
        <v>212.85961871750399</v>
      </c>
    </row>
    <row r="1597" spans="1:17" hidden="1" x14ac:dyDescent="0.3">
      <c r="A1597" t="s">
        <v>3369</v>
      </c>
      <c r="B1597" t="s">
        <v>3370</v>
      </c>
      <c r="C1597" t="str">
        <f>IFERROR(VLOOKUP(Table1[[#This Row],[Ticker]],[1]!Table2[[Symbol]:[Industry]],2,FALSE),"-")</f>
        <v>-</v>
      </c>
      <c r="D1597" t="s">
        <v>496</v>
      </c>
      <c r="E1597">
        <v>788.18016358900002</v>
      </c>
      <c r="F1597">
        <v>37.14</v>
      </c>
      <c r="G1597">
        <v>-60.319376404481801</v>
      </c>
      <c r="H1597">
        <v>-27.322958064688599</v>
      </c>
      <c r="I1597">
        <v>-46.203814074517503</v>
      </c>
      <c r="J1597">
        <v>-4.7625206829637596</v>
      </c>
      <c r="K1597">
        <v>45.910601746239401</v>
      </c>
      <c r="L1597">
        <v>51.621756592657299</v>
      </c>
      <c r="M1597">
        <v>29.1623053912522</v>
      </c>
      <c r="N1597">
        <v>0.27043241335694002</v>
      </c>
      <c r="O1597">
        <v>100.996230479267</v>
      </c>
      <c r="P1597">
        <v>11.531531531531501</v>
      </c>
      <c r="Q1597">
        <v>3.6986995342036998E-2</v>
      </c>
    </row>
    <row r="1598" spans="1:17" hidden="1" x14ac:dyDescent="0.3">
      <c r="A1598" t="s">
        <v>3371</v>
      </c>
      <c r="B1598" t="s">
        <v>3372</v>
      </c>
      <c r="C1598" t="str">
        <f>IFERROR(VLOOKUP(Table1[[#This Row],[Ticker]],[1]!Table2[[Symbol]:[Industry]],2,FALSE),"-")</f>
        <v>-</v>
      </c>
      <c r="D1598" t="s">
        <v>706</v>
      </c>
      <c r="E1598">
        <v>785.64066330000003</v>
      </c>
      <c r="F1598">
        <v>127.78</v>
      </c>
      <c r="G1598">
        <v>-35.763456973298197</v>
      </c>
      <c r="H1598">
        <v>-2.3921277838584101</v>
      </c>
      <c r="I1598">
        <v>-13.832347758845099</v>
      </c>
      <c r="J1598">
        <v>-7.4762630648544404</v>
      </c>
      <c r="K1598">
        <v>130.31472459314301</v>
      </c>
      <c r="L1598">
        <v>126.548836950732</v>
      </c>
      <c r="M1598">
        <v>41.275757073385101</v>
      </c>
      <c r="N1598">
        <v>0.56985666616339603</v>
      </c>
      <c r="O1598">
        <v>18.876193457505</v>
      </c>
      <c r="P1598">
        <v>27.0810542018896</v>
      </c>
      <c r="Q1598">
        <v>-4.7722990187232001E-2</v>
      </c>
    </row>
    <row r="1599" spans="1:17" hidden="1" x14ac:dyDescent="0.3">
      <c r="A1599" t="s">
        <v>3373</v>
      </c>
      <c r="B1599" t="s">
        <v>3374</v>
      </c>
      <c r="C1599" t="str">
        <f>IFERROR(VLOOKUP(Table1[[#This Row],[Ticker]],[1]!Table2[[Symbol]:[Industry]],2,FALSE),"-")</f>
        <v>-</v>
      </c>
      <c r="D1599" t="s">
        <v>576</v>
      </c>
      <c r="E1599">
        <v>784.94759999999997</v>
      </c>
      <c r="F1599">
        <v>463.2</v>
      </c>
      <c r="G1599">
        <v>51.270090119637501</v>
      </c>
      <c r="H1599">
        <v>-19.660052968358301</v>
      </c>
      <c r="I1599">
        <v>40.581995425950502</v>
      </c>
      <c r="J1599">
        <v>-1.34753551254513</v>
      </c>
      <c r="K1599">
        <v>454.00925054797</v>
      </c>
      <c r="L1599">
        <v>365.66007584475</v>
      </c>
      <c r="M1599">
        <v>36.296632167192101</v>
      </c>
      <c r="N1599">
        <v>0.18672139463874399</v>
      </c>
      <c r="O1599">
        <v>19.8186528497409</v>
      </c>
      <c r="P1599">
        <v>90.695759571840199</v>
      </c>
      <c r="Q1599">
        <v>7.9583775725482003E-2</v>
      </c>
    </row>
    <row r="1600" spans="1:17" hidden="1" x14ac:dyDescent="0.3">
      <c r="A1600" t="s">
        <v>3375</v>
      </c>
      <c r="B1600" t="s">
        <v>3376</v>
      </c>
      <c r="C1600" t="str">
        <f>IFERROR(VLOOKUP(Table1[[#This Row],[Ticker]],[1]!Table2[[Symbol]:[Industry]],2,FALSE),"-")</f>
        <v>-</v>
      </c>
      <c r="D1600" t="s">
        <v>2686</v>
      </c>
      <c r="E1600">
        <v>783.95981429999995</v>
      </c>
      <c r="F1600">
        <v>28.58</v>
      </c>
      <c r="G1600">
        <v>-60.3316068890758</v>
      </c>
      <c r="H1600">
        <v>-5.3352356826709997</v>
      </c>
      <c r="I1600">
        <v>-46.780030724498602</v>
      </c>
      <c r="J1600">
        <v>-6.00467607688896</v>
      </c>
      <c r="K1600">
        <v>29.872770183761801</v>
      </c>
      <c r="L1600">
        <v>35.065703872488598</v>
      </c>
      <c r="M1600">
        <v>44.098116642583598</v>
      </c>
      <c r="N1600">
        <v>1.1885852505187999</v>
      </c>
      <c r="O1600">
        <v>106.438068579426</v>
      </c>
      <c r="P1600">
        <v>9.8808150711264808</v>
      </c>
      <c r="Q1600">
        <v>3.4979422374254998E-2</v>
      </c>
    </row>
    <row r="1601" spans="1:17" hidden="1" x14ac:dyDescent="0.3">
      <c r="A1601" t="s">
        <v>3377</v>
      </c>
      <c r="B1601" t="s">
        <v>3378</v>
      </c>
      <c r="C1601" t="str">
        <f>IFERROR(VLOOKUP(Table1[[#This Row],[Ticker]],[1]!Table2[[Symbol]:[Industry]],2,FALSE),"-")</f>
        <v>-</v>
      </c>
      <c r="D1601" t="s">
        <v>72</v>
      </c>
      <c r="E1601">
        <v>783.91288889999998</v>
      </c>
      <c r="F1601">
        <v>119.35</v>
      </c>
      <c r="G1601">
        <v>-18.3705721542233</v>
      </c>
      <c r="H1601">
        <v>-8.1454348541466004</v>
      </c>
      <c r="I1601">
        <v>-21.912210409353001</v>
      </c>
      <c r="J1601">
        <v>-3.9175100672525098</v>
      </c>
      <c r="K1601">
        <v>121.714475052032</v>
      </c>
      <c r="L1601">
        <v>116.098243070772</v>
      </c>
      <c r="M1601">
        <v>41.921342877195002</v>
      </c>
      <c r="N1601">
        <v>1.0641710847555601</v>
      </c>
      <c r="O1601">
        <v>17.553414327607801</v>
      </c>
      <c r="P1601">
        <v>35.702103467879397</v>
      </c>
      <c r="Q1601">
        <v>0.173240190578721</v>
      </c>
    </row>
    <row r="1602" spans="1:17" hidden="1" x14ac:dyDescent="0.3">
      <c r="A1602" t="s">
        <v>3379</v>
      </c>
      <c r="B1602" t="s">
        <v>3380</v>
      </c>
      <c r="C1602" t="str">
        <f>IFERROR(VLOOKUP(Table1[[#This Row],[Ticker]],[1]!Table2[[Symbol]:[Industry]],2,FALSE),"-")</f>
        <v>-</v>
      </c>
      <c r="D1602" t="s">
        <v>305</v>
      </c>
      <c r="E1602">
        <v>781.32600000000002</v>
      </c>
      <c r="F1602">
        <v>1400.55</v>
      </c>
      <c r="G1602">
        <v>18.0289995662108</v>
      </c>
      <c r="H1602">
        <v>-11.629518241502</v>
      </c>
      <c r="I1602">
        <v>-12.426794194308499</v>
      </c>
      <c r="J1602">
        <v>-0.44382585672619901</v>
      </c>
      <c r="K1602">
        <v>1516.2623415851999</v>
      </c>
      <c r="L1602">
        <v>1404.4496365074399</v>
      </c>
      <c r="M1602">
        <v>51.706130254627602</v>
      </c>
      <c r="N1602">
        <v>0.61036095121988798</v>
      </c>
      <c r="O1602">
        <v>42.729641926386002</v>
      </c>
      <c r="P1602">
        <v>71.425948592411203</v>
      </c>
      <c r="Q1602">
        <v>0.13279784977082101</v>
      </c>
    </row>
    <row r="1603" spans="1:17" hidden="1" x14ac:dyDescent="0.3">
      <c r="A1603" t="s">
        <v>3381</v>
      </c>
      <c r="B1603" t="s">
        <v>3382</v>
      </c>
      <c r="C1603" t="str">
        <f>IFERROR(VLOOKUP(Table1[[#This Row],[Ticker]],[1]!Table2[[Symbol]:[Industry]],2,FALSE),"-")</f>
        <v>-</v>
      </c>
      <c r="E1603">
        <v>777.75</v>
      </c>
      <c r="F1603">
        <v>340</v>
      </c>
      <c r="G1603">
        <v>113.823612891143</v>
      </c>
      <c r="H1603">
        <v>-1.4382816300122501</v>
      </c>
      <c r="I1603">
        <v>-54.916993923489301</v>
      </c>
      <c r="J1603">
        <v>1.9746929678076499</v>
      </c>
      <c r="K1603">
        <v>352.68055448075802</v>
      </c>
      <c r="L1603">
        <v>359.67890616573197</v>
      </c>
      <c r="M1603">
        <v>32.913810481913103</v>
      </c>
      <c r="N1603">
        <v>0.779374616939987</v>
      </c>
      <c r="O1603">
        <v>177.67647058823499</v>
      </c>
      <c r="P1603">
        <v>160.83621020329801</v>
      </c>
    </row>
    <row r="1604" spans="1:17" hidden="1" x14ac:dyDescent="0.3">
      <c r="A1604" t="s">
        <v>3383</v>
      </c>
      <c r="B1604" t="s">
        <v>3384</v>
      </c>
      <c r="C1604" t="str">
        <f>IFERROR(VLOOKUP(Table1[[#This Row],[Ticker]],[1]!Table2[[Symbol]:[Industry]],2,FALSE),"-")</f>
        <v>-</v>
      </c>
      <c r="D1604" t="s">
        <v>535</v>
      </c>
      <c r="E1604">
        <v>777.12637274999997</v>
      </c>
      <c r="F1604">
        <v>2081.35</v>
      </c>
      <c r="G1604">
        <v>52.688214478930497</v>
      </c>
      <c r="H1604">
        <v>-0.59313085341021299</v>
      </c>
      <c r="I1604">
        <v>-0.61365084582559204</v>
      </c>
      <c r="J1604">
        <v>8.5975862455363394</v>
      </c>
      <c r="K1604">
        <v>2080.0055867312199</v>
      </c>
      <c r="L1604">
        <v>1860.4801103432701</v>
      </c>
      <c r="M1604">
        <v>54.916574181190001</v>
      </c>
      <c r="N1604">
        <v>0.57665229019588904</v>
      </c>
      <c r="O1604">
        <v>34.528070723328597</v>
      </c>
      <c r="P1604">
        <v>108.13500000000001</v>
      </c>
      <c r="Q1604">
        <v>0.243751914446076</v>
      </c>
    </row>
    <row r="1605" spans="1:17" hidden="1" x14ac:dyDescent="0.3">
      <c r="A1605" t="s">
        <v>3385</v>
      </c>
      <c r="B1605" t="s">
        <v>3386</v>
      </c>
      <c r="C1605" t="str">
        <f>IFERROR(VLOOKUP(Table1[[#This Row],[Ticker]],[1]!Table2[[Symbol]:[Industry]],2,FALSE),"-")</f>
        <v>-</v>
      </c>
      <c r="D1605" t="s">
        <v>1225</v>
      </c>
      <c r="E1605">
        <v>775.28128286000003</v>
      </c>
      <c r="F1605">
        <v>287.55</v>
      </c>
      <c r="G1605">
        <v>-27.0473622057577</v>
      </c>
      <c r="H1605">
        <v>-3.0982785469229901</v>
      </c>
      <c r="I1605">
        <v>0.58679998132118705</v>
      </c>
      <c r="J1605">
        <v>-4.8074777047929702</v>
      </c>
      <c r="K1605">
        <v>294.92566636340098</v>
      </c>
      <c r="L1605">
        <v>267.48639792069503</v>
      </c>
      <c r="M1605">
        <v>43.357563165119601</v>
      </c>
      <c r="N1605">
        <v>0.74018470236560296</v>
      </c>
      <c r="O1605">
        <v>23.891497130933701</v>
      </c>
      <c r="P1605">
        <v>57.994505494505503</v>
      </c>
    </row>
    <row r="1606" spans="1:17" hidden="1" x14ac:dyDescent="0.3">
      <c r="A1606" t="s">
        <v>3387</v>
      </c>
      <c r="B1606" t="s">
        <v>3388</v>
      </c>
      <c r="C1606" t="str">
        <f>IFERROR(VLOOKUP(Table1[[#This Row],[Ticker]],[1]!Table2[[Symbol]:[Industry]],2,FALSE),"-")</f>
        <v>-</v>
      </c>
      <c r="D1606" t="s">
        <v>950</v>
      </c>
      <c r="E1606">
        <v>774.45010863999903</v>
      </c>
      <c r="F1606">
        <v>142.81</v>
      </c>
      <c r="G1606">
        <v>48.922856326835898</v>
      </c>
      <c r="H1606">
        <v>12.138650416784801</v>
      </c>
      <c r="I1606">
        <v>15.960179084211401</v>
      </c>
      <c r="J1606">
        <v>-9.0878507486152298</v>
      </c>
      <c r="K1606">
        <v>130.064535257096</v>
      </c>
      <c r="L1606">
        <v>108.15562970565</v>
      </c>
      <c r="M1606">
        <v>74.007545515545701</v>
      </c>
      <c r="N1606">
        <v>0.28120536208451802</v>
      </c>
      <c r="O1606">
        <v>16.728520411735801</v>
      </c>
      <c r="P1606">
        <v>106.522053506869</v>
      </c>
    </row>
    <row r="1607" spans="1:17" hidden="1" x14ac:dyDescent="0.3">
      <c r="A1607" t="s">
        <v>3389</v>
      </c>
      <c r="B1607" t="s">
        <v>3390</v>
      </c>
      <c r="C1607" t="str">
        <f>IFERROR(VLOOKUP(Table1[[#This Row],[Ticker]],[1]!Table2[[Symbol]:[Industry]],2,FALSE),"-")</f>
        <v>-</v>
      </c>
      <c r="D1607" t="s">
        <v>231</v>
      </c>
      <c r="E1607">
        <v>774.19779960000005</v>
      </c>
      <c r="F1607">
        <v>30.3</v>
      </c>
      <c r="G1607">
        <v>87.950261436397099</v>
      </c>
      <c r="H1607">
        <v>1.4940805582082499</v>
      </c>
      <c r="I1607">
        <v>-32.708248900434199</v>
      </c>
      <c r="J1607">
        <v>-5.8259864063060602</v>
      </c>
      <c r="K1607">
        <v>30.7791062803628</v>
      </c>
      <c r="L1607">
        <v>31.314512778408599</v>
      </c>
      <c r="M1607">
        <v>51.349761052542199</v>
      </c>
      <c r="N1607">
        <v>1.5392902731957001</v>
      </c>
      <c r="O1607">
        <v>138.877887788778</v>
      </c>
      <c r="P1607">
        <v>117.82890007189</v>
      </c>
      <c r="Q1607">
        <v>0.13281911060951301</v>
      </c>
    </row>
    <row r="1608" spans="1:17" hidden="1" x14ac:dyDescent="0.3">
      <c r="A1608" t="s">
        <v>3391</v>
      </c>
      <c r="B1608" t="s">
        <v>3392</v>
      </c>
      <c r="C1608" t="str">
        <f>IFERROR(VLOOKUP(Table1[[#This Row],[Ticker]],[1]!Table2[[Symbol]:[Industry]],2,FALSE),"-")</f>
        <v>-</v>
      </c>
      <c r="D1608" t="s">
        <v>46</v>
      </c>
      <c r="E1608">
        <v>772.62692500000003</v>
      </c>
      <c r="F1608">
        <v>755.85</v>
      </c>
      <c r="G1608">
        <v>484.48108042361099</v>
      </c>
      <c r="H1608">
        <v>36.587860648761598</v>
      </c>
      <c r="I1608">
        <v>-0.80261410862383098</v>
      </c>
      <c r="J1608">
        <v>0.23661669973334801</v>
      </c>
      <c r="K1608">
        <v>637.82308897991595</v>
      </c>
      <c r="L1608">
        <v>510.98657245344401</v>
      </c>
      <c r="M1608">
        <v>62.677230760092002</v>
      </c>
      <c r="N1608">
        <v>1.90679094540612</v>
      </c>
      <c r="O1608">
        <v>8.7120460408811304</v>
      </c>
      <c r="P1608">
        <v>725.61441835062794</v>
      </c>
    </row>
    <row r="1609" spans="1:17" hidden="1" x14ac:dyDescent="0.3">
      <c r="A1609" t="s">
        <v>3393</v>
      </c>
      <c r="B1609" t="s">
        <v>3394</v>
      </c>
      <c r="C1609" t="str">
        <f>IFERROR(VLOOKUP(Table1[[#This Row],[Ticker]],[1]!Table2[[Symbol]:[Industry]],2,FALSE),"-")</f>
        <v>-</v>
      </c>
      <c r="D1609" t="s">
        <v>1372</v>
      </c>
      <c r="E1609">
        <v>772.42096278999998</v>
      </c>
      <c r="F1609">
        <v>319.60000000000002</v>
      </c>
      <c r="G1609">
        <v>66.380716441827403</v>
      </c>
      <c r="H1609">
        <v>1.52421179054569</v>
      </c>
      <c r="I1609">
        <v>82.948166499232002</v>
      </c>
      <c r="J1609">
        <v>-16.598458669914901</v>
      </c>
      <c r="M1609">
        <v>45.846656322644598</v>
      </c>
      <c r="O1609">
        <v>21.761576971213898</v>
      </c>
      <c r="P1609">
        <v>105.13478818998701</v>
      </c>
    </row>
    <row r="1610" spans="1:17" hidden="1" x14ac:dyDescent="0.3">
      <c r="A1610" t="s">
        <v>3395</v>
      </c>
      <c r="B1610" t="s">
        <v>3396</v>
      </c>
      <c r="C1610" t="str">
        <f>IFERROR(VLOOKUP(Table1[[#This Row],[Ticker]],[1]!Table2[[Symbol]:[Industry]],2,FALSE),"-")</f>
        <v>-</v>
      </c>
      <c r="D1610" t="s">
        <v>338</v>
      </c>
      <c r="E1610">
        <v>770.39080965000005</v>
      </c>
      <c r="F1610">
        <v>128.79</v>
      </c>
      <c r="G1610">
        <v>-48.013147479838899</v>
      </c>
      <c r="H1610">
        <v>1.91516069396352</v>
      </c>
      <c r="I1610">
        <v>-38.171300560454597</v>
      </c>
      <c r="J1610">
        <v>16.234870885128402</v>
      </c>
      <c r="K1610">
        <v>121.306741650221</v>
      </c>
      <c r="L1610">
        <v>145.235511116449</v>
      </c>
      <c r="M1610">
        <v>72.494654753253897</v>
      </c>
      <c r="N1610">
        <v>0.81528591036335096</v>
      </c>
      <c r="O1610">
        <v>69.1125087351502</v>
      </c>
      <c r="P1610">
        <v>67.259740259740198</v>
      </c>
      <c r="Q1610">
        <v>0.18211918070411401</v>
      </c>
    </row>
    <row r="1611" spans="1:17" hidden="1" x14ac:dyDescent="0.3">
      <c r="A1611" t="s">
        <v>3397</v>
      </c>
      <c r="B1611" t="s">
        <v>3398</v>
      </c>
      <c r="C1611" t="str">
        <f>IFERROR(VLOOKUP(Table1[[#This Row],[Ticker]],[1]!Table2[[Symbol]:[Industry]],2,FALSE),"-")</f>
        <v>-</v>
      </c>
      <c r="D1611" t="s">
        <v>3399</v>
      </c>
      <c r="E1611">
        <v>763.32751026000005</v>
      </c>
      <c r="F1611">
        <v>795.15</v>
      </c>
      <c r="G1611">
        <v>82.442533863788299</v>
      </c>
      <c r="H1611">
        <v>-3.73784585888682</v>
      </c>
      <c r="I1611">
        <v>58.699564263184797</v>
      </c>
      <c r="J1611">
        <v>-3.34010625041206</v>
      </c>
      <c r="K1611">
        <v>768.23454935663904</v>
      </c>
      <c r="L1611">
        <v>597.46131921024698</v>
      </c>
      <c r="M1611">
        <v>48.866094291853798</v>
      </c>
      <c r="N1611">
        <v>0.76590697280352404</v>
      </c>
      <c r="O1611">
        <v>15.1732377538829</v>
      </c>
      <c r="P1611">
        <v>186.95416817033501</v>
      </c>
    </row>
    <row r="1612" spans="1:17" hidden="1" x14ac:dyDescent="0.3">
      <c r="A1612" t="s">
        <v>3400</v>
      </c>
      <c r="B1612" t="s">
        <v>3401</v>
      </c>
      <c r="C1612" t="str">
        <f>IFERROR(VLOOKUP(Table1[[#This Row],[Ticker]],[1]!Table2[[Symbol]:[Industry]],2,FALSE),"-")</f>
        <v>-</v>
      </c>
      <c r="D1612" t="s">
        <v>305</v>
      </c>
      <c r="E1612">
        <v>757.24080560000004</v>
      </c>
      <c r="F1612">
        <v>571.9</v>
      </c>
      <c r="G1612">
        <v>3.9664700340010501</v>
      </c>
      <c r="H1612">
        <v>-11.0146013886849</v>
      </c>
      <c r="I1612">
        <v>8.8662633607384596</v>
      </c>
      <c r="J1612">
        <v>-3.90462058059033</v>
      </c>
      <c r="K1612">
        <v>537.468588712562</v>
      </c>
      <c r="L1612">
        <v>479.88106723715401</v>
      </c>
      <c r="M1612">
        <v>48.828858098211498</v>
      </c>
      <c r="N1612">
        <v>0.35124464319989002</v>
      </c>
      <c r="O1612">
        <v>17.852771463542499</v>
      </c>
      <c r="P1612">
        <v>45.855649069115003</v>
      </c>
      <c r="Q1612">
        <v>-8.5166727539259992E-3</v>
      </c>
    </row>
    <row r="1613" spans="1:17" hidden="1" x14ac:dyDescent="0.3">
      <c r="A1613" t="s">
        <v>3402</v>
      </c>
      <c r="B1613" t="s">
        <v>3403</v>
      </c>
      <c r="C1613" t="str">
        <f>IFERROR(VLOOKUP(Table1[[#This Row],[Ticker]],[1]!Table2[[Symbol]:[Industry]],2,FALSE),"-")</f>
        <v>-</v>
      </c>
      <c r="D1613" t="s">
        <v>298</v>
      </c>
      <c r="E1613">
        <v>757.10996509999995</v>
      </c>
      <c r="F1613">
        <v>299.85000000000002</v>
      </c>
      <c r="G1613">
        <v>437.25542187536001</v>
      </c>
      <c r="H1613">
        <v>13.412516628333099</v>
      </c>
      <c r="I1613">
        <v>43.421624796370601</v>
      </c>
      <c r="J1613">
        <v>-3.4594745893600098</v>
      </c>
      <c r="K1613">
        <v>280.72848480660002</v>
      </c>
      <c r="L1613">
        <v>200.31207192791601</v>
      </c>
      <c r="M1613">
        <v>39.026348513042102</v>
      </c>
      <c r="N1613">
        <v>0.73401019992189198</v>
      </c>
      <c r="O1613">
        <v>22.444555611138799</v>
      </c>
      <c r="P1613">
        <v>551.84782608695605</v>
      </c>
      <c r="Q1613">
        <v>0.17845209826225</v>
      </c>
    </row>
    <row r="1614" spans="1:17" hidden="1" x14ac:dyDescent="0.3">
      <c r="A1614" t="s">
        <v>3404</v>
      </c>
      <c r="B1614" t="s">
        <v>3405</v>
      </c>
      <c r="C1614" t="str">
        <f>IFERROR(VLOOKUP(Table1[[#This Row],[Ticker]],[1]!Table2[[Symbol]:[Industry]],2,FALSE),"-")</f>
        <v>-</v>
      </c>
      <c r="D1614" t="s">
        <v>627</v>
      </c>
      <c r="E1614">
        <v>755.36813800000004</v>
      </c>
      <c r="F1614">
        <v>94.94</v>
      </c>
      <c r="G1614">
        <v>64.524064325540294</v>
      </c>
      <c r="H1614">
        <v>-15.003666245396801</v>
      </c>
      <c r="I1614">
        <v>36.576306276648999</v>
      </c>
      <c r="J1614">
        <v>-4.3926873722170496</v>
      </c>
      <c r="K1614">
        <v>96.331245375098305</v>
      </c>
      <c r="L1614">
        <v>78.705827364899605</v>
      </c>
      <c r="M1614">
        <v>33.680293304343103</v>
      </c>
      <c r="N1614">
        <v>9.7215246791018603E-2</v>
      </c>
      <c r="O1614">
        <v>25.2159258479039</v>
      </c>
      <c r="P1614">
        <v>114.553672316384</v>
      </c>
      <c r="Q1614">
        <v>7.0181754381170997E-2</v>
      </c>
    </row>
    <row r="1615" spans="1:17" hidden="1" x14ac:dyDescent="0.3">
      <c r="A1615" t="s">
        <v>3406</v>
      </c>
      <c r="B1615" t="s">
        <v>3407</v>
      </c>
      <c r="C1615" t="str">
        <f>IFERROR(VLOOKUP(Table1[[#This Row],[Ticker]],[1]!Table2[[Symbol]:[Industry]],2,FALSE),"-")</f>
        <v>-</v>
      </c>
      <c r="D1615" t="s">
        <v>1537</v>
      </c>
      <c r="E1615">
        <v>754.23112560000004</v>
      </c>
      <c r="F1615">
        <v>626.70000000000005</v>
      </c>
      <c r="G1615">
        <v>-24.032273368863901</v>
      </c>
      <c r="H1615">
        <v>-15.145370536717101</v>
      </c>
      <c r="I1615">
        <v>-2.6343238623272001</v>
      </c>
      <c r="J1615">
        <v>-3.2072536569960901</v>
      </c>
      <c r="K1615">
        <v>641.10587432387899</v>
      </c>
      <c r="L1615">
        <v>599.332985707185</v>
      </c>
      <c r="M1615">
        <v>34.060044795148499</v>
      </c>
      <c r="N1615">
        <v>0.53070932395735104</v>
      </c>
      <c r="O1615">
        <v>24.142332854635299</v>
      </c>
      <c r="P1615">
        <v>34.629430719656298</v>
      </c>
      <c r="Q1615">
        <v>-1.9317414084030001E-3</v>
      </c>
    </row>
    <row r="1616" spans="1:17" hidden="1" x14ac:dyDescent="0.3">
      <c r="A1616" t="s">
        <v>3408</v>
      </c>
      <c r="B1616" t="s">
        <v>3409</v>
      </c>
      <c r="C1616" t="str">
        <f>IFERROR(VLOOKUP(Table1[[#This Row],[Ticker]],[1]!Table2[[Symbol]:[Industry]],2,FALSE),"-")</f>
        <v>-</v>
      </c>
      <c r="D1616" t="s">
        <v>535</v>
      </c>
      <c r="E1616">
        <v>752.96100000000001</v>
      </c>
      <c r="F1616">
        <v>1102.0999999999999</v>
      </c>
      <c r="G1616">
        <v>18.5526769305527</v>
      </c>
      <c r="H1616">
        <v>5.3381856753546799</v>
      </c>
      <c r="I1616">
        <v>-3.1958042790087302</v>
      </c>
      <c r="J1616">
        <v>4.9391343983358</v>
      </c>
      <c r="K1616">
        <v>1059.76372508859</v>
      </c>
      <c r="L1616">
        <v>939.97956774121405</v>
      </c>
      <c r="M1616">
        <v>76.565567930058407</v>
      </c>
      <c r="N1616">
        <v>1.52809583131656</v>
      </c>
      <c r="O1616">
        <v>7.0683241085200903</v>
      </c>
      <c r="P1616">
        <v>73.559055118110194</v>
      </c>
      <c r="Q1616">
        <v>9.0241265959028996E-2</v>
      </c>
    </row>
    <row r="1617" spans="1:17" hidden="1" x14ac:dyDescent="0.3">
      <c r="A1617" t="s">
        <v>3410</v>
      </c>
      <c r="B1617" t="s">
        <v>3411</v>
      </c>
      <c r="C1617" t="str">
        <f>IFERROR(VLOOKUP(Table1[[#This Row],[Ticker]],[1]!Table2[[Symbol]:[Industry]],2,FALSE),"-")</f>
        <v>-</v>
      </c>
      <c r="D1617" t="s">
        <v>573</v>
      </c>
      <c r="E1617">
        <v>752.83009210499995</v>
      </c>
      <c r="F1617">
        <v>407.35</v>
      </c>
      <c r="G1617">
        <v>-42.701913942447199</v>
      </c>
      <c r="H1617">
        <v>-0.77185452726239401</v>
      </c>
      <c r="I1617">
        <v>-6.2193402111503504</v>
      </c>
      <c r="J1617">
        <v>-6.8341767339191799</v>
      </c>
      <c r="K1617">
        <v>402.95451257421303</v>
      </c>
      <c r="L1617">
        <v>404.336998789083</v>
      </c>
      <c r="M1617">
        <v>47.480388674614701</v>
      </c>
      <c r="N1617">
        <v>0.91634070082896102</v>
      </c>
      <c r="O1617">
        <v>23.493310421013799</v>
      </c>
      <c r="P1617">
        <v>30.812459858702599</v>
      </c>
      <c r="Q1617">
        <v>6.0003468297866999E-2</v>
      </c>
    </row>
    <row r="1618" spans="1:17" hidden="1" x14ac:dyDescent="0.3">
      <c r="A1618" t="s">
        <v>3412</v>
      </c>
      <c r="B1618" t="s">
        <v>3413</v>
      </c>
      <c r="C1618" t="str">
        <f>IFERROR(VLOOKUP(Table1[[#This Row],[Ticker]],[1]!Table2[[Symbol]:[Industry]],2,FALSE),"-")</f>
        <v>-</v>
      </c>
      <c r="D1618" t="s">
        <v>273</v>
      </c>
      <c r="E1618">
        <v>750.83885344999999</v>
      </c>
      <c r="F1618">
        <v>672.65</v>
      </c>
      <c r="G1618">
        <v>58.281981033722502</v>
      </c>
      <c r="H1618">
        <v>8.9516219361828</v>
      </c>
      <c r="I1618">
        <v>74.849431091127201</v>
      </c>
      <c r="J1618">
        <v>-11.7108434005858</v>
      </c>
      <c r="M1618">
        <v>54.4234118579895</v>
      </c>
      <c r="O1618">
        <v>17.445922842488599</v>
      </c>
      <c r="P1618">
        <v>96.681286549707593</v>
      </c>
    </row>
    <row r="1619" spans="1:17" hidden="1" x14ac:dyDescent="0.3">
      <c r="A1619" t="s">
        <v>3414</v>
      </c>
      <c r="B1619" t="s">
        <v>3415</v>
      </c>
      <c r="C1619" t="str">
        <f>IFERROR(VLOOKUP(Table1[[#This Row],[Ticker]],[1]!Table2[[Symbol]:[Industry]],2,FALSE),"-")</f>
        <v>-</v>
      </c>
      <c r="D1619" t="s">
        <v>231</v>
      </c>
      <c r="E1619">
        <v>749.72812499999998</v>
      </c>
      <c r="F1619">
        <v>608</v>
      </c>
      <c r="G1619">
        <v>45.428449947917798</v>
      </c>
      <c r="H1619">
        <v>-5.9857302698622901</v>
      </c>
      <c r="I1619">
        <v>35.5198030170476</v>
      </c>
      <c r="J1619">
        <v>-14.081286560508699</v>
      </c>
      <c r="K1619">
        <v>629.14182583647903</v>
      </c>
      <c r="L1619">
        <v>494.669811519505</v>
      </c>
      <c r="M1619">
        <v>48.648249434161102</v>
      </c>
      <c r="N1619">
        <v>0.28863025962399202</v>
      </c>
      <c r="O1619">
        <v>43.585526315789402</v>
      </c>
      <c r="P1619">
        <v>122.710622710622</v>
      </c>
    </row>
    <row r="1620" spans="1:17" hidden="1" x14ac:dyDescent="0.3">
      <c r="A1620" t="s">
        <v>3416</v>
      </c>
      <c r="B1620" t="s">
        <v>3417</v>
      </c>
      <c r="C1620" t="str">
        <f>IFERROR(VLOOKUP(Table1[[#This Row],[Ticker]],[1]!Table2[[Symbol]:[Industry]],2,FALSE),"-")</f>
        <v>-</v>
      </c>
      <c r="D1620" t="s">
        <v>443</v>
      </c>
      <c r="E1620">
        <v>749.03341754999997</v>
      </c>
      <c r="F1620">
        <v>69.12</v>
      </c>
      <c r="G1620">
        <v>432.46118977404899</v>
      </c>
      <c r="H1620">
        <v>-3.6188641542841</v>
      </c>
      <c r="I1620">
        <v>44.020223011939997</v>
      </c>
      <c r="J1620">
        <v>3.9078867581443002</v>
      </c>
      <c r="K1620">
        <v>66.840431032606702</v>
      </c>
      <c r="L1620">
        <v>53.826370404957402</v>
      </c>
      <c r="M1620">
        <v>38.778166142068301</v>
      </c>
      <c r="N1620">
        <v>0.95979676247458201</v>
      </c>
      <c r="O1620">
        <v>35.228587962962898</v>
      </c>
      <c r="P1620">
        <v>501.56657963446401</v>
      </c>
      <c r="Q1620">
        <v>0.10478024516901401</v>
      </c>
    </row>
    <row r="1621" spans="1:17" hidden="1" x14ac:dyDescent="0.3">
      <c r="A1621" t="s">
        <v>3418</v>
      </c>
      <c r="B1621" t="s">
        <v>3419</v>
      </c>
      <c r="C1621" t="str">
        <f>IFERROR(VLOOKUP(Table1[[#This Row],[Ticker]],[1]!Table2[[Symbol]:[Industry]],2,FALSE),"-")</f>
        <v>-</v>
      </c>
      <c r="D1621" t="s">
        <v>3420</v>
      </c>
      <c r="E1621">
        <v>746.17678007999996</v>
      </c>
      <c r="F1621">
        <v>799.25</v>
      </c>
      <c r="G1621">
        <v>22.439984674387599</v>
      </c>
      <c r="H1621">
        <v>-2.2070705434486699</v>
      </c>
      <c r="I1621">
        <v>-17.8298831174037</v>
      </c>
      <c r="J1621">
        <v>-4.48930371044049</v>
      </c>
      <c r="K1621">
        <v>778.13864664384403</v>
      </c>
      <c r="L1621">
        <v>744.345383429251</v>
      </c>
      <c r="M1621">
        <v>64.6897956878732</v>
      </c>
      <c r="N1621">
        <v>2.01588923203466</v>
      </c>
      <c r="O1621">
        <v>26.243353143572001</v>
      </c>
      <c r="P1621">
        <v>62.366683595733797</v>
      </c>
      <c r="Q1621">
        <v>6.9592502629375996E-2</v>
      </c>
    </row>
    <row r="1622" spans="1:17" hidden="1" x14ac:dyDescent="0.3">
      <c r="A1622" t="s">
        <v>3421</v>
      </c>
      <c r="B1622" t="s">
        <v>3422</v>
      </c>
      <c r="C1622" t="str">
        <f>IFERROR(VLOOKUP(Table1[[#This Row],[Ticker]],[1]!Table2[[Symbol]:[Industry]],2,FALSE),"-")</f>
        <v>-</v>
      </c>
      <c r="D1622" t="s">
        <v>54</v>
      </c>
      <c r="E1622">
        <v>744.07595105400003</v>
      </c>
      <c r="F1622">
        <v>237.89</v>
      </c>
      <c r="G1622">
        <v>306.66244072997102</v>
      </c>
      <c r="H1622">
        <v>10.004266046622901</v>
      </c>
      <c r="I1622">
        <v>33.4787053674793</v>
      </c>
      <c r="J1622">
        <v>-7.1909183069528799</v>
      </c>
      <c r="K1622">
        <v>198.39471359002201</v>
      </c>
      <c r="L1622">
        <v>154.55062165117101</v>
      </c>
      <c r="M1622">
        <v>61.383101969913497</v>
      </c>
      <c r="N1622">
        <v>1.0455058102632599</v>
      </c>
      <c r="O1622">
        <v>6.42734036739669</v>
      </c>
      <c r="P1622">
        <v>335.69597069597</v>
      </c>
      <c r="Q1622">
        <v>9.7851623226386006E-2</v>
      </c>
    </row>
    <row r="1623" spans="1:17" hidden="1" x14ac:dyDescent="0.3">
      <c r="A1623" t="s">
        <v>3423</v>
      </c>
      <c r="B1623" t="s">
        <v>3424</v>
      </c>
      <c r="C1623" t="str">
        <f>IFERROR(VLOOKUP(Table1[[#This Row],[Ticker]],[1]!Table2[[Symbol]:[Industry]],2,FALSE),"-")</f>
        <v>-</v>
      </c>
      <c r="D1623" t="s">
        <v>46</v>
      </c>
      <c r="E1623">
        <v>742.05526399999997</v>
      </c>
      <c r="F1623">
        <v>639.95000000000005</v>
      </c>
      <c r="G1623">
        <v>358.54742241495302</v>
      </c>
      <c r="H1623">
        <v>50.497883393867397</v>
      </c>
      <c r="I1623">
        <v>375.114872472358</v>
      </c>
      <c r="J1623">
        <v>-1.9363682166670699</v>
      </c>
      <c r="K1623">
        <v>487.77500254089398</v>
      </c>
      <c r="M1623">
        <v>67.770237846133199</v>
      </c>
      <c r="N1623">
        <v>0.45585936959738799</v>
      </c>
      <c r="O1623">
        <v>5.56293460426593</v>
      </c>
      <c r="P1623">
        <v>420.28455284552803</v>
      </c>
    </row>
    <row r="1624" spans="1:17" hidden="1" x14ac:dyDescent="0.3">
      <c r="A1624" t="s">
        <v>3425</v>
      </c>
      <c r="B1624" t="s">
        <v>3426</v>
      </c>
      <c r="C1624" t="str">
        <f>IFERROR(VLOOKUP(Table1[[#This Row],[Ticker]],[1]!Table2[[Symbol]:[Industry]],2,FALSE),"-")</f>
        <v>-</v>
      </c>
      <c r="D1624" t="s">
        <v>80</v>
      </c>
      <c r="E1624">
        <v>740.48739699999999</v>
      </c>
      <c r="F1624">
        <v>684.3</v>
      </c>
      <c r="G1624">
        <v>24.0537183561487</v>
      </c>
      <c r="H1624">
        <v>11.808351321810999</v>
      </c>
      <c r="I1624">
        <v>-19.0654111035714</v>
      </c>
      <c r="J1624">
        <v>-3.3280566244598102</v>
      </c>
      <c r="K1624">
        <v>634.10975739545097</v>
      </c>
      <c r="L1624">
        <v>635.555781722294</v>
      </c>
      <c r="M1624">
        <v>60.467614287003002</v>
      </c>
      <c r="N1624">
        <v>1.5811834712685</v>
      </c>
      <c r="O1624">
        <v>41.180768668712503</v>
      </c>
      <c r="P1624">
        <v>69.381188118811806</v>
      </c>
      <c r="Q1624">
        <v>0.230366568849139</v>
      </c>
    </row>
    <row r="1625" spans="1:17" hidden="1" x14ac:dyDescent="0.3">
      <c r="A1625" t="s">
        <v>3427</v>
      </c>
      <c r="B1625" t="s">
        <v>3428</v>
      </c>
      <c r="C1625" t="str">
        <f>IFERROR(VLOOKUP(Table1[[#This Row],[Ticker]],[1]!Table2[[Symbol]:[Industry]],2,FALSE),"-")</f>
        <v>-</v>
      </c>
      <c r="D1625" t="s">
        <v>1401</v>
      </c>
      <c r="E1625">
        <v>739.49292000000003</v>
      </c>
      <c r="F1625">
        <v>766</v>
      </c>
      <c r="G1625">
        <v>265.81183085874301</v>
      </c>
      <c r="H1625">
        <v>5.9413500059574096</v>
      </c>
      <c r="I1625">
        <v>40.7339200914057</v>
      </c>
      <c r="J1625">
        <v>11.077630846255699</v>
      </c>
      <c r="K1625">
        <v>700.91566135625703</v>
      </c>
      <c r="L1625">
        <v>484.56411582766799</v>
      </c>
      <c r="M1625">
        <v>40.4294207645653</v>
      </c>
      <c r="N1625">
        <v>0.84936234058514604</v>
      </c>
      <c r="O1625">
        <v>9.3342036553524892</v>
      </c>
      <c r="P1625">
        <v>298.95833333333297</v>
      </c>
    </row>
    <row r="1626" spans="1:17" hidden="1" x14ac:dyDescent="0.3">
      <c r="A1626" t="s">
        <v>3429</v>
      </c>
      <c r="B1626" t="s">
        <v>3430</v>
      </c>
      <c r="C1626" t="str">
        <f>IFERROR(VLOOKUP(Table1[[#This Row],[Ticker]],[1]!Table2[[Symbol]:[Industry]],2,FALSE),"-")</f>
        <v>-</v>
      </c>
      <c r="D1626" t="s">
        <v>204</v>
      </c>
      <c r="E1626">
        <v>739.387565</v>
      </c>
      <c r="F1626">
        <v>180.64</v>
      </c>
      <c r="G1626">
        <v>-1.77745388287107</v>
      </c>
      <c r="H1626">
        <v>6.4900725739233396</v>
      </c>
      <c r="I1626">
        <v>-16.073337112436299</v>
      </c>
      <c r="J1626">
        <v>10.433680408937899</v>
      </c>
      <c r="K1626">
        <v>167.045673283013</v>
      </c>
      <c r="L1626">
        <v>159.29716484077801</v>
      </c>
      <c r="M1626">
        <v>77.840914580892303</v>
      </c>
      <c r="N1626">
        <v>2.3582510540888499</v>
      </c>
      <c r="O1626">
        <v>17.3051372896368</v>
      </c>
      <c r="P1626">
        <v>42.911392405063197</v>
      </c>
      <c r="Q1626">
        <v>7.3841592109179996E-3</v>
      </c>
    </row>
    <row r="1627" spans="1:17" hidden="1" x14ac:dyDescent="0.3">
      <c r="A1627" t="s">
        <v>3431</v>
      </c>
      <c r="B1627" t="s">
        <v>3432</v>
      </c>
      <c r="C1627" t="str">
        <f>IFERROR(VLOOKUP(Table1[[#This Row],[Ticker]],[1]!Table2[[Symbol]:[Industry]],2,FALSE),"-")</f>
        <v>-</v>
      </c>
      <c r="D1627" t="s">
        <v>573</v>
      </c>
      <c r="E1627">
        <v>739.17981139999995</v>
      </c>
      <c r="F1627">
        <v>828.25</v>
      </c>
      <c r="G1627">
        <v>-37.392680220480003</v>
      </c>
      <c r="H1627">
        <v>-3.53678788423885</v>
      </c>
      <c r="I1627">
        <v>-24.025076171274399</v>
      </c>
      <c r="J1627">
        <v>-0.49293585800677298</v>
      </c>
      <c r="K1627">
        <v>825.35839568547897</v>
      </c>
      <c r="L1627">
        <v>848.59450686493801</v>
      </c>
      <c r="M1627">
        <v>41.0428725033521</v>
      </c>
      <c r="N1627">
        <v>0.729478029503694</v>
      </c>
      <c r="O1627">
        <v>42.952007244189502</v>
      </c>
      <c r="P1627">
        <v>13.056238056238</v>
      </c>
      <c r="Q1627">
        <v>0.112499009866608</v>
      </c>
    </row>
    <row r="1628" spans="1:17" hidden="1" x14ac:dyDescent="0.3">
      <c r="A1628" t="s">
        <v>3433</v>
      </c>
      <c r="B1628" t="s">
        <v>3434</v>
      </c>
      <c r="C1628" t="str">
        <f>IFERROR(VLOOKUP(Table1[[#This Row],[Ticker]],[1]!Table2[[Symbol]:[Industry]],2,FALSE),"-")</f>
        <v>-</v>
      </c>
      <c r="D1628" t="s">
        <v>225</v>
      </c>
      <c r="E1628">
        <v>737.5361375</v>
      </c>
      <c r="F1628">
        <v>547.25</v>
      </c>
      <c r="G1628">
        <v>129.34701772049701</v>
      </c>
      <c r="H1628">
        <v>-19.282713999326202</v>
      </c>
      <c r="I1628">
        <v>99.482022337726306</v>
      </c>
      <c r="J1628">
        <v>-4.8903968296129596</v>
      </c>
      <c r="K1628">
        <v>518.92979559872197</v>
      </c>
      <c r="L1628">
        <v>364.97534871768102</v>
      </c>
      <c r="M1628">
        <v>41.464833875807898</v>
      </c>
      <c r="N1628">
        <v>0.47000601623062699</v>
      </c>
      <c r="O1628">
        <v>27.364093193238901</v>
      </c>
      <c r="P1628">
        <v>198.88039322774401</v>
      </c>
      <c r="Q1628">
        <v>0.122495172560958</v>
      </c>
    </row>
    <row r="1629" spans="1:17" hidden="1" x14ac:dyDescent="0.3">
      <c r="A1629" t="s">
        <v>3435</v>
      </c>
      <c r="B1629" t="s">
        <v>3436</v>
      </c>
      <c r="C1629" t="str">
        <f>IFERROR(VLOOKUP(Table1[[#This Row],[Ticker]],[1]!Table2[[Symbol]:[Industry]],2,FALSE),"-")</f>
        <v>-</v>
      </c>
      <c r="D1629" t="s">
        <v>127</v>
      </c>
      <c r="E1629">
        <v>737.42539560199998</v>
      </c>
      <c r="F1629">
        <v>217.82</v>
      </c>
      <c r="G1629">
        <v>-40.311307743776702</v>
      </c>
      <c r="H1629">
        <v>-4.1980253112329198</v>
      </c>
      <c r="I1629">
        <v>-26.029571972086298</v>
      </c>
      <c r="J1629">
        <v>-2.3939693245207998</v>
      </c>
      <c r="M1629">
        <v>60.846444433736501</v>
      </c>
      <c r="O1629">
        <v>25.332843632356902</v>
      </c>
      <c r="P1629">
        <v>3.7732253454025599</v>
      </c>
    </row>
    <row r="1630" spans="1:17" hidden="1" x14ac:dyDescent="0.3">
      <c r="A1630" t="s">
        <v>3437</v>
      </c>
      <c r="B1630" t="s">
        <v>3438</v>
      </c>
      <c r="C1630" t="str">
        <f>IFERROR(VLOOKUP(Table1[[#This Row],[Ticker]],[1]!Table2[[Symbol]:[Industry]],2,FALSE),"-")</f>
        <v>-</v>
      </c>
      <c r="D1630" t="s">
        <v>89</v>
      </c>
      <c r="E1630">
        <v>732.96016499999996</v>
      </c>
      <c r="F1630">
        <v>1401</v>
      </c>
      <c r="G1630">
        <v>40.609867745449797</v>
      </c>
      <c r="H1630">
        <v>3.53925812980598</v>
      </c>
      <c r="I1630">
        <v>67.149304706790303</v>
      </c>
      <c r="J1630">
        <v>-16.691559284254701</v>
      </c>
      <c r="K1630">
        <v>1248.72923804433</v>
      </c>
      <c r="L1630">
        <v>973.51047406394696</v>
      </c>
      <c r="M1630">
        <v>67.414246300183606</v>
      </c>
      <c r="N1630">
        <v>0.41143987472183302</v>
      </c>
      <c r="O1630">
        <v>7.4232690935046302</v>
      </c>
      <c r="P1630">
        <v>100.142857142857</v>
      </c>
      <c r="Q1630">
        <v>0.18175274805707201</v>
      </c>
    </row>
    <row r="1631" spans="1:17" hidden="1" x14ac:dyDescent="0.3">
      <c r="A1631" t="s">
        <v>3439</v>
      </c>
      <c r="B1631" t="s">
        <v>3440</v>
      </c>
      <c r="C1631" t="str">
        <f>IFERROR(VLOOKUP(Table1[[#This Row],[Ticker]],[1]!Table2[[Symbol]:[Industry]],2,FALSE),"-")</f>
        <v>-</v>
      </c>
      <c r="D1631" t="s">
        <v>627</v>
      </c>
      <c r="E1631">
        <v>731.49224000000004</v>
      </c>
      <c r="F1631">
        <v>495.95</v>
      </c>
      <c r="G1631">
        <v>259.185648116192</v>
      </c>
      <c r="H1631">
        <v>0.94821693366473203</v>
      </c>
      <c r="I1631">
        <v>429.259752969614</v>
      </c>
      <c r="J1631">
        <v>0.249410741937271</v>
      </c>
      <c r="K1631">
        <v>413.06259494191602</v>
      </c>
      <c r="L1631">
        <v>248.04951204119001</v>
      </c>
      <c r="M1631">
        <v>55.553532279994599</v>
      </c>
      <c r="N1631">
        <v>0.23455978975032801</v>
      </c>
      <c r="O1631">
        <v>4.84927916120576</v>
      </c>
      <c r="P1631">
        <v>483.47058823529397</v>
      </c>
    </row>
    <row r="1632" spans="1:17" hidden="1" x14ac:dyDescent="0.3">
      <c r="A1632" t="s">
        <v>3441</v>
      </c>
      <c r="B1632" t="s">
        <v>3442</v>
      </c>
      <c r="C1632" t="str">
        <f>IFERROR(VLOOKUP(Table1[[#This Row],[Ticker]],[1]!Table2[[Symbol]:[Industry]],2,FALSE),"-")</f>
        <v>-</v>
      </c>
      <c r="D1632" t="s">
        <v>305</v>
      </c>
      <c r="E1632">
        <v>730.91121950000002</v>
      </c>
      <c r="F1632">
        <v>76.41</v>
      </c>
      <c r="G1632">
        <v>39.177807403291098</v>
      </c>
      <c r="H1632">
        <v>1.67471571746784</v>
      </c>
      <c r="I1632">
        <v>-17.6410612935533</v>
      </c>
      <c r="J1632">
        <v>2.3538996824180898</v>
      </c>
      <c r="K1632">
        <v>74.337459729428403</v>
      </c>
      <c r="L1632">
        <v>69.359942002717702</v>
      </c>
      <c r="M1632">
        <v>67.778441249072202</v>
      </c>
      <c r="N1632">
        <v>0.63064436142473401</v>
      </c>
      <c r="O1632">
        <v>19.945033372595201</v>
      </c>
      <c r="P1632">
        <v>82.580645161290306</v>
      </c>
      <c r="Q1632">
        <v>7.4552240076263002E-2</v>
      </c>
    </row>
    <row r="1633" spans="1:17" hidden="1" x14ac:dyDescent="0.3">
      <c r="A1633" t="s">
        <v>3443</v>
      </c>
      <c r="B1633" t="s">
        <v>3444</v>
      </c>
      <c r="C1633" t="str">
        <f>IFERROR(VLOOKUP(Table1[[#This Row],[Ticker]],[1]!Table2[[Symbol]:[Industry]],2,FALSE),"-")</f>
        <v>-</v>
      </c>
      <c r="D1633" t="s">
        <v>127</v>
      </c>
      <c r="E1633">
        <v>727.87322303999997</v>
      </c>
      <c r="F1633">
        <v>220.79</v>
      </c>
      <c r="G1633">
        <v>181.500928543143</v>
      </c>
      <c r="H1633">
        <v>3.9626799084492799</v>
      </c>
      <c r="I1633">
        <v>-27.595812755029002</v>
      </c>
      <c r="J1633">
        <v>-6.6799182403772601</v>
      </c>
      <c r="K1633">
        <v>223.037997357764</v>
      </c>
      <c r="L1633">
        <v>205.04789440143699</v>
      </c>
      <c r="M1633">
        <v>49.288151132926401</v>
      </c>
      <c r="N1633">
        <v>1.0963390625848399</v>
      </c>
      <c r="O1633">
        <v>42.397753521445701</v>
      </c>
      <c r="P1633">
        <v>222.79239766081801</v>
      </c>
      <c r="Q1633">
        <v>0.13948114529574901</v>
      </c>
    </row>
    <row r="1634" spans="1:17" hidden="1" x14ac:dyDescent="0.3">
      <c r="A1634" t="s">
        <v>3445</v>
      </c>
      <c r="B1634" t="s">
        <v>3446</v>
      </c>
      <c r="C1634" t="str">
        <f>IFERROR(VLOOKUP(Table1[[#This Row],[Ticker]],[1]!Table2[[Symbol]:[Industry]],2,FALSE),"-")</f>
        <v>-</v>
      </c>
      <c r="D1634" t="s">
        <v>535</v>
      </c>
      <c r="E1634">
        <v>727.49735197500002</v>
      </c>
      <c r="F1634">
        <v>399.35</v>
      </c>
      <c r="G1634">
        <v>237.006800006503</v>
      </c>
      <c r="H1634">
        <v>62.7135532395029</v>
      </c>
      <c r="I1634">
        <v>55.469159788630201</v>
      </c>
      <c r="J1634">
        <v>-8.3278651749924197</v>
      </c>
      <c r="K1634">
        <v>301.688367075965</v>
      </c>
      <c r="L1634">
        <v>219.46556385818599</v>
      </c>
      <c r="M1634">
        <v>74.933029075312007</v>
      </c>
      <c r="N1634">
        <v>0.99103211635075195</v>
      </c>
      <c r="O1634">
        <v>10.5922123450607</v>
      </c>
      <c r="P1634">
        <v>309.79989738327299</v>
      </c>
      <c r="Q1634">
        <v>0.15025153899298099</v>
      </c>
    </row>
    <row r="1635" spans="1:17" hidden="1" x14ac:dyDescent="0.3">
      <c r="A1635" t="s">
        <v>3447</v>
      </c>
      <c r="B1635" t="s">
        <v>3448</v>
      </c>
      <c r="C1635" t="str">
        <f>IFERROR(VLOOKUP(Table1[[#This Row],[Ticker]],[1]!Table2[[Symbol]:[Industry]],2,FALSE),"-")</f>
        <v>-</v>
      </c>
      <c r="D1635" t="s">
        <v>257</v>
      </c>
      <c r="E1635">
        <v>727.22249999999997</v>
      </c>
      <c r="F1635">
        <v>1626.5</v>
      </c>
      <c r="G1635">
        <v>44.6218817516041</v>
      </c>
      <c r="H1635">
        <v>-11.4332749497205</v>
      </c>
      <c r="I1635">
        <v>25.081488801765101</v>
      </c>
      <c r="J1635">
        <v>-2.0769857635933202</v>
      </c>
      <c r="K1635">
        <v>1735.5727493107099</v>
      </c>
      <c r="L1635">
        <v>1542.8833474507201</v>
      </c>
      <c r="M1635">
        <v>28.725117864743201</v>
      </c>
      <c r="N1635">
        <v>0.80606397814886799</v>
      </c>
      <c r="O1635">
        <v>29.111589302182601</v>
      </c>
      <c r="P1635">
        <v>94.778755763127904</v>
      </c>
      <c r="Q1635">
        <v>9.2178585808305999E-2</v>
      </c>
    </row>
    <row r="1636" spans="1:17" hidden="1" x14ac:dyDescent="0.3">
      <c r="A1636" t="s">
        <v>3449</v>
      </c>
      <c r="B1636" t="s">
        <v>3450</v>
      </c>
      <c r="C1636" t="str">
        <f>IFERROR(VLOOKUP(Table1[[#This Row],[Ticker]],[1]!Table2[[Symbol]:[Industry]],2,FALSE),"-")</f>
        <v>-</v>
      </c>
      <c r="D1636" t="s">
        <v>1607</v>
      </c>
      <c r="E1636">
        <v>726.56735000000003</v>
      </c>
      <c r="F1636">
        <v>72.790000000000006</v>
      </c>
      <c r="G1636">
        <v>430.45916795867402</v>
      </c>
      <c r="H1636">
        <v>22.0248441967404</v>
      </c>
      <c r="I1636">
        <v>288.249582078743</v>
      </c>
      <c r="J1636">
        <v>7.61776383612328</v>
      </c>
      <c r="K1636">
        <v>54.374395855242497</v>
      </c>
      <c r="L1636">
        <v>34.527035345746903</v>
      </c>
      <c r="M1636">
        <v>93.960851956193906</v>
      </c>
      <c r="N1636">
        <v>0.57904288350380495</v>
      </c>
      <c r="O1636">
        <v>0</v>
      </c>
      <c r="P1636">
        <v>666.21052631578902</v>
      </c>
    </row>
    <row r="1637" spans="1:17" hidden="1" x14ac:dyDescent="0.3">
      <c r="A1637" t="s">
        <v>3451</v>
      </c>
      <c r="B1637" t="s">
        <v>3452</v>
      </c>
      <c r="C1637" t="str">
        <f>IFERROR(VLOOKUP(Table1[[#This Row],[Ticker]],[1]!Table2[[Symbol]:[Industry]],2,FALSE),"-")</f>
        <v>-</v>
      </c>
      <c r="D1637" t="s">
        <v>46</v>
      </c>
      <c r="E1637">
        <v>726.35610163199999</v>
      </c>
      <c r="F1637">
        <v>66.14</v>
      </c>
      <c r="G1637">
        <v>122.928374795905</v>
      </c>
      <c r="H1637">
        <v>-1.2328202134573301</v>
      </c>
      <c r="I1637">
        <v>27.8096358920419</v>
      </c>
      <c r="J1637">
        <v>-10.2244440451661</v>
      </c>
      <c r="K1637">
        <v>64.644767372902805</v>
      </c>
      <c r="L1637">
        <v>53.081153363552701</v>
      </c>
      <c r="M1637">
        <v>42.710957133871197</v>
      </c>
      <c r="N1637">
        <v>0.182683984617623</v>
      </c>
      <c r="O1637">
        <v>28.651345630480701</v>
      </c>
      <c r="P1637">
        <v>157.354085603112</v>
      </c>
      <c r="Q1637">
        <v>0.107489637173003</v>
      </c>
    </row>
    <row r="1638" spans="1:17" hidden="1" x14ac:dyDescent="0.3">
      <c r="A1638" t="s">
        <v>3453</v>
      </c>
      <c r="B1638" t="s">
        <v>3454</v>
      </c>
      <c r="C1638" t="str">
        <f>IFERROR(VLOOKUP(Table1[[#This Row],[Ticker]],[1]!Table2[[Symbol]:[Industry]],2,FALSE),"-")</f>
        <v>-</v>
      </c>
      <c r="D1638" t="s">
        <v>627</v>
      </c>
      <c r="E1638">
        <v>725.97373500000003</v>
      </c>
      <c r="F1638">
        <v>72.34</v>
      </c>
      <c r="G1638">
        <v>767.37291365234</v>
      </c>
      <c r="H1638">
        <v>0.83954138262971001</v>
      </c>
      <c r="I1638">
        <v>22.1199666030336</v>
      </c>
      <c r="J1638">
        <v>-2.18417673391918</v>
      </c>
      <c r="K1638">
        <v>66.549068602968504</v>
      </c>
      <c r="L1638">
        <v>49.771783383280798</v>
      </c>
      <c r="M1638">
        <v>50.290987893795801</v>
      </c>
      <c r="N1638">
        <v>0.82320972360885802</v>
      </c>
      <c r="O1638">
        <v>3.6770804534144101</v>
      </c>
      <c r="P1638">
        <v>796.40644361833904</v>
      </c>
      <c r="Q1638">
        <v>0.23264667528118399</v>
      </c>
    </row>
    <row r="1639" spans="1:17" hidden="1" x14ac:dyDescent="0.3">
      <c r="A1639" t="s">
        <v>3455</v>
      </c>
      <c r="B1639" t="s">
        <v>3456</v>
      </c>
      <c r="C1639" t="str">
        <f>IFERROR(VLOOKUP(Table1[[#This Row],[Ticker]],[1]!Table2[[Symbol]:[Industry]],2,FALSE),"-")</f>
        <v>-</v>
      </c>
      <c r="D1639" t="s">
        <v>627</v>
      </c>
      <c r="E1639">
        <v>723.17416832000004</v>
      </c>
      <c r="F1639">
        <v>157.15</v>
      </c>
      <c r="G1639">
        <v>94.667537649659394</v>
      </c>
      <c r="H1639">
        <v>9.7480559130416893</v>
      </c>
      <c r="I1639">
        <v>57.609677667163197</v>
      </c>
      <c r="J1639">
        <v>12.1191365190928</v>
      </c>
      <c r="K1639">
        <v>126.87547592961</v>
      </c>
      <c r="L1639">
        <v>101.04936485075601</v>
      </c>
      <c r="M1639">
        <v>67.736652670284101</v>
      </c>
      <c r="N1639">
        <v>0.28460420757625299</v>
      </c>
      <c r="O1639">
        <v>0.78905504295259099</v>
      </c>
      <c r="P1639">
        <v>143.832428238944</v>
      </c>
      <c r="Q1639">
        <v>2.2601989593246E-2</v>
      </c>
    </row>
    <row r="1640" spans="1:17" hidden="1" x14ac:dyDescent="0.3">
      <c r="A1640" t="s">
        <v>3457</v>
      </c>
      <c r="B1640" t="s">
        <v>3458</v>
      </c>
      <c r="C1640" t="str">
        <f>IFERROR(VLOOKUP(Table1[[#This Row],[Ticker]],[1]!Table2[[Symbol]:[Industry]],2,FALSE),"-")</f>
        <v>-</v>
      </c>
      <c r="D1640" t="s">
        <v>338</v>
      </c>
      <c r="E1640">
        <v>720.24324300000001</v>
      </c>
      <c r="F1640">
        <v>41.5</v>
      </c>
      <c r="G1640">
        <v>300.57309529280002</v>
      </c>
      <c r="H1640">
        <v>24.816954201986501</v>
      </c>
      <c r="I1640">
        <v>60.630896108089701</v>
      </c>
      <c r="J1640">
        <v>5.9038345495786899</v>
      </c>
      <c r="K1640">
        <v>31.667505091675199</v>
      </c>
      <c r="L1640">
        <v>26.996440183383399</v>
      </c>
      <c r="M1640">
        <v>55.1477349427213</v>
      </c>
      <c r="N1640">
        <v>0.87397005367316005</v>
      </c>
      <c r="O1640">
        <v>0</v>
      </c>
      <c r="P1640">
        <v>370.78842881451999</v>
      </c>
    </row>
    <row r="1641" spans="1:17" hidden="1" x14ac:dyDescent="0.3">
      <c r="A1641" t="s">
        <v>3459</v>
      </c>
      <c r="B1641" t="s">
        <v>3460</v>
      </c>
      <c r="C1641" t="str">
        <f>IFERROR(VLOOKUP(Table1[[#This Row],[Ticker]],[1]!Table2[[Symbol]:[Industry]],2,FALSE),"-")</f>
        <v>-</v>
      </c>
      <c r="D1641" t="s">
        <v>305</v>
      </c>
      <c r="E1641">
        <v>720.126318789999</v>
      </c>
      <c r="F1641">
        <v>116.08</v>
      </c>
      <c r="G1641">
        <v>4016.6807557482798</v>
      </c>
      <c r="H1641">
        <v>-5.1017595446506201</v>
      </c>
      <c r="I1641">
        <v>166.90816798550901</v>
      </c>
      <c r="J1641">
        <v>-2.2790919881564702</v>
      </c>
      <c r="K1641">
        <v>95.325240649164598</v>
      </c>
      <c r="L1641">
        <v>41.8014704645325</v>
      </c>
      <c r="M1641">
        <v>37.695555604245101</v>
      </c>
      <c r="N1641">
        <v>0.71931747635403398</v>
      </c>
      <c r="O1641">
        <v>20.3652653342522</v>
      </c>
      <c r="P1641">
        <v>4543.2</v>
      </c>
      <c r="Q1641">
        <v>0.147233881050299</v>
      </c>
    </row>
    <row r="1642" spans="1:17" hidden="1" x14ac:dyDescent="0.3">
      <c r="A1642" t="s">
        <v>3461</v>
      </c>
      <c r="B1642" t="s">
        <v>3462</v>
      </c>
      <c r="C1642" t="str">
        <f>IFERROR(VLOOKUP(Table1[[#This Row],[Ticker]],[1]!Table2[[Symbol]:[Industry]],2,FALSE),"-")</f>
        <v>-</v>
      </c>
      <c r="D1642" t="s">
        <v>127</v>
      </c>
      <c r="E1642">
        <v>719.23575000000005</v>
      </c>
      <c r="F1642">
        <v>3467.95</v>
      </c>
      <c r="G1642">
        <v>46.456690918043201</v>
      </c>
      <c r="H1642">
        <v>25.012307897249801</v>
      </c>
      <c r="I1642">
        <v>-3.3595831333858599</v>
      </c>
      <c r="J1642">
        <v>7.4600305831539799</v>
      </c>
      <c r="K1642">
        <v>2999.3688173932501</v>
      </c>
      <c r="L1642">
        <v>2710.4992580775101</v>
      </c>
      <c r="M1642">
        <v>73.289383395431202</v>
      </c>
      <c r="N1642">
        <v>1.8305843255876</v>
      </c>
      <c r="O1642">
        <v>15.3101976672097</v>
      </c>
      <c r="P1642">
        <v>92.450055493895604</v>
      </c>
      <c r="Q1642">
        <v>0.15464874530754499</v>
      </c>
    </row>
    <row r="1643" spans="1:17" hidden="1" x14ac:dyDescent="0.3">
      <c r="A1643" t="s">
        <v>3463</v>
      </c>
      <c r="B1643" t="s">
        <v>3464</v>
      </c>
      <c r="C1643" t="str">
        <f>IFERROR(VLOOKUP(Table1[[#This Row],[Ticker]],[1]!Table2[[Symbol]:[Industry]],2,FALSE),"-")</f>
        <v>-</v>
      </c>
      <c r="D1643" t="s">
        <v>357</v>
      </c>
      <c r="E1643">
        <v>718.80899999999997</v>
      </c>
      <c r="F1643">
        <v>270.85000000000002</v>
      </c>
      <c r="G1643">
        <v>-78.288799286842007</v>
      </c>
      <c r="H1643">
        <v>2.55489161336294</v>
      </c>
      <c r="I1643">
        <v>-5.6008204885903297</v>
      </c>
      <c r="J1643">
        <v>-4.2373067215056297</v>
      </c>
      <c r="K1643">
        <v>261.207174684395</v>
      </c>
      <c r="L1643">
        <v>278.385402261791</v>
      </c>
      <c r="M1643">
        <v>59.764925522806301</v>
      </c>
      <c r="N1643">
        <v>1.36658256325133</v>
      </c>
      <c r="O1643">
        <v>106.90419051135299</v>
      </c>
      <c r="P1643">
        <v>25.976744186046499</v>
      </c>
      <c r="Q1643">
        <v>0.10401485237757201</v>
      </c>
    </row>
    <row r="1644" spans="1:17" hidden="1" x14ac:dyDescent="0.3">
      <c r="A1644" t="s">
        <v>3465</v>
      </c>
      <c r="B1644" t="s">
        <v>3466</v>
      </c>
      <c r="C1644" t="str">
        <f>IFERROR(VLOOKUP(Table1[[#This Row],[Ticker]],[1]!Table2[[Symbol]:[Industry]],2,FALSE),"-")</f>
        <v>-</v>
      </c>
      <c r="D1644" t="s">
        <v>180</v>
      </c>
      <c r="E1644">
        <v>717.86839987200005</v>
      </c>
      <c r="F1644">
        <v>130.01</v>
      </c>
      <c r="G1644">
        <v>45.359494849561003</v>
      </c>
      <c r="H1644">
        <v>0.47263071345823399</v>
      </c>
      <c r="I1644">
        <v>-20.162210544021999</v>
      </c>
      <c r="J1644">
        <v>2.7475923885585298</v>
      </c>
      <c r="K1644">
        <v>132.67250924543899</v>
      </c>
      <c r="L1644">
        <v>134.431147345402</v>
      </c>
      <c r="M1644">
        <v>59.292282282352197</v>
      </c>
      <c r="N1644">
        <v>1.4263226129438</v>
      </c>
      <c r="O1644">
        <v>34.605030382278201</v>
      </c>
      <c r="P1644">
        <v>74.393024815559997</v>
      </c>
      <c r="Q1644">
        <v>0.11929535965650299</v>
      </c>
    </row>
    <row r="1645" spans="1:17" hidden="1" x14ac:dyDescent="0.3">
      <c r="A1645" t="s">
        <v>3467</v>
      </c>
      <c r="B1645" t="s">
        <v>3468</v>
      </c>
      <c r="C1645" t="str">
        <f>IFERROR(VLOOKUP(Table1[[#This Row],[Ticker]],[1]!Table2[[Symbol]:[Industry]],2,FALSE),"-")</f>
        <v>-</v>
      </c>
      <c r="D1645" t="s">
        <v>977</v>
      </c>
      <c r="E1645">
        <v>717.28899550000006</v>
      </c>
      <c r="F1645">
        <v>2294.9</v>
      </c>
      <c r="G1645">
        <v>186.87258883089001</v>
      </c>
      <c r="H1645">
        <v>5.1839755098787501</v>
      </c>
      <c r="I1645">
        <v>60.329643305019097</v>
      </c>
      <c r="J1645">
        <v>-8.34405383637319</v>
      </c>
      <c r="K1645">
        <v>2120.0796483744898</v>
      </c>
      <c r="L1645">
        <v>1516.89246841977</v>
      </c>
      <c r="M1645">
        <v>45.593493413483998</v>
      </c>
      <c r="N1645">
        <v>0.46159981889777901</v>
      </c>
      <c r="O1645">
        <v>21.922523857248599</v>
      </c>
      <c r="P1645">
        <v>247.73846503522901</v>
      </c>
      <c r="Q1645">
        <v>0.131036644042589</v>
      </c>
    </row>
    <row r="1646" spans="1:17" hidden="1" x14ac:dyDescent="0.3">
      <c r="A1646" t="s">
        <v>3469</v>
      </c>
      <c r="B1646" t="s">
        <v>3470</v>
      </c>
      <c r="C1646" t="str">
        <f>IFERROR(VLOOKUP(Table1[[#This Row],[Ticker]],[1]!Table2[[Symbol]:[Industry]],2,FALSE),"-")</f>
        <v>-</v>
      </c>
      <c r="D1646" t="s">
        <v>225</v>
      </c>
      <c r="E1646">
        <v>716.44924965799999</v>
      </c>
      <c r="F1646">
        <v>222.98</v>
      </c>
      <c r="G1646">
        <v>27.828939256653101</v>
      </c>
      <c r="H1646">
        <v>4.9443118888350703</v>
      </c>
      <c r="I1646">
        <v>-27.1475415500712</v>
      </c>
      <c r="J1646">
        <v>-5.9537419513104801</v>
      </c>
      <c r="K1646">
        <v>212.32677290887</v>
      </c>
      <c r="L1646">
        <v>215.222343433807</v>
      </c>
      <c r="M1646">
        <v>52.050826931637502</v>
      </c>
      <c r="N1646">
        <v>1.0794136824030001</v>
      </c>
      <c r="O1646">
        <v>55.5969145214817</v>
      </c>
      <c r="P1646">
        <v>62.167272727272703</v>
      </c>
      <c r="Q1646">
        <v>3.5042598173812001E-2</v>
      </c>
    </row>
    <row r="1647" spans="1:17" hidden="1" x14ac:dyDescent="0.3">
      <c r="A1647" t="s">
        <v>3471</v>
      </c>
      <c r="B1647" t="s">
        <v>3472</v>
      </c>
      <c r="C1647" t="str">
        <f>IFERROR(VLOOKUP(Table1[[#This Row],[Ticker]],[1]!Table2[[Symbol]:[Industry]],2,FALSE),"-")</f>
        <v>-</v>
      </c>
      <c r="D1647" t="s">
        <v>305</v>
      </c>
      <c r="E1647">
        <v>710.42399999999998</v>
      </c>
      <c r="F1647">
        <v>148.15</v>
      </c>
      <c r="G1647">
        <v>-16.926076314844899</v>
      </c>
      <c r="H1647">
        <v>1.49290927645956</v>
      </c>
      <c r="I1647">
        <v>-11.236151654409101</v>
      </c>
      <c r="J1647">
        <v>0.91933145184760701</v>
      </c>
      <c r="K1647">
        <v>147.29772300098099</v>
      </c>
      <c r="L1647">
        <v>144.780632185966</v>
      </c>
      <c r="M1647">
        <v>61.5612898658974</v>
      </c>
      <c r="N1647">
        <v>1.15026361882266</v>
      </c>
      <c r="O1647">
        <v>18.798515018562199</v>
      </c>
      <c r="P1647">
        <v>14.313271604938199</v>
      </c>
      <c r="Q1647">
        <v>9.6363029776931994E-2</v>
      </c>
    </row>
    <row r="1648" spans="1:17" hidden="1" x14ac:dyDescent="0.3">
      <c r="A1648" t="s">
        <v>3473</v>
      </c>
      <c r="B1648" t="s">
        <v>3474</v>
      </c>
      <c r="C1648" t="str">
        <f>IFERROR(VLOOKUP(Table1[[#This Row],[Ticker]],[1]!Table2[[Symbol]:[Industry]],2,FALSE),"-")</f>
        <v>-</v>
      </c>
      <c r="D1648" t="s">
        <v>1210</v>
      </c>
      <c r="E1648">
        <v>709.78901528799997</v>
      </c>
      <c r="F1648">
        <v>68.28</v>
      </c>
      <c r="G1648">
        <v>-34.134294385734798</v>
      </c>
      <c r="H1648">
        <v>-3.0779412682676801</v>
      </c>
      <c r="I1648">
        <v>-44.151922830055</v>
      </c>
      <c r="J1648">
        <v>-3.7284776884391002</v>
      </c>
      <c r="K1648">
        <v>70.184483066715302</v>
      </c>
      <c r="L1648">
        <v>73.488552325015107</v>
      </c>
      <c r="M1648">
        <v>47.147280057479698</v>
      </c>
      <c r="N1648">
        <v>0.38346367706312501</v>
      </c>
      <c r="O1648">
        <v>110.456942003514</v>
      </c>
      <c r="P1648">
        <v>17.0179948586118</v>
      </c>
      <c r="Q1648">
        <v>1.5310648144827001E-2</v>
      </c>
    </row>
    <row r="1649" spans="1:17" hidden="1" x14ac:dyDescent="0.3">
      <c r="A1649" t="s">
        <v>3475</v>
      </c>
      <c r="B1649" t="s">
        <v>3476</v>
      </c>
      <c r="C1649" t="str">
        <f>IFERROR(VLOOKUP(Table1[[#This Row],[Ticker]],[1]!Table2[[Symbol]:[Industry]],2,FALSE),"-")</f>
        <v>-</v>
      </c>
      <c r="D1649" t="s">
        <v>257</v>
      </c>
      <c r="E1649">
        <v>708.6726304</v>
      </c>
      <c r="F1649">
        <v>3362.1</v>
      </c>
      <c r="G1649">
        <v>11.7726683378435</v>
      </c>
      <c r="H1649">
        <v>2.7213563058488801</v>
      </c>
      <c r="I1649">
        <v>17.457598963012298</v>
      </c>
      <c r="J1649">
        <v>-4.2183534597235504</v>
      </c>
      <c r="K1649">
        <v>3308.4873223172999</v>
      </c>
      <c r="L1649">
        <v>2941.9408292742601</v>
      </c>
      <c r="M1649">
        <v>42.889824837083097</v>
      </c>
      <c r="N1649">
        <v>0.47830212495538499</v>
      </c>
      <c r="O1649">
        <v>30.037774010291098</v>
      </c>
      <c r="P1649">
        <v>46.051259774109397</v>
      </c>
      <c r="Q1649">
        <v>3.0027532819533999E-2</v>
      </c>
    </row>
    <row r="1650" spans="1:17" hidden="1" x14ac:dyDescent="0.3">
      <c r="A1650" t="s">
        <v>3477</v>
      </c>
      <c r="B1650" t="s">
        <v>3478</v>
      </c>
      <c r="C1650" t="str">
        <f>IFERROR(VLOOKUP(Table1[[#This Row],[Ticker]],[1]!Table2[[Symbol]:[Industry]],2,FALSE),"-")</f>
        <v>-</v>
      </c>
      <c r="D1650" t="s">
        <v>121</v>
      </c>
      <c r="E1650">
        <v>708.13499999999999</v>
      </c>
      <c r="F1650">
        <v>138.35</v>
      </c>
      <c r="G1650">
        <v>-36.453316062255603</v>
      </c>
      <c r="H1650">
        <v>-3.5496802812540902</v>
      </c>
      <c r="I1650">
        <v>-13.361495381373601</v>
      </c>
      <c r="J1650">
        <v>-2.3629031657939499</v>
      </c>
      <c r="K1650">
        <v>136.363059635838</v>
      </c>
      <c r="L1650">
        <v>137.65979784487601</v>
      </c>
      <c r="M1650">
        <v>52.6776893282752</v>
      </c>
      <c r="N1650">
        <v>1.34378232807594</v>
      </c>
      <c r="O1650">
        <v>25.1897361763642</v>
      </c>
      <c r="P1650">
        <v>17.245762711864302</v>
      </c>
      <c r="Q1650">
        <v>-6.5929898187584005E-2</v>
      </c>
    </row>
    <row r="1651" spans="1:17" hidden="1" x14ac:dyDescent="0.3">
      <c r="A1651" t="s">
        <v>3479</v>
      </c>
      <c r="B1651" t="s">
        <v>3480</v>
      </c>
      <c r="C1651" t="str">
        <f>IFERROR(VLOOKUP(Table1[[#This Row],[Ticker]],[1]!Table2[[Symbol]:[Industry]],2,FALSE),"-")</f>
        <v>-</v>
      </c>
      <c r="D1651" t="s">
        <v>127</v>
      </c>
      <c r="E1651">
        <v>708.01847999999995</v>
      </c>
      <c r="F1651">
        <v>129.13</v>
      </c>
      <c r="G1651">
        <v>68.141611276938903</v>
      </c>
      <c r="H1651">
        <v>42.879436243195698</v>
      </c>
      <c r="I1651">
        <v>12.4178659327983</v>
      </c>
      <c r="J1651">
        <v>25.746098495438599</v>
      </c>
      <c r="K1651">
        <v>102.96608096548201</v>
      </c>
      <c r="L1651">
        <v>92.113423715270699</v>
      </c>
      <c r="M1651">
        <v>92.883304993648096</v>
      </c>
      <c r="N1651">
        <v>3.0834655014004202</v>
      </c>
      <c r="O1651">
        <v>14.458297839386599</v>
      </c>
      <c r="P1651">
        <v>788.46841887986704</v>
      </c>
      <c r="Q1651">
        <v>0.15846715146041099</v>
      </c>
    </row>
    <row r="1652" spans="1:17" hidden="1" x14ac:dyDescent="0.3">
      <c r="A1652" t="s">
        <v>3481</v>
      </c>
      <c r="B1652" t="s">
        <v>3482</v>
      </c>
      <c r="C1652" t="str">
        <f>IFERROR(VLOOKUP(Table1[[#This Row],[Ticker]],[1]!Table2[[Symbol]:[Industry]],2,FALSE),"-")</f>
        <v>-</v>
      </c>
      <c r="D1652" t="s">
        <v>535</v>
      </c>
      <c r="E1652">
        <v>707.72264099999995</v>
      </c>
      <c r="F1652">
        <v>26.08</v>
      </c>
      <c r="G1652">
        <v>125.405494424244</v>
      </c>
      <c r="H1652">
        <v>-0.77865876260727995</v>
      </c>
      <c r="I1652">
        <v>24.436807230513299</v>
      </c>
      <c r="J1652">
        <v>-7.6938587632153501</v>
      </c>
      <c r="K1652">
        <v>24.947161532463301</v>
      </c>
      <c r="L1652">
        <v>20.168130558039</v>
      </c>
      <c r="M1652">
        <v>39.886640991206797</v>
      </c>
      <c r="N1652">
        <v>1.196926929949</v>
      </c>
      <c r="O1652">
        <v>13.535276073619601</v>
      </c>
      <c r="P1652">
        <v>170.25906735751201</v>
      </c>
      <c r="Q1652">
        <v>5.5805535299887001E-2</v>
      </c>
    </row>
    <row r="1653" spans="1:17" hidden="1" x14ac:dyDescent="0.3">
      <c r="A1653" t="s">
        <v>3483</v>
      </c>
      <c r="B1653" t="s">
        <v>3484</v>
      </c>
      <c r="C1653" t="str">
        <f>IFERROR(VLOOKUP(Table1[[#This Row],[Ticker]],[1]!Table2[[Symbol]:[Industry]],2,FALSE),"-")</f>
        <v>-</v>
      </c>
      <c r="D1653" t="s">
        <v>750</v>
      </c>
      <c r="E1653">
        <v>707.21619580000004</v>
      </c>
      <c r="F1653">
        <v>479.6</v>
      </c>
      <c r="G1653">
        <v>-24.783991872313401</v>
      </c>
      <c r="H1653">
        <v>9.2228272622492806</v>
      </c>
      <c r="I1653">
        <v>-16.546079908594201</v>
      </c>
      <c r="J1653">
        <v>-4.2341767339191803</v>
      </c>
      <c r="K1653">
        <v>466.76193771902302</v>
      </c>
      <c r="L1653">
        <v>446.18689281576502</v>
      </c>
      <c r="M1653">
        <v>55.2811617850994</v>
      </c>
      <c r="N1653">
        <v>1.09927114526244</v>
      </c>
      <c r="O1653">
        <v>19.2660550458715</v>
      </c>
      <c r="P1653">
        <v>25.8462345840986</v>
      </c>
    </row>
    <row r="1654" spans="1:17" hidden="1" x14ac:dyDescent="0.3">
      <c r="A1654" t="s">
        <v>3485</v>
      </c>
      <c r="B1654" t="s">
        <v>3486</v>
      </c>
      <c r="C1654" t="str">
        <f>IFERROR(VLOOKUP(Table1[[#This Row],[Ticker]],[1]!Table2[[Symbol]:[Industry]],2,FALSE),"-")</f>
        <v>-</v>
      </c>
      <c r="D1654" t="s">
        <v>573</v>
      </c>
      <c r="E1654">
        <v>705.41581110000004</v>
      </c>
      <c r="F1654">
        <v>952.2</v>
      </c>
      <c r="G1654">
        <v>-21.104938296970801</v>
      </c>
      <c r="H1654">
        <v>-12.894237842647</v>
      </c>
      <c r="I1654">
        <v>-4.10145034218937</v>
      </c>
      <c r="J1654">
        <v>-0.755214362197412</v>
      </c>
      <c r="K1654">
        <v>964.92860256194001</v>
      </c>
      <c r="L1654">
        <v>893.28052079042902</v>
      </c>
      <c r="M1654">
        <v>52.1267174804794</v>
      </c>
      <c r="N1654">
        <v>0.90394144407969801</v>
      </c>
      <c r="O1654">
        <v>18.147448015122801</v>
      </c>
      <c r="P1654">
        <v>30.438356164383499</v>
      </c>
      <c r="Q1654">
        <v>0.106467662070729</v>
      </c>
    </row>
    <row r="1655" spans="1:17" hidden="1" x14ac:dyDescent="0.3">
      <c r="A1655" t="s">
        <v>3487</v>
      </c>
      <c r="B1655" t="s">
        <v>3488</v>
      </c>
      <c r="C1655" t="str">
        <f>IFERROR(VLOOKUP(Table1[[#This Row],[Ticker]],[1]!Table2[[Symbol]:[Industry]],2,FALSE),"-")</f>
        <v>-</v>
      </c>
      <c r="D1655" t="s">
        <v>298</v>
      </c>
      <c r="E1655">
        <v>703.28524431000005</v>
      </c>
      <c r="F1655">
        <v>622.35</v>
      </c>
      <c r="G1655">
        <v>-47.610816752153703</v>
      </c>
      <c r="H1655">
        <v>12.995072488234999</v>
      </c>
      <c r="I1655">
        <v>15.1561901621531</v>
      </c>
      <c r="J1655">
        <v>6.2480150469027302</v>
      </c>
      <c r="K1655">
        <v>567.58756381125897</v>
      </c>
      <c r="L1655">
        <v>536.15595517711995</v>
      </c>
      <c r="M1655">
        <v>61.432989483062002</v>
      </c>
      <c r="N1655">
        <v>1.52323059480254</v>
      </c>
      <c r="O1655">
        <v>25.055776366319101</v>
      </c>
      <c r="P1655">
        <v>51.9780219780219</v>
      </c>
      <c r="Q1655">
        <v>0.12886399448956901</v>
      </c>
    </row>
    <row r="1656" spans="1:17" hidden="1" x14ac:dyDescent="0.3">
      <c r="A1656" t="s">
        <v>3489</v>
      </c>
      <c r="B1656" t="s">
        <v>3490</v>
      </c>
      <c r="C1656" t="str">
        <f>IFERROR(VLOOKUP(Table1[[#This Row],[Ticker]],[1]!Table2[[Symbol]:[Industry]],2,FALSE),"-")</f>
        <v>-</v>
      </c>
      <c r="D1656" t="s">
        <v>706</v>
      </c>
      <c r="E1656">
        <v>702.20806600000003</v>
      </c>
      <c r="F1656">
        <v>407.8</v>
      </c>
      <c r="G1656">
        <v>-13.6565318050143</v>
      </c>
      <c r="H1656">
        <v>-10.5125653598264</v>
      </c>
      <c r="I1656">
        <v>-22.632397785012301</v>
      </c>
      <c r="J1656">
        <v>-3.3216001941184801</v>
      </c>
      <c r="K1656">
        <v>442.64307577546498</v>
      </c>
      <c r="L1656">
        <v>433.30082436896799</v>
      </c>
      <c r="M1656">
        <v>34.984399208497102</v>
      </c>
      <c r="N1656">
        <v>0.409989071150763</v>
      </c>
      <c r="O1656">
        <v>34.379597842079399</v>
      </c>
      <c r="P1656">
        <v>23.5383217206907</v>
      </c>
      <c r="Q1656">
        <v>1.1055693933428E-2</v>
      </c>
    </row>
    <row r="1657" spans="1:17" hidden="1" x14ac:dyDescent="0.3">
      <c r="A1657" t="s">
        <v>3491</v>
      </c>
      <c r="B1657" t="s">
        <v>3492</v>
      </c>
      <c r="C1657" t="str">
        <f>IFERROR(VLOOKUP(Table1[[#This Row],[Ticker]],[1]!Table2[[Symbol]:[Industry]],2,FALSE),"-")</f>
        <v>-</v>
      </c>
      <c r="D1657" t="s">
        <v>1401</v>
      </c>
      <c r="E1657">
        <v>701.63976611999999</v>
      </c>
      <c r="F1657">
        <v>1177.75</v>
      </c>
      <c r="G1657">
        <v>-20.1590210683793</v>
      </c>
      <c r="H1657">
        <v>8.1462795507753505</v>
      </c>
      <c r="I1657">
        <v>5.2382974649815601</v>
      </c>
      <c r="J1657">
        <v>8.5598594609863396E-2</v>
      </c>
      <c r="K1657">
        <v>1093.3878596593599</v>
      </c>
      <c r="L1657">
        <v>1025.9450256196201</v>
      </c>
      <c r="M1657">
        <v>77.730720500455305</v>
      </c>
      <c r="N1657">
        <v>1.3996713025304099</v>
      </c>
      <c r="O1657">
        <v>5.8798556569730396</v>
      </c>
      <c r="P1657">
        <v>47.21875</v>
      </c>
      <c r="Q1657">
        <v>2.6482928220161999E-2</v>
      </c>
    </row>
    <row r="1658" spans="1:17" hidden="1" x14ac:dyDescent="0.3">
      <c r="A1658" t="s">
        <v>3493</v>
      </c>
      <c r="B1658" t="s">
        <v>3494</v>
      </c>
      <c r="C1658" t="str">
        <f>IFERROR(VLOOKUP(Table1[[#This Row],[Ticker]],[1]!Table2[[Symbol]:[Industry]],2,FALSE),"-")</f>
        <v>-</v>
      </c>
      <c r="D1658" t="s">
        <v>204</v>
      </c>
      <c r="E1658">
        <v>700.66812000000004</v>
      </c>
      <c r="F1658">
        <v>124.08</v>
      </c>
      <c r="G1658">
        <v>-49.926102487516303</v>
      </c>
      <c r="H1658">
        <v>-7.5809423397508802</v>
      </c>
      <c r="I1658">
        <v>-18.679231836031899</v>
      </c>
      <c r="J1658">
        <v>-4.7995261039077102</v>
      </c>
      <c r="K1658">
        <v>129.15637613507801</v>
      </c>
      <c r="L1658">
        <v>129.85181305715599</v>
      </c>
      <c r="M1658">
        <v>36.8086860333853</v>
      </c>
      <c r="N1658">
        <v>0.39915498574256197</v>
      </c>
      <c r="O1658">
        <v>28.1431334622824</v>
      </c>
      <c r="P1658">
        <v>14.782608695652099</v>
      </c>
      <c r="Q1658">
        <v>5.0245909613906001E-2</v>
      </c>
    </row>
    <row r="1659" spans="1:17" hidden="1" x14ac:dyDescent="0.3">
      <c r="A1659" t="s">
        <v>3495</v>
      </c>
      <c r="B1659" t="s">
        <v>3496</v>
      </c>
      <c r="C1659" t="str">
        <f>IFERROR(VLOOKUP(Table1[[#This Row],[Ticker]],[1]!Table2[[Symbol]:[Industry]],2,FALSE),"-")</f>
        <v>-</v>
      </c>
      <c r="D1659" t="s">
        <v>410</v>
      </c>
      <c r="E1659">
        <v>697.81039873999998</v>
      </c>
      <c r="F1659">
        <v>314.10000000000002</v>
      </c>
      <c r="G1659">
        <v>-35.884063773828103</v>
      </c>
      <c r="H1659">
        <v>-15.709710201440799</v>
      </c>
      <c r="I1659">
        <v>4.7135507573262396</v>
      </c>
      <c r="J1659">
        <v>-8.2198983758200299</v>
      </c>
      <c r="K1659">
        <v>341.89430211007402</v>
      </c>
      <c r="L1659">
        <v>321.02602280793099</v>
      </c>
      <c r="M1659">
        <v>30.540659146076599</v>
      </c>
      <c r="N1659">
        <v>0.28775536083541198</v>
      </c>
      <c r="O1659">
        <v>60.983763132760203</v>
      </c>
      <c r="P1659">
        <v>36.4465682015638</v>
      </c>
      <c r="Q1659">
        <v>-1.0228562834036E-2</v>
      </c>
    </row>
    <row r="1660" spans="1:17" hidden="1" x14ac:dyDescent="0.3">
      <c r="A1660" t="s">
        <v>3497</v>
      </c>
      <c r="B1660" t="s">
        <v>3498</v>
      </c>
      <c r="C1660" t="str">
        <f>IFERROR(VLOOKUP(Table1[[#This Row],[Ticker]],[1]!Table2[[Symbol]:[Industry]],2,FALSE),"-")</f>
        <v>-</v>
      </c>
      <c r="D1660" t="s">
        <v>627</v>
      </c>
      <c r="E1660">
        <v>696.78647999999998</v>
      </c>
      <c r="F1660">
        <v>795.6</v>
      </c>
      <c r="G1660">
        <v>-7.2502170075637196</v>
      </c>
      <c r="H1660">
        <v>-11.281680431360099</v>
      </c>
      <c r="I1660">
        <v>16.4177691113312</v>
      </c>
      <c r="J1660">
        <v>-9.8313031707007905</v>
      </c>
      <c r="K1660">
        <v>827.13195366633101</v>
      </c>
      <c r="L1660">
        <v>725.03291981240204</v>
      </c>
      <c r="M1660">
        <v>28.620721845287601</v>
      </c>
      <c r="N1660">
        <v>0.80564555082998501</v>
      </c>
      <c r="O1660">
        <v>28.205128205128101</v>
      </c>
      <c r="P1660">
        <v>62.201834862385297</v>
      </c>
      <c r="Q1660">
        <v>-5.4838468185434003E-2</v>
      </c>
    </row>
    <row r="1661" spans="1:17" hidden="1" x14ac:dyDescent="0.3">
      <c r="A1661" t="s">
        <v>3499</v>
      </c>
      <c r="B1661" t="s">
        <v>3500</v>
      </c>
      <c r="C1661" t="str">
        <f>IFERROR(VLOOKUP(Table1[[#This Row],[Ticker]],[1]!Table2[[Symbol]:[Industry]],2,FALSE),"-")</f>
        <v>-</v>
      </c>
      <c r="D1661" t="s">
        <v>3420</v>
      </c>
      <c r="E1661">
        <v>694.81100000000004</v>
      </c>
      <c r="F1661">
        <v>275.8</v>
      </c>
      <c r="G1661">
        <v>-41.477974410443302</v>
      </c>
      <c r="H1661">
        <v>-1.6734448679371099</v>
      </c>
      <c r="I1661">
        <v>-24.910524353038699</v>
      </c>
      <c r="J1661">
        <v>-10.1087668978536</v>
      </c>
      <c r="M1661">
        <v>40.555847890959399</v>
      </c>
      <c r="O1661">
        <v>38.796229151558997</v>
      </c>
      <c r="P1661">
        <v>7.734375</v>
      </c>
    </row>
    <row r="1662" spans="1:17" hidden="1" x14ac:dyDescent="0.3">
      <c r="A1662" t="s">
        <v>3501</v>
      </c>
      <c r="B1662" t="s">
        <v>3502</v>
      </c>
      <c r="C1662" t="str">
        <f>IFERROR(VLOOKUP(Table1[[#This Row],[Ticker]],[1]!Table2[[Symbol]:[Industry]],2,FALSE),"-")</f>
        <v>-</v>
      </c>
      <c r="D1662" t="s">
        <v>170</v>
      </c>
      <c r="E1662">
        <v>694.701833714999</v>
      </c>
      <c r="F1662">
        <v>279.89999999999998</v>
      </c>
      <c r="G1662">
        <v>-50.365739072238398</v>
      </c>
      <c r="H1662">
        <v>-1.61234794999604</v>
      </c>
      <c r="I1662">
        <v>-20.013561328908001</v>
      </c>
      <c r="J1662">
        <v>2.2225882894705302</v>
      </c>
      <c r="K1662">
        <v>292.85659773331599</v>
      </c>
      <c r="L1662">
        <v>305.274793932168</v>
      </c>
      <c r="M1662">
        <v>44.409380733847101</v>
      </c>
      <c r="N1662">
        <v>0.97393417823295103</v>
      </c>
      <c r="O1662">
        <v>35.7627724187209</v>
      </c>
      <c r="P1662">
        <v>14.1284403669724</v>
      </c>
      <c r="Q1662">
        <v>-2.4381352280153E-2</v>
      </c>
    </row>
    <row r="1663" spans="1:17" hidden="1" x14ac:dyDescent="0.3">
      <c r="A1663" t="s">
        <v>3503</v>
      </c>
      <c r="B1663" t="s">
        <v>3504</v>
      </c>
      <c r="C1663" t="str">
        <f>IFERROR(VLOOKUP(Table1[[#This Row],[Ticker]],[1]!Table2[[Symbol]:[Industry]],2,FALSE),"-")</f>
        <v>-</v>
      </c>
      <c r="D1663" t="s">
        <v>138</v>
      </c>
      <c r="E1663">
        <v>694.36067400000002</v>
      </c>
      <c r="F1663">
        <v>12.5</v>
      </c>
      <c r="G1663">
        <v>167.40915778103599</v>
      </c>
      <c r="H1663">
        <v>-16.897430248384101</v>
      </c>
      <c r="I1663">
        <v>-34.341079908594203</v>
      </c>
      <c r="J1663">
        <v>-8.2440502405952092</v>
      </c>
      <c r="K1663">
        <v>15.066325907893299</v>
      </c>
      <c r="L1663">
        <v>13.8629739958694</v>
      </c>
      <c r="M1663">
        <v>29.267331129124699</v>
      </c>
      <c r="N1663">
        <v>0.508027381718822</v>
      </c>
      <c r="O1663">
        <v>75.12</v>
      </c>
      <c r="P1663">
        <v>305.40540540540502</v>
      </c>
    </row>
    <row r="1664" spans="1:17" hidden="1" x14ac:dyDescent="0.3">
      <c r="A1664" t="s">
        <v>3505</v>
      </c>
      <c r="B1664" t="s">
        <v>3506</v>
      </c>
      <c r="C1664" t="str">
        <f>IFERROR(VLOOKUP(Table1[[#This Row],[Ticker]],[1]!Table2[[Symbol]:[Industry]],2,FALSE),"-")</f>
        <v>-</v>
      </c>
      <c r="D1664" t="s">
        <v>3507</v>
      </c>
      <c r="E1664">
        <v>690.17250000000001</v>
      </c>
      <c r="F1664">
        <v>592.4</v>
      </c>
      <c r="G1664">
        <v>-8.2464976487392807</v>
      </c>
      <c r="H1664">
        <v>-13.109796724451799</v>
      </c>
      <c r="I1664">
        <v>41.0054226820792</v>
      </c>
      <c r="J1664">
        <v>-5.4202423076896702</v>
      </c>
      <c r="K1664">
        <v>572.54116064725702</v>
      </c>
      <c r="L1664">
        <v>486.49980915562901</v>
      </c>
      <c r="M1664">
        <v>43.303191801848698</v>
      </c>
      <c r="N1664">
        <v>0.25909946211012402</v>
      </c>
      <c r="O1664">
        <v>13.605671843349</v>
      </c>
      <c r="P1664">
        <v>78.433734939759006</v>
      </c>
      <c r="Q1664">
        <v>0.10352932092738699</v>
      </c>
    </row>
    <row r="1665" spans="1:17" hidden="1" x14ac:dyDescent="0.3">
      <c r="A1665" t="s">
        <v>3508</v>
      </c>
      <c r="B1665" t="s">
        <v>3509</v>
      </c>
      <c r="C1665" t="str">
        <f>IFERROR(VLOOKUP(Table1[[#This Row],[Ticker]],[1]!Table2[[Symbol]:[Industry]],2,FALSE),"-")</f>
        <v>-</v>
      </c>
      <c r="E1665">
        <v>689.91281100000003</v>
      </c>
      <c r="F1665">
        <v>263.89999999999998</v>
      </c>
      <c r="G1665">
        <v>13.207617018316199</v>
      </c>
      <c r="H1665">
        <v>21.249182093967502</v>
      </c>
      <c r="I1665">
        <v>29.775067075720901</v>
      </c>
      <c r="J1665">
        <v>-7.4175687733696796</v>
      </c>
      <c r="M1665">
        <v>53.797009445799901</v>
      </c>
      <c r="O1665">
        <v>19.136036377415699</v>
      </c>
      <c r="P1665">
        <v>49.349179400113101</v>
      </c>
    </row>
    <row r="1666" spans="1:17" hidden="1" x14ac:dyDescent="0.3">
      <c r="A1666" t="s">
        <v>3510</v>
      </c>
      <c r="B1666" t="s">
        <v>3511</v>
      </c>
      <c r="C1666" t="str">
        <f>IFERROR(VLOOKUP(Table1[[#This Row],[Ticker]],[1]!Table2[[Symbol]:[Industry]],2,FALSE),"-")</f>
        <v>-</v>
      </c>
      <c r="D1666" t="s">
        <v>21</v>
      </c>
      <c r="E1666">
        <v>689.63774052999997</v>
      </c>
      <c r="F1666">
        <v>1407.15</v>
      </c>
      <c r="G1666">
        <v>44.989472754752903</v>
      </c>
      <c r="H1666">
        <v>-24.268533268137901</v>
      </c>
      <c r="I1666">
        <v>-43.391637673118197</v>
      </c>
      <c r="J1666">
        <v>-4.7322997167627303</v>
      </c>
      <c r="K1666">
        <v>1627.0147740024699</v>
      </c>
      <c r="L1666">
        <v>1575.97657404852</v>
      </c>
      <c r="M1666">
        <v>36.456427672404899</v>
      </c>
      <c r="N1666">
        <v>0.89292632422683804</v>
      </c>
      <c r="O1666">
        <v>64.161603240592598</v>
      </c>
      <c r="P1666">
        <v>126.266280752532</v>
      </c>
      <c r="Q1666">
        <v>0.15002167128396501</v>
      </c>
    </row>
    <row r="1667" spans="1:17" hidden="1" x14ac:dyDescent="0.3">
      <c r="A1667" t="s">
        <v>3512</v>
      </c>
      <c r="B1667" t="s">
        <v>3513</v>
      </c>
      <c r="C1667" t="str">
        <f>IFERROR(VLOOKUP(Table1[[#This Row],[Ticker]],[1]!Table2[[Symbol]:[Industry]],2,FALSE),"-")</f>
        <v>-</v>
      </c>
      <c r="D1667" t="s">
        <v>276</v>
      </c>
      <c r="E1667">
        <v>689.38946999999996</v>
      </c>
      <c r="F1667">
        <v>217.55</v>
      </c>
      <c r="G1667">
        <v>-0.79892931760518504</v>
      </c>
      <c r="H1667">
        <v>15.887486221008301</v>
      </c>
      <c r="I1667">
        <v>10.374123366391601</v>
      </c>
      <c r="J1667">
        <v>4.0290549410313501</v>
      </c>
      <c r="K1667">
        <v>192.22608547300501</v>
      </c>
      <c r="L1667">
        <v>178.78023016725399</v>
      </c>
      <c r="M1667">
        <v>76.913088938724897</v>
      </c>
      <c r="N1667">
        <v>1.4606008129631101</v>
      </c>
      <c r="O1667">
        <v>9.4001378993334708</v>
      </c>
      <c r="P1667">
        <v>51.286509040333698</v>
      </c>
      <c r="Q1667">
        <v>2.2874633251465E-2</v>
      </c>
    </row>
    <row r="1668" spans="1:17" hidden="1" x14ac:dyDescent="0.3">
      <c r="A1668" t="s">
        <v>3514</v>
      </c>
      <c r="B1668" t="s">
        <v>3515</v>
      </c>
      <c r="C1668" t="str">
        <f>IFERROR(VLOOKUP(Table1[[#This Row],[Ticker]],[1]!Table2[[Symbol]:[Industry]],2,FALSE),"-")</f>
        <v>-</v>
      </c>
      <c r="D1668" t="s">
        <v>627</v>
      </c>
      <c r="E1668">
        <v>688.72950000000003</v>
      </c>
      <c r="F1668">
        <v>542.20000000000005</v>
      </c>
      <c r="G1668">
        <v>208.36534993443601</v>
      </c>
      <c r="H1668">
        <v>36.355249859702397</v>
      </c>
      <c r="I1668">
        <v>77.479619863695106</v>
      </c>
      <c r="J1668">
        <v>15.9565624941796</v>
      </c>
      <c r="K1668">
        <v>442.46792987542801</v>
      </c>
      <c r="L1668">
        <v>322.00389842214298</v>
      </c>
      <c r="M1668">
        <v>74.832535798635504</v>
      </c>
      <c r="N1668">
        <v>1.8244154233007199</v>
      </c>
      <c r="O1668">
        <v>21.1729988933972</v>
      </c>
      <c r="P1668">
        <v>270.86183310533499</v>
      </c>
      <c r="Q1668">
        <v>0.138519252087555</v>
      </c>
    </row>
    <row r="1669" spans="1:17" hidden="1" x14ac:dyDescent="0.3">
      <c r="A1669" t="s">
        <v>3516</v>
      </c>
      <c r="B1669" t="s">
        <v>3517</v>
      </c>
      <c r="C1669" t="str">
        <f>IFERROR(VLOOKUP(Table1[[#This Row],[Ticker]],[1]!Table2[[Symbol]:[Industry]],2,FALSE),"-")</f>
        <v>-</v>
      </c>
      <c r="D1669" t="s">
        <v>817</v>
      </c>
      <c r="E1669">
        <v>687.32867500500004</v>
      </c>
      <c r="F1669">
        <v>307.55</v>
      </c>
      <c r="G1669">
        <v>21.174040241571198</v>
      </c>
      <c r="H1669">
        <v>11.8524756746985</v>
      </c>
      <c r="I1669">
        <v>26.5081632003076</v>
      </c>
      <c r="J1669">
        <v>3.5292984433857901</v>
      </c>
      <c r="K1669">
        <v>276.357175433826</v>
      </c>
      <c r="M1669">
        <v>61.6009646032362</v>
      </c>
      <c r="N1669">
        <v>0.97607215935190195</v>
      </c>
      <c r="O1669">
        <v>3.9180621037229799</v>
      </c>
      <c r="P1669">
        <v>97.972320566462798</v>
      </c>
    </row>
    <row r="1670" spans="1:17" hidden="1" x14ac:dyDescent="0.3">
      <c r="A1670" t="s">
        <v>3518</v>
      </c>
      <c r="B1670" t="s">
        <v>3519</v>
      </c>
      <c r="C1670" t="str">
        <f>IFERROR(VLOOKUP(Table1[[#This Row],[Ticker]],[1]!Table2[[Symbol]:[Industry]],2,FALSE),"-")</f>
        <v>-</v>
      </c>
      <c r="D1670" t="s">
        <v>576</v>
      </c>
      <c r="E1670">
        <v>685.50413026000001</v>
      </c>
      <c r="F1670">
        <v>296.85000000000002</v>
      </c>
      <c r="G1670">
        <v>4.14278228164574</v>
      </c>
      <c r="H1670">
        <v>-5.2820063263685304</v>
      </c>
      <c r="I1670">
        <v>-16.007915814361901</v>
      </c>
      <c r="J1670">
        <v>-1.72693923805962</v>
      </c>
      <c r="K1670">
        <v>299.73983264700303</v>
      </c>
      <c r="L1670">
        <v>293.76952734420502</v>
      </c>
      <c r="M1670">
        <v>40.5133157714261</v>
      </c>
      <c r="N1670">
        <v>0.44148632262658899</v>
      </c>
      <c r="O1670">
        <v>46.1007242715175</v>
      </c>
      <c r="P1670">
        <v>38.650163475011603</v>
      </c>
      <c r="Q1670">
        <v>4.1959047261442999E-2</v>
      </c>
    </row>
    <row r="1671" spans="1:17" hidden="1" x14ac:dyDescent="0.3">
      <c r="A1671" t="s">
        <v>3520</v>
      </c>
      <c r="B1671" t="s">
        <v>3521</v>
      </c>
      <c r="C1671" t="str">
        <f>IFERROR(VLOOKUP(Table1[[#This Row],[Ticker]],[1]!Table2[[Symbol]:[Industry]],2,FALSE),"-")</f>
        <v>-</v>
      </c>
      <c r="D1671" t="s">
        <v>204</v>
      </c>
      <c r="E1671">
        <v>684.99099999999999</v>
      </c>
      <c r="F1671">
        <v>223</v>
      </c>
      <c r="G1671">
        <v>38.761804872225198</v>
      </c>
      <c r="H1671">
        <v>27.122136635108198</v>
      </c>
      <c r="I1671">
        <v>20.867253424739001</v>
      </c>
      <c r="J1671">
        <v>-4.2224746062596097</v>
      </c>
      <c r="K1671">
        <v>182.42800409711401</v>
      </c>
      <c r="L1671">
        <v>160.666246386094</v>
      </c>
      <c r="M1671">
        <v>69.154714740305494</v>
      </c>
      <c r="N1671">
        <v>2.2317407163002501</v>
      </c>
      <c r="O1671">
        <v>7.6233183856502196</v>
      </c>
      <c r="P1671">
        <v>92.241379310344797</v>
      </c>
      <c r="Q1671">
        <v>0.110485765966538</v>
      </c>
    </row>
    <row r="1672" spans="1:17" hidden="1" x14ac:dyDescent="0.3">
      <c r="A1672" t="s">
        <v>3522</v>
      </c>
      <c r="B1672" t="s">
        <v>3523</v>
      </c>
      <c r="C1672" t="str">
        <f>IFERROR(VLOOKUP(Table1[[#This Row],[Ticker]],[1]!Table2[[Symbol]:[Industry]],2,FALSE),"-")</f>
        <v>-</v>
      </c>
      <c r="D1672" t="s">
        <v>1607</v>
      </c>
      <c r="E1672">
        <v>683.54080565799995</v>
      </c>
      <c r="F1672">
        <v>92.89</v>
      </c>
      <c r="G1672">
        <v>3.1942280411184898</v>
      </c>
      <c r="H1672">
        <v>-7.3323907995312503</v>
      </c>
      <c r="I1672">
        <v>-27.982223610276801</v>
      </c>
      <c r="J1672">
        <v>-1.7961690792306799</v>
      </c>
      <c r="K1672">
        <v>96.775059273018698</v>
      </c>
      <c r="L1672">
        <v>94.923810663380095</v>
      </c>
      <c r="M1672">
        <v>39.580203956582899</v>
      </c>
      <c r="N1672">
        <v>0.57949531146091404</v>
      </c>
      <c r="O1672">
        <v>37.743567660673897</v>
      </c>
      <c r="P1672">
        <v>40.317220543806599</v>
      </c>
      <c r="Q1672">
        <v>8.8893410104370005E-3</v>
      </c>
    </row>
    <row r="1673" spans="1:17" hidden="1" x14ac:dyDescent="0.3">
      <c r="A1673" t="s">
        <v>3524</v>
      </c>
      <c r="B1673" t="s">
        <v>3525</v>
      </c>
      <c r="C1673" t="str">
        <f>IFERROR(VLOOKUP(Table1[[#This Row],[Ticker]],[1]!Table2[[Symbol]:[Industry]],2,FALSE),"-")</f>
        <v>-</v>
      </c>
      <c r="D1673" t="s">
        <v>1401</v>
      </c>
      <c r="E1673">
        <v>682.10907299999997</v>
      </c>
      <c r="F1673">
        <v>137.05000000000001</v>
      </c>
      <c r="G1673">
        <v>-2.7201659106993898</v>
      </c>
      <c r="H1673">
        <v>-8.7166226438371393</v>
      </c>
      <c r="I1673">
        <v>-29.127679178889199</v>
      </c>
      <c r="J1673">
        <v>1.43289076026234</v>
      </c>
      <c r="K1673">
        <v>135.05920865992101</v>
      </c>
      <c r="L1673">
        <v>135.557443810492</v>
      </c>
      <c r="M1673">
        <v>43.073177776033098</v>
      </c>
      <c r="N1673">
        <v>1.2183417986165299</v>
      </c>
      <c r="O1673">
        <v>37.832907697920398</v>
      </c>
      <c r="P1673">
        <v>41.288659793814404</v>
      </c>
      <c r="Q1673">
        <v>0.124572609014063</v>
      </c>
    </row>
    <row r="1674" spans="1:17" hidden="1" x14ac:dyDescent="0.3">
      <c r="A1674" t="s">
        <v>3526</v>
      </c>
      <c r="B1674" t="s">
        <v>3527</v>
      </c>
      <c r="C1674" t="str">
        <f>IFERROR(VLOOKUP(Table1[[#This Row],[Ticker]],[1]!Table2[[Symbol]:[Industry]],2,FALSE),"-")</f>
        <v>-</v>
      </c>
      <c r="D1674" t="s">
        <v>741</v>
      </c>
      <c r="E1674">
        <v>676.62342616799901</v>
      </c>
      <c r="F1674">
        <v>912</v>
      </c>
      <c r="G1674">
        <v>-1.99633815655472</v>
      </c>
      <c r="H1674">
        <v>0.84666365409886502</v>
      </c>
      <c r="I1674">
        <v>-1.1950030681072299</v>
      </c>
      <c r="J1674">
        <v>-0.166767329474936</v>
      </c>
      <c r="K1674">
        <v>885.40506712374099</v>
      </c>
      <c r="L1674">
        <v>823.32533104655295</v>
      </c>
      <c r="M1674">
        <v>64.306050640641899</v>
      </c>
      <c r="N1674">
        <v>0.66164806110458196</v>
      </c>
      <c r="O1674">
        <v>2.1929824561403399</v>
      </c>
      <c r="P1674">
        <v>35.113112786856</v>
      </c>
      <c r="Q1674">
        <v>2.0547319375944E-2</v>
      </c>
    </row>
    <row r="1675" spans="1:17" hidden="1" x14ac:dyDescent="0.3">
      <c r="A1675" t="s">
        <v>3528</v>
      </c>
      <c r="B1675" t="s">
        <v>3529</v>
      </c>
      <c r="C1675" t="str">
        <f>IFERROR(VLOOKUP(Table1[[#This Row],[Ticker]],[1]!Table2[[Symbol]:[Industry]],2,FALSE),"-")</f>
        <v>-</v>
      </c>
      <c r="D1675" t="s">
        <v>706</v>
      </c>
      <c r="E1675">
        <v>676.24122220000004</v>
      </c>
      <c r="F1675">
        <v>25.59</v>
      </c>
      <c r="G1675">
        <v>6.0060478704126599</v>
      </c>
      <c r="H1675">
        <v>12.390783543313701</v>
      </c>
      <c r="I1675">
        <v>5.1890925051988104</v>
      </c>
      <c r="J1675">
        <v>-8.3319244816669205</v>
      </c>
      <c r="K1675">
        <v>24.480062025255702</v>
      </c>
      <c r="L1675">
        <v>21.861608042724502</v>
      </c>
      <c r="M1675">
        <v>51.690999942250599</v>
      </c>
      <c r="N1675">
        <v>1.1852709662626599</v>
      </c>
      <c r="O1675">
        <v>15.9828057835091</v>
      </c>
      <c r="P1675">
        <v>58.944099378881901</v>
      </c>
      <c r="Q1675">
        <v>9.3819780845811995E-2</v>
      </c>
    </row>
    <row r="1676" spans="1:17" hidden="1" x14ac:dyDescent="0.3">
      <c r="A1676" t="s">
        <v>3530</v>
      </c>
      <c r="B1676" t="s">
        <v>3531</v>
      </c>
      <c r="C1676" t="str">
        <f>IFERROR(VLOOKUP(Table1[[#This Row],[Ticker]],[1]!Table2[[Symbol]:[Industry]],2,FALSE),"-")</f>
        <v>-</v>
      </c>
      <c r="D1676" t="s">
        <v>257</v>
      </c>
      <c r="E1676">
        <v>675.81694922999998</v>
      </c>
      <c r="F1676">
        <v>350.7</v>
      </c>
      <c r="G1676">
        <v>39.653338720869698</v>
      </c>
      <c r="H1676">
        <v>-1.17078013925494</v>
      </c>
      <c r="I1676">
        <v>-10.0420144880335</v>
      </c>
      <c r="J1676">
        <v>-10.522892428030501</v>
      </c>
      <c r="K1676">
        <v>366.241816186802</v>
      </c>
      <c r="M1676">
        <v>45.553334798639</v>
      </c>
      <c r="N1676">
        <v>0.37107591726314598</v>
      </c>
      <c r="O1676">
        <v>39.720558882235501</v>
      </c>
      <c r="P1676">
        <v>79.846153846153797</v>
      </c>
    </row>
    <row r="1677" spans="1:17" hidden="1" x14ac:dyDescent="0.3">
      <c r="A1677" t="s">
        <v>3532</v>
      </c>
      <c r="B1677" t="s">
        <v>3533</v>
      </c>
      <c r="C1677" t="str">
        <f>IFERROR(VLOOKUP(Table1[[#This Row],[Ticker]],[1]!Table2[[Symbol]:[Industry]],2,FALSE),"-")</f>
        <v>-</v>
      </c>
      <c r="D1677" t="s">
        <v>338</v>
      </c>
      <c r="E1677">
        <v>674.38164747999997</v>
      </c>
      <c r="F1677">
        <v>28.61</v>
      </c>
      <c r="G1677">
        <v>-1.87797441044338</v>
      </c>
      <c r="H1677">
        <v>36.4349784432478</v>
      </c>
      <c r="I1677">
        <v>4.7880184520614497</v>
      </c>
      <c r="J1677">
        <v>-3.6852104118118101</v>
      </c>
      <c r="K1677">
        <v>24.500901019969898</v>
      </c>
      <c r="L1677">
        <v>21.8468253983478</v>
      </c>
      <c r="M1677">
        <v>62.2022896615102</v>
      </c>
      <c r="N1677">
        <v>2.9720380297805402</v>
      </c>
      <c r="O1677">
        <v>15.309332401258301</v>
      </c>
      <c r="P1677">
        <v>84.580645161290306</v>
      </c>
      <c r="Q1677">
        <v>6.2316927684671002E-2</v>
      </c>
    </row>
    <row r="1678" spans="1:17" hidden="1" x14ac:dyDescent="0.3">
      <c r="A1678" t="s">
        <v>3534</v>
      </c>
      <c r="B1678" t="s">
        <v>3535</v>
      </c>
      <c r="C1678" t="str">
        <f>IFERROR(VLOOKUP(Table1[[#This Row],[Ticker]],[1]!Table2[[Symbol]:[Industry]],2,FALSE),"-")</f>
        <v>-</v>
      </c>
      <c r="D1678" t="s">
        <v>627</v>
      </c>
      <c r="E1678">
        <v>674.13668034299997</v>
      </c>
      <c r="F1678">
        <v>154.4</v>
      </c>
      <c r="G1678">
        <v>-3.2494159130457798</v>
      </c>
      <c r="H1678">
        <v>1.4406927289621101</v>
      </c>
      <c r="I1678">
        <v>1.56641639864352</v>
      </c>
      <c r="J1678">
        <v>-8.2746529243953599</v>
      </c>
      <c r="K1678">
        <v>148.878945654022</v>
      </c>
      <c r="L1678">
        <v>135.627468784559</v>
      </c>
      <c r="M1678">
        <v>48.186209899811402</v>
      </c>
      <c r="N1678">
        <v>1.0371798379291901</v>
      </c>
      <c r="O1678">
        <v>13.0181347150259</v>
      </c>
      <c r="P1678">
        <v>42.698706099815098</v>
      </c>
      <c r="Q1678">
        <v>2.4657547779036001E-2</v>
      </c>
    </row>
    <row r="1679" spans="1:17" hidden="1" x14ac:dyDescent="0.3">
      <c r="A1679" t="s">
        <v>3536</v>
      </c>
      <c r="B1679" t="s">
        <v>3537</v>
      </c>
      <c r="C1679" t="str">
        <f>IFERROR(VLOOKUP(Table1[[#This Row],[Ticker]],[1]!Table2[[Symbol]:[Industry]],2,FALSE),"-")</f>
        <v>-</v>
      </c>
      <c r="D1679" t="s">
        <v>573</v>
      </c>
      <c r="E1679">
        <v>672.10828911999999</v>
      </c>
      <c r="F1679">
        <v>3.75</v>
      </c>
      <c r="G1679">
        <v>-9.98591091837989</v>
      </c>
      <c r="H1679">
        <v>-4.5299532658699304</v>
      </c>
      <c r="I1679">
        <v>-27.238807181321501</v>
      </c>
      <c r="J1679">
        <v>-3.1681560620845501</v>
      </c>
      <c r="K1679">
        <v>3.8329448175649099</v>
      </c>
      <c r="L1679">
        <v>3.8257153356760099</v>
      </c>
      <c r="M1679">
        <v>43.639619812516699</v>
      </c>
      <c r="N1679">
        <v>0.76439875351946396</v>
      </c>
      <c r="O1679">
        <v>50.6666666666666</v>
      </c>
      <c r="P1679">
        <v>25</v>
      </c>
      <c r="Q1679">
        <v>6.6669179504226003E-2</v>
      </c>
    </row>
    <row r="1680" spans="1:17" hidden="1" x14ac:dyDescent="0.3">
      <c r="A1680" t="s">
        <v>3538</v>
      </c>
      <c r="B1680" t="s">
        <v>3539</v>
      </c>
      <c r="C1680" t="str">
        <f>IFERROR(VLOOKUP(Table1[[#This Row],[Ticker]],[1]!Table2[[Symbol]:[Industry]],2,FALSE),"-")</f>
        <v>-</v>
      </c>
      <c r="D1680" t="s">
        <v>305</v>
      </c>
      <c r="E1680">
        <v>670.85092921499995</v>
      </c>
      <c r="F1680">
        <v>379.05</v>
      </c>
      <c r="G1680">
        <v>-34.247333416861601</v>
      </c>
      <c r="H1680">
        <v>-5.8727753101788203</v>
      </c>
      <c r="I1680">
        <v>5.0505841744935998</v>
      </c>
      <c r="J1680">
        <v>-4.8879742022736101</v>
      </c>
      <c r="K1680">
        <v>376.53714720392901</v>
      </c>
      <c r="L1680">
        <v>339.62344235808001</v>
      </c>
      <c r="M1680">
        <v>43.605834034613103</v>
      </c>
      <c r="N1680">
        <v>0.138567689745419</v>
      </c>
      <c r="O1680">
        <v>12.4943938794354</v>
      </c>
      <c r="P1680">
        <v>53.461538461538403</v>
      </c>
      <c r="Q1680">
        <v>4.4423723028244003E-2</v>
      </c>
    </row>
    <row r="1681" spans="1:17" hidden="1" x14ac:dyDescent="0.3">
      <c r="A1681" t="s">
        <v>3540</v>
      </c>
      <c r="B1681" t="s">
        <v>3541</v>
      </c>
      <c r="C1681" t="str">
        <f>IFERROR(VLOOKUP(Table1[[#This Row],[Ticker]],[1]!Table2[[Symbol]:[Industry]],2,FALSE),"-")</f>
        <v>-</v>
      </c>
      <c r="D1681" t="s">
        <v>627</v>
      </c>
      <c r="E1681">
        <v>667.545535008</v>
      </c>
      <c r="F1681">
        <v>45.54</v>
      </c>
      <c r="G1681">
        <v>49.905566301191598</v>
      </c>
      <c r="H1681">
        <v>-6.0331108671651501</v>
      </c>
      <c r="I1681">
        <v>11.452287438344401</v>
      </c>
      <c r="J1681">
        <v>-2.9907631810376101</v>
      </c>
      <c r="K1681">
        <v>46.941640432726402</v>
      </c>
      <c r="L1681">
        <v>39.562564463020799</v>
      </c>
      <c r="M1681">
        <v>34.512915774986503</v>
      </c>
      <c r="N1681">
        <v>0.163387532747192</v>
      </c>
      <c r="O1681">
        <v>26.3504611330698</v>
      </c>
      <c r="P1681">
        <v>123.235294117647</v>
      </c>
      <c r="Q1681">
        <v>5.5919749470838997E-2</v>
      </c>
    </row>
    <row r="1682" spans="1:17" hidden="1" x14ac:dyDescent="0.3">
      <c r="A1682" t="s">
        <v>3542</v>
      </c>
      <c r="B1682" t="s">
        <v>3543</v>
      </c>
      <c r="C1682" t="str">
        <f>IFERROR(VLOOKUP(Table1[[#This Row],[Ticker]],[1]!Table2[[Symbol]:[Industry]],2,FALSE),"-")</f>
        <v>-</v>
      </c>
      <c r="D1682" t="s">
        <v>138</v>
      </c>
      <c r="E1682">
        <v>667.48490800000002</v>
      </c>
      <c r="F1682">
        <v>400.95</v>
      </c>
      <c r="G1682">
        <v>693.93619090036202</v>
      </c>
      <c r="H1682">
        <v>61.926994984295</v>
      </c>
      <c r="I1682">
        <v>142.33456088467901</v>
      </c>
      <c r="J1682">
        <v>-4.56955150539999</v>
      </c>
      <c r="K1682">
        <v>289.87877343849499</v>
      </c>
      <c r="L1682">
        <v>174.972246090352</v>
      </c>
      <c r="M1682">
        <v>53.171654742564698</v>
      </c>
      <c r="N1682">
        <v>0.66382080921903497</v>
      </c>
      <c r="O1682">
        <v>10.849233071455201</v>
      </c>
      <c r="P1682">
        <v>769.43755057352496</v>
      </c>
      <c r="Q1682">
        <v>0.21339578916715701</v>
      </c>
    </row>
    <row r="1683" spans="1:17" hidden="1" x14ac:dyDescent="0.3">
      <c r="A1683" t="s">
        <v>3544</v>
      </c>
      <c r="B1683" t="s">
        <v>3545</v>
      </c>
      <c r="C1683" t="str">
        <f>IFERROR(VLOOKUP(Table1[[#This Row],[Ticker]],[1]!Table2[[Symbol]:[Industry]],2,FALSE),"-")</f>
        <v>-</v>
      </c>
      <c r="D1683" t="s">
        <v>54</v>
      </c>
      <c r="E1683">
        <v>667.17848924999998</v>
      </c>
      <c r="F1683">
        <v>324</v>
      </c>
      <c r="G1683">
        <v>-35.324202417191998</v>
      </c>
      <c r="H1683">
        <v>-3.08371665615116</v>
      </c>
      <c r="I1683">
        <v>-24.827453995691901</v>
      </c>
      <c r="J1683">
        <v>1.72351557377313</v>
      </c>
      <c r="K1683">
        <v>321.48268672007202</v>
      </c>
      <c r="L1683">
        <v>337.06540511720499</v>
      </c>
      <c r="M1683">
        <v>35.462252583148597</v>
      </c>
      <c r="N1683">
        <v>0.91733778509270103</v>
      </c>
      <c r="O1683">
        <v>47.839506172839499</v>
      </c>
      <c r="P1683">
        <v>9.7746908351685704</v>
      </c>
      <c r="Q1683">
        <v>5.6467760473800997E-2</v>
      </c>
    </row>
    <row r="1684" spans="1:17" hidden="1" x14ac:dyDescent="0.3">
      <c r="A1684" t="s">
        <v>3546</v>
      </c>
      <c r="B1684" t="s">
        <v>3547</v>
      </c>
      <c r="C1684" t="str">
        <f>IFERROR(VLOOKUP(Table1[[#This Row],[Ticker]],[1]!Table2[[Symbol]:[Industry]],2,FALSE),"-")</f>
        <v>-</v>
      </c>
      <c r="D1684" t="s">
        <v>535</v>
      </c>
      <c r="E1684">
        <v>665.74589337999998</v>
      </c>
      <c r="F1684">
        <v>28.03</v>
      </c>
      <c r="G1684">
        <v>2.60271611302263</v>
      </c>
      <c r="H1684">
        <v>9.9324046318162793</v>
      </c>
      <c r="I1684">
        <v>-3.4749502879218799</v>
      </c>
      <c r="J1684">
        <v>-7.4807284580570999</v>
      </c>
      <c r="K1684">
        <v>26.8949737416463</v>
      </c>
      <c r="L1684">
        <v>23.3996713544344</v>
      </c>
      <c r="M1684">
        <v>42.2324532122527</v>
      </c>
      <c r="N1684">
        <v>0.80027591490861605</v>
      </c>
      <c r="O1684">
        <v>15.198002140563601</v>
      </c>
      <c r="P1684">
        <v>91.353364466005502</v>
      </c>
      <c r="Q1684">
        <v>0.17439980279633499</v>
      </c>
    </row>
    <row r="1685" spans="1:17" hidden="1" x14ac:dyDescent="0.3">
      <c r="A1685" t="s">
        <v>3548</v>
      </c>
      <c r="B1685" t="s">
        <v>3549</v>
      </c>
      <c r="C1685" t="str">
        <f>IFERROR(VLOOKUP(Table1[[#This Row],[Ticker]],[1]!Table2[[Symbol]:[Industry]],2,FALSE),"-")</f>
        <v>-</v>
      </c>
      <c r="D1685" t="s">
        <v>320</v>
      </c>
      <c r="E1685">
        <v>664.69124999999997</v>
      </c>
      <c r="F1685">
        <v>258.8</v>
      </c>
      <c r="G1685">
        <v>-36.373307982468603</v>
      </c>
      <c r="H1685">
        <v>-15.4435108835173</v>
      </c>
      <c r="I1685">
        <v>-19.805857925064</v>
      </c>
      <c r="J1685">
        <v>-13.3656336875615</v>
      </c>
      <c r="K1685">
        <v>298.73855299488002</v>
      </c>
      <c r="M1685">
        <v>25.780337016185001</v>
      </c>
      <c r="N1685">
        <v>0.68274282139275499</v>
      </c>
      <c r="O1685">
        <v>64.219474497681503</v>
      </c>
      <c r="P1685">
        <v>36.210526315789402</v>
      </c>
    </row>
    <row r="1686" spans="1:17" hidden="1" x14ac:dyDescent="0.3">
      <c r="A1686" t="s">
        <v>3550</v>
      </c>
      <c r="B1686" t="s">
        <v>3551</v>
      </c>
      <c r="C1686" t="str">
        <f>IFERROR(VLOOKUP(Table1[[#This Row],[Ticker]],[1]!Table2[[Symbol]:[Industry]],2,FALSE),"-")</f>
        <v>-</v>
      </c>
      <c r="D1686" t="s">
        <v>402</v>
      </c>
      <c r="E1686">
        <v>663.18848095500005</v>
      </c>
      <c r="F1686">
        <v>494.7</v>
      </c>
      <c r="G1686">
        <v>6.0750320987286299</v>
      </c>
      <c r="H1686">
        <v>-9.7422702340008591</v>
      </c>
      <c r="I1686">
        <v>27.894254890668002</v>
      </c>
      <c r="J1686">
        <v>-5.5560251927415996</v>
      </c>
      <c r="K1686">
        <v>510.52413065483597</v>
      </c>
      <c r="L1686">
        <v>420.50657006514001</v>
      </c>
      <c r="M1686">
        <v>37.934753167432902</v>
      </c>
      <c r="N1686">
        <v>3.25818822308825E-2</v>
      </c>
      <c r="O1686">
        <v>41.388720436628198</v>
      </c>
      <c r="P1686">
        <v>85.176866928691695</v>
      </c>
      <c r="Q1686">
        <v>1.0961511618408E-2</v>
      </c>
    </row>
    <row r="1687" spans="1:17" hidden="1" x14ac:dyDescent="0.3">
      <c r="A1687" t="s">
        <v>3552</v>
      </c>
      <c r="B1687" t="s">
        <v>3553</v>
      </c>
      <c r="C1687" t="str">
        <f>IFERROR(VLOOKUP(Table1[[#This Row],[Ticker]],[1]!Table2[[Symbol]:[Industry]],2,FALSE),"-")</f>
        <v>-</v>
      </c>
      <c r="D1687" t="s">
        <v>384</v>
      </c>
      <c r="E1687">
        <v>662.81588311899998</v>
      </c>
      <c r="F1687">
        <v>72.88</v>
      </c>
      <c r="G1687">
        <v>-2.8343957668647399</v>
      </c>
      <c r="H1687">
        <v>-6.4832720663894996</v>
      </c>
      <c r="I1687">
        <v>3.86273094535622</v>
      </c>
      <c r="J1687">
        <v>-6.3056957212609399</v>
      </c>
      <c r="K1687">
        <v>73.469603970160804</v>
      </c>
      <c r="M1687">
        <v>33.565932526403202</v>
      </c>
      <c r="N1687">
        <v>0.118144331730027</v>
      </c>
      <c r="O1687">
        <v>28.979143798024101</v>
      </c>
      <c r="P1687">
        <v>61.955555555555499</v>
      </c>
    </row>
    <row r="1688" spans="1:17" hidden="1" x14ac:dyDescent="0.3">
      <c r="A1688" t="s">
        <v>3554</v>
      </c>
      <c r="B1688" t="s">
        <v>3555</v>
      </c>
      <c r="C1688" t="str">
        <f>IFERROR(VLOOKUP(Table1[[#This Row],[Ticker]],[1]!Table2[[Symbol]:[Industry]],2,FALSE),"-")</f>
        <v>-</v>
      </c>
      <c r="D1688" t="s">
        <v>298</v>
      </c>
      <c r="E1688">
        <v>661.03017399999999</v>
      </c>
      <c r="F1688">
        <v>255.25</v>
      </c>
      <c r="G1688">
        <v>40.680565778681903</v>
      </c>
      <c r="H1688">
        <v>55.662396764836501</v>
      </c>
      <c r="I1688">
        <v>57.248015836086502</v>
      </c>
      <c r="J1688">
        <v>-11.8896949035019</v>
      </c>
      <c r="K1688">
        <v>227.317768526149</v>
      </c>
      <c r="M1688">
        <v>68.269076875463696</v>
      </c>
      <c r="N1688">
        <v>1.4992207792207699</v>
      </c>
      <c r="O1688">
        <v>23.800195886385801</v>
      </c>
      <c r="P1688">
        <v>87.408223201174707</v>
      </c>
    </row>
    <row r="1689" spans="1:17" hidden="1" x14ac:dyDescent="0.3">
      <c r="A1689" t="s">
        <v>3556</v>
      </c>
      <c r="B1689" t="s">
        <v>3557</v>
      </c>
      <c r="C1689" t="str">
        <f>IFERROR(VLOOKUP(Table1[[#This Row],[Ticker]],[1]!Table2[[Symbol]:[Industry]],2,FALSE),"-")</f>
        <v>-</v>
      </c>
      <c r="D1689" t="s">
        <v>46</v>
      </c>
      <c r="E1689">
        <v>658.63931867999997</v>
      </c>
      <c r="F1689">
        <v>245.47</v>
      </c>
      <c r="G1689">
        <v>-65.9225902565247</v>
      </c>
      <c r="H1689">
        <v>-3.80430727103789</v>
      </c>
      <c r="I1689">
        <v>3.4036392323072899</v>
      </c>
      <c r="J1689">
        <v>-1.99062294572329</v>
      </c>
      <c r="K1689">
        <v>238.443568760978</v>
      </c>
      <c r="L1689">
        <v>245.697763439639</v>
      </c>
      <c r="M1689">
        <v>51.782474247779497</v>
      </c>
      <c r="N1689">
        <v>0.89470107015548594</v>
      </c>
      <c r="O1689">
        <v>62.361999429665502</v>
      </c>
      <c r="P1689">
        <v>36.372222222222199</v>
      </c>
      <c r="Q1689">
        <v>0.101132971666569</v>
      </c>
    </row>
    <row r="1690" spans="1:17" hidden="1" x14ac:dyDescent="0.3">
      <c r="A1690" t="s">
        <v>3558</v>
      </c>
      <c r="B1690" t="s">
        <v>3559</v>
      </c>
      <c r="C1690" t="str">
        <f>IFERROR(VLOOKUP(Table1[[#This Row],[Ticker]],[1]!Table2[[Symbol]:[Industry]],2,FALSE),"-")</f>
        <v>-</v>
      </c>
      <c r="D1690" t="s">
        <v>576</v>
      </c>
      <c r="E1690">
        <v>657.02715650000005</v>
      </c>
      <c r="F1690">
        <v>362.15</v>
      </c>
      <c r="G1690">
        <v>4.15882016272485</v>
      </c>
      <c r="H1690">
        <v>-19.542239982045199</v>
      </c>
      <c r="I1690">
        <v>-9.5679409684039207</v>
      </c>
      <c r="J1690">
        <v>-1.84256599566414</v>
      </c>
      <c r="K1690">
        <v>366.93178760796297</v>
      </c>
      <c r="L1690">
        <v>347.40778813655999</v>
      </c>
      <c r="M1690">
        <v>34.439332580184001</v>
      </c>
      <c r="N1690">
        <v>0.28686792164175501</v>
      </c>
      <c r="O1690">
        <v>21.4966174237194</v>
      </c>
      <c r="P1690">
        <v>38.172453262113599</v>
      </c>
      <c r="Q1690">
        <v>2.9055259646613998E-2</v>
      </c>
    </row>
    <row r="1691" spans="1:17" hidden="1" x14ac:dyDescent="0.3">
      <c r="A1691" t="s">
        <v>3560</v>
      </c>
      <c r="B1691" t="s">
        <v>3561</v>
      </c>
      <c r="C1691" t="str">
        <f>IFERROR(VLOOKUP(Table1[[#This Row],[Ticker]],[1]!Table2[[Symbol]:[Industry]],2,FALSE),"-")</f>
        <v>-</v>
      </c>
      <c r="D1691" t="s">
        <v>46</v>
      </c>
      <c r="E1691">
        <v>655.65</v>
      </c>
      <c r="F1691">
        <v>40.36</v>
      </c>
      <c r="G1691">
        <v>-10.675758705001799</v>
      </c>
      <c r="H1691">
        <v>-10.4000279917586</v>
      </c>
      <c r="I1691">
        <v>-20.003307858193299</v>
      </c>
      <c r="J1691">
        <v>0.22534707560463499</v>
      </c>
      <c r="K1691">
        <v>43.793140499645297</v>
      </c>
      <c r="L1691">
        <v>37.100549990836598</v>
      </c>
      <c r="M1691">
        <v>47.056986691282198</v>
      </c>
      <c r="N1691">
        <v>0.42587188018266797</v>
      </c>
      <c r="O1691">
        <v>51.139742319127798</v>
      </c>
      <c r="Q1691">
        <v>0.11419057834747701</v>
      </c>
    </row>
    <row r="1692" spans="1:17" hidden="1" x14ac:dyDescent="0.3">
      <c r="A1692" t="s">
        <v>3562</v>
      </c>
      <c r="B1692" t="s">
        <v>3563</v>
      </c>
      <c r="C1692" t="str">
        <f>IFERROR(VLOOKUP(Table1[[#This Row],[Ticker]],[1]!Table2[[Symbol]:[Industry]],2,FALSE),"-")</f>
        <v>-</v>
      </c>
      <c r="D1692" t="s">
        <v>156</v>
      </c>
      <c r="E1692">
        <v>654.61009531499997</v>
      </c>
      <c r="F1692">
        <v>97.06</v>
      </c>
      <c r="G1692">
        <v>17.952840553940401</v>
      </c>
      <c r="H1692">
        <v>15.3599084152366</v>
      </c>
      <c r="I1692">
        <v>8.4508255355317896</v>
      </c>
      <c r="J1692">
        <v>13.0843139181555</v>
      </c>
      <c r="K1692">
        <v>88.747617471651296</v>
      </c>
      <c r="L1692">
        <v>81.738005949651097</v>
      </c>
      <c r="M1692">
        <v>62.662084516882402</v>
      </c>
      <c r="N1692">
        <v>3.15382697117832</v>
      </c>
      <c r="O1692">
        <v>9.72594271584585</v>
      </c>
      <c r="P1692">
        <v>69.192330040673994</v>
      </c>
      <c r="Q1692">
        <v>0.119571479580629</v>
      </c>
    </row>
    <row r="1693" spans="1:17" hidden="1" x14ac:dyDescent="0.3">
      <c r="A1693" t="s">
        <v>3564</v>
      </c>
      <c r="B1693" t="s">
        <v>3565</v>
      </c>
      <c r="C1693" t="str">
        <f>IFERROR(VLOOKUP(Table1[[#This Row],[Ticker]],[1]!Table2[[Symbol]:[Industry]],2,FALSE),"-")</f>
        <v>-</v>
      </c>
      <c r="D1693" t="s">
        <v>573</v>
      </c>
      <c r="E1693">
        <v>654.25483199999996</v>
      </c>
      <c r="F1693">
        <v>168.8</v>
      </c>
      <c r="G1693">
        <v>-23.083241238908698</v>
      </c>
      <c r="H1693">
        <v>11.323762904400599</v>
      </c>
      <c r="I1693">
        <v>-6.5157911815041398</v>
      </c>
      <c r="J1693">
        <v>6.35371146483857</v>
      </c>
      <c r="K1693">
        <v>157.37544733913401</v>
      </c>
      <c r="M1693">
        <v>73.084396637657903</v>
      </c>
      <c r="O1693">
        <v>11.9075829383886</v>
      </c>
      <c r="P1693">
        <v>22.194874764731399</v>
      </c>
    </row>
    <row r="1694" spans="1:17" hidden="1" x14ac:dyDescent="0.3">
      <c r="A1694" t="s">
        <v>3566</v>
      </c>
      <c r="B1694" t="s">
        <v>3567</v>
      </c>
      <c r="C1694" t="str">
        <f>IFERROR(VLOOKUP(Table1[[#This Row],[Ticker]],[1]!Table2[[Symbol]:[Industry]],2,FALSE),"-")</f>
        <v>-</v>
      </c>
      <c r="D1694" t="s">
        <v>1670</v>
      </c>
      <c r="E1694">
        <v>651.53970000000004</v>
      </c>
      <c r="F1694">
        <v>60.45</v>
      </c>
      <c r="G1694">
        <v>-9.9202294733880905</v>
      </c>
      <c r="H1694">
        <v>-0.95094906208266605</v>
      </c>
      <c r="I1694">
        <v>-0.83173087812336899</v>
      </c>
      <c r="J1694">
        <v>-0.82987697961942497</v>
      </c>
      <c r="K1694">
        <v>60.711881879520497</v>
      </c>
      <c r="L1694">
        <v>58.0155151087679</v>
      </c>
      <c r="M1694">
        <v>63.305866194264297</v>
      </c>
      <c r="N1694">
        <v>0.78603863641206595</v>
      </c>
      <c r="O1694">
        <v>6.7824648469809699</v>
      </c>
      <c r="P1694">
        <v>25.545171339563801</v>
      </c>
      <c r="Q1694">
        <v>-3.0371808196612001E-2</v>
      </c>
    </row>
    <row r="1695" spans="1:17" hidden="1" x14ac:dyDescent="0.3">
      <c r="A1695" t="s">
        <v>3568</v>
      </c>
      <c r="B1695" t="s">
        <v>3569</v>
      </c>
      <c r="C1695" t="str">
        <f>IFERROR(VLOOKUP(Table1[[#This Row],[Ticker]],[1]!Table2[[Symbol]:[Industry]],2,FALSE),"-")</f>
        <v>-</v>
      </c>
      <c r="D1695" t="s">
        <v>627</v>
      </c>
      <c r="E1695">
        <v>651.26094504399998</v>
      </c>
      <c r="F1695">
        <v>32.630000000000003</v>
      </c>
      <c r="G1695">
        <v>127.895603892268</v>
      </c>
      <c r="H1695">
        <v>-20.228182526661602</v>
      </c>
      <c r="I1695">
        <v>47.093822291894703</v>
      </c>
      <c r="J1695">
        <v>-8.3914857040188497</v>
      </c>
      <c r="K1695">
        <v>37.839115421821099</v>
      </c>
      <c r="L1695">
        <v>29.144848663713798</v>
      </c>
      <c r="M1695">
        <v>26.9306186278925</v>
      </c>
      <c r="N1695">
        <v>0.110237199836258</v>
      </c>
      <c r="O1695">
        <v>58.136684033098298</v>
      </c>
      <c r="P1695">
        <v>158.96825396825301</v>
      </c>
      <c r="Q1695">
        <v>5.9105246960700998E-2</v>
      </c>
    </row>
    <row r="1696" spans="1:17" hidden="1" x14ac:dyDescent="0.3">
      <c r="A1696" t="s">
        <v>3570</v>
      </c>
      <c r="B1696" t="s">
        <v>3571</v>
      </c>
      <c r="C1696" t="str">
        <f>IFERROR(VLOOKUP(Table1[[#This Row],[Ticker]],[1]!Table2[[Symbol]:[Industry]],2,FALSE),"-")</f>
        <v>-</v>
      </c>
      <c r="D1696" t="s">
        <v>156</v>
      </c>
      <c r="E1696">
        <v>649.76049520000004</v>
      </c>
      <c r="F1696">
        <v>56.87</v>
      </c>
      <c r="G1696">
        <v>38.477515689376602</v>
      </c>
      <c r="H1696">
        <v>9.11251041155408</v>
      </c>
      <c r="I1696">
        <v>-17.6827465752609</v>
      </c>
      <c r="J1696">
        <v>-7.19889534863779</v>
      </c>
      <c r="K1696">
        <v>51.968335419129502</v>
      </c>
      <c r="L1696">
        <v>49.6098379619404</v>
      </c>
      <c r="M1696">
        <v>57.161127863335203</v>
      </c>
      <c r="N1696">
        <v>2.2086039613383899</v>
      </c>
      <c r="O1696">
        <v>27.219975382451199</v>
      </c>
      <c r="P1696">
        <v>76.889580093312503</v>
      </c>
      <c r="Q1696">
        <v>6.0999731370464001E-2</v>
      </c>
    </row>
    <row r="1697" spans="1:17" hidden="1" x14ac:dyDescent="0.3">
      <c r="A1697" t="s">
        <v>3572</v>
      </c>
      <c r="B1697" t="s">
        <v>3573</v>
      </c>
      <c r="C1697" t="str">
        <f>IFERROR(VLOOKUP(Table1[[#This Row],[Ticker]],[1]!Table2[[Symbol]:[Industry]],2,FALSE),"-")</f>
        <v>-</v>
      </c>
      <c r="D1697" t="s">
        <v>113</v>
      </c>
      <c r="E1697">
        <v>648.644724</v>
      </c>
      <c r="F1697">
        <v>161.41</v>
      </c>
      <c r="G1697">
        <v>-49.7944528918703</v>
      </c>
      <c r="H1697">
        <v>-20.384118267601401</v>
      </c>
      <c r="I1697">
        <v>-33.227002834465601</v>
      </c>
      <c r="J1697">
        <v>-7.0399851879540698</v>
      </c>
      <c r="O1697">
        <v>32.507279598537799</v>
      </c>
      <c r="P1697">
        <v>6.8232958305757698</v>
      </c>
    </row>
    <row r="1698" spans="1:17" hidden="1" x14ac:dyDescent="0.3">
      <c r="A1698" t="s">
        <v>3574</v>
      </c>
      <c r="B1698" t="s">
        <v>3575</v>
      </c>
      <c r="C1698" t="str">
        <f>IFERROR(VLOOKUP(Table1[[#This Row],[Ticker]],[1]!Table2[[Symbol]:[Industry]],2,FALSE),"-")</f>
        <v>-</v>
      </c>
      <c r="D1698" t="s">
        <v>3576</v>
      </c>
      <c r="E1698">
        <v>648.46274500000004</v>
      </c>
      <c r="F1698">
        <v>1304.0999999999999</v>
      </c>
      <c r="G1698">
        <v>-22.141400224552001</v>
      </c>
      <c r="H1698">
        <v>18.035852504821499</v>
      </c>
      <c r="I1698">
        <v>17.865721010853999</v>
      </c>
      <c r="J1698">
        <v>10.383131443238501</v>
      </c>
      <c r="K1698">
        <v>1096.4431288451799</v>
      </c>
      <c r="L1698">
        <v>1036.63816833599</v>
      </c>
      <c r="M1698">
        <v>51.082499296145002</v>
      </c>
      <c r="N1698">
        <v>1.22213372456594</v>
      </c>
      <c r="O1698">
        <v>41.231918995160001</v>
      </c>
      <c r="P1698">
        <v>62.808988764044898</v>
      </c>
      <c r="Q1698">
        <v>-5.8554115096593001E-2</v>
      </c>
    </row>
    <row r="1699" spans="1:17" hidden="1" x14ac:dyDescent="0.3">
      <c r="A1699" t="s">
        <v>3577</v>
      </c>
      <c r="B1699" t="s">
        <v>3578</v>
      </c>
      <c r="C1699" t="str">
        <f>IFERROR(VLOOKUP(Table1[[#This Row],[Ticker]],[1]!Table2[[Symbol]:[Industry]],2,FALSE),"-")</f>
        <v>-</v>
      </c>
      <c r="D1699" t="s">
        <v>627</v>
      </c>
      <c r="E1699">
        <v>647.80876799999999</v>
      </c>
      <c r="F1699">
        <v>72.41</v>
      </c>
      <c r="G1699">
        <v>89.860061327834202</v>
      </c>
      <c r="H1699">
        <v>-4.4175838241440903</v>
      </c>
      <c r="I1699">
        <v>11.2693951426702</v>
      </c>
      <c r="J1699">
        <v>0.80471215496970605</v>
      </c>
      <c r="K1699">
        <v>70.678907044932998</v>
      </c>
      <c r="L1699">
        <v>59.409097128039399</v>
      </c>
      <c r="M1699">
        <v>46.773410650359899</v>
      </c>
      <c r="N1699">
        <v>0.38964774383634398</v>
      </c>
      <c r="O1699">
        <v>21.530175390139402</v>
      </c>
      <c r="P1699">
        <v>140.965058236272</v>
      </c>
      <c r="Q1699">
        <v>8.0526697660193006E-2</v>
      </c>
    </row>
    <row r="1700" spans="1:17" hidden="1" x14ac:dyDescent="0.3">
      <c r="A1700" t="s">
        <v>3579</v>
      </c>
      <c r="B1700" t="s">
        <v>3580</v>
      </c>
      <c r="C1700" t="str">
        <f>IFERROR(VLOOKUP(Table1[[#This Row],[Ticker]],[1]!Table2[[Symbol]:[Industry]],2,FALSE),"-")</f>
        <v>-</v>
      </c>
      <c r="D1700" t="s">
        <v>573</v>
      </c>
      <c r="E1700">
        <v>647.11950000000002</v>
      </c>
      <c r="F1700">
        <v>704</v>
      </c>
      <c r="G1700">
        <v>20.2455200764098</v>
      </c>
      <c r="H1700">
        <v>17.686186696733898</v>
      </c>
      <c r="I1700">
        <v>38.1060514142588</v>
      </c>
      <c r="J1700">
        <v>0.19762852549801699</v>
      </c>
      <c r="K1700">
        <v>629.45783456785296</v>
      </c>
      <c r="L1700">
        <v>523.51614911013405</v>
      </c>
      <c r="M1700">
        <v>48.673082118608498</v>
      </c>
      <c r="N1700">
        <v>0.13298207624824801</v>
      </c>
      <c r="O1700">
        <v>9.9573863636363598</v>
      </c>
      <c r="P1700">
        <v>71.498172959805103</v>
      </c>
      <c r="Q1700">
        <v>2.7374383101424999E-2</v>
      </c>
    </row>
    <row r="1701" spans="1:17" hidden="1" x14ac:dyDescent="0.3">
      <c r="A1701" t="s">
        <v>3581</v>
      </c>
      <c r="B1701" t="s">
        <v>3582</v>
      </c>
      <c r="C1701" t="str">
        <f>IFERROR(VLOOKUP(Table1[[#This Row],[Ticker]],[1]!Table2[[Symbol]:[Industry]],2,FALSE),"-")</f>
        <v>-</v>
      </c>
      <c r="D1701" t="s">
        <v>3126</v>
      </c>
      <c r="E1701">
        <v>646.39946027500002</v>
      </c>
      <c r="F1701">
        <v>15.86</v>
      </c>
      <c r="G1701">
        <v>-10.2320318386581</v>
      </c>
      <c r="H1701">
        <v>-1.82026683525327</v>
      </c>
      <c r="I1701">
        <v>-35.662205816584603</v>
      </c>
      <c r="J1701">
        <v>-6.1001909687946201</v>
      </c>
      <c r="K1701">
        <v>19.470874040431301</v>
      </c>
      <c r="L1701">
        <v>18.775780824624299</v>
      </c>
      <c r="M1701">
        <v>56.505809732544002</v>
      </c>
      <c r="N1701">
        <v>1.14881909541052</v>
      </c>
      <c r="O1701">
        <v>555.10718789407304</v>
      </c>
      <c r="P1701">
        <v>21.532567049808399</v>
      </c>
      <c r="Q1701">
        <v>-6.0676264304798E-2</v>
      </c>
    </row>
    <row r="1702" spans="1:17" hidden="1" x14ac:dyDescent="0.3">
      <c r="A1702" t="s">
        <v>3583</v>
      </c>
      <c r="B1702" t="s">
        <v>3584</v>
      </c>
      <c r="C1702" t="str">
        <f>IFERROR(VLOOKUP(Table1[[#This Row],[Ticker]],[1]!Table2[[Symbol]:[Industry]],2,FALSE),"-")</f>
        <v>-</v>
      </c>
      <c r="D1702" t="s">
        <v>538</v>
      </c>
      <c r="E1702">
        <v>644.99716639999997</v>
      </c>
      <c r="F1702">
        <v>422.9</v>
      </c>
      <c r="G1702">
        <v>253.162583906572</v>
      </c>
      <c r="H1702">
        <v>4.9934356946102998</v>
      </c>
      <c r="I1702">
        <v>138.14132749881301</v>
      </c>
      <c r="J1702">
        <v>-9.0098973547617494</v>
      </c>
      <c r="K1702">
        <v>428.67795948451402</v>
      </c>
      <c r="L1702">
        <v>321.80135293990099</v>
      </c>
      <c r="M1702">
        <v>37.044512833912002</v>
      </c>
      <c r="N1702">
        <v>1.04233036558582</v>
      </c>
      <c r="O1702">
        <v>23.8827145897375</v>
      </c>
      <c r="P1702">
        <v>333.74358974358898</v>
      </c>
      <c r="Q1702">
        <v>0.19742758882632899</v>
      </c>
    </row>
    <row r="1703" spans="1:17" hidden="1" x14ac:dyDescent="0.3">
      <c r="A1703" t="s">
        <v>3585</v>
      </c>
      <c r="B1703" t="s">
        <v>3586</v>
      </c>
      <c r="C1703" t="str">
        <f>IFERROR(VLOOKUP(Table1[[#This Row],[Ticker]],[1]!Table2[[Symbol]:[Industry]],2,FALSE),"-")</f>
        <v>-</v>
      </c>
      <c r="D1703" t="s">
        <v>127</v>
      </c>
      <c r="E1703">
        <v>644.44200000000001</v>
      </c>
      <c r="F1703">
        <v>510.2</v>
      </c>
      <c r="G1703">
        <v>57.035033126634097</v>
      </c>
      <c r="H1703">
        <v>-15.679810577331899</v>
      </c>
      <c r="I1703">
        <v>-5.8523509356552097</v>
      </c>
      <c r="J1703">
        <v>8.3509145439712693</v>
      </c>
      <c r="K1703">
        <v>613.33202634487498</v>
      </c>
      <c r="L1703">
        <v>545.97414390402696</v>
      </c>
      <c r="M1703">
        <v>52.515721126452199</v>
      </c>
      <c r="N1703">
        <v>1.1923321055870699</v>
      </c>
      <c r="O1703">
        <v>86.397491179929403</v>
      </c>
      <c r="P1703">
        <v>118.454292442731</v>
      </c>
      <c r="Q1703">
        <v>0.16682358251569199</v>
      </c>
    </row>
    <row r="1704" spans="1:17" hidden="1" x14ac:dyDescent="0.3">
      <c r="A1704" t="s">
        <v>3587</v>
      </c>
      <c r="B1704" t="s">
        <v>3588</v>
      </c>
      <c r="C1704" t="str">
        <f>IFERROR(VLOOKUP(Table1[[#This Row],[Ticker]],[1]!Table2[[Symbol]:[Industry]],2,FALSE),"-")</f>
        <v>-</v>
      </c>
      <c r="D1704" t="s">
        <v>21</v>
      </c>
      <c r="E1704">
        <v>643.69495250399996</v>
      </c>
      <c r="F1704">
        <v>147.72999999999999</v>
      </c>
      <c r="G1704">
        <v>91.130404460230494</v>
      </c>
      <c r="H1704">
        <v>-21.4778334955719</v>
      </c>
      <c r="I1704">
        <v>27.562356110363002</v>
      </c>
      <c r="J1704">
        <v>-8.5008434005858504</v>
      </c>
      <c r="K1704">
        <v>149.40738929064199</v>
      </c>
      <c r="L1704">
        <v>110.052796302281</v>
      </c>
      <c r="M1704">
        <v>48.721259534027098</v>
      </c>
      <c r="N1704">
        <v>0.49834472292959398</v>
      </c>
      <c r="O1704">
        <v>30.576050903675601</v>
      </c>
      <c r="P1704">
        <v>158.72154115586599</v>
      </c>
      <c r="Q1704">
        <v>0.11348289458697</v>
      </c>
    </row>
    <row r="1705" spans="1:17" hidden="1" x14ac:dyDescent="0.3">
      <c r="A1705" t="s">
        <v>3589</v>
      </c>
      <c r="B1705" t="s">
        <v>3590</v>
      </c>
      <c r="C1705" t="str">
        <f>IFERROR(VLOOKUP(Table1[[#This Row],[Ticker]],[1]!Table2[[Symbol]:[Industry]],2,FALSE),"-")</f>
        <v>-</v>
      </c>
      <c r="D1705" t="s">
        <v>257</v>
      </c>
      <c r="E1705">
        <v>643.59511214999998</v>
      </c>
      <c r="F1705">
        <v>352.25</v>
      </c>
      <c r="G1705">
        <v>66.933090339981504</v>
      </c>
      <c r="H1705">
        <v>-17.031339791363099</v>
      </c>
      <c r="I1705">
        <v>-1.81742277022458</v>
      </c>
      <c r="J1705">
        <v>-3.2812141850091798</v>
      </c>
      <c r="K1705">
        <v>389.29898585953998</v>
      </c>
      <c r="L1705">
        <v>363.56845113335601</v>
      </c>
      <c r="M1705">
        <v>26.298143858062001</v>
      </c>
      <c r="N1705">
        <v>0.95453026695922005</v>
      </c>
      <c r="O1705">
        <v>35.060326472675598</v>
      </c>
      <c r="P1705">
        <v>100.71225071225</v>
      </c>
      <c r="Q1705">
        <v>0.160764898121634</v>
      </c>
    </row>
    <row r="1706" spans="1:17" hidden="1" x14ac:dyDescent="0.3">
      <c r="A1706" t="s">
        <v>3591</v>
      </c>
      <c r="B1706" t="s">
        <v>3592</v>
      </c>
      <c r="C1706" t="str">
        <f>IFERROR(VLOOKUP(Table1[[#This Row],[Ticker]],[1]!Table2[[Symbol]:[Industry]],2,FALSE),"-")</f>
        <v>-</v>
      </c>
      <c r="D1706" t="s">
        <v>1518</v>
      </c>
      <c r="E1706">
        <v>643.58544702999995</v>
      </c>
      <c r="F1706">
        <v>252.15</v>
      </c>
      <c r="G1706">
        <v>65.752101551961601</v>
      </c>
      <c r="H1706">
        <v>-20.313320876479999</v>
      </c>
      <c r="I1706">
        <v>40.909832500164804</v>
      </c>
      <c r="J1706">
        <v>-15.8384140220547</v>
      </c>
      <c r="K1706">
        <v>304.355791605283</v>
      </c>
      <c r="L1706">
        <v>246.71715136105499</v>
      </c>
      <c r="M1706">
        <v>31.910401901318799</v>
      </c>
      <c r="N1706">
        <v>0.80352824014795798</v>
      </c>
      <c r="O1706">
        <v>83.224271267102907</v>
      </c>
      <c r="P1706">
        <v>124.73262032085501</v>
      </c>
    </row>
    <row r="1707" spans="1:17" hidden="1" x14ac:dyDescent="0.3">
      <c r="A1707" t="s">
        <v>3593</v>
      </c>
      <c r="B1707" t="s">
        <v>3594</v>
      </c>
      <c r="C1707" t="str">
        <f>IFERROR(VLOOKUP(Table1[[#This Row],[Ticker]],[1]!Table2[[Symbol]:[Industry]],2,FALSE),"-")</f>
        <v>-</v>
      </c>
      <c r="D1707" t="s">
        <v>365</v>
      </c>
      <c r="E1707">
        <v>640.93835520000005</v>
      </c>
      <c r="F1707">
        <v>174.59</v>
      </c>
      <c r="G1707">
        <v>-18.533529965998898</v>
      </c>
      <c r="H1707">
        <v>-7.7916439122178698</v>
      </c>
      <c r="I1707">
        <v>-10.5454727865861</v>
      </c>
      <c r="J1707">
        <v>-5.8648488194573396</v>
      </c>
      <c r="K1707">
        <v>176.28088001313401</v>
      </c>
      <c r="L1707">
        <v>177.477383392192</v>
      </c>
      <c r="M1707">
        <v>39.5495711703769</v>
      </c>
      <c r="N1707">
        <v>0.55166919149836402</v>
      </c>
      <c r="O1707">
        <v>37.092616988372697</v>
      </c>
      <c r="P1707">
        <v>29.9032738095238</v>
      </c>
    </row>
    <row r="1708" spans="1:17" hidden="1" x14ac:dyDescent="0.3">
      <c r="A1708" t="s">
        <v>3595</v>
      </c>
      <c r="B1708" t="s">
        <v>3596</v>
      </c>
      <c r="C1708" t="str">
        <f>IFERROR(VLOOKUP(Table1[[#This Row],[Ticker]],[1]!Table2[[Symbol]:[Industry]],2,FALSE),"-")</f>
        <v>-</v>
      </c>
      <c r="D1708" t="s">
        <v>305</v>
      </c>
      <c r="E1708">
        <v>638.80368016800003</v>
      </c>
      <c r="F1708">
        <v>210.48</v>
      </c>
      <c r="G1708">
        <v>-24.395200361226301</v>
      </c>
      <c r="H1708">
        <v>-4.4050648467954598</v>
      </c>
      <c r="I1708">
        <v>-41.357971800486098</v>
      </c>
      <c r="J1708">
        <v>-0.77487440833778498</v>
      </c>
      <c r="K1708">
        <v>219.05399681838099</v>
      </c>
      <c r="L1708">
        <v>236.25860096571299</v>
      </c>
      <c r="M1708">
        <v>58.804517079682597</v>
      </c>
      <c r="N1708">
        <v>0.70341058525163003</v>
      </c>
      <c r="O1708">
        <v>76.738882554161904</v>
      </c>
      <c r="P1708">
        <v>12.737011247991401</v>
      </c>
      <c r="Q1708">
        <v>0.13603051135265001</v>
      </c>
    </row>
    <row r="1709" spans="1:17" hidden="1" x14ac:dyDescent="0.3">
      <c r="A1709" t="s">
        <v>3597</v>
      </c>
      <c r="B1709" t="s">
        <v>3598</v>
      </c>
      <c r="C1709" t="str">
        <f>IFERROR(VLOOKUP(Table1[[#This Row],[Ticker]],[1]!Table2[[Symbol]:[Industry]],2,FALSE),"-")</f>
        <v>-</v>
      </c>
      <c r="D1709" t="s">
        <v>627</v>
      </c>
      <c r="E1709">
        <v>636.27200000000005</v>
      </c>
      <c r="F1709">
        <v>122.37</v>
      </c>
      <c r="G1709">
        <v>-9.29771783292653</v>
      </c>
      <c r="H1709">
        <v>-14.6410244213591</v>
      </c>
      <c r="I1709">
        <v>6.4552028902395202</v>
      </c>
      <c r="J1709">
        <v>-3.5581252587151502</v>
      </c>
      <c r="K1709">
        <v>129.172975110007</v>
      </c>
      <c r="L1709">
        <v>115.239281400287</v>
      </c>
      <c r="M1709">
        <v>33.011140556611998</v>
      </c>
      <c r="N1709">
        <v>0.11421963850209001</v>
      </c>
      <c r="O1709">
        <v>26.501593527825399</v>
      </c>
      <c r="P1709">
        <v>38.9778534923339</v>
      </c>
      <c r="Q1709">
        <v>7.3385935356156007E-2</v>
      </c>
    </row>
    <row r="1710" spans="1:17" hidden="1" x14ac:dyDescent="0.3">
      <c r="A1710" t="s">
        <v>3599</v>
      </c>
      <c r="B1710" t="s">
        <v>3600</v>
      </c>
      <c r="C1710" t="str">
        <f>IFERROR(VLOOKUP(Table1[[#This Row],[Ticker]],[1]!Table2[[Symbol]:[Industry]],2,FALSE),"-")</f>
        <v>-</v>
      </c>
      <c r="D1710" t="s">
        <v>231</v>
      </c>
      <c r="E1710">
        <v>635.02833299999998</v>
      </c>
      <c r="F1710">
        <v>137.05000000000001</v>
      </c>
      <c r="G1710">
        <v>73.373795392146107</v>
      </c>
      <c r="H1710">
        <v>-10.3910141521817</v>
      </c>
      <c r="I1710">
        <v>26.642730485234299</v>
      </c>
      <c r="J1710">
        <v>-3.5671312793737302</v>
      </c>
      <c r="K1710">
        <v>140.71296101430201</v>
      </c>
      <c r="L1710">
        <v>117.74820634683</v>
      </c>
      <c r="M1710">
        <v>26.756476604007201</v>
      </c>
      <c r="N1710">
        <v>0.40325761513957598</v>
      </c>
      <c r="O1710">
        <v>28.420284567675999</v>
      </c>
      <c r="P1710">
        <v>130.18139066174001</v>
      </c>
      <c r="Q1710">
        <v>7.4180455449947003E-2</v>
      </c>
    </row>
    <row r="1711" spans="1:17" hidden="1" x14ac:dyDescent="0.3">
      <c r="A1711" t="s">
        <v>3601</v>
      </c>
      <c r="B1711" t="s">
        <v>3602</v>
      </c>
      <c r="C1711" t="str">
        <f>IFERROR(VLOOKUP(Table1[[#This Row],[Ticker]],[1]!Table2[[Symbol]:[Industry]],2,FALSE),"-")</f>
        <v>-</v>
      </c>
      <c r="D1711" t="s">
        <v>410</v>
      </c>
      <c r="E1711">
        <v>632.97557500000005</v>
      </c>
      <c r="F1711">
        <v>60.42</v>
      </c>
      <c r="G1711">
        <v>32.711885641014803</v>
      </c>
      <c r="H1711">
        <v>55.631386548939098</v>
      </c>
      <c r="I1711">
        <v>-29.128148874111499</v>
      </c>
      <c r="J1711">
        <v>12.2567323569899</v>
      </c>
      <c r="K1711">
        <v>45.220773482333499</v>
      </c>
      <c r="L1711">
        <v>48.123683759290998</v>
      </c>
      <c r="M1711">
        <v>94.242348996396103</v>
      </c>
      <c r="N1711">
        <v>2.0822384156957701</v>
      </c>
      <c r="O1711">
        <v>43.992055610724897</v>
      </c>
      <c r="P1711">
        <v>88.871522350734594</v>
      </c>
      <c r="Q1711">
        <v>0.13103487610808701</v>
      </c>
    </row>
    <row r="1712" spans="1:17" hidden="1" x14ac:dyDescent="0.3">
      <c r="A1712" t="s">
        <v>3603</v>
      </c>
      <c r="B1712" t="s">
        <v>3604</v>
      </c>
      <c r="C1712" t="str">
        <f>IFERROR(VLOOKUP(Table1[[#This Row],[Ticker]],[1]!Table2[[Symbol]:[Industry]],2,FALSE),"-")</f>
        <v>-</v>
      </c>
      <c r="D1712" t="s">
        <v>127</v>
      </c>
      <c r="E1712">
        <v>631.60030915000004</v>
      </c>
      <c r="F1712">
        <v>257.85000000000002</v>
      </c>
      <c r="G1712">
        <v>140.825182749856</v>
      </c>
      <c r="H1712">
        <v>-5.2853899960987096</v>
      </c>
      <c r="I1712">
        <v>79.600959197550907</v>
      </c>
      <c r="J1712">
        <v>-2.4915841413265798</v>
      </c>
      <c r="K1712">
        <v>272.18970155286502</v>
      </c>
      <c r="M1712">
        <v>41.165608514428001</v>
      </c>
      <c r="N1712">
        <v>0.51376813789342901</v>
      </c>
      <c r="O1712">
        <v>52.763234438627002</v>
      </c>
      <c r="P1712">
        <v>186.34092171016101</v>
      </c>
    </row>
    <row r="1713" spans="1:17" hidden="1" x14ac:dyDescent="0.3">
      <c r="A1713" t="s">
        <v>3605</v>
      </c>
      <c r="B1713" t="s">
        <v>3606</v>
      </c>
      <c r="C1713" t="str">
        <f>IFERROR(VLOOKUP(Table1[[#This Row],[Ticker]],[1]!Table2[[Symbol]:[Industry]],2,FALSE),"-")</f>
        <v>-</v>
      </c>
      <c r="D1713" t="s">
        <v>410</v>
      </c>
      <c r="E1713">
        <v>631.39639560000001</v>
      </c>
      <c r="F1713">
        <v>456.7</v>
      </c>
      <c r="G1713">
        <v>51.766153327746103</v>
      </c>
      <c r="H1713">
        <v>-5.9745844352326998</v>
      </c>
      <c r="I1713">
        <v>-39.522460678439302</v>
      </c>
      <c r="J1713">
        <v>-2.52936749157635</v>
      </c>
      <c r="K1713">
        <v>481.33434512609603</v>
      </c>
      <c r="L1713">
        <v>454.254192031515</v>
      </c>
      <c r="M1713">
        <v>40.675629580276002</v>
      </c>
      <c r="N1713">
        <v>0.61659093492355499</v>
      </c>
      <c r="O1713">
        <v>46.354280709437198</v>
      </c>
      <c r="P1713">
        <v>91.7698929246273</v>
      </c>
      <c r="Q1713">
        <v>0.23180671761628999</v>
      </c>
    </row>
    <row r="1714" spans="1:17" hidden="1" x14ac:dyDescent="0.3">
      <c r="A1714" t="s">
        <v>3607</v>
      </c>
      <c r="B1714" t="s">
        <v>3608</v>
      </c>
      <c r="C1714" t="str">
        <f>IFERROR(VLOOKUP(Table1[[#This Row],[Ticker]],[1]!Table2[[Symbol]:[Industry]],2,FALSE),"-")</f>
        <v>-</v>
      </c>
      <c r="D1714" t="s">
        <v>127</v>
      </c>
      <c r="E1714">
        <v>630.94557301999998</v>
      </c>
      <c r="F1714">
        <v>405.65</v>
      </c>
      <c r="G1714">
        <v>-60.7164064764616</v>
      </c>
      <c r="H1714">
        <v>-8.1981288624258504</v>
      </c>
      <c r="I1714">
        <v>-35.812640755155101</v>
      </c>
      <c r="J1714">
        <v>-3.0124063989909402</v>
      </c>
      <c r="K1714">
        <v>432.54084841831298</v>
      </c>
      <c r="L1714">
        <v>471.87276554979297</v>
      </c>
      <c r="M1714">
        <v>30.727902038022201</v>
      </c>
      <c r="N1714">
        <v>0.83758894529823402</v>
      </c>
      <c r="O1714">
        <v>67.989646246764394</v>
      </c>
      <c r="P1714">
        <v>1.6666666666666601</v>
      </c>
      <c r="Q1714">
        <v>7.1682347872940005E-2</v>
      </c>
    </row>
    <row r="1715" spans="1:17" hidden="1" x14ac:dyDescent="0.3">
      <c r="A1715" t="s">
        <v>3609</v>
      </c>
      <c r="B1715" t="s">
        <v>3610</v>
      </c>
      <c r="C1715" t="str">
        <f>IFERROR(VLOOKUP(Table1[[#This Row],[Ticker]],[1]!Table2[[Symbol]:[Industry]],2,FALSE),"-")</f>
        <v>-</v>
      </c>
      <c r="D1715" t="s">
        <v>298</v>
      </c>
      <c r="E1715">
        <v>629.11554079999996</v>
      </c>
      <c r="F1715">
        <v>3.66</v>
      </c>
      <c r="G1715">
        <v>20.354225136041801</v>
      </c>
      <c r="H1715">
        <v>-3.5588771635110099</v>
      </c>
      <c r="I1715">
        <v>-37.002162382820998</v>
      </c>
      <c r="J1715">
        <v>-2.7232141670742598</v>
      </c>
      <c r="K1715">
        <v>3.8025625156046901</v>
      </c>
      <c r="L1715">
        <v>3.8337868560562698</v>
      </c>
      <c r="M1715">
        <v>41.772616965040299</v>
      </c>
      <c r="N1715">
        <v>0.71447359776616803</v>
      </c>
      <c r="O1715">
        <v>81.693989071038203</v>
      </c>
      <c r="P1715">
        <v>59.130434782608702</v>
      </c>
      <c r="Q1715">
        <v>8.8502656403915997E-2</v>
      </c>
    </row>
    <row r="1716" spans="1:17" hidden="1" x14ac:dyDescent="0.3">
      <c r="A1716" t="s">
        <v>3611</v>
      </c>
      <c r="B1716" t="s">
        <v>3612</v>
      </c>
      <c r="C1716" t="str">
        <f>IFERROR(VLOOKUP(Table1[[#This Row],[Ticker]],[1]!Table2[[Symbol]:[Industry]],2,FALSE),"-")</f>
        <v>-</v>
      </c>
      <c r="D1716" t="s">
        <v>92</v>
      </c>
      <c r="E1716">
        <v>628.76855680000006</v>
      </c>
      <c r="F1716">
        <v>708.3</v>
      </c>
      <c r="G1716">
        <v>12.6831567086709</v>
      </c>
      <c r="H1716">
        <v>-8.4098269532817191</v>
      </c>
      <c r="I1716">
        <v>12.8634786156912</v>
      </c>
      <c r="J1716">
        <v>-4.21243462143633</v>
      </c>
      <c r="K1716">
        <v>749.14199814199105</v>
      </c>
      <c r="L1716">
        <v>698.31267239476995</v>
      </c>
      <c r="M1716">
        <v>29.508172476668399</v>
      </c>
      <c r="N1716">
        <v>0.56877498783739</v>
      </c>
      <c r="O1716">
        <v>49.4846816320768</v>
      </c>
      <c r="P1716">
        <v>46.0111317254174</v>
      </c>
      <c r="Q1716">
        <v>4.4281479282915003E-2</v>
      </c>
    </row>
    <row r="1717" spans="1:17" hidden="1" x14ac:dyDescent="0.3">
      <c r="A1717" t="s">
        <v>3613</v>
      </c>
      <c r="B1717" t="s">
        <v>3614</v>
      </c>
      <c r="C1717" t="str">
        <f>IFERROR(VLOOKUP(Table1[[#This Row],[Ticker]],[1]!Table2[[Symbol]:[Industry]],2,FALSE),"-")</f>
        <v>-</v>
      </c>
      <c r="D1717" t="s">
        <v>60</v>
      </c>
      <c r="E1717">
        <v>628.48179051599902</v>
      </c>
      <c r="F1717">
        <v>30.02</v>
      </c>
      <c r="G1717">
        <v>72.442980101115097</v>
      </c>
      <c r="H1717">
        <v>-17.2830525893899</v>
      </c>
      <c r="I1717">
        <v>48.931769553771197</v>
      </c>
      <c r="J1717">
        <v>-3.0121469508178502</v>
      </c>
      <c r="K1717">
        <v>32.103642005148401</v>
      </c>
      <c r="L1717">
        <v>27.346971040402501</v>
      </c>
      <c r="M1717">
        <v>36.1862583620292</v>
      </c>
      <c r="N1717">
        <v>0.22870645340062401</v>
      </c>
      <c r="O1717">
        <v>61.892071952031898</v>
      </c>
      <c r="P1717">
        <v>107.03448275862</v>
      </c>
      <c r="Q1717">
        <v>0.108923659163254</v>
      </c>
    </row>
    <row r="1718" spans="1:17" hidden="1" x14ac:dyDescent="0.3">
      <c r="A1718" t="s">
        <v>3615</v>
      </c>
      <c r="B1718" t="s">
        <v>3616</v>
      </c>
      <c r="C1718" t="str">
        <f>IFERROR(VLOOKUP(Table1[[#This Row],[Ticker]],[1]!Table2[[Symbol]:[Industry]],2,FALSE),"-")</f>
        <v>-</v>
      </c>
      <c r="D1718" t="s">
        <v>627</v>
      </c>
      <c r="E1718">
        <v>626.88985322399901</v>
      </c>
      <c r="F1718">
        <v>22.56</v>
      </c>
      <c r="G1718">
        <v>-15.3095224045622</v>
      </c>
      <c r="H1718">
        <v>-5.7059739377045604</v>
      </c>
      <c r="I1718">
        <v>-17.476606224383701</v>
      </c>
      <c r="J1718">
        <v>-2.7792986851386998</v>
      </c>
      <c r="K1718">
        <v>23.604202780171399</v>
      </c>
      <c r="L1718">
        <v>23.4680718030286</v>
      </c>
      <c r="M1718">
        <v>40.200043046070597</v>
      </c>
      <c r="N1718">
        <v>1.7336128775483799</v>
      </c>
      <c r="O1718">
        <v>56.9148936170212</v>
      </c>
      <c r="P1718">
        <v>16.5891472868216</v>
      </c>
      <c r="Q1718">
        <v>5.3207106447497002E-2</v>
      </c>
    </row>
    <row r="1719" spans="1:17" hidden="1" x14ac:dyDescent="0.3">
      <c r="A1719" t="s">
        <v>3617</v>
      </c>
      <c r="B1719" t="s">
        <v>3618</v>
      </c>
      <c r="C1719" t="str">
        <f>IFERROR(VLOOKUP(Table1[[#This Row],[Ticker]],[1]!Table2[[Symbol]:[Industry]],2,FALSE),"-")</f>
        <v>-</v>
      </c>
      <c r="D1719" t="s">
        <v>156</v>
      </c>
      <c r="E1719">
        <v>625.71910939999998</v>
      </c>
      <c r="F1719">
        <v>95.46</v>
      </c>
      <c r="G1719">
        <v>-64.380634605348703</v>
      </c>
      <c r="H1719">
        <v>-0.28264095528535899</v>
      </c>
      <c r="I1719">
        <v>-33.508263531422998</v>
      </c>
      <c r="J1719">
        <v>-2.5435675968633502</v>
      </c>
      <c r="K1719">
        <v>97.434761490840302</v>
      </c>
      <c r="L1719">
        <v>109.494407970911</v>
      </c>
      <c r="M1719">
        <v>48.875836580158698</v>
      </c>
      <c r="N1719">
        <v>1.01988172511755</v>
      </c>
      <c r="O1719">
        <v>63.366855227320301</v>
      </c>
      <c r="P1719">
        <v>5.6557830658550099</v>
      </c>
      <c r="Q1719">
        <v>2.9437330540331E-2</v>
      </c>
    </row>
    <row r="1720" spans="1:17" hidden="1" x14ac:dyDescent="0.3">
      <c r="A1720" t="s">
        <v>3619</v>
      </c>
      <c r="B1720" t="s">
        <v>3620</v>
      </c>
      <c r="C1720" t="str">
        <f>IFERROR(VLOOKUP(Table1[[#This Row],[Ticker]],[1]!Table2[[Symbol]:[Industry]],2,FALSE),"-")</f>
        <v>-</v>
      </c>
      <c r="E1720">
        <v>625.62200919999998</v>
      </c>
      <c r="F1720">
        <v>40.549999999999997</v>
      </c>
      <c r="G1720">
        <v>549.62755790010897</v>
      </c>
      <c r="H1720">
        <v>6.3626314035417204</v>
      </c>
      <c r="I1720">
        <v>41.9218888711506</v>
      </c>
      <c r="J1720">
        <v>-12.7670288774012</v>
      </c>
      <c r="K1720">
        <v>39.497235620367597</v>
      </c>
      <c r="L1720">
        <v>29.004888281754599</v>
      </c>
      <c r="M1720">
        <v>49.255212609981498</v>
      </c>
      <c r="N1720">
        <v>1.3866650691508</v>
      </c>
      <c r="O1720">
        <v>19.7287299630086</v>
      </c>
      <c r="P1720">
        <v>578.66108786610801</v>
      </c>
      <c r="Q1720">
        <v>0.210668651556111</v>
      </c>
    </row>
    <row r="1721" spans="1:17" hidden="1" x14ac:dyDescent="0.3">
      <c r="A1721" t="s">
        <v>3621</v>
      </c>
      <c r="B1721" t="s">
        <v>3622</v>
      </c>
      <c r="C1721" t="str">
        <f>IFERROR(VLOOKUP(Table1[[#This Row],[Ticker]],[1]!Table2[[Symbol]:[Industry]],2,FALSE),"-")</f>
        <v>-</v>
      </c>
      <c r="D1721" t="s">
        <v>405</v>
      </c>
      <c r="E1721">
        <v>624.83786420000001</v>
      </c>
      <c r="F1721">
        <v>583.70000000000005</v>
      </c>
      <c r="G1721">
        <v>43.531141135257499</v>
      </c>
      <c r="H1721">
        <v>-0.55324037369072598</v>
      </c>
      <c r="I1721">
        <v>-5.74700138222076</v>
      </c>
      <c r="J1721">
        <v>-2.4183475881905401</v>
      </c>
      <c r="K1721">
        <v>566.11567250054497</v>
      </c>
      <c r="L1721">
        <v>494.972959952998</v>
      </c>
      <c r="M1721">
        <v>56.140274395099297</v>
      </c>
      <c r="N1721">
        <v>0.75832068957708398</v>
      </c>
      <c r="O1721">
        <v>8.7973273942093293</v>
      </c>
      <c r="P1721">
        <v>88.290322580645096</v>
      </c>
      <c r="Q1721">
        <v>7.9964296520656994E-2</v>
      </c>
    </row>
    <row r="1722" spans="1:17" hidden="1" x14ac:dyDescent="0.3">
      <c r="A1722" t="s">
        <v>3623</v>
      </c>
      <c r="B1722" t="s">
        <v>3624</v>
      </c>
      <c r="C1722" t="str">
        <f>IFERROR(VLOOKUP(Table1[[#This Row],[Ticker]],[1]!Table2[[Symbol]:[Industry]],2,FALSE),"-")</f>
        <v>-</v>
      </c>
      <c r="D1722" t="s">
        <v>204</v>
      </c>
      <c r="E1722">
        <v>620.68124999999998</v>
      </c>
      <c r="F1722">
        <v>232.3</v>
      </c>
      <c r="G1722">
        <v>22.055900928309999</v>
      </c>
      <c r="H1722">
        <v>-5.68657162016033</v>
      </c>
      <c r="I1722">
        <v>40.816665060062903</v>
      </c>
      <c r="J1722">
        <v>-1.13028049363353</v>
      </c>
      <c r="K1722">
        <v>234.08133442831399</v>
      </c>
      <c r="L1722">
        <v>185.159621424687</v>
      </c>
      <c r="M1722">
        <v>37.4598164495196</v>
      </c>
      <c r="N1722">
        <v>0.34927095809845399</v>
      </c>
      <c r="O1722">
        <v>32.5871717606543</v>
      </c>
      <c r="P1722">
        <v>88.861788617886106</v>
      </c>
      <c r="Q1722">
        <v>9.5016809185863998E-2</v>
      </c>
    </row>
    <row r="1723" spans="1:17" hidden="1" x14ac:dyDescent="0.3">
      <c r="A1723" t="s">
        <v>3625</v>
      </c>
      <c r="B1723" t="s">
        <v>3626</v>
      </c>
      <c r="C1723" t="str">
        <f>IFERROR(VLOOKUP(Table1[[#This Row],[Ticker]],[1]!Table2[[Symbol]:[Industry]],2,FALSE),"-")</f>
        <v>-</v>
      </c>
      <c r="D1723" t="s">
        <v>180</v>
      </c>
      <c r="E1723">
        <v>620.56128879599999</v>
      </c>
      <c r="F1723">
        <v>35.97</v>
      </c>
      <c r="G1723">
        <v>-39.533654375055903</v>
      </c>
      <c r="H1723">
        <v>-15.4672352850528</v>
      </c>
      <c r="I1723">
        <v>-44.802423023718397</v>
      </c>
      <c r="J1723">
        <v>-7.5967634279854401</v>
      </c>
      <c r="K1723">
        <v>40.574394325741402</v>
      </c>
      <c r="L1723">
        <v>43.9481119656338</v>
      </c>
      <c r="M1723">
        <v>31.274361879995698</v>
      </c>
      <c r="N1723">
        <v>2.2896465151202001</v>
      </c>
      <c r="O1723">
        <v>74.311926605504595</v>
      </c>
      <c r="P1723">
        <v>2.77142857142855</v>
      </c>
      <c r="Q1723">
        <v>0.15272801448125001</v>
      </c>
    </row>
    <row r="1724" spans="1:17" hidden="1" x14ac:dyDescent="0.3">
      <c r="A1724" t="s">
        <v>3627</v>
      </c>
      <c r="B1724" t="s">
        <v>3628</v>
      </c>
      <c r="C1724" t="str">
        <f>IFERROR(VLOOKUP(Table1[[#This Row],[Ticker]],[1]!Table2[[Symbol]:[Industry]],2,FALSE),"-")</f>
        <v>-</v>
      </c>
      <c r="D1724" t="s">
        <v>204</v>
      </c>
      <c r="E1724">
        <v>620.03333220599995</v>
      </c>
      <c r="F1724">
        <v>50.84</v>
      </c>
      <c r="G1724">
        <v>29.841470034000999</v>
      </c>
      <c r="H1724">
        <v>-1.44287796247236</v>
      </c>
      <c r="I1724">
        <v>2.42657545863735</v>
      </c>
      <c r="J1724">
        <v>-5.80315483610896</v>
      </c>
      <c r="K1724">
        <v>48.455125814468701</v>
      </c>
      <c r="L1724">
        <v>41.390162375762799</v>
      </c>
      <c r="M1724">
        <v>39.4898548003424</v>
      </c>
      <c r="N1724">
        <v>0.24290046970852</v>
      </c>
      <c r="O1724">
        <v>27.399685287175402</v>
      </c>
      <c r="P1724">
        <v>84.872727272727204</v>
      </c>
      <c r="Q1724">
        <v>8.6697652339688E-2</v>
      </c>
    </row>
    <row r="1725" spans="1:17" hidden="1" x14ac:dyDescent="0.3">
      <c r="A1725" t="s">
        <v>3629</v>
      </c>
      <c r="B1725" t="s">
        <v>3630</v>
      </c>
      <c r="C1725" t="str">
        <f>IFERROR(VLOOKUP(Table1[[#This Row],[Ticker]],[1]!Table2[[Symbol]:[Industry]],2,FALSE),"-")</f>
        <v>-</v>
      </c>
      <c r="D1725" t="s">
        <v>627</v>
      </c>
      <c r="E1725">
        <v>619.61737319999997</v>
      </c>
      <c r="F1725">
        <v>254.2</v>
      </c>
      <c r="G1725">
        <v>-28.698025722857</v>
      </c>
      <c r="H1725">
        <v>-14.592383715331399</v>
      </c>
      <c r="I1725">
        <v>16.5367112611595</v>
      </c>
      <c r="J1725">
        <v>-13.761163405085</v>
      </c>
      <c r="K1725">
        <v>289.18193197828998</v>
      </c>
      <c r="L1725">
        <v>249.38106851114</v>
      </c>
      <c r="M1725">
        <v>18.533568387542399</v>
      </c>
      <c r="N1725">
        <v>0.51025117341745096</v>
      </c>
      <c r="O1725">
        <v>46.341463414634099</v>
      </c>
      <c r="P1725">
        <v>51.942618051404601</v>
      </c>
      <c r="Q1725">
        <v>1.6440625532520001E-2</v>
      </c>
    </row>
    <row r="1726" spans="1:17" hidden="1" x14ac:dyDescent="0.3">
      <c r="A1726" t="s">
        <v>3631</v>
      </c>
      <c r="B1726" t="s">
        <v>3632</v>
      </c>
      <c r="C1726" t="str">
        <f>IFERROR(VLOOKUP(Table1[[#This Row],[Ticker]],[1]!Table2[[Symbol]:[Industry]],2,FALSE),"-")</f>
        <v>-</v>
      </c>
      <c r="D1726" t="s">
        <v>298</v>
      </c>
      <c r="E1726">
        <v>617.12220019999995</v>
      </c>
      <c r="F1726">
        <v>394</v>
      </c>
      <c r="G1726">
        <v>72.707381452331802</v>
      </c>
      <c r="H1726">
        <v>36.593952557450699</v>
      </c>
      <c r="I1726">
        <v>15.1659252744313</v>
      </c>
      <c r="J1726">
        <v>13.644473403821801</v>
      </c>
      <c r="K1726">
        <v>327.55954203591199</v>
      </c>
      <c r="L1726">
        <v>275.54735707045501</v>
      </c>
      <c r="M1726">
        <v>91.029240768087206</v>
      </c>
      <c r="N1726">
        <v>1.5589026052613499</v>
      </c>
      <c r="O1726">
        <v>11.1675126903553</v>
      </c>
      <c r="P1726">
        <v>111.827956989247</v>
      </c>
      <c r="Q1726">
        <v>8.3951971596187003E-2</v>
      </c>
    </row>
    <row r="1727" spans="1:17" hidden="1" x14ac:dyDescent="0.3">
      <c r="A1727" t="s">
        <v>3633</v>
      </c>
      <c r="B1727" t="s">
        <v>3634</v>
      </c>
      <c r="C1727" t="str">
        <f>IFERROR(VLOOKUP(Table1[[#This Row],[Ticker]],[1]!Table2[[Symbol]:[Industry]],2,FALSE),"-")</f>
        <v>-</v>
      </c>
      <c r="D1727" t="s">
        <v>573</v>
      </c>
      <c r="E1727">
        <v>615.58975795000003</v>
      </c>
      <c r="F1727">
        <v>533.5</v>
      </c>
      <c r="G1727">
        <v>104.650219486475</v>
      </c>
      <c r="H1727">
        <v>1.0144221018994</v>
      </c>
      <c r="I1727">
        <v>46.077753672386301</v>
      </c>
      <c r="J1727">
        <v>0.77059909454086595</v>
      </c>
      <c r="K1727">
        <v>486.34950141738602</v>
      </c>
      <c r="L1727">
        <v>387.93810402403398</v>
      </c>
      <c r="M1727">
        <v>50.710015035942902</v>
      </c>
      <c r="N1727">
        <v>0.321605111348367</v>
      </c>
      <c r="O1727">
        <v>10.3936269915651</v>
      </c>
      <c r="P1727">
        <v>144.33249370276999</v>
      </c>
      <c r="Q1727">
        <v>1.9598162341358E-2</v>
      </c>
    </row>
    <row r="1728" spans="1:17" hidden="1" x14ac:dyDescent="0.3">
      <c r="A1728" t="s">
        <v>3635</v>
      </c>
      <c r="B1728" t="s">
        <v>3636</v>
      </c>
      <c r="C1728" t="str">
        <f>IFERROR(VLOOKUP(Table1[[#This Row],[Ticker]],[1]!Table2[[Symbol]:[Industry]],2,FALSE),"-")</f>
        <v>-</v>
      </c>
      <c r="D1728" t="s">
        <v>989</v>
      </c>
      <c r="E1728">
        <v>614.20681585</v>
      </c>
      <c r="F1728">
        <v>54.89</v>
      </c>
      <c r="G1728">
        <v>28.2444069967517</v>
      </c>
      <c r="H1728">
        <v>4.9660915019682399</v>
      </c>
      <c r="I1728">
        <v>28.458181965603298</v>
      </c>
      <c r="J1728">
        <v>-0.69881181225315603</v>
      </c>
      <c r="K1728">
        <v>48.877982057762701</v>
      </c>
      <c r="L1728">
        <v>41.628477684843503</v>
      </c>
      <c r="M1728">
        <v>66.724375896674701</v>
      </c>
      <c r="N1728">
        <v>0.98468474640406001</v>
      </c>
      <c r="O1728">
        <v>10.1840043723811</v>
      </c>
      <c r="P1728">
        <v>76.779388083735896</v>
      </c>
      <c r="Q1728">
        <v>8.8040823143916994E-2</v>
      </c>
    </row>
    <row r="1729" spans="1:17" hidden="1" x14ac:dyDescent="0.3">
      <c r="A1729" t="s">
        <v>3637</v>
      </c>
      <c r="B1729" t="s">
        <v>3638</v>
      </c>
      <c r="C1729" t="str">
        <f>IFERROR(VLOOKUP(Table1[[#This Row],[Ticker]],[1]!Table2[[Symbol]:[Industry]],2,FALSE),"-")</f>
        <v>-</v>
      </c>
      <c r="D1729" t="s">
        <v>384</v>
      </c>
      <c r="E1729">
        <v>608.83017305399903</v>
      </c>
      <c r="F1729">
        <v>10.26</v>
      </c>
      <c r="G1729">
        <v>-13.1013265761684</v>
      </c>
      <c r="H1729">
        <v>-12.989452198574099</v>
      </c>
      <c r="I1729">
        <v>-28.367719252856499</v>
      </c>
      <c r="J1729">
        <v>-4.3471118232888903</v>
      </c>
      <c r="K1729">
        <v>11.0464942961672</v>
      </c>
      <c r="L1729">
        <v>11.0694843494572</v>
      </c>
      <c r="M1729">
        <v>30.7375031928343</v>
      </c>
      <c r="N1729">
        <v>0.31849359941157501</v>
      </c>
      <c r="O1729">
        <v>54.483430799220201</v>
      </c>
      <c r="P1729">
        <v>28.249999999999901</v>
      </c>
      <c r="Q1729">
        <v>1.226613445311E-3</v>
      </c>
    </row>
    <row r="1730" spans="1:17" hidden="1" x14ac:dyDescent="0.3">
      <c r="A1730" t="s">
        <v>3639</v>
      </c>
      <c r="B1730" t="s">
        <v>3640</v>
      </c>
      <c r="C1730" t="str">
        <f>IFERROR(VLOOKUP(Table1[[#This Row],[Ticker]],[1]!Table2[[Symbol]:[Industry]],2,FALSE),"-")</f>
        <v>-</v>
      </c>
      <c r="D1730" t="s">
        <v>46</v>
      </c>
      <c r="E1730">
        <v>608.13602100000003</v>
      </c>
      <c r="F1730">
        <v>261.10000000000002</v>
      </c>
      <c r="G1730">
        <v>-13.502556514671401</v>
      </c>
      <c r="H1730">
        <v>-1.1288533151364499</v>
      </c>
      <c r="I1730">
        <v>3.0648935427331501</v>
      </c>
      <c r="J1730">
        <v>-6.7413661580408704</v>
      </c>
      <c r="K1730">
        <v>246.462562390447</v>
      </c>
      <c r="M1730">
        <v>43.758399740131601</v>
      </c>
      <c r="N1730">
        <v>0.20663627621351999</v>
      </c>
      <c r="O1730">
        <v>14.841057066258101</v>
      </c>
      <c r="P1730">
        <v>82.779138956947804</v>
      </c>
    </row>
    <row r="1731" spans="1:17" hidden="1" x14ac:dyDescent="0.3">
      <c r="A1731" t="s">
        <v>3641</v>
      </c>
      <c r="B1731" t="s">
        <v>3642</v>
      </c>
      <c r="C1731" t="str">
        <f>IFERROR(VLOOKUP(Table1[[#This Row],[Ticker]],[1]!Table2[[Symbol]:[Industry]],2,FALSE),"-")</f>
        <v>-</v>
      </c>
      <c r="D1731" t="s">
        <v>474</v>
      </c>
      <c r="E1731">
        <v>607.72343252500002</v>
      </c>
      <c r="F1731">
        <v>510</v>
      </c>
      <c r="G1731">
        <v>91.411682914917407</v>
      </c>
      <c r="H1731">
        <v>11.9422788674248</v>
      </c>
      <c r="I1731">
        <v>41.635748162111199</v>
      </c>
      <c r="J1731">
        <v>2.3548691110564999</v>
      </c>
      <c r="K1731">
        <v>465.36302521830697</v>
      </c>
      <c r="L1731">
        <v>392.19190862253902</v>
      </c>
      <c r="M1731">
        <v>66.517834116101994</v>
      </c>
      <c r="N1731">
        <v>1.7542992502383601</v>
      </c>
      <c r="O1731">
        <v>0.97058823529412297</v>
      </c>
      <c r="P1731">
        <v>152.60029717681999</v>
      </c>
      <c r="Q1731">
        <v>7.5516034062345999E-2</v>
      </c>
    </row>
    <row r="1732" spans="1:17" hidden="1" x14ac:dyDescent="0.3">
      <c r="A1732" t="s">
        <v>3643</v>
      </c>
      <c r="B1732" t="s">
        <v>3644</v>
      </c>
      <c r="C1732" t="str">
        <f>IFERROR(VLOOKUP(Table1[[#This Row],[Ticker]],[1]!Table2[[Symbol]:[Industry]],2,FALSE),"-")</f>
        <v>-</v>
      </c>
      <c r="D1732" t="s">
        <v>576</v>
      </c>
      <c r="E1732">
        <v>604.63331249999999</v>
      </c>
      <c r="F1732">
        <v>43.81</v>
      </c>
      <c r="G1732">
        <v>-31.677974410443301</v>
      </c>
      <c r="H1732">
        <v>-2.73782914132447</v>
      </c>
      <c r="I1732">
        <v>-27.480628890165502</v>
      </c>
      <c r="J1732">
        <v>-3.0096328976930899</v>
      </c>
      <c r="K1732">
        <v>44.818284499047998</v>
      </c>
      <c r="L1732">
        <v>46.0432004659814</v>
      </c>
      <c r="M1732">
        <v>36.075578877791202</v>
      </c>
      <c r="N1732">
        <v>0.63012104373172295</v>
      </c>
      <c r="O1732">
        <v>45.172335083314302</v>
      </c>
      <c r="P1732">
        <v>10.7711757269279</v>
      </c>
      <c r="Q1732">
        <v>0.13205369417330801</v>
      </c>
    </row>
    <row r="1733" spans="1:17" hidden="1" x14ac:dyDescent="0.3">
      <c r="A1733" t="s">
        <v>3645</v>
      </c>
      <c r="B1733" t="s">
        <v>3646</v>
      </c>
      <c r="C1733" t="str">
        <f>IFERROR(VLOOKUP(Table1[[#This Row],[Ticker]],[1]!Table2[[Symbol]:[Industry]],2,FALSE),"-")</f>
        <v>-</v>
      </c>
      <c r="D1733" t="s">
        <v>27</v>
      </c>
      <c r="E1733">
        <v>603.73589100000004</v>
      </c>
      <c r="F1733">
        <v>2.2000000000000002</v>
      </c>
      <c r="G1733">
        <v>17.633136700667698</v>
      </c>
      <c r="H1733">
        <v>12.043663367994901</v>
      </c>
      <c r="I1733">
        <v>3.3233937756162399</v>
      </c>
      <c r="J1733">
        <v>-0.58417673391918201</v>
      </c>
      <c r="K1733">
        <v>1.91150297057017</v>
      </c>
      <c r="L1733">
        <v>1.78546941834853</v>
      </c>
      <c r="M1733">
        <v>46.6471194845764</v>
      </c>
      <c r="N1733">
        <v>1.1535266683677601</v>
      </c>
      <c r="O1733">
        <v>11.363636363636299</v>
      </c>
      <c r="P1733">
        <v>51.724137931034498</v>
      </c>
      <c r="Q1733">
        <v>-4.8205022117900001E-4</v>
      </c>
    </row>
    <row r="1734" spans="1:17" hidden="1" x14ac:dyDescent="0.3">
      <c r="A1734" t="s">
        <v>3647</v>
      </c>
      <c r="B1734" t="s">
        <v>3648</v>
      </c>
      <c r="C1734" t="str">
        <f>IFERROR(VLOOKUP(Table1[[#This Row],[Ticker]],[1]!Table2[[Symbol]:[Industry]],2,FALSE),"-")</f>
        <v>-</v>
      </c>
      <c r="D1734" t="s">
        <v>231</v>
      </c>
      <c r="E1734">
        <v>602.29095615000006</v>
      </c>
      <c r="F1734">
        <v>254</v>
      </c>
      <c r="G1734">
        <v>-51.250648324596398</v>
      </c>
      <c r="H1734">
        <v>-5.0408975081895502</v>
      </c>
      <c r="I1734">
        <v>-34.683198267191699</v>
      </c>
      <c r="J1734">
        <v>-5.4915841413265802</v>
      </c>
      <c r="M1734">
        <v>32.814644781489697</v>
      </c>
      <c r="O1734">
        <v>56.200787401574701</v>
      </c>
      <c r="P1734">
        <v>4.2692939244663304</v>
      </c>
    </row>
    <row r="1735" spans="1:17" hidden="1" x14ac:dyDescent="0.3">
      <c r="A1735" t="s">
        <v>3649</v>
      </c>
      <c r="B1735" t="s">
        <v>3650</v>
      </c>
      <c r="C1735" t="str">
        <f>IFERROR(VLOOKUP(Table1[[#This Row],[Ticker]],[1]!Table2[[Symbol]:[Industry]],2,FALSE),"-")</f>
        <v>-</v>
      </c>
      <c r="D1735" t="s">
        <v>950</v>
      </c>
      <c r="E1735">
        <v>601.22378549999996</v>
      </c>
      <c r="F1735">
        <v>230</v>
      </c>
      <c r="G1735">
        <v>21.342409883625098</v>
      </c>
      <c r="H1735">
        <v>-7.9545576286916804</v>
      </c>
      <c r="I1735">
        <v>42.8343927450181</v>
      </c>
      <c r="J1735">
        <v>-14.0229119117847</v>
      </c>
      <c r="K1735">
        <v>224.550335918478</v>
      </c>
      <c r="L1735">
        <v>175.71206516582399</v>
      </c>
      <c r="M1735">
        <v>48.505915683569</v>
      </c>
      <c r="N1735">
        <v>0.54314902412847299</v>
      </c>
      <c r="O1735">
        <v>29.043478260869499</v>
      </c>
      <c r="P1735">
        <v>105.35714285714199</v>
      </c>
      <c r="Q1735">
        <v>4.8527390956220003E-2</v>
      </c>
    </row>
    <row r="1736" spans="1:17" hidden="1" x14ac:dyDescent="0.3">
      <c r="A1736" t="s">
        <v>3651</v>
      </c>
      <c r="B1736" t="s">
        <v>3652</v>
      </c>
      <c r="C1736" t="str">
        <f>IFERROR(VLOOKUP(Table1[[#This Row],[Ticker]],[1]!Table2[[Symbol]:[Industry]],2,FALSE),"-")</f>
        <v>-</v>
      </c>
      <c r="D1736" t="s">
        <v>204</v>
      </c>
      <c r="E1736">
        <v>601.13585947499996</v>
      </c>
      <c r="F1736">
        <v>176.12</v>
      </c>
      <c r="G1736">
        <v>80.808004646177807</v>
      </c>
      <c r="H1736">
        <v>-1.6574307976762701</v>
      </c>
      <c r="I1736">
        <v>-26.507760810541601</v>
      </c>
      <c r="J1736">
        <v>-3.0492367097087798</v>
      </c>
      <c r="K1736">
        <v>183.75244092287301</v>
      </c>
      <c r="L1736">
        <v>166.56140308190601</v>
      </c>
      <c r="M1736">
        <v>29.988785634553601</v>
      </c>
      <c r="N1736">
        <v>0.47174910551100802</v>
      </c>
      <c r="O1736">
        <v>24.914830797183701</v>
      </c>
      <c r="Q1736">
        <v>0.144174412412749</v>
      </c>
    </row>
    <row r="1737" spans="1:17" hidden="1" x14ac:dyDescent="0.3">
      <c r="A1737" t="s">
        <v>3653</v>
      </c>
      <c r="B1737" t="s">
        <v>3654</v>
      </c>
      <c r="C1737" t="str">
        <f>IFERROR(VLOOKUP(Table1[[#This Row],[Ticker]],[1]!Table2[[Symbol]:[Industry]],2,FALSE),"-")</f>
        <v>-</v>
      </c>
      <c r="D1737" t="s">
        <v>2643</v>
      </c>
      <c r="E1737">
        <v>600.97011619499995</v>
      </c>
      <c r="F1737">
        <v>70.73</v>
      </c>
      <c r="G1737">
        <v>328.76582278480998</v>
      </c>
      <c r="H1737">
        <v>-11.392614253910001</v>
      </c>
      <c r="I1737">
        <v>5.3190991088911401</v>
      </c>
      <c r="J1737">
        <v>-4.9930779856577097</v>
      </c>
      <c r="K1737">
        <v>68.721547521552907</v>
      </c>
      <c r="L1737">
        <v>51.596655331407</v>
      </c>
      <c r="M1737">
        <v>45.737141856613398</v>
      </c>
      <c r="N1737">
        <v>0.44775014216224601</v>
      </c>
      <c r="O1737">
        <v>38.286441396861299</v>
      </c>
      <c r="P1737">
        <v>357.79935275080902</v>
      </c>
    </row>
    <row r="1738" spans="1:17" hidden="1" x14ac:dyDescent="0.3">
      <c r="A1738" t="s">
        <v>3655</v>
      </c>
      <c r="B1738" t="s">
        <v>3656</v>
      </c>
      <c r="C1738" t="str">
        <f>IFERROR(VLOOKUP(Table1[[#This Row],[Ticker]],[1]!Table2[[Symbol]:[Industry]],2,FALSE),"-")</f>
        <v>-</v>
      </c>
      <c r="D1738" t="s">
        <v>741</v>
      </c>
      <c r="E1738">
        <v>599.22049201000004</v>
      </c>
      <c r="F1738">
        <v>80.22</v>
      </c>
      <c r="G1738">
        <v>39.177835100052597</v>
      </c>
      <c r="H1738">
        <v>4.2345448553076102</v>
      </c>
      <c r="I1738">
        <v>14.524580214882</v>
      </c>
      <c r="J1738">
        <v>0.13136431554103301</v>
      </c>
      <c r="K1738">
        <v>77.232624553376596</v>
      </c>
      <c r="L1738">
        <v>67.505275405084106</v>
      </c>
      <c r="M1738">
        <v>47.3837917882664</v>
      </c>
      <c r="N1738">
        <v>0.81447934969124502</v>
      </c>
      <c r="O1738">
        <v>1.04712041884817</v>
      </c>
      <c r="P1738">
        <v>78.266666666666595</v>
      </c>
      <c r="Q1738">
        <v>1.14306047313E-3</v>
      </c>
    </row>
    <row r="1739" spans="1:17" hidden="1" x14ac:dyDescent="0.3">
      <c r="A1739" t="s">
        <v>3657</v>
      </c>
      <c r="B1739" t="s">
        <v>3658</v>
      </c>
      <c r="C1739" t="str">
        <f>IFERROR(VLOOKUP(Table1[[#This Row],[Ticker]],[1]!Table2[[Symbol]:[Industry]],2,FALSE),"-")</f>
        <v>-</v>
      </c>
      <c r="D1739" t="s">
        <v>257</v>
      </c>
      <c r="E1739">
        <v>597.97974808000004</v>
      </c>
      <c r="F1739">
        <v>532.04999999999995</v>
      </c>
      <c r="G1739">
        <v>101.074452248695</v>
      </c>
      <c r="H1739">
        <v>-4.0756035673341797</v>
      </c>
      <c r="I1739">
        <v>-6.5116838118104603</v>
      </c>
      <c r="J1739">
        <v>-13.9448324716241</v>
      </c>
      <c r="K1739">
        <v>528.42334962436996</v>
      </c>
      <c r="L1739">
        <v>453.559493954441</v>
      </c>
      <c r="M1739">
        <v>51.964506679323499</v>
      </c>
      <c r="N1739">
        <v>2.7479476289411102</v>
      </c>
      <c r="O1739">
        <v>25.740062024245798</v>
      </c>
      <c r="P1739">
        <v>147.17770034843201</v>
      </c>
      <c r="Q1739">
        <v>0.12143672576954399</v>
      </c>
    </row>
    <row r="1740" spans="1:17" hidden="1" x14ac:dyDescent="0.3">
      <c r="A1740" t="s">
        <v>3659</v>
      </c>
      <c r="B1740" t="s">
        <v>3660</v>
      </c>
      <c r="C1740" t="str">
        <f>IFERROR(VLOOKUP(Table1[[#This Row],[Ticker]],[1]!Table2[[Symbol]:[Industry]],2,FALSE),"-")</f>
        <v>-</v>
      </c>
      <c r="D1740" t="s">
        <v>415</v>
      </c>
      <c r="E1740">
        <v>597.28502400000002</v>
      </c>
      <c r="F1740">
        <v>45.38</v>
      </c>
      <c r="G1740">
        <v>-7.5341993100417701</v>
      </c>
      <c r="H1740">
        <v>0.48597608460690001</v>
      </c>
      <c r="I1740">
        <v>-9.7963966506757405</v>
      </c>
      <c r="J1740">
        <v>-4.3771356609937797</v>
      </c>
      <c r="K1740">
        <v>44.791966533175199</v>
      </c>
      <c r="L1740">
        <v>42.9047570406548</v>
      </c>
      <c r="M1740">
        <v>42.7429952419145</v>
      </c>
      <c r="N1740">
        <v>1.1868839713324899</v>
      </c>
      <c r="O1740">
        <v>19.215513442044902</v>
      </c>
      <c r="P1740">
        <v>34.658753709198798</v>
      </c>
      <c r="Q1740">
        <v>5.8580120358451997E-2</v>
      </c>
    </row>
    <row r="1741" spans="1:17" hidden="1" x14ac:dyDescent="0.3">
      <c r="A1741" t="s">
        <v>3661</v>
      </c>
      <c r="B1741" t="s">
        <v>3662</v>
      </c>
      <c r="C1741" t="str">
        <f>IFERROR(VLOOKUP(Table1[[#This Row],[Ticker]],[1]!Table2[[Symbol]:[Industry]],2,FALSE),"-")</f>
        <v>-</v>
      </c>
      <c r="D1741" t="s">
        <v>257</v>
      </c>
      <c r="E1741">
        <v>597.21148792500003</v>
      </c>
      <c r="F1741">
        <v>1196.5999999999999</v>
      </c>
      <c r="G1741">
        <v>180.04563831502901</v>
      </c>
      <c r="H1741">
        <v>14.5638968885201</v>
      </c>
      <c r="I1741">
        <v>63.465699845871598</v>
      </c>
      <c r="J1741">
        <v>-9.7020474563526502</v>
      </c>
      <c r="K1741">
        <v>1054.3598502273301</v>
      </c>
      <c r="L1741">
        <v>848.65987824884303</v>
      </c>
      <c r="M1741">
        <v>66.242184814441401</v>
      </c>
      <c r="N1741">
        <v>1.6640371189227099</v>
      </c>
      <c r="O1741">
        <v>13.655356844392401</v>
      </c>
      <c r="P1741">
        <v>227.70094481719801</v>
      </c>
      <c r="Q1741">
        <v>0.172671194081951</v>
      </c>
    </row>
    <row r="1742" spans="1:17" hidden="1" x14ac:dyDescent="0.3">
      <c r="A1742" t="s">
        <v>3663</v>
      </c>
      <c r="B1742" t="s">
        <v>3664</v>
      </c>
      <c r="C1742" t="str">
        <f>IFERROR(VLOOKUP(Table1[[#This Row],[Ticker]],[1]!Table2[[Symbol]:[Industry]],2,FALSE),"-")</f>
        <v>-</v>
      </c>
      <c r="D1742" t="s">
        <v>2247</v>
      </c>
      <c r="E1742">
        <v>595.91361407500005</v>
      </c>
      <c r="F1742">
        <v>237.5</v>
      </c>
      <c r="G1742">
        <v>101.773078391629</v>
      </c>
      <c r="H1742">
        <v>-18.606873591683801</v>
      </c>
      <c r="I1742">
        <v>60.512798459941699</v>
      </c>
      <c r="J1742">
        <v>-6.1331963417623196</v>
      </c>
      <c r="K1742">
        <v>272.34334031666498</v>
      </c>
      <c r="M1742">
        <v>29.616417036206101</v>
      </c>
      <c r="N1742">
        <v>0.390178720561215</v>
      </c>
      <c r="O1742">
        <v>76.842105263157805</v>
      </c>
      <c r="P1742">
        <v>150</v>
      </c>
    </row>
    <row r="1743" spans="1:17" hidden="1" x14ac:dyDescent="0.3">
      <c r="A1743" t="s">
        <v>3665</v>
      </c>
      <c r="B1743" t="s">
        <v>3666</v>
      </c>
      <c r="C1743" t="str">
        <f>IFERROR(VLOOKUP(Table1[[#This Row],[Ticker]],[1]!Table2[[Symbol]:[Industry]],2,FALSE),"-")</f>
        <v>-</v>
      </c>
      <c r="D1743" t="s">
        <v>204</v>
      </c>
      <c r="E1743">
        <v>595.53576120000002</v>
      </c>
      <c r="F1743">
        <v>766.55</v>
      </c>
      <c r="G1743">
        <v>-5.5931859894901201</v>
      </c>
      <c r="H1743">
        <v>-1.87035303188851</v>
      </c>
      <c r="I1743">
        <v>-12.2495918825592</v>
      </c>
      <c r="J1743">
        <v>1.0670674632677399</v>
      </c>
      <c r="K1743">
        <v>693.254666678474</v>
      </c>
      <c r="L1743">
        <v>542.79544946107296</v>
      </c>
      <c r="M1743">
        <v>72.794479082948499</v>
      </c>
      <c r="N1743">
        <v>1</v>
      </c>
      <c r="Q1743">
        <v>-5.0546889445763001E-2</v>
      </c>
    </row>
    <row r="1744" spans="1:17" hidden="1" x14ac:dyDescent="0.3">
      <c r="A1744" t="s">
        <v>3667</v>
      </c>
      <c r="B1744" t="s">
        <v>3668</v>
      </c>
      <c r="C1744" t="str">
        <f>IFERROR(VLOOKUP(Table1[[#This Row],[Ticker]],[1]!Table2[[Symbol]:[Industry]],2,FALSE),"-")</f>
        <v>-</v>
      </c>
      <c r="D1744" t="s">
        <v>723</v>
      </c>
      <c r="E1744">
        <v>595.30247250000002</v>
      </c>
      <c r="F1744">
        <v>107.56</v>
      </c>
      <c r="G1744">
        <v>-12.8278255580473</v>
      </c>
      <c r="H1744">
        <v>-7.8221174985771897</v>
      </c>
      <c r="I1744">
        <v>-19.259840740483298</v>
      </c>
      <c r="J1744">
        <v>-3.75159754839882</v>
      </c>
      <c r="K1744">
        <v>111.977746220432</v>
      </c>
      <c r="L1744">
        <v>109.558064882419</v>
      </c>
      <c r="M1744">
        <v>44.824210827957401</v>
      </c>
      <c r="N1744">
        <v>0.77642755532552299</v>
      </c>
      <c r="O1744">
        <v>40.805132019337996</v>
      </c>
      <c r="P1744">
        <v>34.466808351043802</v>
      </c>
      <c r="Q1744">
        <v>-1.3421022016485E-2</v>
      </c>
    </row>
    <row r="1745" spans="1:17" hidden="1" x14ac:dyDescent="0.3">
      <c r="A1745" t="s">
        <v>3669</v>
      </c>
      <c r="B1745" t="s">
        <v>3670</v>
      </c>
      <c r="C1745" t="str">
        <f>IFERROR(VLOOKUP(Table1[[#This Row],[Ticker]],[1]!Table2[[Symbol]:[Industry]],2,FALSE),"-")</f>
        <v>-</v>
      </c>
      <c r="D1745" t="s">
        <v>535</v>
      </c>
      <c r="E1745">
        <v>594.77789925000002</v>
      </c>
      <c r="F1745">
        <v>540</v>
      </c>
      <c r="G1745">
        <v>49.774417053868603</v>
      </c>
      <c r="H1745">
        <v>3.1867694251273</v>
      </c>
      <c r="I1745">
        <v>50.774548870123901</v>
      </c>
      <c r="J1745">
        <v>-9.5031647226746099</v>
      </c>
      <c r="K1745">
        <v>517.20650634868502</v>
      </c>
      <c r="L1745">
        <v>436.37134759922401</v>
      </c>
      <c r="M1745">
        <v>49.664001389991697</v>
      </c>
      <c r="N1745">
        <v>1.4824619457313</v>
      </c>
      <c r="O1745">
        <v>14.259259259259199</v>
      </c>
      <c r="P1745">
        <v>191.419320021586</v>
      </c>
      <c r="Q1745">
        <v>0.196815652640938</v>
      </c>
    </row>
    <row r="1746" spans="1:17" hidden="1" x14ac:dyDescent="0.3">
      <c r="A1746" t="s">
        <v>3671</v>
      </c>
      <c r="B1746" t="s">
        <v>3672</v>
      </c>
      <c r="C1746" t="str">
        <f>IFERROR(VLOOKUP(Table1[[#This Row],[Ticker]],[1]!Table2[[Symbol]:[Industry]],2,FALSE),"-")</f>
        <v>-</v>
      </c>
      <c r="D1746" t="s">
        <v>225</v>
      </c>
      <c r="E1746">
        <v>594.69163125</v>
      </c>
      <c r="F1746">
        <v>256.95</v>
      </c>
      <c r="G1746">
        <v>115.099486661079</v>
      </c>
      <c r="H1746">
        <v>23.857383376444101</v>
      </c>
      <c r="I1746">
        <v>6.0532927851326299</v>
      </c>
      <c r="J1746">
        <v>7.4916370279267204</v>
      </c>
      <c r="K1746">
        <v>218.28259222154301</v>
      </c>
      <c r="L1746">
        <v>189.11604427413101</v>
      </c>
      <c r="M1746">
        <v>79.734103512810705</v>
      </c>
      <c r="N1746">
        <v>0.36236212871555001</v>
      </c>
      <c r="O1746">
        <v>8.9706168515275309</v>
      </c>
      <c r="P1746">
        <v>151.665034280117</v>
      </c>
      <c r="Q1746">
        <v>0.115889362505882</v>
      </c>
    </row>
    <row r="1747" spans="1:17" hidden="1" x14ac:dyDescent="0.3">
      <c r="A1747" t="s">
        <v>3673</v>
      </c>
      <c r="B1747" t="s">
        <v>3674</v>
      </c>
      <c r="C1747" t="str">
        <f>IFERROR(VLOOKUP(Table1[[#This Row],[Ticker]],[1]!Table2[[Symbol]:[Industry]],2,FALSE),"-")</f>
        <v>-</v>
      </c>
      <c r="D1747" t="s">
        <v>410</v>
      </c>
      <c r="E1747">
        <v>594.42560127499996</v>
      </c>
      <c r="F1747">
        <v>38.21</v>
      </c>
      <c r="G1747">
        <v>22.894899457460301</v>
      </c>
      <c r="H1747">
        <v>-6.9892750074956798</v>
      </c>
      <c r="I1747">
        <v>-12.960871575260899</v>
      </c>
      <c r="J1747">
        <v>-6.7508014507578302</v>
      </c>
      <c r="K1747">
        <v>38.881304200999899</v>
      </c>
      <c r="L1747">
        <v>36.784013507198203</v>
      </c>
      <c r="M1747">
        <v>35.0510478320723</v>
      </c>
      <c r="N1747">
        <v>0.77178168129909896</v>
      </c>
      <c r="O1747">
        <v>29.023815755037901</v>
      </c>
      <c r="P1747">
        <v>64.344086021505305</v>
      </c>
      <c r="Q1747">
        <v>1.6778843731904001E-2</v>
      </c>
    </row>
    <row r="1748" spans="1:17" hidden="1" x14ac:dyDescent="0.3">
      <c r="A1748" t="s">
        <v>3675</v>
      </c>
      <c r="B1748" t="s">
        <v>3676</v>
      </c>
      <c r="C1748" t="str">
        <f>IFERROR(VLOOKUP(Table1[[#This Row],[Ticker]],[1]!Table2[[Symbol]:[Industry]],2,FALSE),"-")</f>
        <v>-</v>
      </c>
      <c r="D1748" t="s">
        <v>1518</v>
      </c>
      <c r="E1748">
        <v>592.975026939999</v>
      </c>
      <c r="F1748">
        <v>332.75</v>
      </c>
      <c r="G1748">
        <v>-16.045414516083799</v>
      </c>
      <c r="H1748">
        <v>20.583815246530001</v>
      </c>
      <c r="I1748">
        <v>4.02263005114665</v>
      </c>
      <c r="J1748">
        <v>-1.1198910196334699</v>
      </c>
      <c r="K1748">
        <v>307.16820891155601</v>
      </c>
      <c r="M1748">
        <v>54.0857860517335</v>
      </c>
      <c r="N1748">
        <v>1.9535500995355</v>
      </c>
      <c r="O1748">
        <v>18.993238166791802</v>
      </c>
      <c r="P1748">
        <v>77.466666666666598</v>
      </c>
    </row>
    <row r="1749" spans="1:17" hidden="1" x14ac:dyDescent="0.3">
      <c r="A1749" t="s">
        <v>3677</v>
      </c>
      <c r="B1749" t="s">
        <v>3678</v>
      </c>
      <c r="C1749" t="str">
        <f>IFERROR(VLOOKUP(Table1[[#This Row],[Ticker]],[1]!Table2[[Symbol]:[Industry]],2,FALSE),"-")</f>
        <v>-</v>
      </c>
      <c r="D1749" t="s">
        <v>365</v>
      </c>
      <c r="E1749">
        <v>591.58313599999997</v>
      </c>
      <c r="F1749">
        <v>298.64999999999998</v>
      </c>
      <c r="G1749">
        <v>76.648288215819207</v>
      </c>
      <c r="H1749">
        <v>102.50931061514</v>
      </c>
      <c r="I1749">
        <v>37.345808729479401</v>
      </c>
      <c r="J1749">
        <v>84.327587971963098</v>
      </c>
      <c r="K1749">
        <v>179.29283003951099</v>
      </c>
      <c r="L1749">
        <v>170.89560470977801</v>
      </c>
      <c r="M1749">
        <v>94.381993896863605</v>
      </c>
      <c r="N1749">
        <v>4.2566291379600001</v>
      </c>
      <c r="O1749">
        <v>8.6221329315252007</v>
      </c>
      <c r="P1749">
        <v>140.74969770253901</v>
      </c>
    </row>
    <row r="1750" spans="1:17" hidden="1" x14ac:dyDescent="0.3">
      <c r="A1750" t="s">
        <v>3679</v>
      </c>
      <c r="B1750" t="s">
        <v>3680</v>
      </c>
      <c r="C1750" t="str">
        <f>IFERROR(VLOOKUP(Table1[[#This Row],[Ticker]],[1]!Table2[[Symbol]:[Industry]],2,FALSE),"-")</f>
        <v>-</v>
      </c>
      <c r="D1750" t="s">
        <v>54</v>
      </c>
      <c r="E1750">
        <v>590.41068823800003</v>
      </c>
      <c r="F1750">
        <v>117.45</v>
      </c>
      <c r="G1750">
        <v>-34.553997802256198</v>
      </c>
      <c r="H1750">
        <v>6.1083247048293803</v>
      </c>
      <c r="I1750">
        <v>-0.181185071118182</v>
      </c>
      <c r="J1750">
        <v>3.7135171864162402</v>
      </c>
      <c r="K1750">
        <v>111.855143791366</v>
      </c>
      <c r="L1750">
        <v>109.201117227133</v>
      </c>
      <c r="M1750">
        <v>70.038980548812503</v>
      </c>
      <c r="N1750">
        <v>1.6235649300138599</v>
      </c>
      <c r="O1750">
        <v>13.3248190719454</v>
      </c>
      <c r="P1750">
        <v>31.229050279329599</v>
      </c>
    </row>
    <row r="1751" spans="1:17" hidden="1" x14ac:dyDescent="0.3">
      <c r="A1751" t="s">
        <v>3681</v>
      </c>
      <c r="B1751" t="s">
        <v>3682</v>
      </c>
      <c r="C1751" t="str">
        <f>IFERROR(VLOOKUP(Table1[[#This Row],[Ticker]],[1]!Table2[[Symbol]:[Industry]],2,FALSE),"-")</f>
        <v>-</v>
      </c>
      <c r="D1751" t="s">
        <v>776</v>
      </c>
      <c r="E1751">
        <v>588.66855936000002</v>
      </c>
      <c r="F1751">
        <v>86.16</v>
      </c>
      <c r="G1751">
        <v>273.58329246390701</v>
      </c>
      <c r="H1751">
        <v>8.0040196512170994</v>
      </c>
      <c r="I1751">
        <v>11.2381555544351</v>
      </c>
      <c r="J1751">
        <v>0.298176207257288</v>
      </c>
      <c r="K1751">
        <v>78.797760285094796</v>
      </c>
      <c r="L1751">
        <v>62.578977220713</v>
      </c>
      <c r="M1751">
        <v>47.679987517816201</v>
      </c>
      <c r="N1751">
        <v>1.92333276348402</v>
      </c>
      <c r="O1751">
        <v>9.9117920148560792</v>
      </c>
      <c r="P1751">
        <v>384.04494382022398</v>
      </c>
      <c r="Q1751">
        <v>0.11698181095777301</v>
      </c>
    </row>
    <row r="1752" spans="1:17" hidden="1" x14ac:dyDescent="0.3">
      <c r="A1752" t="s">
        <v>3683</v>
      </c>
      <c r="B1752" t="s">
        <v>3684</v>
      </c>
      <c r="C1752" t="str">
        <f>IFERROR(VLOOKUP(Table1[[#This Row],[Ticker]],[1]!Table2[[Symbol]:[Industry]],2,FALSE),"-")</f>
        <v>-</v>
      </c>
      <c r="D1752" t="s">
        <v>535</v>
      </c>
      <c r="E1752">
        <v>587.57312812500004</v>
      </c>
      <c r="F1752">
        <v>541.35</v>
      </c>
      <c r="G1752">
        <v>170.46854472279699</v>
      </c>
      <c r="H1752">
        <v>13.3538777257834</v>
      </c>
      <c r="I1752">
        <v>102.910884483687</v>
      </c>
      <c r="J1752">
        <v>-0.74015434654419698</v>
      </c>
      <c r="K1752">
        <v>470.015765773162</v>
      </c>
      <c r="L1752">
        <v>336.82475574552001</v>
      </c>
      <c r="M1752">
        <v>92.404810119236899</v>
      </c>
      <c r="N1752">
        <v>0.78143529333588402</v>
      </c>
      <c r="O1752">
        <v>1.59785720882976</v>
      </c>
      <c r="P1752">
        <v>208.285876993166</v>
      </c>
      <c r="Q1752">
        <v>0.37882965891057502</v>
      </c>
    </row>
    <row r="1753" spans="1:17" hidden="1" x14ac:dyDescent="0.3">
      <c r="A1753" t="s">
        <v>3685</v>
      </c>
      <c r="B1753" t="s">
        <v>3686</v>
      </c>
      <c r="C1753" t="str">
        <f>IFERROR(VLOOKUP(Table1[[#This Row],[Ticker]],[1]!Table2[[Symbol]:[Industry]],2,FALSE),"-")</f>
        <v>-</v>
      </c>
      <c r="D1753" t="s">
        <v>225</v>
      </c>
      <c r="E1753">
        <v>586.61823001000005</v>
      </c>
      <c r="F1753">
        <v>342.15</v>
      </c>
      <c r="G1753">
        <v>-11.111765361484</v>
      </c>
      <c r="H1753">
        <v>7.1605017783601896</v>
      </c>
      <c r="I1753">
        <v>-0.23055424023281801</v>
      </c>
      <c r="J1753">
        <v>3.6388715932183602</v>
      </c>
      <c r="K1753">
        <v>322.73699886138598</v>
      </c>
      <c r="L1753">
        <v>307.75687917791299</v>
      </c>
      <c r="M1753">
        <v>65.482865290796695</v>
      </c>
      <c r="N1753">
        <v>1.8522878461379599</v>
      </c>
      <c r="O1753">
        <v>9.52798480198744</v>
      </c>
      <c r="P1753">
        <v>29.848197343453499</v>
      </c>
      <c r="Q1753">
        <v>2.4214936059442999E-2</v>
      </c>
    </row>
    <row r="1754" spans="1:17" hidden="1" x14ac:dyDescent="0.3">
      <c r="A1754" t="s">
        <v>3687</v>
      </c>
      <c r="B1754" t="s">
        <v>3688</v>
      </c>
      <c r="C1754" t="str">
        <f>IFERROR(VLOOKUP(Table1[[#This Row],[Ticker]],[1]!Table2[[Symbol]:[Industry]],2,FALSE),"-")</f>
        <v>-</v>
      </c>
      <c r="D1754" t="s">
        <v>138</v>
      </c>
      <c r="E1754">
        <v>586.10712960000001</v>
      </c>
      <c r="F1754">
        <v>14.66</v>
      </c>
      <c r="G1754">
        <v>132.75218431971501</v>
      </c>
      <c r="H1754">
        <v>13.7616465910668</v>
      </c>
      <c r="I1754">
        <v>-7.7517941943085704</v>
      </c>
      <c r="J1754">
        <v>-4.2111197391005204</v>
      </c>
      <c r="K1754">
        <v>13.5228191513512</v>
      </c>
      <c r="L1754">
        <v>11.346548336157699</v>
      </c>
      <c r="M1754">
        <v>58.154166381817198</v>
      </c>
      <c r="N1754">
        <v>1.71553115801185</v>
      </c>
      <c r="O1754">
        <v>18.144611186903099</v>
      </c>
      <c r="P1754">
        <v>174.018691588785</v>
      </c>
      <c r="Q1754">
        <v>8.9745065654431994E-2</v>
      </c>
    </row>
    <row r="1755" spans="1:17" hidden="1" x14ac:dyDescent="0.3">
      <c r="A1755" t="s">
        <v>3689</v>
      </c>
      <c r="B1755" t="s">
        <v>3690</v>
      </c>
      <c r="C1755" t="str">
        <f>IFERROR(VLOOKUP(Table1[[#This Row],[Ticker]],[1]!Table2[[Symbol]:[Industry]],2,FALSE),"-")</f>
        <v>-</v>
      </c>
      <c r="D1755" t="s">
        <v>405</v>
      </c>
      <c r="E1755">
        <v>584.86723635999999</v>
      </c>
      <c r="F1755">
        <v>2345.15</v>
      </c>
      <c r="G1755">
        <v>5.1053478009747</v>
      </c>
      <c r="H1755">
        <v>-4.1702163619469896</v>
      </c>
      <c r="I1755">
        <v>11.809906419271901</v>
      </c>
      <c r="J1755">
        <v>-1.8107073461640799</v>
      </c>
      <c r="K1755">
        <v>2283.3871033006999</v>
      </c>
      <c r="L1755">
        <v>2007.8299525800201</v>
      </c>
      <c r="M1755">
        <v>47.652777637021501</v>
      </c>
      <c r="N1755">
        <v>0.31026821115064801</v>
      </c>
      <c r="O1755">
        <v>18.4998827367119</v>
      </c>
      <c r="P1755">
        <v>40.8456202516441</v>
      </c>
      <c r="Q1755">
        <v>-5.908139465389E-2</v>
      </c>
    </row>
    <row r="1756" spans="1:17" hidden="1" x14ac:dyDescent="0.3">
      <c r="A1756" t="s">
        <v>3691</v>
      </c>
      <c r="B1756" t="s">
        <v>3692</v>
      </c>
      <c r="C1756" t="str">
        <f>IFERROR(VLOOKUP(Table1[[#This Row],[Ticker]],[1]!Table2[[Symbol]:[Industry]],2,FALSE),"-")</f>
        <v>-</v>
      </c>
      <c r="D1756" t="s">
        <v>3693</v>
      </c>
      <c r="E1756">
        <v>584.72</v>
      </c>
      <c r="F1756">
        <v>142</v>
      </c>
      <c r="G1756">
        <v>6.2045652720962998</v>
      </c>
      <c r="H1756">
        <v>5.6876138485549799</v>
      </c>
      <c r="I1756">
        <v>-24.838804376351099</v>
      </c>
      <c r="J1756">
        <v>-10.775259536466899</v>
      </c>
      <c r="K1756">
        <v>141.664341015817</v>
      </c>
      <c r="M1756">
        <v>42.103877777214201</v>
      </c>
      <c r="N1756">
        <v>1.1451629262859799</v>
      </c>
      <c r="O1756">
        <v>79.823943661971796</v>
      </c>
      <c r="P1756">
        <v>47.9166666666666</v>
      </c>
    </row>
    <row r="1757" spans="1:17" hidden="1" x14ac:dyDescent="0.3">
      <c r="A1757" t="s">
        <v>3694</v>
      </c>
      <c r="B1757" t="s">
        <v>3695</v>
      </c>
      <c r="C1757" t="str">
        <f>IFERROR(VLOOKUP(Table1[[#This Row],[Ticker]],[1]!Table2[[Symbol]:[Industry]],2,FALSE),"-")</f>
        <v>-</v>
      </c>
      <c r="D1757" t="s">
        <v>276</v>
      </c>
      <c r="E1757">
        <v>584.62467500000002</v>
      </c>
      <c r="F1757">
        <v>133.1</v>
      </c>
      <c r="G1757">
        <v>-19.378931547355499</v>
      </c>
      <c r="H1757">
        <v>-9.1568084911452594</v>
      </c>
      <c r="I1757">
        <v>-9.4873565043389707</v>
      </c>
      <c r="J1757">
        <v>-2.32836278043081</v>
      </c>
      <c r="K1757">
        <v>128.983932286498</v>
      </c>
      <c r="L1757">
        <v>126.27419430126101</v>
      </c>
      <c r="M1757">
        <v>37.493022188069403</v>
      </c>
      <c r="N1757">
        <v>0.64621843813086199</v>
      </c>
      <c r="O1757">
        <v>14.876033057851201</v>
      </c>
      <c r="P1757">
        <v>33.099999999999902</v>
      </c>
      <c r="Q1757">
        <v>5.0333037510563998E-2</v>
      </c>
    </row>
    <row r="1758" spans="1:17" hidden="1" x14ac:dyDescent="0.3">
      <c r="A1758" t="s">
        <v>3696</v>
      </c>
      <c r="B1758" t="s">
        <v>3697</v>
      </c>
      <c r="C1758" t="str">
        <f>IFERROR(VLOOKUP(Table1[[#This Row],[Ticker]],[1]!Table2[[Symbol]:[Industry]],2,FALSE),"-")</f>
        <v>-</v>
      </c>
      <c r="D1758" t="s">
        <v>338</v>
      </c>
      <c r="E1758">
        <v>583.44812166300005</v>
      </c>
      <c r="F1758">
        <v>119.58</v>
      </c>
      <c r="G1758">
        <v>29.560634490234399</v>
      </c>
      <c r="H1758">
        <v>-1.4126406043712201</v>
      </c>
      <c r="I1758">
        <v>9.6166153440856394</v>
      </c>
      <c r="J1758">
        <v>-4.0721767339191803</v>
      </c>
      <c r="K1758">
        <v>122.118296731681</v>
      </c>
      <c r="L1758">
        <v>106.19943976118</v>
      </c>
      <c r="M1758">
        <v>33.162791207481</v>
      </c>
      <c r="N1758">
        <v>0.157862008609366</v>
      </c>
      <c r="O1758">
        <v>23.641077103194501</v>
      </c>
      <c r="P1758">
        <v>77.024426350851201</v>
      </c>
      <c r="Q1758">
        <v>6.7579814342527994E-2</v>
      </c>
    </row>
    <row r="1759" spans="1:17" hidden="1" x14ac:dyDescent="0.3">
      <c r="A1759" t="s">
        <v>3698</v>
      </c>
      <c r="B1759" t="s">
        <v>3699</v>
      </c>
      <c r="C1759" t="str">
        <f>IFERROR(VLOOKUP(Table1[[#This Row],[Ticker]],[1]!Table2[[Symbol]:[Industry]],2,FALSE),"-")</f>
        <v>-</v>
      </c>
      <c r="D1759" t="s">
        <v>54</v>
      </c>
      <c r="E1759">
        <v>582.89110000000005</v>
      </c>
      <c r="F1759">
        <v>272.60000000000002</v>
      </c>
      <c r="G1759">
        <v>-42.4938474263163</v>
      </c>
      <c r="H1759">
        <v>-2.7221472229031001</v>
      </c>
      <c r="I1759">
        <v>-17.5991928370787</v>
      </c>
      <c r="J1759">
        <v>-3.46403539116299</v>
      </c>
      <c r="K1759">
        <v>280.05805690799599</v>
      </c>
      <c r="M1759">
        <v>46.162536204673302</v>
      </c>
      <c r="N1759">
        <v>0.61365134535866195</v>
      </c>
      <c r="O1759">
        <v>33.528980190755597</v>
      </c>
      <c r="P1759">
        <v>21.696428571428498</v>
      </c>
    </row>
    <row r="1760" spans="1:17" hidden="1" x14ac:dyDescent="0.3">
      <c r="A1760" t="s">
        <v>3700</v>
      </c>
      <c r="B1760" t="s">
        <v>3701</v>
      </c>
      <c r="C1760" t="str">
        <f>IFERROR(VLOOKUP(Table1[[#This Row],[Ticker]],[1]!Table2[[Symbol]:[Industry]],2,FALSE),"-")</f>
        <v>-</v>
      </c>
      <c r="E1760">
        <v>582.23379050000005</v>
      </c>
      <c r="F1760">
        <v>314.3</v>
      </c>
      <c r="G1760">
        <v>95.386320087553301</v>
      </c>
      <c r="H1760">
        <v>30.190210409399398</v>
      </c>
      <c r="I1760">
        <v>25.5361154810873</v>
      </c>
      <c r="J1760">
        <v>0.44756929782684901</v>
      </c>
      <c r="K1760">
        <v>272.843319093768</v>
      </c>
      <c r="L1760">
        <v>233.45770169443799</v>
      </c>
      <c r="N1760">
        <v>1.4953630253194301</v>
      </c>
      <c r="O1760">
        <v>12.917594654788401</v>
      </c>
      <c r="P1760">
        <v>124.5</v>
      </c>
    </row>
    <row r="1761" spans="1:17" hidden="1" x14ac:dyDescent="0.3">
      <c r="A1761" t="s">
        <v>3702</v>
      </c>
      <c r="B1761" t="s">
        <v>3703</v>
      </c>
      <c r="C1761" t="str">
        <f>IFERROR(VLOOKUP(Table1[[#This Row],[Ticker]],[1]!Table2[[Symbol]:[Industry]],2,FALSE),"-")</f>
        <v>-</v>
      </c>
      <c r="D1761" t="s">
        <v>1607</v>
      </c>
      <c r="E1761">
        <v>581.70744560499998</v>
      </c>
      <c r="F1761">
        <v>24.9</v>
      </c>
      <c r="G1761">
        <v>-27.193039168452898</v>
      </c>
      <c r="H1761">
        <v>-7.7282868628746302</v>
      </c>
      <c r="I1761">
        <v>-31.0935308889864</v>
      </c>
      <c r="J1761">
        <v>-5.2495687033264398</v>
      </c>
      <c r="K1761">
        <v>26.071389957463801</v>
      </c>
      <c r="L1761">
        <v>26.4594019500089</v>
      </c>
      <c r="M1761">
        <v>39.227393139325102</v>
      </c>
      <c r="N1761">
        <v>0.46197436015386101</v>
      </c>
      <c r="O1761">
        <v>48.192771084337302</v>
      </c>
      <c r="P1761">
        <v>15.0115473441108</v>
      </c>
      <c r="Q1761">
        <v>-8.3099008021979993E-3</v>
      </c>
    </row>
    <row r="1762" spans="1:17" hidden="1" x14ac:dyDescent="0.3">
      <c r="A1762" t="s">
        <v>3704</v>
      </c>
      <c r="B1762" t="s">
        <v>3705</v>
      </c>
      <c r="C1762" t="str">
        <f>IFERROR(VLOOKUP(Table1[[#This Row],[Ticker]],[1]!Table2[[Symbol]:[Industry]],2,FALSE),"-")</f>
        <v>-</v>
      </c>
      <c r="D1762" t="s">
        <v>89</v>
      </c>
      <c r="E1762">
        <v>580.13446050000005</v>
      </c>
      <c r="F1762">
        <v>281.75</v>
      </c>
      <c r="G1762">
        <v>414.88538895291998</v>
      </c>
      <c r="H1762">
        <v>-6.9122623771059803</v>
      </c>
      <c r="I1762">
        <v>-11.3172735901595</v>
      </c>
      <c r="J1762">
        <v>0.42963204077054901</v>
      </c>
      <c r="K1762">
        <v>294.851898510485</v>
      </c>
      <c r="L1762">
        <v>244.138902472214</v>
      </c>
      <c r="M1762">
        <v>44.274373507384396</v>
      </c>
      <c r="N1762">
        <v>0.52996240790619098</v>
      </c>
      <c r="O1762">
        <v>40.780834072759497</v>
      </c>
      <c r="P1762">
        <v>443.918918918918</v>
      </c>
    </row>
    <row r="1763" spans="1:17" hidden="1" x14ac:dyDescent="0.3">
      <c r="A1763" t="s">
        <v>3706</v>
      </c>
      <c r="B1763" t="s">
        <v>3707</v>
      </c>
      <c r="C1763" t="str">
        <f>IFERROR(VLOOKUP(Table1[[#This Row],[Ticker]],[1]!Table2[[Symbol]:[Industry]],2,FALSE),"-")</f>
        <v>-</v>
      </c>
      <c r="D1763" t="s">
        <v>276</v>
      </c>
      <c r="E1763">
        <v>579.47001</v>
      </c>
      <c r="F1763">
        <v>1032.7</v>
      </c>
      <c r="G1763">
        <v>-16.077555123231601</v>
      </c>
      <c r="H1763">
        <v>3.8752106886589801</v>
      </c>
      <c r="I1763">
        <v>0.489894934173007</v>
      </c>
      <c r="J1763">
        <v>-5.3504504161981803</v>
      </c>
      <c r="M1763">
        <v>53.6298458275527</v>
      </c>
      <c r="O1763">
        <v>37.314805848745998</v>
      </c>
      <c r="P1763">
        <v>18.598908986505801</v>
      </c>
    </row>
    <row r="1764" spans="1:17" hidden="1" x14ac:dyDescent="0.3">
      <c r="A1764" t="s">
        <v>3708</v>
      </c>
      <c r="B1764" t="s">
        <v>3709</v>
      </c>
      <c r="C1764" t="str">
        <f>IFERROR(VLOOKUP(Table1[[#This Row],[Ticker]],[1]!Table2[[Symbol]:[Industry]],2,FALSE),"-")</f>
        <v>-</v>
      </c>
      <c r="D1764" t="s">
        <v>405</v>
      </c>
      <c r="E1764">
        <v>578.95316160000004</v>
      </c>
      <c r="F1764">
        <v>346.95</v>
      </c>
      <c r="G1764">
        <v>-43.672476945947203</v>
      </c>
      <c r="H1764">
        <v>3.7435005345218202</v>
      </c>
      <c r="I1764">
        <v>-2.32322276573715</v>
      </c>
      <c r="J1764">
        <v>5.6300874851599501</v>
      </c>
      <c r="K1764">
        <v>321.03969026076101</v>
      </c>
      <c r="L1764">
        <v>324.86259677348301</v>
      </c>
      <c r="M1764">
        <v>73.725559489399302</v>
      </c>
      <c r="N1764">
        <v>1.37929449004497</v>
      </c>
      <c r="O1764">
        <v>32.583945813517801</v>
      </c>
      <c r="P1764">
        <v>32.423664122137303</v>
      </c>
      <c r="Q1764">
        <v>-2.8570961386448001E-2</v>
      </c>
    </row>
    <row r="1765" spans="1:17" hidden="1" x14ac:dyDescent="0.3">
      <c r="A1765" t="s">
        <v>3710</v>
      </c>
      <c r="B1765" t="s">
        <v>3711</v>
      </c>
      <c r="C1765" t="str">
        <f>IFERROR(VLOOKUP(Table1[[#This Row],[Ticker]],[1]!Table2[[Symbol]:[Industry]],2,FALSE),"-")</f>
        <v>-</v>
      </c>
      <c r="D1765" t="s">
        <v>21</v>
      </c>
      <c r="E1765">
        <v>578.33679655499998</v>
      </c>
      <c r="F1765">
        <v>33.46</v>
      </c>
      <c r="G1765">
        <v>-28.703694883540098</v>
      </c>
      <c r="H1765">
        <v>-5.0414167579968998</v>
      </c>
      <c r="I1765">
        <v>-42.685058010783997</v>
      </c>
      <c r="J1765">
        <v>-4.5330403702828104</v>
      </c>
      <c r="K1765">
        <v>35.889145259622197</v>
      </c>
      <c r="L1765">
        <v>39.295364221946798</v>
      </c>
      <c r="M1765">
        <v>37.840291843527702</v>
      </c>
      <c r="N1765">
        <v>0.72325218299587002</v>
      </c>
      <c r="O1765">
        <v>90.974297668858298</v>
      </c>
      <c r="P1765">
        <v>10.6115702479338</v>
      </c>
      <c r="Q1765">
        <v>2.5051398610486001E-2</v>
      </c>
    </row>
    <row r="1766" spans="1:17" hidden="1" x14ac:dyDescent="0.3">
      <c r="A1766" t="s">
        <v>3712</v>
      </c>
      <c r="B1766" t="s">
        <v>3713</v>
      </c>
      <c r="C1766" t="str">
        <f>IFERROR(VLOOKUP(Table1[[#This Row],[Ticker]],[1]!Table2[[Symbol]:[Industry]],2,FALSE),"-")</f>
        <v>-</v>
      </c>
      <c r="D1766" t="s">
        <v>257</v>
      </c>
      <c r="E1766">
        <v>575.03365583999903</v>
      </c>
      <c r="F1766">
        <v>184.35</v>
      </c>
      <c r="G1766">
        <v>104.52785353837101</v>
      </c>
      <c r="H1766">
        <v>39.288302791855102</v>
      </c>
      <c r="I1766">
        <v>12.432294075145499</v>
      </c>
      <c r="J1766">
        <v>25.929907773122999</v>
      </c>
      <c r="K1766">
        <v>135.44769110923701</v>
      </c>
      <c r="L1766">
        <v>119.853384174214</v>
      </c>
      <c r="M1766">
        <v>84.366695161605804</v>
      </c>
      <c r="N1766">
        <v>2.7948001021484399</v>
      </c>
      <c r="O1766">
        <v>2.30539734201247</v>
      </c>
      <c r="P1766">
        <v>163.35714285714201</v>
      </c>
      <c r="Q1766">
        <v>0.110777443712736</v>
      </c>
    </row>
    <row r="1767" spans="1:17" hidden="1" x14ac:dyDescent="0.3">
      <c r="A1767" t="s">
        <v>3714</v>
      </c>
      <c r="B1767" t="s">
        <v>3715</v>
      </c>
      <c r="C1767" t="str">
        <f>IFERROR(VLOOKUP(Table1[[#This Row],[Ticker]],[1]!Table2[[Symbol]:[Industry]],2,FALSE),"-")</f>
        <v>-</v>
      </c>
      <c r="D1767" t="s">
        <v>54</v>
      </c>
      <c r="E1767">
        <v>573.221498</v>
      </c>
      <c r="F1767">
        <v>183.8</v>
      </c>
      <c r="G1767">
        <v>43.174369034056902</v>
      </c>
      <c r="H1767">
        <v>0.55680692992614</v>
      </c>
      <c r="I1767">
        <v>24.239948526247701</v>
      </c>
      <c r="J1767">
        <v>-0.69257781793001505</v>
      </c>
      <c r="K1767">
        <v>179.92005768721199</v>
      </c>
      <c r="L1767">
        <v>156.34040633759801</v>
      </c>
      <c r="M1767">
        <v>49.741044618845699</v>
      </c>
      <c r="N1767">
        <v>0.78600682724030702</v>
      </c>
      <c r="O1767">
        <v>18.972576450672801</v>
      </c>
      <c r="P1767">
        <v>99.806434886313497</v>
      </c>
      <c r="Q1767">
        <v>0.13941592981880599</v>
      </c>
    </row>
    <row r="1768" spans="1:17" hidden="1" x14ac:dyDescent="0.3">
      <c r="A1768" t="s">
        <v>3716</v>
      </c>
      <c r="B1768" t="s">
        <v>3717</v>
      </c>
      <c r="C1768" t="str">
        <f>IFERROR(VLOOKUP(Table1[[#This Row],[Ticker]],[1]!Table2[[Symbol]:[Industry]],2,FALSE),"-")</f>
        <v>-</v>
      </c>
      <c r="D1768" t="s">
        <v>405</v>
      </c>
      <c r="E1768">
        <v>571.98581166499901</v>
      </c>
      <c r="F1768">
        <v>60.28</v>
      </c>
      <c r="G1768">
        <v>-56.205210526588502</v>
      </c>
      <c r="H1768">
        <v>-8.9309294182080805</v>
      </c>
      <c r="I1768">
        <v>-34.835687120442302</v>
      </c>
      <c r="J1768">
        <v>-4.7139235693622101</v>
      </c>
      <c r="K1768">
        <v>64.969945693663206</v>
      </c>
      <c r="L1768">
        <v>68.826900315804593</v>
      </c>
      <c r="M1768">
        <v>34.026879867486898</v>
      </c>
      <c r="N1768">
        <v>1.2572131158606601</v>
      </c>
      <c r="O1768">
        <v>62.558062375580597</v>
      </c>
      <c r="P1768">
        <v>2.3429541595925301</v>
      </c>
      <c r="Q1768">
        <v>-1.8521506683455001E-2</v>
      </c>
    </row>
    <row r="1769" spans="1:17" hidden="1" x14ac:dyDescent="0.3">
      <c r="A1769" t="s">
        <v>3718</v>
      </c>
      <c r="B1769" t="s">
        <v>3719</v>
      </c>
      <c r="C1769" t="str">
        <f>IFERROR(VLOOKUP(Table1[[#This Row],[Ticker]],[1]!Table2[[Symbol]:[Industry]],2,FALSE),"-")</f>
        <v>-</v>
      </c>
      <c r="D1769" t="s">
        <v>573</v>
      </c>
      <c r="E1769">
        <v>570.68450081499998</v>
      </c>
      <c r="F1769">
        <v>657.65</v>
      </c>
      <c r="G1769">
        <v>-26.1390607490702</v>
      </c>
      <c r="H1769">
        <v>1.0396916994222301</v>
      </c>
      <c r="I1769">
        <v>-16.001100077277801</v>
      </c>
      <c r="J1769">
        <v>-2.0690252187676599</v>
      </c>
      <c r="K1769">
        <v>638.88307632728004</v>
      </c>
      <c r="L1769">
        <v>653.00519490075396</v>
      </c>
      <c r="M1769">
        <v>53.597111190667803</v>
      </c>
      <c r="N1769">
        <v>0.74817591224009805</v>
      </c>
      <c r="O1769">
        <v>23.165817684178499</v>
      </c>
      <c r="P1769">
        <v>259.27342256214098</v>
      </c>
      <c r="Q1769">
        <v>-0.107712848233179</v>
      </c>
    </row>
    <row r="1770" spans="1:17" hidden="1" x14ac:dyDescent="0.3">
      <c r="A1770" t="s">
        <v>3720</v>
      </c>
      <c r="B1770" t="s">
        <v>3721</v>
      </c>
      <c r="C1770" t="str">
        <f>IFERROR(VLOOKUP(Table1[[#This Row],[Ticker]],[1]!Table2[[Symbol]:[Industry]],2,FALSE),"-")</f>
        <v>-</v>
      </c>
      <c r="D1770" t="s">
        <v>113</v>
      </c>
      <c r="E1770">
        <v>570.66812747999995</v>
      </c>
      <c r="F1770">
        <v>69.790000000000006</v>
      </c>
      <c r="G1770">
        <v>-37.083595842151702</v>
      </c>
      <c r="H1770">
        <v>7.03457080937714</v>
      </c>
      <c r="I1770">
        <v>-30.166551606707401</v>
      </c>
      <c r="J1770">
        <v>2.8427065747957201</v>
      </c>
      <c r="K1770">
        <v>67.422544859617403</v>
      </c>
      <c r="L1770">
        <v>73.301788923021306</v>
      </c>
      <c r="M1770">
        <v>79.175357552543502</v>
      </c>
      <c r="N1770">
        <v>0.51882539015932505</v>
      </c>
      <c r="O1770">
        <v>48.516979509958396</v>
      </c>
      <c r="P1770">
        <v>15.622929092113999</v>
      </c>
      <c r="Q1770">
        <v>6.0906665126950997E-2</v>
      </c>
    </row>
    <row r="1771" spans="1:17" hidden="1" x14ac:dyDescent="0.3">
      <c r="A1771" t="s">
        <v>3722</v>
      </c>
      <c r="B1771" t="s">
        <v>3723</v>
      </c>
      <c r="C1771" t="str">
        <f>IFERROR(VLOOKUP(Table1[[#This Row],[Ticker]],[1]!Table2[[Symbol]:[Industry]],2,FALSE),"-")</f>
        <v>-</v>
      </c>
      <c r="D1771" t="s">
        <v>204</v>
      </c>
      <c r="E1771">
        <v>570.07005248400003</v>
      </c>
      <c r="F1771">
        <v>141.02000000000001</v>
      </c>
      <c r="G1771">
        <v>29.149307947629701</v>
      </c>
      <c r="H1771">
        <v>0.94715308640483897</v>
      </c>
      <c r="I1771">
        <v>-9.3435936197460201</v>
      </c>
      <c r="J1771">
        <v>-8.2859197939579197</v>
      </c>
      <c r="K1771">
        <v>135.42817774316501</v>
      </c>
      <c r="L1771">
        <v>123.984586542795</v>
      </c>
      <c r="M1771">
        <v>57.784712723610198</v>
      </c>
      <c r="N1771">
        <v>1.37488694530708</v>
      </c>
      <c r="O1771">
        <v>17.217415969366002</v>
      </c>
      <c r="P1771">
        <v>67.482185273159104</v>
      </c>
      <c r="Q1771">
        <v>9.5193125340599996E-2</v>
      </c>
    </row>
    <row r="1772" spans="1:17" hidden="1" x14ac:dyDescent="0.3">
      <c r="A1772" t="s">
        <v>3724</v>
      </c>
      <c r="B1772" t="s">
        <v>3725</v>
      </c>
      <c r="C1772" t="str">
        <f>IFERROR(VLOOKUP(Table1[[#This Row],[Ticker]],[1]!Table2[[Symbol]:[Industry]],2,FALSE),"-")</f>
        <v>-</v>
      </c>
      <c r="D1772" t="s">
        <v>338</v>
      </c>
      <c r="E1772">
        <v>568.60571838800001</v>
      </c>
      <c r="F1772">
        <v>93.94</v>
      </c>
      <c r="G1772">
        <v>-43.516916402047997</v>
      </c>
      <c r="H1772">
        <v>13.297422959133</v>
      </c>
      <c r="I1772">
        <v>-11.8340499139504</v>
      </c>
      <c r="J1772">
        <v>-1.80245084559431</v>
      </c>
      <c r="K1772">
        <v>89.220194821681702</v>
      </c>
      <c r="L1772">
        <v>90.494898270853199</v>
      </c>
      <c r="M1772">
        <v>49.754758681733797</v>
      </c>
      <c r="N1772">
        <v>2.8697403834891499</v>
      </c>
      <c r="O1772">
        <v>43.070044709388903</v>
      </c>
      <c r="P1772">
        <v>23.280839895013099</v>
      </c>
      <c r="Q1772">
        <v>4.1813934556229997E-2</v>
      </c>
    </row>
    <row r="1773" spans="1:17" hidden="1" x14ac:dyDescent="0.3">
      <c r="A1773" t="s">
        <v>3726</v>
      </c>
      <c r="B1773" t="s">
        <v>3727</v>
      </c>
      <c r="C1773" t="str">
        <f>IFERROR(VLOOKUP(Table1[[#This Row],[Ticker]],[1]!Table2[[Symbol]:[Industry]],2,FALSE),"-")</f>
        <v>-</v>
      </c>
      <c r="D1773" t="s">
        <v>2256</v>
      </c>
      <c r="E1773">
        <v>568.56624999999997</v>
      </c>
      <c r="F1773">
        <v>606.29999999999995</v>
      </c>
      <c r="G1773">
        <v>-24.309460529950901</v>
      </c>
      <c r="H1773">
        <v>-9.8526004437286492</v>
      </c>
      <c r="I1773">
        <v>-32.710752363211498</v>
      </c>
      <c r="J1773">
        <v>-7.2253981079649803</v>
      </c>
      <c r="K1773">
        <v>646.51275476696605</v>
      </c>
      <c r="L1773">
        <v>614.36618139662198</v>
      </c>
      <c r="M1773">
        <v>41.589511917899799</v>
      </c>
      <c r="N1773">
        <v>1.12853403842889</v>
      </c>
      <c r="O1773">
        <v>43.328385287811301</v>
      </c>
      <c r="P1773">
        <v>35.334821428571402</v>
      </c>
    </row>
    <row r="1774" spans="1:17" hidden="1" x14ac:dyDescent="0.3">
      <c r="A1774" t="s">
        <v>3728</v>
      </c>
      <c r="B1774" t="s">
        <v>3729</v>
      </c>
      <c r="C1774" t="str">
        <f>IFERROR(VLOOKUP(Table1[[#This Row],[Ticker]],[1]!Table2[[Symbol]:[Industry]],2,FALSE),"-")</f>
        <v>-</v>
      </c>
      <c r="D1774" t="s">
        <v>2408</v>
      </c>
      <c r="E1774">
        <v>564.49440000000004</v>
      </c>
      <c r="F1774">
        <v>627.5</v>
      </c>
      <c r="G1774">
        <v>436.02725346488802</v>
      </c>
      <c r="H1774">
        <v>18.865346817012401</v>
      </c>
      <c r="I1774">
        <v>28.3236889942551</v>
      </c>
      <c r="J1774">
        <v>-8.3352212520001601</v>
      </c>
      <c r="K1774">
        <v>576.40925292259305</v>
      </c>
      <c r="L1774">
        <v>424.10864620838299</v>
      </c>
      <c r="M1774">
        <v>47.696200790563701</v>
      </c>
      <c r="N1774">
        <v>0.72199307045042005</v>
      </c>
      <c r="O1774">
        <v>17.4741035856573</v>
      </c>
      <c r="P1774">
        <v>538.67684478371496</v>
      </c>
      <c r="Q1774">
        <v>0.22093184022454301</v>
      </c>
    </row>
    <row r="1775" spans="1:17" hidden="1" x14ac:dyDescent="0.3">
      <c r="A1775" t="s">
        <v>3730</v>
      </c>
      <c r="B1775" t="s">
        <v>3731</v>
      </c>
      <c r="C1775" t="str">
        <f>IFERROR(VLOOKUP(Table1[[#This Row],[Ticker]],[1]!Table2[[Symbol]:[Industry]],2,FALSE),"-")</f>
        <v>-</v>
      </c>
      <c r="D1775" t="s">
        <v>535</v>
      </c>
      <c r="E1775">
        <v>564.27763756800005</v>
      </c>
      <c r="F1775">
        <v>32.340000000000003</v>
      </c>
      <c r="G1775">
        <v>85.850190964233605</v>
      </c>
      <c r="H1775">
        <v>-4.8905466859724598</v>
      </c>
      <c r="I1775">
        <v>62.423509996768502</v>
      </c>
      <c r="J1775">
        <v>8.2184122628445593</v>
      </c>
      <c r="K1775">
        <v>29.567011155771599</v>
      </c>
      <c r="L1775">
        <v>22.465247574611301</v>
      </c>
      <c r="M1775">
        <v>60.711732394408102</v>
      </c>
      <c r="N1775">
        <v>0.84282892470695703</v>
      </c>
      <c r="O1775">
        <v>20.995670995670899</v>
      </c>
      <c r="P1775">
        <v>145.93155893536101</v>
      </c>
      <c r="Q1775">
        <v>8.8434709707726003E-2</v>
      </c>
    </row>
    <row r="1776" spans="1:17" hidden="1" x14ac:dyDescent="0.3">
      <c r="A1776" t="s">
        <v>3732</v>
      </c>
      <c r="B1776" t="s">
        <v>3733</v>
      </c>
      <c r="C1776" t="str">
        <f>IFERROR(VLOOKUP(Table1[[#This Row],[Ticker]],[1]!Table2[[Symbol]:[Industry]],2,FALSE),"-")</f>
        <v>-</v>
      </c>
      <c r="D1776" t="s">
        <v>252</v>
      </c>
      <c r="E1776">
        <v>562.07349555500002</v>
      </c>
      <c r="F1776">
        <v>584.75</v>
      </c>
      <c r="G1776">
        <v>-17.620745360873599</v>
      </c>
      <c r="H1776">
        <v>6.3994806077499797</v>
      </c>
      <c r="I1776">
        <v>12.4137919547265</v>
      </c>
      <c r="J1776">
        <v>-1.1017059492781101</v>
      </c>
      <c r="K1776">
        <v>552.05965331383197</v>
      </c>
      <c r="L1776">
        <v>506.01728183746002</v>
      </c>
      <c r="M1776">
        <v>60.2940764138853</v>
      </c>
      <c r="N1776">
        <v>0.26588260355294902</v>
      </c>
      <c r="O1776">
        <v>11.791363830696801</v>
      </c>
      <c r="P1776">
        <v>50.708762886597903</v>
      </c>
      <c r="Q1776">
        <v>-1.4740027639294001E-2</v>
      </c>
    </row>
    <row r="1777" spans="1:17" hidden="1" x14ac:dyDescent="0.3">
      <c r="A1777" t="s">
        <v>3734</v>
      </c>
      <c r="B1777" t="s">
        <v>3735</v>
      </c>
      <c r="C1777" t="str">
        <f>IFERROR(VLOOKUP(Table1[[#This Row],[Ticker]],[1]!Table2[[Symbol]:[Industry]],2,FALSE),"-")</f>
        <v>-</v>
      </c>
      <c r="D1777" t="s">
        <v>204</v>
      </c>
      <c r="E1777">
        <v>560.19499199999996</v>
      </c>
      <c r="F1777">
        <v>463.45</v>
      </c>
      <c r="G1777">
        <v>-20.788755938204901</v>
      </c>
      <c r="H1777">
        <v>-1.55708504881567</v>
      </c>
      <c r="I1777">
        <v>-19.794614201735602</v>
      </c>
      <c r="J1777">
        <v>-4.2313986599083</v>
      </c>
      <c r="K1777">
        <v>468.44655793902899</v>
      </c>
      <c r="L1777">
        <v>467.88094244811299</v>
      </c>
      <c r="M1777">
        <v>64.565169937341196</v>
      </c>
      <c r="N1777">
        <v>0.29496535580767602</v>
      </c>
      <c r="O1777">
        <v>38.278131405761101</v>
      </c>
      <c r="P1777">
        <v>24.919137466307198</v>
      </c>
      <c r="Q1777">
        <v>0.14830057069357599</v>
      </c>
    </row>
    <row r="1778" spans="1:17" hidden="1" x14ac:dyDescent="0.3">
      <c r="A1778" t="s">
        <v>3736</v>
      </c>
      <c r="B1778" t="s">
        <v>3737</v>
      </c>
      <c r="C1778" t="str">
        <f>IFERROR(VLOOKUP(Table1[[#This Row],[Ticker]],[1]!Table2[[Symbol]:[Industry]],2,FALSE),"-")</f>
        <v>-</v>
      </c>
      <c r="D1778" t="s">
        <v>627</v>
      </c>
      <c r="E1778">
        <v>559.79999999999995</v>
      </c>
      <c r="F1778">
        <v>446.1</v>
      </c>
      <c r="G1778">
        <v>71.5059171007576</v>
      </c>
      <c r="H1778">
        <v>-8.87061752222594</v>
      </c>
      <c r="I1778">
        <v>16.838267917492601</v>
      </c>
      <c r="J1778">
        <v>-4.1706746242145396</v>
      </c>
      <c r="K1778">
        <v>478.78612112070601</v>
      </c>
      <c r="L1778">
        <v>388.52330983874202</v>
      </c>
      <c r="M1778">
        <v>22.6346666495417</v>
      </c>
      <c r="N1778">
        <v>0.35359497840238302</v>
      </c>
      <c r="O1778">
        <v>25.1961443622506</v>
      </c>
      <c r="P1778">
        <v>135.96932028563799</v>
      </c>
      <c r="Q1778">
        <v>6.2211904934996003E-2</v>
      </c>
    </row>
    <row r="1779" spans="1:17" hidden="1" x14ac:dyDescent="0.3">
      <c r="A1779" t="s">
        <v>3738</v>
      </c>
      <c r="B1779" t="s">
        <v>3739</v>
      </c>
      <c r="C1779" t="str">
        <f>IFERROR(VLOOKUP(Table1[[#This Row],[Ticker]],[1]!Table2[[Symbol]:[Industry]],2,FALSE),"-")</f>
        <v>-</v>
      </c>
      <c r="D1779" t="s">
        <v>627</v>
      </c>
      <c r="E1779">
        <v>558.68799999999999</v>
      </c>
      <c r="F1779">
        <v>822.2</v>
      </c>
      <c r="G1779">
        <v>172.13863120616199</v>
      </c>
      <c r="H1779">
        <v>9.3108941941635699</v>
      </c>
      <c r="I1779">
        <v>188.70608126356601</v>
      </c>
      <c r="J1779">
        <v>-0.21862530888819701</v>
      </c>
      <c r="K1779">
        <v>716.88701404071003</v>
      </c>
      <c r="M1779">
        <v>68.394280504386998</v>
      </c>
      <c r="N1779">
        <v>0.34783641709482899</v>
      </c>
      <c r="O1779">
        <v>1.5567988324008699</v>
      </c>
      <c r="P1779">
        <v>216.230769230769</v>
      </c>
    </row>
    <row r="1780" spans="1:17" hidden="1" x14ac:dyDescent="0.3">
      <c r="A1780" t="s">
        <v>3740</v>
      </c>
      <c r="B1780" t="s">
        <v>3741</v>
      </c>
      <c r="C1780" t="str">
        <f>IFERROR(VLOOKUP(Table1[[#This Row],[Ticker]],[1]!Table2[[Symbol]:[Industry]],2,FALSE),"-")</f>
        <v>-</v>
      </c>
      <c r="D1780" t="s">
        <v>257</v>
      </c>
      <c r="E1780">
        <v>558.20564999999999</v>
      </c>
      <c r="F1780">
        <v>392.8</v>
      </c>
      <c r="G1780">
        <v>58.729376343752499</v>
      </c>
      <c r="H1780">
        <v>14.845674349312</v>
      </c>
      <c r="I1780">
        <v>9.1438272121487394</v>
      </c>
      <c r="J1780">
        <v>-0.33174709868000402</v>
      </c>
      <c r="K1780">
        <v>370.31980837626298</v>
      </c>
      <c r="L1780">
        <v>332.49818776792699</v>
      </c>
      <c r="M1780">
        <v>56.247939739133102</v>
      </c>
      <c r="N1780">
        <v>1.0717667070617101</v>
      </c>
      <c r="O1780">
        <v>11.2270875763747</v>
      </c>
      <c r="P1780">
        <v>96.399999999999906</v>
      </c>
      <c r="Q1780">
        <v>9.1320192645088005E-2</v>
      </c>
    </row>
    <row r="1781" spans="1:17" hidden="1" x14ac:dyDescent="0.3">
      <c r="A1781" t="s">
        <v>3742</v>
      </c>
      <c r="B1781" t="s">
        <v>3743</v>
      </c>
      <c r="C1781" t="str">
        <f>IFERROR(VLOOKUP(Table1[[#This Row],[Ticker]],[1]!Table2[[Symbol]:[Industry]],2,FALSE),"-")</f>
        <v>-</v>
      </c>
      <c r="D1781" t="s">
        <v>46</v>
      </c>
      <c r="E1781">
        <v>556.95550295999999</v>
      </c>
      <c r="F1781">
        <v>22.77</v>
      </c>
      <c r="G1781">
        <v>250.46647003400099</v>
      </c>
      <c r="H1781">
        <v>43.040657078338199</v>
      </c>
      <c r="I1781">
        <v>89.038344870166696</v>
      </c>
      <c r="J1781">
        <v>20.116991880438</v>
      </c>
      <c r="K1781">
        <v>15.362049117053299</v>
      </c>
      <c r="L1781">
        <v>11.7095858806578</v>
      </c>
      <c r="M1781">
        <v>73.513898505094303</v>
      </c>
      <c r="N1781">
        <v>1.13663331400868</v>
      </c>
      <c r="O1781">
        <v>0</v>
      </c>
      <c r="P1781">
        <v>296</v>
      </c>
      <c r="Q1781">
        <v>0.12857353944671299</v>
      </c>
    </row>
    <row r="1782" spans="1:17" hidden="1" x14ac:dyDescent="0.3">
      <c r="A1782" t="s">
        <v>3744</v>
      </c>
      <c r="B1782" t="s">
        <v>3745</v>
      </c>
      <c r="C1782" t="str">
        <f>IFERROR(VLOOKUP(Table1[[#This Row],[Ticker]],[1]!Table2[[Symbol]:[Industry]],2,FALSE),"-")</f>
        <v>-</v>
      </c>
      <c r="D1782" t="s">
        <v>357</v>
      </c>
      <c r="E1782">
        <v>556.43209200000001</v>
      </c>
      <c r="F1782">
        <v>1600</v>
      </c>
      <c r="G1782">
        <v>22.826758568549199</v>
      </c>
      <c r="H1782">
        <v>10.561168919438201</v>
      </c>
      <c r="I1782">
        <v>43.6314810670154</v>
      </c>
      <c r="J1782">
        <v>-3.95227489342839</v>
      </c>
      <c r="K1782">
        <v>1368.8091236668599</v>
      </c>
      <c r="L1782">
        <v>1140.90738252697</v>
      </c>
      <c r="M1782">
        <v>50.807833464628601</v>
      </c>
      <c r="N1782">
        <v>0.41862514688601599</v>
      </c>
      <c r="O1782">
        <v>14.9375</v>
      </c>
      <c r="P1782">
        <v>89.349112426035404</v>
      </c>
    </row>
    <row r="1783" spans="1:17" hidden="1" x14ac:dyDescent="0.3">
      <c r="A1783" t="s">
        <v>3746</v>
      </c>
      <c r="B1783" t="s">
        <v>3747</v>
      </c>
      <c r="C1783" t="str">
        <f>IFERROR(VLOOKUP(Table1[[#This Row],[Ticker]],[1]!Table2[[Symbol]:[Industry]],2,FALSE),"-")</f>
        <v>-</v>
      </c>
      <c r="D1783" t="s">
        <v>135</v>
      </c>
      <c r="E1783">
        <v>553.57000919999996</v>
      </c>
      <c r="F1783">
        <v>243.35</v>
      </c>
      <c r="G1783">
        <v>97.5493378179861</v>
      </c>
      <c r="H1783">
        <v>2.0579323122954301</v>
      </c>
      <c r="I1783">
        <v>36.508514520545504</v>
      </c>
      <c r="J1783">
        <v>-1.42216556073482</v>
      </c>
      <c r="K1783">
        <v>197.78199932950699</v>
      </c>
      <c r="L1783">
        <v>162.75536481346001</v>
      </c>
      <c r="M1783">
        <v>78.945124553774207</v>
      </c>
      <c r="N1783">
        <v>0.993680900463356</v>
      </c>
      <c r="O1783">
        <v>3.14362029997945</v>
      </c>
      <c r="P1783">
        <v>189.70238095238</v>
      </c>
    </row>
    <row r="1784" spans="1:17" hidden="1" x14ac:dyDescent="0.3">
      <c r="A1784" t="s">
        <v>3748</v>
      </c>
      <c r="B1784" t="s">
        <v>3749</v>
      </c>
      <c r="C1784" t="str">
        <f>IFERROR(VLOOKUP(Table1[[#This Row],[Ticker]],[1]!Table2[[Symbol]:[Industry]],2,FALSE),"-")</f>
        <v>-</v>
      </c>
      <c r="D1784" t="s">
        <v>276</v>
      </c>
      <c r="E1784">
        <v>553.52923424999994</v>
      </c>
      <c r="F1784">
        <v>558.9</v>
      </c>
      <c r="G1784">
        <v>-24.095490161267399</v>
      </c>
      <c r="H1784">
        <v>-4.1448267101710901</v>
      </c>
      <c r="I1784">
        <v>-16.170421741812699</v>
      </c>
      <c r="J1784">
        <v>-1.1321219393986299</v>
      </c>
      <c r="K1784">
        <v>567.61127476127001</v>
      </c>
      <c r="L1784">
        <v>546.44492301547996</v>
      </c>
      <c r="M1784">
        <v>45.793401833842502</v>
      </c>
      <c r="N1784">
        <v>0.54275663228979498</v>
      </c>
      <c r="O1784">
        <v>24.0651279298622</v>
      </c>
      <c r="P1784">
        <v>25.285810356422299</v>
      </c>
    </row>
    <row r="1785" spans="1:17" hidden="1" x14ac:dyDescent="0.3">
      <c r="A1785" t="s">
        <v>3750</v>
      </c>
      <c r="B1785" t="s">
        <v>3751</v>
      </c>
      <c r="C1785" t="str">
        <f>IFERROR(VLOOKUP(Table1[[#This Row],[Ticker]],[1]!Table2[[Symbol]:[Industry]],2,FALSE),"-")</f>
        <v>-</v>
      </c>
      <c r="D1785" t="s">
        <v>46</v>
      </c>
      <c r="E1785">
        <v>552.8011176</v>
      </c>
      <c r="F1785">
        <v>35.119999999999997</v>
      </c>
      <c r="G1785">
        <v>173.725090723656</v>
      </c>
      <c r="H1785">
        <v>15.422447114926999</v>
      </c>
      <c r="I1785">
        <v>-3.7354297537955201</v>
      </c>
      <c r="J1785">
        <v>-0.82276903931732703</v>
      </c>
      <c r="K1785">
        <v>30.725967214774901</v>
      </c>
      <c r="L1785">
        <v>26.880197456226199</v>
      </c>
      <c r="M1785">
        <v>51.0317752454974</v>
      </c>
      <c r="N1785">
        <v>2.5379220484271801</v>
      </c>
      <c r="O1785">
        <v>14.7494305239179</v>
      </c>
      <c r="P1785">
        <v>210.79646017699099</v>
      </c>
      <c r="Q1785">
        <v>-1.7227510016794002E-2</v>
      </c>
    </row>
    <row r="1786" spans="1:17" hidden="1" x14ac:dyDescent="0.3">
      <c r="A1786" t="s">
        <v>3752</v>
      </c>
      <c r="B1786" t="s">
        <v>3753</v>
      </c>
      <c r="C1786" t="str">
        <f>IFERROR(VLOOKUP(Table1[[#This Row],[Ticker]],[1]!Table2[[Symbol]:[Industry]],2,FALSE),"-")</f>
        <v>-</v>
      </c>
      <c r="D1786" t="s">
        <v>298</v>
      </c>
      <c r="E1786">
        <v>552.76404001000003</v>
      </c>
      <c r="F1786">
        <v>384.35</v>
      </c>
      <c r="G1786">
        <v>67.213597938009201</v>
      </c>
      <c r="H1786">
        <v>-16.7850297316959</v>
      </c>
      <c r="I1786">
        <v>25.3678810022896</v>
      </c>
      <c r="J1786">
        <v>-3.0660541144327502</v>
      </c>
      <c r="K1786">
        <v>413.660192608974</v>
      </c>
      <c r="L1786">
        <v>333.375009555193</v>
      </c>
      <c r="M1786">
        <v>35.440162984290801</v>
      </c>
      <c r="N1786">
        <v>0.26226071489810998</v>
      </c>
      <c r="O1786">
        <v>45.427344867958801</v>
      </c>
      <c r="P1786">
        <v>120.89080459770101</v>
      </c>
      <c r="Q1786">
        <v>0.124372166656399</v>
      </c>
    </row>
    <row r="1787" spans="1:17" hidden="1" x14ac:dyDescent="0.3">
      <c r="A1787" t="s">
        <v>3754</v>
      </c>
      <c r="B1787" t="s">
        <v>3755</v>
      </c>
      <c r="C1787" t="str">
        <f>IFERROR(VLOOKUP(Table1[[#This Row],[Ticker]],[1]!Table2[[Symbol]:[Industry]],2,FALSE),"-")</f>
        <v>-</v>
      </c>
      <c r="D1787" t="s">
        <v>138</v>
      </c>
      <c r="E1787">
        <v>549.30505349600003</v>
      </c>
      <c r="F1787">
        <v>140.80000000000001</v>
      </c>
      <c r="G1787">
        <v>344.24378095837</v>
      </c>
      <c r="H1787">
        <v>61.584804227219898</v>
      </c>
      <c r="I1787">
        <v>111.381296879958</v>
      </c>
      <c r="J1787">
        <v>9.8125615442680498</v>
      </c>
      <c r="K1787">
        <v>101.615610566344</v>
      </c>
      <c r="L1787">
        <v>73.381732546940796</v>
      </c>
      <c r="M1787">
        <v>92.256256868962396</v>
      </c>
      <c r="N1787">
        <v>0.97622186339537398</v>
      </c>
      <c r="O1787">
        <v>0</v>
      </c>
      <c r="P1787">
        <v>421.48148148148101</v>
      </c>
      <c r="Q1787">
        <v>0.182778144167171</v>
      </c>
    </row>
    <row r="1788" spans="1:17" hidden="1" x14ac:dyDescent="0.3">
      <c r="A1788" t="s">
        <v>3756</v>
      </c>
      <c r="B1788" t="s">
        <v>3757</v>
      </c>
      <c r="C1788" t="str">
        <f>IFERROR(VLOOKUP(Table1[[#This Row],[Ticker]],[1]!Table2[[Symbol]:[Industry]],2,FALSE),"-")</f>
        <v>-</v>
      </c>
      <c r="D1788" t="s">
        <v>231</v>
      </c>
      <c r="E1788">
        <v>549.24</v>
      </c>
      <c r="F1788">
        <v>919</v>
      </c>
      <c r="G1788">
        <v>408.39337061879598</v>
      </c>
      <c r="H1788">
        <v>10.5532642852218</v>
      </c>
      <c r="I1788">
        <v>180.20907932707399</v>
      </c>
      <c r="J1788">
        <v>-3.4262819970770702</v>
      </c>
      <c r="K1788">
        <v>835.51645564102796</v>
      </c>
      <c r="L1788">
        <v>563.43266894064902</v>
      </c>
      <c r="M1788">
        <v>63.577019140376301</v>
      </c>
      <c r="N1788">
        <v>0.62056932966023803</v>
      </c>
      <c r="O1788">
        <v>19.385201305767101</v>
      </c>
      <c r="P1788">
        <v>602.86806883365102</v>
      </c>
    </row>
    <row r="1789" spans="1:17" hidden="1" x14ac:dyDescent="0.3">
      <c r="A1789" t="s">
        <v>3758</v>
      </c>
      <c r="B1789" t="s">
        <v>3759</v>
      </c>
      <c r="C1789" t="str">
        <f>IFERROR(VLOOKUP(Table1[[#This Row],[Ticker]],[1]!Table2[[Symbol]:[Industry]],2,FALSE),"-")</f>
        <v>-</v>
      </c>
      <c r="D1789" t="s">
        <v>627</v>
      </c>
      <c r="E1789">
        <v>549.02849600000002</v>
      </c>
      <c r="F1789">
        <v>297.3</v>
      </c>
      <c r="G1789">
        <v>110.72453455013</v>
      </c>
      <c r="H1789">
        <v>-12.596861511668999</v>
      </c>
      <c r="I1789">
        <v>32.912893196540097</v>
      </c>
      <c r="J1789">
        <v>-7.6610998108422503</v>
      </c>
      <c r="K1789">
        <v>299.513560053861</v>
      </c>
      <c r="L1789">
        <v>215.61148875215599</v>
      </c>
      <c r="M1789">
        <v>32.993895069145097</v>
      </c>
      <c r="N1789">
        <v>0.37065228182811</v>
      </c>
      <c r="O1789">
        <v>22.670702993609101</v>
      </c>
      <c r="P1789">
        <v>235.17474633596299</v>
      </c>
      <c r="Q1789">
        <v>0.214905597795297</v>
      </c>
    </row>
    <row r="1790" spans="1:17" hidden="1" x14ac:dyDescent="0.3">
      <c r="A1790" t="s">
        <v>3760</v>
      </c>
      <c r="B1790" t="s">
        <v>3761</v>
      </c>
      <c r="C1790" t="str">
        <f>IFERROR(VLOOKUP(Table1[[#This Row],[Ticker]],[1]!Table2[[Symbol]:[Industry]],2,FALSE),"-")</f>
        <v>-</v>
      </c>
      <c r="D1790" t="s">
        <v>415</v>
      </c>
      <c r="E1790">
        <v>547.49694999999997</v>
      </c>
      <c r="F1790">
        <v>111.18</v>
      </c>
      <c r="G1790">
        <v>91.780769934696195</v>
      </c>
      <c r="H1790">
        <v>19.165137173406499</v>
      </c>
      <c r="I1790">
        <v>69.349128595085205</v>
      </c>
      <c r="J1790">
        <v>-4.8330114416997496</v>
      </c>
      <c r="K1790">
        <v>90.642501427333897</v>
      </c>
      <c r="L1790">
        <v>70.219040972898298</v>
      </c>
      <c r="M1790">
        <v>75.831511081656799</v>
      </c>
      <c r="N1790">
        <v>1.1615973572820399</v>
      </c>
      <c r="O1790">
        <v>0.35078251484079698</v>
      </c>
      <c r="P1790">
        <v>148.724832214765</v>
      </c>
      <c r="Q1790">
        <v>9.4499716642514997E-2</v>
      </c>
    </row>
    <row r="1791" spans="1:17" hidden="1" x14ac:dyDescent="0.3">
      <c r="A1791" t="s">
        <v>3762</v>
      </c>
      <c r="B1791" t="s">
        <v>3763</v>
      </c>
      <c r="C1791" t="str">
        <f>IFERROR(VLOOKUP(Table1[[#This Row],[Ticker]],[1]!Table2[[Symbol]:[Industry]],2,FALSE),"-")</f>
        <v>-</v>
      </c>
      <c r="D1791" t="s">
        <v>77</v>
      </c>
      <c r="E1791">
        <v>546.54685898399998</v>
      </c>
      <c r="F1791">
        <v>182.51</v>
      </c>
      <c r="G1791">
        <v>-32.031138257255897</v>
      </c>
      <c r="H1791">
        <v>-3.9828160429677202</v>
      </c>
      <c r="I1791">
        <v>-24.826223966217299</v>
      </c>
      <c r="J1791">
        <v>-3.2663894286802302</v>
      </c>
      <c r="K1791">
        <v>190.078125717142</v>
      </c>
      <c r="L1791">
        <v>193.35832366569301</v>
      </c>
      <c r="M1791">
        <v>42.524498395335797</v>
      </c>
      <c r="N1791">
        <v>0.58170438824618098</v>
      </c>
      <c r="O1791">
        <v>27.088926634157001</v>
      </c>
      <c r="P1791">
        <v>18.282566429034301</v>
      </c>
      <c r="Q1791">
        <v>-0.115370364081363</v>
      </c>
    </row>
    <row r="1792" spans="1:17" hidden="1" x14ac:dyDescent="0.3">
      <c r="A1792" t="s">
        <v>3764</v>
      </c>
      <c r="B1792" t="s">
        <v>3765</v>
      </c>
      <c r="C1792" t="str">
        <f>IFERROR(VLOOKUP(Table1[[#This Row],[Ticker]],[1]!Table2[[Symbol]:[Industry]],2,FALSE),"-")</f>
        <v>-</v>
      </c>
      <c r="D1792" t="s">
        <v>127</v>
      </c>
      <c r="E1792">
        <v>545.06767369600004</v>
      </c>
      <c r="F1792">
        <v>52.26</v>
      </c>
      <c r="G1792">
        <v>34.215200998467999</v>
      </c>
      <c r="H1792">
        <v>-0.381387026809691</v>
      </c>
      <c r="I1792">
        <v>-11.6558947234091</v>
      </c>
      <c r="J1792">
        <v>-6.6212464603092904</v>
      </c>
      <c r="K1792">
        <v>53.332145006575999</v>
      </c>
      <c r="L1792">
        <v>43.907340217123497</v>
      </c>
      <c r="M1792">
        <v>42.503022119360999</v>
      </c>
      <c r="N1792">
        <v>0.64340128675342501</v>
      </c>
      <c r="O1792">
        <v>43.5132032146957</v>
      </c>
      <c r="P1792">
        <v>99.751552795031003</v>
      </c>
      <c r="Q1792">
        <v>0.14914004001856199</v>
      </c>
    </row>
    <row r="1793" spans="1:17" hidden="1" x14ac:dyDescent="0.3">
      <c r="A1793" t="s">
        <v>3766</v>
      </c>
      <c r="B1793" t="s">
        <v>3767</v>
      </c>
      <c r="C1793" t="str">
        <f>IFERROR(VLOOKUP(Table1[[#This Row],[Ticker]],[1]!Table2[[Symbol]:[Industry]],2,FALSE),"-")</f>
        <v>-</v>
      </c>
      <c r="D1793" t="s">
        <v>121</v>
      </c>
      <c r="E1793">
        <v>544.73175000000003</v>
      </c>
      <c r="F1793">
        <v>36244</v>
      </c>
      <c r="G1793">
        <v>173.45353396322801</v>
      </c>
      <c r="H1793">
        <v>11.0837165174262</v>
      </c>
      <c r="I1793">
        <v>74.783351792170293</v>
      </c>
      <c r="J1793">
        <v>-1.75891751620961</v>
      </c>
      <c r="K1793">
        <v>29850.060767306801</v>
      </c>
      <c r="L1793">
        <v>22113.678818919001</v>
      </c>
      <c r="M1793">
        <v>73.325704865301006</v>
      </c>
      <c r="N1793">
        <v>1.1429106258716</v>
      </c>
      <c r="O1793">
        <v>7.0522017437368802</v>
      </c>
      <c r="P1793">
        <v>269.410781445883</v>
      </c>
      <c r="Q1793">
        <v>9.2038313520727E-2</v>
      </c>
    </row>
    <row r="1794" spans="1:17" hidden="1" x14ac:dyDescent="0.3">
      <c r="A1794" t="s">
        <v>3768</v>
      </c>
      <c r="B1794" t="s">
        <v>3769</v>
      </c>
      <c r="C1794" t="str">
        <f>IFERROR(VLOOKUP(Table1[[#This Row],[Ticker]],[1]!Table2[[Symbol]:[Industry]],2,FALSE),"-")</f>
        <v>-</v>
      </c>
      <c r="D1794" t="s">
        <v>305</v>
      </c>
      <c r="E1794">
        <v>544.68876</v>
      </c>
      <c r="F1794">
        <v>109</v>
      </c>
      <c r="G1794">
        <v>5.4513559069190096</v>
      </c>
      <c r="H1794">
        <v>4.8272528355222102</v>
      </c>
      <c r="I1794">
        <v>-24.9158791053814</v>
      </c>
      <c r="J1794">
        <v>-2.48413084130789</v>
      </c>
      <c r="K1794">
        <v>109.03588407057001</v>
      </c>
      <c r="L1794">
        <v>108.423662577926</v>
      </c>
      <c r="M1794">
        <v>46.436900375555098</v>
      </c>
      <c r="N1794">
        <v>1.0461976553166199</v>
      </c>
      <c r="O1794">
        <v>60.366972477064202</v>
      </c>
      <c r="P1794">
        <v>64.901664145234506</v>
      </c>
    </row>
    <row r="1795" spans="1:17" hidden="1" x14ac:dyDescent="0.3">
      <c r="A1795" t="s">
        <v>3770</v>
      </c>
      <c r="B1795" t="s">
        <v>3771</v>
      </c>
      <c r="C1795" t="str">
        <f>IFERROR(VLOOKUP(Table1[[#This Row],[Ticker]],[1]!Table2[[Symbol]:[Industry]],2,FALSE),"-")</f>
        <v>-</v>
      </c>
      <c r="D1795" t="s">
        <v>204</v>
      </c>
      <c r="E1795">
        <v>540.93101535000005</v>
      </c>
      <c r="F1795">
        <v>4567.8999999999996</v>
      </c>
      <c r="G1795">
        <v>121.19332405000399</v>
      </c>
      <c r="H1795">
        <v>18.493147818782401</v>
      </c>
      <c r="I1795">
        <v>31.178574179456</v>
      </c>
      <c r="J1795">
        <v>-1.9744832405890402E-2</v>
      </c>
      <c r="K1795">
        <v>3801.3455978721099</v>
      </c>
      <c r="L1795">
        <v>2880.9701983515602</v>
      </c>
      <c r="M1795">
        <v>65.070759219177603</v>
      </c>
      <c r="N1795">
        <v>0.64537745444180195</v>
      </c>
      <c r="O1795">
        <v>4.5097309485759398</v>
      </c>
      <c r="P1795">
        <v>215.02758620689599</v>
      </c>
      <c r="Q1795">
        <v>0.117882764351309</v>
      </c>
    </row>
    <row r="1796" spans="1:17" hidden="1" x14ac:dyDescent="0.3">
      <c r="A1796" t="s">
        <v>3772</v>
      </c>
      <c r="B1796" t="s">
        <v>3773</v>
      </c>
      <c r="C1796" t="str">
        <f>IFERROR(VLOOKUP(Table1[[#This Row],[Ticker]],[1]!Table2[[Symbol]:[Industry]],2,FALSE),"-")</f>
        <v>-</v>
      </c>
      <c r="D1796" t="s">
        <v>573</v>
      </c>
      <c r="E1796">
        <v>540.74868920799997</v>
      </c>
      <c r="F1796">
        <v>127.49</v>
      </c>
      <c r="G1796">
        <v>-26.3432359668044</v>
      </c>
      <c r="H1796">
        <v>0.52946810551744805</v>
      </c>
      <c r="I1796">
        <v>-10.3515424636603</v>
      </c>
      <c r="J1796">
        <v>2.0929886204115302</v>
      </c>
      <c r="K1796">
        <v>123.48756396761</v>
      </c>
      <c r="L1796">
        <v>123.611356674908</v>
      </c>
      <c r="M1796">
        <v>51.624595604808903</v>
      </c>
      <c r="N1796">
        <v>1.7263592662287299</v>
      </c>
      <c r="O1796">
        <v>23.146913483410401</v>
      </c>
      <c r="P1796">
        <v>25.544066962087602</v>
      </c>
      <c r="Q1796">
        <v>-3.5677620927495997E-2</v>
      </c>
    </row>
    <row r="1797" spans="1:17" hidden="1" x14ac:dyDescent="0.3">
      <c r="A1797" t="s">
        <v>3774</v>
      </c>
      <c r="B1797" t="s">
        <v>3775</v>
      </c>
      <c r="C1797" t="str">
        <f>IFERROR(VLOOKUP(Table1[[#This Row],[Ticker]],[1]!Table2[[Symbol]:[Industry]],2,FALSE),"-")</f>
        <v>-</v>
      </c>
      <c r="D1797" t="s">
        <v>950</v>
      </c>
      <c r="E1797">
        <v>539.39880000000005</v>
      </c>
      <c r="F1797">
        <v>295</v>
      </c>
      <c r="G1797">
        <v>-10.3212563241478</v>
      </c>
      <c r="H1797">
        <v>19.981992163990299</v>
      </c>
      <c r="I1797">
        <v>5.7467031008226499</v>
      </c>
      <c r="J1797">
        <v>4.8187536690112198</v>
      </c>
      <c r="K1797">
        <v>243.800885817329</v>
      </c>
      <c r="L1797">
        <v>221.18352861971201</v>
      </c>
      <c r="M1797">
        <v>57.186850844016398</v>
      </c>
      <c r="N1797">
        <v>1.8076468985559799</v>
      </c>
      <c r="O1797">
        <v>3.0508474576271101</v>
      </c>
      <c r="P1797">
        <v>63.8888888888888</v>
      </c>
      <c r="Q1797">
        <v>0.13989436751950901</v>
      </c>
    </row>
    <row r="1798" spans="1:17" hidden="1" x14ac:dyDescent="0.3">
      <c r="A1798" t="s">
        <v>3776</v>
      </c>
      <c r="B1798" t="s">
        <v>3777</v>
      </c>
      <c r="C1798" t="str">
        <f>IFERROR(VLOOKUP(Table1[[#This Row],[Ticker]],[1]!Table2[[Symbol]:[Industry]],2,FALSE),"-")</f>
        <v>-</v>
      </c>
      <c r="D1798" t="s">
        <v>231</v>
      </c>
      <c r="E1798">
        <v>539.05499999999995</v>
      </c>
      <c r="F1798">
        <v>487.15</v>
      </c>
      <c r="G1798">
        <v>65.392179218686607</v>
      </c>
      <c r="H1798">
        <v>-17.618887055251399</v>
      </c>
      <c r="I1798">
        <v>54.968187147600901</v>
      </c>
      <c r="J1798">
        <v>-1.3758392251507601</v>
      </c>
      <c r="K1798">
        <v>530.67751178817696</v>
      </c>
      <c r="L1798">
        <v>436.28546787941798</v>
      </c>
      <c r="M1798">
        <v>29.616534780972302</v>
      </c>
      <c r="N1798">
        <v>0.25011168552567198</v>
      </c>
      <c r="O1798">
        <v>36.713537924663797</v>
      </c>
      <c r="P1798">
        <v>114.36743674367401</v>
      </c>
      <c r="Q1798">
        <v>0.21460236620141401</v>
      </c>
    </row>
    <row r="1799" spans="1:17" hidden="1" x14ac:dyDescent="0.3">
      <c r="A1799" t="s">
        <v>3778</v>
      </c>
      <c r="B1799" t="s">
        <v>3779</v>
      </c>
      <c r="C1799" t="str">
        <f>IFERROR(VLOOKUP(Table1[[#This Row],[Ticker]],[1]!Table2[[Symbol]:[Industry]],2,FALSE),"-")</f>
        <v>-</v>
      </c>
      <c r="D1799" t="s">
        <v>1518</v>
      </c>
      <c r="E1799">
        <v>536.54707825200001</v>
      </c>
      <c r="F1799">
        <v>100.24</v>
      </c>
      <c r="G1799">
        <v>-1.6637713891247401</v>
      </c>
      <c r="H1799">
        <v>12.7290058567764</v>
      </c>
      <c r="I1799">
        <v>1.1203223576946499</v>
      </c>
      <c r="J1799">
        <v>6.51092785956798</v>
      </c>
      <c r="K1799">
        <v>87.8663965095691</v>
      </c>
      <c r="L1799">
        <v>85.263137762161705</v>
      </c>
      <c r="M1799">
        <v>83.8955890388402</v>
      </c>
      <c r="N1799">
        <v>2.51590125769627</v>
      </c>
      <c r="O1799">
        <v>13.727055067837201</v>
      </c>
      <c r="P1799">
        <v>57.115987460814999</v>
      </c>
      <c r="Q1799">
        <v>9.1683415076808994E-2</v>
      </c>
    </row>
    <row r="1800" spans="1:17" hidden="1" x14ac:dyDescent="0.3">
      <c r="A1800" t="s">
        <v>3780</v>
      </c>
      <c r="B1800" t="s">
        <v>3781</v>
      </c>
      <c r="C1800" t="str">
        <f>IFERROR(VLOOKUP(Table1[[#This Row],[Ticker]],[1]!Table2[[Symbol]:[Industry]],2,FALSE),"-")</f>
        <v>-</v>
      </c>
      <c r="D1800" t="s">
        <v>54</v>
      </c>
      <c r="E1800">
        <v>535.54122270000005</v>
      </c>
      <c r="F1800">
        <v>331.3</v>
      </c>
      <c r="G1800">
        <v>43.698482547035397</v>
      </c>
      <c r="H1800">
        <v>-11.8729417494438</v>
      </c>
      <c r="I1800">
        <v>-22.9013326796134</v>
      </c>
      <c r="J1800">
        <v>-3.4713158415307199</v>
      </c>
      <c r="K1800">
        <v>340.76528626285</v>
      </c>
      <c r="L1800">
        <v>333.44334366129698</v>
      </c>
      <c r="M1800">
        <v>41.730804440098701</v>
      </c>
      <c r="N1800">
        <v>0.43142729173406202</v>
      </c>
      <c r="O1800">
        <v>41.865378810745497</v>
      </c>
      <c r="Q1800">
        <v>6.0887972583519002E-2</v>
      </c>
    </row>
    <row r="1801" spans="1:17" hidden="1" x14ac:dyDescent="0.3">
      <c r="A1801" t="s">
        <v>3782</v>
      </c>
      <c r="B1801" t="s">
        <v>3783</v>
      </c>
      <c r="C1801" t="str">
        <f>IFERROR(VLOOKUP(Table1[[#This Row],[Ticker]],[1]!Table2[[Symbol]:[Industry]],2,FALSE),"-")</f>
        <v>-</v>
      </c>
      <c r="D1801" t="s">
        <v>405</v>
      </c>
      <c r="E1801">
        <v>535.5</v>
      </c>
      <c r="F1801">
        <v>761.15</v>
      </c>
      <c r="G1801">
        <v>104.09051291302001</v>
      </c>
      <c r="H1801">
        <v>-1.4253491880049201</v>
      </c>
      <c r="I1801">
        <v>23.1991905664079</v>
      </c>
      <c r="J1801">
        <v>-6.2232744782800804</v>
      </c>
      <c r="K1801">
        <v>700.966826540287</v>
      </c>
      <c r="L1801">
        <v>564.45641638741802</v>
      </c>
      <c r="M1801">
        <v>59.5229112364581</v>
      </c>
      <c r="N1801">
        <v>0.58568338374993301</v>
      </c>
      <c r="O1801">
        <v>5.5902253169546103</v>
      </c>
      <c r="P1801">
        <v>142.71364795918299</v>
      </c>
      <c r="Q1801">
        <v>0.17021672022600401</v>
      </c>
    </row>
    <row r="1802" spans="1:17" hidden="1" x14ac:dyDescent="0.3">
      <c r="A1802" t="s">
        <v>3784</v>
      </c>
      <c r="B1802" t="s">
        <v>3785</v>
      </c>
      <c r="C1802" t="str">
        <f>IFERROR(VLOOKUP(Table1[[#This Row],[Ticker]],[1]!Table2[[Symbol]:[Industry]],2,FALSE),"-")</f>
        <v>-</v>
      </c>
      <c r="D1802" t="s">
        <v>54</v>
      </c>
      <c r="E1802">
        <v>534.92172000000005</v>
      </c>
      <c r="F1802">
        <v>156.13999999999999</v>
      </c>
      <c r="G1802">
        <v>4.9922211069624201</v>
      </c>
      <c r="H1802">
        <v>21.2893201799425</v>
      </c>
      <c r="I1802">
        <v>15.1514108964731</v>
      </c>
      <c r="J1802">
        <v>-2.7979528224702199</v>
      </c>
      <c r="K1802">
        <v>128.624737946181</v>
      </c>
      <c r="L1802">
        <v>120.330296853463</v>
      </c>
      <c r="M1802">
        <v>62.300842973571903</v>
      </c>
      <c r="N1802">
        <v>3.4216802776303701</v>
      </c>
      <c r="O1802">
        <v>3.11259126425003</v>
      </c>
      <c r="P1802">
        <v>59.489274770173601</v>
      </c>
      <c r="Q1802">
        <v>6.4025905607065003E-2</v>
      </c>
    </row>
    <row r="1803" spans="1:17" hidden="1" x14ac:dyDescent="0.3">
      <c r="A1803" t="s">
        <v>3786</v>
      </c>
      <c r="B1803" t="s">
        <v>3787</v>
      </c>
      <c r="C1803" t="str">
        <f>IFERROR(VLOOKUP(Table1[[#This Row],[Ticker]],[1]!Table2[[Symbol]:[Industry]],2,FALSE),"-")</f>
        <v>-</v>
      </c>
      <c r="D1803" t="s">
        <v>21</v>
      </c>
      <c r="E1803">
        <v>534.27654280000002</v>
      </c>
      <c r="F1803">
        <v>361</v>
      </c>
      <c r="G1803">
        <v>-19.0731278947226</v>
      </c>
      <c r="H1803">
        <v>-2.4737517154823299</v>
      </c>
      <c r="I1803">
        <v>21.262388326263999</v>
      </c>
      <c r="J1803">
        <v>-0.276053484619455</v>
      </c>
      <c r="K1803">
        <v>367.010234459657</v>
      </c>
      <c r="L1803">
        <v>326.20900436343999</v>
      </c>
      <c r="M1803">
        <v>48.017538012962198</v>
      </c>
      <c r="N1803">
        <v>0.80829701120797004</v>
      </c>
      <c r="O1803">
        <v>24.570637119113499</v>
      </c>
      <c r="P1803">
        <v>51.6806722689075</v>
      </c>
    </row>
    <row r="1804" spans="1:17" hidden="1" x14ac:dyDescent="0.3">
      <c r="A1804" t="s">
        <v>3788</v>
      </c>
      <c r="B1804" t="s">
        <v>3789</v>
      </c>
      <c r="C1804" t="str">
        <f>IFERROR(VLOOKUP(Table1[[#This Row],[Ticker]],[1]!Table2[[Symbol]:[Industry]],2,FALSE),"-")</f>
        <v>-</v>
      </c>
      <c r="D1804" t="s">
        <v>257</v>
      </c>
      <c r="E1804">
        <v>532.45424295299995</v>
      </c>
      <c r="F1804">
        <v>79.52</v>
      </c>
      <c r="G1804">
        <v>48.3081292668288</v>
      </c>
      <c r="H1804">
        <v>-6.4887398196399699</v>
      </c>
      <c r="I1804">
        <v>10.212105836546099</v>
      </c>
      <c r="J1804">
        <v>-4.5246529243953697</v>
      </c>
      <c r="K1804">
        <v>76.211548795019098</v>
      </c>
      <c r="L1804">
        <v>63.716657658635597</v>
      </c>
      <c r="M1804">
        <v>45.2480119383657</v>
      </c>
      <c r="N1804">
        <v>0.52848057831959105</v>
      </c>
      <c r="O1804">
        <v>17.5804828973843</v>
      </c>
      <c r="P1804">
        <v>106.491820306413</v>
      </c>
      <c r="Q1804">
        <v>0.147402817863337</v>
      </c>
    </row>
    <row r="1805" spans="1:17" hidden="1" x14ac:dyDescent="0.3">
      <c r="A1805" t="s">
        <v>3790</v>
      </c>
      <c r="B1805" t="s">
        <v>3791</v>
      </c>
      <c r="C1805" t="str">
        <f>IFERROR(VLOOKUP(Table1[[#This Row],[Ticker]],[1]!Table2[[Symbol]:[Industry]],2,FALSE),"-")</f>
        <v>-</v>
      </c>
      <c r="D1805" t="s">
        <v>72</v>
      </c>
      <c r="E1805">
        <v>530.68360743000005</v>
      </c>
      <c r="F1805">
        <v>174.52</v>
      </c>
      <c r="G1805">
        <v>2.8289558670195798</v>
      </c>
      <c r="H1805">
        <v>-11.141788893084501</v>
      </c>
      <c r="I1805">
        <v>14.411419182645201</v>
      </c>
      <c r="J1805">
        <v>-1.5629239374985999</v>
      </c>
      <c r="K1805">
        <v>174.35063157683399</v>
      </c>
      <c r="L1805">
        <v>148.76534449571199</v>
      </c>
      <c r="M1805">
        <v>38.274236403439197</v>
      </c>
      <c r="N1805">
        <v>0.11486788223807699</v>
      </c>
      <c r="O1805">
        <v>30.4721521888608</v>
      </c>
      <c r="P1805">
        <v>57.225225225225202</v>
      </c>
      <c r="Q1805">
        <v>5.6953042844333002E-2</v>
      </c>
    </row>
    <row r="1806" spans="1:17" hidden="1" x14ac:dyDescent="0.3">
      <c r="A1806" t="s">
        <v>3792</v>
      </c>
      <c r="B1806" t="s">
        <v>3793</v>
      </c>
      <c r="C1806" t="str">
        <f>IFERROR(VLOOKUP(Table1[[#This Row],[Ticker]],[1]!Table2[[Symbol]:[Industry]],2,FALSE),"-")</f>
        <v>-</v>
      </c>
      <c r="D1806" t="s">
        <v>21</v>
      </c>
      <c r="E1806">
        <v>530.02798408000001</v>
      </c>
      <c r="F1806">
        <v>16.07</v>
      </c>
      <c r="G1806">
        <v>-44.231419148056901</v>
      </c>
      <c r="H1806">
        <v>-6.5477438492089703</v>
      </c>
      <c r="I1806">
        <v>-12.652415312321001</v>
      </c>
      <c r="J1806">
        <v>-4.5057453613701401</v>
      </c>
      <c r="K1806">
        <v>16.719816664292502</v>
      </c>
      <c r="L1806">
        <v>17.369509168821899</v>
      </c>
      <c r="M1806">
        <v>34.479326862239901</v>
      </c>
      <c r="N1806">
        <v>0.90826298430251295</v>
      </c>
      <c r="O1806">
        <v>64.2812694461729</v>
      </c>
      <c r="P1806">
        <v>15.1971326164874</v>
      </c>
      <c r="Q1806">
        <v>2.1963832659572999E-2</v>
      </c>
    </row>
    <row r="1807" spans="1:17" hidden="1" x14ac:dyDescent="0.3">
      <c r="A1807" t="s">
        <v>3794</v>
      </c>
      <c r="B1807" t="s">
        <v>3795</v>
      </c>
      <c r="C1807" t="str">
        <f>IFERROR(VLOOKUP(Table1[[#This Row],[Ticker]],[1]!Table2[[Symbol]:[Industry]],2,FALSE),"-")</f>
        <v>-</v>
      </c>
      <c r="D1807" t="s">
        <v>127</v>
      </c>
      <c r="E1807">
        <v>529.99649999999997</v>
      </c>
      <c r="F1807">
        <v>377</v>
      </c>
      <c r="G1807">
        <v>9.5694112104716407</v>
      </c>
      <c r="H1807">
        <v>1.2424318593968799</v>
      </c>
      <c r="I1807">
        <v>38.0930255227156</v>
      </c>
      <c r="J1807">
        <v>-12.6829421660179</v>
      </c>
      <c r="K1807">
        <v>338.17204298387497</v>
      </c>
      <c r="L1807">
        <v>272.53525531881098</v>
      </c>
      <c r="M1807">
        <v>53.8640247924329</v>
      </c>
      <c r="N1807">
        <v>0.70702981229297002</v>
      </c>
      <c r="O1807">
        <v>13.846153846153801</v>
      </c>
      <c r="P1807">
        <v>97.382198952879506</v>
      </c>
    </row>
    <row r="1808" spans="1:17" hidden="1" x14ac:dyDescent="0.3">
      <c r="A1808" t="s">
        <v>3796</v>
      </c>
      <c r="B1808" t="s">
        <v>3797</v>
      </c>
      <c r="C1808" t="str">
        <f>IFERROR(VLOOKUP(Table1[[#This Row],[Ticker]],[1]!Table2[[Symbol]:[Industry]],2,FALSE),"-")</f>
        <v>-</v>
      </c>
      <c r="D1808" t="s">
        <v>231</v>
      </c>
      <c r="E1808">
        <v>528.44825000000003</v>
      </c>
      <c r="F1808">
        <v>164.92</v>
      </c>
      <c r="G1808">
        <v>82.266918464494296</v>
      </c>
      <c r="H1808">
        <v>7.6411638153720602</v>
      </c>
      <c r="I1808">
        <v>23.550414936766501</v>
      </c>
      <c r="J1808">
        <v>-4.6724273564219301</v>
      </c>
      <c r="K1808">
        <v>153.356632359028</v>
      </c>
      <c r="L1808">
        <v>131.08352817024499</v>
      </c>
      <c r="M1808">
        <v>48.825047992406297</v>
      </c>
      <c r="N1808">
        <v>1.2601089072661</v>
      </c>
      <c r="O1808">
        <v>12.496968227019099</v>
      </c>
      <c r="P1808">
        <v>127.319090282563</v>
      </c>
      <c r="Q1808">
        <v>7.8574962396456005E-2</v>
      </c>
    </row>
    <row r="1809" spans="1:17" hidden="1" x14ac:dyDescent="0.3">
      <c r="A1809" t="s">
        <v>3798</v>
      </c>
      <c r="B1809" t="s">
        <v>3799</v>
      </c>
      <c r="C1809" t="str">
        <f>IFERROR(VLOOKUP(Table1[[#This Row],[Ticker]],[1]!Table2[[Symbol]:[Industry]],2,FALSE),"-")</f>
        <v>-</v>
      </c>
      <c r="D1809" t="s">
        <v>405</v>
      </c>
      <c r="E1809">
        <v>527.81306179499995</v>
      </c>
      <c r="F1809">
        <v>192.8</v>
      </c>
      <c r="G1809">
        <v>7.5103793824430003</v>
      </c>
      <c r="H1809">
        <v>-4.8271570075668704</v>
      </c>
      <c r="I1809">
        <v>-2.6085300510444198</v>
      </c>
      <c r="J1809">
        <v>-6.7664427437713996</v>
      </c>
      <c r="K1809">
        <v>189.026647325916</v>
      </c>
      <c r="L1809">
        <v>174.76657094054201</v>
      </c>
      <c r="M1809">
        <v>48.017680267846004</v>
      </c>
      <c r="N1809">
        <v>1.2078371664413901</v>
      </c>
      <c r="O1809">
        <v>8.4024896265559992</v>
      </c>
      <c r="P1809">
        <v>39.710144927536199</v>
      </c>
      <c r="Q1809">
        <v>2.7392220274453E-2</v>
      </c>
    </row>
    <row r="1810" spans="1:17" hidden="1" x14ac:dyDescent="0.3">
      <c r="A1810" t="s">
        <v>3800</v>
      </c>
      <c r="B1810" t="s">
        <v>3801</v>
      </c>
      <c r="C1810" t="str">
        <f>IFERROR(VLOOKUP(Table1[[#This Row],[Ticker]],[1]!Table2[[Symbol]:[Industry]],2,FALSE),"-")</f>
        <v>-</v>
      </c>
      <c r="D1810" t="s">
        <v>1852</v>
      </c>
      <c r="E1810">
        <v>527.27218221999999</v>
      </c>
      <c r="F1810">
        <v>270.05</v>
      </c>
      <c r="G1810">
        <v>-13.2812796445244</v>
      </c>
      <c r="H1810">
        <v>8.8515720745653699</v>
      </c>
      <c r="I1810">
        <v>-16.157235400748299</v>
      </c>
      <c r="J1810">
        <v>0.49791281831961498</v>
      </c>
      <c r="K1810">
        <v>250.53614054094899</v>
      </c>
      <c r="L1810">
        <v>249.239230222537</v>
      </c>
      <c r="M1810">
        <v>52.078695377132298</v>
      </c>
      <c r="N1810">
        <v>1.3584596911759701</v>
      </c>
      <c r="O1810">
        <v>18.126272912423602</v>
      </c>
      <c r="P1810">
        <v>38.487179487179503</v>
      </c>
      <c r="Q1810">
        <v>-3.9225779205327001E-2</v>
      </c>
    </row>
    <row r="1811" spans="1:17" hidden="1" x14ac:dyDescent="0.3">
      <c r="A1811" t="s">
        <v>3802</v>
      </c>
      <c r="B1811" t="s">
        <v>3803</v>
      </c>
      <c r="C1811" t="str">
        <f>IFERROR(VLOOKUP(Table1[[#This Row],[Ticker]],[1]!Table2[[Symbol]:[Industry]],2,FALSE),"-")</f>
        <v>-</v>
      </c>
      <c r="D1811" t="s">
        <v>627</v>
      </c>
      <c r="E1811">
        <v>526.80624999999998</v>
      </c>
      <c r="F1811">
        <v>131.55000000000001</v>
      </c>
      <c r="G1811">
        <v>-22.299250047134802</v>
      </c>
      <c r="H1811">
        <v>-2.4691428465237002</v>
      </c>
      <c r="I1811">
        <v>-13.963646363105701</v>
      </c>
      <c r="J1811">
        <v>1.80043865069619</v>
      </c>
      <c r="K1811">
        <v>126.592206456393</v>
      </c>
      <c r="L1811">
        <v>123.57826388747399</v>
      </c>
      <c r="M1811">
        <v>76.074249687778305</v>
      </c>
      <c r="N1811">
        <v>0.50345577820036902</v>
      </c>
      <c r="O1811">
        <v>17.5218548080577</v>
      </c>
      <c r="P1811">
        <v>29.925925925925899</v>
      </c>
      <c r="Q1811">
        <v>6.9355012100626001E-2</v>
      </c>
    </row>
    <row r="1812" spans="1:17" hidden="1" x14ac:dyDescent="0.3">
      <c r="A1812" t="s">
        <v>3804</v>
      </c>
      <c r="B1812" t="s">
        <v>3805</v>
      </c>
      <c r="C1812" t="str">
        <f>IFERROR(VLOOKUP(Table1[[#This Row],[Ticker]],[1]!Table2[[Symbol]:[Industry]],2,FALSE),"-")</f>
        <v>-</v>
      </c>
      <c r="D1812" t="s">
        <v>118</v>
      </c>
      <c r="E1812">
        <v>526.72270612499995</v>
      </c>
      <c r="F1812">
        <v>248.3</v>
      </c>
      <c r="G1812">
        <v>-38.742620875089798</v>
      </c>
      <c r="H1812">
        <v>1.8623541644088599</v>
      </c>
      <c r="I1812">
        <v>-14.7486458275238</v>
      </c>
      <c r="J1812">
        <v>5.3748151498911598</v>
      </c>
      <c r="K1812">
        <v>232.83328679859201</v>
      </c>
      <c r="L1812">
        <v>250.18269210059799</v>
      </c>
      <c r="M1812">
        <v>83.576454688150903</v>
      </c>
      <c r="N1812">
        <v>0.55799999999999905</v>
      </c>
      <c r="O1812">
        <v>24.748288360853799</v>
      </c>
      <c r="P1812">
        <v>16.572769953051601</v>
      </c>
      <c r="Q1812">
        <v>0.158895140472913</v>
      </c>
    </row>
    <row r="1813" spans="1:17" hidden="1" x14ac:dyDescent="0.3">
      <c r="A1813" t="s">
        <v>3806</v>
      </c>
      <c r="B1813" t="s">
        <v>3807</v>
      </c>
      <c r="C1813" t="str">
        <f>IFERROR(VLOOKUP(Table1[[#This Row],[Ticker]],[1]!Table2[[Symbol]:[Industry]],2,FALSE),"-")</f>
        <v>-</v>
      </c>
      <c r="D1813" t="s">
        <v>127</v>
      </c>
      <c r="E1813">
        <v>525.43975</v>
      </c>
      <c r="F1813">
        <v>300.7</v>
      </c>
      <c r="G1813">
        <v>53.264135993382602</v>
      </c>
      <c r="H1813">
        <v>14.086013876461401</v>
      </c>
      <c r="I1813">
        <v>5.3169204831017396</v>
      </c>
      <c r="J1813">
        <v>-1.3333624016716199</v>
      </c>
      <c r="K1813">
        <v>268.43585310543801</v>
      </c>
      <c r="L1813">
        <v>234.56932505393701</v>
      </c>
      <c r="M1813">
        <v>67.698370679950301</v>
      </c>
      <c r="N1813">
        <v>1.11677895124708</v>
      </c>
      <c r="O1813">
        <v>3.2424343199201902</v>
      </c>
      <c r="P1813">
        <v>119.169096209912</v>
      </c>
      <c r="Q1813">
        <v>0.129576645742426</v>
      </c>
    </row>
    <row r="1814" spans="1:17" hidden="1" x14ac:dyDescent="0.3">
      <c r="A1814" t="s">
        <v>3808</v>
      </c>
      <c r="B1814" t="s">
        <v>3809</v>
      </c>
      <c r="C1814" t="str">
        <f>IFERROR(VLOOKUP(Table1[[#This Row],[Ticker]],[1]!Table2[[Symbol]:[Industry]],2,FALSE),"-")</f>
        <v>-</v>
      </c>
      <c r="D1814" t="s">
        <v>776</v>
      </c>
      <c r="E1814">
        <v>523.28852247999998</v>
      </c>
      <c r="F1814">
        <v>372.75</v>
      </c>
      <c r="G1814">
        <v>-51.971301311874399</v>
      </c>
      <c r="H1814">
        <v>-7.6569743209931804</v>
      </c>
      <c r="I1814">
        <v>-10.6079025619622</v>
      </c>
      <c r="J1814">
        <v>-2.8875921429739799</v>
      </c>
      <c r="K1814">
        <v>382.70514647482798</v>
      </c>
      <c r="L1814">
        <v>395.21414799486899</v>
      </c>
      <c r="M1814">
        <v>32.539166963692999</v>
      </c>
      <c r="N1814">
        <v>0.66512777461166706</v>
      </c>
      <c r="O1814">
        <v>34.124748490945599</v>
      </c>
      <c r="P1814">
        <v>23.427152317880701</v>
      </c>
      <c r="Q1814">
        <v>-1.0742580032149999E-3</v>
      </c>
    </row>
    <row r="1815" spans="1:17" hidden="1" x14ac:dyDescent="0.3">
      <c r="A1815" t="s">
        <v>3810</v>
      </c>
      <c r="B1815" t="s">
        <v>3811</v>
      </c>
      <c r="C1815" t="str">
        <f>IFERROR(VLOOKUP(Table1[[#This Row],[Ticker]],[1]!Table2[[Symbol]:[Industry]],2,FALSE),"-")</f>
        <v>-</v>
      </c>
      <c r="D1815" t="s">
        <v>257</v>
      </c>
      <c r="E1815">
        <v>522.36971800000003</v>
      </c>
      <c r="F1815">
        <v>84.1</v>
      </c>
      <c r="G1815">
        <v>-36.717393851838601</v>
      </c>
      <c r="H1815">
        <v>3.2659961371083899</v>
      </c>
      <c r="I1815">
        <v>-19.6404728445766</v>
      </c>
      <c r="J1815">
        <v>-2.58185385354752</v>
      </c>
      <c r="K1815">
        <v>82.794532840438904</v>
      </c>
      <c r="L1815">
        <v>83.122097957961302</v>
      </c>
      <c r="M1815">
        <v>43.228112213664502</v>
      </c>
      <c r="N1815">
        <v>0.84870296615882002</v>
      </c>
      <c r="O1815">
        <v>48.335315101070101</v>
      </c>
      <c r="P1815">
        <v>20.1428571428571</v>
      </c>
      <c r="Q1815">
        <v>7.3004167083609997E-3</v>
      </c>
    </row>
    <row r="1816" spans="1:17" hidden="1" x14ac:dyDescent="0.3">
      <c r="A1816" t="s">
        <v>3812</v>
      </c>
      <c r="B1816" t="s">
        <v>3813</v>
      </c>
      <c r="C1816" t="str">
        <f>IFERROR(VLOOKUP(Table1[[#This Row],[Ticker]],[1]!Table2[[Symbol]:[Industry]],2,FALSE),"-")</f>
        <v>-</v>
      </c>
      <c r="D1816" t="s">
        <v>276</v>
      </c>
      <c r="E1816">
        <v>521.43057644999999</v>
      </c>
      <c r="F1816">
        <v>424.8</v>
      </c>
      <c r="G1816">
        <v>-18.6098231814915</v>
      </c>
      <c r="H1816">
        <v>17.595692728962099</v>
      </c>
      <c r="I1816">
        <v>30.108177517148199</v>
      </c>
      <c r="J1816">
        <v>9.7619771122346695</v>
      </c>
      <c r="K1816">
        <v>365.033075502494</v>
      </c>
      <c r="L1816">
        <v>321.58656356195002</v>
      </c>
      <c r="M1816">
        <v>87.287633652616293</v>
      </c>
      <c r="N1816">
        <v>0.76149776829517701</v>
      </c>
      <c r="O1816">
        <v>5.6967984934086502</v>
      </c>
      <c r="P1816">
        <v>80.7659574468085</v>
      </c>
      <c r="Q1816">
        <v>-3.0670109645871999E-2</v>
      </c>
    </row>
    <row r="1817" spans="1:17" hidden="1" x14ac:dyDescent="0.3">
      <c r="A1817" t="s">
        <v>3814</v>
      </c>
      <c r="B1817" t="s">
        <v>3815</v>
      </c>
      <c r="C1817" t="str">
        <f>IFERROR(VLOOKUP(Table1[[#This Row],[Ticker]],[1]!Table2[[Symbol]:[Industry]],2,FALSE),"-")</f>
        <v>-</v>
      </c>
      <c r="D1817" t="s">
        <v>360</v>
      </c>
      <c r="E1817">
        <v>521.13080214000001</v>
      </c>
      <c r="F1817">
        <v>17.22</v>
      </c>
      <c r="G1817">
        <v>29.676147453355799</v>
      </c>
      <c r="H1817">
        <v>-19.217381775150098</v>
      </c>
      <c r="I1817">
        <v>-33.475254220520902</v>
      </c>
      <c r="J1817">
        <v>-10.584176733919101</v>
      </c>
      <c r="K1817">
        <v>18.8689029559159</v>
      </c>
      <c r="L1817">
        <v>18.762063665391398</v>
      </c>
      <c r="M1817">
        <v>44.166635985256903</v>
      </c>
      <c r="N1817">
        <v>0.82363384398571005</v>
      </c>
      <c r="O1817">
        <v>66.957026713124193</v>
      </c>
      <c r="P1817">
        <v>76.615384615384599</v>
      </c>
      <c r="Q1817">
        <v>8.1945412976011003E-2</v>
      </c>
    </row>
    <row r="1818" spans="1:17" hidden="1" x14ac:dyDescent="0.3">
      <c r="A1818" t="s">
        <v>3816</v>
      </c>
      <c r="B1818" t="s">
        <v>3817</v>
      </c>
      <c r="C1818" t="str">
        <f>IFERROR(VLOOKUP(Table1[[#This Row],[Ticker]],[1]!Table2[[Symbol]:[Industry]],2,FALSE),"-")</f>
        <v>-</v>
      </c>
      <c r="D1818" t="s">
        <v>627</v>
      </c>
      <c r="E1818">
        <v>517.27674509999997</v>
      </c>
      <c r="F1818">
        <v>256.5</v>
      </c>
      <c r="G1818">
        <v>59.916746277094902</v>
      </c>
      <c r="H1818">
        <v>-16.5089110006416</v>
      </c>
      <c r="I1818">
        <v>22.321098231184902</v>
      </c>
      <c r="J1818">
        <v>-9.4937759883460195</v>
      </c>
      <c r="K1818">
        <v>253.814293174292</v>
      </c>
      <c r="L1818">
        <v>200.70252543314299</v>
      </c>
      <c r="M1818">
        <v>43.568266775426203</v>
      </c>
      <c r="N1818">
        <v>0.65602837701735095</v>
      </c>
      <c r="O1818">
        <v>22.7875243664717</v>
      </c>
      <c r="P1818">
        <v>121.120689655172</v>
      </c>
    </row>
    <row r="1819" spans="1:17" hidden="1" x14ac:dyDescent="0.3">
      <c r="A1819" t="s">
        <v>3818</v>
      </c>
      <c r="B1819" t="s">
        <v>3819</v>
      </c>
      <c r="C1819" t="str">
        <f>IFERROR(VLOOKUP(Table1[[#This Row],[Ticker]],[1]!Table2[[Symbol]:[Industry]],2,FALSE),"-")</f>
        <v>-</v>
      </c>
      <c r="D1819" t="s">
        <v>54</v>
      </c>
      <c r="E1819">
        <v>516.91206299999999</v>
      </c>
      <c r="F1819">
        <v>428.25</v>
      </c>
      <c r="G1819">
        <v>-69.636858676123694</v>
      </c>
      <c r="H1819">
        <v>-5.2974018348015601</v>
      </c>
      <c r="I1819">
        <v>-22.967647306713399</v>
      </c>
      <c r="J1819">
        <v>-2.61766955688568</v>
      </c>
      <c r="K1819">
        <v>432.52943592657698</v>
      </c>
      <c r="L1819">
        <v>502.11950768363198</v>
      </c>
      <c r="M1819">
        <v>45.2203570340996</v>
      </c>
      <c r="N1819">
        <v>0.48391143776706702</v>
      </c>
      <c r="O1819">
        <v>73.029772329246896</v>
      </c>
      <c r="P1819">
        <v>20.481080320720199</v>
      </c>
      <c r="Q1819">
        <v>-3.0127137338456001E-2</v>
      </c>
    </row>
    <row r="1820" spans="1:17" hidden="1" x14ac:dyDescent="0.3">
      <c r="A1820" t="s">
        <v>3820</v>
      </c>
      <c r="B1820" t="s">
        <v>3821</v>
      </c>
      <c r="C1820" t="str">
        <f>IFERROR(VLOOKUP(Table1[[#This Row],[Ticker]],[1]!Table2[[Symbol]:[Industry]],2,FALSE),"-")</f>
        <v>-</v>
      </c>
      <c r="D1820" t="s">
        <v>1351</v>
      </c>
      <c r="E1820">
        <v>514.18901548500003</v>
      </c>
      <c r="F1820">
        <v>38.89</v>
      </c>
      <c r="G1820">
        <v>-36.942599347954797</v>
      </c>
      <c r="H1820">
        <v>-4.5999549091617302</v>
      </c>
      <c r="I1820">
        <v>-19.694133343708799</v>
      </c>
      <c r="J1820">
        <v>3.0958232660808198</v>
      </c>
      <c r="K1820">
        <v>39.302607953554499</v>
      </c>
      <c r="L1820">
        <v>40.904274792414697</v>
      </c>
      <c r="M1820">
        <v>56.075982518154298</v>
      </c>
      <c r="N1820">
        <v>0.93352420991082297</v>
      </c>
      <c r="O1820">
        <v>33.916173823605</v>
      </c>
      <c r="P1820">
        <v>17.848484848484802</v>
      </c>
      <c r="Q1820">
        <v>-5.4124077361080002E-3</v>
      </c>
    </row>
    <row r="1821" spans="1:17" hidden="1" x14ac:dyDescent="0.3">
      <c r="A1821" t="s">
        <v>3822</v>
      </c>
      <c r="B1821" t="s">
        <v>3823</v>
      </c>
      <c r="C1821" t="str">
        <f>IFERROR(VLOOKUP(Table1[[#This Row],[Ticker]],[1]!Table2[[Symbol]:[Industry]],2,FALSE),"-")</f>
        <v>-</v>
      </c>
      <c r="D1821" t="s">
        <v>1799</v>
      </c>
      <c r="E1821">
        <v>513.56534399999998</v>
      </c>
      <c r="F1821">
        <v>373.45</v>
      </c>
      <c r="G1821">
        <v>-55.555910684149403</v>
      </c>
      <c r="H1821">
        <v>-6.7863315366828401</v>
      </c>
      <c r="I1821">
        <v>-40.738431776451698</v>
      </c>
      <c r="J1821">
        <v>-5.6669792816898799</v>
      </c>
      <c r="K1821">
        <v>397.82359472327198</v>
      </c>
      <c r="L1821">
        <v>417.24224006714002</v>
      </c>
      <c r="M1821">
        <v>39.552395539719903</v>
      </c>
      <c r="N1821">
        <v>0.57202452313420404</v>
      </c>
      <c r="O1821">
        <v>54.773061989556801</v>
      </c>
      <c r="P1821">
        <v>18.876332961960799</v>
      </c>
    </row>
    <row r="1822" spans="1:17" hidden="1" x14ac:dyDescent="0.3">
      <c r="A1822" t="s">
        <v>3824</v>
      </c>
      <c r="B1822" t="s">
        <v>3825</v>
      </c>
      <c r="C1822" t="str">
        <f>IFERROR(VLOOKUP(Table1[[#This Row],[Ticker]],[1]!Table2[[Symbol]:[Industry]],2,FALSE),"-")</f>
        <v>-</v>
      </c>
      <c r="D1822" t="s">
        <v>51</v>
      </c>
      <c r="E1822">
        <v>512.48684246400001</v>
      </c>
      <c r="F1822">
        <v>45.15</v>
      </c>
      <c r="G1822">
        <v>-59.057472503907903</v>
      </c>
      <c r="H1822">
        <v>-8.0443069193462495</v>
      </c>
      <c r="I1822">
        <v>-44.469091956786997</v>
      </c>
      <c r="J1822">
        <v>-6.4042825540250004</v>
      </c>
      <c r="K1822">
        <v>49.021265665535203</v>
      </c>
      <c r="L1822">
        <v>58.254149688492397</v>
      </c>
      <c r="M1822">
        <v>29.247165599700899</v>
      </c>
      <c r="N1822">
        <v>0.48355354525439698</v>
      </c>
      <c r="O1822">
        <v>92.912513842746307</v>
      </c>
      <c r="P1822">
        <v>5.5399719495091002</v>
      </c>
      <c r="Q1822">
        <v>-7.2495840664416999E-2</v>
      </c>
    </row>
    <row r="1823" spans="1:17" hidden="1" x14ac:dyDescent="0.3">
      <c r="A1823" t="s">
        <v>3826</v>
      </c>
      <c r="B1823" t="s">
        <v>3827</v>
      </c>
      <c r="C1823" t="str">
        <f>IFERROR(VLOOKUP(Table1[[#This Row],[Ticker]],[1]!Table2[[Symbol]:[Industry]],2,FALSE),"-")</f>
        <v>-</v>
      </c>
      <c r="D1823" t="s">
        <v>1665</v>
      </c>
      <c r="E1823">
        <v>511.89135894399902</v>
      </c>
      <c r="F1823">
        <v>37.74</v>
      </c>
      <c r="G1823">
        <v>1002.5543791178</v>
      </c>
      <c r="H1823">
        <v>-21.843478394032498</v>
      </c>
      <c r="I1823">
        <v>199.69272902440801</v>
      </c>
      <c r="J1823">
        <v>-6.10323061039748</v>
      </c>
      <c r="K1823">
        <v>36.280072726885102</v>
      </c>
      <c r="L1823">
        <v>22.212894607909199</v>
      </c>
      <c r="M1823">
        <v>21.798611725631201</v>
      </c>
      <c r="N1823">
        <v>1.80990740502266</v>
      </c>
      <c r="O1823">
        <v>18.918918918918902</v>
      </c>
      <c r="P1823">
        <v>1339.3585947900699</v>
      </c>
      <c r="Q1823">
        <v>0.21899638750159001</v>
      </c>
    </row>
    <row r="1824" spans="1:17" hidden="1" x14ac:dyDescent="0.3">
      <c r="A1824" t="s">
        <v>3828</v>
      </c>
      <c r="B1824" t="s">
        <v>3829</v>
      </c>
      <c r="C1824" t="str">
        <f>IFERROR(VLOOKUP(Table1[[#This Row],[Ticker]],[1]!Table2[[Symbol]:[Industry]],2,FALSE),"-")</f>
        <v>-</v>
      </c>
      <c r="D1824" t="s">
        <v>257</v>
      </c>
      <c r="E1824">
        <v>510.857775</v>
      </c>
      <c r="F1824">
        <v>1346.35</v>
      </c>
      <c r="G1824">
        <v>4.1958995525800402</v>
      </c>
      <c r="H1824">
        <v>-5.0574847290714597</v>
      </c>
      <c r="I1824">
        <v>-16.4901745764015</v>
      </c>
      <c r="J1824">
        <v>4.0584029086604598</v>
      </c>
      <c r="K1824">
        <v>1349.1255616358601</v>
      </c>
      <c r="L1824">
        <v>1321.46559859933</v>
      </c>
      <c r="M1824">
        <v>41.527153384674598</v>
      </c>
      <c r="N1824">
        <v>0.69043407702856197</v>
      </c>
      <c r="O1824">
        <v>23.3668808259368</v>
      </c>
      <c r="P1824">
        <v>38.798969072164901</v>
      </c>
      <c r="Q1824">
        <v>7.4549366782647994E-2</v>
      </c>
    </row>
    <row r="1825" spans="1:17" hidden="1" x14ac:dyDescent="0.3">
      <c r="A1825" t="s">
        <v>3830</v>
      </c>
      <c r="B1825" t="s">
        <v>3831</v>
      </c>
      <c r="C1825" t="str">
        <f>IFERROR(VLOOKUP(Table1[[#This Row],[Ticker]],[1]!Table2[[Symbol]:[Industry]],2,FALSE),"-")</f>
        <v>-</v>
      </c>
      <c r="D1825" t="s">
        <v>357</v>
      </c>
      <c r="E1825">
        <v>509.13128499999999</v>
      </c>
      <c r="F1825">
        <v>50.08</v>
      </c>
      <c r="G1825">
        <v>31.736935523567599</v>
      </c>
      <c r="H1825">
        <v>20.550995759265099</v>
      </c>
      <c r="I1825">
        <v>-0.30482570926618402</v>
      </c>
      <c r="J1825">
        <v>-1.5057453613701599</v>
      </c>
      <c r="K1825">
        <v>44.954505226288298</v>
      </c>
      <c r="L1825">
        <v>42.662980581463401</v>
      </c>
      <c r="M1825">
        <v>62.7333088630796</v>
      </c>
      <c r="N1825">
        <v>2.3790341650007201</v>
      </c>
      <c r="O1825">
        <v>29.592651757188499</v>
      </c>
      <c r="P1825">
        <v>62.071197411003197</v>
      </c>
      <c r="Q1825">
        <v>6.0592400121141997E-2</v>
      </c>
    </row>
    <row r="1826" spans="1:17" hidden="1" x14ac:dyDescent="0.3">
      <c r="A1826" t="s">
        <v>3832</v>
      </c>
      <c r="B1826" t="s">
        <v>3833</v>
      </c>
      <c r="C1826" t="str">
        <f>IFERROR(VLOOKUP(Table1[[#This Row],[Ticker]],[1]!Table2[[Symbol]:[Industry]],2,FALSE),"-")</f>
        <v>-</v>
      </c>
      <c r="D1826" t="s">
        <v>1481</v>
      </c>
      <c r="E1826">
        <v>508.63127255000001</v>
      </c>
      <c r="F1826">
        <v>449.5</v>
      </c>
      <c r="G1826">
        <v>-0.94599163313024803</v>
      </c>
      <c r="H1826">
        <v>-5.6508372230312096</v>
      </c>
      <c r="I1826">
        <v>41.6041857297947</v>
      </c>
      <c r="J1826">
        <v>-3.45786094444549</v>
      </c>
      <c r="K1826">
        <v>425.84432867354798</v>
      </c>
      <c r="L1826">
        <v>349.33479566878998</v>
      </c>
      <c r="M1826">
        <v>55.349896811831897</v>
      </c>
      <c r="N1826">
        <v>0.27720358683167301</v>
      </c>
      <c r="O1826">
        <v>15.6840934371524</v>
      </c>
      <c r="P1826">
        <v>104.318181818181</v>
      </c>
      <c r="Q1826">
        <v>0.15842666793544199</v>
      </c>
    </row>
    <row r="1827" spans="1:17" hidden="1" x14ac:dyDescent="0.3">
      <c r="A1827" t="s">
        <v>3834</v>
      </c>
      <c r="B1827" t="s">
        <v>3835</v>
      </c>
      <c r="C1827" t="str">
        <f>IFERROR(VLOOKUP(Table1[[#This Row],[Ticker]],[1]!Table2[[Symbol]:[Industry]],2,FALSE),"-")</f>
        <v>-</v>
      </c>
      <c r="D1827" t="s">
        <v>127</v>
      </c>
      <c r="E1827">
        <v>507.26339999999999</v>
      </c>
      <c r="F1827">
        <v>19</v>
      </c>
      <c r="G1827">
        <v>171.75802676223299</v>
      </c>
      <c r="H1827">
        <v>-2.8844515185179</v>
      </c>
      <c r="I1827">
        <v>-15.7739679493067</v>
      </c>
      <c r="J1827">
        <v>-0.84664392552023504</v>
      </c>
      <c r="K1827">
        <v>19.4030448808393</v>
      </c>
      <c r="L1827">
        <v>16.800237651640401</v>
      </c>
      <c r="M1827">
        <v>48.4607371953118</v>
      </c>
      <c r="N1827">
        <v>1.4991790512316601</v>
      </c>
      <c r="O1827">
        <v>28.947368421052602</v>
      </c>
      <c r="P1827">
        <v>216.666666666666</v>
      </c>
      <c r="Q1827">
        <v>0.14566634986198401</v>
      </c>
    </row>
    <row r="1828" spans="1:17" hidden="1" x14ac:dyDescent="0.3">
      <c r="A1828" t="s">
        <v>3836</v>
      </c>
      <c r="B1828" t="s">
        <v>3837</v>
      </c>
      <c r="C1828" t="str">
        <f>IFERROR(VLOOKUP(Table1[[#This Row],[Ticker]],[1]!Table2[[Symbol]:[Industry]],2,FALSE),"-")</f>
        <v>-</v>
      </c>
      <c r="D1828" t="s">
        <v>2686</v>
      </c>
      <c r="E1828">
        <v>504.57135599999998</v>
      </c>
      <c r="F1828">
        <v>270.85000000000002</v>
      </c>
      <c r="G1828">
        <v>23.5580193297757</v>
      </c>
      <c r="H1828">
        <v>-9.6219555436472497</v>
      </c>
      <c r="I1828">
        <v>-17.430992189295999</v>
      </c>
      <c r="J1828">
        <v>-4.9797811295235697</v>
      </c>
      <c r="K1828">
        <v>258.865230894653</v>
      </c>
      <c r="L1828">
        <v>235.57953401514101</v>
      </c>
      <c r="M1828">
        <v>31.790179712993002</v>
      </c>
      <c r="N1828">
        <v>1.3598643457798301</v>
      </c>
      <c r="O1828">
        <v>14.0852870592578</v>
      </c>
      <c r="P1828">
        <v>69.546165884193996</v>
      </c>
      <c r="Q1828">
        <v>0.172533967840106</v>
      </c>
    </row>
    <row r="1829" spans="1:17" hidden="1" x14ac:dyDescent="0.3">
      <c r="A1829" t="s">
        <v>3838</v>
      </c>
      <c r="B1829" t="s">
        <v>3839</v>
      </c>
      <c r="C1829" t="str">
        <f>IFERROR(VLOOKUP(Table1[[#This Row],[Ticker]],[1]!Table2[[Symbol]:[Industry]],2,FALSE),"-")</f>
        <v>-</v>
      </c>
      <c r="D1829" t="s">
        <v>273</v>
      </c>
      <c r="E1829">
        <v>504.44739922500003</v>
      </c>
      <c r="F1829">
        <v>449.4</v>
      </c>
      <c r="G1829">
        <v>-58.133474747887398</v>
      </c>
      <c r="H1829">
        <v>-18.7056976057276</v>
      </c>
      <c r="I1829">
        <v>-34.775700446237998</v>
      </c>
      <c r="J1829">
        <v>-3.7119300378839299</v>
      </c>
      <c r="K1829">
        <v>490.76498011265397</v>
      </c>
      <c r="L1829">
        <v>518.87187459186305</v>
      </c>
      <c r="M1829">
        <v>36.535937863181402</v>
      </c>
      <c r="N1829">
        <v>0.57919037364147496</v>
      </c>
      <c r="O1829">
        <v>90.420560747663501</v>
      </c>
      <c r="P1829">
        <v>17.659379499934499</v>
      </c>
      <c r="Q1829">
        <v>0.24915640818163201</v>
      </c>
    </row>
    <row r="1830" spans="1:17" hidden="1" x14ac:dyDescent="0.3">
      <c r="A1830" t="s">
        <v>3840</v>
      </c>
      <c r="B1830" t="s">
        <v>3841</v>
      </c>
      <c r="C1830" t="str">
        <f>IFERROR(VLOOKUP(Table1[[#This Row],[Ticker]],[1]!Table2[[Symbol]:[Industry]],2,FALSE),"-")</f>
        <v>-</v>
      </c>
      <c r="D1830" t="s">
        <v>627</v>
      </c>
      <c r="E1830">
        <v>504.13590106800001</v>
      </c>
      <c r="F1830">
        <v>145.80000000000001</v>
      </c>
      <c r="G1830">
        <v>-44.117979587431599</v>
      </c>
      <c r="H1830">
        <v>-11.4973309442895</v>
      </c>
      <c r="I1830">
        <v>-22.075503343188199</v>
      </c>
      <c r="J1830">
        <v>-2.3421981242935099</v>
      </c>
      <c r="K1830">
        <v>152.796822058</v>
      </c>
      <c r="L1830">
        <v>151.98482245934099</v>
      </c>
      <c r="M1830">
        <v>42.145811345234499</v>
      </c>
      <c r="N1830">
        <v>0.70639662515122503</v>
      </c>
      <c r="O1830">
        <v>25.233196159121999</v>
      </c>
      <c r="P1830">
        <v>9.5828635851183694</v>
      </c>
      <c r="Q1830">
        <v>4.7548181040389E-2</v>
      </c>
    </row>
    <row r="1831" spans="1:17" hidden="1" x14ac:dyDescent="0.3">
      <c r="A1831" t="s">
        <v>3842</v>
      </c>
      <c r="B1831" t="s">
        <v>3843</v>
      </c>
      <c r="C1831" t="str">
        <f>IFERROR(VLOOKUP(Table1[[#This Row],[Ticker]],[1]!Table2[[Symbol]:[Industry]],2,FALSE),"-")</f>
        <v>-</v>
      </c>
      <c r="D1831" t="s">
        <v>222</v>
      </c>
      <c r="E1831">
        <v>503.928</v>
      </c>
      <c r="F1831">
        <v>250</v>
      </c>
      <c r="G1831">
        <v>-1.70987323057749</v>
      </c>
      <c r="H1831">
        <v>24.369815535979601</v>
      </c>
      <c r="I1831">
        <v>26.693396851772999</v>
      </c>
      <c r="J1831">
        <v>-5.4068152353141503</v>
      </c>
      <c r="K1831">
        <v>215.297047492205</v>
      </c>
      <c r="L1831">
        <v>196.176717514903</v>
      </c>
      <c r="M1831">
        <v>47.322653193891902</v>
      </c>
      <c r="N1831">
        <v>0.85137522180360703</v>
      </c>
      <c r="O1831">
        <v>6</v>
      </c>
      <c r="P1831">
        <v>57.232704402515701</v>
      </c>
      <c r="Q1831">
        <v>-3.9951745508583998E-2</v>
      </c>
    </row>
    <row r="1832" spans="1:17" hidden="1" x14ac:dyDescent="0.3">
      <c r="A1832" t="s">
        <v>3844</v>
      </c>
      <c r="B1832" t="s">
        <v>3845</v>
      </c>
      <c r="C1832" t="str">
        <f>IFERROR(VLOOKUP(Table1[[#This Row],[Ticker]],[1]!Table2[[Symbol]:[Industry]],2,FALSE),"-")</f>
        <v>-</v>
      </c>
      <c r="D1832" t="s">
        <v>627</v>
      </c>
      <c r="E1832">
        <v>502.48362696999999</v>
      </c>
      <c r="F1832">
        <v>187.05</v>
      </c>
      <c r="G1832">
        <v>-19.5515282100726</v>
      </c>
      <c r="H1832">
        <v>-3.5473510176690999</v>
      </c>
      <c r="I1832">
        <v>-6.8477851598647499</v>
      </c>
      <c r="J1832">
        <v>-0.24375120200429501</v>
      </c>
      <c r="K1832">
        <v>184.110417778651</v>
      </c>
      <c r="L1832">
        <v>176.74689697032801</v>
      </c>
      <c r="M1832">
        <v>53.025145773277401</v>
      </c>
      <c r="N1832">
        <v>0.50139936520110495</v>
      </c>
      <c r="O1832">
        <v>22.641005078855901</v>
      </c>
      <c r="P1832">
        <v>37.942477876106203</v>
      </c>
      <c r="Q1832">
        <v>9.2210654452716007E-2</v>
      </c>
    </row>
    <row r="1833" spans="1:17" hidden="1" x14ac:dyDescent="0.3">
      <c r="A1833" t="s">
        <v>3846</v>
      </c>
      <c r="B1833" t="s">
        <v>3847</v>
      </c>
      <c r="C1833" t="str">
        <f>IFERROR(VLOOKUP(Table1[[#This Row],[Ticker]],[1]!Table2[[Symbol]:[Industry]],2,FALSE),"-")</f>
        <v>-</v>
      </c>
      <c r="D1833" t="s">
        <v>132</v>
      </c>
      <c r="E1833">
        <v>500.99266599999999</v>
      </c>
      <c r="F1833">
        <v>319.25</v>
      </c>
      <c r="G1833">
        <v>-12.092138024606999</v>
      </c>
      <c r="H1833">
        <v>-7.3191082660627602</v>
      </c>
      <c r="I1833">
        <v>76.439245535192597</v>
      </c>
      <c r="J1833">
        <v>-6.3931204272782596</v>
      </c>
      <c r="K1833">
        <v>327.52758053440198</v>
      </c>
      <c r="L1833">
        <v>267.180328925087</v>
      </c>
      <c r="M1833">
        <v>34.964068153577699</v>
      </c>
      <c r="N1833">
        <v>0.40118412063861503</v>
      </c>
      <c r="O1833">
        <v>25.512920908379002</v>
      </c>
      <c r="P1833">
        <v>142.77566539923899</v>
      </c>
    </row>
    <row r="1834" spans="1:17" hidden="1" x14ac:dyDescent="0.3">
      <c r="A1834" t="s">
        <v>3848</v>
      </c>
      <c r="B1834" t="s">
        <v>3849</v>
      </c>
      <c r="C1834" t="str">
        <f>IFERROR(VLOOKUP(Table1[[#This Row],[Ticker]],[1]!Table2[[Symbol]:[Industry]],2,FALSE),"-")</f>
        <v>-</v>
      </c>
      <c r="D1834" t="s">
        <v>305</v>
      </c>
      <c r="E1834">
        <v>500.81545249999999</v>
      </c>
      <c r="F1834">
        <v>620.9</v>
      </c>
      <c r="G1834">
        <v>20.887996051144601</v>
      </c>
      <c r="H1834">
        <v>-6.5121499861489296E-2</v>
      </c>
      <c r="I1834">
        <v>-10.7875406471515</v>
      </c>
      <c r="J1834">
        <v>-3.6635808193131401</v>
      </c>
      <c r="K1834">
        <v>630.32812026847296</v>
      </c>
      <c r="L1834">
        <v>573.47911266643405</v>
      </c>
      <c r="M1834">
        <v>38.567162712435902</v>
      </c>
      <c r="N1834">
        <v>1.1276861488001699</v>
      </c>
      <c r="O1834">
        <v>25.7851505878563</v>
      </c>
      <c r="P1834">
        <v>76.768683274021299</v>
      </c>
      <c r="Q1834">
        <v>0.18669879452997201</v>
      </c>
    </row>
    <row r="1835" spans="1:17" hidden="1" x14ac:dyDescent="0.3">
      <c r="A1835" t="s">
        <v>3850</v>
      </c>
      <c r="B1835" t="s">
        <v>3851</v>
      </c>
      <c r="C1835" t="str">
        <f>IFERROR(VLOOKUP(Table1[[#This Row],[Ticker]],[1]!Table2[[Symbol]:[Industry]],2,FALSE),"-")</f>
        <v>-</v>
      </c>
      <c r="D1835" t="s">
        <v>54</v>
      </c>
      <c r="E1835">
        <v>499.80534999999998</v>
      </c>
      <c r="F1835">
        <v>116.61</v>
      </c>
      <c r="G1835">
        <v>-59.436394782471602</v>
      </c>
      <c r="H1835">
        <v>-14.477226305308101</v>
      </c>
      <c r="I1835">
        <v>-43.871962261535401</v>
      </c>
      <c r="J1835">
        <v>-1.0497341095549999</v>
      </c>
      <c r="K1835">
        <v>126.105141443881</v>
      </c>
      <c r="L1835">
        <v>155.00786607720201</v>
      </c>
      <c r="M1835">
        <v>49.435841285657403</v>
      </c>
      <c r="N1835">
        <v>1.10102459426101</v>
      </c>
      <c r="O1835">
        <v>84.332390018008695</v>
      </c>
      <c r="P1835">
        <v>16.377245508982</v>
      </c>
    </row>
    <row r="1836" spans="1:17" hidden="1" x14ac:dyDescent="0.3">
      <c r="A1836" t="s">
        <v>3852</v>
      </c>
      <c r="B1836" t="s">
        <v>3853</v>
      </c>
      <c r="C1836" t="str">
        <f>IFERROR(VLOOKUP(Table1[[#This Row],[Ticker]],[1]!Table2[[Symbol]:[Industry]],2,FALSE),"-")</f>
        <v>-</v>
      </c>
      <c r="D1836" t="s">
        <v>21</v>
      </c>
      <c r="E1836">
        <v>498.99571020000002</v>
      </c>
      <c r="F1836">
        <v>72.849999999999994</v>
      </c>
      <c r="G1836">
        <v>4.2660494523648902</v>
      </c>
      <c r="H1836">
        <v>-14.438047495091901</v>
      </c>
      <c r="I1836">
        <v>-21.6306684372726</v>
      </c>
      <c r="J1836">
        <v>2.4008978929464799</v>
      </c>
      <c r="K1836">
        <v>72.132992326095803</v>
      </c>
      <c r="L1836">
        <v>67.713006244628005</v>
      </c>
      <c r="M1836">
        <v>53.635864530911199</v>
      </c>
      <c r="N1836">
        <v>0.971950959313299</v>
      </c>
      <c r="O1836">
        <v>24.159231297186</v>
      </c>
      <c r="P1836">
        <v>96.626180836707107</v>
      </c>
      <c r="Q1836">
        <v>0.18693010707187099</v>
      </c>
    </row>
    <row r="1837" spans="1:17" hidden="1" x14ac:dyDescent="0.3">
      <c r="A1837" t="s">
        <v>3854</v>
      </c>
      <c r="B1837" t="s">
        <v>3855</v>
      </c>
      <c r="C1837" t="str">
        <f>IFERROR(VLOOKUP(Table1[[#This Row],[Ticker]],[1]!Table2[[Symbol]:[Industry]],2,FALSE),"-")</f>
        <v>-</v>
      </c>
      <c r="D1837" t="s">
        <v>54</v>
      </c>
      <c r="E1837">
        <v>497.79817350000002</v>
      </c>
      <c r="F1837">
        <v>1146</v>
      </c>
      <c r="G1837">
        <v>34.098142631865798</v>
      </c>
      <c r="H1837">
        <v>18.5305302344517</v>
      </c>
      <c r="I1837">
        <v>31.341173197190599</v>
      </c>
      <c r="J1837">
        <v>-3.0463989561414002</v>
      </c>
      <c r="K1837">
        <v>964.03071595352696</v>
      </c>
      <c r="L1837">
        <v>832.53231564191401</v>
      </c>
      <c r="M1837">
        <v>69.163382173216107</v>
      </c>
      <c r="N1837">
        <v>1.05750288814692</v>
      </c>
      <c r="O1837">
        <v>4.53752181500872</v>
      </c>
      <c r="P1837">
        <v>95.263247571988401</v>
      </c>
      <c r="Q1837">
        <v>8.7063257383132003E-2</v>
      </c>
    </row>
    <row r="1838" spans="1:17" hidden="1" x14ac:dyDescent="0.3">
      <c r="A1838" t="s">
        <v>3856</v>
      </c>
      <c r="B1838" t="s">
        <v>3857</v>
      </c>
      <c r="C1838" t="str">
        <f>IFERROR(VLOOKUP(Table1[[#This Row],[Ticker]],[1]!Table2[[Symbol]:[Industry]],2,FALSE),"-")</f>
        <v>-</v>
      </c>
      <c r="D1838" t="s">
        <v>127</v>
      </c>
      <c r="E1838">
        <v>497.75693124999998</v>
      </c>
      <c r="F1838">
        <v>168</v>
      </c>
      <c r="G1838">
        <v>785.99914977256299</v>
      </c>
      <c r="H1838">
        <v>7.1101485112750202</v>
      </c>
      <c r="I1838">
        <v>4.0791854400009102</v>
      </c>
      <c r="J1838">
        <v>-8.1517443014867492</v>
      </c>
      <c r="K1838">
        <v>163.738000454082</v>
      </c>
      <c r="L1838">
        <v>128.882462899101</v>
      </c>
      <c r="M1838">
        <v>55.152247977514001</v>
      </c>
      <c r="N1838">
        <v>1.0120849891153401</v>
      </c>
      <c r="O1838">
        <v>26.636904761904699</v>
      </c>
      <c r="P1838">
        <v>815.03267973856202</v>
      </c>
      <c r="Q1838">
        <v>0.18015410056909001</v>
      </c>
    </row>
    <row r="1839" spans="1:17" hidden="1" x14ac:dyDescent="0.3">
      <c r="A1839" t="s">
        <v>3858</v>
      </c>
      <c r="B1839" t="s">
        <v>3859</v>
      </c>
      <c r="C1839" t="str">
        <f>IFERROR(VLOOKUP(Table1[[#This Row],[Ticker]],[1]!Table2[[Symbol]:[Industry]],2,FALSE),"-")</f>
        <v>-</v>
      </c>
      <c r="D1839" t="s">
        <v>640</v>
      </c>
      <c r="E1839">
        <v>496.92996870000002</v>
      </c>
      <c r="F1839">
        <v>677.7</v>
      </c>
      <c r="G1839">
        <v>111.285618970171</v>
      </c>
      <c r="H1839">
        <v>-3.1503453599036302</v>
      </c>
      <c r="I1839">
        <v>59.2556988827398</v>
      </c>
      <c r="J1839">
        <v>-1.88393906309327</v>
      </c>
      <c r="K1839">
        <v>655.40093854224199</v>
      </c>
      <c r="L1839">
        <v>513.00417732741096</v>
      </c>
      <c r="M1839">
        <v>37.928960797804699</v>
      </c>
      <c r="N1839">
        <v>0.71905635275734403</v>
      </c>
      <c r="O1839">
        <v>8.0419064482809492</v>
      </c>
      <c r="P1839">
        <v>188.44434986167201</v>
      </c>
      <c r="Q1839">
        <v>0.17199498830347601</v>
      </c>
    </row>
    <row r="1840" spans="1:17" hidden="1" x14ac:dyDescent="0.3">
      <c r="A1840" t="s">
        <v>3860</v>
      </c>
      <c r="B1840" t="s">
        <v>3861</v>
      </c>
      <c r="C1840" t="str">
        <f>IFERROR(VLOOKUP(Table1[[#This Row],[Ticker]],[1]!Table2[[Symbol]:[Industry]],2,FALSE),"-")</f>
        <v>-</v>
      </c>
      <c r="D1840" t="s">
        <v>1731</v>
      </c>
      <c r="E1840">
        <v>494.60399999999998</v>
      </c>
      <c r="F1840">
        <v>224</v>
      </c>
      <c r="G1840">
        <v>380.05737912491003</v>
      </c>
      <c r="H1840">
        <v>15.5291867870178</v>
      </c>
      <c r="I1840">
        <v>51.877280326181904</v>
      </c>
      <c r="J1840">
        <v>3.0240706887612299</v>
      </c>
      <c r="K1840">
        <v>175.08820651851499</v>
      </c>
      <c r="L1840">
        <v>128.394750437346</v>
      </c>
      <c r="M1840">
        <v>65.281564801314005</v>
      </c>
      <c r="N1840">
        <v>0.72182272348800203</v>
      </c>
      <c r="O1840">
        <v>0.40178571428570697</v>
      </c>
      <c r="P1840">
        <v>446.34146341463401</v>
      </c>
      <c r="Q1840">
        <v>0.20623618650285799</v>
      </c>
    </row>
    <row r="1841" spans="1:17" hidden="1" x14ac:dyDescent="0.3">
      <c r="A1841" t="s">
        <v>3862</v>
      </c>
      <c r="B1841" t="s">
        <v>3863</v>
      </c>
      <c r="C1841" t="str">
        <f>IFERROR(VLOOKUP(Table1[[#This Row],[Ticker]],[1]!Table2[[Symbol]:[Industry]],2,FALSE),"-")</f>
        <v>-</v>
      </c>
      <c r="D1841" t="s">
        <v>989</v>
      </c>
      <c r="E1841">
        <v>493.88952486400001</v>
      </c>
      <c r="F1841">
        <v>124.44</v>
      </c>
      <c r="G1841">
        <v>-7.8060579737924201</v>
      </c>
      <c r="H1841">
        <v>9.2415260622954403</v>
      </c>
      <c r="I1841">
        <v>11.0475677340856</v>
      </c>
      <c r="J1841">
        <v>5.3988019894850696</v>
      </c>
      <c r="K1841">
        <v>115.497262898423</v>
      </c>
      <c r="L1841">
        <v>106.176623108922</v>
      </c>
      <c r="M1841">
        <v>67.2398617320639</v>
      </c>
      <c r="N1841">
        <v>1.3256974685090399</v>
      </c>
      <c r="O1841">
        <v>10.093217614914799</v>
      </c>
      <c r="P1841">
        <v>49.208633093525101</v>
      </c>
      <c r="Q1841">
        <v>4.4148784953130002E-2</v>
      </c>
    </row>
    <row r="1842" spans="1:17" hidden="1" x14ac:dyDescent="0.3">
      <c r="A1842" t="s">
        <v>3864</v>
      </c>
      <c r="B1842" t="s">
        <v>3865</v>
      </c>
      <c r="C1842" t="str">
        <f>IFERROR(VLOOKUP(Table1[[#This Row],[Ticker]],[1]!Table2[[Symbol]:[Industry]],2,FALSE),"-")</f>
        <v>-</v>
      </c>
      <c r="D1842" t="s">
        <v>204</v>
      </c>
      <c r="E1842">
        <v>491.53050768000003</v>
      </c>
      <c r="F1842">
        <v>30.09</v>
      </c>
      <c r="G1842">
        <v>12.566470034001</v>
      </c>
      <c r="H1842">
        <v>3.5135038513764898</v>
      </c>
      <c r="I1842">
        <v>-30.0277237442107</v>
      </c>
      <c r="J1842">
        <v>-3.6994415314269702</v>
      </c>
      <c r="K1842">
        <v>29.0781548689754</v>
      </c>
      <c r="L1842">
        <v>28.785959372693299</v>
      </c>
      <c r="M1842">
        <v>49.567437905096199</v>
      </c>
      <c r="N1842">
        <v>2.1180667107896198</v>
      </c>
      <c r="O1842">
        <v>77.799933532735096</v>
      </c>
      <c r="P1842">
        <v>66.243093922651894</v>
      </c>
      <c r="Q1842">
        <v>4.5860591608610002E-2</v>
      </c>
    </row>
    <row r="1843" spans="1:17" hidden="1" x14ac:dyDescent="0.3">
      <c r="A1843" t="s">
        <v>3866</v>
      </c>
      <c r="B1843" t="s">
        <v>3867</v>
      </c>
      <c r="C1843" t="str">
        <f>IFERROR(VLOOKUP(Table1[[#This Row],[Ticker]],[1]!Table2[[Symbol]:[Industry]],2,FALSE),"-")</f>
        <v>-</v>
      </c>
      <c r="D1843" t="s">
        <v>54</v>
      </c>
      <c r="E1843">
        <v>491.44932724799997</v>
      </c>
      <c r="F1843">
        <v>62.27</v>
      </c>
      <c r="G1843">
        <v>47.0694112104716</v>
      </c>
      <c r="H1843">
        <v>-11.851839252693599</v>
      </c>
      <c r="I1843">
        <v>0.15826445747553</v>
      </c>
      <c r="J1843">
        <v>-8.6527447847541108</v>
      </c>
      <c r="K1843">
        <v>61.383641545503302</v>
      </c>
      <c r="L1843">
        <v>51.746470776461301</v>
      </c>
      <c r="M1843">
        <v>48.616059204264999</v>
      </c>
      <c r="N1843">
        <v>0.56250562673380899</v>
      </c>
      <c r="O1843">
        <v>24.7791874096675</v>
      </c>
      <c r="P1843">
        <v>94.59375</v>
      </c>
      <c r="Q1843">
        <v>7.4471905963540003E-2</v>
      </c>
    </row>
    <row r="1844" spans="1:17" hidden="1" x14ac:dyDescent="0.3">
      <c r="A1844" t="s">
        <v>3868</v>
      </c>
      <c r="B1844" t="s">
        <v>3869</v>
      </c>
      <c r="C1844" t="str">
        <f>IFERROR(VLOOKUP(Table1[[#This Row],[Ticker]],[1]!Table2[[Symbol]:[Industry]],2,FALSE),"-")</f>
        <v>-</v>
      </c>
      <c r="D1844" t="s">
        <v>21</v>
      </c>
      <c r="E1844">
        <v>491.14699200000001</v>
      </c>
      <c r="F1844">
        <v>246.16</v>
      </c>
      <c r="G1844">
        <v>102.864727217232</v>
      </c>
      <c r="H1844">
        <v>-8.3422003527988906</v>
      </c>
      <c r="I1844">
        <v>77.472191696343899</v>
      </c>
      <c r="J1844">
        <v>-0.56401544359659594</v>
      </c>
      <c r="K1844">
        <v>246.000059846722</v>
      </c>
      <c r="L1844">
        <v>188.51819979404701</v>
      </c>
      <c r="M1844">
        <v>33.674559609031299</v>
      </c>
      <c r="N1844">
        <v>0.98692994866237505</v>
      </c>
      <c r="O1844">
        <v>16.229281767955801</v>
      </c>
      <c r="P1844">
        <v>161.87234042553101</v>
      </c>
      <c r="Q1844">
        <v>5.3688836614943003E-2</v>
      </c>
    </row>
    <row r="1845" spans="1:17" hidden="1" x14ac:dyDescent="0.3">
      <c r="A1845" t="s">
        <v>3870</v>
      </c>
      <c r="B1845" t="s">
        <v>3871</v>
      </c>
      <c r="C1845" t="str">
        <f>IFERROR(VLOOKUP(Table1[[#This Row],[Ticker]],[1]!Table2[[Symbol]:[Industry]],2,FALSE),"-")</f>
        <v>-</v>
      </c>
      <c r="D1845" t="s">
        <v>1518</v>
      </c>
      <c r="E1845">
        <v>490.875</v>
      </c>
      <c r="F1845">
        <v>350.45</v>
      </c>
      <c r="G1845">
        <v>758.63111035821498</v>
      </c>
      <c r="H1845">
        <v>162.76897213317301</v>
      </c>
      <c r="I1845">
        <v>488.85512805296997</v>
      </c>
      <c r="J1845">
        <v>20.915116052502299</v>
      </c>
      <c r="K1845">
        <v>191.167461266586</v>
      </c>
      <c r="L1845">
        <v>111.329122601328</v>
      </c>
      <c r="M1845">
        <v>100</v>
      </c>
      <c r="N1845">
        <v>1.2757701737554601</v>
      </c>
      <c r="O1845">
        <v>0</v>
      </c>
      <c r="P1845">
        <v>787.66464032421402</v>
      </c>
    </row>
    <row r="1846" spans="1:17" hidden="1" x14ac:dyDescent="0.3">
      <c r="A1846" t="s">
        <v>3872</v>
      </c>
      <c r="B1846" t="s">
        <v>3873</v>
      </c>
      <c r="C1846" t="str">
        <f>IFERROR(VLOOKUP(Table1[[#This Row],[Ticker]],[1]!Table2[[Symbol]:[Industry]],2,FALSE),"-")</f>
        <v>-</v>
      </c>
      <c r="D1846" t="s">
        <v>1210</v>
      </c>
      <c r="E1846">
        <v>490.02445226399999</v>
      </c>
      <c r="F1846">
        <v>127.63</v>
      </c>
      <c r="G1846">
        <v>-15.9792111770407</v>
      </c>
      <c r="H1846">
        <v>-4.6739432863635599</v>
      </c>
      <c r="I1846">
        <v>-23.1518741703157</v>
      </c>
      <c r="J1846">
        <v>-3.5575008950443099</v>
      </c>
      <c r="K1846">
        <v>130.17342629904101</v>
      </c>
      <c r="L1846">
        <v>126.76635566239899</v>
      </c>
      <c r="M1846">
        <v>38.9992475312743</v>
      </c>
      <c r="N1846">
        <v>0.56793265228164302</v>
      </c>
      <c r="O1846">
        <v>36.214056256366</v>
      </c>
      <c r="P1846">
        <v>29.442190669371101</v>
      </c>
      <c r="Q1846">
        <v>2.4807462372697001E-2</v>
      </c>
    </row>
    <row r="1847" spans="1:17" hidden="1" x14ac:dyDescent="0.3">
      <c r="A1847" t="s">
        <v>3874</v>
      </c>
      <c r="B1847" t="s">
        <v>3875</v>
      </c>
      <c r="C1847" t="str">
        <f>IFERROR(VLOOKUP(Table1[[#This Row],[Ticker]],[1]!Table2[[Symbol]:[Industry]],2,FALSE),"-")</f>
        <v>-</v>
      </c>
      <c r="D1847" t="s">
        <v>405</v>
      </c>
      <c r="E1847">
        <v>489.67345884600002</v>
      </c>
      <c r="F1847">
        <v>25.7</v>
      </c>
      <c r="G1847">
        <v>-33.707120470449901</v>
      </c>
      <c r="H1847">
        <v>-2.74627881575333</v>
      </c>
      <c r="I1847">
        <v>-17.139670413045302</v>
      </c>
      <c r="J1847">
        <v>-3.0570130021844499</v>
      </c>
      <c r="K1847">
        <v>25.732006718886598</v>
      </c>
      <c r="L1847">
        <v>25.611774833704899</v>
      </c>
      <c r="M1847">
        <v>43.701596468605203</v>
      </c>
      <c r="N1847">
        <v>0.54563480719586399</v>
      </c>
      <c r="O1847">
        <v>41.8677042801556</v>
      </c>
      <c r="P1847">
        <v>15.0918047469771</v>
      </c>
      <c r="Q1847">
        <v>3.3016359347811997E-2</v>
      </c>
    </row>
    <row r="1848" spans="1:17" hidden="1" x14ac:dyDescent="0.3">
      <c r="A1848" t="s">
        <v>3876</v>
      </c>
      <c r="B1848" t="s">
        <v>3877</v>
      </c>
      <c r="C1848" t="str">
        <f>IFERROR(VLOOKUP(Table1[[#This Row],[Ticker]],[1]!Table2[[Symbol]:[Industry]],2,FALSE),"-")</f>
        <v>-</v>
      </c>
      <c r="D1848" t="s">
        <v>156</v>
      </c>
      <c r="E1848">
        <v>486.38800844999997</v>
      </c>
      <c r="F1848">
        <v>69.25</v>
      </c>
      <c r="G1848">
        <v>202.306182952661</v>
      </c>
      <c r="H1848">
        <v>8.7786637434548602</v>
      </c>
      <c r="I1848">
        <v>62.407657465142997</v>
      </c>
      <c r="J1848">
        <v>2.0426889377226098</v>
      </c>
      <c r="K1848">
        <v>62.545206448390999</v>
      </c>
      <c r="L1848">
        <v>48.917019425981103</v>
      </c>
      <c r="M1848">
        <v>60.601108234608098</v>
      </c>
      <c r="N1848">
        <v>1.3566651238574701</v>
      </c>
      <c r="O1848">
        <v>5.2274368231046902</v>
      </c>
      <c r="P1848">
        <v>262.565445026178</v>
      </c>
      <c r="Q1848">
        <v>0.130827855787606</v>
      </c>
    </row>
    <row r="1849" spans="1:17" hidden="1" x14ac:dyDescent="0.3">
      <c r="A1849" t="s">
        <v>3878</v>
      </c>
      <c r="B1849" t="s">
        <v>3879</v>
      </c>
      <c r="C1849" t="str">
        <f>IFERROR(VLOOKUP(Table1[[#This Row],[Ticker]],[1]!Table2[[Symbol]:[Industry]],2,FALSE),"-")</f>
        <v>-</v>
      </c>
      <c r="D1849" t="s">
        <v>627</v>
      </c>
      <c r="E1849">
        <v>486.039935808</v>
      </c>
      <c r="F1849">
        <v>61.02</v>
      </c>
      <c r="G1849">
        <v>-19.368978742064201</v>
      </c>
      <c r="H1849">
        <v>-3.16528787039843</v>
      </c>
      <c r="I1849">
        <v>-15.1455057459148</v>
      </c>
      <c r="J1849">
        <v>-2.4258568631598898</v>
      </c>
      <c r="K1849">
        <v>60.712859273544098</v>
      </c>
      <c r="L1849">
        <v>58.789796041816501</v>
      </c>
      <c r="M1849">
        <v>36.732160115909103</v>
      </c>
      <c r="N1849">
        <v>0.485292460327303</v>
      </c>
      <c r="O1849">
        <v>22.7466404457554</v>
      </c>
      <c r="P1849">
        <v>22.284569138276499</v>
      </c>
      <c r="Q1849">
        <v>-3.6736420221557001E-2</v>
      </c>
    </row>
    <row r="1850" spans="1:17" hidden="1" x14ac:dyDescent="0.3">
      <c r="A1850" t="s">
        <v>3880</v>
      </c>
      <c r="B1850" t="s">
        <v>3881</v>
      </c>
      <c r="C1850" t="str">
        <f>IFERROR(VLOOKUP(Table1[[#This Row],[Ticker]],[1]!Table2[[Symbol]:[Industry]],2,FALSE),"-")</f>
        <v>-</v>
      </c>
      <c r="D1850" t="s">
        <v>989</v>
      </c>
      <c r="E1850">
        <v>485.39552448000001</v>
      </c>
      <c r="F1850">
        <v>55.87</v>
      </c>
      <c r="G1850">
        <v>-32.456174736958303</v>
      </c>
      <c r="H1850">
        <v>-2.2967895840823802</v>
      </c>
      <c r="I1850">
        <v>-17.771164654357001</v>
      </c>
      <c r="J1850">
        <v>1.15292928327279</v>
      </c>
      <c r="K1850">
        <v>57.034860413656702</v>
      </c>
      <c r="L1850">
        <v>56.008487917379398</v>
      </c>
      <c r="M1850">
        <v>73.150517219976095</v>
      </c>
      <c r="N1850">
        <v>0.79152050370072302</v>
      </c>
      <c r="O1850">
        <v>28.333631644889898</v>
      </c>
      <c r="P1850">
        <v>17.621052631578898</v>
      </c>
      <c r="Q1850">
        <v>5.4042984685997997E-2</v>
      </c>
    </row>
    <row r="1851" spans="1:17" hidden="1" x14ac:dyDescent="0.3">
      <c r="A1851" t="s">
        <v>3882</v>
      </c>
      <c r="B1851" t="s">
        <v>3883</v>
      </c>
      <c r="C1851" t="str">
        <f>IFERROR(VLOOKUP(Table1[[#This Row],[Ticker]],[1]!Table2[[Symbol]:[Industry]],2,FALSE),"-")</f>
        <v>-</v>
      </c>
      <c r="D1851" t="s">
        <v>72</v>
      </c>
      <c r="E1851">
        <v>483.47078865999998</v>
      </c>
      <c r="F1851">
        <v>678.4</v>
      </c>
      <c r="G1851">
        <v>23.690468233010499</v>
      </c>
      <c r="H1851">
        <v>2.4789424632597301</v>
      </c>
      <c r="I1851">
        <v>4.8838595482470701</v>
      </c>
      <c r="J1851">
        <v>-7.4312110731491501</v>
      </c>
      <c r="K1851">
        <v>639.23284998214103</v>
      </c>
      <c r="L1851">
        <v>568.59734037129101</v>
      </c>
      <c r="M1851">
        <v>57.855963501698</v>
      </c>
      <c r="N1851">
        <v>2.7160379520867801</v>
      </c>
      <c r="O1851">
        <v>12.1757075471698</v>
      </c>
      <c r="P1851">
        <v>83.326577489528404</v>
      </c>
      <c r="Q1851">
        <v>6.2981763532623997E-2</v>
      </c>
    </row>
    <row r="1852" spans="1:17" hidden="1" x14ac:dyDescent="0.3">
      <c r="A1852" t="s">
        <v>3884</v>
      </c>
      <c r="B1852" t="s">
        <v>3885</v>
      </c>
      <c r="C1852" t="str">
        <f>IFERROR(VLOOKUP(Table1[[#This Row],[Ticker]],[1]!Table2[[Symbol]:[Industry]],2,FALSE),"-")</f>
        <v>-</v>
      </c>
      <c r="D1852" t="s">
        <v>72</v>
      </c>
      <c r="E1852">
        <v>482.21665899999999</v>
      </c>
      <c r="F1852">
        <v>140</v>
      </c>
      <c r="G1852">
        <v>270.62390651701497</v>
      </c>
      <c r="H1852">
        <v>6.6154021373540699</v>
      </c>
      <c r="I1852">
        <v>216.48128851245801</v>
      </c>
      <c r="J1852">
        <v>-4.82555604426401</v>
      </c>
      <c r="K1852">
        <v>131.540412219236</v>
      </c>
      <c r="L1852">
        <v>90.911784186598197</v>
      </c>
      <c r="M1852">
        <v>39.500189236299498</v>
      </c>
      <c r="N1852">
        <v>0.54492694479868797</v>
      </c>
      <c r="O1852">
        <v>12.285714285714199</v>
      </c>
      <c r="P1852">
        <v>299.65743648301401</v>
      </c>
      <c r="Q1852">
        <v>0.13054259668723101</v>
      </c>
    </row>
    <row r="1853" spans="1:17" hidden="1" x14ac:dyDescent="0.3">
      <c r="A1853" t="s">
        <v>3886</v>
      </c>
      <c r="B1853" t="s">
        <v>3887</v>
      </c>
      <c r="C1853" t="str">
        <f>IFERROR(VLOOKUP(Table1[[#This Row],[Ticker]],[1]!Table2[[Symbol]:[Industry]],2,FALSE),"-")</f>
        <v>-</v>
      </c>
      <c r="D1853" t="s">
        <v>741</v>
      </c>
      <c r="E1853">
        <v>481.92970355999898</v>
      </c>
      <c r="F1853">
        <v>28.9</v>
      </c>
      <c r="G1853">
        <v>1.55842665397394</v>
      </c>
      <c r="H1853">
        <v>1.55402606229544</v>
      </c>
      <c r="I1853">
        <v>0.82282640265618601</v>
      </c>
      <c r="J1853">
        <v>0.35626213755417002</v>
      </c>
      <c r="K1853">
        <v>28.0024744125175</v>
      </c>
      <c r="L1853">
        <v>25.923375522843902</v>
      </c>
      <c r="M1853">
        <v>56.344784633490001</v>
      </c>
      <c r="N1853">
        <v>1.65601986787502</v>
      </c>
      <c r="O1853">
        <v>3.8408304498269898</v>
      </c>
      <c r="P1853">
        <v>44.499999999999901</v>
      </c>
      <c r="Q1853">
        <v>3.3094991646369998E-3</v>
      </c>
    </row>
    <row r="1854" spans="1:17" hidden="1" x14ac:dyDescent="0.3">
      <c r="A1854" t="s">
        <v>3888</v>
      </c>
      <c r="B1854" t="s">
        <v>3889</v>
      </c>
      <c r="C1854" t="str">
        <f>IFERROR(VLOOKUP(Table1[[#This Row],[Ticker]],[1]!Table2[[Symbol]:[Industry]],2,FALSE),"-")</f>
        <v>-</v>
      </c>
      <c r="D1854" t="s">
        <v>138</v>
      </c>
      <c r="E1854">
        <v>480.95374576</v>
      </c>
      <c r="F1854">
        <v>35.61</v>
      </c>
      <c r="G1854">
        <v>106.79428460353699</v>
      </c>
      <c r="H1854">
        <v>-3.2962081620087802</v>
      </c>
      <c r="I1854">
        <v>-4.2289978417249801</v>
      </c>
      <c r="J1854">
        <v>-4.4767941835836096</v>
      </c>
      <c r="K1854">
        <v>37.987373933075197</v>
      </c>
      <c r="L1854">
        <v>32.161335145368803</v>
      </c>
      <c r="M1854">
        <v>42.783949322465702</v>
      </c>
      <c r="N1854">
        <v>2.4282456527108498</v>
      </c>
      <c r="O1854">
        <v>48.862679022746399</v>
      </c>
      <c r="P1854">
        <v>169.772727272727</v>
      </c>
      <c r="Q1854">
        <v>1.4841064485227999E-2</v>
      </c>
    </row>
    <row r="1855" spans="1:17" hidden="1" x14ac:dyDescent="0.3">
      <c r="A1855" t="s">
        <v>3890</v>
      </c>
      <c r="B1855" t="s">
        <v>3891</v>
      </c>
      <c r="C1855" t="str">
        <f>IFERROR(VLOOKUP(Table1[[#This Row],[Ticker]],[1]!Table2[[Symbol]:[Industry]],2,FALSE),"-")</f>
        <v>-</v>
      </c>
      <c r="D1855" t="s">
        <v>21</v>
      </c>
      <c r="E1855">
        <v>480.87</v>
      </c>
      <c r="F1855">
        <v>355.25</v>
      </c>
      <c r="G1855">
        <v>106.699714891333</v>
      </c>
      <c r="H1855">
        <v>-12.934174527674999</v>
      </c>
      <c r="I1855">
        <v>52.459639682863397</v>
      </c>
      <c r="J1855">
        <v>-8.9132906579698101</v>
      </c>
      <c r="K1855">
        <v>360.91898062274402</v>
      </c>
      <c r="L1855">
        <v>266.317394160329</v>
      </c>
      <c r="M1855">
        <v>25.4611000341596</v>
      </c>
      <c r="N1855">
        <v>0.28864325069250102</v>
      </c>
      <c r="O1855">
        <v>28.838845883180799</v>
      </c>
      <c r="Q1855">
        <v>0.17478462884274801</v>
      </c>
    </row>
    <row r="1856" spans="1:17" hidden="1" x14ac:dyDescent="0.3">
      <c r="A1856" t="s">
        <v>3892</v>
      </c>
      <c r="B1856" t="s">
        <v>3893</v>
      </c>
      <c r="C1856" t="str">
        <f>IFERROR(VLOOKUP(Table1[[#This Row],[Ticker]],[1]!Table2[[Symbol]:[Industry]],2,FALSE),"-")</f>
        <v>-</v>
      </c>
      <c r="D1856" t="s">
        <v>180</v>
      </c>
      <c r="E1856">
        <v>480.69</v>
      </c>
      <c r="F1856">
        <v>197</v>
      </c>
      <c r="G1856">
        <v>2.8713913597459602</v>
      </c>
      <c r="H1856">
        <v>-2.96875635740945E-3</v>
      </c>
      <c r="I1856">
        <v>2.2021389505442301</v>
      </c>
      <c r="J1856">
        <v>0.83334903927669401</v>
      </c>
      <c r="K1856">
        <v>195.05435054334299</v>
      </c>
      <c r="L1856">
        <v>181.243488158182</v>
      </c>
      <c r="M1856">
        <v>57.008479983958203</v>
      </c>
      <c r="N1856">
        <v>0.41614287904338398</v>
      </c>
      <c r="O1856">
        <v>16.7512690355329</v>
      </c>
      <c r="P1856">
        <v>51.421983089930798</v>
      </c>
      <c r="Q1856">
        <v>9.4784498144537002E-2</v>
      </c>
    </row>
    <row r="1857" spans="1:17" hidden="1" x14ac:dyDescent="0.3">
      <c r="A1857" t="s">
        <v>3894</v>
      </c>
      <c r="B1857" t="s">
        <v>3895</v>
      </c>
      <c r="C1857" t="str">
        <f>IFERROR(VLOOKUP(Table1[[#This Row],[Ticker]],[1]!Table2[[Symbol]:[Industry]],2,FALSE),"-")</f>
        <v>-</v>
      </c>
      <c r="D1857" t="s">
        <v>384</v>
      </c>
      <c r="E1857">
        <v>480.57547349999999</v>
      </c>
      <c r="F1857">
        <v>569.5</v>
      </c>
      <c r="G1857">
        <v>22.954727306485701</v>
      </c>
      <c r="H1857">
        <v>-5.7520569489631601</v>
      </c>
      <c r="I1857">
        <v>-10.0011644713866</v>
      </c>
      <c r="J1857">
        <v>-3.55875300510561</v>
      </c>
      <c r="K1857">
        <v>580.85869477124697</v>
      </c>
      <c r="L1857">
        <v>515.586482420479</v>
      </c>
      <c r="M1857">
        <v>41.261207327363699</v>
      </c>
      <c r="N1857">
        <v>0.48010902316715798</v>
      </c>
      <c r="O1857">
        <v>13.2572431957857</v>
      </c>
      <c r="P1857">
        <v>75.230769230769198</v>
      </c>
      <c r="Q1857">
        <v>4.9782883604922001E-2</v>
      </c>
    </row>
    <row r="1858" spans="1:17" hidden="1" x14ac:dyDescent="0.3">
      <c r="A1858" t="s">
        <v>3896</v>
      </c>
      <c r="B1858" t="s">
        <v>3897</v>
      </c>
      <c r="C1858" t="str">
        <f>IFERROR(VLOOKUP(Table1[[#This Row],[Ticker]],[1]!Table2[[Symbol]:[Industry]],2,FALSE),"-")</f>
        <v>-</v>
      </c>
      <c r="D1858" t="s">
        <v>535</v>
      </c>
      <c r="E1858">
        <v>480.5</v>
      </c>
      <c r="F1858">
        <v>484.25</v>
      </c>
      <c r="G1858">
        <v>42.747243357874702</v>
      </c>
      <c r="H1858">
        <v>21.2902223813138</v>
      </c>
      <c r="I1858">
        <v>26.347163605810099</v>
      </c>
      <c r="J1858">
        <v>-10.4888674459356</v>
      </c>
      <c r="K1858">
        <v>422.28534520254999</v>
      </c>
      <c r="L1858">
        <v>366.64638832898999</v>
      </c>
      <c r="M1858">
        <v>57.610126509588497</v>
      </c>
      <c r="N1858">
        <v>1.81580099585846</v>
      </c>
      <c r="O1858">
        <v>18.533815178110402</v>
      </c>
      <c r="P1858">
        <v>92.851453604141696</v>
      </c>
      <c r="Q1858">
        <v>8.0102791599726997E-2</v>
      </c>
    </row>
    <row r="1859" spans="1:17" hidden="1" x14ac:dyDescent="0.3">
      <c r="A1859" t="s">
        <v>3898</v>
      </c>
      <c r="B1859" t="s">
        <v>3899</v>
      </c>
      <c r="C1859" t="str">
        <f>IFERROR(VLOOKUP(Table1[[#This Row],[Ticker]],[1]!Table2[[Symbol]:[Industry]],2,FALSE),"-")</f>
        <v>-</v>
      </c>
      <c r="D1859" t="s">
        <v>51</v>
      </c>
      <c r="E1859">
        <v>480.39749999999998</v>
      </c>
      <c r="F1859">
        <v>359.7</v>
      </c>
      <c r="G1859">
        <v>12.3579794679633</v>
      </c>
      <c r="H1859">
        <v>-4.8863642076858396</v>
      </c>
      <c r="I1859">
        <v>22.556442613928201</v>
      </c>
      <c r="J1859">
        <v>-1.6198812855681199</v>
      </c>
      <c r="K1859">
        <v>360.82945341583297</v>
      </c>
      <c r="L1859">
        <v>310.00222945382598</v>
      </c>
      <c r="M1859">
        <v>33.660771332943597</v>
      </c>
      <c r="N1859">
        <v>0.29670930142060098</v>
      </c>
      <c r="O1859">
        <v>15.2766194050597</v>
      </c>
      <c r="P1859">
        <v>54.809554551323401</v>
      </c>
    </row>
    <row r="1860" spans="1:17" hidden="1" x14ac:dyDescent="0.3">
      <c r="A1860" t="s">
        <v>3900</v>
      </c>
      <c r="B1860" t="s">
        <v>3901</v>
      </c>
      <c r="C1860" t="str">
        <f>IFERROR(VLOOKUP(Table1[[#This Row],[Ticker]],[1]!Table2[[Symbol]:[Industry]],2,FALSE),"-")</f>
        <v>-</v>
      </c>
      <c r="D1860" t="s">
        <v>3902</v>
      </c>
      <c r="E1860">
        <v>480.34497033599899</v>
      </c>
      <c r="F1860">
        <v>73.75</v>
      </c>
      <c r="G1860">
        <v>-77.699771698102793</v>
      </c>
      <c r="H1860">
        <v>15.41742045716</v>
      </c>
      <c r="I1860">
        <v>-17.610774442356298</v>
      </c>
      <c r="J1860">
        <v>-2.7762435397647001</v>
      </c>
      <c r="K1860">
        <v>69.078187078823703</v>
      </c>
      <c r="L1860">
        <v>76.988253280810497</v>
      </c>
      <c r="M1860">
        <v>44.197269691929101</v>
      </c>
      <c r="N1860">
        <v>0.61800034162112305</v>
      </c>
      <c r="O1860">
        <v>139.35972072081</v>
      </c>
      <c r="P1860">
        <v>46.213322759714501</v>
      </c>
      <c r="Q1860">
        <v>-0.13296778568904799</v>
      </c>
    </row>
    <row r="1861" spans="1:17" hidden="1" x14ac:dyDescent="0.3">
      <c r="A1861" t="s">
        <v>3903</v>
      </c>
      <c r="B1861" t="s">
        <v>3904</v>
      </c>
      <c r="C1861" t="str">
        <f>IFERROR(VLOOKUP(Table1[[#This Row],[Ticker]],[1]!Table2[[Symbol]:[Industry]],2,FALSE),"-")</f>
        <v>-</v>
      </c>
      <c r="D1861" t="s">
        <v>51</v>
      </c>
      <c r="E1861">
        <v>480.22705808000001</v>
      </c>
      <c r="F1861">
        <v>14.78</v>
      </c>
      <c r="G1861">
        <v>180.17149095450301</v>
      </c>
      <c r="H1861">
        <v>-16.733085560259202</v>
      </c>
      <c r="I1861">
        <v>16.616889523720101</v>
      </c>
      <c r="J1861">
        <v>-5.9515888744942602</v>
      </c>
      <c r="K1861">
        <v>13.749916844445799</v>
      </c>
      <c r="L1861">
        <v>10.554094744163599</v>
      </c>
      <c r="M1861">
        <v>46.429888211497598</v>
      </c>
      <c r="N1861">
        <v>0.25355374889989601</v>
      </c>
      <c r="O1861">
        <v>43.504736129905197</v>
      </c>
      <c r="P1861">
        <v>214.46808510638201</v>
      </c>
      <c r="Q1861">
        <v>0.159944331910326</v>
      </c>
    </row>
    <row r="1862" spans="1:17" hidden="1" x14ac:dyDescent="0.3">
      <c r="A1862" t="s">
        <v>3905</v>
      </c>
      <c r="B1862" t="s">
        <v>3906</v>
      </c>
      <c r="C1862" t="str">
        <f>IFERROR(VLOOKUP(Table1[[#This Row],[Ticker]],[1]!Table2[[Symbol]:[Industry]],2,FALSE),"-")</f>
        <v>-</v>
      </c>
      <c r="D1862" t="s">
        <v>276</v>
      </c>
      <c r="E1862">
        <v>479.81868858000001</v>
      </c>
      <c r="F1862">
        <v>88.08</v>
      </c>
      <c r="G1862">
        <v>-52.141343148015501</v>
      </c>
      <c r="H1862">
        <v>-13.336970396986199</v>
      </c>
      <c r="I1862">
        <v>-32.137762535133199</v>
      </c>
      <c r="J1862">
        <v>-5.4810279825619501</v>
      </c>
      <c r="K1862">
        <v>94.325711119590807</v>
      </c>
      <c r="L1862">
        <v>99.085378445492793</v>
      </c>
      <c r="M1862">
        <v>45.957793566243801</v>
      </c>
      <c r="N1862">
        <v>0.55333382746418203</v>
      </c>
      <c r="O1862">
        <v>50.3746594005449</v>
      </c>
      <c r="P1862">
        <v>14.404468112741901</v>
      </c>
      <c r="Q1862">
        <v>0.15049547602806901</v>
      </c>
    </row>
    <row r="1863" spans="1:17" hidden="1" x14ac:dyDescent="0.3">
      <c r="A1863" t="s">
        <v>3907</v>
      </c>
      <c r="B1863" t="s">
        <v>3908</v>
      </c>
      <c r="C1863" t="str">
        <f>IFERROR(VLOOKUP(Table1[[#This Row],[Ticker]],[1]!Table2[[Symbol]:[Industry]],2,FALSE),"-")</f>
        <v>-</v>
      </c>
      <c r="D1863" t="s">
        <v>1852</v>
      </c>
      <c r="E1863">
        <v>479.20522</v>
      </c>
      <c r="F1863">
        <v>537.04999999999995</v>
      </c>
      <c r="G1863">
        <v>-21.354331971011401</v>
      </c>
      <c r="H1863">
        <v>19.043499746505901</v>
      </c>
      <c r="I1863">
        <v>-4.7868819136068304</v>
      </c>
      <c r="J1863">
        <v>-14.5769932559185</v>
      </c>
      <c r="O1863">
        <v>24.4204450237408</v>
      </c>
      <c r="P1863">
        <v>13.063157894736801</v>
      </c>
    </row>
    <row r="1864" spans="1:17" hidden="1" x14ac:dyDescent="0.3">
      <c r="A1864" t="s">
        <v>3909</v>
      </c>
      <c r="B1864" t="s">
        <v>3910</v>
      </c>
      <c r="C1864" t="str">
        <f>IFERROR(VLOOKUP(Table1[[#This Row],[Ticker]],[1]!Table2[[Symbol]:[Industry]],2,FALSE),"-")</f>
        <v>-</v>
      </c>
      <c r="D1864" t="s">
        <v>46</v>
      </c>
      <c r="E1864">
        <v>474.39606020399998</v>
      </c>
      <c r="F1864">
        <v>34.74</v>
      </c>
      <c r="G1864">
        <v>74.124364770843101</v>
      </c>
      <c r="H1864">
        <v>17.026628802021399</v>
      </c>
      <c r="I1864">
        <v>-33.5115344540488</v>
      </c>
      <c r="J1864">
        <v>-13.7124588044368</v>
      </c>
      <c r="K1864">
        <v>31.3100857788383</v>
      </c>
      <c r="L1864">
        <v>28.7426709061465</v>
      </c>
      <c r="M1864">
        <v>52.763992209567398</v>
      </c>
      <c r="N1864">
        <v>1.5320941621914499</v>
      </c>
      <c r="O1864">
        <v>48.675877950489301</v>
      </c>
      <c r="Q1864">
        <v>0.15857495032295099</v>
      </c>
    </row>
    <row r="1865" spans="1:17" hidden="1" x14ac:dyDescent="0.3">
      <c r="A1865" t="s">
        <v>3911</v>
      </c>
      <c r="B1865" t="s">
        <v>3912</v>
      </c>
      <c r="C1865" t="str">
        <f>IFERROR(VLOOKUP(Table1[[#This Row],[Ticker]],[1]!Table2[[Symbol]:[Industry]],2,FALSE),"-")</f>
        <v>-</v>
      </c>
      <c r="D1865" t="s">
        <v>1105</v>
      </c>
      <c r="E1865">
        <v>474.090950719999</v>
      </c>
      <c r="F1865">
        <v>267.10000000000002</v>
      </c>
      <c r="G1865">
        <v>131.044366820758</v>
      </c>
      <c r="H1865">
        <v>0.416230786704888</v>
      </c>
      <c r="I1865">
        <v>141.43125849444701</v>
      </c>
      <c r="J1865">
        <v>-5.0135095771465297</v>
      </c>
      <c r="K1865">
        <v>263.803535810146</v>
      </c>
      <c r="L1865">
        <v>199.139161149936</v>
      </c>
      <c r="M1865">
        <v>49.263914753724499</v>
      </c>
      <c r="N1865">
        <v>0.74605738646771802</v>
      </c>
      <c r="O1865">
        <v>27.274429052789198</v>
      </c>
      <c r="P1865">
        <v>187.04997313272401</v>
      </c>
      <c r="Q1865">
        <v>0.13514723897015299</v>
      </c>
    </row>
    <row r="1866" spans="1:17" hidden="1" x14ac:dyDescent="0.3">
      <c r="A1866" t="s">
        <v>3913</v>
      </c>
      <c r="B1866" t="s">
        <v>3914</v>
      </c>
      <c r="C1866" t="str">
        <f>IFERROR(VLOOKUP(Table1[[#This Row],[Ticker]],[1]!Table2[[Symbol]:[Industry]],2,FALSE),"-")</f>
        <v>-</v>
      </c>
      <c r="D1866" t="s">
        <v>127</v>
      </c>
      <c r="E1866">
        <v>473.96626278500003</v>
      </c>
      <c r="F1866">
        <v>245</v>
      </c>
      <c r="G1866">
        <v>-73.022325484206206</v>
      </c>
      <c r="H1866">
        <v>-8.20191613203807</v>
      </c>
      <c r="I1866">
        <v>-39.787349561516201</v>
      </c>
      <c r="J1866">
        <v>-1.94472095160625</v>
      </c>
      <c r="K1866">
        <v>257.45902680162601</v>
      </c>
      <c r="M1866">
        <v>42.426735453351398</v>
      </c>
      <c r="N1866">
        <v>0.47726288627179098</v>
      </c>
      <c r="O1866">
        <v>82.142857142857096</v>
      </c>
      <c r="P1866">
        <v>10.509697789805999</v>
      </c>
    </row>
    <row r="1867" spans="1:17" hidden="1" x14ac:dyDescent="0.3">
      <c r="A1867" t="s">
        <v>3915</v>
      </c>
      <c r="B1867" t="s">
        <v>3916</v>
      </c>
      <c r="C1867" t="str">
        <f>IFERROR(VLOOKUP(Table1[[#This Row],[Ticker]],[1]!Table2[[Symbol]:[Industry]],2,FALSE),"-")</f>
        <v>-</v>
      </c>
      <c r="D1867" t="s">
        <v>989</v>
      </c>
      <c r="E1867">
        <v>473.73225749599999</v>
      </c>
      <c r="F1867">
        <v>38.78</v>
      </c>
      <c r="G1867">
        <v>-7.8460299659989303</v>
      </c>
      <c r="H1867">
        <v>2.9654592345981898</v>
      </c>
      <c r="I1867">
        <v>-6.6543473028643998</v>
      </c>
      <c r="J1867">
        <v>-4.4053277129056302E-2</v>
      </c>
      <c r="K1867">
        <v>38.357366197664</v>
      </c>
      <c r="L1867">
        <v>34.9449502219585</v>
      </c>
      <c r="M1867">
        <v>65.177733887071</v>
      </c>
      <c r="N1867">
        <v>0.59491831081498803</v>
      </c>
      <c r="O1867">
        <v>20.551830840639401</v>
      </c>
      <c r="P1867">
        <v>44.971962616822402</v>
      </c>
      <c r="Q1867">
        <v>8.8276141607387004E-2</v>
      </c>
    </row>
    <row r="1868" spans="1:17" hidden="1" x14ac:dyDescent="0.3">
      <c r="A1868" t="s">
        <v>3917</v>
      </c>
      <c r="B1868" t="s">
        <v>3918</v>
      </c>
      <c r="C1868" t="str">
        <f>IFERROR(VLOOKUP(Table1[[#This Row],[Ticker]],[1]!Table2[[Symbol]:[Industry]],2,FALSE),"-")</f>
        <v>-</v>
      </c>
      <c r="D1868" t="s">
        <v>257</v>
      </c>
      <c r="E1868">
        <v>473.02499999999998</v>
      </c>
      <c r="F1868">
        <v>133.4</v>
      </c>
      <c r="G1868">
        <v>-14.231464561523801</v>
      </c>
      <c r="H1868">
        <v>-6.7618379603674299</v>
      </c>
      <c r="I1868">
        <v>-24.7029220138574</v>
      </c>
      <c r="J1868">
        <v>-3.9630408604468501</v>
      </c>
      <c r="K1868">
        <v>139.513329961989</v>
      </c>
      <c r="L1868">
        <v>137.118784878208</v>
      </c>
      <c r="M1868">
        <v>36.056152428543797</v>
      </c>
      <c r="N1868">
        <v>0.67783380426275897</v>
      </c>
      <c r="O1868">
        <v>27.2113943028485</v>
      </c>
      <c r="P1868">
        <v>29.5145631067961</v>
      </c>
      <c r="Q1868">
        <v>7.0038792676927003E-2</v>
      </c>
    </row>
    <row r="1869" spans="1:17" hidden="1" x14ac:dyDescent="0.3">
      <c r="A1869" t="s">
        <v>3919</v>
      </c>
      <c r="B1869" t="s">
        <v>3920</v>
      </c>
      <c r="C1869" t="str">
        <f>IFERROR(VLOOKUP(Table1[[#This Row],[Ticker]],[1]!Table2[[Symbol]:[Industry]],2,FALSE),"-")</f>
        <v>-</v>
      </c>
      <c r="D1869" t="s">
        <v>1401</v>
      </c>
      <c r="E1869">
        <v>472.78408200000001</v>
      </c>
      <c r="F1869">
        <v>230.28</v>
      </c>
      <c r="G1869">
        <v>-35.080041593905896</v>
      </c>
      <c r="H1869">
        <v>-2.7414675737554601</v>
      </c>
      <c r="I1869">
        <v>-34.338853445489903</v>
      </c>
      <c r="J1869">
        <v>-2.8215596738742601</v>
      </c>
      <c r="K1869">
        <v>241.51714812528499</v>
      </c>
      <c r="L1869">
        <v>250.97503928299199</v>
      </c>
      <c r="M1869">
        <v>29.1502653449154</v>
      </c>
      <c r="N1869">
        <v>0.82972055233979902</v>
      </c>
      <c r="O1869">
        <v>36.486017022754901</v>
      </c>
      <c r="P1869">
        <v>1.1952891545087001</v>
      </c>
      <c r="Q1869">
        <v>8.9016281297748995E-2</v>
      </c>
    </row>
    <row r="1870" spans="1:17" hidden="1" x14ac:dyDescent="0.3">
      <c r="A1870" t="s">
        <v>3921</v>
      </c>
      <c r="B1870" t="s">
        <v>3922</v>
      </c>
      <c r="C1870" t="str">
        <f>IFERROR(VLOOKUP(Table1[[#This Row],[Ticker]],[1]!Table2[[Symbol]:[Industry]],2,FALSE),"-")</f>
        <v>-</v>
      </c>
      <c r="D1870" t="s">
        <v>276</v>
      </c>
      <c r="E1870">
        <v>472.31099999999998</v>
      </c>
      <c r="F1870">
        <v>232.45</v>
      </c>
      <c r="G1870">
        <v>158.47420039887399</v>
      </c>
      <c r="H1870">
        <v>26.358119629546898</v>
      </c>
      <c r="I1870">
        <v>22.8759870491931</v>
      </c>
      <c r="J1870">
        <v>16.117950925655201</v>
      </c>
      <c r="K1870">
        <v>186.295653171304</v>
      </c>
      <c r="L1870">
        <v>178.37483831628501</v>
      </c>
      <c r="M1870">
        <v>55.261467814083197</v>
      </c>
      <c r="N1870">
        <v>1.8144135657089</v>
      </c>
      <c r="O1870">
        <v>9.6149709614971002</v>
      </c>
      <c r="P1870">
        <v>208.084824387011</v>
      </c>
    </row>
    <row r="1871" spans="1:17" hidden="1" x14ac:dyDescent="0.3">
      <c r="A1871" t="s">
        <v>3923</v>
      </c>
      <c r="B1871" t="s">
        <v>3924</v>
      </c>
      <c r="C1871" t="str">
        <f>IFERROR(VLOOKUP(Table1[[#This Row],[Ticker]],[1]!Table2[[Symbol]:[Industry]],2,FALSE),"-")</f>
        <v>-</v>
      </c>
      <c r="D1871" t="s">
        <v>257</v>
      </c>
      <c r="E1871">
        <v>471.76400000000001</v>
      </c>
      <c r="F1871">
        <v>389.45</v>
      </c>
      <c r="G1871">
        <v>47.427729662455903</v>
      </c>
      <c r="H1871">
        <v>50.2483834290666</v>
      </c>
      <c r="I1871">
        <v>31.828103122157799</v>
      </c>
      <c r="J1871">
        <v>-0.49398217136281902</v>
      </c>
      <c r="K1871">
        <v>305.14733304352001</v>
      </c>
      <c r="L1871">
        <v>266.45937822125501</v>
      </c>
      <c r="M1871">
        <v>79.595396761677307</v>
      </c>
      <c r="N1871">
        <v>4.5920891828487402</v>
      </c>
      <c r="O1871">
        <v>6.4835023751444298</v>
      </c>
      <c r="P1871">
        <v>89.053398058252398</v>
      </c>
      <c r="Q1871">
        <v>4.8294154862883999E-2</v>
      </c>
    </row>
    <row r="1872" spans="1:17" hidden="1" x14ac:dyDescent="0.3">
      <c r="A1872" t="s">
        <v>3925</v>
      </c>
      <c r="B1872" t="s">
        <v>3926</v>
      </c>
      <c r="C1872" t="str">
        <f>IFERROR(VLOOKUP(Table1[[#This Row],[Ticker]],[1]!Table2[[Symbol]:[Industry]],2,FALSE),"-")</f>
        <v>-</v>
      </c>
      <c r="D1872" t="s">
        <v>1852</v>
      </c>
      <c r="E1872">
        <v>468.79027433599998</v>
      </c>
      <c r="F1872">
        <v>83.95</v>
      </c>
      <c r="G1872">
        <v>46.594085096762498</v>
      </c>
      <c r="H1872">
        <v>22.838641446910799</v>
      </c>
      <c r="I1872">
        <v>3.64733641229091</v>
      </c>
      <c r="J1872">
        <v>-4.9355918282587998</v>
      </c>
      <c r="K1872">
        <v>72.789380425277002</v>
      </c>
      <c r="L1872">
        <v>64.439869566090493</v>
      </c>
      <c r="M1872">
        <v>54.818609557628001</v>
      </c>
      <c r="N1872">
        <v>1.64342222256291</v>
      </c>
      <c r="O1872">
        <v>11.1971411554496</v>
      </c>
      <c r="P1872">
        <v>97.995283018867894</v>
      </c>
      <c r="Q1872">
        <v>5.9358821864334999E-2</v>
      </c>
    </row>
    <row r="1873" spans="1:17" hidden="1" x14ac:dyDescent="0.3">
      <c r="A1873" t="s">
        <v>3927</v>
      </c>
      <c r="B1873" t="s">
        <v>3928</v>
      </c>
      <c r="C1873" t="str">
        <f>IFERROR(VLOOKUP(Table1[[#This Row],[Ticker]],[1]!Table2[[Symbol]:[Industry]],2,FALSE),"-")</f>
        <v>-</v>
      </c>
      <c r="D1873" t="s">
        <v>151</v>
      </c>
      <c r="E1873">
        <v>467.226036278999</v>
      </c>
      <c r="F1873">
        <v>41.1</v>
      </c>
      <c r="G1873">
        <v>-63.950394574074899</v>
      </c>
      <c r="H1873">
        <v>1.6927029070791499</v>
      </c>
      <c r="I1873">
        <v>-24.5516414059204</v>
      </c>
      <c r="J1873">
        <v>-3.6310703306818599</v>
      </c>
      <c r="K1873">
        <v>41.4883979877117</v>
      </c>
      <c r="L1873">
        <v>47.741609783587798</v>
      </c>
      <c r="M1873">
        <v>50.230630771321799</v>
      </c>
      <c r="N1873">
        <v>1.8376925518314899</v>
      </c>
      <c r="O1873">
        <v>69.951338199513302</v>
      </c>
      <c r="P1873">
        <v>9.5415778251599193</v>
      </c>
      <c r="Q1873">
        <v>-6.7054537823362001E-2</v>
      </c>
    </row>
    <row r="1874" spans="1:17" hidden="1" x14ac:dyDescent="0.3">
      <c r="A1874" t="s">
        <v>3929</v>
      </c>
      <c r="B1874" t="s">
        <v>3930</v>
      </c>
      <c r="C1874" t="str">
        <f>IFERROR(VLOOKUP(Table1[[#This Row],[Ticker]],[1]!Table2[[Symbol]:[Industry]],2,FALSE),"-")</f>
        <v>-</v>
      </c>
      <c r="D1874" t="s">
        <v>627</v>
      </c>
      <c r="E1874">
        <v>467.04025000000001</v>
      </c>
      <c r="F1874">
        <v>1401</v>
      </c>
      <c r="G1874">
        <v>7645.6612536078001</v>
      </c>
      <c r="H1874">
        <v>37.911414800923403</v>
      </c>
      <c r="I1874">
        <v>402.98645872275199</v>
      </c>
      <c r="J1874">
        <v>-0.66498339519874405</v>
      </c>
      <c r="K1874">
        <v>1089.27787216876</v>
      </c>
      <c r="L1874">
        <v>629.89928070244503</v>
      </c>
      <c r="M1874">
        <v>75.895790986860305</v>
      </c>
      <c r="N1874">
        <v>1.1180621557208901</v>
      </c>
      <c r="O1874">
        <v>2.2448251249107698</v>
      </c>
      <c r="P1874">
        <v>7674.6947835738001</v>
      </c>
      <c r="Q1874">
        <v>0.45018999504798701</v>
      </c>
    </row>
    <row r="1875" spans="1:17" hidden="1" x14ac:dyDescent="0.3">
      <c r="A1875" t="s">
        <v>3931</v>
      </c>
      <c r="B1875" t="s">
        <v>3932</v>
      </c>
      <c r="C1875" t="str">
        <f>IFERROR(VLOOKUP(Table1[[#This Row],[Ticker]],[1]!Table2[[Symbol]:[Industry]],2,FALSE),"-")</f>
        <v>-</v>
      </c>
      <c r="D1875" t="s">
        <v>1199</v>
      </c>
      <c r="E1875">
        <v>466.962902044999</v>
      </c>
      <c r="F1875">
        <v>221.39</v>
      </c>
      <c r="G1875">
        <v>78.260477524637693</v>
      </c>
      <c r="H1875">
        <v>0.71774328428723699</v>
      </c>
      <c r="I1875">
        <v>-3.7550560932247898</v>
      </c>
      <c r="J1875">
        <v>1.1837538279812301</v>
      </c>
      <c r="K1875">
        <v>216.92022339719</v>
      </c>
      <c r="L1875">
        <v>189.45930038185401</v>
      </c>
      <c r="M1875">
        <v>53.1800263932859</v>
      </c>
      <c r="N1875">
        <v>0.59704111330042697</v>
      </c>
      <c r="O1875">
        <v>14.6844934278874</v>
      </c>
      <c r="P1875">
        <v>121.38999999999901</v>
      </c>
      <c r="Q1875">
        <v>0.100755230068417</v>
      </c>
    </row>
    <row r="1876" spans="1:17" hidden="1" x14ac:dyDescent="0.3">
      <c r="A1876" t="s">
        <v>3933</v>
      </c>
      <c r="B1876" t="s">
        <v>3934</v>
      </c>
      <c r="C1876" t="str">
        <f>IFERROR(VLOOKUP(Table1[[#This Row],[Ticker]],[1]!Table2[[Symbol]:[Industry]],2,FALSE),"-")</f>
        <v>-</v>
      </c>
      <c r="D1876" t="s">
        <v>46</v>
      </c>
      <c r="E1876">
        <v>466.90759328000001</v>
      </c>
      <c r="F1876">
        <v>362.9</v>
      </c>
      <c r="G1876">
        <v>216.58551765304799</v>
      </c>
      <c r="H1876">
        <v>23.2762482845176</v>
      </c>
      <c r="I1876">
        <v>233.152967710453</v>
      </c>
      <c r="J1876">
        <v>-6.2219104765929103</v>
      </c>
      <c r="K1876">
        <v>284.12841907020498</v>
      </c>
      <c r="M1876">
        <v>68.378593825949096</v>
      </c>
      <c r="O1876">
        <v>2.7142463488564399</v>
      </c>
      <c r="P1876">
        <v>265.826612903225</v>
      </c>
    </row>
    <row r="1877" spans="1:17" hidden="1" x14ac:dyDescent="0.3">
      <c r="A1877" t="s">
        <v>3935</v>
      </c>
      <c r="B1877" t="s">
        <v>3936</v>
      </c>
      <c r="C1877" t="str">
        <f>IFERROR(VLOOKUP(Table1[[#This Row],[Ticker]],[1]!Table2[[Symbol]:[Industry]],2,FALSE),"-")</f>
        <v>-</v>
      </c>
      <c r="D1877" t="s">
        <v>627</v>
      </c>
      <c r="E1877">
        <v>466.21525500000001</v>
      </c>
      <c r="F1877">
        <v>203.8</v>
      </c>
      <c r="G1877">
        <v>242.864280252979</v>
      </c>
      <c r="H1877">
        <v>7.8068828255162703</v>
      </c>
      <c r="I1877">
        <v>226.07212607147201</v>
      </c>
      <c r="J1877">
        <v>2.9245951959053702</v>
      </c>
      <c r="K1877">
        <v>174.87817054634601</v>
      </c>
      <c r="L1877">
        <v>111.530119992805</v>
      </c>
      <c r="M1877">
        <v>59.271092947900399</v>
      </c>
      <c r="N1877">
        <v>0.593009466765823</v>
      </c>
      <c r="O1877">
        <v>1.32482826300293</v>
      </c>
      <c r="P1877">
        <v>402.589395807644</v>
      </c>
      <c r="Q1877">
        <v>8.9088422092252997E-2</v>
      </c>
    </row>
    <row r="1878" spans="1:17" hidden="1" x14ac:dyDescent="0.3">
      <c r="A1878" t="s">
        <v>3937</v>
      </c>
      <c r="B1878" t="s">
        <v>3938</v>
      </c>
      <c r="C1878" t="str">
        <f>IFERROR(VLOOKUP(Table1[[#This Row],[Ticker]],[1]!Table2[[Symbol]:[Industry]],2,FALSE),"-")</f>
        <v>-</v>
      </c>
      <c r="D1878" t="s">
        <v>276</v>
      </c>
      <c r="E1878">
        <v>465.99118040000002</v>
      </c>
      <c r="F1878">
        <v>599.85</v>
      </c>
      <c r="G1878">
        <v>14.2931132853808</v>
      </c>
      <c r="H1878">
        <v>21.671899047257</v>
      </c>
      <c r="I1878">
        <v>63.572071228603001</v>
      </c>
      <c r="J1878">
        <v>5.2611220155018303</v>
      </c>
      <c r="K1878">
        <v>463.556801107669</v>
      </c>
      <c r="L1878">
        <v>408.00766350902899</v>
      </c>
      <c r="M1878">
        <v>74.255797839478504</v>
      </c>
      <c r="N1878">
        <v>1.47301850099063</v>
      </c>
      <c r="O1878">
        <v>0</v>
      </c>
      <c r="P1878">
        <v>122.166666666666</v>
      </c>
      <c r="Q1878">
        <v>-6.4903172776358001E-2</v>
      </c>
    </row>
    <row r="1879" spans="1:17" hidden="1" x14ac:dyDescent="0.3">
      <c r="A1879" t="s">
        <v>3939</v>
      </c>
      <c r="B1879" t="s">
        <v>3940</v>
      </c>
      <c r="C1879" t="str">
        <f>IFERROR(VLOOKUP(Table1[[#This Row],[Ticker]],[1]!Table2[[Symbol]:[Industry]],2,FALSE),"-")</f>
        <v>-</v>
      </c>
      <c r="D1879" t="s">
        <v>204</v>
      </c>
      <c r="E1879">
        <v>464.77499999999998</v>
      </c>
      <c r="F1879">
        <v>1007.5</v>
      </c>
      <c r="G1879">
        <v>97.167637523897795</v>
      </c>
      <c r="H1879">
        <v>41.972661599832101</v>
      </c>
      <c r="I1879">
        <v>56.096744250682903</v>
      </c>
      <c r="J1879">
        <v>30.890919051521401</v>
      </c>
      <c r="K1879">
        <v>723.32903444258295</v>
      </c>
      <c r="L1879">
        <v>619.66583728347405</v>
      </c>
      <c r="M1879">
        <v>89.453609699896802</v>
      </c>
      <c r="N1879">
        <v>1.9817031339881099</v>
      </c>
      <c r="O1879">
        <v>4.1191066997518604</v>
      </c>
      <c r="P1879">
        <v>129.49886104783599</v>
      </c>
      <c r="Q1879">
        <v>9.0428784678000002E-2</v>
      </c>
    </row>
    <row r="1880" spans="1:17" hidden="1" x14ac:dyDescent="0.3">
      <c r="A1880" t="s">
        <v>3941</v>
      </c>
      <c r="B1880" t="s">
        <v>3942</v>
      </c>
      <c r="C1880" t="str">
        <f>IFERROR(VLOOKUP(Table1[[#This Row],[Ticker]],[1]!Table2[[Symbol]:[Industry]],2,FALSE),"-")</f>
        <v>-</v>
      </c>
      <c r="D1880" t="s">
        <v>21</v>
      </c>
      <c r="E1880">
        <v>464.32427999999999</v>
      </c>
      <c r="F1880">
        <v>38.01</v>
      </c>
      <c r="G1880">
        <v>41.414900527274597</v>
      </c>
      <c r="H1880">
        <v>23.7484705067398</v>
      </c>
      <c r="I1880">
        <v>29.098165901461499</v>
      </c>
      <c r="J1880">
        <v>-6.5826186970456302</v>
      </c>
      <c r="K1880">
        <v>34.530426121875898</v>
      </c>
      <c r="L1880">
        <v>28.807863189950002</v>
      </c>
      <c r="M1880">
        <v>41.076451950511697</v>
      </c>
      <c r="N1880">
        <v>0.34585630427573699</v>
      </c>
      <c r="O1880">
        <v>28.3346487766377</v>
      </c>
      <c r="P1880">
        <v>84.963503649635001</v>
      </c>
      <c r="Q1880">
        <v>4.487144675305E-2</v>
      </c>
    </row>
    <row r="1881" spans="1:17" hidden="1" x14ac:dyDescent="0.3">
      <c r="A1881" t="s">
        <v>3943</v>
      </c>
      <c r="B1881" t="s">
        <v>3944</v>
      </c>
      <c r="C1881" t="str">
        <f>IFERROR(VLOOKUP(Table1[[#This Row],[Ticker]],[1]!Table2[[Symbol]:[Industry]],2,FALSE),"-")</f>
        <v>-</v>
      </c>
      <c r="D1881" t="s">
        <v>257</v>
      </c>
      <c r="E1881">
        <v>464.315443514999</v>
      </c>
      <c r="F1881">
        <v>1438</v>
      </c>
      <c r="G1881">
        <v>-24.0776873267755</v>
      </c>
      <c r="H1881">
        <v>-1.8779076890855301E-2</v>
      </c>
      <c r="I1881">
        <v>-21.2050530633826</v>
      </c>
      <c r="J1881">
        <v>-2.1014181132295202</v>
      </c>
      <c r="K1881">
        <v>1469.33603153851</v>
      </c>
      <c r="L1881">
        <v>1472.60214116779</v>
      </c>
      <c r="M1881">
        <v>44.443931932866001</v>
      </c>
      <c r="N1881">
        <v>0.48450339695891298</v>
      </c>
      <c r="O1881">
        <v>34.561891515994397</v>
      </c>
      <c r="P1881">
        <v>15.04</v>
      </c>
      <c r="Q1881">
        <v>0.175540469917352</v>
      </c>
    </row>
    <row r="1882" spans="1:17" hidden="1" x14ac:dyDescent="0.3">
      <c r="A1882" t="s">
        <v>3945</v>
      </c>
      <c r="B1882" t="s">
        <v>3946</v>
      </c>
      <c r="C1882" t="str">
        <f>IFERROR(VLOOKUP(Table1[[#This Row],[Ticker]],[1]!Table2[[Symbol]:[Industry]],2,FALSE),"-")</f>
        <v>-</v>
      </c>
      <c r="D1882" t="s">
        <v>51</v>
      </c>
      <c r="E1882">
        <v>464.09058149999998</v>
      </c>
      <c r="F1882">
        <v>114.88</v>
      </c>
      <c r="G1882">
        <v>-42.884298619917203</v>
      </c>
      <c r="H1882">
        <v>8.4510748925060906</v>
      </c>
      <c r="I1882">
        <v>-26.316848562512501</v>
      </c>
      <c r="J1882">
        <v>-11.7265427286058</v>
      </c>
      <c r="M1882">
        <v>39.275269114632998</v>
      </c>
      <c r="O1882">
        <v>16.643454038997199</v>
      </c>
      <c r="P1882">
        <v>23.9132779635422</v>
      </c>
    </row>
    <row r="1883" spans="1:17" hidden="1" x14ac:dyDescent="0.3">
      <c r="A1883" t="s">
        <v>3947</v>
      </c>
      <c r="B1883" t="s">
        <v>3948</v>
      </c>
      <c r="C1883" t="str">
        <f>IFERROR(VLOOKUP(Table1[[#This Row],[Ticker]],[1]!Table2[[Symbol]:[Industry]],2,FALSE),"-")</f>
        <v>-</v>
      </c>
      <c r="D1883" t="s">
        <v>573</v>
      </c>
      <c r="E1883">
        <v>462.87034548000003</v>
      </c>
      <c r="F1883">
        <v>619.85</v>
      </c>
      <c r="G1883">
        <v>9.8217567723523196</v>
      </c>
      <c r="H1883">
        <v>-23.727324420019599</v>
      </c>
      <c r="I1883">
        <v>-0.96221230650757705</v>
      </c>
      <c r="J1883">
        <v>-6.37038897249393</v>
      </c>
      <c r="K1883">
        <v>657.09843189019705</v>
      </c>
      <c r="L1883">
        <v>571.48336474697703</v>
      </c>
      <c r="M1883">
        <v>28.434289908857199</v>
      </c>
      <c r="N1883">
        <v>0.60930067257923504</v>
      </c>
      <c r="O1883">
        <v>28.9344196176494</v>
      </c>
      <c r="P1883">
        <v>66.581564095673201</v>
      </c>
      <c r="Q1883">
        <v>4.0147294987447998E-2</v>
      </c>
    </row>
    <row r="1884" spans="1:17" hidden="1" x14ac:dyDescent="0.3">
      <c r="A1884" t="s">
        <v>3949</v>
      </c>
      <c r="B1884" t="s">
        <v>3950</v>
      </c>
      <c r="C1884" t="str">
        <f>IFERROR(VLOOKUP(Table1[[#This Row],[Ticker]],[1]!Table2[[Symbol]:[Industry]],2,FALSE),"-")</f>
        <v>-</v>
      </c>
      <c r="D1884" t="s">
        <v>365</v>
      </c>
      <c r="E1884">
        <v>461.822</v>
      </c>
      <c r="F1884">
        <v>385</v>
      </c>
      <c r="G1884">
        <v>-59.033529965998902</v>
      </c>
      <c r="H1884">
        <v>10.681021708158999</v>
      </c>
      <c r="I1884">
        <v>-25.362007510404201</v>
      </c>
      <c r="J1884">
        <v>2.8824899327474802</v>
      </c>
      <c r="K1884">
        <v>362.188052822722</v>
      </c>
      <c r="L1884">
        <v>409.27887059164198</v>
      </c>
      <c r="M1884">
        <v>83.556812409512702</v>
      </c>
      <c r="N1884">
        <v>2.84693581179204</v>
      </c>
      <c r="O1884">
        <v>51.948051948051898</v>
      </c>
      <c r="P1884">
        <v>24.193548387096701</v>
      </c>
      <c r="Q1884">
        <v>0.238889359534187</v>
      </c>
    </row>
    <row r="1885" spans="1:17" hidden="1" x14ac:dyDescent="0.3">
      <c r="A1885" t="s">
        <v>3951</v>
      </c>
      <c r="B1885" t="s">
        <v>3952</v>
      </c>
      <c r="C1885" t="str">
        <f>IFERROR(VLOOKUP(Table1[[#This Row],[Ticker]],[1]!Table2[[Symbol]:[Industry]],2,FALSE),"-")</f>
        <v>-</v>
      </c>
      <c r="D1885" t="s">
        <v>298</v>
      </c>
      <c r="E1885">
        <v>461.55313569999998</v>
      </c>
      <c r="F1885">
        <v>351.7</v>
      </c>
      <c r="G1885">
        <v>98.309715024304793</v>
      </c>
      <c r="H1885">
        <v>2.3867314673091999</v>
      </c>
      <c r="I1885">
        <v>-7.35550011182203</v>
      </c>
      <c r="J1885">
        <v>-0.79207694181938904</v>
      </c>
      <c r="K1885">
        <v>354.04623331744602</v>
      </c>
      <c r="L1885">
        <v>307.55573613473001</v>
      </c>
      <c r="M1885">
        <v>49.170530360821601</v>
      </c>
      <c r="N1885">
        <v>1.54942220853247</v>
      </c>
      <c r="O1885">
        <v>16.917827694057401</v>
      </c>
      <c r="P1885">
        <v>135.72386058981201</v>
      </c>
      <c r="Q1885">
        <v>0.103448452136031</v>
      </c>
    </row>
    <row r="1886" spans="1:17" hidden="1" x14ac:dyDescent="0.3">
      <c r="A1886" t="s">
        <v>3953</v>
      </c>
      <c r="B1886" t="s">
        <v>3954</v>
      </c>
      <c r="C1886" t="str">
        <f>IFERROR(VLOOKUP(Table1[[#This Row],[Ticker]],[1]!Table2[[Symbol]:[Industry]],2,FALSE),"-")</f>
        <v>-</v>
      </c>
      <c r="D1886" t="s">
        <v>627</v>
      </c>
      <c r="E1886">
        <v>461.33582918399998</v>
      </c>
      <c r="F1886">
        <v>12.44</v>
      </c>
      <c r="G1886">
        <v>117.845811418949</v>
      </c>
      <c r="H1886">
        <v>50.431363663737898</v>
      </c>
      <c r="I1886">
        <v>82.823871386581303</v>
      </c>
      <c r="J1886">
        <v>15.2683578282928</v>
      </c>
      <c r="K1886">
        <v>9.3799179546527505</v>
      </c>
      <c r="L1886">
        <v>7.5382277496969596</v>
      </c>
      <c r="M1886">
        <v>92.992964332124302</v>
      </c>
      <c r="N1886">
        <v>2.8941464647453099</v>
      </c>
      <c r="O1886">
        <v>9.3247588424437193</v>
      </c>
      <c r="P1886">
        <v>188.342218476721</v>
      </c>
      <c r="Q1886">
        <v>0.15301241987487699</v>
      </c>
    </row>
    <row r="1887" spans="1:17" hidden="1" x14ac:dyDescent="0.3">
      <c r="A1887" t="s">
        <v>3955</v>
      </c>
      <c r="B1887" t="s">
        <v>3956</v>
      </c>
      <c r="C1887" t="str">
        <f>IFERROR(VLOOKUP(Table1[[#This Row],[Ticker]],[1]!Table2[[Symbol]:[Industry]],2,FALSE),"-")</f>
        <v>-</v>
      </c>
      <c r="D1887" t="s">
        <v>3256</v>
      </c>
      <c r="E1887">
        <v>461.15568000000002</v>
      </c>
      <c r="F1887">
        <v>193.4</v>
      </c>
      <c r="G1887">
        <v>0.22726404549684801</v>
      </c>
      <c r="H1887">
        <v>-18.501696505881402</v>
      </c>
      <c r="I1887">
        <v>16.794714102901398</v>
      </c>
      <c r="J1887">
        <v>-14.2286211783636</v>
      </c>
      <c r="M1887">
        <v>36.016211922051397</v>
      </c>
      <c r="O1887">
        <v>67.735263702171594</v>
      </c>
      <c r="P1887">
        <v>35.719298245613999</v>
      </c>
    </row>
    <row r="1888" spans="1:17" hidden="1" x14ac:dyDescent="0.3">
      <c r="A1888" t="s">
        <v>3957</v>
      </c>
      <c r="B1888" t="s">
        <v>3958</v>
      </c>
      <c r="C1888" t="str">
        <f>IFERROR(VLOOKUP(Table1[[#This Row],[Ticker]],[1]!Table2[[Symbol]:[Industry]],2,FALSE),"-")</f>
        <v>-</v>
      </c>
      <c r="D1888" t="s">
        <v>121</v>
      </c>
      <c r="E1888">
        <v>460.95536249999998</v>
      </c>
      <c r="F1888">
        <v>1558.05</v>
      </c>
      <c r="G1888">
        <v>-0.481549767979146</v>
      </c>
      <c r="H1888">
        <v>-10.4766536754946</v>
      </c>
      <c r="I1888">
        <v>-2.77514777680044</v>
      </c>
      <c r="J1888">
        <v>-5.3377357536898096</v>
      </c>
      <c r="K1888">
        <v>1671.16362005571</v>
      </c>
      <c r="L1888">
        <v>1530.9871062463201</v>
      </c>
      <c r="M1888">
        <v>22.232382626618101</v>
      </c>
      <c r="N1888">
        <v>0.76221741312967595</v>
      </c>
      <c r="O1888">
        <v>37.928821283014003</v>
      </c>
      <c r="P1888">
        <v>58.984693877551003</v>
      </c>
      <c r="Q1888">
        <v>8.9555724214074997E-2</v>
      </c>
    </row>
    <row r="1889" spans="1:17" hidden="1" x14ac:dyDescent="0.3">
      <c r="A1889" t="s">
        <v>3959</v>
      </c>
      <c r="B1889" t="s">
        <v>3960</v>
      </c>
      <c r="C1889" t="str">
        <f>IFERROR(VLOOKUP(Table1[[#This Row],[Ticker]],[1]!Table2[[Symbol]:[Industry]],2,FALSE),"-")</f>
        <v>-</v>
      </c>
      <c r="D1889" t="s">
        <v>3961</v>
      </c>
      <c r="E1889">
        <v>458.86709280000002</v>
      </c>
      <c r="F1889">
        <v>229.3</v>
      </c>
      <c r="G1889">
        <v>32.218228121202202</v>
      </c>
      <c r="H1889">
        <v>-7.7285648653710801</v>
      </c>
      <c r="I1889">
        <v>37.993237676707501</v>
      </c>
      <c r="J1889">
        <v>-10.207853723335001</v>
      </c>
      <c r="K1889">
        <v>230.09469568185801</v>
      </c>
      <c r="L1889">
        <v>180.504969852778</v>
      </c>
      <c r="M1889">
        <v>41.705122288595298</v>
      </c>
      <c r="N1889">
        <v>0.52897346475735496</v>
      </c>
      <c r="O1889">
        <v>21.194941125163499</v>
      </c>
      <c r="P1889">
        <v>84.919354838709694</v>
      </c>
      <c r="Q1889">
        <v>0.111817378713015</v>
      </c>
    </row>
    <row r="1890" spans="1:17" hidden="1" x14ac:dyDescent="0.3">
      <c r="A1890" t="s">
        <v>3962</v>
      </c>
      <c r="B1890" t="s">
        <v>3963</v>
      </c>
      <c r="C1890" t="str">
        <f>IFERROR(VLOOKUP(Table1[[#This Row],[Ticker]],[1]!Table2[[Symbol]:[Industry]],2,FALSE),"-")</f>
        <v>-</v>
      </c>
      <c r="D1890" t="s">
        <v>522</v>
      </c>
      <c r="E1890">
        <v>458.27681999999999</v>
      </c>
      <c r="F1890">
        <v>192</v>
      </c>
      <c r="G1890">
        <v>-20.097359753232901</v>
      </c>
      <c r="H1890">
        <v>22.894790393505598</v>
      </c>
      <c r="I1890">
        <v>-3.52990969582833</v>
      </c>
      <c r="J1890">
        <v>-0.58417673391918201</v>
      </c>
      <c r="K1890">
        <v>188.600045862191</v>
      </c>
      <c r="M1890">
        <v>46.704174934128702</v>
      </c>
      <c r="N1890">
        <v>0.77813190334058402</v>
      </c>
      <c r="O1890">
        <v>72.7604166666666</v>
      </c>
      <c r="P1890">
        <v>29.249410972736399</v>
      </c>
    </row>
    <row r="1891" spans="1:17" hidden="1" x14ac:dyDescent="0.3">
      <c r="A1891" t="s">
        <v>3964</v>
      </c>
      <c r="B1891" t="s">
        <v>3965</v>
      </c>
      <c r="C1891" t="str">
        <f>IFERROR(VLOOKUP(Table1[[#This Row],[Ticker]],[1]!Table2[[Symbol]:[Industry]],2,FALSE),"-")</f>
        <v>-</v>
      </c>
      <c r="D1891" t="s">
        <v>950</v>
      </c>
      <c r="E1891">
        <v>458.05557683999899</v>
      </c>
      <c r="F1891">
        <v>131.4</v>
      </c>
      <c r="G1891">
        <v>156.48807171998601</v>
      </c>
      <c r="H1891">
        <v>49.739419320722398</v>
      </c>
      <c r="I1891">
        <v>26.802600536556699</v>
      </c>
      <c r="J1891">
        <v>-1.3924059771227</v>
      </c>
      <c r="K1891">
        <v>101.625209688711</v>
      </c>
      <c r="L1891">
        <v>84.287029540665102</v>
      </c>
      <c r="M1891">
        <v>81.744682304003305</v>
      </c>
      <c r="N1891">
        <v>2.6891089644170698</v>
      </c>
      <c r="O1891">
        <v>15.3576864535768</v>
      </c>
      <c r="P1891">
        <v>188.79120879120799</v>
      </c>
      <c r="Q1891">
        <v>4.9150606748183001E-2</v>
      </c>
    </row>
    <row r="1892" spans="1:17" hidden="1" x14ac:dyDescent="0.3">
      <c r="A1892" t="s">
        <v>3966</v>
      </c>
      <c r="B1892" t="s">
        <v>3967</v>
      </c>
      <c r="C1892" t="str">
        <f>IFERROR(VLOOKUP(Table1[[#This Row],[Ticker]],[1]!Table2[[Symbol]:[Industry]],2,FALSE),"-")</f>
        <v>-</v>
      </c>
      <c r="D1892" t="s">
        <v>3399</v>
      </c>
      <c r="E1892">
        <v>457.275814289999</v>
      </c>
      <c r="F1892">
        <v>265.35000000000002</v>
      </c>
      <c r="G1892">
        <v>136.25014911423099</v>
      </c>
      <c r="H1892">
        <v>1.35756278985082</v>
      </c>
      <c r="I1892">
        <v>-0.69270164406184997</v>
      </c>
      <c r="J1892">
        <v>3.6511173837278799</v>
      </c>
      <c r="K1892">
        <v>249.83788322361201</v>
      </c>
      <c r="L1892">
        <v>204.17111609705401</v>
      </c>
      <c r="M1892">
        <v>71.232484972059694</v>
      </c>
      <c r="N1892">
        <v>0.95614830944172202</v>
      </c>
      <c r="O1892">
        <v>18.334275485208199</v>
      </c>
      <c r="P1892">
        <v>200.39622641509399</v>
      </c>
    </row>
    <row r="1893" spans="1:17" hidden="1" x14ac:dyDescent="0.3">
      <c r="A1893" t="s">
        <v>3968</v>
      </c>
      <c r="B1893" t="s">
        <v>3969</v>
      </c>
      <c r="C1893" t="str">
        <f>IFERROR(VLOOKUP(Table1[[#This Row],[Ticker]],[1]!Table2[[Symbol]:[Industry]],2,FALSE),"-")</f>
        <v>-</v>
      </c>
      <c r="D1893" t="s">
        <v>357</v>
      </c>
      <c r="E1893">
        <v>457.21404000000001</v>
      </c>
      <c r="F1893">
        <v>5400</v>
      </c>
      <c r="G1893">
        <v>11.080637133118801</v>
      </c>
      <c r="H1893">
        <v>33.846045409332902</v>
      </c>
      <c r="I1893">
        <v>37.533920091405697</v>
      </c>
      <c r="J1893">
        <v>-0.58951928017673105</v>
      </c>
      <c r="K1893">
        <v>4706.2935667390502</v>
      </c>
      <c r="L1893">
        <v>3985.89633299772</v>
      </c>
      <c r="M1893">
        <v>46.126350362156401</v>
      </c>
      <c r="N1893">
        <v>0.57392518092907197</v>
      </c>
      <c r="O1893">
        <v>11.1111111111111</v>
      </c>
      <c r="P1893">
        <v>72.772356422972294</v>
      </c>
      <c r="Q1893">
        <v>9.2091144357603003E-2</v>
      </c>
    </row>
    <row r="1894" spans="1:17" hidden="1" x14ac:dyDescent="0.3">
      <c r="A1894" t="s">
        <v>3970</v>
      </c>
      <c r="B1894" t="s">
        <v>3971</v>
      </c>
      <c r="C1894" t="str">
        <f>IFERROR(VLOOKUP(Table1[[#This Row],[Ticker]],[1]!Table2[[Symbol]:[Industry]],2,FALSE),"-")</f>
        <v>-</v>
      </c>
      <c r="D1894" t="s">
        <v>80</v>
      </c>
      <c r="E1894">
        <v>456.62408770000002</v>
      </c>
      <c r="F1894">
        <v>35.81</v>
      </c>
      <c r="G1894">
        <v>-56.690095622564499</v>
      </c>
      <c r="H1894">
        <v>42.565729048574603</v>
      </c>
      <c r="I1894">
        <v>-8.5183295457495891</v>
      </c>
      <c r="J1894">
        <v>9.5326744345924901</v>
      </c>
      <c r="K1894">
        <v>28.7855329915105</v>
      </c>
      <c r="L1894">
        <v>33.736285983886098</v>
      </c>
      <c r="M1894">
        <v>93.376903943104693</v>
      </c>
      <c r="N1894">
        <v>0.69308647158009495</v>
      </c>
      <c r="O1894">
        <v>118.23512985199601</v>
      </c>
      <c r="P1894">
        <v>69.957285239677205</v>
      </c>
      <c r="Q1894">
        <v>7.8221474888718001E-2</v>
      </c>
    </row>
    <row r="1895" spans="1:17" hidden="1" x14ac:dyDescent="0.3">
      <c r="A1895" t="s">
        <v>3972</v>
      </c>
      <c r="B1895" t="s">
        <v>3973</v>
      </c>
      <c r="C1895" t="str">
        <f>IFERROR(VLOOKUP(Table1[[#This Row],[Ticker]],[1]!Table2[[Symbol]:[Industry]],2,FALSE),"-")</f>
        <v>-</v>
      </c>
      <c r="D1895" t="s">
        <v>535</v>
      </c>
      <c r="E1895">
        <v>456.53255999999999</v>
      </c>
      <c r="F1895">
        <v>420.2</v>
      </c>
      <c r="G1895">
        <v>146.14656171703899</v>
      </c>
      <c r="H1895">
        <v>16.5997892536945</v>
      </c>
      <c r="I1895">
        <v>64.460235880879395</v>
      </c>
      <c r="J1895">
        <v>-0.82227197201442004</v>
      </c>
      <c r="K1895">
        <v>356.25580813643001</v>
      </c>
      <c r="L1895">
        <v>274.77059018341498</v>
      </c>
      <c r="M1895">
        <v>51.721296783737301</v>
      </c>
      <c r="N1895">
        <v>0.31438457419347599</v>
      </c>
      <c r="O1895">
        <v>3.5221323179438402</v>
      </c>
      <c r="P1895">
        <v>201.86781609195401</v>
      </c>
      <c r="Q1895">
        <v>0.18003432644085299</v>
      </c>
    </row>
    <row r="1896" spans="1:17" hidden="1" x14ac:dyDescent="0.3">
      <c r="A1896" t="s">
        <v>3974</v>
      </c>
      <c r="B1896" t="s">
        <v>3975</v>
      </c>
      <c r="C1896" t="str">
        <f>IFERROR(VLOOKUP(Table1[[#This Row],[Ticker]],[1]!Table2[[Symbol]:[Industry]],2,FALSE),"-")</f>
        <v>-</v>
      </c>
      <c r="D1896" t="s">
        <v>46</v>
      </c>
      <c r="E1896">
        <v>456.43200000000002</v>
      </c>
      <c r="F1896">
        <v>255.2</v>
      </c>
      <c r="G1896">
        <v>85.510396053336905</v>
      </c>
      <c r="H1896">
        <v>0.55402606229544504</v>
      </c>
      <c r="I1896">
        <v>102.07784611074101</v>
      </c>
      <c r="J1896">
        <v>-5.63680831286654</v>
      </c>
      <c r="K1896">
        <v>282.48116401015602</v>
      </c>
      <c r="M1896">
        <v>41.820224775319602</v>
      </c>
      <c r="N1896">
        <v>0.45390972663699902</v>
      </c>
      <c r="O1896">
        <v>94.670846394984295</v>
      </c>
      <c r="P1896">
        <v>165.833333333333</v>
      </c>
    </row>
    <row r="1897" spans="1:17" hidden="1" x14ac:dyDescent="0.3">
      <c r="A1897" t="s">
        <v>3976</v>
      </c>
      <c r="B1897" t="s">
        <v>3977</v>
      </c>
      <c r="C1897" t="str">
        <f>IFERROR(VLOOKUP(Table1[[#This Row],[Ticker]],[1]!Table2[[Symbol]:[Industry]],2,FALSE),"-")</f>
        <v>-</v>
      </c>
      <c r="D1897" t="s">
        <v>276</v>
      </c>
      <c r="E1897">
        <v>456.33565136099998</v>
      </c>
      <c r="F1897">
        <v>84.82</v>
      </c>
      <c r="G1897">
        <v>-36.0291440010866</v>
      </c>
      <c r="H1897">
        <v>-9.2973135151386703</v>
      </c>
      <c r="I1897">
        <v>-3.6946000419618299</v>
      </c>
      <c r="J1897">
        <v>-3.6162068262479301</v>
      </c>
      <c r="K1897">
        <v>86.562307043638995</v>
      </c>
      <c r="L1897">
        <v>81.426341967721598</v>
      </c>
      <c r="M1897">
        <v>14.4375116183048</v>
      </c>
      <c r="N1897">
        <v>0.81157687285998303</v>
      </c>
      <c r="O1897">
        <v>19.429379863239799</v>
      </c>
      <c r="P1897">
        <v>28.515151515151501</v>
      </c>
    </row>
    <row r="1898" spans="1:17" hidden="1" x14ac:dyDescent="0.3">
      <c r="A1898" t="s">
        <v>3978</v>
      </c>
      <c r="B1898" t="s">
        <v>3979</v>
      </c>
      <c r="C1898" t="str">
        <f>IFERROR(VLOOKUP(Table1[[#This Row],[Ticker]],[1]!Table2[[Symbol]:[Industry]],2,FALSE),"-")</f>
        <v>-</v>
      </c>
      <c r="D1898" t="s">
        <v>204</v>
      </c>
      <c r="E1898">
        <v>456.24133463999902</v>
      </c>
      <c r="F1898">
        <v>430.55</v>
      </c>
      <c r="G1898">
        <v>100.34846257529</v>
      </c>
      <c r="H1898">
        <v>23.376401009156702</v>
      </c>
      <c r="I1898">
        <v>18.919333579351999</v>
      </c>
      <c r="J1898">
        <v>-4.2338117704155298</v>
      </c>
      <c r="K1898">
        <v>385.859304179162</v>
      </c>
      <c r="L1898">
        <v>320.97547375318499</v>
      </c>
      <c r="M1898">
        <v>65.895721893617804</v>
      </c>
      <c r="N1898">
        <v>1.9322849961872699</v>
      </c>
      <c r="O1898">
        <v>10.556265242132101</v>
      </c>
      <c r="P1898">
        <v>158.27834433113301</v>
      </c>
      <c r="Q1898">
        <v>0.13149781659231299</v>
      </c>
    </row>
    <row r="1899" spans="1:17" hidden="1" x14ac:dyDescent="0.3">
      <c r="A1899" t="s">
        <v>3980</v>
      </c>
      <c r="B1899" t="s">
        <v>3981</v>
      </c>
      <c r="C1899" t="str">
        <f>IFERROR(VLOOKUP(Table1[[#This Row],[Ticker]],[1]!Table2[[Symbol]:[Industry]],2,FALSE),"-")</f>
        <v>-</v>
      </c>
      <c r="D1899" t="s">
        <v>46</v>
      </c>
      <c r="E1899">
        <v>455.37081599999999</v>
      </c>
      <c r="F1899">
        <v>178.9</v>
      </c>
      <c r="G1899">
        <v>109.340887089297</v>
      </c>
      <c r="H1899">
        <v>31.070826646663502</v>
      </c>
      <c r="I1899">
        <v>125.908337146702</v>
      </c>
      <c r="J1899">
        <v>2.5886277986587101</v>
      </c>
      <c r="K1899">
        <v>152.427455175125</v>
      </c>
      <c r="M1899">
        <v>72.1412456447609</v>
      </c>
      <c r="N1899">
        <v>0.52603004162393596</v>
      </c>
      <c r="O1899">
        <v>7.3225265511458897</v>
      </c>
      <c r="P1899">
        <v>183.96825396825301</v>
      </c>
    </row>
    <row r="1900" spans="1:17" hidden="1" x14ac:dyDescent="0.3">
      <c r="A1900" t="s">
        <v>3982</v>
      </c>
      <c r="B1900" t="s">
        <v>3983</v>
      </c>
      <c r="C1900" t="str">
        <f>IFERROR(VLOOKUP(Table1[[#This Row],[Ticker]],[1]!Table2[[Symbol]:[Industry]],2,FALSE),"-")</f>
        <v>-</v>
      </c>
      <c r="D1900" t="s">
        <v>535</v>
      </c>
      <c r="E1900">
        <v>455.181407912</v>
      </c>
      <c r="F1900">
        <v>179.1</v>
      </c>
      <c r="G1900">
        <v>65.958304546793599</v>
      </c>
      <c r="H1900">
        <v>3.1942129781832902</v>
      </c>
      <c r="I1900">
        <v>28.280481977456699</v>
      </c>
      <c r="J1900">
        <v>-6.8097563119342803</v>
      </c>
      <c r="K1900">
        <v>177.90814937900799</v>
      </c>
      <c r="L1900">
        <v>150.09878313279</v>
      </c>
      <c r="M1900">
        <v>42.511731623990599</v>
      </c>
      <c r="N1900">
        <v>0.15107746151260401</v>
      </c>
      <c r="O1900">
        <v>15.5778894472361</v>
      </c>
      <c r="P1900">
        <v>118.414634146341</v>
      </c>
      <c r="Q1900">
        <v>4.4169986133757999E-2</v>
      </c>
    </row>
    <row r="1901" spans="1:17" hidden="1" x14ac:dyDescent="0.3">
      <c r="A1901" t="s">
        <v>3984</v>
      </c>
      <c r="B1901" t="s">
        <v>3985</v>
      </c>
      <c r="C1901" t="str">
        <f>IFERROR(VLOOKUP(Table1[[#This Row],[Ticker]],[1]!Table2[[Symbol]:[Industry]],2,FALSE),"-")</f>
        <v>-</v>
      </c>
      <c r="D1901" t="s">
        <v>138</v>
      </c>
      <c r="E1901">
        <v>453.99357692500001</v>
      </c>
      <c r="F1901">
        <v>29.53</v>
      </c>
      <c r="G1901">
        <v>-32.054876435621203</v>
      </c>
      <c r="H1901">
        <v>-7.5600090254238603</v>
      </c>
      <c r="I1901">
        <v>-29.048000812548999</v>
      </c>
      <c r="J1901">
        <v>-4.6062331724530701</v>
      </c>
      <c r="K1901">
        <v>30.8332178873511</v>
      </c>
      <c r="L1901">
        <v>31.631132617088099</v>
      </c>
      <c r="M1901">
        <v>33.995375040202802</v>
      </c>
      <c r="N1901">
        <v>0.77196241546046296</v>
      </c>
      <c r="O1901">
        <v>51.710125296308803</v>
      </c>
      <c r="P1901">
        <v>14.9027237354085</v>
      </c>
      <c r="Q1901">
        <v>5.6399835499739998E-3</v>
      </c>
    </row>
    <row r="1902" spans="1:17" hidden="1" x14ac:dyDescent="0.3">
      <c r="A1902" t="s">
        <v>3986</v>
      </c>
      <c r="B1902" t="s">
        <v>3987</v>
      </c>
      <c r="C1902" t="str">
        <f>IFERROR(VLOOKUP(Table1[[#This Row],[Ticker]],[1]!Table2[[Symbol]:[Industry]],2,FALSE),"-")</f>
        <v>-</v>
      </c>
      <c r="D1902" t="s">
        <v>21</v>
      </c>
      <c r="E1902">
        <v>453.61112483199997</v>
      </c>
      <c r="F1902">
        <v>11.14</v>
      </c>
      <c r="G1902">
        <v>-85.687226464053396</v>
      </c>
      <c r="H1902">
        <v>-18.447119850615099</v>
      </c>
      <c r="I1902">
        <v>-57.262908451706203</v>
      </c>
      <c r="J1902">
        <v>-0.58417673391918201</v>
      </c>
      <c r="K1902">
        <v>11.854637040358799</v>
      </c>
      <c r="L1902">
        <v>16.022187559882902</v>
      </c>
      <c r="M1902">
        <v>28.893488348321199</v>
      </c>
      <c r="N1902">
        <v>0.39442285572820002</v>
      </c>
      <c r="O1902">
        <v>162.836624775583</v>
      </c>
      <c r="P1902">
        <v>16.6492146596858</v>
      </c>
      <c r="Q1902">
        <v>0.12648384089533399</v>
      </c>
    </row>
    <row r="1903" spans="1:17" hidden="1" x14ac:dyDescent="0.3">
      <c r="A1903" t="s">
        <v>3988</v>
      </c>
      <c r="B1903" t="s">
        <v>3989</v>
      </c>
      <c r="C1903" t="str">
        <f>IFERROR(VLOOKUP(Table1[[#This Row],[Ticker]],[1]!Table2[[Symbol]:[Industry]],2,FALSE),"-")</f>
        <v>-</v>
      </c>
      <c r="D1903" t="s">
        <v>89</v>
      </c>
      <c r="E1903">
        <v>453.37563</v>
      </c>
      <c r="F1903">
        <v>172.35</v>
      </c>
      <c r="G1903">
        <v>20.122679467146799</v>
      </c>
      <c r="H1903">
        <v>65.872207880477205</v>
      </c>
      <c r="I1903">
        <v>36.690129524551502</v>
      </c>
      <c r="J1903">
        <v>-16.0216481035939</v>
      </c>
      <c r="M1903">
        <v>63.139381654046502</v>
      </c>
      <c r="O1903">
        <v>32.172903974470501</v>
      </c>
      <c r="P1903">
        <v>56.610631531122202</v>
      </c>
    </row>
    <row r="1904" spans="1:17" hidden="1" x14ac:dyDescent="0.3">
      <c r="A1904" t="s">
        <v>3990</v>
      </c>
      <c r="B1904" t="s">
        <v>3991</v>
      </c>
      <c r="C1904" t="str">
        <f>IFERROR(VLOOKUP(Table1[[#This Row],[Ticker]],[1]!Table2[[Symbol]:[Industry]],2,FALSE),"-")</f>
        <v>-</v>
      </c>
      <c r="D1904" t="s">
        <v>627</v>
      </c>
      <c r="E1904">
        <v>453.19255800000002</v>
      </c>
      <c r="F1904">
        <v>6901.2</v>
      </c>
      <c r="G1904">
        <v>45.415408355537899</v>
      </c>
      <c r="H1904">
        <v>3.89129116269639</v>
      </c>
      <c r="I1904">
        <v>60.787252755277301</v>
      </c>
      <c r="J1904">
        <v>1.0173072666991501</v>
      </c>
      <c r="K1904">
        <v>5946.7883179785904</v>
      </c>
      <c r="L1904">
        <v>4995.5864289873498</v>
      </c>
      <c r="M1904">
        <v>71.398654893889699</v>
      </c>
      <c r="N1904">
        <v>1.0016767860284499</v>
      </c>
      <c r="O1904">
        <v>2.4437778936996501</v>
      </c>
      <c r="P1904">
        <v>106.005970149253</v>
      </c>
      <c r="Q1904">
        <v>5.9594665358709997E-2</v>
      </c>
    </row>
    <row r="1905" spans="1:17" hidden="1" x14ac:dyDescent="0.3">
      <c r="A1905" t="s">
        <v>3992</v>
      </c>
      <c r="B1905" t="s">
        <v>3993</v>
      </c>
      <c r="C1905" t="str">
        <f>IFERROR(VLOOKUP(Table1[[#This Row],[Ticker]],[1]!Table2[[Symbol]:[Industry]],2,FALSE),"-")</f>
        <v>-</v>
      </c>
      <c r="D1905" t="s">
        <v>138</v>
      </c>
      <c r="E1905">
        <v>452.00741021599998</v>
      </c>
      <c r="F1905">
        <v>116.24</v>
      </c>
      <c r="G1905">
        <v>16.539419313900801</v>
      </c>
      <c r="H1905">
        <v>23.213940774448901</v>
      </c>
      <c r="I1905">
        <v>-8.4481828168717001</v>
      </c>
      <c r="J1905">
        <v>-3.4630648874598702</v>
      </c>
      <c r="K1905">
        <v>104.060811883792</v>
      </c>
      <c r="L1905">
        <v>101.31055786975</v>
      </c>
      <c r="M1905">
        <v>72.645320266169804</v>
      </c>
      <c r="N1905">
        <v>2.7922775520015599</v>
      </c>
      <c r="O1905">
        <v>30.8929800412938</v>
      </c>
      <c r="P1905">
        <v>58.797814207650198</v>
      </c>
      <c r="Q1905">
        <v>5.3561650342702001E-2</v>
      </c>
    </row>
    <row r="1906" spans="1:17" hidden="1" x14ac:dyDescent="0.3">
      <c r="A1906" t="s">
        <v>3994</v>
      </c>
      <c r="B1906" t="s">
        <v>3995</v>
      </c>
      <c r="C1906" t="str">
        <f>IFERROR(VLOOKUP(Table1[[#This Row],[Ticker]],[1]!Table2[[Symbol]:[Industry]],2,FALSE),"-")</f>
        <v>-</v>
      </c>
      <c r="D1906" t="s">
        <v>54</v>
      </c>
      <c r="E1906">
        <v>451.93786427999999</v>
      </c>
      <c r="F1906">
        <v>343.5</v>
      </c>
      <c r="G1906">
        <v>19.218520098739901</v>
      </c>
      <c r="H1906">
        <v>-18.441071976920199</v>
      </c>
      <c r="I1906">
        <v>-12.291101780860201</v>
      </c>
      <c r="J1906">
        <v>-6.2858097258926096</v>
      </c>
      <c r="K1906">
        <v>362.67485834582601</v>
      </c>
      <c r="L1906">
        <v>339.84167260942399</v>
      </c>
      <c r="M1906">
        <v>29.219900341610199</v>
      </c>
      <c r="N1906">
        <v>0.61524864731156503</v>
      </c>
      <c r="O1906">
        <v>25.181950509461402</v>
      </c>
      <c r="P1906">
        <v>53.656900022366301</v>
      </c>
      <c r="Q1906">
        <v>-4.0011210578775998E-2</v>
      </c>
    </row>
    <row r="1907" spans="1:17" hidden="1" x14ac:dyDescent="0.3">
      <c r="A1907" t="s">
        <v>3996</v>
      </c>
      <c r="B1907" t="s">
        <v>3997</v>
      </c>
      <c r="C1907" t="str">
        <f>IFERROR(VLOOKUP(Table1[[#This Row],[Ticker]],[1]!Table2[[Symbol]:[Industry]],2,FALSE),"-")</f>
        <v>-</v>
      </c>
      <c r="D1907" t="s">
        <v>231</v>
      </c>
      <c r="E1907">
        <v>450.49284</v>
      </c>
      <c r="F1907">
        <v>261</v>
      </c>
      <c r="G1907">
        <v>41.220873165116501</v>
      </c>
      <c r="H1907">
        <v>-2.3233324282705898</v>
      </c>
      <c r="I1907">
        <v>-12.599999939204499</v>
      </c>
      <c r="J1907">
        <v>6.7328964368125197</v>
      </c>
      <c r="K1907">
        <v>259.93499501290199</v>
      </c>
      <c r="L1907">
        <v>244.717846575236</v>
      </c>
      <c r="M1907">
        <v>53.190922350801202</v>
      </c>
      <c r="N1907">
        <v>0.45213756757984602</v>
      </c>
      <c r="O1907">
        <v>41.379310344827502</v>
      </c>
      <c r="P1907">
        <v>78.767123287671197</v>
      </c>
    </row>
    <row r="1908" spans="1:17" hidden="1" x14ac:dyDescent="0.3">
      <c r="A1908" t="s">
        <v>3998</v>
      </c>
      <c r="B1908" t="s">
        <v>3999</v>
      </c>
      <c r="C1908" t="str">
        <f>IFERROR(VLOOKUP(Table1[[#This Row],[Ticker]],[1]!Table2[[Symbol]:[Industry]],2,FALSE),"-")</f>
        <v>-</v>
      </c>
      <c r="D1908" t="s">
        <v>974</v>
      </c>
      <c r="E1908">
        <v>447.7122</v>
      </c>
      <c r="F1908">
        <v>1411.75</v>
      </c>
      <c r="G1908">
        <v>-34.557855737262997</v>
      </c>
      <c r="H1908">
        <v>-8.5768873021565</v>
      </c>
      <c r="I1908">
        <v>-23.668394592369399</v>
      </c>
      <c r="J1908">
        <v>-1.8963290135650701</v>
      </c>
      <c r="K1908">
        <v>1451.5181385978501</v>
      </c>
      <c r="L1908">
        <v>1455.4182008129201</v>
      </c>
      <c r="M1908">
        <v>44.655568393168402</v>
      </c>
      <c r="N1908">
        <v>0.53976040788298596</v>
      </c>
      <c r="O1908">
        <v>27.501328138834701</v>
      </c>
      <c r="P1908">
        <v>9.3955831073227305</v>
      </c>
      <c r="Q1908">
        <v>0.12832917379752301</v>
      </c>
    </row>
    <row r="1909" spans="1:17" hidden="1" x14ac:dyDescent="0.3">
      <c r="A1909" t="s">
        <v>4000</v>
      </c>
      <c r="B1909" t="s">
        <v>4001</v>
      </c>
      <c r="C1909" t="str">
        <f>IFERROR(VLOOKUP(Table1[[#This Row],[Ticker]],[1]!Table2[[Symbol]:[Industry]],2,FALSE),"-")</f>
        <v>-</v>
      </c>
      <c r="D1909" t="s">
        <v>573</v>
      </c>
      <c r="E1909">
        <v>447.62549819999998</v>
      </c>
      <c r="F1909">
        <v>204.95</v>
      </c>
      <c r="G1909">
        <v>114.983614932203</v>
      </c>
      <c r="H1909">
        <v>6.7399948818945399</v>
      </c>
      <c r="I1909">
        <v>158.59594892357001</v>
      </c>
      <c r="J1909">
        <v>9.6983091417870195</v>
      </c>
      <c r="K1909">
        <v>147.15014171323801</v>
      </c>
      <c r="L1909">
        <v>100.97689658118</v>
      </c>
      <c r="M1909">
        <v>65.033038556155006</v>
      </c>
      <c r="N1909">
        <v>0.78142595052824604</v>
      </c>
      <c r="O1909">
        <v>0</v>
      </c>
      <c r="P1909">
        <v>252.147766323024</v>
      </c>
    </row>
    <row r="1910" spans="1:17" hidden="1" x14ac:dyDescent="0.3">
      <c r="A1910" t="s">
        <v>4002</v>
      </c>
      <c r="B1910" t="s">
        <v>4003</v>
      </c>
      <c r="C1910" t="str">
        <f>IFERROR(VLOOKUP(Table1[[#This Row],[Ticker]],[1]!Table2[[Symbol]:[Industry]],2,FALSE),"-")</f>
        <v>-</v>
      </c>
      <c r="D1910" t="s">
        <v>3961</v>
      </c>
      <c r="E1910">
        <v>447.27137377999998</v>
      </c>
      <c r="F1910">
        <v>180.6</v>
      </c>
      <c r="G1910">
        <v>141.52826778681001</v>
      </c>
      <c r="H1910">
        <v>34.572797393353397</v>
      </c>
      <c r="I1910">
        <v>16.580007979937299</v>
      </c>
      <c r="J1910">
        <v>1.97992583018338</v>
      </c>
      <c r="K1910">
        <v>154.58906001366401</v>
      </c>
      <c r="L1910">
        <v>131.650952439854</v>
      </c>
      <c r="M1910">
        <v>68.592160418361004</v>
      </c>
      <c r="N1910">
        <v>2.0887590275097798</v>
      </c>
      <c r="O1910">
        <v>9.6345514950166198</v>
      </c>
      <c r="P1910">
        <v>226.87782805429799</v>
      </c>
    </row>
    <row r="1911" spans="1:17" hidden="1" x14ac:dyDescent="0.3">
      <c r="A1911" t="s">
        <v>4004</v>
      </c>
      <c r="B1911" t="s">
        <v>4005</v>
      </c>
      <c r="C1911" t="str">
        <f>IFERROR(VLOOKUP(Table1[[#This Row],[Ticker]],[1]!Table2[[Symbol]:[Industry]],2,FALSE),"-")</f>
        <v>-</v>
      </c>
      <c r="D1911" t="s">
        <v>257</v>
      </c>
      <c r="E1911">
        <v>446.16212754999998</v>
      </c>
      <c r="F1911">
        <v>14.8</v>
      </c>
      <c r="G1911">
        <v>4.48022736372591</v>
      </c>
      <c r="H1911">
        <v>1.67015958107151</v>
      </c>
      <c r="I1911">
        <v>-31.4589644187201</v>
      </c>
      <c r="J1911">
        <v>-7.4591767339191799</v>
      </c>
      <c r="K1911">
        <v>14.4838396252156</v>
      </c>
      <c r="L1911">
        <v>14.0648939133456</v>
      </c>
      <c r="M1911">
        <v>55.214511193253699</v>
      </c>
      <c r="N1911">
        <v>2.3238249008913998</v>
      </c>
      <c r="O1911">
        <v>45.270270270270203</v>
      </c>
      <c r="P1911">
        <v>48</v>
      </c>
      <c r="Q1911">
        <v>0.12581751108899</v>
      </c>
    </row>
    <row r="1912" spans="1:17" hidden="1" x14ac:dyDescent="0.3">
      <c r="A1912" t="s">
        <v>4006</v>
      </c>
      <c r="B1912" t="s">
        <v>4007</v>
      </c>
      <c r="C1912" t="str">
        <f>IFERROR(VLOOKUP(Table1[[#This Row],[Ticker]],[1]!Table2[[Symbol]:[Industry]],2,FALSE),"-")</f>
        <v>-</v>
      </c>
      <c r="D1912" t="s">
        <v>573</v>
      </c>
      <c r="E1912">
        <v>445.30169999999998</v>
      </c>
      <c r="F1912">
        <v>411.3</v>
      </c>
      <c r="G1912">
        <v>-15.8835987417898</v>
      </c>
      <c r="H1912">
        <v>-3.7369833078860299</v>
      </c>
      <c r="I1912">
        <v>-4.4708061787793998</v>
      </c>
      <c r="J1912">
        <v>-5.4117629408157297</v>
      </c>
      <c r="K1912">
        <v>419.31539172446099</v>
      </c>
      <c r="L1912">
        <v>386.22601203930702</v>
      </c>
      <c r="M1912">
        <v>43.2005114576179</v>
      </c>
      <c r="N1912">
        <v>0.40814632814632801</v>
      </c>
      <c r="O1912">
        <v>15.7670799902747</v>
      </c>
      <c r="P1912">
        <v>28.370786516853901</v>
      </c>
      <c r="Q1912">
        <v>2.734687192776E-3</v>
      </c>
    </row>
    <row r="1913" spans="1:17" hidden="1" x14ac:dyDescent="0.3">
      <c r="A1913" t="s">
        <v>4008</v>
      </c>
      <c r="B1913" t="s">
        <v>4009</v>
      </c>
      <c r="C1913" t="str">
        <f>IFERROR(VLOOKUP(Table1[[#This Row],[Ticker]],[1]!Table2[[Symbol]:[Industry]],2,FALSE),"-")</f>
        <v>-</v>
      </c>
      <c r="D1913" t="s">
        <v>138</v>
      </c>
      <c r="E1913">
        <v>444.30701759999999</v>
      </c>
      <c r="F1913">
        <v>11.73</v>
      </c>
      <c r="G1913">
        <v>243.347422414953</v>
      </c>
      <c r="H1913">
        <v>38.870352592907601</v>
      </c>
      <c r="I1913">
        <v>104.756142313627</v>
      </c>
      <c r="J1913">
        <v>9.6601841683364498</v>
      </c>
      <c r="K1913">
        <v>9.4976765674335208</v>
      </c>
      <c r="L1913">
        <v>7.3985782073954196</v>
      </c>
      <c r="M1913">
        <v>87.028084747977104</v>
      </c>
      <c r="N1913">
        <v>0.88172799966529902</v>
      </c>
      <c r="O1913">
        <v>0</v>
      </c>
      <c r="P1913">
        <v>318.92857142857099</v>
      </c>
      <c r="Q1913">
        <v>0.14651814339081001</v>
      </c>
    </row>
    <row r="1914" spans="1:17" hidden="1" x14ac:dyDescent="0.3">
      <c r="A1914" t="s">
        <v>4010</v>
      </c>
      <c r="B1914" t="s">
        <v>4011</v>
      </c>
      <c r="C1914" t="str">
        <f>IFERROR(VLOOKUP(Table1[[#This Row],[Ticker]],[1]!Table2[[Symbol]:[Industry]],2,FALSE),"-")</f>
        <v>-</v>
      </c>
      <c r="D1914" t="s">
        <v>535</v>
      </c>
      <c r="E1914">
        <v>442.95</v>
      </c>
      <c r="F1914">
        <v>487</v>
      </c>
      <c r="G1914">
        <v>88.328665972407606</v>
      </c>
      <c r="H1914">
        <v>66.849513689660697</v>
      </c>
      <c r="I1914">
        <v>40.630430622685097</v>
      </c>
      <c r="J1914">
        <v>19.273704403031701</v>
      </c>
      <c r="K1914">
        <v>325.279512375801</v>
      </c>
      <c r="L1914">
        <v>296.48583427720899</v>
      </c>
      <c r="M1914">
        <v>92.613928209375999</v>
      </c>
      <c r="N1914">
        <v>2.8849750719842802</v>
      </c>
      <c r="O1914">
        <v>0</v>
      </c>
      <c r="P1914">
        <v>137.32943469785499</v>
      </c>
      <c r="Q1914">
        <v>0.12854728338999399</v>
      </c>
    </row>
    <row r="1915" spans="1:17" hidden="1" x14ac:dyDescent="0.3">
      <c r="A1915" t="s">
        <v>4012</v>
      </c>
      <c r="B1915" t="s">
        <v>4013</v>
      </c>
      <c r="C1915" t="str">
        <f>IFERROR(VLOOKUP(Table1[[#This Row],[Ticker]],[1]!Table2[[Symbol]:[Industry]],2,FALSE),"-")</f>
        <v>-</v>
      </c>
      <c r="D1915" t="s">
        <v>281</v>
      </c>
      <c r="E1915">
        <v>441.83551999999997</v>
      </c>
      <c r="F1915">
        <v>271</v>
      </c>
      <c r="G1915">
        <v>21.899357808994001</v>
      </c>
      <c r="H1915">
        <v>-14.9808976956976</v>
      </c>
      <c r="I1915">
        <v>38.466807866398703</v>
      </c>
      <c r="J1915">
        <v>-13.931668973749201</v>
      </c>
      <c r="M1915">
        <v>41.525972298878699</v>
      </c>
      <c r="O1915">
        <v>39.778597785977801</v>
      </c>
      <c r="P1915">
        <v>58.479532163742597</v>
      </c>
    </row>
    <row r="1916" spans="1:17" hidden="1" x14ac:dyDescent="0.3">
      <c r="A1916" t="s">
        <v>4014</v>
      </c>
      <c r="B1916" t="s">
        <v>4015</v>
      </c>
      <c r="C1916" t="str">
        <f>IFERROR(VLOOKUP(Table1[[#This Row],[Ticker]],[1]!Table2[[Symbol]:[Industry]],2,FALSE),"-")</f>
        <v>-</v>
      </c>
      <c r="D1916" t="s">
        <v>204</v>
      </c>
      <c r="E1916">
        <v>441.25200000000001</v>
      </c>
      <c r="F1916">
        <v>84.57</v>
      </c>
      <c r="G1916">
        <v>-23.188723958489501</v>
      </c>
      <c r="H1916">
        <v>-8.3558082039760997</v>
      </c>
      <c r="I1916">
        <v>-29.797458207714499</v>
      </c>
      <c r="J1916">
        <v>-2.6289785719432999</v>
      </c>
      <c r="K1916">
        <v>88.146836156238507</v>
      </c>
      <c r="L1916">
        <v>86.648022360862697</v>
      </c>
      <c r="M1916">
        <v>47.953124846948498</v>
      </c>
      <c r="N1916">
        <v>0.60522461842352404</v>
      </c>
      <c r="O1916">
        <v>48.870757951992402</v>
      </c>
      <c r="P1916">
        <v>22.565217391304301</v>
      </c>
      <c r="Q1916">
        <v>8.2988112733513003E-2</v>
      </c>
    </row>
    <row r="1917" spans="1:17" hidden="1" x14ac:dyDescent="0.3">
      <c r="A1917" t="s">
        <v>4016</v>
      </c>
      <c r="B1917" t="s">
        <v>4017</v>
      </c>
      <c r="C1917" t="str">
        <f>IFERROR(VLOOKUP(Table1[[#This Row],[Ticker]],[1]!Table2[[Symbol]:[Industry]],2,FALSE),"-")</f>
        <v>-</v>
      </c>
      <c r="D1917" t="s">
        <v>2686</v>
      </c>
      <c r="E1917">
        <v>441.09</v>
      </c>
      <c r="F1917">
        <v>108.55</v>
      </c>
      <c r="G1917">
        <v>117.39098762764399</v>
      </c>
      <c r="H1917">
        <v>-16.4359275698529</v>
      </c>
      <c r="I1917">
        <v>-28.676037453943501</v>
      </c>
      <c r="J1917">
        <v>-7.5227806027164901</v>
      </c>
      <c r="K1917">
        <v>134.58675138470599</v>
      </c>
      <c r="L1917">
        <v>140.41077585773101</v>
      </c>
      <c r="M1917">
        <v>39.678361989775297</v>
      </c>
      <c r="N1917">
        <v>0.33442492099266902</v>
      </c>
      <c r="O1917">
        <v>280.74619990787602</v>
      </c>
      <c r="P1917">
        <v>185.657894736842</v>
      </c>
      <c r="Q1917">
        <v>0.21526167539150501</v>
      </c>
    </row>
    <row r="1918" spans="1:17" hidden="1" x14ac:dyDescent="0.3">
      <c r="A1918" t="s">
        <v>4018</v>
      </c>
      <c r="B1918" t="s">
        <v>4019</v>
      </c>
      <c r="C1918" t="str">
        <f>IFERROR(VLOOKUP(Table1[[#This Row],[Ticker]],[1]!Table2[[Symbol]:[Industry]],2,FALSE),"-")</f>
        <v>-</v>
      </c>
      <c r="D1918" t="s">
        <v>1210</v>
      </c>
      <c r="E1918">
        <v>439.949156165999</v>
      </c>
      <c r="F1918">
        <v>182.62</v>
      </c>
      <c r="G1918">
        <v>-0.87914400108665802</v>
      </c>
      <c r="H1918">
        <v>13.2072718266205</v>
      </c>
      <c r="I1918">
        <v>2.6063838595216602</v>
      </c>
      <c r="J1918">
        <v>13.490502672668599</v>
      </c>
      <c r="K1918">
        <v>159.03522739493999</v>
      </c>
      <c r="L1918">
        <v>156.02782563566799</v>
      </c>
      <c r="M1918">
        <v>51.068439172642201</v>
      </c>
      <c r="N1918">
        <v>2.3022911542558</v>
      </c>
      <c r="O1918">
        <v>31.4204358777789</v>
      </c>
      <c r="P1918">
        <v>47.512116316639698</v>
      </c>
      <c r="Q1918">
        <v>1.0768706504873E-2</v>
      </c>
    </row>
    <row r="1919" spans="1:17" hidden="1" x14ac:dyDescent="0.3">
      <c r="A1919" t="s">
        <v>4020</v>
      </c>
      <c r="B1919" t="s">
        <v>4021</v>
      </c>
      <c r="C1919" t="str">
        <f>IFERROR(VLOOKUP(Table1[[#This Row],[Ticker]],[1]!Table2[[Symbol]:[Industry]],2,FALSE),"-")</f>
        <v>-</v>
      </c>
      <c r="D1919" t="s">
        <v>509</v>
      </c>
      <c r="E1919">
        <v>439.27499999999998</v>
      </c>
      <c r="F1919">
        <v>587.70000000000005</v>
      </c>
      <c r="G1919">
        <v>7.67268078068635</v>
      </c>
      <c r="H1919">
        <v>0.35227167633053202</v>
      </c>
      <c r="I1919">
        <v>-27.409274061571999</v>
      </c>
      <c r="J1919">
        <v>-6.1167810271552998</v>
      </c>
      <c r="K1919">
        <v>585.61552442535799</v>
      </c>
      <c r="L1919">
        <v>588.91439668323699</v>
      </c>
      <c r="M1919">
        <v>45.9741115142957</v>
      </c>
      <c r="N1919">
        <v>1.1094489531832199</v>
      </c>
      <c r="O1919">
        <v>45.958822528500903</v>
      </c>
      <c r="Q1919">
        <v>7.1531554297060004E-3</v>
      </c>
    </row>
    <row r="1920" spans="1:17" hidden="1" x14ac:dyDescent="0.3">
      <c r="A1920" t="s">
        <v>4022</v>
      </c>
      <c r="B1920" t="s">
        <v>4023</v>
      </c>
      <c r="C1920" t="str">
        <f>IFERROR(VLOOKUP(Table1[[#This Row],[Ticker]],[1]!Table2[[Symbol]:[Industry]],2,FALSE),"-")</f>
        <v>-</v>
      </c>
      <c r="D1920" t="s">
        <v>257</v>
      </c>
      <c r="E1920">
        <v>438.90187500000002</v>
      </c>
      <c r="F1920">
        <v>483.4</v>
      </c>
      <c r="G1920">
        <v>-3.23001662832815</v>
      </c>
      <c r="H1920">
        <v>20.596883205152501</v>
      </c>
      <c r="I1920">
        <v>13.3374334290764</v>
      </c>
      <c r="J1920">
        <v>29.385520235777701</v>
      </c>
      <c r="K1920">
        <v>364.11583740880201</v>
      </c>
      <c r="M1920">
        <v>74.424594452566296</v>
      </c>
      <c r="N1920">
        <v>1.6735821286719399</v>
      </c>
      <c r="O1920">
        <v>2.8134050475796499</v>
      </c>
      <c r="P1920">
        <v>66.689655172413694</v>
      </c>
    </row>
    <row r="1921" spans="1:17" hidden="1" x14ac:dyDescent="0.3">
      <c r="A1921" t="s">
        <v>4024</v>
      </c>
      <c r="B1921" t="s">
        <v>4025</v>
      </c>
      <c r="C1921" t="str">
        <f>IFERROR(VLOOKUP(Table1[[#This Row],[Ticker]],[1]!Table2[[Symbol]:[Industry]],2,FALSE),"-")</f>
        <v>-</v>
      </c>
      <c r="D1921" t="s">
        <v>627</v>
      </c>
      <c r="E1921">
        <v>438.46015777500003</v>
      </c>
      <c r="F1921">
        <v>227.4</v>
      </c>
      <c r="G1921">
        <v>-1.22533702542533E-2</v>
      </c>
      <c r="H1921">
        <v>-4.0736335121726404</v>
      </c>
      <c r="I1921">
        <v>-7.9624034380060502</v>
      </c>
      <c r="J1921">
        <v>-1.0170771668196099</v>
      </c>
      <c r="K1921">
        <v>230.142300498586</v>
      </c>
      <c r="L1921">
        <v>208.81102411047101</v>
      </c>
      <c r="M1921">
        <v>57.4863002127965</v>
      </c>
      <c r="N1921">
        <v>0.26587062578918802</v>
      </c>
      <c r="O1921">
        <v>30.958663148636699</v>
      </c>
      <c r="P1921">
        <v>56.288659793814404</v>
      </c>
      <c r="Q1921">
        <v>1.5790317776653E-2</v>
      </c>
    </row>
    <row r="1922" spans="1:17" hidden="1" x14ac:dyDescent="0.3">
      <c r="A1922" t="s">
        <v>4026</v>
      </c>
      <c r="B1922" t="s">
        <v>4027</v>
      </c>
      <c r="C1922" t="str">
        <f>IFERROR(VLOOKUP(Table1[[#This Row],[Ticker]],[1]!Table2[[Symbol]:[Industry]],2,FALSE),"-")</f>
        <v>-</v>
      </c>
      <c r="D1922" t="s">
        <v>496</v>
      </c>
      <c r="E1922">
        <v>436.47714000000002</v>
      </c>
      <c r="F1922">
        <v>1760.2</v>
      </c>
      <c r="G1922">
        <v>-25.199174137778002</v>
      </c>
      <c r="H1922">
        <v>15.6674382910922</v>
      </c>
      <c r="I1922">
        <v>-23.6411108171805</v>
      </c>
      <c r="J1922">
        <v>15.547996727519401</v>
      </c>
      <c r="K1922">
        <v>1545.68597347333</v>
      </c>
      <c r="L1922">
        <v>1626.76179575898</v>
      </c>
      <c r="M1922">
        <v>85.485697612935795</v>
      </c>
      <c r="N1922">
        <v>2.0348893479338099</v>
      </c>
      <c r="O1922">
        <v>50.6646971935007</v>
      </c>
      <c r="P1922">
        <v>30.8261176558028</v>
      </c>
      <c r="Q1922">
        <v>5.6676882929419997E-2</v>
      </c>
    </row>
    <row r="1923" spans="1:17" hidden="1" x14ac:dyDescent="0.3">
      <c r="A1923" t="s">
        <v>4028</v>
      </c>
      <c r="B1923" t="s">
        <v>4029</v>
      </c>
      <c r="C1923" t="str">
        <f>IFERROR(VLOOKUP(Table1[[#This Row],[Ticker]],[1]!Table2[[Symbol]:[Industry]],2,FALSE),"-")</f>
        <v>-</v>
      </c>
      <c r="D1923" t="s">
        <v>118</v>
      </c>
      <c r="E1923">
        <v>435.09120000000001</v>
      </c>
      <c r="F1923">
        <v>174.34</v>
      </c>
      <c r="G1923">
        <v>-7.1600591515983796</v>
      </c>
      <c r="H1923">
        <v>16.5755423175227</v>
      </c>
      <c r="I1923">
        <v>17.106569664055201</v>
      </c>
      <c r="J1923">
        <v>0.43335704015383297</v>
      </c>
      <c r="K1923">
        <v>160.130331055326</v>
      </c>
      <c r="L1923">
        <v>146.374836624865</v>
      </c>
      <c r="M1923">
        <v>58.275384589641099</v>
      </c>
      <c r="N1923">
        <v>0.83990005067899398</v>
      </c>
      <c r="O1923">
        <v>11.2768154181484</v>
      </c>
      <c r="P1923">
        <v>40.596774193548299</v>
      </c>
      <c r="Q1923">
        <v>6.4119117633603007E-2</v>
      </c>
    </row>
    <row r="1924" spans="1:17" hidden="1" x14ac:dyDescent="0.3">
      <c r="A1924" t="s">
        <v>4030</v>
      </c>
      <c r="B1924" t="s">
        <v>4031</v>
      </c>
      <c r="C1924" t="str">
        <f>IFERROR(VLOOKUP(Table1[[#This Row],[Ticker]],[1]!Table2[[Symbol]:[Industry]],2,FALSE),"-")</f>
        <v>-</v>
      </c>
      <c r="D1924" t="s">
        <v>627</v>
      </c>
      <c r="E1924">
        <v>433.36523430199998</v>
      </c>
      <c r="F1924">
        <v>52.09</v>
      </c>
      <c r="G1924">
        <v>9.50370407655425</v>
      </c>
      <c r="H1924">
        <v>23.219252295137299</v>
      </c>
      <c r="I1924">
        <v>3.1610011124934001</v>
      </c>
      <c r="J1924">
        <v>-2.12386879550685</v>
      </c>
      <c r="K1924">
        <v>44.301475396590298</v>
      </c>
      <c r="L1924">
        <v>40.115954161255502</v>
      </c>
      <c r="M1924">
        <v>49.6190251487319</v>
      </c>
      <c r="N1924">
        <v>1.7245147143619901</v>
      </c>
      <c r="O1924">
        <v>9.4259934728354509</v>
      </c>
      <c r="P1924">
        <v>55.492537313432798</v>
      </c>
      <c r="Q1924">
        <v>3.8656324226851002E-2</v>
      </c>
    </row>
    <row r="1925" spans="1:17" hidden="1" x14ac:dyDescent="0.3">
      <c r="A1925" t="s">
        <v>4032</v>
      </c>
      <c r="B1925" t="s">
        <v>4033</v>
      </c>
      <c r="C1925" t="str">
        <f>IFERROR(VLOOKUP(Table1[[#This Row],[Ticker]],[1]!Table2[[Symbol]:[Industry]],2,FALSE),"-")</f>
        <v>-</v>
      </c>
      <c r="D1925" t="s">
        <v>950</v>
      </c>
      <c r="E1925">
        <v>432.44241507499999</v>
      </c>
      <c r="F1925">
        <v>247.7</v>
      </c>
      <c r="G1925">
        <v>-9.8897108221798007</v>
      </c>
      <c r="H1925">
        <v>-14.0938612616482</v>
      </c>
      <c r="I1925">
        <v>6.6777392352248404</v>
      </c>
      <c r="J1925">
        <v>-6.4332333376927604</v>
      </c>
      <c r="K1925">
        <v>286.93041752826002</v>
      </c>
      <c r="M1925">
        <v>19.2513031676488</v>
      </c>
      <c r="O1925">
        <v>61.2030682276948</v>
      </c>
      <c r="P1925">
        <v>25.101010101010001</v>
      </c>
    </row>
    <row r="1926" spans="1:17" hidden="1" x14ac:dyDescent="0.3">
      <c r="A1926" t="s">
        <v>4034</v>
      </c>
      <c r="B1926" t="s">
        <v>4035</v>
      </c>
      <c r="C1926" t="str">
        <f>IFERROR(VLOOKUP(Table1[[#This Row],[Ticker]],[1]!Table2[[Symbol]:[Industry]],2,FALSE),"-")</f>
        <v>-</v>
      </c>
      <c r="D1926" t="s">
        <v>950</v>
      </c>
      <c r="E1926">
        <v>432.414670319999</v>
      </c>
      <c r="F1926">
        <v>4.01</v>
      </c>
      <c r="G1926">
        <v>7.0139006032998203</v>
      </c>
      <c r="H1926">
        <v>-1.45457344630407</v>
      </c>
      <c r="I1926">
        <v>-5.0602136696741997</v>
      </c>
      <c r="J1926">
        <v>-8.6740643743686192</v>
      </c>
      <c r="K1926">
        <v>4.10590655165666</v>
      </c>
      <c r="L1926">
        <v>3.97362010605341</v>
      </c>
      <c r="M1926">
        <v>36.331190242525899</v>
      </c>
      <c r="N1926">
        <v>1.1589027787427999</v>
      </c>
      <c r="O1926">
        <v>88.6596943379447</v>
      </c>
      <c r="P1926">
        <v>49.776987782714201</v>
      </c>
      <c r="Q1926">
        <v>0.13846505593808101</v>
      </c>
    </row>
    <row r="1927" spans="1:17" hidden="1" x14ac:dyDescent="0.3">
      <c r="A1927" t="s">
        <v>4036</v>
      </c>
      <c r="B1927" t="s">
        <v>4037</v>
      </c>
      <c r="C1927" t="str">
        <f>IFERROR(VLOOKUP(Table1[[#This Row],[Ticker]],[1]!Table2[[Symbol]:[Industry]],2,FALSE),"-")</f>
        <v>-</v>
      </c>
      <c r="D1927" t="s">
        <v>257</v>
      </c>
      <c r="E1927">
        <v>431.89918320999999</v>
      </c>
      <c r="F1927">
        <v>76.650000000000006</v>
      </c>
      <c r="G1927">
        <v>175.69087948281901</v>
      </c>
      <c r="H1927">
        <v>39.1518953291787</v>
      </c>
      <c r="I1927">
        <v>29.900190522311998</v>
      </c>
      <c r="J1927">
        <v>-5.52334948331091</v>
      </c>
      <c r="K1927">
        <v>65.422958200337007</v>
      </c>
      <c r="L1927">
        <v>52.3248796536339</v>
      </c>
      <c r="M1927">
        <v>63.358825789989503</v>
      </c>
      <c r="N1927">
        <v>1.4555528580046899</v>
      </c>
      <c r="O1927">
        <v>10.893672537508101</v>
      </c>
      <c r="P1927">
        <v>224.78813559322001</v>
      </c>
      <c r="Q1927">
        <v>9.7554406342402006E-2</v>
      </c>
    </row>
    <row r="1928" spans="1:17" hidden="1" x14ac:dyDescent="0.3">
      <c r="A1928" t="s">
        <v>4038</v>
      </c>
      <c r="B1928" t="s">
        <v>4039</v>
      </c>
      <c r="C1928" t="str">
        <f>IFERROR(VLOOKUP(Table1[[#This Row],[Ticker]],[1]!Table2[[Symbol]:[Industry]],2,FALSE),"-")</f>
        <v>-</v>
      </c>
      <c r="D1928" t="s">
        <v>77</v>
      </c>
      <c r="E1928">
        <v>430.988826719999</v>
      </c>
      <c r="F1928">
        <v>241.05</v>
      </c>
      <c r="G1928">
        <v>29.032043804492801</v>
      </c>
      <c r="H1928">
        <v>23.141833387935101</v>
      </c>
      <c r="I1928">
        <v>-21.366306665963901</v>
      </c>
      <c r="J1928">
        <v>-4.6995613493037904</v>
      </c>
      <c r="K1928">
        <v>219.44558829860901</v>
      </c>
      <c r="L1928">
        <v>204.80739606226999</v>
      </c>
      <c r="M1928">
        <v>60.133199595786301</v>
      </c>
      <c r="N1928">
        <v>0.81556069949746302</v>
      </c>
      <c r="O1928">
        <v>32.441402198713902</v>
      </c>
      <c r="P1928">
        <v>85.995370370370395</v>
      </c>
      <c r="Q1928">
        <v>0.13354686478935399</v>
      </c>
    </row>
    <row r="1929" spans="1:17" hidden="1" x14ac:dyDescent="0.3">
      <c r="A1929" t="s">
        <v>4040</v>
      </c>
      <c r="B1929" t="s">
        <v>4041</v>
      </c>
      <c r="C1929" t="str">
        <f>IFERROR(VLOOKUP(Table1[[#This Row],[Ticker]],[1]!Table2[[Symbol]:[Industry]],2,FALSE),"-")</f>
        <v>-</v>
      </c>
      <c r="D1929" t="s">
        <v>204</v>
      </c>
      <c r="E1929">
        <v>429.26213250000001</v>
      </c>
      <c r="F1929">
        <v>1106.0999999999999</v>
      </c>
      <c r="G1929">
        <v>89.476940203894301</v>
      </c>
      <c r="H1929">
        <v>36.4984705067398</v>
      </c>
      <c r="I1929">
        <v>47.075244193525897</v>
      </c>
      <c r="J1929">
        <v>-3.1273071531558001</v>
      </c>
      <c r="K1929">
        <v>891.21646789139004</v>
      </c>
      <c r="L1929">
        <v>736.60908157792403</v>
      </c>
      <c r="M1929">
        <v>65.221204778393101</v>
      </c>
      <c r="N1929">
        <v>2.90231568675858</v>
      </c>
      <c r="O1929">
        <v>7.3411083988789496</v>
      </c>
      <c r="P1929">
        <v>125.73469387755</v>
      </c>
      <c r="Q1929">
        <v>0.108859387520924</v>
      </c>
    </row>
    <row r="1930" spans="1:17" hidden="1" x14ac:dyDescent="0.3">
      <c r="A1930" t="s">
        <v>4042</v>
      </c>
      <c r="B1930" t="s">
        <v>4043</v>
      </c>
      <c r="C1930" t="str">
        <f>IFERROR(VLOOKUP(Table1[[#This Row],[Ticker]],[1]!Table2[[Symbol]:[Industry]],2,FALSE),"-")</f>
        <v>-</v>
      </c>
      <c r="D1930" t="s">
        <v>118</v>
      </c>
      <c r="E1930">
        <v>427.29750000000001</v>
      </c>
      <c r="F1930">
        <v>406.95</v>
      </c>
      <c r="G1930">
        <v>-28.5148193324309</v>
      </c>
      <c r="H1930">
        <v>-5.0062149015599697</v>
      </c>
      <c r="I1930">
        <v>-11.0455191609307</v>
      </c>
      <c r="J1930">
        <v>-8.1757697050918008</v>
      </c>
      <c r="K1930">
        <v>444.64728577544201</v>
      </c>
      <c r="L1930">
        <v>445.50274305851701</v>
      </c>
      <c r="M1930">
        <v>40.682989830880999</v>
      </c>
      <c r="N1930">
        <v>0.296845508972647</v>
      </c>
      <c r="O1930">
        <v>55.915960191669697</v>
      </c>
      <c r="P1930">
        <v>27.871170463472101</v>
      </c>
    </row>
    <row r="1931" spans="1:17" hidden="1" x14ac:dyDescent="0.3">
      <c r="A1931" t="s">
        <v>4044</v>
      </c>
      <c r="B1931" t="s">
        <v>4045</v>
      </c>
      <c r="C1931" t="str">
        <f>IFERROR(VLOOKUP(Table1[[#This Row],[Ticker]],[1]!Table2[[Symbol]:[Industry]],2,FALSE),"-")</f>
        <v>-</v>
      </c>
      <c r="D1931" t="s">
        <v>46</v>
      </c>
      <c r="E1931">
        <v>426.79536000000002</v>
      </c>
      <c r="F1931">
        <v>175.7</v>
      </c>
      <c r="G1931">
        <v>74.205336430762102</v>
      </c>
      <c r="H1931">
        <v>18.534346275771</v>
      </c>
      <c r="I1931">
        <v>32.920763285447897</v>
      </c>
      <c r="J1931">
        <v>4.8756772806793496</v>
      </c>
      <c r="K1931">
        <v>160.47988524678399</v>
      </c>
      <c r="L1931">
        <v>128.56144742500999</v>
      </c>
      <c r="M1931">
        <v>59.697469992805601</v>
      </c>
      <c r="N1931">
        <v>1.3660753510778501</v>
      </c>
      <c r="O1931">
        <v>7.28514513375071</v>
      </c>
      <c r="P1931">
        <v>128.18181818181799</v>
      </c>
    </row>
    <row r="1932" spans="1:17" hidden="1" x14ac:dyDescent="0.3">
      <c r="A1932" t="s">
        <v>4046</v>
      </c>
      <c r="B1932" t="s">
        <v>4047</v>
      </c>
      <c r="C1932" t="str">
        <f>IFERROR(VLOOKUP(Table1[[#This Row],[Ticker]],[1]!Table2[[Symbol]:[Industry]],2,FALSE),"-")</f>
        <v>-</v>
      </c>
      <c r="D1932" t="s">
        <v>276</v>
      </c>
      <c r="E1932">
        <v>426.56338799999997</v>
      </c>
      <c r="F1932">
        <v>795.9</v>
      </c>
      <c r="G1932">
        <v>238.417993579707</v>
      </c>
      <c r="H1932">
        <v>25.6165567145759</v>
      </c>
      <c r="I1932">
        <v>156.87402161424799</v>
      </c>
      <c r="J1932">
        <v>-0.41086650861590002</v>
      </c>
      <c r="K1932">
        <v>623.16528165358397</v>
      </c>
      <c r="L1932">
        <v>416.48529002706601</v>
      </c>
      <c r="M1932">
        <v>69.400162512466196</v>
      </c>
      <c r="N1932">
        <v>0.36484954123743901</v>
      </c>
      <c r="O1932">
        <v>0</v>
      </c>
      <c r="P1932">
        <v>368.17647058823502</v>
      </c>
      <c r="Q1932">
        <v>0.235136648218332</v>
      </c>
    </row>
    <row r="1933" spans="1:17" hidden="1" x14ac:dyDescent="0.3">
      <c r="A1933" t="s">
        <v>4048</v>
      </c>
      <c r="B1933" t="s">
        <v>4049</v>
      </c>
      <c r="C1933" t="str">
        <f>IFERROR(VLOOKUP(Table1[[#This Row],[Ticker]],[1]!Table2[[Symbol]:[Industry]],2,FALSE),"-")</f>
        <v>-</v>
      </c>
      <c r="D1933" t="s">
        <v>989</v>
      </c>
      <c r="E1933">
        <v>426.30956443999997</v>
      </c>
      <c r="F1933">
        <v>485.3</v>
      </c>
      <c r="G1933">
        <v>-14.575982796187599</v>
      </c>
      <c r="H1933">
        <v>-9.3594354761660998</v>
      </c>
      <c r="I1933">
        <v>3.41262114202652</v>
      </c>
      <c r="J1933">
        <v>-6.0246166828536696</v>
      </c>
      <c r="K1933">
        <v>506.85264757360699</v>
      </c>
      <c r="L1933">
        <v>461.34195408091</v>
      </c>
      <c r="M1933">
        <v>36.390732963685501</v>
      </c>
      <c r="N1933">
        <v>0.51820107031140406</v>
      </c>
      <c r="O1933">
        <v>23.408201112713702</v>
      </c>
      <c r="P1933">
        <v>33.599449415003399</v>
      </c>
      <c r="Q1933">
        <v>7.7586267870422998E-2</v>
      </c>
    </row>
    <row r="1934" spans="1:17" hidden="1" x14ac:dyDescent="0.3">
      <c r="A1934" t="s">
        <v>4050</v>
      </c>
      <c r="B1934" t="s">
        <v>4051</v>
      </c>
      <c r="C1934" t="str">
        <f>IFERROR(VLOOKUP(Table1[[#This Row],[Ticker]],[1]!Table2[[Symbol]:[Industry]],2,FALSE),"-")</f>
        <v>-</v>
      </c>
      <c r="D1934" t="s">
        <v>2332</v>
      </c>
      <c r="E1934">
        <v>425.38319999999999</v>
      </c>
      <c r="F1934">
        <v>108.45</v>
      </c>
      <c r="G1934">
        <v>-25.054622966957702</v>
      </c>
      <c r="H1934">
        <v>-39.791942650099202</v>
      </c>
      <c r="I1934">
        <v>-15.070480447435701</v>
      </c>
      <c r="J1934">
        <v>-9.0872768224931502</v>
      </c>
      <c r="K1934">
        <v>127.644962007307</v>
      </c>
      <c r="L1934">
        <v>120.583995283942</v>
      </c>
      <c r="M1934">
        <v>24.5805694943028</v>
      </c>
      <c r="N1934">
        <v>1.92544158850059</v>
      </c>
      <c r="O1934">
        <v>71.3231904103273</v>
      </c>
      <c r="P1934">
        <v>30.192076830732301</v>
      </c>
      <c r="Q1934">
        <v>9.1738830957502002E-2</v>
      </c>
    </row>
    <row r="1935" spans="1:17" hidden="1" x14ac:dyDescent="0.3">
      <c r="A1935" t="s">
        <v>4052</v>
      </c>
      <c r="B1935" t="s">
        <v>4053</v>
      </c>
      <c r="C1935" t="str">
        <f>IFERROR(VLOOKUP(Table1[[#This Row],[Ticker]],[1]!Table2[[Symbol]:[Industry]],2,FALSE),"-")</f>
        <v>-</v>
      </c>
      <c r="D1935" t="s">
        <v>706</v>
      </c>
      <c r="E1935">
        <v>425.320881235</v>
      </c>
      <c r="F1935">
        <v>143.36000000000001</v>
      </c>
      <c r="G1935">
        <v>-35.700196632665502</v>
      </c>
      <c r="H1935">
        <v>7.3537077357833898</v>
      </c>
      <c r="I1935">
        <v>-2.94736333105417</v>
      </c>
      <c r="J1935">
        <v>-1.7425043555778501</v>
      </c>
      <c r="K1935">
        <v>138.14921921587199</v>
      </c>
      <c r="L1935">
        <v>132.44235064440301</v>
      </c>
      <c r="M1935">
        <v>57.004420548463003</v>
      </c>
      <c r="N1935">
        <v>0.74277642035706404</v>
      </c>
      <c r="O1935">
        <v>14.536830357142801</v>
      </c>
      <c r="P1935">
        <v>33.296141329614102</v>
      </c>
      <c r="Q1935">
        <v>6.4301874254240998E-2</v>
      </c>
    </row>
    <row r="1936" spans="1:17" hidden="1" x14ac:dyDescent="0.3">
      <c r="A1936" t="s">
        <v>4054</v>
      </c>
      <c r="B1936" t="s">
        <v>4055</v>
      </c>
      <c r="C1936" t="str">
        <f>IFERROR(VLOOKUP(Table1[[#This Row],[Ticker]],[1]!Table2[[Symbol]:[Industry]],2,FALSE),"-")</f>
        <v>-</v>
      </c>
      <c r="D1936" t="s">
        <v>204</v>
      </c>
      <c r="E1936">
        <v>423.38732800000002</v>
      </c>
      <c r="F1936">
        <v>183</v>
      </c>
      <c r="G1936">
        <v>-36.386847926542103</v>
      </c>
      <c r="H1936">
        <v>-8.4353356398322106</v>
      </c>
      <c r="I1936">
        <v>-27.704616268019901</v>
      </c>
      <c r="J1936">
        <v>-13.121490166754899</v>
      </c>
      <c r="K1936">
        <v>191.51503200650501</v>
      </c>
      <c r="M1936">
        <v>43.255763644334799</v>
      </c>
      <c r="N1936">
        <v>0.734884026114628</v>
      </c>
      <c r="O1936">
        <v>42.978142076502699</v>
      </c>
      <c r="P1936">
        <v>39.588100686498798</v>
      </c>
    </row>
    <row r="1937" spans="1:17" hidden="1" x14ac:dyDescent="0.3">
      <c r="A1937" t="s">
        <v>4056</v>
      </c>
      <c r="B1937" t="s">
        <v>4057</v>
      </c>
      <c r="C1937" t="str">
        <f>IFERROR(VLOOKUP(Table1[[#This Row],[Ticker]],[1]!Table2[[Symbol]:[Industry]],2,FALSE),"-")</f>
        <v>-</v>
      </c>
      <c r="D1937" t="s">
        <v>46</v>
      </c>
      <c r="E1937">
        <v>421.9255</v>
      </c>
      <c r="F1937">
        <v>53.85</v>
      </c>
      <c r="G1937">
        <v>256.98797541034497</v>
      </c>
      <c r="H1937">
        <v>8.8564951980978996</v>
      </c>
      <c r="I1937">
        <v>133.42433105030901</v>
      </c>
      <c r="J1937">
        <v>9.76418392181853</v>
      </c>
      <c r="K1937">
        <v>45.037989502628498</v>
      </c>
      <c r="L1937">
        <v>33.708178634317697</v>
      </c>
      <c r="M1937">
        <v>83.260627206695105</v>
      </c>
      <c r="N1937">
        <v>0.41086116398578498</v>
      </c>
      <c r="O1937">
        <v>0</v>
      </c>
      <c r="P1937">
        <v>306.41509433962199</v>
      </c>
      <c r="Q1937">
        <v>0.104485347594603</v>
      </c>
    </row>
    <row r="1938" spans="1:17" hidden="1" x14ac:dyDescent="0.3">
      <c r="A1938" t="s">
        <v>4058</v>
      </c>
      <c r="B1938" t="s">
        <v>4059</v>
      </c>
      <c r="C1938" t="str">
        <f>IFERROR(VLOOKUP(Table1[[#This Row],[Ticker]],[1]!Table2[[Symbol]:[Industry]],2,FALSE),"-")</f>
        <v>-</v>
      </c>
      <c r="D1938" t="s">
        <v>4060</v>
      </c>
      <c r="E1938">
        <v>421.82668758400001</v>
      </c>
      <c r="F1938">
        <v>86.87</v>
      </c>
      <c r="G1938">
        <v>-74.243242990281502</v>
      </c>
      <c r="H1938">
        <v>-4.7126406043712201</v>
      </c>
      <c r="I1938">
        <v>-45.1510857202951</v>
      </c>
      <c r="J1938">
        <v>-8.6619078263561509</v>
      </c>
      <c r="K1938">
        <v>92.440769438965404</v>
      </c>
      <c r="L1938">
        <v>110.950843346493</v>
      </c>
      <c r="M1938">
        <v>42.236381672286598</v>
      </c>
      <c r="N1938">
        <v>5.15257603862685</v>
      </c>
      <c r="O1938">
        <v>103.7527339703</v>
      </c>
      <c r="P1938">
        <v>8.5875000000000092</v>
      </c>
      <c r="Q1938">
        <v>-2.6308797353354001E-2</v>
      </c>
    </row>
    <row r="1939" spans="1:17" hidden="1" x14ac:dyDescent="0.3">
      <c r="A1939" t="s">
        <v>4061</v>
      </c>
      <c r="B1939" t="s">
        <v>4062</v>
      </c>
      <c r="C1939" t="str">
        <f>IFERROR(VLOOKUP(Table1[[#This Row],[Ticker]],[1]!Table2[[Symbol]:[Industry]],2,FALSE),"-")</f>
        <v>-</v>
      </c>
      <c r="D1939" t="s">
        <v>489</v>
      </c>
      <c r="E1939">
        <v>421.41607204000002</v>
      </c>
      <c r="F1939">
        <v>72.069999999999993</v>
      </c>
      <c r="G1939">
        <v>-0.24510966578451401</v>
      </c>
      <c r="H1939">
        <v>3.8748537112267698</v>
      </c>
      <c r="I1939">
        <v>-8.5589288128618897</v>
      </c>
      <c r="J1939">
        <v>0.22448752600861899</v>
      </c>
      <c r="K1939">
        <v>66.0578299110161</v>
      </c>
      <c r="L1939">
        <v>64.544733287078301</v>
      </c>
      <c r="M1939">
        <v>57.9179036359333</v>
      </c>
      <c r="N1939">
        <v>1.2553723570697699</v>
      </c>
      <c r="O1939">
        <v>12.390731233522899</v>
      </c>
      <c r="P1939">
        <v>37.985831897376897</v>
      </c>
      <c r="Q1939">
        <v>2.3612578516557001E-2</v>
      </c>
    </row>
    <row r="1940" spans="1:17" hidden="1" x14ac:dyDescent="0.3">
      <c r="A1940" t="s">
        <v>4063</v>
      </c>
      <c r="B1940" t="s">
        <v>4064</v>
      </c>
      <c r="C1940" t="str">
        <f>IFERROR(VLOOKUP(Table1[[#This Row],[Ticker]],[1]!Table2[[Symbol]:[Industry]],2,FALSE),"-")</f>
        <v>-</v>
      </c>
      <c r="D1940" t="s">
        <v>204</v>
      </c>
      <c r="E1940">
        <v>419.58392075</v>
      </c>
      <c r="F1940">
        <v>192.89</v>
      </c>
      <c r="G1940">
        <v>10.43863200074</v>
      </c>
      <c r="H1940">
        <v>14.717548668093</v>
      </c>
      <c r="I1940">
        <v>4.9350156483137804</v>
      </c>
      <c r="J1940">
        <v>-16.2446913261548</v>
      </c>
      <c r="K1940">
        <v>173.831320824758</v>
      </c>
      <c r="L1940">
        <v>161.26511580710701</v>
      </c>
      <c r="M1940">
        <v>59.349672241565699</v>
      </c>
      <c r="N1940">
        <v>3.5791657203699101</v>
      </c>
      <c r="O1940">
        <v>18.7205142827518</v>
      </c>
      <c r="P1940">
        <v>50.401559454191002</v>
      </c>
      <c r="Q1940">
        <v>1.5948505417914E-2</v>
      </c>
    </row>
    <row r="1941" spans="1:17" hidden="1" x14ac:dyDescent="0.3">
      <c r="A1941" t="s">
        <v>4065</v>
      </c>
      <c r="B1941" t="s">
        <v>4066</v>
      </c>
      <c r="C1941" t="str">
        <f>IFERROR(VLOOKUP(Table1[[#This Row],[Ticker]],[1]!Table2[[Symbol]:[Industry]],2,FALSE),"-")</f>
        <v>-</v>
      </c>
      <c r="E1941">
        <v>418.37515200000001</v>
      </c>
      <c r="F1941">
        <v>197.4</v>
      </c>
      <c r="G1941">
        <v>-15.094136026605</v>
      </c>
      <c r="H1941">
        <v>5.16239516100788</v>
      </c>
      <c r="I1941">
        <v>1.47331403079964</v>
      </c>
      <c r="J1941">
        <v>-5.5127481624905998</v>
      </c>
      <c r="M1941">
        <v>51.462198441837003</v>
      </c>
      <c r="O1941">
        <v>26.139817629179301</v>
      </c>
      <c r="P1941">
        <v>25.933014354066898</v>
      </c>
    </row>
    <row r="1942" spans="1:17" hidden="1" x14ac:dyDescent="0.3">
      <c r="A1942" t="s">
        <v>4067</v>
      </c>
      <c r="B1942" t="s">
        <v>4068</v>
      </c>
      <c r="C1942" t="str">
        <f>IFERROR(VLOOKUP(Table1[[#This Row],[Ticker]],[1]!Table2[[Symbol]:[Industry]],2,FALSE),"-")</f>
        <v>-</v>
      </c>
      <c r="D1942" t="s">
        <v>576</v>
      </c>
      <c r="E1942">
        <v>418.10359634999998</v>
      </c>
      <c r="F1942">
        <v>230</v>
      </c>
      <c r="G1942">
        <v>2.92286705063903</v>
      </c>
      <c r="H1942">
        <v>-6.1014422031583404</v>
      </c>
      <c r="I1942">
        <v>60.987917074814398</v>
      </c>
      <c r="J1942">
        <v>-0.86380676188217498</v>
      </c>
      <c r="K1942">
        <v>219.62992191386101</v>
      </c>
      <c r="L1942">
        <v>170.848746707066</v>
      </c>
      <c r="M1942">
        <v>39.623050150150704</v>
      </c>
      <c r="N1942">
        <v>0.31744222027552899</v>
      </c>
      <c r="O1942">
        <v>16.282608695652101</v>
      </c>
      <c r="P1942">
        <v>96.497223408799599</v>
      </c>
      <c r="Q1942">
        <v>0.13812706054739199</v>
      </c>
    </row>
    <row r="1943" spans="1:17" hidden="1" x14ac:dyDescent="0.3">
      <c r="A1943" t="s">
        <v>4069</v>
      </c>
      <c r="B1943" t="s">
        <v>4070</v>
      </c>
      <c r="C1943" t="str">
        <f>IFERROR(VLOOKUP(Table1[[#This Row],[Ticker]],[1]!Table2[[Symbol]:[Industry]],2,FALSE),"-")</f>
        <v>-</v>
      </c>
      <c r="D1943" t="s">
        <v>46</v>
      </c>
      <c r="E1943">
        <v>417.82760816000001</v>
      </c>
      <c r="F1943">
        <v>215.15</v>
      </c>
      <c r="G1943">
        <v>-49.007493142491398</v>
      </c>
      <c r="H1943">
        <v>-4.92772738674772</v>
      </c>
      <c r="I1943">
        <v>10.652661150060901</v>
      </c>
      <c r="J1943">
        <v>-8.8912219494817393</v>
      </c>
      <c r="K1943">
        <v>216.70797019314901</v>
      </c>
      <c r="L1943">
        <v>200.55852273420501</v>
      </c>
      <c r="M1943">
        <v>50.523213239280999</v>
      </c>
      <c r="N1943">
        <v>0.65513039239580795</v>
      </c>
      <c r="O1943">
        <v>34.092493609109901</v>
      </c>
      <c r="P1943">
        <v>52.534562211981502</v>
      </c>
      <c r="Q1943">
        <v>0.125414062671416</v>
      </c>
    </row>
    <row r="1944" spans="1:17" hidden="1" x14ac:dyDescent="0.3">
      <c r="A1944" t="s">
        <v>4071</v>
      </c>
      <c r="B1944" t="s">
        <v>4072</v>
      </c>
      <c r="C1944" t="str">
        <f>IFERROR(VLOOKUP(Table1[[#This Row],[Ticker]],[1]!Table2[[Symbol]:[Industry]],2,FALSE),"-")</f>
        <v>-</v>
      </c>
      <c r="D1944" t="s">
        <v>950</v>
      </c>
      <c r="E1944">
        <v>417.82086579999998</v>
      </c>
      <c r="F1944">
        <v>309.35000000000002</v>
      </c>
      <c r="G1944">
        <v>-0.91176562555576901</v>
      </c>
      <c r="H1944">
        <v>-13.2936943893266</v>
      </c>
      <c r="I1944">
        <v>11.1503037077893</v>
      </c>
      <c r="J1944">
        <v>-7.7248952967934397</v>
      </c>
      <c r="K1944">
        <v>297.62931063232702</v>
      </c>
      <c r="L1944">
        <v>260.21457905639602</v>
      </c>
      <c r="M1944">
        <v>38.183825922168801</v>
      </c>
      <c r="N1944">
        <v>0.47946946477321301</v>
      </c>
      <c r="O1944">
        <v>27.363827379990301</v>
      </c>
      <c r="P1944">
        <v>64.547872340425499</v>
      </c>
      <c r="Q1944">
        <v>8.8106859533289006E-2</v>
      </c>
    </row>
    <row r="1945" spans="1:17" hidden="1" x14ac:dyDescent="0.3">
      <c r="A1945" t="s">
        <v>4073</v>
      </c>
      <c r="B1945" t="s">
        <v>4074</v>
      </c>
      <c r="C1945" t="str">
        <f>IFERROR(VLOOKUP(Table1[[#This Row],[Ticker]],[1]!Table2[[Symbol]:[Industry]],2,FALSE),"-")</f>
        <v>-</v>
      </c>
      <c r="D1945" t="s">
        <v>138</v>
      </c>
      <c r="E1945">
        <v>417.81792250000001</v>
      </c>
      <c r="F1945">
        <v>168.85</v>
      </c>
      <c r="G1945">
        <v>-6.9153743464024</v>
      </c>
      <c r="H1945">
        <v>-4.7636852660541802</v>
      </c>
      <c r="I1945">
        <v>-25.340176915818201</v>
      </c>
      <c r="J1945">
        <v>1.96436695540119</v>
      </c>
      <c r="K1945">
        <v>168.27954717019199</v>
      </c>
      <c r="L1945">
        <v>166.193648937116</v>
      </c>
      <c r="M1945">
        <v>51.990907074972</v>
      </c>
      <c r="N1945">
        <v>1.5169751841010799</v>
      </c>
      <c r="O1945">
        <v>40.242819070180602</v>
      </c>
      <c r="P1945">
        <v>37.220642015440802</v>
      </c>
      <c r="Q1945">
        <v>0.15111501465771601</v>
      </c>
    </row>
    <row r="1946" spans="1:17" hidden="1" x14ac:dyDescent="0.3">
      <c r="A1946" t="s">
        <v>4075</v>
      </c>
      <c r="B1946" t="s">
        <v>4076</v>
      </c>
      <c r="C1946" t="str">
        <f>IFERROR(VLOOKUP(Table1[[#This Row],[Ticker]],[1]!Table2[[Symbol]:[Industry]],2,FALSE),"-")</f>
        <v>-</v>
      </c>
      <c r="D1946" t="s">
        <v>54</v>
      </c>
      <c r="E1946">
        <v>417.5159347</v>
      </c>
      <c r="F1946">
        <v>1512.3</v>
      </c>
      <c r="G1946">
        <v>163.11367374307</v>
      </c>
      <c r="H1946">
        <v>60.7000934780257</v>
      </c>
      <c r="I1946">
        <v>133.71656700659301</v>
      </c>
      <c r="J1946">
        <v>-3.3679242154504099</v>
      </c>
      <c r="K1946">
        <v>1111.7956918494999</v>
      </c>
      <c r="L1946">
        <v>806.75624259320296</v>
      </c>
      <c r="M1946">
        <v>60.917764753205702</v>
      </c>
      <c r="N1946">
        <v>0.60100491010929102</v>
      </c>
      <c r="O1946">
        <v>0.50254579117900899</v>
      </c>
      <c r="P1946">
        <v>220.368605020654</v>
      </c>
      <c r="Q1946">
        <v>5.8676211548776003E-2</v>
      </c>
    </row>
    <row r="1947" spans="1:17" hidden="1" x14ac:dyDescent="0.3">
      <c r="A1947" t="s">
        <v>4077</v>
      </c>
      <c r="B1947" t="s">
        <v>4078</v>
      </c>
      <c r="C1947" t="str">
        <f>IFERROR(VLOOKUP(Table1[[#This Row],[Ticker]],[1]!Table2[[Symbol]:[Industry]],2,FALSE),"-")</f>
        <v>-</v>
      </c>
      <c r="D1947" t="s">
        <v>1054</v>
      </c>
      <c r="E1947">
        <v>417.39940000000001</v>
      </c>
      <c r="F1947">
        <v>48.67</v>
      </c>
      <c r="G1947">
        <v>-12.5981232674343</v>
      </c>
      <c r="H1947">
        <v>-2.0474555695292</v>
      </c>
      <c r="I1947">
        <v>-47.745335227743197</v>
      </c>
      <c r="J1947">
        <v>-2.14417673391918</v>
      </c>
      <c r="K1947">
        <v>51.443019753627397</v>
      </c>
      <c r="L1947">
        <v>53.4105033685602</v>
      </c>
      <c r="M1947">
        <v>46.452198366168901</v>
      </c>
      <c r="N1947">
        <v>1.6713180762287001</v>
      </c>
      <c r="O1947">
        <v>102.38339839737</v>
      </c>
      <c r="P1947">
        <v>32.6158038147138</v>
      </c>
      <c r="Q1947">
        <v>5.4487438851390999E-2</v>
      </c>
    </row>
    <row r="1948" spans="1:17" hidden="1" x14ac:dyDescent="0.3">
      <c r="A1948" t="s">
        <v>4079</v>
      </c>
      <c r="B1948" t="s">
        <v>4080</v>
      </c>
      <c r="C1948" t="str">
        <f>IFERROR(VLOOKUP(Table1[[#This Row],[Ticker]],[1]!Table2[[Symbol]:[Industry]],2,FALSE),"-")</f>
        <v>-</v>
      </c>
      <c r="D1948" t="s">
        <v>46</v>
      </c>
      <c r="E1948">
        <v>414.90687917999998</v>
      </c>
      <c r="F1948">
        <v>180.7</v>
      </c>
      <c r="G1948">
        <v>-34.673216650072</v>
      </c>
      <c r="H1948">
        <v>-14.712441003572801</v>
      </c>
      <c r="I1948">
        <v>-18.105766592667401</v>
      </c>
      <c r="J1948">
        <v>-1.7242418804989801</v>
      </c>
      <c r="M1948">
        <v>56.109901422208303</v>
      </c>
      <c r="O1948">
        <v>36.690647482014398</v>
      </c>
      <c r="P1948">
        <v>7.7840739636146603</v>
      </c>
    </row>
    <row r="1949" spans="1:17" hidden="1" x14ac:dyDescent="0.3">
      <c r="A1949" t="s">
        <v>4081</v>
      </c>
      <c r="B1949" t="s">
        <v>4082</v>
      </c>
      <c r="C1949" t="str">
        <f>IFERROR(VLOOKUP(Table1[[#This Row],[Ticker]],[1]!Table2[[Symbol]:[Industry]],2,FALSE),"-")</f>
        <v>-</v>
      </c>
      <c r="D1949" t="s">
        <v>204</v>
      </c>
      <c r="E1949">
        <v>414.64166499999999</v>
      </c>
      <c r="F1949">
        <v>183.8</v>
      </c>
      <c r="G1949">
        <v>14.336204823392601</v>
      </c>
      <c r="H1949">
        <v>-5.34822465741144</v>
      </c>
      <c r="I1949">
        <v>-2.8656028662567699</v>
      </c>
      <c r="J1949">
        <v>-4.9871811369235797</v>
      </c>
      <c r="K1949">
        <v>190.50991526836</v>
      </c>
      <c r="L1949">
        <v>171.04402907490601</v>
      </c>
      <c r="M1949">
        <v>38.5784256559811</v>
      </c>
      <c r="N1949">
        <v>0.84615835143002105</v>
      </c>
      <c r="O1949">
        <v>28.346028291621302</v>
      </c>
      <c r="P1949">
        <v>51.089190300041103</v>
      </c>
      <c r="Q1949">
        <v>9.5741473852924003E-2</v>
      </c>
    </row>
    <row r="1950" spans="1:17" hidden="1" x14ac:dyDescent="0.3">
      <c r="A1950" t="s">
        <v>4083</v>
      </c>
      <c r="B1950" t="s">
        <v>4084</v>
      </c>
      <c r="C1950" t="str">
        <f>IFERROR(VLOOKUP(Table1[[#This Row],[Ticker]],[1]!Table2[[Symbol]:[Industry]],2,FALSE),"-")</f>
        <v>-</v>
      </c>
      <c r="D1950" t="s">
        <v>950</v>
      </c>
      <c r="E1950">
        <v>414.55325599999998</v>
      </c>
      <c r="F1950">
        <v>219.44</v>
      </c>
      <c r="G1950">
        <v>-23.279313098528998</v>
      </c>
      <c r="H1950">
        <v>-6.6249964647239503</v>
      </c>
      <c r="I1950">
        <v>-2.9377544780976499</v>
      </c>
      <c r="J1950">
        <v>-8.2334618474599708</v>
      </c>
      <c r="K1950">
        <v>225.17012921107599</v>
      </c>
      <c r="L1950">
        <v>211.245695139107</v>
      </c>
      <c r="M1950">
        <v>33.551606372014703</v>
      </c>
      <c r="N1950">
        <v>0.187713406200927</v>
      </c>
      <c r="O1950">
        <v>20.447502734232501</v>
      </c>
      <c r="P1950">
        <v>31.283278492372101</v>
      </c>
      <c r="Q1950">
        <v>-7.2525857219388007E-2</v>
      </c>
    </row>
    <row r="1951" spans="1:17" hidden="1" x14ac:dyDescent="0.3">
      <c r="A1951" t="s">
        <v>4085</v>
      </c>
      <c r="B1951" t="s">
        <v>4086</v>
      </c>
      <c r="C1951" t="str">
        <f>IFERROR(VLOOKUP(Table1[[#This Row],[Ticker]],[1]!Table2[[Symbol]:[Industry]],2,FALSE),"-")</f>
        <v>-</v>
      </c>
      <c r="D1951" t="s">
        <v>257</v>
      </c>
      <c r="E1951">
        <v>413.54199999999997</v>
      </c>
      <c r="F1951">
        <v>1190</v>
      </c>
      <c r="G1951">
        <v>165.59300835494599</v>
      </c>
      <c r="H1951">
        <v>40.577696639321502</v>
      </c>
      <c r="I1951">
        <v>72.935493667786403</v>
      </c>
      <c r="J1951">
        <v>-2.1151523835144601E-2</v>
      </c>
      <c r="K1951">
        <v>1025.9935034099601</v>
      </c>
      <c r="L1951">
        <v>764.25143988444302</v>
      </c>
      <c r="M1951">
        <v>59.727711343405502</v>
      </c>
      <c r="N1951">
        <v>0.53516669191418897</v>
      </c>
      <c r="O1951">
        <v>14.285714285714199</v>
      </c>
      <c r="P1951">
        <v>255.17087001940001</v>
      </c>
      <c r="Q1951">
        <v>0.20065257287084801</v>
      </c>
    </row>
    <row r="1952" spans="1:17" hidden="1" x14ac:dyDescent="0.3">
      <c r="A1952" t="s">
        <v>4087</v>
      </c>
      <c r="B1952" t="s">
        <v>4088</v>
      </c>
      <c r="C1952" t="str">
        <f>IFERROR(VLOOKUP(Table1[[#This Row],[Ticker]],[1]!Table2[[Symbol]:[Industry]],2,FALSE),"-")</f>
        <v>-</v>
      </c>
      <c r="D1952" t="s">
        <v>138</v>
      </c>
      <c r="E1952">
        <v>412.292990358</v>
      </c>
      <c r="F1952">
        <v>64.98</v>
      </c>
      <c r="G1952">
        <v>47.782796564613299</v>
      </c>
      <c r="H1952">
        <v>34.351097192002499</v>
      </c>
      <c r="I1952">
        <v>23.050082760853002</v>
      </c>
      <c r="J1952">
        <v>11.6273286053849</v>
      </c>
      <c r="K1952">
        <v>51.697963004701201</v>
      </c>
      <c r="L1952">
        <v>45.836206984002303</v>
      </c>
      <c r="M1952">
        <v>84.130025246846799</v>
      </c>
      <c r="N1952">
        <v>2.1905992121951199</v>
      </c>
      <c r="O1952">
        <v>8.3564173591874393</v>
      </c>
      <c r="P1952">
        <v>115.165562913907</v>
      </c>
      <c r="Q1952">
        <v>9.9307996551600997E-2</v>
      </c>
    </row>
    <row r="1953" spans="1:17" hidden="1" x14ac:dyDescent="0.3">
      <c r="A1953" t="s">
        <v>4089</v>
      </c>
      <c r="B1953" t="s">
        <v>4090</v>
      </c>
      <c r="C1953" t="str">
        <f>IFERROR(VLOOKUP(Table1[[#This Row],[Ticker]],[1]!Table2[[Symbol]:[Industry]],2,FALSE),"-")</f>
        <v>-</v>
      </c>
      <c r="D1953" t="s">
        <v>573</v>
      </c>
      <c r="E1953">
        <v>411.58332584999999</v>
      </c>
      <c r="F1953">
        <v>339</v>
      </c>
      <c r="G1953">
        <v>-53.950473487593598</v>
      </c>
      <c r="H1953">
        <v>0.15612816439754201</v>
      </c>
      <c r="I1953">
        <v>-37.383023430188899</v>
      </c>
      <c r="J1953">
        <v>-5.6121096948130296</v>
      </c>
      <c r="K1953">
        <v>367.11287876948302</v>
      </c>
      <c r="M1953">
        <v>41.044643731079802</v>
      </c>
      <c r="N1953">
        <v>0.61467130319589303</v>
      </c>
      <c r="O1953">
        <v>61.327433628318502</v>
      </c>
      <c r="P1953">
        <v>25.323475046210699</v>
      </c>
    </row>
    <row r="1954" spans="1:17" hidden="1" x14ac:dyDescent="0.3">
      <c r="A1954" t="s">
        <v>4091</v>
      </c>
      <c r="B1954" t="s">
        <v>4092</v>
      </c>
      <c r="C1954" t="str">
        <f>IFERROR(VLOOKUP(Table1[[#This Row],[Ticker]],[1]!Table2[[Symbol]:[Industry]],2,FALSE),"-")</f>
        <v>-</v>
      </c>
      <c r="D1954" t="s">
        <v>138</v>
      </c>
      <c r="E1954">
        <v>411.505605905999</v>
      </c>
      <c r="F1954">
        <v>119.2</v>
      </c>
      <c r="G1954">
        <v>-23.640072848403801</v>
      </c>
      <c r="H1954">
        <v>-4.10470919169701</v>
      </c>
      <c r="I1954">
        <v>-15.000830521840401</v>
      </c>
      <c r="J1954">
        <v>-1.85553473861591</v>
      </c>
      <c r="K1954">
        <v>125.38854115687801</v>
      </c>
      <c r="L1954">
        <v>124.7950709245</v>
      </c>
      <c r="M1954">
        <v>37.581853739253297</v>
      </c>
      <c r="N1954">
        <v>0.42335262343420099</v>
      </c>
      <c r="O1954">
        <v>55.1174496644295</v>
      </c>
      <c r="Q1954">
        <v>1.1774486893020001E-2</v>
      </c>
    </row>
    <row r="1955" spans="1:17" hidden="1" x14ac:dyDescent="0.3">
      <c r="A1955" t="s">
        <v>4093</v>
      </c>
      <c r="B1955" t="s">
        <v>4094</v>
      </c>
      <c r="C1955" t="str">
        <f>IFERROR(VLOOKUP(Table1[[#This Row],[Ticker]],[1]!Table2[[Symbol]:[Industry]],2,FALSE),"-")</f>
        <v>-</v>
      </c>
      <c r="D1955" t="s">
        <v>950</v>
      </c>
      <c r="E1955">
        <v>410.65121665499998</v>
      </c>
      <c r="F1955">
        <v>239.03</v>
      </c>
      <c r="G1955">
        <v>35.871609737347001</v>
      </c>
      <c r="H1955">
        <v>-6.8827361636741902</v>
      </c>
      <c r="I1955">
        <v>17.054375252608601</v>
      </c>
      <c r="J1955">
        <v>-5.8404792549275797</v>
      </c>
      <c r="K1955">
        <v>224.14064197110201</v>
      </c>
      <c r="L1955">
        <v>192.00294370253701</v>
      </c>
      <c r="M1955">
        <v>38.715555020021299</v>
      </c>
      <c r="N1955">
        <v>0.333471211973488</v>
      </c>
      <c r="O1955">
        <v>10.9065807639208</v>
      </c>
      <c r="P1955">
        <v>78.847736625514301</v>
      </c>
      <c r="Q1955">
        <v>1.1803615304430001E-3</v>
      </c>
    </row>
    <row r="1956" spans="1:17" hidden="1" x14ac:dyDescent="0.3">
      <c r="A1956" t="s">
        <v>4095</v>
      </c>
      <c r="B1956" t="s">
        <v>4096</v>
      </c>
      <c r="C1956" t="str">
        <f>IFERROR(VLOOKUP(Table1[[#This Row],[Ticker]],[1]!Table2[[Symbol]:[Industry]],2,FALSE),"-")</f>
        <v>-</v>
      </c>
      <c r="E1956">
        <v>410.51347600000003</v>
      </c>
      <c r="F1956">
        <v>349.55</v>
      </c>
      <c r="G1956">
        <v>100.029379601497</v>
      </c>
      <c r="H1956">
        <v>57.6720977902879</v>
      </c>
      <c r="I1956">
        <v>126.95172831058299</v>
      </c>
      <c r="J1956">
        <v>1.4098708851284301</v>
      </c>
      <c r="K1956">
        <v>242.97917341956</v>
      </c>
      <c r="L1956">
        <v>178.335219830049</v>
      </c>
      <c r="M1956">
        <v>99.831585653599703</v>
      </c>
      <c r="N1956">
        <v>0.39647744208101798</v>
      </c>
      <c r="O1956">
        <v>0</v>
      </c>
      <c r="P1956">
        <v>152.01874549387099</v>
      </c>
    </row>
    <row r="1957" spans="1:17" hidden="1" x14ac:dyDescent="0.3">
      <c r="A1957" t="s">
        <v>4097</v>
      </c>
      <c r="B1957" t="s">
        <v>4098</v>
      </c>
      <c r="C1957" t="str">
        <f>IFERROR(VLOOKUP(Table1[[#This Row],[Ticker]],[1]!Table2[[Symbol]:[Industry]],2,FALSE),"-")</f>
        <v>-</v>
      </c>
      <c r="D1957" t="s">
        <v>959</v>
      </c>
      <c r="E1957">
        <v>410.50018535999999</v>
      </c>
      <c r="F1957">
        <v>125</v>
      </c>
      <c r="G1957">
        <v>47.5201423503852</v>
      </c>
      <c r="H1957">
        <v>3.0127037482458499</v>
      </c>
      <c r="I1957">
        <v>-1.30556412380105</v>
      </c>
      <c r="J1957">
        <v>-4.3355977267194703</v>
      </c>
      <c r="K1957">
        <v>124.84830767086299</v>
      </c>
      <c r="L1957">
        <v>121.59191498495299</v>
      </c>
      <c r="M1957">
        <v>38.023025525404201</v>
      </c>
      <c r="N1957">
        <v>0.25950120675784299</v>
      </c>
      <c r="O1957">
        <v>39.999999999999901</v>
      </c>
      <c r="P1957">
        <v>85.735512630014796</v>
      </c>
    </row>
    <row r="1958" spans="1:17" hidden="1" x14ac:dyDescent="0.3">
      <c r="A1958" t="s">
        <v>4099</v>
      </c>
      <c r="B1958" t="s">
        <v>4100</v>
      </c>
      <c r="C1958" t="str">
        <f>IFERROR(VLOOKUP(Table1[[#This Row],[Ticker]],[1]!Table2[[Symbol]:[Industry]],2,FALSE),"-")</f>
        <v>-</v>
      </c>
      <c r="D1958" t="s">
        <v>365</v>
      </c>
      <c r="E1958">
        <v>409.61330734499899</v>
      </c>
      <c r="F1958">
        <v>28.6</v>
      </c>
      <c r="G1958">
        <v>7.4819831604927201</v>
      </c>
      <c r="H1958">
        <v>10.639060075900799</v>
      </c>
      <c r="I1958">
        <v>-8.2766445716179593</v>
      </c>
      <c r="J1958">
        <v>0.39887411353844199</v>
      </c>
      <c r="K1958">
        <v>27.960447269057099</v>
      </c>
      <c r="L1958">
        <v>26.122412363761701</v>
      </c>
      <c r="M1958">
        <v>76.459174714800497</v>
      </c>
      <c r="N1958">
        <v>1.3111383045582401</v>
      </c>
      <c r="O1958">
        <v>23.9510489510489</v>
      </c>
      <c r="P1958">
        <v>52.941176470588204</v>
      </c>
      <c r="Q1958">
        <v>9.6771175570286E-2</v>
      </c>
    </row>
    <row r="1959" spans="1:17" hidden="1" x14ac:dyDescent="0.3">
      <c r="A1959" t="s">
        <v>4101</v>
      </c>
      <c r="B1959" t="s">
        <v>4102</v>
      </c>
      <c r="C1959" t="str">
        <f>IFERROR(VLOOKUP(Table1[[#This Row],[Ticker]],[1]!Table2[[Symbol]:[Industry]],2,FALSE),"-")</f>
        <v>-</v>
      </c>
      <c r="D1959" t="s">
        <v>405</v>
      </c>
      <c r="E1959">
        <v>409.24715531700002</v>
      </c>
      <c r="F1959">
        <v>3.72</v>
      </c>
      <c r="G1959">
        <v>-36.932584030978497</v>
      </c>
      <c r="H1959">
        <v>-8.6623918481523106</v>
      </c>
      <c r="I1959">
        <v>-39.093298843505501</v>
      </c>
      <c r="J1959">
        <v>-5.4065117592998897</v>
      </c>
      <c r="K1959">
        <v>4.06428810313525</v>
      </c>
      <c r="L1959">
        <v>4.2118825377162299</v>
      </c>
      <c r="M1959">
        <v>28.2813509458813</v>
      </c>
      <c r="N1959">
        <v>0.72295220429444496</v>
      </c>
      <c r="O1959">
        <v>87.3655913978494</v>
      </c>
      <c r="P1959">
        <v>34.511690798569198</v>
      </c>
      <c r="Q1959">
        <v>1.7796440827504E-2</v>
      </c>
    </row>
    <row r="1960" spans="1:17" hidden="1" x14ac:dyDescent="0.3">
      <c r="A1960" t="s">
        <v>4103</v>
      </c>
      <c r="B1960" t="s">
        <v>4104</v>
      </c>
      <c r="C1960" t="str">
        <f>IFERROR(VLOOKUP(Table1[[#This Row],[Ticker]],[1]!Table2[[Symbol]:[Industry]],2,FALSE),"-")</f>
        <v>-</v>
      </c>
      <c r="D1960" t="s">
        <v>21</v>
      </c>
      <c r="E1960">
        <v>409.10584077999999</v>
      </c>
      <c r="F1960">
        <v>118.36</v>
      </c>
      <c r="G1960">
        <v>4.3298503156911998</v>
      </c>
      <c r="H1960">
        <v>-10.3065022982329</v>
      </c>
      <c r="I1960">
        <v>-32.708667509672402</v>
      </c>
      <c r="J1960">
        <v>-5.44058202594886</v>
      </c>
      <c r="K1960">
        <v>127.032122125104</v>
      </c>
      <c r="L1960">
        <v>125.14640109446501</v>
      </c>
      <c r="M1960">
        <v>36.4640950541461</v>
      </c>
      <c r="N1960">
        <v>0.67015152980464898</v>
      </c>
      <c r="O1960">
        <v>46.755660696181103</v>
      </c>
      <c r="P1960">
        <v>38.432748538011602</v>
      </c>
      <c r="Q1960">
        <v>0.129089660348642</v>
      </c>
    </row>
    <row r="1961" spans="1:17" hidden="1" x14ac:dyDescent="0.3">
      <c r="A1961" t="s">
        <v>4105</v>
      </c>
      <c r="B1961" t="s">
        <v>4106</v>
      </c>
      <c r="C1961" t="str">
        <f>IFERROR(VLOOKUP(Table1[[#This Row],[Ticker]],[1]!Table2[[Symbol]:[Industry]],2,FALSE),"-")</f>
        <v>-</v>
      </c>
      <c r="D1961" t="s">
        <v>1518</v>
      </c>
      <c r="E1961">
        <v>408.61688140000001</v>
      </c>
      <c r="F1961">
        <v>206.33</v>
      </c>
      <c r="G1961">
        <v>-23.924003730644799</v>
      </c>
      <c r="H1961">
        <v>5.9487629044007004</v>
      </c>
      <c r="I1961">
        <v>-32.832733710215201</v>
      </c>
      <c r="J1961">
        <v>-3.8632519875167199</v>
      </c>
      <c r="K1961">
        <v>191.85916644481</v>
      </c>
      <c r="L1961">
        <v>214.238341871329</v>
      </c>
      <c r="M1961">
        <v>57.921110226911303</v>
      </c>
      <c r="N1961">
        <v>1.9922792209850999</v>
      </c>
      <c r="O1961">
        <v>85.479571560122096</v>
      </c>
      <c r="P1961">
        <v>25.543048372375999</v>
      </c>
      <c r="Q1961">
        <v>0.16822091807244399</v>
      </c>
    </row>
    <row r="1962" spans="1:17" hidden="1" x14ac:dyDescent="0.3">
      <c r="A1962" t="s">
        <v>4107</v>
      </c>
      <c r="B1962" t="s">
        <v>4108</v>
      </c>
      <c r="C1962" t="str">
        <f>IFERROR(VLOOKUP(Table1[[#This Row],[Ticker]],[1]!Table2[[Symbol]:[Industry]],2,FALSE),"-")</f>
        <v>-</v>
      </c>
      <c r="D1962" t="s">
        <v>21</v>
      </c>
      <c r="E1962">
        <v>408.53054550000002</v>
      </c>
      <c r="F1962">
        <v>393.35</v>
      </c>
      <c r="G1962">
        <v>-30.9657164531592</v>
      </c>
      <c r="H1962">
        <v>-2.6962552932128698</v>
      </c>
      <c r="I1962">
        <v>-16.772125401843201</v>
      </c>
      <c r="J1962">
        <v>-4.4713164771984104</v>
      </c>
      <c r="K1962">
        <v>397.72316708298001</v>
      </c>
      <c r="L1962">
        <v>403.99428916750099</v>
      </c>
      <c r="M1962">
        <v>53.027279645293</v>
      </c>
      <c r="N1962">
        <v>1.23862453144133</v>
      </c>
      <c r="O1962">
        <v>44.909114020592298</v>
      </c>
      <c r="P1962">
        <v>15.318088537085799</v>
      </c>
      <c r="Q1962">
        <v>0.13265032903950999</v>
      </c>
    </row>
    <row r="1963" spans="1:17" hidden="1" x14ac:dyDescent="0.3">
      <c r="A1963" t="s">
        <v>4109</v>
      </c>
      <c r="B1963" t="s">
        <v>4110</v>
      </c>
      <c r="C1963" t="str">
        <f>IFERROR(VLOOKUP(Table1[[#This Row],[Ticker]],[1]!Table2[[Symbol]:[Industry]],2,FALSE),"-")</f>
        <v>-</v>
      </c>
      <c r="D1963" t="s">
        <v>627</v>
      </c>
      <c r="E1963">
        <v>407.70763340500002</v>
      </c>
      <c r="F1963">
        <v>181</v>
      </c>
      <c r="G1963">
        <v>-26.596555176082902</v>
      </c>
      <c r="H1963">
        <v>-3.5821358900062799</v>
      </c>
      <c r="I1963">
        <v>-17.001944887497199</v>
      </c>
      <c r="J1963">
        <v>1.48776571212398</v>
      </c>
      <c r="K1963">
        <v>177.533069278021</v>
      </c>
      <c r="L1963">
        <v>180.00830698023901</v>
      </c>
      <c r="M1963">
        <v>50.710342520673201</v>
      </c>
      <c r="N1963">
        <v>0.44274758719221302</v>
      </c>
      <c r="O1963">
        <v>37.734806629834203</v>
      </c>
      <c r="P1963">
        <v>20.6666666666666</v>
      </c>
      <c r="Q1963">
        <v>0.27468570081914101</v>
      </c>
    </row>
    <row r="1964" spans="1:17" hidden="1" x14ac:dyDescent="0.3">
      <c r="A1964" t="s">
        <v>4111</v>
      </c>
      <c r="B1964" t="s">
        <v>4112</v>
      </c>
      <c r="C1964" t="str">
        <f>IFERROR(VLOOKUP(Table1[[#This Row],[Ticker]],[1]!Table2[[Symbol]:[Industry]],2,FALSE),"-")</f>
        <v>-</v>
      </c>
      <c r="D1964" t="s">
        <v>276</v>
      </c>
      <c r="E1964">
        <v>407.55680999999998</v>
      </c>
      <c r="F1964">
        <v>35.89</v>
      </c>
      <c r="G1964">
        <v>948.744247811778</v>
      </c>
      <c r="H1964">
        <v>-38.841602840469903</v>
      </c>
      <c r="I1964">
        <v>307.79153133262298</v>
      </c>
      <c r="J1964">
        <v>-10.5383518866686</v>
      </c>
      <c r="K1964">
        <v>42.390224169108002</v>
      </c>
      <c r="L1964">
        <v>25.343775781982099</v>
      </c>
      <c r="M1964">
        <v>18.721718315208001</v>
      </c>
      <c r="N1964">
        <v>1.4879142615398999</v>
      </c>
      <c r="O1964">
        <v>56.199498467539698</v>
      </c>
      <c r="P1964">
        <v>1146.18055555555</v>
      </c>
      <c r="Q1964">
        <v>0.20178191054671299</v>
      </c>
    </row>
    <row r="1965" spans="1:17" hidden="1" x14ac:dyDescent="0.3">
      <c r="A1965" t="s">
        <v>4113</v>
      </c>
      <c r="B1965" t="s">
        <v>4114</v>
      </c>
      <c r="C1965" t="str">
        <f>IFERROR(VLOOKUP(Table1[[#This Row],[Ticker]],[1]!Table2[[Symbol]:[Industry]],2,FALSE),"-")</f>
        <v>-</v>
      </c>
      <c r="D1965" t="s">
        <v>276</v>
      </c>
      <c r="E1965">
        <v>407.49549940000003</v>
      </c>
      <c r="F1965">
        <v>24.15</v>
      </c>
      <c r="G1965">
        <v>11.5723170253265</v>
      </c>
      <c r="H1965">
        <v>-4.3459739377045601</v>
      </c>
      <c r="I1965">
        <v>4.3139553013848397</v>
      </c>
      <c r="J1965">
        <v>-5.5686004099316397</v>
      </c>
      <c r="K1965">
        <v>24.8733880158481</v>
      </c>
      <c r="L1965">
        <v>22.3572374167988</v>
      </c>
      <c r="M1965">
        <v>38.843035003910799</v>
      </c>
      <c r="N1965">
        <v>0.119216833614134</v>
      </c>
      <c r="O1965">
        <v>32.5051759834368</v>
      </c>
      <c r="P1965">
        <v>93.402508905064195</v>
      </c>
      <c r="Q1965">
        <v>8.5956592356616998E-2</v>
      </c>
    </row>
    <row r="1966" spans="1:17" hidden="1" x14ac:dyDescent="0.3">
      <c r="A1966" t="s">
        <v>4115</v>
      </c>
      <c r="B1966" t="s">
        <v>4116</v>
      </c>
      <c r="C1966" t="str">
        <f>IFERROR(VLOOKUP(Table1[[#This Row],[Ticker]],[1]!Table2[[Symbol]:[Industry]],2,FALSE),"-")</f>
        <v>-</v>
      </c>
      <c r="D1966" t="s">
        <v>276</v>
      </c>
      <c r="E1966">
        <v>407.41152620999998</v>
      </c>
      <c r="F1966">
        <v>336.9</v>
      </c>
      <c r="G1966">
        <v>-18.502033903006801</v>
      </c>
      <c r="H1966">
        <v>-9.1362550508561302</v>
      </c>
      <c r="I1966">
        <v>-19.232372976257199</v>
      </c>
      <c r="J1966">
        <v>-4.2498658834792904</v>
      </c>
      <c r="K1966">
        <v>349.59387179082597</v>
      </c>
      <c r="L1966">
        <v>354.86003292735103</v>
      </c>
      <c r="M1966">
        <v>29.646829134955301</v>
      </c>
      <c r="N1966">
        <v>0.71624871504256804</v>
      </c>
      <c r="O1966">
        <v>45.087563075096398</v>
      </c>
      <c r="P1966">
        <v>24.754675060174002</v>
      </c>
      <c r="Q1966">
        <v>-2.5372003498893E-2</v>
      </c>
    </row>
    <row r="1967" spans="1:17" hidden="1" x14ac:dyDescent="0.3">
      <c r="A1967" t="s">
        <v>4117</v>
      </c>
      <c r="B1967" t="s">
        <v>4118</v>
      </c>
      <c r="C1967" t="str">
        <f>IFERROR(VLOOKUP(Table1[[#This Row],[Ticker]],[1]!Table2[[Symbol]:[Industry]],2,FALSE),"-")</f>
        <v>-</v>
      </c>
      <c r="D1967" t="s">
        <v>365</v>
      </c>
      <c r="E1967">
        <v>407.09936751499998</v>
      </c>
      <c r="F1967">
        <v>110.8</v>
      </c>
      <c r="G1967">
        <v>-31.8831573224215</v>
      </c>
      <c r="H1967">
        <v>-13.2990065971135</v>
      </c>
      <c r="I1967">
        <v>-19.668759975595901</v>
      </c>
      <c r="J1967">
        <v>-6.5635581772181499</v>
      </c>
      <c r="K1967">
        <v>124.815649765779</v>
      </c>
      <c r="L1967">
        <v>124.22006692863501</v>
      </c>
      <c r="M1967">
        <v>29.4327370195182</v>
      </c>
      <c r="N1967">
        <v>0.651431849003417</v>
      </c>
      <c r="O1967">
        <v>55.279783393501802</v>
      </c>
      <c r="P1967">
        <v>11.919191919191899</v>
      </c>
      <c r="Q1967">
        <v>0.14316388045882</v>
      </c>
    </row>
    <row r="1968" spans="1:17" hidden="1" x14ac:dyDescent="0.3">
      <c r="A1968" t="s">
        <v>4119</v>
      </c>
      <c r="B1968" t="s">
        <v>4120</v>
      </c>
      <c r="C1968" t="str">
        <f>IFERROR(VLOOKUP(Table1[[#This Row],[Ticker]],[1]!Table2[[Symbol]:[Industry]],2,FALSE),"-")</f>
        <v>-</v>
      </c>
      <c r="D1968" t="s">
        <v>163</v>
      </c>
      <c r="E1968">
        <v>406.48234777499999</v>
      </c>
      <c r="F1968">
        <v>2755.95</v>
      </c>
      <c r="G1968">
        <v>-12.9593186194968</v>
      </c>
      <c r="H1968">
        <v>-5.8910854299858597</v>
      </c>
      <c r="I1968">
        <v>9.0618662935884799</v>
      </c>
      <c r="J1968">
        <v>-4.0324525959881399</v>
      </c>
      <c r="K1968">
        <v>2796.9138408789399</v>
      </c>
      <c r="L1968">
        <v>2559.6723759813299</v>
      </c>
      <c r="M1968">
        <v>43.765416211081899</v>
      </c>
      <c r="N1968">
        <v>1.2878910998139701</v>
      </c>
      <c r="O1968">
        <v>28.812206317240801</v>
      </c>
      <c r="P1968">
        <v>41.468610440942399</v>
      </c>
      <c r="Q1968">
        <v>-0.10715701711857401</v>
      </c>
    </row>
    <row r="1969" spans="1:17" hidden="1" x14ac:dyDescent="0.3">
      <c r="A1969" t="s">
        <v>4121</v>
      </c>
      <c r="B1969" t="s">
        <v>4122</v>
      </c>
      <c r="C1969" t="str">
        <f>IFERROR(VLOOKUP(Table1[[#This Row],[Ticker]],[1]!Table2[[Symbol]:[Industry]],2,FALSE),"-")</f>
        <v>-</v>
      </c>
      <c r="D1969" t="s">
        <v>21</v>
      </c>
      <c r="E1969">
        <v>406.45859999999999</v>
      </c>
      <c r="F1969">
        <v>330</v>
      </c>
      <c r="G1969">
        <v>-9.2513158099190793</v>
      </c>
      <c r="H1969">
        <v>12.5668465751159</v>
      </c>
      <c r="I1969">
        <v>26.715699931135699</v>
      </c>
      <c r="J1969">
        <v>5.4126587091187801</v>
      </c>
      <c r="K1969">
        <v>298.58721303713099</v>
      </c>
      <c r="M1969">
        <v>58.346981158913003</v>
      </c>
      <c r="N1969">
        <v>0.506339066339066</v>
      </c>
      <c r="O1969">
        <v>14.484848484848399</v>
      </c>
      <c r="P1969">
        <v>132.39436619718299</v>
      </c>
    </row>
    <row r="1970" spans="1:17" hidden="1" x14ac:dyDescent="0.3">
      <c r="A1970" t="s">
        <v>4123</v>
      </c>
      <c r="B1970" t="s">
        <v>4124</v>
      </c>
      <c r="C1970" t="str">
        <f>IFERROR(VLOOKUP(Table1[[#This Row],[Ticker]],[1]!Table2[[Symbol]:[Industry]],2,FALSE),"-")</f>
        <v>-</v>
      </c>
      <c r="D1970" t="s">
        <v>127</v>
      </c>
      <c r="E1970">
        <v>406.27301605500003</v>
      </c>
      <c r="F1970">
        <v>219.2</v>
      </c>
      <c r="G1970">
        <v>33.156629116501897</v>
      </c>
      <c r="H1970">
        <v>4.2544228876922601</v>
      </c>
      <c r="I1970">
        <v>36.144089582931102</v>
      </c>
      <c r="J1970">
        <v>1.36820421846176</v>
      </c>
      <c r="K1970">
        <v>212.09879233734799</v>
      </c>
      <c r="L1970">
        <v>189.23441433856499</v>
      </c>
      <c r="M1970">
        <v>50.832558086126802</v>
      </c>
      <c r="N1970">
        <v>0.85328651998562999</v>
      </c>
      <c r="O1970">
        <v>18.567518248175102</v>
      </c>
      <c r="P1970">
        <v>87.993138936535104</v>
      </c>
      <c r="Q1970">
        <v>7.4737854328781994E-2</v>
      </c>
    </row>
    <row r="1971" spans="1:17" hidden="1" x14ac:dyDescent="0.3">
      <c r="A1971" t="s">
        <v>4125</v>
      </c>
      <c r="B1971" t="s">
        <v>4126</v>
      </c>
      <c r="C1971" t="str">
        <f>IFERROR(VLOOKUP(Table1[[#This Row],[Ticker]],[1]!Table2[[Symbol]:[Industry]],2,FALSE),"-")</f>
        <v>-</v>
      </c>
      <c r="D1971" t="s">
        <v>156</v>
      </c>
      <c r="E1971">
        <v>404.26527578000002</v>
      </c>
      <c r="F1971">
        <v>176.9</v>
      </c>
      <c r="G1971">
        <v>-8.2826767236781098</v>
      </c>
      <c r="H1971">
        <v>-5.7711105497264104</v>
      </c>
      <c r="I1971">
        <v>1.8842756182318301</v>
      </c>
      <c r="J1971">
        <v>3.3732952093767299</v>
      </c>
      <c r="K1971">
        <v>179.14757258530699</v>
      </c>
      <c r="L1971">
        <v>166.89330125991299</v>
      </c>
      <c r="M1971">
        <v>53.058492995101297</v>
      </c>
      <c r="N1971">
        <v>1.1483529065392999</v>
      </c>
      <c r="O1971">
        <v>18.711136235161</v>
      </c>
      <c r="P1971">
        <v>56.479433878814604</v>
      </c>
    </row>
    <row r="1972" spans="1:17" hidden="1" x14ac:dyDescent="0.3">
      <c r="A1972" t="s">
        <v>4127</v>
      </c>
      <c r="B1972" t="s">
        <v>4128</v>
      </c>
      <c r="C1972" t="str">
        <f>IFERROR(VLOOKUP(Table1[[#This Row],[Ticker]],[1]!Table2[[Symbol]:[Industry]],2,FALSE),"-")</f>
        <v>-</v>
      </c>
      <c r="D1972" t="s">
        <v>54</v>
      </c>
      <c r="E1972">
        <v>403.71962135000001</v>
      </c>
      <c r="F1972">
        <v>17.68</v>
      </c>
      <c r="G1972">
        <v>91.415347839487296</v>
      </c>
      <c r="H1972">
        <v>23.756273253306599</v>
      </c>
      <c r="I1972">
        <v>-19.217134760914899</v>
      </c>
      <c r="J1972">
        <v>-8.8833570617880397</v>
      </c>
      <c r="K1972">
        <v>16.145663123751799</v>
      </c>
      <c r="L1972">
        <v>15.336116475695601</v>
      </c>
      <c r="M1972">
        <v>55.558293765226999</v>
      </c>
      <c r="N1972">
        <v>2.3509754900386199</v>
      </c>
      <c r="O1972">
        <v>23.812217194570099</v>
      </c>
      <c r="P1972">
        <v>135.73333333333301</v>
      </c>
      <c r="Q1972">
        <v>8.4112758903201995E-2</v>
      </c>
    </row>
    <row r="1973" spans="1:17" hidden="1" x14ac:dyDescent="0.3">
      <c r="A1973" t="s">
        <v>4129</v>
      </c>
      <c r="B1973" t="s">
        <v>4130</v>
      </c>
      <c r="C1973" t="str">
        <f>IFERROR(VLOOKUP(Table1[[#This Row],[Ticker]],[1]!Table2[[Symbol]:[Industry]],2,FALSE),"-")</f>
        <v>-</v>
      </c>
      <c r="D1973" t="s">
        <v>627</v>
      </c>
      <c r="E1973">
        <v>403.51096323299998</v>
      </c>
      <c r="F1973">
        <v>63.06</v>
      </c>
      <c r="G1973">
        <v>-6.9425328701615596</v>
      </c>
      <c r="H1973">
        <v>9.4800188420788292</v>
      </c>
      <c r="I1973">
        <v>22.133706644233801</v>
      </c>
      <c r="J1973">
        <v>1.95735150528346</v>
      </c>
      <c r="K1973">
        <v>55.150520805822197</v>
      </c>
      <c r="L1973">
        <v>50.138320615930603</v>
      </c>
      <c r="M1973">
        <v>71.276292515819804</v>
      </c>
      <c r="N1973">
        <v>1.6511953183894099</v>
      </c>
      <c r="O1973">
        <v>2.60069774817635</v>
      </c>
      <c r="P1973">
        <v>68.16</v>
      </c>
      <c r="Q1973">
        <v>-1.5637334012928002E-2</v>
      </c>
    </row>
    <row r="1974" spans="1:17" hidden="1" x14ac:dyDescent="0.3">
      <c r="A1974" t="s">
        <v>4131</v>
      </c>
      <c r="B1974" t="s">
        <v>4132</v>
      </c>
      <c r="C1974" t="str">
        <f>IFERROR(VLOOKUP(Table1[[#This Row],[Ticker]],[1]!Table2[[Symbol]:[Industry]],2,FALSE),"-")</f>
        <v>-</v>
      </c>
      <c r="D1974" t="s">
        <v>4133</v>
      </c>
      <c r="E1974">
        <v>403.34303060000002</v>
      </c>
      <c r="F1974">
        <v>45.82</v>
      </c>
      <c r="G1974">
        <v>86.589999445765699</v>
      </c>
      <c r="H1974">
        <v>35.777506396025998</v>
      </c>
      <c r="I1974">
        <v>39.911705259347102</v>
      </c>
      <c r="J1974">
        <v>-8.3286877119630898</v>
      </c>
      <c r="K1974">
        <v>39.614350603752797</v>
      </c>
      <c r="L1974">
        <v>32.618256160545698</v>
      </c>
      <c r="M1974">
        <v>51.652701886134302</v>
      </c>
      <c r="N1974">
        <v>1.7848145720211901</v>
      </c>
      <c r="O1974">
        <v>31.383675250982101</v>
      </c>
      <c r="P1974">
        <v>117.672209026128</v>
      </c>
      <c r="Q1974">
        <v>9.6437110243643001E-2</v>
      </c>
    </row>
    <row r="1975" spans="1:17" hidden="1" x14ac:dyDescent="0.3">
      <c r="A1975" t="s">
        <v>4134</v>
      </c>
      <c r="B1975" t="s">
        <v>4135</v>
      </c>
      <c r="C1975" t="str">
        <f>IFERROR(VLOOKUP(Table1[[#This Row],[Ticker]],[1]!Table2[[Symbol]:[Industry]],2,FALSE),"-")</f>
        <v>-</v>
      </c>
      <c r="D1975" t="s">
        <v>627</v>
      </c>
      <c r="E1975">
        <v>402.72918611399899</v>
      </c>
      <c r="F1975">
        <v>22.05</v>
      </c>
      <c r="G1975">
        <v>-2.3093920349644401</v>
      </c>
      <c r="K1975">
        <v>22.064075533845699</v>
      </c>
      <c r="L1975">
        <v>20.559754299100199</v>
      </c>
      <c r="M1975">
        <v>35.6509857849477</v>
      </c>
      <c r="N1975">
        <v>1</v>
      </c>
      <c r="O1975">
        <v>18.367346938775501</v>
      </c>
      <c r="P1975">
        <v>32.035928143712503</v>
      </c>
      <c r="Q1975">
        <v>2.5042493907753999E-2</v>
      </c>
    </row>
    <row r="1976" spans="1:17" hidden="1" x14ac:dyDescent="0.3">
      <c r="A1976" t="s">
        <v>4136</v>
      </c>
      <c r="B1976" t="s">
        <v>4137</v>
      </c>
      <c r="C1976" t="str">
        <f>IFERROR(VLOOKUP(Table1[[#This Row],[Ticker]],[1]!Table2[[Symbol]:[Industry]],2,FALSE),"-")</f>
        <v>-</v>
      </c>
      <c r="D1976" t="s">
        <v>127</v>
      </c>
      <c r="E1976">
        <v>402.40508137</v>
      </c>
      <c r="F1976">
        <v>362</v>
      </c>
      <c r="G1976">
        <v>-66.0770082268685</v>
      </c>
      <c r="H1976">
        <v>-39.318855293636702</v>
      </c>
      <c r="I1976">
        <v>-40.066079908594197</v>
      </c>
      <c r="J1976">
        <v>-7.3820074818066796</v>
      </c>
      <c r="K1976">
        <v>470.54584116019799</v>
      </c>
      <c r="L1976">
        <v>506.431964403206</v>
      </c>
      <c r="M1976">
        <v>16.3984060982506</v>
      </c>
      <c r="N1976">
        <v>5.4705546026300702</v>
      </c>
      <c r="O1976">
        <v>131.76795580110499</v>
      </c>
      <c r="P1976">
        <v>4.3077366373721304</v>
      </c>
    </row>
    <row r="1977" spans="1:17" hidden="1" x14ac:dyDescent="0.3">
      <c r="A1977" t="s">
        <v>4138</v>
      </c>
      <c r="B1977" t="s">
        <v>4139</v>
      </c>
      <c r="C1977" t="str">
        <f>IFERROR(VLOOKUP(Table1[[#This Row],[Ticker]],[1]!Table2[[Symbol]:[Industry]],2,FALSE),"-")</f>
        <v>-</v>
      </c>
      <c r="D1977" t="s">
        <v>723</v>
      </c>
      <c r="E1977">
        <v>401.41196867999997</v>
      </c>
      <c r="F1977">
        <v>364.7</v>
      </c>
      <c r="G1977">
        <v>-38.063213178770198</v>
      </c>
      <c r="H1977">
        <v>-4.4114304535539297</v>
      </c>
      <c r="I1977">
        <v>-22.070739717740398</v>
      </c>
      <c r="J1977">
        <v>-4.1599099601144403</v>
      </c>
      <c r="K1977">
        <v>369.49637937825099</v>
      </c>
      <c r="L1977">
        <v>382.30406078044001</v>
      </c>
      <c r="M1977">
        <v>45.834126282685098</v>
      </c>
      <c r="N1977">
        <v>1.1965660440724299</v>
      </c>
      <c r="O1977">
        <v>32.629558541266697</v>
      </c>
      <c r="P1977">
        <v>17.569310122501602</v>
      </c>
      <c r="Q1977">
        <v>3.3126338752949998E-3</v>
      </c>
    </row>
    <row r="1978" spans="1:17" hidden="1" x14ac:dyDescent="0.3">
      <c r="A1978" t="s">
        <v>4140</v>
      </c>
      <c r="B1978" t="s">
        <v>4141</v>
      </c>
      <c r="C1978" t="str">
        <f>IFERROR(VLOOKUP(Table1[[#This Row],[Ticker]],[1]!Table2[[Symbol]:[Industry]],2,FALSE),"-")</f>
        <v>-</v>
      </c>
      <c r="D1978" t="s">
        <v>1731</v>
      </c>
      <c r="E1978">
        <v>400.54836474899997</v>
      </c>
      <c r="F1978">
        <v>138.75</v>
      </c>
      <c r="G1978">
        <v>-19.910446993132201</v>
      </c>
      <c r="H1978">
        <v>3.7268885158270302</v>
      </c>
      <c r="I1978">
        <v>-8.0249809247779496</v>
      </c>
      <c r="J1978">
        <v>-1.19256834231079</v>
      </c>
      <c r="K1978">
        <v>140.48567545463899</v>
      </c>
      <c r="L1978">
        <v>135.60760954131501</v>
      </c>
      <c r="M1978">
        <v>74.5040202072678</v>
      </c>
      <c r="N1978">
        <v>0.34030070210378</v>
      </c>
      <c r="O1978">
        <v>29.4774774774774</v>
      </c>
      <c r="P1978">
        <v>28.4127718648773</v>
      </c>
      <c r="Q1978">
        <v>-1.8683718544552998E-2</v>
      </c>
    </row>
    <row r="1979" spans="1:17" hidden="1" x14ac:dyDescent="0.3">
      <c r="A1979" t="s">
        <v>4142</v>
      </c>
      <c r="B1979" t="s">
        <v>4143</v>
      </c>
      <c r="C1979" t="str">
        <f>IFERROR(VLOOKUP(Table1[[#This Row],[Ticker]],[1]!Table2[[Symbol]:[Industry]],2,FALSE),"-")</f>
        <v>-</v>
      </c>
      <c r="D1979" t="s">
        <v>54</v>
      </c>
      <c r="E1979">
        <v>399.9744</v>
      </c>
      <c r="F1979">
        <v>9.5299999999999994</v>
      </c>
      <c r="G1979">
        <v>-105.312310302028</v>
      </c>
      <c r="H1979">
        <v>-32.190226811267699</v>
      </c>
      <c r="I1979">
        <v>-80.633094522373</v>
      </c>
      <c r="J1979">
        <v>-7.2187921185345596</v>
      </c>
      <c r="K1979">
        <v>13.406972144295899</v>
      </c>
      <c r="L1979">
        <v>20.064408013597301</v>
      </c>
      <c r="M1979">
        <v>40.4498027058399</v>
      </c>
      <c r="N1979">
        <v>0.64712276327709595</v>
      </c>
      <c r="O1979">
        <v>332.21406086043999</v>
      </c>
      <c r="P1979">
        <v>13.8590203106332</v>
      </c>
      <c r="Q1979">
        <v>0.15221276555793101</v>
      </c>
    </row>
    <row r="1980" spans="1:17" hidden="1" x14ac:dyDescent="0.3">
      <c r="A1980" t="s">
        <v>4144</v>
      </c>
      <c r="B1980" t="s">
        <v>4145</v>
      </c>
      <c r="C1980" t="str">
        <f>IFERROR(VLOOKUP(Table1[[#This Row],[Ticker]],[1]!Table2[[Symbol]:[Industry]],2,FALSE),"-")</f>
        <v>-</v>
      </c>
      <c r="D1980" t="s">
        <v>305</v>
      </c>
      <c r="E1980">
        <v>399.936645</v>
      </c>
      <c r="F1980">
        <v>74.900000000000006</v>
      </c>
      <c r="G1980">
        <v>60.586723198557998</v>
      </c>
      <c r="H1980">
        <v>-10.6050897579457</v>
      </c>
      <c r="I1980">
        <v>-10.422483178348999</v>
      </c>
      <c r="J1980">
        <v>-3.5470438577385699</v>
      </c>
      <c r="K1980">
        <v>76.4845957725895</v>
      </c>
      <c r="L1980">
        <v>68.850729122403095</v>
      </c>
      <c r="M1980">
        <v>57.1009776782358</v>
      </c>
      <c r="N1980">
        <v>0.31242699187276002</v>
      </c>
      <c r="O1980">
        <v>21.628838451268301</v>
      </c>
      <c r="P1980">
        <v>102.70635994587199</v>
      </c>
      <c r="Q1980">
        <v>9.5178790230505003E-2</v>
      </c>
    </row>
    <row r="1981" spans="1:17" hidden="1" x14ac:dyDescent="0.3">
      <c r="A1981" t="s">
        <v>4146</v>
      </c>
      <c r="B1981" t="s">
        <v>4147</v>
      </c>
      <c r="C1981" t="str">
        <f>IFERROR(VLOOKUP(Table1[[#This Row],[Ticker]],[1]!Table2[[Symbol]:[Industry]],2,FALSE),"-")</f>
        <v>-</v>
      </c>
      <c r="D1981" t="s">
        <v>180</v>
      </c>
      <c r="E1981">
        <v>399.91420210000001</v>
      </c>
      <c r="F1981">
        <v>384.9</v>
      </c>
      <c r="G1981">
        <v>115.42502830646799</v>
      </c>
      <c r="H1981">
        <v>31.738236588611201</v>
      </c>
      <c r="I1981">
        <v>88.002670091405605</v>
      </c>
      <c r="J1981">
        <v>0.222808317013484</v>
      </c>
      <c r="K1981">
        <v>317.828391605516</v>
      </c>
      <c r="L1981">
        <v>243.58095438073201</v>
      </c>
      <c r="M1981">
        <v>68.881829568012705</v>
      </c>
      <c r="N1981">
        <v>2.0019342359767802</v>
      </c>
      <c r="O1981">
        <v>8.2878669784359698</v>
      </c>
      <c r="P1981">
        <v>176.90647482014299</v>
      </c>
    </row>
    <row r="1982" spans="1:17" hidden="1" x14ac:dyDescent="0.3">
      <c r="A1982" t="s">
        <v>4148</v>
      </c>
      <c r="B1982" t="s">
        <v>4149</v>
      </c>
      <c r="C1982" t="str">
        <f>IFERROR(VLOOKUP(Table1[[#This Row],[Ticker]],[1]!Table2[[Symbol]:[Industry]],2,FALSE),"-")</f>
        <v>-</v>
      </c>
      <c r="D1982" t="s">
        <v>72</v>
      </c>
      <c r="E1982">
        <v>399.85176000000001</v>
      </c>
      <c r="F1982">
        <v>294</v>
      </c>
      <c r="G1982">
        <v>-38.571991504460399</v>
      </c>
      <c r="I1982">
        <v>-14.4660799085942</v>
      </c>
      <c r="K1982">
        <v>240.93553543611401</v>
      </c>
      <c r="M1982" s="1">
        <v>6.0965434000000003E-8</v>
      </c>
      <c r="N1982">
        <v>1.29729729729729</v>
      </c>
      <c r="O1982">
        <v>10.5442176870748</v>
      </c>
      <c r="P1982">
        <v>0.34129692832765002</v>
      </c>
    </row>
    <row r="1983" spans="1:17" hidden="1" x14ac:dyDescent="0.3">
      <c r="A1983" t="s">
        <v>4150</v>
      </c>
      <c r="B1983" t="s">
        <v>4151</v>
      </c>
      <c r="C1983" t="str">
        <f>IFERROR(VLOOKUP(Table1[[#This Row],[Ticker]],[1]!Table2[[Symbol]:[Industry]],2,FALSE),"-")</f>
        <v>-</v>
      </c>
      <c r="D1983" t="s">
        <v>141</v>
      </c>
      <c r="E1983">
        <v>399.64607519999998</v>
      </c>
      <c r="F1983">
        <v>149.52000000000001</v>
      </c>
      <c r="G1983">
        <v>-11.208470864343999</v>
      </c>
      <c r="H1983">
        <v>31.7198377845335</v>
      </c>
      <c r="I1983">
        <v>14.2994987264205</v>
      </c>
      <c r="J1983">
        <v>-6.1479351231809201</v>
      </c>
      <c r="K1983">
        <v>120.78796534756999</v>
      </c>
      <c r="L1983">
        <v>126.717006199813</v>
      </c>
      <c r="M1983">
        <v>68.830113196812704</v>
      </c>
      <c r="N1983">
        <v>2.6830716457036599</v>
      </c>
      <c r="O1983">
        <v>25.869448903156702</v>
      </c>
      <c r="P1983">
        <v>52.415902140672799</v>
      </c>
      <c r="Q1983">
        <v>3.6172886594790003E-2</v>
      </c>
    </row>
    <row r="1984" spans="1:17" hidden="1" x14ac:dyDescent="0.3">
      <c r="A1984" t="s">
        <v>4152</v>
      </c>
      <c r="B1984" t="s">
        <v>4153</v>
      </c>
      <c r="C1984" t="str">
        <f>IFERROR(VLOOKUP(Table1[[#This Row],[Ticker]],[1]!Table2[[Symbol]:[Industry]],2,FALSE),"-")</f>
        <v>-</v>
      </c>
      <c r="D1984" t="s">
        <v>72</v>
      </c>
      <c r="E1984">
        <v>398.280933</v>
      </c>
      <c r="F1984">
        <v>261.39999999999998</v>
      </c>
      <c r="G1984">
        <v>570.27091091147497</v>
      </c>
      <c r="H1984">
        <v>23.766965020579601</v>
      </c>
      <c r="I1984">
        <v>95.903788564901106</v>
      </c>
      <c r="J1984">
        <v>-8.3164029923519802</v>
      </c>
      <c r="K1984">
        <v>224.248858497437</v>
      </c>
      <c r="L1984">
        <v>150.40387625290299</v>
      </c>
      <c r="M1984">
        <v>60.9619272279743</v>
      </c>
      <c r="N1984">
        <v>0.27261834392126899</v>
      </c>
      <c r="O1984">
        <v>10.577658760520199</v>
      </c>
      <c r="P1984">
        <v>620.90457804743505</v>
      </c>
      <c r="Q1984">
        <v>0.23980002183690699</v>
      </c>
    </row>
    <row r="1985" spans="1:17" hidden="1" x14ac:dyDescent="0.3">
      <c r="A1985" t="s">
        <v>4154</v>
      </c>
      <c r="B1985" t="s">
        <v>4155</v>
      </c>
      <c r="C1985" t="str">
        <f>IFERROR(VLOOKUP(Table1[[#This Row],[Ticker]],[1]!Table2[[Symbol]:[Industry]],2,FALSE),"-")</f>
        <v>-</v>
      </c>
      <c r="D1985" t="s">
        <v>46</v>
      </c>
      <c r="E1985">
        <v>398.19510400000001</v>
      </c>
      <c r="F1985">
        <v>340.3</v>
      </c>
      <c r="G1985">
        <v>-38.961775236709897</v>
      </c>
      <c r="H1985">
        <v>-10.988242530534899</v>
      </c>
      <c r="I1985">
        <v>-23.672863992090701</v>
      </c>
      <c r="J1985">
        <v>-11.5789411318249</v>
      </c>
      <c r="K1985">
        <v>378.53553284472599</v>
      </c>
      <c r="M1985">
        <v>42.144115240341598</v>
      </c>
      <c r="N1985">
        <v>0.44335033116464401</v>
      </c>
      <c r="O1985">
        <v>73.964149280046996</v>
      </c>
      <c r="P1985">
        <v>11.5737704918032</v>
      </c>
    </row>
    <row r="1986" spans="1:17" hidden="1" x14ac:dyDescent="0.3">
      <c r="A1986" t="s">
        <v>4156</v>
      </c>
      <c r="B1986" t="s">
        <v>4157</v>
      </c>
      <c r="C1986" t="str">
        <f>IFERROR(VLOOKUP(Table1[[#This Row],[Ticker]],[1]!Table2[[Symbol]:[Industry]],2,FALSE),"-")</f>
        <v>-</v>
      </c>
      <c r="D1986" t="s">
        <v>257</v>
      </c>
      <c r="E1986">
        <v>397.36364514000002</v>
      </c>
      <c r="F1986">
        <v>168.5</v>
      </c>
      <c r="G1986">
        <v>68.2039744235597</v>
      </c>
      <c r="H1986">
        <v>30.698654161468902</v>
      </c>
      <c r="I1986">
        <v>9.0191399904684406</v>
      </c>
      <c r="J1986">
        <v>22.877361727619199</v>
      </c>
      <c r="K1986">
        <v>128.86345990881199</v>
      </c>
      <c r="L1986">
        <v>119.669569907306</v>
      </c>
      <c r="M1986">
        <v>89.915113255911095</v>
      </c>
      <c r="N1986">
        <v>1.9825607962504701</v>
      </c>
      <c r="O1986">
        <v>2.6112759643916998</v>
      </c>
      <c r="P1986">
        <v>151.492537313432</v>
      </c>
      <c r="Q1986">
        <v>6.1730000206101997E-2</v>
      </c>
    </row>
    <row r="1987" spans="1:17" hidden="1" x14ac:dyDescent="0.3">
      <c r="A1987" t="s">
        <v>4158</v>
      </c>
      <c r="B1987" t="s">
        <v>4159</v>
      </c>
      <c r="C1987" t="str">
        <f>IFERROR(VLOOKUP(Table1[[#This Row],[Ticker]],[1]!Table2[[Symbol]:[Industry]],2,FALSE),"-")</f>
        <v>-</v>
      </c>
      <c r="D1987" t="s">
        <v>276</v>
      </c>
      <c r="E1987">
        <v>395.68979646299999</v>
      </c>
      <c r="F1987">
        <v>80.930000000000007</v>
      </c>
      <c r="G1987">
        <v>42.9749716280499</v>
      </c>
      <c r="H1987">
        <v>11.8961458525245</v>
      </c>
      <c r="I1987">
        <v>-17.085997410067399</v>
      </c>
      <c r="J1987">
        <v>2.27118486209078</v>
      </c>
      <c r="K1987">
        <v>72.550232054862505</v>
      </c>
      <c r="L1987">
        <v>65.141614524015594</v>
      </c>
      <c r="M1987">
        <v>59.160130849988597</v>
      </c>
      <c r="N1987">
        <v>1.9095726116369101</v>
      </c>
      <c r="O1987">
        <v>11.454343259607001</v>
      </c>
      <c r="P1987">
        <v>90.647820965842101</v>
      </c>
      <c r="Q1987">
        <v>3.7214926291392003E-2</v>
      </c>
    </row>
    <row r="1988" spans="1:17" hidden="1" x14ac:dyDescent="0.3">
      <c r="A1988" t="s">
        <v>4160</v>
      </c>
      <c r="B1988" t="s">
        <v>4161</v>
      </c>
      <c r="C1988" t="str">
        <f>IFERROR(VLOOKUP(Table1[[#This Row],[Ticker]],[1]!Table2[[Symbol]:[Industry]],2,FALSE),"-")</f>
        <v>-</v>
      </c>
      <c r="D1988" t="s">
        <v>276</v>
      </c>
      <c r="E1988">
        <v>394.14499999999998</v>
      </c>
      <c r="F1988">
        <v>3857.45</v>
      </c>
      <c r="G1988">
        <v>73.133604018959502</v>
      </c>
      <c r="H1988">
        <v>-3.3726908343089401</v>
      </c>
      <c r="I1988">
        <v>37.247684621494301</v>
      </c>
      <c r="J1988">
        <v>-6.13173770952893</v>
      </c>
      <c r="K1988">
        <v>3856.3668955046701</v>
      </c>
      <c r="L1988">
        <v>3291.4545206841699</v>
      </c>
      <c r="M1988">
        <v>49.8410446369341</v>
      </c>
      <c r="N1988">
        <v>0.79671456089097803</v>
      </c>
      <c r="O1988">
        <v>32.082074945883903</v>
      </c>
      <c r="P1988">
        <v>139.295905707196</v>
      </c>
      <c r="Q1988">
        <v>0.14617293370339701</v>
      </c>
    </row>
    <row r="1989" spans="1:17" hidden="1" x14ac:dyDescent="0.3">
      <c r="A1989" t="s">
        <v>4162</v>
      </c>
      <c r="B1989" t="s">
        <v>4163</v>
      </c>
      <c r="C1989" t="str">
        <f>IFERROR(VLOOKUP(Table1[[#This Row],[Ticker]],[1]!Table2[[Symbol]:[Industry]],2,FALSE),"-")</f>
        <v>-</v>
      </c>
      <c r="D1989" t="s">
        <v>225</v>
      </c>
      <c r="E1989">
        <v>394.11108869999998</v>
      </c>
      <c r="F1989">
        <v>12.45</v>
      </c>
      <c r="G1989">
        <v>29.565196148650699</v>
      </c>
      <c r="H1989">
        <v>-15.557465045775601</v>
      </c>
      <c r="I1989">
        <v>12.033920091405699</v>
      </c>
      <c r="J1989">
        <v>-3.3555393205242501</v>
      </c>
      <c r="K1989">
        <v>13.2776657311608</v>
      </c>
      <c r="L1989">
        <v>11.5595334663555</v>
      </c>
      <c r="M1989">
        <v>24.0026689620403</v>
      </c>
      <c r="N1989">
        <v>0.27567472297019502</v>
      </c>
      <c r="O1989">
        <v>47.710843373493901</v>
      </c>
      <c r="P1989">
        <v>65.999999999999901</v>
      </c>
      <c r="Q1989">
        <v>6.8825582174716002E-2</v>
      </c>
    </row>
    <row r="1990" spans="1:17" hidden="1" x14ac:dyDescent="0.3">
      <c r="A1990" t="s">
        <v>4164</v>
      </c>
      <c r="B1990" t="s">
        <v>4165</v>
      </c>
      <c r="C1990" t="str">
        <f>IFERROR(VLOOKUP(Table1[[#This Row],[Ticker]],[1]!Table2[[Symbol]:[Industry]],2,FALSE),"-")</f>
        <v>-</v>
      </c>
      <c r="D1990" t="s">
        <v>46</v>
      </c>
      <c r="E1990">
        <v>393.97745376</v>
      </c>
      <c r="F1990">
        <v>80</v>
      </c>
      <c r="G1990">
        <v>119.754505103624</v>
      </c>
      <c r="H1990">
        <v>30.720692728962099</v>
      </c>
      <c r="I1990">
        <v>32.304097434872901</v>
      </c>
      <c r="J1990">
        <v>2.7924466427041801</v>
      </c>
      <c r="K1990">
        <v>66.901340515562694</v>
      </c>
      <c r="L1990">
        <v>51.161410491409001</v>
      </c>
      <c r="M1990">
        <v>82.444031880374894</v>
      </c>
      <c r="N1990">
        <v>0.286862745098039</v>
      </c>
      <c r="O1990">
        <v>2.4999999999999898</v>
      </c>
      <c r="P1990">
        <v>216.06465435342301</v>
      </c>
      <c r="Q1990">
        <v>0.23522990410523401</v>
      </c>
    </row>
    <row r="1991" spans="1:17" hidden="1" x14ac:dyDescent="0.3">
      <c r="A1991" t="s">
        <v>4166</v>
      </c>
      <c r="B1991" t="s">
        <v>4167</v>
      </c>
      <c r="C1991" t="str">
        <f>IFERROR(VLOOKUP(Table1[[#This Row],[Ticker]],[1]!Table2[[Symbol]:[Industry]],2,FALSE),"-")</f>
        <v>-</v>
      </c>
      <c r="D1991" t="s">
        <v>1401</v>
      </c>
      <c r="E1991">
        <v>393.70139540000002</v>
      </c>
      <c r="F1991">
        <v>227.32</v>
      </c>
      <c r="G1991">
        <v>-31.9089839288274</v>
      </c>
      <c r="H1991">
        <v>-8.9051576111739497</v>
      </c>
      <c r="I1991">
        <v>-11.029221363302</v>
      </c>
      <c r="J1991">
        <v>-1.94722303422208</v>
      </c>
      <c r="K1991">
        <v>231.837472503334</v>
      </c>
      <c r="L1991">
        <v>231.185802722695</v>
      </c>
      <c r="M1991">
        <v>47.917892350881303</v>
      </c>
      <c r="N1991">
        <v>0.50658513567941998</v>
      </c>
      <c r="O1991">
        <v>35.931726200950102</v>
      </c>
      <c r="P1991">
        <v>26.359088382434599</v>
      </c>
      <c r="Q1991">
        <v>-1.1338639012571001E-2</v>
      </c>
    </row>
    <row r="1992" spans="1:17" hidden="1" x14ac:dyDescent="0.3">
      <c r="A1992" t="s">
        <v>4168</v>
      </c>
      <c r="B1992" t="s">
        <v>4169</v>
      </c>
      <c r="C1992" t="str">
        <f>IFERROR(VLOOKUP(Table1[[#This Row],[Ticker]],[1]!Table2[[Symbol]:[Industry]],2,FALSE),"-")</f>
        <v>-</v>
      </c>
      <c r="E1992">
        <v>390.87967500000002</v>
      </c>
      <c r="F1992">
        <v>201.25</v>
      </c>
      <c r="G1992">
        <v>294.20516614335901</v>
      </c>
      <c r="H1992">
        <v>43.217689173733397</v>
      </c>
      <c r="I1992">
        <v>1.1061548543853901</v>
      </c>
      <c r="J1992">
        <v>7.5824442581334299</v>
      </c>
      <c r="K1992">
        <v>150.492544582459</v>
      </c>
      <c r="L1992">
        <v>123.402320484127</v>
      </c>
      <c r="M1992">
        <v>98.255731593514099</v>
      </c>
      <c r="N1992">
        <v>1.5146203345678899</v>
      </c>
      <c r="O1992">
        <v>0.22360248447204001</v>
      </c>
      <c r="P1992">
        <v>451.36986301369802</v>
      </c>
    </row>
    <row r="1993" spans="1:17" hidden="1" x14ac:dyDescent="0.3">
      <c r="A1993" t="s">
        <v>4170</v>
      </c>
      <c r="B1993" t="s">
        <v>4171</v>
      </c>
      <c r="C1993" t="str">
        <f>IFERROR(VLOOKUP(Table1[[#This Row],[Ticker]],[1]!Table2[[Symbol]:[Industry]],2,FALSE),"-")</f>
        <v>-</v>
      </c>
      <c r="D1993" t="s">
        <v>77</v>
      </c>
      <c r="E1993">
        <v>388.26526100000001</v>
      </c>
      <c r="F1993">
        <v>349.25</v>
      </c>
      <c r="G1993">
        <v>-47.049961890881498</v>
      </c>
      <c r="H1993">
        <v>-13.8309095925115</v>
      </c>
      <c r="I1993">
        <v>-26.1462578621286</v>
      </c>
      <c r="J1993">
        <v>-6.2057983555408001</v>
      </c>
      <c r="K1993">
        <v>375.91129003816798</v>
      </c>
      <c r="L1993">
        <v>387.98966679500597</v>
      </c>
      <c r="M1993">
        <v>31.330651307523802</v>
      </c>
      <c r="N1993">
        <v>1.32048273555659</v>
      </c>
      <c r="O1993">
        <v>38.6113099498926</v>
      </c>
      <c r="P1993">
        <v>7.4450084602368696</v>
      </c>
    </row>
    <row r="1994" spans="1:17" hidden="1" x14ac:dyDescent="0.3">
      <c r="A1994" t="s">
        <v>4172</v>
      </c>
      <c r="B1994" t="s">
        <v>4173</v>
      </c>
      <c r="C1994" t="str">
        <f>IFERROR(VLOOKUP(Table1[[#This Row],[Ticker]],[1]!Table2[[Symbol]:[Industry]],2,FALSE),"-")</f>
        <v>-</v>
      </c>
      <c r="D1994" t="s">
        <v>4174</v>
      </c>
      <c r="E1994">
        <v>387.31816493999997</v>
      </c>
      <c r="F1994">
        <v>47.86</v>
      </c>
      <c r="G1994">
        <v>-49.066946841521002</v>
      </c>
      <c r="H1994">
        <v>-2.5184540031308398</v>
      </c>
      <c r="I1994">
        <v>-23.540030112979199</v>
      </c>
      <c r="J1994">
        <v>2.8839083724638002</v>
      </c>
      <c r="K1994">
        <v>49.020698914297597</v>
      </c>
      <c r="L1994">
        <v>54.628825267444299</v>
      </c>
      <c r="M1994">
        <v>69.997279927612297</v>
      </c>
      <c r="N1994">
        <v>1.3998589761878599</v>
      </c>
      <c r="O1994">
        <v>72.377768491433301</v>
      </c>
      <c r="P1994">
        <v>40.3519061583577</v>
      </c>
      <c r="Q1994">
        <v>7.0824978989766002E-2</v>
      </c>
    </row>
    <row r="1995" spans="1:17" hidden="1" x14ac:dyDescent="0.3">
      <c r="A1995" t="s">
        <v>4175</v>
      </c>
      <c r="B1995" t="s">
        <v>4176</v>
      </c>
      <c r="C1995" t="str">
        <f>IFERROR(VLOOKUP(Table1[[#This Row],[Ticker]],[1]!Table2[[Symbol]:[Industry]],2,FALSE),"-")</f>
        <v>-</v>
      </c>
      <c r="D1995" t="s">
        <v>305</v>
      </c>
      <c r="E1995">
        <v>386.515378935</v>
      </c>
      <c r="F1995">
        <v>53.03</v>
      </c>
      <c r="G1995">
        <v>-16.8007257331947</v>
      </c>
      <c r="H1995">
        <v>6.8751476341333397</v>
      </c>
      <c r="I1995">
        <v>0.339706094383805</v>
      </c>
      <c r="J1995">
        <v>-10.6940668438092</v>
      </c>
      <c r="K1995">
        <v>50.615439671500702</v>
      </c>
      <c r="L1995">
        <v>46.919095825764003</v>
      </c>
      <c r="M1995">
        <v>50.515983337081003</v>
      </c>
      <c r="N1995">
        <v>2.6315469553661299</v>
      </c>
      <c r="O1995">
        <v>25.004714312653199</v>
      </c>
      <c r="P1995">
        <v>51.039589860438603</v>
      </c>
      <c r="Q1995">
        <v>0.107461565191648</v>
      </c>
    </row>
    <row r="1996" spans="1:17" hidden="1" x14ac:dyDescent="0.3">
      <c r="A1996" t="s">
        <v>4177</v>
      </c>
      <c r="B1996" t="s">
        <v>4178</v>
      </c>
      <c r="C1996" t="str">
        <f>IFERROR(VLOOKUP(Table1[[#This Row],[Ticker]],[1]!Table2[[Symbol]:[Industry]],2,FALSE),"-")</f>
        <v>-</v>
      </c>
      <c r="D1996" t="s">
        <v>54</v>
      </c>
      <c r="E1996">
        <v>386.30277653000002</v>
      </c>
      <c r="F1996">
        <v>789.75</v>
      </c>
      <c r="G1996">
        <v>-48.4467952721213</v>
      </c>
      <c r="H1996">
        <v>-8.7324129970336699</v>
      </c>
      <c r="I1996">
        <v>-18.336163341252199</v>
      </c>
      <c r="J1996">
        <v>-4.1829421660179396</v>
      </c>
      <c r="K1996">
        <v>820.03152490561195</v>
      </c>
      <c r="L1996">
        <v>846.82674007849403</v>
      </c>
      <c r="M1996">
        <v>61.2446800689155</v>
      </c>
      <c r="N1996">
        <v>0.92485417163695105</v>
      </c>
      <c r="O1996">
        <v>33.459955682177899</v>
      </c>
      <c r="P1996">
        <v>21.5</v>
      </c>
      <c r="Q1996">
        <v>6.3764498875538006E-2</v>
      </c>
    </row>
    <row r="1997" spans="1:17" hidden="1" x14ac:dyDescent="0.3">
      <c r="A1997" t="s">
        <v>4179</v>
      </c>
      <c r="B1997" t="s">
        <v>4180</v>
      </c>
      <c r="C1997" t="str">
        <f>IFERROR(VLOOKUP(Table1[[#This Row],[Ticker]],[1]!Table2[[Symbol]:[Industry]],2,FALSE),"-")</f>
        <v>-</v>
      </c>
      <c r="D1997" t="s">
        <v>54</v>
      </c>
      <c r="E1997">
        <v>386.06119033499999</v>
      </c>
      <c r="F1997">
        <v>321.2</v>
      </c>
      <c r="G1997">
        <v>114.207666550472</v>
      </c>
      <c r="H1997">
        <v>-4.5358581546454397</v>
      </c>
      <c r="I1997">
        <v>0.79203010551006603</v>
      </c>
      <c r="J1997">
        <v>-3.0700696727631702</v>
      </c>
      <c r="K1997">
        <v>319.71598064733098</v>
      </c>
      <c r="L1997">
        <v>281.80556309432399</v>
      </c>
      <c r="M1997">
        <v>52.314722953018602</v>
      </c>
      <c r="N1997">
        <v>0.38741502886923401</v>
      </c>
      <c r="O1997">
        <v>29.8256537982565</v>
      </c>
      <c r="P1997">
        <v>176.65805340223901</v>
      </c>
      <c r="Q1997">
        <v>0.14031636196083599</v>
      </c>
    </row>
    <row r="1998" spans="1:17" hidden="1" x14ac:dyDescent="0.3">
      <c r="A1998" t="s">
        <v>4181</v>
      </c>
      <c r="B1998" t="s">
        <v>4182</v>
      </c>
      <c r="C1998" t="str">
        <f>IFERROR(VLOOKUP(Table1[[#This Row],[Ticker]],[1]!Table2[[Symbol]:[Industry]],2,FALSE),"-")</f>
        <v>-</v>
      </c>
      <c r="D1998" t="s">
        <v>46</v>
      </c>
      <c r="E1998">
        <v>385.642</v>
      </c>
      <c r="F1998">
        <v>191.4</v>
      </c>
      <c r="G1998">
        <v>114.01408908162</v>
      </c>
      <c r="H1998">
        <v>-19.9414181290485</v>
      </c>
      <c r="I1998">
        <v>130.58153913902399</v>
      </c>
      <c r="J1998">
        <v>-13.627654994788699</v>
      </c>
      <c r="K1998">
        <v>193.98673359705199</v>
      </c>
      <c r="M1998">
        <v>31.076698667653002</v>
      </c>
      <c r="N1998">
        <v>0.478386289398888</v>
      </c>
      <c r="O1998">
        <v>47.857889237199501</v>
      </c>
      <c r="P1998">
        <v>155.19999999999999</v>
      </c>
    </row>
    <row r="1999" spans="1:17" hidden="1" x14ac:dyDescent="0.3">
      <c r="A1999" t="s">
        <v>4183</v>
      </c>
      <c r="B1999" t="s">
        <v>4184</v>
      </c>
      <c r="C1999" t="str">
        <f>IFERROR(VLOOKUP(Table1[[#This Row],[Ticker]],[1]!Table2[[Symbol]:[Industry]],2,FALSE),"-")</f>
        <v>-</v>
      </c>
      <c r="D1999" t="s">
        <v>474</v>
      </c>
      <c r="E1999">
        <v>384.73296187300002</v>
      </c>
      <c r="F1999">
        <v>26.77</v>
      </c>
      <c r="G1999">
        <v>49.755658373751103</v>
      </c>
      <c r="H1999">
        <v>-9.3285279774147606E-2</v>
      </c>
      <c r="I1999">
        <v>-18.733586911395399</v>
      </c>
      <c r="J1999">
        <v>-4.7508434005858504</v>
      </c>
      <c r="K1999">
        <v>23.570302694609602</v>
      </c>
      <c r="L1999">
        <v>22.209233050075699</v>
      </c>
      <c r="M1999">
        <v>43.091111877398603</v>
      </c>
      <c r="N1999">
        <v>1.1709240255311</v>
      </c>
      <c r="O1999">
        <v>23.272319760926401</v>
      </c>
      <c r="P1999">
        <v>89.474779857193397</v>
      </c>
    </row>
    <row r="2000" spans="1:17" hidden="1" x14ac:dyDescent="0.3">
      <c r="A2000" t="s">
        <v>4185</v>
      </c>
      <c r="B2000" t="s">
        <v>4186</v>
      </c>
      <c r="C2000" t="str">
        <f>IFERROR(VLOOKUP(Table1[[#This Row],[Ticker]],[1]!Table2[[Symbol]:[Industry]],2,FALSE),"-")</f>
        <v>-</v>
      </c>
      <c r="D2000" t="s">
        <v>535</v>
      </c>
      <c r="E2000">
        <v>384.62200000000001</v>
      </c>
      <c r="F2000">
        <v>442.1</v>
      </c>
      <c r="G2000">
        <v>518.82696241383701</v>
      </c>
      <c r="H2000">
        <v>43.053218177338202</v>
      </c>
      <c r="I2000">
        <v>100.79971845127</v>
      </c>
      <c r="J2000">
        <v>8.5885726578082995</v>
      </c>
      <c r="K2000">
        <v>362.13491288447801</v>
      </c>
      <c r="L2000">
        <v>255.860879439163</v>
      </c>
      <c r="M2000">
        <v>72.094530164111205</v>
      </c>
      <c r="N2000">
        <v>0.86403598385239799</v>
      </c>
      <c r="O2000">
        <v>18.1859307848902</v>
      </c>
      <c r="P2000">
        <v>580.04922319643094</v>
      </c>
      <c r="Q2000">
        <v>0.22053543746277199</v>
      </c>
    </row>
    <row r="2001" spans="1:17" hidden="1" x14ac:dyDescent="0.3">
      <c r="A2001" t="s">
        <v>4187</v>
      </c>
      <c r="B2001" t="s">
        <v>4188</v>
      </c>
      <c r="C2001" t="str">
        <f>IFERROR(VLOOKUP(Table1[[#This Row],[Ticker]],[1]!Table2[[Symbol]:[Industry]],2,FALSE),"-")</f>
        <v>-</v>
      </c>
      <c r="D2001" t="s">
        <v>40</v>
      </c>
      <c r="E2001">
        <v>383.63018399999999</v>
      </c>
      <c r="F2001">
        <v>10.199999999999999</v>
      </c>
      <c r="G2001">
        <v>-90.831282774987699</v>
      </c>
      <c r="H2001">
        <v>-15.7449517911969</v>
      </c>
      <c r="I2001">
        <v>-38.660001760982098</v>
      </c>
      <c r="J2001">
        <v>-8.5841767339191897</v>
      </c>
      <c r="K2001">
        <v>11.210090255726399</v>
      </c>
      <c r="L2001">
        <v>14.448761990746499</v>
      </c>
      <c r="M2001">
        <v>30.265690677331101</v>
      </c>
      <c r="N2001">
        <v>0.70140106064096397</v>
      </c>
      <c r="O2001">
        <v>226.96078431372499</v>
      </c>
      <c r="P2001">
        <v>7.9365079365079296</v>
      </c>
      <c r="Q2001">
        <v>0.17724487967040201</v>
      </c>
    </row>
    <row r="2002" spans="1:17" hidden="1" x14ac:dyDescent="0.3">
      <c r="A2002" t="s">
        <v>4189</v>
      </c>
      <c r="B2002" t="s">
        <v>4190</v>
      </c>
      <c r="C2002" t="str">
        <f>IFERROR(VLOOKUP(Table1[[#This Row],[Ticker]],[1]!Table2[[Symbol]:[Industry]],2,FALSE),"-")</f>
        <v>-</v>
      </c>
      <c r="D2002" t="s">
        <v>257</v>
      </c>
      <c r="E2002">
        <v>382.48066587599999</v>
      </c>
      <c r="F2002">
        <v>86.6</v>
      </c>
      <c r="G2002">
        <v>-21.053480090687199</v>
      </c>
      <c r="H2002">
        <v>-6.2115851954002403</v>
      </c>
      <c r="I2002">
        <v>-21.4040399506552</v>
      </c>
      <c r="J2002">
        <v>-3.7640744435033402</v>
      </c>
      <c r="K2002">
        <v>87.846455439824695</v>
      </c>
      <c r="L2002">
        <v>96.077692977447995</v>
      </c>
      <c r="M2002">
        <v>44.655804099595898</v>
      </c>
      <c r="N2002">
        <v>0.52188019239475203</v>
      </c>
      <c r="O2002">
        <v>100.34642032332501</v>
      </c>
      <c r="P2002">
        <v>15.6208277703604</v>
      </c>
    </row>
    <row r="2003" spans="1:17" hidden="1" x14ac:dyDescent="0.3">
      <c r="A2003" t="s">
        <v>4191</v>
      </c>
      <c r="B2003" t="s">
        <v>4192</v>
      </c>
      <c r="C2003" t="str">
        <f>IFERROR(VLOOKUP(Table1[[#This Row],[Ticker]],[1]!Table2[[Symbol]:[Industry]],2,FALSE),"-")</f>
        <v>-</v>
      </c>
      <c r="D2003" t="s">
        <v>384</v>
      </c>
      <c r="E2003">
        <v>382.19752320999999</v>
      </c>
      <c r="F2003">
        <v>291.14999999999998</v>
      </c>
      <c r="G2003">
        <v>28.217347700757699</v>
      </c>
      <c r="H2003">
        <v>0.25927002826176099</v>
      </c>
      <c r="I2003">
        <v>-20.081501136580901</v>
      </c>
      <c r="J2003">
        <v>-2.48417673391917</v>
      </c>
      <c r="K2003">
        <v>281.45992838289197</v>
      </c>
      <c r="L2003">
        <v>251.48438912752201</v>
      </c>
      <c r="M2003">
        <v>51.423523590883299</v>
      </c>
      <c r="N2003">
        <v>1.3700628184509001</v>
      </c>
      <c r="O2003">
        <v>17.705650008586598</v>
      </c>
      <c r="P2003">
        <v>84.213856374564898</v>
      </c>
      <c r="Q2003">
        <v>6.4839280146787998E-2</v>
      </c>
    </row>
    <row r="2004" spans="1:17" hidden="1" x14ac:dyDescent="0.3">
      <c r="A2004" t="s">
        <v>4193</v>
      </c>
      <c r="B2004" t="s">
        <v>4194</v>
      </c>
      <c r="C2004" t="str">
        <f>IFERROR(VLOOKUP(Table1[[#This Row],[Ticker]],[1]!Table2[[Symbol]:[Industry]],2,FALSE),"-")</f>
        <v>-</v>
      </c>
      <c r="D2004" t="s">
        <v>405</v>
      </c>
      <c r="E2004">
        <v>380.94257823999999</v>
      </c>
      <c r="F2004">
        <v>1033</v>
      </c>
      <c r="G2004">
        <v>96.487701340626899</v>
      </c>
      <c r="H2004">
        <v>23.071990134151701</v>
      </c>
      <c r="I2004">
        <v>21.9079038312431</v>
      </c>
      <c r="J2004">
        <v>-5.2508434005858398</v>
      </c>
      <c r="K2004">
        <v>888.65404885908504</v>
      </c>
      <c r="L2004">
        <v>746.82852166790303</v>
      </c>
      <c r="M2004">
        <v>68.2645185779011</v>
      </c>
      <c r="N2004">
        <v>3.26260667753639</v>
      </c>
      <c r="O2004">
        <v>8.8092933204259403</v>
      </c>
      <c r="P2004">
        <v>127.758791753941</v>
      </c>
      <c r="Q2004">
        <v>0.117304766258246</v>
      </c>
    </row>
    <row r="2005" spans="1:17" hidden="1" x14ac:dyDescent="0.3">
      <c r="A2005" t="s">
        <v>4195</v>
      </c>
      <c r="B2005" t="s">
        <v>4196</v>
      </c>
      <c r="C2005" t="str">
        <f>IFERROR(VLOOKUP(Table1[[#This Row],[Ticker]],[1]!Table2[[Symbol]:[Industry]],2,FALSE),"-")</f>
        <v>-</v>
      </c>
      <c r="D2005" t="s">
        <v>276</v>
      </c>
      <c r="E2005">
        <v>380.36250000000001</v>
      </c>
      <c r="F2005">
        <v>331.25</v>
      </c>
      <c r="G2005">
        <v>-42.748038952714197</v>
      </c>
      <c r="H2005">
        <v>-6.8068858964083097</v>
      </c>
      <c r="I2005">
        <v>-17.809700425810998</v>
      </c>
      <c r="J2005">
        <v>-4.4665467179840697</v>
      </c>
      <c r="K2005">
        <v>343.55384064094898</v>
      </c>
      <c r="L2005">
        <v>350.75237329292099</v>
      </c>
      <c r="M2005">
        <v>24.3261308769147</v>
      </c>
      <c r="N2005">
        <v>1.38543333738479</v>
      </c>
      <c r="O2005">
        <v>32.815094339622597</v>
      </c>
      <c r="P2005">
        <v>5.83067092651756</v>
      </c>
      <c r="Q2005">
        <v>3.8484307316329999E-2</v>
      </c>
    </row>
    <row r="2006" spans="1:17" hidden="1" x14ac:dyDescent="0.3">
      <c r="A2006" t="s">
        <v>4197</v>
      </c>
      <c r="B2006" t="s">
        <v>4198</v>
      </c>
      <c r="C2006" t="str">
        <f>IFERROR(VLOOKUP(Table1[[#This Row],[Ticker]],[1]!Table2[[Symbol]:[Industry]],2,FALSE),"-")</f>
        <v>-</v>
      </c>
      <c r="D2006" t="s">
        <v>21</v>
      </c>
      <c r="E2006">
        <v>379.54686094499999</v>
      </c>
      <c r="F2006">
        <v>51.22</v>
      </c>
      <c r="G2006">
        <v>-9.3606327697372507</v>
      </c>
      <c r="H2006">
        <v>-27.998078146121301</v>
      </c>
      <c r="I2006">
        <v>-59.9327465752609</v>
      </c>
      <c r="J2006">
        <v>-8.82573978898135</v>
      </c>
      <c r="K2006">
        <v>64.228302834614993</v>
      </c>
      <c r="L2006">
        <v>64.5135868096244</v>
      </c>
      <c r="M2006">
        <v>12.518199253903299</v>
      </c>
      <c r="N2006">
        <v>2.6381208064618402</v>
      </c>
      <c r="O2006">
        <v>109.390862944162</v>
      </c>
      <c r="P2006">
        <v>24.9268292682926</v>
      </c>
      <c r="Q2006">
        <v>8.8298431694019006E-2</v>
      </c>
    </row>
    <row r="2007" spans="1:17" hidden="1" x14ac:dyDescent="0.3">
      <c r="A2007" t="s">
        <v>4199</v>
      </c>
      <c r="B2007" t="s">
        <v>4200</v>
      </c>
      <c r="C2007" t="str">
        <f>IFERROR(VLOOKUP(Table1[[#This Row],[Ticker]],[1]!Table2[[Symbol]:[Industry]],2,FALSE),"-")</f>
        <v>-</v>
      </c>
      <c r="D2007" t="s">
        <v>509</v>
      </c>
      <c r="E2007">
        <v>377.88749999999999</v>
      </c>
      <c r="F2007">
        <v>513.4</v>
      </c>
      <c r="G2007">
        <v>23.5113579995745</v>
      </c>
      <c r="H2007">
        <v>-6.2880915406305604</v>
      </c>
      <c r="I2007">
        <v>2.7881573795412899</v>
      </c>
      <c r="J2007">
        <v>-3.8099831855320798</v>
      </c>
      <c r="K2007">
        <v>523.04834326913397</v>
      </c>
      <c r="L2007">
        <v>471.90104405921699</v>
      </c>
      <c r="M2007">
        <v>25.628961564254801</v>
      </c>
      <c r="N2007">
        <v>0.58085015864635303</v>
      </c>
      <c r="O2007">
        <v>19.789637709388298</v>
      </c>
      <c r="P2007">
        <v>75.942426319396802</v>
      </c>
      <c r="Q2007">
        <v>4.8836438885939998E-2</v>
      </c>
    </row>
    <row r="2008" spans="1:17" hidden="1" x14ac:dyDescent="0.3">
      <c r="A2008" t="s">
        <v>4201</v>
      </c>
      <c r="B2008" t="s">
        <v>4202</v>
      </c>
      <c r="C2008" t="str">
        <f>IFERROR(VLOOKUP(Table1[[#This Row],[Ticker]],[1]!Table2[[Symbol]:[Industry]],2,FALSE),"-")</f>
        <v>-</v>
      </c>
      <c r="D2008" t="s">
        <v>54</v>
      </c>
      <c r="E2008">
        <v>377.75341900000001</v>
      </c>
      <c r="F2008">
        <v>332.05</v>
      </c>
      <c r="G2008">
        <v>228.66333527153199</v>
      </c>
      <c r="H2008">
        <v>26.068072102092501</v>
      </c>
      <c r="I2008">
        <v>82.742620855661997</v>
      </c>
      <c r="J2008">
        <v>6.7432684738008097</v>
      </c>
      <c r="K2008">
        <v>255.26070036799001</v>
      </c>
      <c r="L2008">
        <v>189.67374422520399</v>
      </c>
      <c r="M2008">
        <v>78.474078720471496</v>
      </c>
      <c r="N2008">
        <v>1.7771645813354899</v>
      </c>
      <c r="O2008">
        <v>0.88842041861165699</v>
      </c>
      <c r="P2008">
        <v>257.8125</v>
      </c>
      <c r="Q2008">
        <v>0.17567662744321</v>
      </c>
    </row>
    <row r="2009" spans="1:17" hidden="1" x14ac:dyDescent="0.3">
      <c r="A2009" t="s">
        <v>4203</v>
      </c>
      <c r="B2009" t="s">
        <v>4204</v>
      </c>
      <c r="C2009" t="str">
        <f>IFERROR(VLOOKUP(Table1[[#This Row],[Ticker]],[1]!Table2[[Symbol]:[Industry]],2,FALSE),"-")</f>
        <v>-</v>
      </c>
      <c r="D2009" t="s">
        <v>222</v>
      </c>
      <c r="E2009">
        <v>377.74642052799999</v>
      </c>
      <c r="F2009">
        <v>135.85</v>
      </c>
      <c r="G2009">
        <v>3.9571699850534201</v>
      </c>
      <c r="H2009">
        <v>10.1264947382182</v>
      </c>
      <c r="I2009">
        <v>3.3974595370346998</v>
      </c>
      <c r="J2009">
        <v>-4.0691577779553398</v>
      </c>
      <c r="K2009">
        <v>124.181020009329</v>
      </c>
      <c r="L2009">
        <v>111.978030725362</v>
      </c>
      <c r="M2009">
        <v>49.524713895347801</v>
      </c>
      <c r="N2009">
        <v>1.04529082451903</v>
      </c>
      <c r="O2009">
        <v>6.2937062937062898</v>
      </c>
      <c r="P2009">
        <v>57.781649245063797</v>
      </c>
      <c r="Q2009">
        <v>-5.7336775790939997E-3</v>
      </c>
    </row>
    <row r="2010" spans="1:17" hidden="1" x14ac:dyDescent="0.3">
      <c r="A2010" t="s">
        <v>4205</v>
      </c>
      <c r="B2010" t="s">
        <v>4206</v>
      </c>
      <c r="C2010" t="str">
        <f>IFERROR(VLOOKUP(Table1[[#This Row],[Ticker]],[1]!Table2[[Symbol]:[Industry]],2,FALSE),"-")</f>
        <v>-</v>
      </c>
      <c r="D2010" t="s">
        <v>4207</v>
      </c>
      <c r="E2010">
        <v>376.91090229999998</v>
      </c>
      <c r="F2010">
        <v>740.9</v>
      </c>
      <c r="G2010">
        <v>15.673501284001</v>
      </c>
      <c r="H2010">
        <v>0.99932760507243801</v>
      </c>
      <c r="I2010">
        <v>-1.5612075188031</v>
      </c>
      <c r="J2010">
        <v>-6.0026420389897197</v>
      </c>
      <c r="K2010">
        <v>747.64283489134903</v>
      </c>
      <c r="L2010">
        <v>648.51715569591602</v>
      </c>
      <c r="M2010">
        <v>43.359339573316902</v>
      </c>
      <c r="N2010">
        <v>0.901616202356601</v>
      </c>
      <c r="O2010">
        <v>19.449318396544701</v>
      </c>
      <c r="P2010">
        <v>67.700316885468496</v>
      </c>
      <c r="Q2010">
        <v>0.20149109806823001</v>
      </c>
    </row>
    <row r="2011" spans="1:17" hidden="1" x14ac:dyDescent="0.3">
      <c r="A2011" t="s">
        <v>4208</v>
      </c>
      <c r="B2011" t="s">
        <v>4209</v>
      </c>
      <c r="C2011" t="str">
        <f>IFERROR(VLOOKUP(Table1[[#This Row],[Ticker]],[1]!Table2[[Symbol]:[Industry]],2,FALSE),"-")</f>
        <v>-</v>
      </c>
      <c r="D2011" t="s">
        <v>204</v>
      </c>
      <c r="E2011">
        <v>376.51721047500001</v>
      </c>
      <c r="F2011">
        <v>508.6</v>
      </c>
      <c r="G2011">
        <v>33.199324898434803</v>
      </c>
      <c r="H2011">
        <v>28.357823530649799</v>
      </c>
      <c r="I2011">
        <v>29.482008285656299</v>
      </c>
      <c r="J2011">
        <v>-8.0954076413764895</v>
      </c>
      <c r="K2011">
        <v>454.56176177666299</v>
      </c>
      <c r="L2011">
        <v>388.90586850144501</v>
      </c>
      <c r="M2011">
        <v>53.390418465035701</v>
      </c>
      <c r="N2011">
        <v>4.0409399131054196</v>
      </c>
      <c r="O2011">
        <v>30.947699567440001</v>
      </c>
      <c r="P2011">
        <v>84.241985147618095</v>
      </c>
      <c r="Q2011">
        <v>5.2768638284180998E-2</v>
      </c>
    </row>
    <row r="2012" spans="1:17" hidden="1" x14ac:dyDescent="0.3">
      <c r="A2012" t="s">
        <v>4210</v>
      </c>
      <c r="B2012" t="s">
        <v>4211</v>
      </c>
      <c r="C2012" t="str">
        <f>IFERROR(VLOOKUP(Table1[[#This Row],[Ticker]],[1]!Table2[[Symbol]:[Industry]],2,FALSE),"-")</f>
        <v>-</v>
      </c>
      <c r="D2012" t="s">
        <v>54</v>
      </c>
      <c r="E2012">
        <v>375.08767999999998</v>
      </c>
      <c r="F2012">
        <v>45.9</v>
      </c>
      <c r="G2012">
        <v>-70.412840310826496</v>
      </c>
      <c r="H2012">
        <v>13.392567728962099</v>
      </c>
      <c r="I2012">
        <v>-60.950928393442702</v>
      </c>
      <c r="J2012">
        <v>1.46651451032045</v>
      </c>
      <c r="K2012">
        <v>40.946796629993898</v>
      </c>
      <c r="L2012">
        <v>53.012995907189001</v>
      </c>
      <c r="M2012">
        <v>69.989667448939898</v>
      </c>
      <c r="N2012">
        <v>2.0236055569099198</v>
      </c>
      <c r="O2012">
        <v>102.50544662309299</v>
      </c>
      <c r="P2012">
        <v>31.8965517241379</v>
      </c>
      <c r="Q2012">
        <v>5.7208207010657999E-2</v>
      </c>
    </row>
    <row r="2013" spans="1:17" hidden="1" x14ac:dyDescent="0.3">
      <c r="A2013" t="s">
        <v>4212</v>
      </c>
      <c r="B2013" t="s">
        <v>4213</v>
      </c>
      <c r="C2013" t="str">
        <f>IFERROR(VLOOKUP(Table1[[#This Row],[Ticker]],[1]!Table2[[Symbol]:[Industry]],2,FALSE),"-")</f>
        <v>-</v>
      </c>
      <c r="D2013" t="s">
        <v>443</v>
      </c>
      <c r="E2013">
        <v>374.566507</v>
      </c>
      <c r="F2013">
        <v>306.45</v>
      </c>
      <c r="G2013">
        <v>24.191470034001</v>
      </c>
      <c r="H2013">
        <v>-1.6575123992430201</v>
      </c>
      <c r="I2013">
        <v>-68.684381215830498</v>
      </c>
      <c r="J2013">
        <v>2.3603865166154399</v>
      </c>
      <c r="K2013">
        <v>321.23130391904698</v>
      </c>
      <c r="L2013">
        <v>353.81465868857299</v>
      </c>
      <c r="M2013">
        <v>51.478586082813202</v>
      </c>
      <c r="N2013">
        <v>0.586036438962384</v>
      </c>
      <c r="O2013">
        <v>139.712840593897</v>
      </c>
      <c r="P2013">
        <v>64.581095596133096</v>
      </c>
      <c r="Q2013">
        <v>0.172127164490395</v>
      </c>
    </row>
    <row r="2014" spans="1:17" hidden="1" x14ac:dyDescent="0.3">
      <c r="A2014" t="s">
        <v>4214</v>
      </c>
      <c r="B2014" t="s">
        <v>4215</v>
      </c>
      <c r="C2014" t="str">
        <f>IFERROR(VLOOKUP(Table1[[#This Row],[Ticker]],[1]!Table2[[Symbol]:[Industry]],2,FALSE),"-")</f>
        <v>-</v>
      </c>
      <c r="D2014" t="s">
        <v>405</v>
      </c>
      <c r="E2014">
        <v>374.41508343999999</v>
      </c>
      <c r="F2014">
        <v>153.9</v>
      </c>
      <c r="G2014">
        <v>-47.841232419177501</v>
      </c>
      <c r="H2014">
        <v>-2.0822601387266899</v>
      </c>
      <c r="I2014">
        <v>-31.273782361772799</v>
      </c>
      <c r="J2014">
        <v>-8.4143654131644503</v>
      </c>
      <c r="M2014">
        <v>40.616387080265397</v>
      </c>
      <c r="O2014">
        <v>29.922027290448298</v>
      </c>
      <c r="P2014">
        <v>22.239872915011901</v>
      </c>
    </row>
    <row r="2015" spans="1:17" hidden="1" x14ac:dyDescent="0.3">
      <c r="A2015" t="s">
        <v>4216</v>
      </c>
      <c r="B2015" t="s">
        <v>4217</v>
      </c>
      <c r="C2015" t="str">
        <f>IFERROR(VLOOKUP(Table1[[#This Row],[Ticker]],[1]!Table2[[Symbol]:[Industry]],2,FALSE),"-")</f>
        <v>-</v>
      </c>
      <c r="D2015" t="s">
        <v>357</v>
      </c>
      <c r="E2015">
        <v>374.33555762499998</v>
      </c>
      <c r="F2015">
        <v>3.37</v>
      </c>
      <c r="G2015">
        <v>70.374754057669705</v>
      </c>
      <c r="H2015">
        <v>11.8124153240404</v>
      </c>
      <c r="I2015">
        <v>34.6954921438074</v>
      </c>
      <c r="J2015">
        <v>2.45533694389237</v>
      </c>
      <c r="K2015">
        <v>2.95615118167622</v>
      </c>
      <c r="L2015">
        <v>2.5399266069173199</v>
      </c>
      <c r="M2015">
        <v>84.3436164677384</v>
      </c>
      <c r="N2015">
        <v>0.775823113580699</v>
      </c>
      <c r="O2015">
        <v>1.4836795252225401</v>
      </c>
      <c r="P2015">
        <v>117.419354838709</v>
      </c>
      <c r="Q2015">
        <v>-3.1241044406486E-2</v>
      </c>
    </row>
    <row r="2016" spans="1:17" hidden="1" x14ac:dyDescent="0.3">
      <c r="A2016" t="s">
        <v>4218</v>
      </c>
      <c r="B2016" t="s">
        <v>4219</v>
      </c>
      <c r="C2016" t="str">
        <f>IFERROR(VLOOKUP(Table1[[#This Row],[Ticker]],[1]!Table2[[Symbol]:[Industry]],2,FALSE),"-")</f>
        <v>-</v>
      </c>
      <c r="D2016" t="s">
        <v>1570</v>
      </c>
      <c r="E2016">
        <v>374.16847999999999</v>
      </c>
      <c r="F2016">
        <v>609.4</v>
      </c>
      <c r="G2016">
        <v>35.892045135489496</v>
      </c>
      <c r="H2016">
        <v>4.82226001729064</v>
      </c>
      <c r="I2016">
        <v>16.2894662566286</v>
      </c>
      <c r="J2016">
        <v>-0.46923420518354197</v>
      </c>
      <c r="K2016">
        <v>568.67595113841605</v>
      </c>
      <c r="L2016">
        <v>500.987539350041</v>
      </c>
      <c r="M2016">
        <v>68.116941373744496</v>
      </c>
      <c r="N2016">
        <v>1.54967257868564</v>
      </c>
      <c r="O2016">
        <v>3.05218247456515</v>
      </c>
      <c r="P2016">
        <v>95.917055135830196</v>
      </c>
      <c r="Q2016">
        <v>0.10946156313956799</v>
      </c>
    </row>
    <row r="2017" spans="1:17" hidden="1" x14ac:dyDescent="0.3">
      <c r="A2017" t="s">
        <v>4220</v>
      </c>
      <c r="B2017" t="s">
        <v>4221</v>
      </c>
      <c r="C2017" t="str">
        <f>IFERROR(VLOOKUP(Table1[[#This Row],[Ticker]],[1]!Table2[[Symbol]:[Industry]],2,FALSE),"-")</f>
        <v>-</v>
      </c>
      <c r="D2017" t="s">
        <v>741</v>
      </c>
      <c r="E2017">
        <v>373.16630627000001</v>
      </c>
      <c r="F2017">
        <v>225.09</v>
      </c>
      <c r="G2017">
        <v>18.373149798244601</v>
      </c>
      <c r="H2017">
        <v>2.1007511353033701</v>
      </c>
      <c r="I2017">
        <v>8.7455517553798607</v>
      </c>
      <c r="J2017">
        <v>-0.81974275907585603</v>
      </c>
      <c r="K2017">
        <v>217.65897324139601</v>
      </c>
      <c r="L2017">
        <v>194.32194508240201</v>
      </c>
      <c r="M2017">
        <v>43.478451693180702</v>
      </c>
      <c r="N2017">
        <v>0.63340411299399202</v>
      </c>
      <c r="O2017">
        <v>1.7370829445999301</v>
      </c>
      <c r="P2017">
        <v>56.529902642559101</v>
      </c>
      <c r="Q2017">
        <v>8.1463636799704003E-2</v>
      </c>
    </row>
    <row r="2018" spans="1:17" hidden="1" x14ac:dyDescent="0.3">
      <c r="A2018" t="s">
        <v>4222</v>
      </c>
      <c r="B2018" t="s">
        <v>4223</v>
      </c>
      <c r="C2018" t="str">
        <f>IFERROR(VLOOKUP(Table1[[#This Row],[Ticker]],[1]!Table2[[Symbol]:[Industry]],2,FALSE),"-")</f>
        <v>-</v>
      </c>
      <c r="D2018" t="s">
        <v>54</v>
      </c>
      <c r="E2018">
        <v>372.74656800000002</v>
      </c>
      <c r="F2018">
        <v>329.3</v>
      </c>
      <c r="G2018">
        <v>36.111906342927803</v>
      </c>
      <c r="H2018">
        <v>10.5454936390872</v>
      </c>
      <c r="I2018">
        <v>66.501311395753504</v>
      </c>
      <c r="J2018">
        <v>5.7384039112421101</v>
      </c>
      <c r="K2018">
        <v>276.08029217775902</v>
      </c>
      <c r="L2018">
        <v>216.15401656867601</v>
      </c>
      <c r="M2018">
        <v>71.457986626809699</v>
      </c>
      <c r="N2018">
        <v>1.0570707070706999</v>
      </c>
      <c r="O2018">
        <v>1.7309444275736401</v>
      </c>
      <c r="P2018">
        <v>142.13235294117601</v>
      </c>
    </row>
    <row r="2019" spans="1:17" hidden="1" x14ac:dyDescent="0.3">
      <c r="A2019" t="s">
        <v>4224</v>
      </c>
      <c r="B2019" t="s">
        <v>4225</v>
      </c>
      <c r="C2019" t="str">
        <f>IFERROR(VLOOKUP(Table1[[#This Row],[Ticker]],[1]!Table2[[Symbol]:[Industry]],2,FALSE),"-")</f>
        <v>-</v>
      </c>
      <c r="D2019" t="s">
        <v>410</v>
      </c>
      <c r="E2019">
        <v>372.41568000000001</v>
      </c>
      <c r="F2019">
        <v>312.25</v>
      </c>
      <c r="G2019">
        <v>59.409439255485601</v>
      </c>
      <c r="H2019">
        <v>57.292121300390598</v>
      </c>
      <c r="I2019">
        <v>22.7070802645658</v>
      </c>
      <c r="J2019">
        <v>48.834947484132599</v>
      </c>
      <c r="K2019">
        <v>234.70692299428401</v>
      </c>
      <c r="L2019">
        <v>214.83824415039501</v>
      </c>
      <c r="M2019">
        <v>92.618029971668093</v>
      </c>
      <c r="N2019">
        <v>3.53898831858577</v>
      </c>
      <c r="O2019">
        <v>14.411529223378601</v>
      </c>
      <c r="P2019">
        <v>101.451612903225</v>
      </c>
      <c r="Q2019">
        <v>0.13089394980361899</v>
      </c>
    </row>
    <row r="2020" spans="1:17" hidden="1" x14ac:dyDescent="0.3">
      <c r="A2020" t="s">
        <v>4226</v>
      </c>
      <c r="B2020" t="s">
        <v>4227</v>
      </c>
      <c r="C2020" t="str">
        <f>IFERROR(VLOOKUP(Table1[[#This Row],[Ticker]],[1]!Table2[[Symbol]:[Industry]],2,FALSE),"-")</f>
        <v>-</v>
      </c>
      <c r="D2020" t="s">
        <v>706</v>
      </c>
      <c r="E2020">
        <v>372.35279759999997</v>
      </c>
      <c r="F2020">
        <v>238.68</v>
      </c>
      <c r="G2020">
        <v>-14.393760513549299</v>
      </c>
      <c r="H2020">
        <v>-1.12398683657906</v>
      </c>
      <c r="I2020">
        <v>-13.078197335202599</v>
      </c>
      <c r="J2020">
        <v>-1.56534005414274</v>
      </c>
      <c r="K2020">
        <v>242.675089522554</v>
      </c>
      <c r="L2020">
        <v>235.39665815177801</v>
      </c>
      <c r="M2020">
        <v>44.989028675360203</v>
      </c>
      <c r="N2020">
        <v>0.36570129232360299</v>
      </c>
      <c r="O2020">
        <v>20.663650075414701</v>
      </c>
      <c r="P2020">
        <v>19.34</v>
      </c>
      <c r="Q2020">
        <v>4.1241607973277999E-2</v>
      </c>
    </row>
    <row r="2021" spans="1:17" hidden="1" x14ac:dyDescent="0.3">
      <c r="A2021" t="s">
        <v>4228</v>
      </c>
      <c r="B2021" t="s">
        <v>4229</v>
      </c>
      <c r="C2021" t="str">
        <f>IFERROR(VLOOKUP(Table1[[#This Row],[Ticker]],[1]!Table2[[Symbol]:[Industry]],2,FALSE),"-")</f>
        <v>-</v>
      </c>
      <c r="D2021" t="s">
        <v>151</v>
      </c>
      <c r="E2021">
        <v>372.26</v>
      </c>
      <c r="F2021">
        <v>276.60000000000002</v>
      </c>
      <c r="G2021">
        <v>198.110171985509</v>
      </c>
      <c r="H2021">
        <v>-5.3171529770058603</v>
      </c>
      <c r="I2021">
        <v>119.873273304341</v>
      </c>
      <c r="J2021">
        <v>9.7909230266554399</v>
      </c>
      <c r="K2021">
        <v>248.269207817298</v>
      </c>
      <c r="L2021">
        <v>184.23450636423101</v>
      </c>
      <c r="M2021">
        <v>61.529034662188003</v>
      </c>
      <c r="N2021">
        <v>0.71137424889216405</v>
      </c>
      <c r="O2021">
        <v>12.187274041937799</v>
      </c>
      <c r="P2021">
        <v>272.77628032345001</v>
      </c>
      <c r="Q2021">
        <v>0.14283934092047401</v>
      </c>
    </row>
    <row r="2022" spans="1:17" hidden="1" x14ac:dyDescent="0.3">
      <c r="A2022" t="s">
        <v>4230</v>
      </c>
      <c r="B2022" t="s">
        <v>4231</v>
      </c>
      <c r="C2022" t="str">
        <f>IFERROR(VLOOKUP(Table1[[#This Row],[Ticker]],[1]!Table2[[Symbol]:[Industry]],2,FALSE),"-")</f>
        <v>-</v>
      </c>
      <c r="D2022" t="s">
        <v>750</v>
      </c>
      <c r="E2022">
        <v>371.82931250000001</v>
      </c>
      <c r="F2022">
        <v>310.25</v>
      </c>
      <c r="G2022">
        <v>-23.8640384405752</v>
      </c>
      <c r="H2022">
        <v>3.24368448841357</v>
      </c>
      <c r="I2022">
        <v>-25.7919634118768</v>
      </c>
      <c r="J2022">
        <v>-7.1390803382779398</v>
      </c>
      <c r="K2022">
        <v>274.39885905722298</v>
      </c>
      <c r="L2022">
        <v>288.08043252793698</v>
      </c>
      <c r="M2022">
        <v>58.074145894628401</v>
      </c>
      <c r="N2022">
        <v>1.7159078961202801</v>
      </c>
      <c r="O2022">
        <v>42.143432715551903</v>
      </c>
      <c r="P2022">
        <v>41.022727272727202</v>
      </c>
    </row>
    <row r="2023" spans="1:17" hidden="1" x14ac:dyDescent="0.3">
      <c r="A2023" t="s">
        <v>4232</v>
      </c>
      <c r="B2023" t="s">
        <v>4233</v>
      </c>
      <c r="C2023" t="str">
        <f>IFERROR(VLOOKUP(Table1[[#This Row],[Ticker]],[1]!Table2[[Symbol]:[Industry]],2,FALSE),"-")</f>
        <v>-</v>
      </c>
      <c r="D2023" t="s">
        <v>127</v>
      </c>
      <c r="E2023">
        <v>370.87838651999999</v>
      </c>
      <c r="F2023">
        <v>18.98</v>
      </c>
      <c r="G2023">
        <v>-36.4481641123404</v>
      </c>
      <c r="H2023">
        <v>4.4739219558755403</v>
      </c>
      <c r="I2023">
        <v>-24.798643418986799</v>
      </c>
      <c r="J2023">
        <v>-0.25702297165092203</v>
      </c>
      <c r="K2023">
        <v>17.525001070711198</v>
      </c>
      <c r="L2023">
        <v>18.888224055529701</v>
      </c>
      <c r="M2023">
        <v>52.410676559397601</v>
      </c>
      <c r="N2023">
        <v>2.10172708538453</v>
      </c>
      <c r="O2023">
        <v>70.706006322444594</v>
      </c>
      <c r="P2023">
        <v>18.625</v>
      </c>
      <c r="Q2023">
        <v>3.5170431334907E-2</v>
      </c>
    </row>
    <row r="2024" spans="1:17" hidden="1" x14ac:dyDescent="0.3">
      <c r="A2024" t="s">
        <v>4234</v>
      </c>
      <c r="B2024" t="s">
        <v>4235</v>
      </c>
      <c r="C2024" t="str">
        <f>IFERROR(VLOOKUP(Table1[[#This Row],[Ticker]],[1]!Table2[[Symbol]:[Industry]],2,FALSE),"-")</f>
        <v>-</v>
      </c>
      <c r="D2024" t="s">
        <v>46</v>
      </c>
      <c r="E2024">
        <v>370.11664123999998</v>
      </c>
      <c r="F2024">
        <v>49.66</v>
      </c>
      <c r="G2024">
        <v>-52.867885794219802</v>
      </c>
      <c r="H2024">
        <v>10.9314277091389</v>
      </c>
      <c r="I2024">
        <v>-15.473892408594301</v>
      </c>
      <c r="J2024">
        <v>-10.0337180183228</v>
      </c>
      <c r="K2024">
        <v>46.439010971945798</v>
      </c>
      <c r="L2024">
        <v>53.7362954419768</v>
      </c>
      <c r="M2024">
        <v>57.316313644236203</v>
      </c>
      <c r="N2024">
        <v>2.7057336725922001</v>
      </c>
      <c r="O2024">
        <v>140.636327023761</v>
      </c>
      <c r="P2024">
        <v>50.030211480362503</v>
      </c>
      <c r="Q2024">
        <v>1.0290729463850999E-2</v>
      </c>
    </row>
    <row r="2025" spans="1:17" hidden="1" x14ac:dyDescent="0.3">
      <c r="A2025" t="s">
        <v>4236</v>
      </c>
      <c r="B2025" t="s">
        <v>4237</v>
      </c>
      <c r="C2025" t="str">
        <f>IFERROR(VLOOKUP(Table1[[#This Row],[Ticker]],[1]!Table2[[Symbol]:[Industry]],2,FALSE),"-")</f>
        <v>-</v>
      </c>
      <c r="D2025" t="s">
        <v>21</v>
      </c>
      <c r="E2025">
        <v>369.829046567999</v>
      </c>
      <c r="F2025">
        <v>116.14</v>
      </c>
      <c r="G2025">
        <v>-45.056668071566499</v>
      </c>
      <c r="H2025">
        <v>-9.0605984436334097</v>
      </c>
      <c r="I2025">
        <v>-16.877602542339101</v>
      </c>
      <c r="J2025">
        <v>-5.5194518148253202</v>
      </c>
      <c r="K2025">
        <v>124.80232158971501</v>
      </c>
      <c r="L2025">
        <v>124.017584644702</v>
      </c>
      <c r="M2025">
        <v>40.1808681484193</v>
      </c>
      <c r="N2025">
        <v>0.22007301771132701</v>
      </c>
      <c r="O2025">
        <v>44.6530049939728</v>
      </c>
      <c r="P2025">
        <v>26.102062975027099</v>
      </c>
      <c r="Q2025">
        <v>2.2828865979679998E-3</v>
      </c>
    </row>
    <row r="2026" spans="1:17" hidden="1" x14ac:dyDescent="0.3">
      <c r="A2026" t="s">
        <v>4238</v>
      </c>
      <c r="B2026" t="s">
        <v>4239</v>
      </c>
      <c r="C2026" t="str">
        <f>IFERROR(VLOOKUP(Table1[[#This Row],[Ticker]],[1]!Table2[[Symbol]:[Industry]],2,FALSE),"-")</f>
        <v>-</v>
      </c>
      <c r="D2026" t="s">
        <v>959</v>
      </c>
      <c r="E2026">
        <v>369.75905999999998</v>
      </c>
      <c r="F2026">
        <v>639.75</v>
      </c>
      <c r="G2026">
        <v>74.061708129239094</v>
      </c>
      <c r="H2026">
        <v>18.178097873555799</v>
      </c>
      <c r="I2026">
        <v>16.7894004429563</v>
      </c>
      <c r="J2026">
        <v>-5.2110424055609696</v>
      </c>
      <c r="K2026">
        <v>622.08685934159598</v>
      </c>
      <c r="M2026">
        <v>47.7499045110591</v>
      </c>
      <c r="N2026">
        <v>0.97846889952153104</v>
      </c>
      <c r="O2026">
        <v>7.4638530676045303</v>
      </c>
      <c r="P2026">
        <v>149.90234375</v>
      </c>
    </row>
    <row r="2027" spans="1:17" hidden="1" x14ac:dyDescent="0.3">
      <c r="A2027" t="s">
        <v>4240</v>
      </c>
      <c r="B2027" t="s">
        <v>4241</v>
      </c>
      <c r="C2027" t="str">
        <f>IFERROR(VLOOKUP(Table1[[#This Row],[Ticker]],[1]!Table2[[Symbol]:[Industry]],2,FALSE),"-")</f>
        <v>-</v>
      </c>
      <c r="D2027" t="s">
        <v>776</v>
      </c>
      <c r="E2027">
        <v>369.47175606000002</v>
      </c>
      <c r="F2027">
        <v>82.27</v>
      </c>
      <c r="G2027">
        <v>-72.471137391230897</v>
      </c>
      <c r="H2027">
        <v>-6.7455157475556398</v>
      </c>
      <c r="I2027">
        <v>-38.8793178334601</v>
      </c>
      <c r="J2027">
        <v>-2.8651879038192298</v>
      </c>
      <c r="K2027">
        <v>87.431562176859003</v>
      </c>
      <c r="L2027">
        <v>99.955199421086206</v>
      </c>
      <c r="M2027">
        <v>40.133988187396</v>
      </c>
      <c r="N2027">
        <v>0.55498518487084003</v>
      </c>
      <c r="O2027">
        <v>84.757505773671994</v>
      </c>
      <c r="P2027">
        <v>8.2642452954336107</v>
      </c>
      <c r="Q2027">
        <v>-7.9837051327551006E-2</v>
      </c>
    </row>
    <row r="2028" spans="1:17" hidden="1" x14ac:dyDescent="0.3">
      <c r="A2028" t="s">
        <v>4242</v>
      </c>
      <c r="B2028" t="s">
        <v>4243</v>
      </c>
      <c r="C2028" t="str">
        <f>IFERROR(VLOOKUP(Table1[[#This Row],[Ticker]],[1]!Table2[[Symbol]:[Industry]],2,FALSE),"-")</f>
        <v>-</v>
      </c>
      <c r="D2028" t="s">
        <v>257</v>
      </c>
      <c r="E2028">
        <v>369.24119999999999</v>
      </c>
      <c r="F2028">
        <v>694.8</v>
      </c>
      <c r="G2028">
        <v>62.081859939103403</v>
      </c>
      <c r="H2028">
        <v>-1.54803731279666</v>
      </c>
      <c r="I2028">
        <v>43.441022077268997</v>
      </c>
      <c r="J2028">
        <v>-2.9910535247501202</v>
      </c>
      <c r="K2028">
        <v>666.33753315451099</v>
      </c>
      <c r="L2028">
        <v>540.70896363908003</v>
      </c>
      <c r="M2028">
        <v>42.940016225358001</v>
      </c>
      <c r="N2028">
        <v>0.31606163163773798</v>
      </c>
      <c r="O2028">
        <v>13.6586067933218</v>
      </c>
      <c r="P2028">
        <v>122.478386167146</v>
      </c>
      <c r="Q2028">
        <v>0.114343753340945</v>
      </c>
    </row>
    <row r="2029" spans="1:17" hidden="1" x14ac:dyDescent="0.3">
      <c r="A2029" t="s">
        <v>4244</v>
      </c>
      <c r="B2029" t="s">
        <v>4245</v>
      </c>
      <c r="C2029" t="str">
        <f>IFERROR(VLOOKUP(Table1[[#This Row],[Ticker]],[1]!Table2[[Symbol]:[Industry]],2,FALSE),"-")</f>
        <v>-</v>
      </c>
      <c r="D2029" t="s">
        <v>410</v>
      </c>
      <c r="E2029">
        <v>368.85036960000002</v>
      </c>
      <c r="F2029">
        <v>123.4</v>
      </c>
      <c r="G2029">
        <v>116.70161772732899</v>
      </c>
      <c r="H2029">
        <v>12.422188421578699</v>
      </c>
      <c r="I2029">
        <v>140.57561523836401</v>
      </c>
      <c r="J2029">
        <v>5.3365281118957899</v>
      </c>
      <c r="K2029">
        <v>108.54578604197999</v>
      </c>
      <c r="L2029">
        <v>86.705980718766</v>
      </c>
      <c r="M2029">
        <v>71.473007495370794</v>
      </c>
      <c r="N2029">
        <v>2.3039961013485599</v>
      </c>
      <c r="O2029">
        <v>2.0664505672609299</v>
      </c>
      <c r="P2029">
        <v>189.21875</v>
      </c>
    </row>
    <row r="2030" spans="1:17" hidden="1" x14ac:dyDescent="0.3">
      <c r="A2030" t="s">
        <v>4246</v>
      </c>
      <c r="B2030" t="s">
        <v>4247</v>
      </c>
      <c r="C2030" t="str">
        <f>IFERROR(VLOOKUP(Table1[[#This Row],[Ticker]],[1]!Table2[[Symbol]:[Industry]],2,FALSE),"-")</f>
        <v>-</v>
      </c>
      <c r="D2030" t="s">
        <v>121</v>
      </c>
      <c r="E2030">
        <v>368.60692499999999</v>
      </c>
      <c r="F2030">
        <v>14.9</v>
      </c>
      <c r="G2030">
        <v>-39.382507101979598</v>
      </c>
      <c r="H2030">
        <v>-0.76459798217988995</v>
      </c>
      <c r="I2030">
        <v>-12.1969009045566</v>
      </c>
      <c r="J2030">
        <v>-0.308694640255263</v>
      </c>
      <c r="K2030">
        <v>14.2949534225845</v>
      </c>
      <c r="L2030">
        <v>14.4685815849255</v>
      </c>
      <c r="M2030">
        <v>53.559705245184098</v>
      </c>
      <c r="N2030">
        <v>1.5091657773730101</v>
      </c>
      <c r="O2030">
        <v>19.194630872483199</v>
      </c>
      <c r="P2030">
        <v>32.4444444444444</v>
      </c>
      <c r="Q2030">
        <v>1.8018062572414E-2</v>
      </c>
    </row>
    <row r="2031" spans="1:17" hidden="1" x14ac:dyDescent="0.3">
      <c r="A2031" t="s">
        <v>4248</v>
      </c>
      <c r="B2031" t="s">
        <v>4249</v>
      </c>
      <c r="C2031" t="str">
        <f>IFERROR(VLOOKUP(Table1[[#This Row],[Ticker]],[1]!Table2[[Symbol]:[Industry]],2,FALSE),"-")</f>
        <v>-</v>
      </c>
      <c r="D2031" t="s">
        <v>474</v>
      </c>
      <c r="E2031">
        <v>368.54566777799999</v>
      </c>
      <c r="F2031">
        <v>44.19</v>
      </c>
      <c r="G2031">
        <v>-36.489027348197901</v>
      </c>
      <c r="H2031">
        <v>-0.56666359287696999</v>
      </c>
      <c r="I2031">
        <v>-7.2517941943085802</v>
      </c>
      <c r="J2031">
        <v>-2.8014716341409098</v>
      </c>
      <c r="K2031">
        <v>44.056414493925502</v>
      </c>
      <c r="L2031">
        <v>42.660227265824503</v>
      </c>
      <c r="M2031">
        <v>41.868624251690903</v>
      </c>
      <c r="N2031">
        <v>0.34559400411171898</v>
      </c>
      <c r="O2031">
        <v>35.0984385607603</v>
      </c>
      <c r="P2031">
        <v>54.5104895104894</v>
      </c>
      <c r="Q2031">
        <v>8.2712000243969006E-2</v>
      </c>
    </row>
    <row r="2032" spans="1:17" hidden="1" x14ac:dyDescent="0.3">
      <c r="A2032" t="s">
        <v>4250</v>
      </c>
      <c r="B2032" t="s">
        <v>4251</v>
      </c>
      <c r="C2032" t="str">
        <f>IFERROR(VLOOKUP(Table1[[#This Row],[Ticker]],[1]!Table2[[Symbol]:[Industry]],2,FALSE),"-")</f>
        <v>-</v>
      </c>
      <c r="D2032" t="s">
        <v>127</v>
      </c>
      <c r="E2032">
        <v>367.827224669999</v>
      </c>
      <c r="F2032">
        <v>69.23</v>
      </c>
      <c r="G2032">
        <v>40.067593629506597</v>
      </c>
      <c r="H2032">
        <v>-3.9185296838452</v>
      </c>
      <c r="I2032">
        <v>-25.744296118039301</v>
      </c>
      <c r="J2032">
        <v>-2.6127481624906101</v>
      </c>
      <c r="K2032">
        <v>66.685414245424496</v>
      </c>
      <c r="L2032">
        <v>64.694525894120702</v>
      </c>
      <c r="M2032">
        <v>64.934999513150103</v>
      </c>
      <c r="N2032">
        <v>1.56481050111662</v>
      </c>
      <c r="O2032">
        <v>37.079300881120901</v>
      </c>
      <c r="P2032">
        <v>82.0883745397159</v>
      </c>
      <c r="Q2032">
        <v>2.7469153197056999E-2</v>
      </c>
    </row>
    <row r="2033" spans="1:17" hidden="1" x14ac:dyDescent="0.3">
      <c r="A2033" t="s">
        <v>4252</v>
      </c>
      <c r="B2033" t="s">
        <v>4253</v>
      </c>
      <c r="C2033" t="str">
        <f>IFERROR(VLOOKUP(Table1[[#This Row],[Ticker]],[1]!Table2[[Symbol]:[Industry]],2,FALSE),"-")</f>
        <v>-</v>
      </c>
      <c r="D2033" t="s">
        <v>357</v>
      </c>
      <c r="E2033">
        <v>367.40688168499997</v>
      </c>
      <c r="F2033">
        <v>272.85000000000002</v>
      </c>
      <c r="G2033">
        <v>-28.923458419493699</v>
      </c>
      <c r="H2033">
        <v>-10.8050115163476</v>
      </c>
      <c r="I2033">
        <v>-19.422601647724701</v>
      </c>
      <c r="J2033">
        <v>-7.2043857931526301</v>
      </c>
      <c r="K2033">
        <v>272.836390753861</v>
      </c>
      <c r="L2033">
        <v>262.72177603461398</v>
      </c>
      <c r="M2033">
        <v>36.701705334172097</v>
      </c>
      <c r="N2033">
        <v>0.40102454936561699</v>
      </c>
      <c r="O2033">
        <v>29.7965915338097</v>
      </c>
      <c r="P2033">
        <v>30.863309352517899</v>
      </c>
      <c r="Q2033">
        <v>4.9241902466349999E-3</v>
      </c>
    </row>
    <row r="2034" spans="1:17" hidden="1" x14ac:dyDescent="0.3">
      <c r="A2034" t="s">
        <v>4254</v>
      </c>
      <c r="B2034" t="s">
        <v>4255</v>
      </c>
      <c r="C2034" t="str">
        <f>IFERROR(VLOOKUP(Table1[[#This Row],[Ticker]],[1]!Table2[[Symbol]:[Industry]],2,FALSE),"-")</f>
        <v>-</v>
      </c>
      <c r="D2034" t="s">
        <v>950</v>
      </c>
      <c r="E2034">
        <v>366.84146841999899</v>
      </c>
      <c r="F2034">
        <v>47.54</v>
      </c>
      <c r="G2034">
        <v>48.553320986559797</v>
      </c>
      <c r="H2034">
        <v>57.087435079486497</v>
      </c>
      <c r="I2034">
        <v>29.190654298795401</v>
      </c>
      <c r="J2034">
        <v>44.089768382634297</v>
      </c>
      <c r="K2034">
        <v>33.272670497049504</v>
      </c>
      <c r="L2034">
        <v>31.333107838429299</v>
      </c>
      <c r="M2034">
        <v>93.940814944623497</v>
      </c>
      <c r="N2034">
        <v>3.35105959788797</v>
      </c>
      <c r="O2034">
        <v>7.2780816154816899</v>
      </c>
      <c r="P2034">
        <v>85.341130604288495</v>
      </c>
      <c r="Q2034">
        <v>3.9075140688240001E-2</v>
      </c>
    </row>
    <row r="2035" spans="1:17" hidden="1" x14ac:dyDescent="0.3">
      <c r="A2035" t="s">
        <v>4256</v>
      </c>
      <c r="B2035" t="s">
        <v>4257</v>
      </c>
      <c r="C2035" t="str">
        <f>IFERROR(VLOOKUP(Table1[[#This Row],[Ticker]],[1]!Table2[[Symbol]:[Industry]],2,FALSE),"-")</f>
        <v>-</v>
      </c>
      <c r="D2035" t="s">
        <v>776</v>
      </c>
      <c r="E2035">
        <v>366.11718722000001</v>
      </c>
      <c r="F2035">
        <v>61.15</v>
      </c>
      <c r="G2035">
        <v>15.018295711268401</v>
      </c>
      <c r="H2035">
        <v>7.8381987241659399</v>
      </c>
      <c r="I2035">
        <v>-8.7341036575340691</v>
      </c>
      <c r="J2035">
        <v>-6.6620348659394804</v>
      </c>
      <c r="K2035">
        <v>57.155155926055201</v>
      </c>
      <c r="L2035">
        <v>52.333870675764501</v>
      </c>
      <c r="M2035">
        <v>46.597483219130197</v>
      </c>
      <c r="N2035">
        <v>1.32511038574528</v>
      </c>
      <c r="O2035">
        <v>17.579721995094001</v>
      </c>
      <c r="P2035">
        <v>53.836477987421297</v>
      </c>
      <c r="Q2035">
        <v>8.3570048624459006E-2</v>
      </c>
    </row>
    <row r="2036" spans="1:17" hidden="1" x14ac:dyDescent="0.3">
      <c r="A2036" t="s">
        <v>4258</v>
      </c>
      <c r="B2036" t="s">
        <v>4259</v>
      </c>
      <c r="C2036" t="str">
        <f>IFERROR(VLOOKUP(Table1[[#This Row],[Ticker]],[1]!Table2[[Symbol]:[Industry]],2,FALSE),"-")</f>
        <v>-</v>
      </c>
      <c r="D2036" t="s">
        <v>4133</v>
      </c>
      <c r="E2036">
        <v>366.08800000000002</v>
      </c>
      <c r="F2036">
        <v>270.2</v>
      </c>
      <c r="G2036">
        <v>7.1903167695694901</v>
      </c>
      <c r="H2036">
        <v>0.73718495858469302</v>
      </c>
      <c r="I2036">
        <v>32.025898701031302</v>
      </c>
      <c r="J2036">
        <v>-4.2270338767763196</v>
      </c>
      <c r="K2036">
        <v>248.106226852498</v>
      </c>
      <c r="L2036">
        <v>207.89511370044301</v>
      </c>
      <c r="M2036">
        <v>44.993668152861602</v>
      </c>
      <c r="N2036">
        <v>0.34481711944149301</v>
      </c>
      <c r="O2036">
        <v>9.9185788304959299</v>
      </c>
      <c r="P2036">
        <v>82.505910165484593</v>
      </c>
    </row>
    <row r="2037" spans="1:17" hidden="1" x14ac:dyDescent="0.3">
      <c r="A2037" t="s">
        <v>4260</v>
      </c>
      <c r="B2037" t="s">
        <v>4261</v>
      </c>
      <c r="C2037" t="str">
        <f>IFERROR(VLOOKUP(Table1[[#This Row],[Ticker]],[1]!Table2[[Symbol]:[Industry]],2,FALSE),"-")</f>
        <v>-</v>
      </c>
      <c r="D2037" t="s">
        <v>706</v>
      </c>
      <c r="E2037">
        <v>366.01687500000003</v>
      </c>
      <c r="F2037">
        <v>262.14999999999998</v>
      </c>
      <c r="G2037">
        <v>-13.268460414221501</v>
      </c>
      <c r="H2037">
        <v>-7.7076578478008901</v>
      </c>
      <c r="I2037">
        <v>-2.8028295425620899</v>
      </c>
      <c r="J2037">
        <v>-3.48805469752882</v>
      </c>
      <c r="K2037">
        <v>271.61703359710401</v>
      </c>
      <c r="L2037">
        <v>256.01232839279299</v>
      </c>
      <c r="M2037">
        <v>42.307232193355603</v>
      </c>
      <c r="N2037">
        <v>0.39642244308673202</v>
      </c>
      <c r="O2037">
        <v>32.3669654777799</v>
      </c>
      <c r="P2037">
        <v>34.504874294509897</v>
      </c>
      <c r="Q2037">
        <v>7.7808840056548007E-2</v>
      </c>
    </row>
    <row r="2038" spans="1:17" hidden="1" x14ac:dyDescent="0.3">
      <c r="A2038" t="s">
        <v>4262</v>
      </c>
      <c r="B2038" t="s">
        <v>4263</v>
      </c>
      <c r="C2038" t="str">
        <f>IFERROR(VLOOKUP(Table1[[#This Row],[Ticker]],[1]!Table2[[Symbol]:[Industry]],2,FALSE),"-")</f>
        <v>-</v>
      </c>
      <c r="D2038" t="s">
        <v>273</v>
      </c>
      <c r="E2038">
        <v>365.90394600000002</v>
      </c>
      <c r="F2038">
        <v>310.64999999999998</v>
      </c>
      <c r="G2038">
        <v>-50.138291870760803</v>
      </c>
      <c r="H2038">
        <v>-1.92873553053337</v>
      </c>
      <c r="I2038">
        <v>-33.570841813356097</v>
      </c>
      <c r="J2038">
        <v>-9.9137594812234298</v>
      </c>
      <c r="K2038">
        <v>349.184176470588</v>
      </c>
      <c r="M2038">
        <v>44.167206049248598</v>
      </c>
      <c r="O2038">
        <v>51.295670368582002</v>
      </c>
      <c r="P2038">
        <v>10.9464285714285</v>
      </c>
    </row>
    <row r="2039" spans="1:17" hidden="1" x14ac:dyDescent="0.3">
      <c r="A2039" t="s">
        <v>4264</v>
      </c>
      <c r="B2039" t="s">
        <v>4265</v>
      </c>
      <c r="C2039" t="str">
        <f>IFERROR(VLOOKUP(Table1[[#This Row],[Ticker]],[1]!Table2[[Symbol]:[Industry]],2,FALSE),"-")</f>
        <v>-</v>
      </c>
      <c r="D2039" t="s">
        <v>443</v>
      </c>
      <c r="E2039">
        <v>365.28621500399998</v>
      </c>
      <c r="F2039">
        <v>110.73</v>
      </c>
      <c r="G2039">
        <v>137.01644600709</v>
      </c>
      <c r="H2039">
        <v>38.893778365572899</v>
      </c>
      <c r="I2039">
        <v>67.582700579210496</v>
      </c>
      <c r="J2039">
        <v>-2.6427840230694701</v>
      </c>
      <c r="K2039">
        <v>75.948915321732997</v>
      </c>
      <c r="L2039">
        <v>64.001738630688294</v>
      </c>
      <c r="M2039">
        <v>70.639710979795794</v>
      </c>
      <c r="N2039">
        <v>3.0535201966558598</v>
      </c>
      <c r="O2039">
        <v>1.0566242210782999</v>
      </c>
      <c r="P2039">
        <v>176.065818997756</v>
      </c>
      <c r="Q2039">
        <v>0.108889074340006</v>
      </c>
    </row>
    <row r="2040" spans="1:17" hidden="1" x14ac:dyDescent="0.3">
      <c r="A2040" t="s">
        <v>4266</v>
      </c>
      <c r="B2040" t="s">
        <v>4267</v>
      </c>
      <c r="C2040" t="str">
        <f>IFERROR(VLOOKUP(Table1[[#This Row],[Ticker]],[1]!Table2[[Symbol]:[Industry]],2,FALSE),"-")</f>
        <v>-</v>
      </c>
      <c r="D2040" t="s">
        <v>573</v>
      </c>
      <c r="E2040">
        <v>364.52870000000001</v>
      </c>
      <c r="F2040">
        <v>295.35000000000002</v>
      </c>
      <c r="G2040">
        <v>-10.917153241343801</v>
      </c>
      <c r="H2040">
        <v>13.4569165790247</v>
      </c>
      <c r="I2040">
        <v>-3.2592024820829</v>
      </c>
      <c r="J2040">
        <v>-3.0113611999385999</v>
      </c>
      <c r="K2040">
        <v>272.336017207743</v>
      </c>
      <c r="L2040">
        <v>257.75251666677701</v>
      </c>
      <c r="M2040">
        <v>57.841328737650599</v>
      </c>
      <c r="N2040">
        <v>1.7324801167853501</v>
      </c>
      <c r="O2040">
        <v>14.2542745894701</v>
      </c>
      <c r="P2040">
        <v>39.976303317535503</v>
      </c>
      <c r="Q2040">
        <v>-5.4247470346669999E-3</v>
      </c>
    </row>
    <row r="2041" spans="1:17" hidden="1" x14ac:dyDescent="0.3">
      <c r="A2041" t="s">
        <v>4268</v>
      </c>
      <c r="B2041" t="s">
        <v>4269</v>
      </c>
      <c r="C2041" t="str">
        <f>IFERROR(VLOOKUP(Table1[[#This Row],[Ticker]],[1]!Table2[[Symbol]:[Industry]],2,FALSE),"-")</f>
        <v>-</v>
      </c>
      <c r="D2041" t="s">
        <v>989</v>
      </c>
      <c r="E2041">
        <v>364.22867302999998</v>
      </c>
      <c r="F2041">
        <v>39.15</v>
      </c>
      <c r="G2041">
        <v>-14.0555563977169</v>
      </c>
      <c r="H2041">
        <v>-3.0863692747547402</v>
      </c>
      <c r="I2041">
        <v>4.2254253075010899</v>
      </c>
      <c r="J2041">
        <v>-0.55853570827816101</v>
      </c>
      <c r="K2041">
        <v>39.835540717004697</v>
      </c>
      <c r="L2041">
        <v>36.914141014814902</v>
      </c>
      <c r="M2041">
        <v>53.7920019341421</v>
      </c>
      <c r="N2041">
        <v>0.17688633494370701</v>
      </c>
      <c r="O2041">
        <v>28.735632183907999</v>
      </c>
      <c r="P2041">
        <v>44.731977818853899</v>
      </c>
      <c r="Q2041">
        <v>4.4515049368709002E-2</v>
      </c>
    </row>
    <row r="2042" spans="1:17" hidden="1" x14ac:dyDescent="0.3">
      <c r="A2042" t="s">
        <v>4270</v>
      </c>
      <c r="B2042" t="s">
        <v>4271</v>
      </c>
      <c r="C2042" t="str">
        <f>IFERROR(VLOOKUP(Table1[[#This Row],[Ticker]],[1]!Table2[[Symbol]:[Industry]],2,FALSE),"-")</f>
        <v>-</v>
      </c>
      <c r="D2042" t="s">
        <v>54</v>
      </c>
      <c r="E2042">
        <v>364.19888750000001</v>
      </c>
      <c r="F2042">
        <v>272.75</v>
      </c>
      <c r="G2042">
        <v>17.606254980237601</v>
      </c>
      <c r="H2042">
        <v>-0.48165512398815902</v>
      </c>
      <c r="I2042">
        <v>12.8785892090527</v>
      </c>
      <c r="J2042">
        <v>-7.8045157169700303</v>
      </c>
      <c r="K2042">
        <v>255.656613391045</v>
      </c>
      <c r="L2042">
        <v>220.17552365786699</v>
      </c>
      <c r="M2042">
        <v>46.5028370378541</v>
      </c>
      <c r="N2042">
        <v>0.70930446921742296</v>
      </c>
      <c r="O2042">
        <v>13.6205316223647</v>
      </c>
      <c r="P2042">
        <v>60.5356091818716</v>
      </c>
      <c r="Q2042">
        <v>0.138725350641207</v>
      </c>
    </row>
    <row r="2043" spans="1:17" hidden="1" x14ac:dyDescent="0.3">
      <c r="A2043" t="s">
        <v>4272</v>
      </c>
      <c r="B2043" t="s">
        <v>4273</v>
      </c>
      <c r="C2043" t="str">
        <f>IFERROR(VLOOKUP(Table1[[#This Row],[Ticker]],[1]!Table2[[Symbol]:[Industry]],2,FALSE),"-")</f>
        <v>-</v>
      </c>
      <c r="D2043" t="s">
        <v>127</v>
      </c>
      <c r="E2043">
        <v>363.51737535000001</v>
      </c>
      <c r="F2043">
        <v>54.06</v>
      </c>
      <c r="G2043">
        <v>-20.805301737770701</v>
      </c>
      <c r="H2043">
        <v>-4.9980385696614702</v>
      </c>
      <c r="I2043">
        <v>-38.411285388046302</v>
      </c>
      <c r="J2043">
        <v>-3.2868794366218799</v>
      </c>
      <c r="K2043">
        <v>55.941449015984098</v>
      </c>
      <c r="L2043">
        <v>56.364912819529302</v>
      </c>
      <c r="M2043">
        <v>48.824363774320602</v>
      </c>
      <c r="N2043">
        <v>0.94867880240418001</v>
      </c>
      <c r="O2043">
        <v>97.928227894931496</v>
      </c>
      <c r="P2043">
        <v>36.687737041719302</v>
      </c>
      <c r="Q2043">
        <v>4.1519175180259001E-2</v>
      </c>
    </row>
    <row r="2044" spans="1:17" hidden="1" x14ac:dyDescent="0.3">
      <c r="A2044" t="s">
        <v>4274</v>
      </c>
      <c r="B2044" t="s">
        <v>4275</v>
      </c>
      <c r="C2044" t="str">
        <f>IFERROR(VLOOKUP(Table1[[#This Row],[Ticker]],[1]!Table2[[Symbol]:[Industry]],2,FALSE),"-")</f>
        <v>-</v>
      </c>
      <c r="D2044" t="s">
        <v>384</v>
      </c>
      <c r="E2044">
        <v>362.95857148200002</v>
      </c>
      <c r="F2044">
        <v>214.67</v>
      </c>
      <c r="G2044">
        <v>-43.490593125990898</v>
      </c>
      <c r="H2044">
        <v>11.951323359592701</v>
      </c>
      <c r="I2044">
        <v>1.23625059988027</v>
      </c>
      <c r="J2044">
        <v>7.8057409615540703</v>
      </c>
      <c r="K2044">
        <v>191.43344824453001</v>
      </c>
      <c r="L2044">
        <v>196.71950629601699</v>
      </c>
      <c r="M2044">
        <v>70.445048444885799</v>
      </c>
      <c r="N2044">
        <v>1.2645670288992901</v>
      </c>
      <c r="O2044">
        <v>24.539991615037</v>
      </c>
      <c r="P2044">
        <v>48.509166378415699</v>
      </c>
      <c r="Q2044">
        <v>-7.9999697983306001E-2</v>
      </c>
    </row>
    <row r="2045" spans="1:17" hidden="1" x14ac:dyDescent="0.3">
      <c r="A2045" t="s">
        <v>4276</v>
      </c>
      <c r="B2045" t="s">
        <v>4277</v>
      </c>
      <c r="C2045" t="str">
        <f>IFERROR(VLOOKUP(Table1[[#This Row],[Ticker]],[1]!Table2[[Symbol]:[Industry]],2,FALSE),"-")</f>
        <v>-</v>
      </c>
      <c r="D2045" t="s">
        <v>257</v>
      </c>
      <c r="E2045">
        <v>362.04599999999999</v>
      </c>
      <c r="F2045">
        <v>216.5</v>
      </c>
      <c r="G2045">
        <v>-29.194931856706798</v>
      </c>
      <c r="H2045">
        <v>3.7857333793686099</v>
      </c>
      <c r="I2045">
        <v>-33.031113847321102</v>
      </c>
      <c r="J2045">
        <v>-4.1865783349865504</v>
      </c>
      <c r="K2045">
        <v>220.59533017420199</v>
      </c>
      <c r="L2045">
        <v>225.59396181699901</v>
      </c>
      <c r="M2045">
        <v>49.229719217764803</v>
      </c>
      <c r="N2045">
        <v>0.91880004979046503</v>
      </c>
      <c r="O2045">
        <v>59.330254041570399</v>
      </c>
      <c r="P2045">
        <v>12.7604166666666</v>
      </c>
      <c r="Q2045">
        <v>0.113248139025176</v>
      </c>
    </row>
    <row r="2046" spans="1:17" hidden="1" x14ac:dyDescent="0.3">
      <c r="A2046" t="s">
        <v>4278</v>
      </c>
      <c r="B2046" t="s">
        <v>4279</v>
      </c>
      <c r="C2046" t="str">
        <f>IFERROR(VLOOKUP(Table1[[#This Row],[Ticker]],[1]!Table2[[Symbol]:[Industry]],2,FALSE),"-")</f>
        <v>-</v>
      </c>
      <c r="D2046" t="s">
        <v>950</v>
      </c>
      <c r="E2046">
        <v>360.17406149200002</v>
      </c>
      <c r="F2046">
        <v>14.48</v>
      </c>
      <c r="G2046">
        <v>31.855358922889899</v>
      </c>
      <c r="H2046">
        <v>-5.4213837737701196</v>
      </c>
      <c r="I2046">
        <v>4.3081136397927997</v>
      </c>
      <c r="J2046">
        <v>-22.618075039003902</v>
      </c>
      <c r="K2046">
        <v>14.980633028943799</v>
      </c>
      <c r="L2046">
        <v>13.381232332950701</v>
      </c>
      <c r="M2046">
        <v>41.518522844978897</v>
      </c>
      <c r="N2046">
        <v>2.6623517342701701</v>
      </c>
      <c r="O2046">
        <v>35.3591160220994</v>
      </c>
      <c r="P2046">
        <v>64.545454545454504</v>
      </c>
      <c r="Q2046">
        <v>7.3002528117552007E-2</v>
      </c>
    </row>
    <row r="2047" spans="1:17" hidden="1" x14ac:dyDescent="0.3">
      <c r="A2047" t="s">
        <v>4280</v>
      </c>
      <c r="B2047" t="s">
        <v>4281</v>
      </c>
      <c r="C2047" t="str">
        <f>IFERROR(VLOOKUP(Table1[[#This Row],[Ticker]],[1]!Table2[[Symbol]:[Industry]],2,FALSE),"-")</f>
        <v>-</v>
      </c>
      <c r="D2047" t="s">
        <v>276</v>
      </c>
      <c r="E2047">
        <v>359.89449999999999</v>
      </c>
      <c r="F2047">
        <v>335.4</v>
      </c>
      <c r="G2047">
        <v>-14.3256379263679</v>
      </c>
      <c r="H2047">
        <v>5.5731909619855404</v>
      </c>
      <c r="I2047">
        <v>-0.141900404240658</v>
      </c>
      <c r="J2047">
        <v>-12.6673989265038</v>
      </c>
      <c r="K2047">
        <v>321.67148158483502</v>
      </c>
      <c r="L2047">
        <v>300.58989823756502</v>
      </c>
      <c r="M2047">
        <v>38.790019469299402</v>
      </c>
      <c r="N2047">
        <v>2.0891360881774701</v>
      </c>
      <c r="O2047">
        <v>24.612403100775101</v>
      </c>
      <c r="P2047">
        <v>33.465976920015798</v>
      </c>
      <c r="Q2047">
        <v>8.2432922645195E-2</v>
      </c>
    </row>
    <row r="2048" spans="1:17" hidden="1" x14ac:dyDescent="0.3">
      <c r="A2048" t="s">
        <v>4282</v>
      </c>
      <c r="B2048" t="s">
        <v>4283</v>
      </c>
      <c r="C2048" t="str">
        <f>IFERROR(VLOOKUP(Table1[[#This Row],[Ticker]],[1]!Table2[[Symbol]:[Industry]],2,FALSE),"-")</f>
        <v>-</v>
      </c>
      <c r="D2048" t="s">
        <v>89</v>
      </c>
      <c r="E2048">
        <v>359.28729850000002</v>
      </c>
      <c r="F2048">
        <v>158.35</v>
      </c>
      <c r="G2048">
        <v>-7.1789705200581899</v>
      </c>
      <c r="H2048">
        <v>20.628360960574</v>
      </c>
      <c r="I2048">
        <v>-22.723943325992899</v>
      </c>
      <c r="J2048">
        <v>-2.0001616300802798</v>
      </c>
      <c r="K2048">
        <v>142.258618000909</v>
      </c>
      <c r="L2048">
        <v>150.41219345012399</v>
      </c>
      <c r="M2048">
        <v>74.319120941499307</v>
      </c>
      <c r="N2048">
        <v>4.0228789891451697</v>
      </c>
      <c r="O2048">
        <v>60.214714240606199</v>
      </c>
      <c r="P2048">
        <v>41.510277033065201</v>
      </c>
      <c r="Q2048">
        <v>4.0752254323041998E-2</v>
      </c>
    </row>
    <row r="2049" spans="1:17" hidden="1" x14ac:dyDescent="0.3">
      <c r="A2049" t="s">
        <v>4284</v>
      </c>
      <c r="B2049" t="s">
        <v>4285</v>
      </c>
      <c r="C2049" t="str">
        <f>IFERROR(VLOOKUP(Table1[[#This Row],[Ticker]],[1]!Table2[[Symbol]:[Industry]],2,FALSE),"-")</f>
        <v>-</v>
      </c>
      <c r="D2049" t="s">
        <v>127</v>
      </c>
      <c r="E2049">
        <v>358.65099579999998</v>
      </c>
      <c r="F2049">
        <v>392.2</v>
      </c>
      <c r="G2049">
        <v>43.2331367006677</v>
      </c>
      <c r="H2049">
        <v>80.060036580702601</v>
      </c>
      <c r="I2049">
        <v>23.5255983160936</v>
      </c>
      <c r="J2049">
        <v>34.069288612615402</v>
      </c>
      <c r="K2049">
        <v>259.05072286507402</v>
      </c>
      <c r="L2049">
        <v>246.94496009669299</v>
      </c>
      <c r="M2049">
        <v>82.074429884103793</v>
      </c>
      <c r="N2049">
        <v>3.7571700018677201</v>
      </c>
      <c r="O2049">
        <v>0.96889342172361503</v>
      </c>
      <c r="P2049">
        <v>104.964724327149</v>
      </c>
      <c r="Q2049">
        <v>1.5498173550467001E-2</v>
      </c>
    </row>
    <row r="2050" spans="1:17" hidden="1" x14ac:dyDescent="0.3">
      <c r="A2050" t="s">
        <v>4286</v>
      </c>
      <c r="B2050" t="s">
        <v>4287</v>
      </c>
      <c r="C2050" t="str">
        <f>IFERROR(VLOOKUP(Table1[[#This Row],[Ticker]],[1]!Table2[[Symbol]:[Industry]],2,FALSE),"-")</f>
        <v>-</v>
      </c>
      <c r="D2050" t="s">
        <v>405</v>
      </c>
      <c r="E2050">
        <v>358.41244454999998</v>
      </c>
      <c r="F2050">
        <v>143.80000000000001</v>
      </c>
      <c r="G2050">
        <v>407.53363421310502</v>
      </c>
      <c r="H2050">
        <v>10.3232568315262</v>
      </c>
      <c r="I2050">
        <v>62.792908513099803</v>
      </c>
      <c r="J2050">
        <v>-0.48129607548298298</v>
      </c>
      <c r="K2050">
        <v>132.89283394646301</v>
      </c>
      <c r="L2050">
        <v>101.054003569702</v>
      </c>
      <c r="M2050">
        <v>62.742767417389302</v>
      </c>
      <c r="N2050">
        <v>0.62916280270365799</v>
      </c>
      <c r="O2050">
        <v>4.9026425591098599</v>
      </c>
      <c r="P2050">
        <v>436.567164179104</v>
      </c>
      <c r="Q2050">
        <v>0.162345001891889</v>
      </c>
    </row>
    <row r="2051" spans="1:17" hidden="1" x14ac:dyDescent="0.3">
      <c r="A2051" t="s">
        <v>4288</v>
      </c>
      <c r="B2051" t="s">
        <v>4289</v>
      </c>
      <c r="C2051" t="str">
        <f>IFERROR(VLOOKUP(Table1[[#This Row],[Ticker]],[1]!Table2[[Symbol]:[Industry]],2,FALSE),"-")</f>
        <v>-</v>
      </c>
      <c r="D2051" t="s">
        <v>305</v>
      </c>
      <c r="E2051">
        <v>357.82430491500003</v>
      </c>
      <c r="F2051">
        <v>22.76</v>
      </c>
      <c r="G2051">
        <v>115.697652829699</v>
      </c>
      <c r="H2051">
        <v>-13.198459027167701</v>
      </c>
      <c r="I2051">
        <v>40.285597943754702</v>
      </c>
      <c r="J2051">
        <v>7.5553581498017399</v>
      </c>
      <c r="K2051">
        <v>21.711912990370699</v>
      </c>
      <c r="L2051">
        <v>17.342316360609399</v>
      </c>
      <c r="M2051">
        <v>59.199679043803201</v>
      </c>
      <c r="N2051">
        <v>0.11159815289266301</v>
      </c>
      <c r="O2051">
        <v>34.666080843585199</v>
      </c>
      <c r="P2051">
        <v>186.28930817610001</v>
      </c>
      <c r="Q2051">
        <v>0.100305365336977</v>
      </c>
    </row>
    <row r="2052" spans="1:17" hidden="1" x14ac:dyDescent="0.3">
      <c r="A2052" t="s">
        <v>4290</v>
      </c>
      <c r="B2052" t="s">
        <v>4291</v>
      </c>
      <c r="C2052" t="str">
        <f>IFERROR(VLOOKUP(Table1[[#This Row],[Ticker]],[1]!Table2[[Symbol]:[Industry]],2,FALSE),"-")</f>
        <v>-</v>
      </c>
      <c r="D2052" t="s">
        <v>21</v>
      </c>
      <c r="E2052">
        <v>357.478656</v>
      </c>
      <c r="F2052">
        <v>247.2</v>
      </c>
      <c r="G2052">
        <v>-42.296687860735702</v>
      </c>
      <c r="H2052">
        <v>-3.88850732499714</v>
      </c>
      <c r="I2052">
        <v>-46.607547871828601</v>
      </c>
      <c r="J2052">
        <v>-3.2553958542244499</v>
      </c>
      <c r="K2052">
        <v>251.33513411304199</v>
      </c>
      <c r="L2052">
        <v>260.78905137822898</v>
      </c>
      <c r="M2052">
        <v>41.326523196046502</v>
      </c>
      <c r="N2052">
        <v>0.70052036605060097</v>
      </c>
      <c r="O2052">
        <v>64.927184466019398</v>
      </c>
      <c r="P2052">
        <v>18.2775119617224</v>
      </c>
    </row>
    <row r="2053" spans="1:17" hidden="1" x14ac:dyDescent="0.3">
      <c r="A2053" t="s">
        <v>4292</v>
      </c>
      <c r="B2053" t="s">
        <v>4293</v>
      </c>
      <c r="C2053" t="str">
        <f>IFERROR(VLOOKUP(Table1[[#This Row],[Ticker]],[1]!Table2[[Symbol]:[Industry]],2,FALSE),"-")</f>
        <v>-</v>
      </c>
      <c r="D2053" t="s">
        <v>118</v>
      </c>
      <c r="E2053">
        <v>357.38411880000001</v>
      </c>
      <c r="F2053">
        <v>161.55000000000001</v>
      </c>
      <c r="G2053">
        <v>-20.410231932715998</v>
      </c>
      <c r="H2053">
        <v>-14.5772540966599</v>
      </c>
      <c r="I2053">
        <v>5.1317362879480202</v>
      </c>
      <c r="J2053">
        <v>0.63252829732053695</v>
      </c>
      <c r="K2053">
        <v>166.61981852849101</v>
      </c>
      <c r="L2053">
        <v>152.56271877189499</v>
      </c>
      <c r="M2053">
        <v>18.289844179235999</v>
      </c>
      <c r="N2053">
        <v>0.36256828333913399</v>
      </c>
      <c r="O2053">
        <v>33.116682141751703</v>
      </c>
      <c r="P2053">
        <v>31.877551020408099</v>
      </c>
      <c r="Q2053">
        <v>4.9009637743572997E-2</v>
      </c>
    </row>
    <row r="2054" spans="1:17" hidden="1" x14ac:dyDescent="0.3">
      <c r="A2054" t="s">
        <v>4294</v>
      </c>
      <c r="B2054" t="s">
        <v>4295</v>
      </c>
      <c r="C2054" t="str">
        <f>IFERROR(VLOOKUP(Table1[[#This Row],[Ticker]],[1]!Table2[[Symbol]:[Industry]],2,FALSE),"-")</f>
        <v>-</v>
      </c>
      <c r="D2054" t="s">
        <v>1210</v>
      </c>
      <c r="E2054">
        <v>357.05100950000002</v>
      </c>
      <c r="F2054">
        <v>147.5</v>
      </c>
      <c r="G2054">
        <v>388.32879904136598</v>
      </c>
      <c r="H2054">
        <v>-2.5837718564692298</v>
      </c>
      <c r="I2054">
        <v>106.052438609924</v>
      </c>
      <c r="J2054">
        <v>4.97930400787825</v>
      </c>
      <c r="K2054">
        <v>134.64054391576099</v>
      </c>
      <c r="L2054">
        <v>100.076584547501</v>
      </c>
      <c r="M2054">
        <v>65.967872121936594</v>
      </c>
      <c r="N2054">
        <v>0.33581201872578398</v>
      </c>
      <c r="O2054">
        <v>16.1016949152542</v>
      </c>
      <c r="P2054">
        <v>422.12389380530902</v>
      </c>
      <c r="Q2054">
        <v>0.32062228816809002</v>
      </c>
    </row>
    <row r="2055" spans="1:17" hidden="1" x14ac:dyDescent="0.3">
      <c r="A2055" t="s">
        <v>4296</v>
      </c>
      <c r="B2055" t="s">
        <v>4297</v>
      </c>
      <c r="C2055" t="str">
        <f>IFERROR(VLOOKUP(Table1[[#This Row],[Ticker]],[1]!Table2[[Symbol]:[Industry]],2,FALSE),"-")</f>
        <v>-</v>
      </c>
      <c r="D2055" t="s">
        <v>257</v>
      </c>
      <c r="E2055">
        <v>356.92574005199998</v>
      </c>
      <c r="F2055">
        <v>129.54</v>
      </c>
      <c r="G2055">
        <v>-28.6149253148361</v>
      </c>
      <c r="H2055">
        <v>0.90323241150179201</v>
      </c>
      <c r="I2055">
        <v>-11.302471942955799</v>
      </c>
      <c r="J2055">
        <v>-0.89956134930379394</v>
      </c>
      <c r="K2055">
        <v>130.679307044551</v>
      </c>
      <c r="L2055">
        <v>128.949903749215</v>
      </c>
      <c r="M2055">
        <v>50.786207394650297</v>
      </c>
      <c r="N2055">
        <v>1.2436207987113601</v>
      </c>
      <c r="O2055">
        <v>10.6144820132777</v>
      </c>
      <c r="P2055">
        <v>7.4129353233830697</v>
      </c>
      <c r="Q2055">
        <v>3.0821025855213E-2</v>
      </c>
    </row>
    <row r="2056" spans="1:17" hidden="1" x14ac:dyDescent="0.3">
      <c r="A2056" t="s">
        <v>4298</v>
      </c>
      <c r="B2056" t="s">
        <v>4299</v>
      </c>
      <c r="C2056" t="str">
        <f>IFERROR(VLOOKUP(Table1[[#This Row],[Ticker]],[1]!Table2[[Symbol]:[Industry]],2,FALSE),"-")</f>
        <v>-</v>
      </c>
      <c r="D2056" t="s">
        <v>305</v>
      </c>
      <c r="E2056">
        <v>355.11869539499997</v>
      </c>
      <c r="F2056">
        <v>183.32</v>
      </c>
      <c r="G2056">
        <v>-14.315131968502</v>
      </c>
      <c r="H2056">
        <v>-11.431625262390201</v>
      </c>
      <c r="I2056">
        <v>28.9299864238391</v>
      </c>
      <c r="J2056">
        <v>-5.3126954476777399</v>
      </c>
      <c r="K2056">
        <v>174.72739763982599</v>
      </c>
      <c r="L2056">
        <v>161.33959348756801</v>
      </c>
      <c r="M2056">
        <v>50.410953571231602</v>
      </c>
      <c r="N2056">
        <v>0.497613901250264</v>
      </c>
      <c r="O2056">
        <v>30.3458433340606</v>
      </c>
      <c r="P2056">
        <v>68.415250344510795</v>
      </c>
      <c r="Q2056">
        <v>6.8127188871262997E-2</v>
      </c>
    </row>
    <row r="2057" spans="1:17" hidden="1" x14ac:dyDescent="0.3">
      <c r="A2057" t="s">
        <v>4300</v>
      </c>
      <c r="B2057" t="s">
        <v>4301</v>
      </c>
      <c r="C2057" t="str">
        <f>IFERROR(VLOOKUP(Table1[[#This Row],[Ticker]],[1]!Table2[[Symbol]:[Industry]],2,FALSE),"-")</f>
        <v>-</v>
      </c>
      <c r="D2057" t="s">
        <v>1670</v>
      </c>
      <c r="E2057">
        <v>353.22745599999899</v>
      </c>
      <c r="F2057">
        <v>63.25</v>
      </c>
      <c r="G2057">
        <v>-10.76501837288</v>
      </c>
      <c r="H2057">
        <v>-1.21523525621132</v>
      </c>
      <c r="I2057">
        <v>-1.1496420346062499</v>
      </c>
      <c r="J2057">
        <v>-1.5679368838254999</v>
      </c>
      <c r="K2057">
        <v>63.622167113390802</v>
      </c>
      <c r="L2057">
        <v>60.910563190790498</v>
      </c>
      <c r="M2057">
        <v>59.429581906584403</v>
      </c>
      <c r="N2057">
        <v>0.66031529663812005</v>
      </c>
      <c r="O2057">
        <v>23.320158102766701</v>
      </c>
      <c r="P2057">
        <v>26.880641925777301</v>
      </c>
      <c r="Q2057">
        <v>-2.7277470216565999E-2</v>
      </c>
    </row>
    <row r="2058" spans="1:17" hidden="1" x14ac:dyDescent="0.3">
      <c r="A2058" t="s">
        <v>4302</v>
      </c>
      <c r="B2058" t="s">
        <v>4303</v>
      </c>
      <c r="C2058" t="str">
        <f>IFERROR(VLOOKUP(Table1[[#This Row],[Ticker]],[1]!Table2[[Symbol]:[Industry]],2,FALSE),"-")</f>
        <v>-</v>
      </c>
      <c r="D2058" t="s">
        <v>138</v>
      </c>
      <c r="E2058">
        <v>352.37351376499998</v>
      </c>
      <c r="F2058">
        <v>104.15</v>
      </c>
      <c r="G2058">
        <v>-51.076943139651597</v>
      </c>
      <c r="H2058">
        <v>-3.0195213527153899</v>
      </c>
      <c r="I2058">
        <v>-14.855958071668301</v>
      </c>
      <c r="J2058">
        <v>-4.1195302692727198</v>
      </c>
      <c r="K2058">
        <v>103.01232660560299</v>
      </c>
      <c r="L2058">
        <v>111.94257345165001</v>
      </c>
      <c r="M2058">
        <v>41.868503262793702</v>
      </c>
      <c r="N2058">
        <v>0.86783287094043804</v>
      </c>
      <c r="O2058">
        <v>57.465194431108898</v>
      </c>
      <c r="P2058">
        <v>28.027043638598599</v>
      </c>
      <c r="Q2058">
        <v>9.1249768621689001E-2</v>
      </c>
    </row>
    <row r="2059" spans="1:17" hidden="1" x14ac:dyDescent="0.3">
      <c r="A2059" t="s">
        <v>4304</v>
      </c>
      <c r="B2059" t="s">
        <v>4305</v>
      </c>
      <c r="C2059" t="str">
        <f>IFERROR(VLOOKUP(Table1[[#This Row],[Ticker]],[1]!Table2[[Symbol]:[Industry]],2,FALSE),"-")</f>
        <v>-</v>
      </c>
      <c r="D2059" t="s">
        <v>257</v>
      </c>
      <c r="E2059">
        <v>352.32977</v>
      </c>
      <c r="F2059">
        <v>700</v>
      </c>
      <c r="G2059">
        <v>69.8583580862812</v>
      </c>
      <c r="H2059">
        <v>4.9284956248291998</v>
      </c>
      <c r="I2059">
        <v>10.437967146098</v>
      </c>
      <c r="J2059">
        <v>-1.49977043921245</v>
      </c>
      <c r="K2059">
        <v>664.65108157824898</v>
      </c>
      <c r="L2059">
        <v>583.68390455640304</v>
      </c>
      <c r="M2059">
        <v>70.145551649979396</v>
      </c>
      <c r="N2059">
        <v>1.18373879641485</v>
      </c>
      <c r="O2059">
        <v>8</v>
      </c>
      <c r="P2059">
        <v>129.43297279580401</v>
      </c>
      <c r="Q2059">
        <v>0.15590410179316699</v>
      </c>
    </row>
    <row r="2060" spans="1:17" hidden="1" x14ac:dyDescent="0.3">
      <c r="A2060" t="s">
        <v>4306</v>
      </c>
      <c r="B2060" t="s">
        <v>4307</v>
      </c>
      <c r="C2060" t="str">
        <f>IFERROR(VLOOKUP(Table1[[#This Row],[Ticker]],[1]!Table2[[Symbol]:[Industry]],2,FALSE),"-")</f>
        <v>-</v>
      </c>
      <c r="D2060" t="s">
        <v>357</v>
      </c>
      <c r="E2060">
        <v>351.98589650000002</v>
      </c>
      <c r="F2060">
        <v>306.7</v>
      </c>
      <c r="G2060">
        <v>-28.624297685756598</v>
      </c>
      <c r="H2060">
        <v>3.8459882372363299</v>
      </c>
      <c r="I2060">
        <v>-21.497668222401199</v>
      </c>
      <c r="J2060">
        <v>3.48559070794128</v>
      </c>
      <c r="K2060">
        <v>294.377275933786</v>
      </c>
      <c r="L2060">
        <v>293.73373064613901</v>
      </c>
      <c r="M2060">
        <v>65.709957193599607</v>
      </c>
      <c r="N2060">
        <v>0.61195769338795503</v>
      </c>
      <c r="O2060">
        <v>32.034561460710798</v>
      </c>
      <c r="P2060">
        <v>42.651162790697597</v>
      </c>
      <c r="Q2060">
        <v>8.2213995887853997E-2</v>
      </c>
    </row>
    <row r="2061" spans="1:17" hidden="1" x14ac:dyDescent="0.3">
      <c r="A2061" t="s">
        <v>4308</v>
      </c>
      <c r="B2061" t="s">
        <v>4309</v>
      </c>
      <c r="C2061" t="str">
        <f>IFERROR(VLOOKUP(Table1[[#This Row],[Ticker]],[1]!Table2[[Symbol]:[Industry]],2,FALSE),"-")</f>
        <v>-</v>
      </c>
      <c r="E2061">
        <v>350.19201172499999</v>
      </c>
      <c r="F2061">
        <v>1195.4000000000001</v>
      </c>
      <c r="G2061">
        <v>1178.1288538502899</v>
      </c>
      <c r="H2061">
        <v>-3.2930459443690101E-2</v>
      </c>
      <c r="I2061">
        <v>181.60526080481199</v>
      </c>
      <c r="J2061">
        <v>8.3276344360464396</v>
      </c>
      <c r="K2061">
        <v>1075.0816380426099</v>
      </c>
      <c r="M2061">
        <v>68.089325308223394</v>
      </c>
      <c r="N2061">
        <v>0.90669241419246405</v>
      </c>
      <c r="O2061">
        <v>16.103396352685198</v>
      </c>
      <c r="P2061">
        <v>1272.4454649827701</v>
      </c>
    </row>
    <row r="2062" spans="1:17" hidden="1" x14ac:dyDescent="0.3">
      <c r="A2062" t="s">
        <v>4310</v>
      </c>
      <c r="B2062" t="s">
        <v>4311</v>
      </c>
      <c r="C2062" t="str">
        <f>IFERROR(VLOOKUP(Table1[[#This Row],[Ticker]],[1]!Table2[[Symbol]:[Industry]],2,FALSE),"-")</f>
        <v>-</v>
      </c>
      <c r="D2062" t="s">
        <v>72</v>
      </c>
      <c r="E2062">
        <v>349.42260372999999</v>
      </c>
      <c r="F2062">
        <v>58.14</v>
      </c>
      <c r="G2062">
        <v>111.214403918298</v>
      </c>
      <c r="H2062">
        <v>26.0089580350845</v>
      </c>
      <c r="I2062">
        <v>15.5110277295302</v>
      </c>
      <c r="J2062">
        <v>-7.5404296323578803</v>
      </c>
      <c r="K2062">
        <v>52.851821200975998</v>
      </c>
      <c r="L2062">
        <v>42.884519457506698</v>
      </c>
      <c r="M2062">
        <v>51.022473143185302</v>
      </c>
      <c r="N2062">
        <v>1.47817196998392</v>
      </c>
      <c r="O2062">
        <v>26.934984520123798</v>
      </c>
      <c r="P2062">
        <v>154.88820692678601</v>
      </c>
      <c r="Q2062">
        <v>0.108014666413616</v>
      </c>
    </row>
    <row r="2063" spans="1:17" hidden="1" x14ac:dyDescent="0.3">
      <c r="A2063" t="s">
        <v>4312</v>
      </c>
      <c r="B2063" t="s">
        <v>4313</v>
      </c>
      <c r="C2063" t="str">
        <f>IFERROR(VLOOKUP(Table1[[#This Row],[Ticker]],[1]!Table2[[Symbol]:[Industry]],2,FALSE),"-")</f>
        <v>-</v>
      </c>
      <c r="D2063" t="s">
        <v>750</v>
      </c>
      <c r="E2063">
        <v>348.78279369000001</v>
      </c>
      <c r="F2063">
        <v>25.73</v>
      </c>
      <c r="G2063">
        <v>50.478097940977797</v>
      </c>
      <c r="H2063">
        <v>-4.46121784014358</v>
      </c>
      <c r="I2063">
        <v>11.833436999618201</v>
      </c>
      <c r="J2063">
        <v>-7.5659949157373596</v>
      </c>
      <c r="K2063">
        <v>26.250534011361701</v>
      </c>
      <c r="L2063">
        <v>22.435825577499099</v>
      </c>
      <c r="M2063">
        <v>48.665675552591303</v>
      </c>
      <c r="N2063">
        <v>0.39829100000415002</v>
      </c>
      <c r="O2063">
        <v>30.975514963078101</v>
      </c>
      <c r="P2063">
        <v>108.621621621621</v>
      </c>
      <c r="Q2063">
        <v>9.3033607700296006E-2</v>
      </c>
    </row>
    <row r="2064" spans="1:17" hidden="1" x14ac:dyDescent="0.3">
      <c r="A2064" t="s">
        <v>4314</v>
      </c>
      <c r="B2064" t="s">
        <v>4315</v>
      </c>
      <c r="C2064" t="str">
        <f>IFERROR(VLOOKUP(Table1[[#This Row],[Ticker]],[1]!Table2[[Symbol]:[Industry]],2,FALSE),"-")</f>
        <v>-</v>
      </c>
      <c r="D2064" t="s">
        <v>2256</v>
      </c>
      <c r="E2064">
        <v>348.75</v>
      </c>
      <c r="F2064">
        <v>591.04999999999995</v>
      </c>
      <c r="G2064">
        <v>272.35866018680201</v>
      </c>
      <c r="H2064">
        <v>-22.755184464020299</v>
      </c>
      <c r="I2064">
        <v>92.973614217231201</v>
      </c>
      <c r="J2064">
        <v>-15.215382407678</v>
      </c>
      <c r="K2064">
        <v>663.02105393650402</v>
      </c>
      <c r="L2064">
        <v>410.85251405628401</v>
      </c>
      <c r="M2064">
        <v>30.012718802049299</v>
      </c>
      <c r="N2064">
        <v>0.803936803936804</v>
      </c>
      <c r="O2064">
        <v>59.0305388714998</v>
      </c>
      <c r="P2064">
        <v>407.33905579399101</v>
      </c>
    </row>
    <row r="2065" spans="1:17" hidden="1" x14ac:dyDescent="0.3">
      <c r="A2065" t="s">
        <v>4316</v>
      </c>
      <c r="B2065" t="s">
        <v>4317</v>
      </c>
      <c r="C2065" t="str">
        <f>IFERROR(VLOOKUP(Table1[[#This Row],[Ticker]],[1]!Table2[[Symbol]:[Industry]],2,FALSE),"-")</f>
        <v>-</v>
      </c>
      <c r="D2065" t="s">
        <v>138</v>
      </c>
      <c r="E2065">
        <v>348.601</v>
      </c>
      <c r="F2065">
        <v>389.35</v>
      </c>
      <c r="G2065">
        <v>638.61236908762805</v>
      </c>
      <c r="H2065">
        <v>30.669616114039702</v>
      </c>
      <c r="I2065">
        <v>171.00679959632001</v>
      </c>
      <c r="J2065">
        <v>-5.6164502218464998</v>
      </c>
      <c r="K2065">
        <v>311.96444433905998</v>
      </c>
      <c r="L2065">
        <v>186.41919558648701</v>
      </c>
      <c r="M2065">
        <v>70.738272896487899</v>
      </c>
      <c r="N2065">
        <v>1.4422604835161801</v>
      </c>
      <c r="O2065">
        <v>9.5800693463464501</v>
      </c>
      <c r="P2065">
        <v>736.41245972073</v>
      </c>
      <c r="Q2065">
        <v>0.175159241269156</v>
      </c>
    </row>
    <row r="2066" spans="1:17" hidden="1" x14ac:dyDescent="0.3">
      <c r="A2066" t="s">
        <v>4318</v>
      </c>
      <c r="B2066" t="s">
        <v>4319</v>
      </c>
      <c r="C2066" t="str">
        <f>IFERROR(VLOOKUP(Table1[[#This Row],[Ticker]],[1]!Table2[[Symbol]:[Industry]],2,FALSE),"-")</f>
        <v>-</v>
      </c>
      <c r="D2066" t="s">
        <v>4320</v>
      </c>
      <c r="E2066">
        <v>347.97644700000001</v>
      </c>
      <c r="F2066">
        <v>931</v>
      </c>
      <c r="G2066">
        <v>-12.6585299659989</v>
      </c>
      <c r="H2066">
        <v>21.045154072434801</v>
      </c>
      <c r="I2066">
        <v>-9.0216354641498402</v>
      </c>
      <c r="J2066">
        <v>-4.5049688131270997</v>
      </c>
      <c r="K2066">
        <v>856.067644187459</v>
      </c>
      <c r="L2066">
        <v>841.35897814415102</v>
      </c>
      <c r="M2066">
        <v>51.282044904372803</v>
      </c>
      <c r="N2066">
        <v>0.92940302204607295</v>
      </c>
      <c r="O2066">
        <v>22.878625134264201</v>
      </c>
      <c r="P2066">
        <v>75</v>
      </c>
      <c r="Q2066">
        <v>0.13861461930344299</v>
      </c>
    </row>
    <row r="2067" spans="1:17" hidden="1" x14ac:dyDescent="0.3">
      <c r="A2067" t="s">
        <v>4321</v>
      </c>
      <c r="B2067" t="s">
        <v>4322</v>
      </c>
      <c r="C2067" t="str">
        <f>IFERROR(VLOOKUP(Table1[[#This Row],[Ticker]],[1]!Table2[[Symbol]:[Industry]],2,FALSE),"-")</f>
        <v>-</v>
      </c>
      <c r="D2067" t="s">
        <v>204</v>
      </c>
      <c r="E2067">
        <v>347.74052399999999</v>
      </c>
      <c r="F2067">
        <v>673.25</v>
      </c>
      <c r="G2067">
        <v>-38.445532118851403</v>
      </c>
      <c r="H2067">
        <v>-2.6229921141708199</v>
      </c>
      <c r="I2067">
        <v>-8.1509265153497807</v>
      </c>
      <c r="J2067">
        <v>-2.7798289078322198</v>
      </c>
      <c r="K2067">
        <v>666.29900227058204</v>
      </c>
      <c r="L2067">
        <v>649.44693916321501</v>
      </c>
      <c r="M2067">
        <v>50.687233531583999</v>
      </c>
      <c r="N2067">
        <v>0.63144214603413695</v>
      </c>
      <c r="O2067">
        <v>27.9539546973635</v>
      </c>
      <c r="P2067">
        <v>34.65</v>
      </c>
      <c r="Q2067">
        <v>9.2066322054078997E-2</v>
      </c>
    </row>
    <row r="2068" spans="1:17" hidden="1" x14ac:dyDescent="0.3">
      <c r="A2068" t="s">
        <v>4323</v>
      </c>
      <c r="B2068" t="s">
        <v>4324</v>
      </c>
      <c r="C2068" t="str">
        <f>IFERROR(VLOOKUP(Table1[[#This Row],[Ticker]],[1]!Table2[[Symbol]:[Industry]],2,FALSE),"-")</f>
        <v>-</v>
      </c>
      <c r="D2068" t="s">
        <v>989</v>
      </c>
      <c r="E2068">
        <v>347.52397666000002</v>
      </c>
      <c r="F2068">
        <v>22.29</v>
      </c>
      <c r="G2068">
        <v>-49.850581475768003</v>
      </c>
      <c r="H2068">
        <v>-7.0927200032086004</v>
      </c>
      <c r="I2068">
        <v>-19.006960411738898</v>
      </c>
      <c r="J2068">
        <v>4.40640707022395</v>
      </c>
      <c r="K2068">
        <v>23.719599277835101</v>
      </c>
      <c r="L2068">
        <v>23.761504757875102</v>
      </c>
      <c r="M2068">
        <v>42.234748876868601</v>
      </c>
      <c r="N2068">
        <v>0.93476922294074205</v>
      </c>
      <c r="O2068">
        <v>36.384028712427003</v>
      </c>
      <c r="P2068">
        <v>22.4725274725274</v>
      </c>
      <c r="Q2068">
        <v>-2.1331585702599999E-2</v>
      </c>
    </row>
    <row r="2069" spans="1:17" hidden="1" x14ac:dyDescent="0.3">
      <c r="A2069" t="s">
        <v>4325</v>
      </c>
      <c r="B2069" t="s">
        <v>4326</v>
      </c>
      <c r="C2069" t="str">
        <f>IFERROR(VLOOKUP(Table1[[#This Row],[Ticker]],[1]!Table2[[Symbol]:[Industry]],2,FALSE),"-")</f>
        <v>-</v>
      </c>
      <c r="D2069" t="s">
        <v>357</v>
      </c>
      <c r="E2069">
        <v>346.72002750000001</v>
      </c>
      <c r="F2069">
        <v>159</v>
      </c>
      <c r="G2069">
        <v>16.938469115938101</v>
      </c>
      <c r="H2069">
        <v>20.046363227046299</v>
      </c>
      <c r="I2069">
        <v>80.261192818678396</v>
      </c>
      <c r="J2069">
        <v>21.877361727619199</v>
      </c>
      <c r="K2069">
        <v>130.49331984486801</v>
      </c>
      <c r="L2069">
        <v>111.60082000092601</v>
      </c>
      <c r="M2069">
        <v>91.843531017815906</v>
      </c>
      <c r="N2069">
        <v>1.3140103567318699</v>
      </c>
      <c r="O2069">
        <v>2.4842767295597299</v>
      </c>
      <c r="P2069">
        <v>132.11678832116701</v>
      </c>
      <c r="Q2069">
        <v>0.148799994154168</v>
      </c>
    </row>
    <row r="2070" spans="1:17" hidden="1" x14ac:dyDescent="0.3">
      <c r="A2070" t="s">
        <v>4327</v>
      </c>
      <c r="B2070" t="s">
        <v>4328</v>
      </c>
      <c r="C2070" t="str">
        <f>IFERROR(VLOOKUP(Table1[[#This Row],[Ticker]],[1]!Table2[[Symbol]:[Industry]],2,FALSE),"-")</f>
        <v>-</v>
      </c>
      <c r="D2070" t="s">
        <v>305</v>
      </c>
      <c r="E2070">
        <v>346.38725427200001</v>
      </c>
      <c r="F2070">
        <v>202.5</v>
      </c>
      <c r="G2070">
        <v>45.010303295711402</v>
      </c>
      <c r="H2070">
        <v>-15.5725833797646</v>
      </c>
      <c r="I2070">
        <v>-18.8028051629883</v>
      </c>
      <c r="J2070">
        <v>-3.3619545116969598</v>
      </c>
      <c r="K2070">
        <v>195.25073916821199</v>
      </c>
      <c r="L2070">
        <v>169.09863354932301</v>
      </c>
      <c r="M2070">
        <v>46.856951922266497</v>
      </c>
      <c r="N2070">
        <v>0.22641496856697399</v>
      </c>
      <c r="O2070">
        <v>17.619753086419699</v>
      </c>
      <c r="P2070">
        <v>110.17125064867599</v>
      </c>
    </row>
    <row r="2071" spans="1:17" hidden="1" x14ac:dyDescent="0.3">
      <c r="A2071" t="s">
        <v>4329</v>
      </c>
      <c r="B2071" t="s">
        <v>4330</v>
      </c>
      <c r="C2071" t="str">
        <f>IFERROR(VLOOKUP(Table1[[#This Row],[Ticker]],[1]!Table2[[Symbol]:[Industry]],2,FALSE),"-")</f>
        <v>-</v>
      </c>
      <c r="D2071" t="s">
        <v>127</v>
      </c>
      <c r="E2071">
        <v>345.02894398000001</v>
      </c>
      <c r="F2071">
        <v>130.5</v>
      </c>
      <c r="G2071">
        <v>-20.283529965998898</v>
      </c>
      <c r="H2071">
        <v>-4.0833785178572404</v>
      </c>
      <c r="I2071">
        <v>-7.6046897920816301</v>
      </c>
      <c r="J2071">
        <v>-5.2681916038076597</v>
      </c>
      <c r="K2071">
        <v>135.48077015460001</v>
      </c>
      <c r="L2071">
        <v>133.22595277620101</v>
      </c>
      <c r="M2071">
        <v>45.305944396643604</v>
      </c>
      <c r="N2071">
        <v>0.424087421529876</v>
      </c>
      <c r="O2071">
        <v>40.996168582375397</v>
      </c>
      <c r="P2071">
        <v>23.1132075471698</v>
      </c>
      <c r="Q2071">
        <v>8.3212349797029996E-3</v>
      </c>
    </row>
    <row r="2072" spans="1:17" hidden="1" x14ac:dyDescent="0.3">
      <c r="A2072" t="s">
        <v>4331</v>
      </c>
      <c r="B2072" t="s">
        <v>4332</v>
      </c>
      <c r="C2072" t="str">
        <f>IFERROR(VLOOKUP(Table1[[#This Row],[Ticker]],[1]!Table2[[Symbol]:[Industry]],2,FALSE),"-")</f>
        <v>-</v>
      </c>
      <c r="D2072" t="s">
        <v>627</v>
      </c>
      <c r="E2072">
        <v>345.01888574999998</v>
      </c>
      <c r="F2072">
        <v>91.1</v>
      </c>
      <c r="G2072">
        <v>-17.300087611133801</v>
      </c>
      <c r="H2072">
        <v>32.572544580813897</v>
      </c>
      <c r="I2072">
        <v>1.5086479783067199</v>
      </c>
      <c r="J2072">
        <v>3.7236923068619698</v>
      </c>
      <c r="K2072">
        <v>78.905251654798505</v>
      </c>
      <c r="L2072">
        <v>76.486512241005698</v>
      </c>
      <c r="M2072">
        <v>56.717025718763303</v>
      </c>
      <c r="N2072">
        <v>1.94892064763669</v>
      </c>
      <c r="O2072">
        <v>37.156970362239299</v>
      </c>
      <c r="P2072">
        <v>58.1597222222222</v>
      </c>
      <c r="Q2072">
        <v>0.13665747719847399</v>
      </c>
    </row>
    <row r="2073" spans="1:17" hidden="1" x14ac:dyDescent="0.3">
      <c r="A2073" t="s">
        <v>4333</v>
      </c>
      <c r="B2073" t="s">
        <v>4334</v>
      </c>
      <c r="C2073" t="str">
        <f>IFERROR(VLOOKUP(Table1[[#This Row],[Ticker]],[1]!Table2[[Symbol]:[Industry]],2,FALSE),"-")</f>
        <v>-</v>
      </c>
      <c r="D2073" t="s">
        <v>118</v>
      </c>
      <c r="E2073">
        <v>344.61926399999999</v>
      </c>
      <c r="F2073">
        <v>208.75</v>
      </c>
      <c r="G2073">
        <v>-79.135119544103404</v>
      </c>
      <c r="H2073">
        <v>-22.331753060246101</v>
      </c>
      <c r="I2073">
        <v>-16.023483465997799</v>
      </c>
      <c r="J2073">
        <v>-12.875843400585801</v>
      </c>
      <c r="K2073">
        <v>232.417254434776</v>
      </c>
      <c r="L2073">
        <v>247.08839918925</v>
      </c>
      <c r="M2073">
        <v>20.203164401653101</v>
      </c>
      <c r="N2073">
        <v>0.61057877779978897</v>
      </c>
      <c r="O2073">
        <v>143.11377245508899</v>
      </c>
      <c r="P2073">
        <v>29.577901924270598</v>
      </c>
      <c r="Q2073">
        <v>0.13550940251600499</v>
      </c>
    </row>
    <row r="2074" spans="1:17" hidden="1" x14ac:dyDescent="0.3">
      <c r="A2074" t="s">
        <v>4335</v>
      </c>
      <c r="B2074" t="s">
        <v>4336</v>
      </c>
      <c r="C2074" t="str">
        <f>IFERROR(VLOOKUP(Table1[[#This Row],[Ticker]],[1]!Table2[[Symbol]:[Industry]],2,FALSE),"-")</f>
        <v>-</v>
      </c>
      <c r="D2074" t="s">
        <v>141</v>
      </c>
      <c r="E2074">
        <v>343.81593146999899</v>
      </c>
      <c r="F2074">
        <v>42.11</v>
      </c>
      <c r="G2074">
        <v>92.831591214190695</v>
      </c>
      <c r="H2074">
        <v>27.038089807315298</v>
      </c>
      <c r="I2074">
        <v>20.5828932351655</v>
      </c>
      <c r="J2074">
        <v>-2.725234668428</v>
      </c>
      <c r="K2074">
        <v>31.718331377649498</v>
      </c>
      <c r="L2074">
        <v>27.114767787158101</v>
      </c>
      <c r="M2074">
        <v>68.703155151604506</v>
      </c>
      <c r="N2074">
        <v>2.3153604569826198</v>
      </c>
      <c r="O2074">
        <v>1.8760389456186</v>
      </c>
      <c r="P2074">
        <v>171.50225660863899</v>
      </c>
      <c r="Q2074">
        <v>7.3784408913846994E-2</v>
      </c>
    </row>
    <row r="2075" spans="1:17" hidden="1" x14ac:dyDescent="0.3">
      <c r="A2075" t="s">
        <v>4337</v>
      </c>
      <c r="B2075" t="s">
        <v>4338</v>
      </c>
      <c r="C2075" t="str">
        <f>IFERROR(VLOOKUP(Table1[[#This Row],[Ticker]],[1]!Table2[[Symbol]:[Industry]],2,FALSE),"-")</f>
        <v>-</v>
      </c>
      <c r="D2075" t="s">
        <v>1199</v>
      </c>
      <c r="E2075">
        <v>342.43439999999998</v>
      </c>
      <c r="F2075">
        <v>307.95</v>
      </c>
      <c r="G2075">
        <v>295.72509072365602</v>
      </c>
      <c r="H2075">
        <v>-1.77648241228083</v>
      </c>
      <c r="I2075">
        <v>109.080682681333</v>
      </c>
      <c r="J2075">
        <v>2.01998993274748</v>
      </c>
      <c r="K2075">
        <v>250.60493497611401</v>
      </c>
      <c r="L2075">
        <v>170.67667739251399</v>
      </c>
      <c r="M2075">
        <v>83.470879336362501</v>
      </c>
      <c r="N2075">
        <v>0.61256544502617705</v>
      </c>
      <c r="O2075">
        <v>5.2118850462737401</v>
      </c>
      <c r="P2075">
        <v>376.702786377709</v>
      </c>
    </row>
    <row r="2076" spans="1:17" hidden="1" x14ac:dyDescent="0.3">
      <c r="A2076" t="s">
        <v>4339</v>
      </c>
      <c r="B2076" t="s">
        <v>4340</v>
      </c>
      <c r="C2076" t="str">
        <f>IFERROR(VLOOKUP(Table1[[#This Row],[Ticker]],[1]!Table2[[Symbol]:[Industry]],2,FALSE),"-")</f>
        <v>-</v>
      </c>
      <c r="D2076" t="s">
        <v>989</v>
      </c>
      <c r="E2076">
        <v>341.58301183999998</v>
      </c>
      <c r="F2076">
        <v>72.319999999999993</v>
      </c>
      <c r="G2076">
        <v>77.536021590699093</v>
      </c>
      <c r="H2076">
        <v>11.9635159972129</v>
      </c>
      <c r="I2076">
        <v>50.123848148959603</v>
      </c>
      <c r="J2076">
        <v>9.5255526003895401</v>
      </c>
      <c r="K2076">
        <v>65.241922656075303</v>
      </c>
      <c r="L2076">
        <v>52.315178189300802</v>
      </c>
      <c r="M2076">
        <v>66.220188735361305</v>
      </c>
      <c r="N2076">
        <v>0.37991293967038398</v>
      </c>
      <c r="O2076">
        <v>18.805309734513202</v>
      </c>
      <c r="P2076">
        <v>123.55486862442</v>
      </c>
      <c r="Q2076">
        <v>8.6114582369286E-2</v>
      </c>
    </row>
    <row r="2077" spans="1:17" hidden="1" x14ac:dyDescent="0.3">
      <c r="A2077" t="s">
        <v>4341</v>
      </c>
      <c r="B2077" t="s">
        <v>4342</v>
      </c>
      <c r="C2077" t="str">
        <f>IFERROR(VLOOKUP(Table1[[#This Row],[Ticker]],[1]!Table2[[Symbol]:[Industry]],2,FALSE),"-")</f>
        <v>-</v>
      </c>
      <c r="D2077" t="s">
        <v>77</v>
      </c>
      <c r="E2077">
        <v>341.34129899999999</v>
      </c>
      <c r="F2077">
        <v>14.62</v>
      </c>
      <c r="G2077">
        <v>101.202690506442</v>
      </c>
      <c r="H2077">
        <v>23.348143709354201</v>
      </c>
      <c r="I2077">
        <v>182.291984607534</v>
      </c>
      <c r="J2077">
        <v>2.88563589619879</v>
      </c>
      <c r="K2077">
        <v>13.8066365361123</v>
      </c>
      <c r="L2077">
        <v>10.755443702057001</v>
      </c>
      <c r="M2077">
        <v>70.210380883745898</v>
      </c>
      <c r="N2077">
        <v>1.14390256816959</v>
      </c>
      <c r="O2077">
        <v>14.9110807113543</v>
      </c>
      <c r="P2077">
        <v>295.13513513513499</v>
      </c>
      <c r="Q2077">
        <v>5.5580713833659999E-2</v>
      </c>
    </row>
    <row r="2078" spans="1:17" hidden="1" x14ac:dyDescent="0.3">
      <c r="A2078" t="s">
        <v>4343</v>
      </c>
      <c r="B2078" t="s">
        <v>4344</v>
      </c>
      <c r="C2078" t="str">
        <f>IFERROR(VLOOKUP(Table1[[#This Row],[Ticker]],[1]!Table2[[Symbol]:[Industry]],2,FALSE),"-")</f>
        <v>-</v>
      </c>
      <c r="D2078" t="s">
        <v>127</v>
      </c>
      <c r="E2078">
        <v>341.32447660000003</v>
      </c>
      <c r="F2078">
        <v>5.82</v>
      </c>
      <c r="G2078">
        <v>71.656125206414799</v>
      </c>
      <c r="H2078">
        <v>-3.9661759579065801</v>
      </c>
      <c r="I2078">
        <v>33.033920091405697</v>
      </c>
      <c r="J2078">
        <v>-10.4912974769532</v>
      </c>
      <c r="K2078">
        <v>5.4789407539765698</v>
      </c>
      <c r="L2078">
        <v>4.3227007759977498</v>
      </c>
      <c r="M2078">
        <v>44.138141678922203</v>
      </c>
      <c r="N2078">
        <v>0.25552357128513598</v>
      </c>
      <c r="O2078">
        <v>26.632302405498201</v>
      </c>
      <c r="P2078">
        <v>128.23529411764699</v>
      </c>
      <c r="Q2078">
        <v>9.4328972394458005E-2</v>
      </c>
    </row>
    <row r="2079" spans="1:17" hidden="1" x14ac:dyDescent="0.3">
      <c r="A2079" t="s">
        <v>4345</v>
      </c>
      <c r="B2079" t="s">
        <v>4346</v>
      </c>
      <c r="C2079" t="str">
        <f>IFERROR(VLOOKUP(Table1[[#This Row],[Ticker]],[1]!Table2[[Symbol]:[Industry]],2,FALSE),"-")</f>
        <v>-</v>
      </c>
      <c r="D2079" t="s">
        <v>405</v>
      </c>
      <c r="E2079">
        <v>340.01386454999999</v>
      </c>
      <c r="F2079">
        <v>900</v>
      </c>
      <c r="G2079">
        <v>43.9269773848226</v>
      </c>
      <c r="H2079">
        <v>-6.0926021305014002</v>
      </c>
      <c r="I2079">
        <v>-23.489312731135001</v>
      </c>
      <c r="J2079">
        <v>-7.0937926196751597</v>
      </c>
      <c r="K2079">
        <v>897.95780281765894</v>
      </c>
      <c r="L2079">
        <v>858.35518216930996</v>
      </c>
      <c r="M2079">
        <v>50.2763864553229</v>
      </c>
      <c r="N2079">
        <v>0.91850709679095899</v>
      </c>
      <c r="O2079">
        <v>51.1</v>
      </c>
      <c r="P2079">
        <v>86.721991701244804</v>
      </c>
      <c r="Q2079">
        <v>4.6962283055639001E-2</v>
      </c>
    </row>
    <row r="2080" spans="1:17" hidden="1" x14ac:dyDescent="0.3">
      <c r="A2080" t="s">
        <v>4347</v>
      </c>
      <c r="B2080" t="s">
        <v>4348</v>
      </c>
      <c r="C2080" t="str">
        <f>IFERROR(VLOOKUP(Table1[[#This Row],[Ticker]],[1]!Table2[[Symbol]:[Industry]],2,FALSE),"-")</f>
        <v>-</v>
      </c>
      <c r="D2080" t="s">
        <v>1537</v>
      </c>
      <c r="E2080">
        <v>339.52125000000001</v>
      </c>
      <c r="F2080">
        <v>450.25</v>
      </c>
      <c r="G2080">
        <v>-64.1746996577304</v>
      </c>
      <c r="H2080">
        <v>9.1518638355602793</v>
      </c>
      <c r="I2080">
        <v>-22.316915828105699</v>
      </c>
      <c r="J2080">
        <v>11.1007037752677</v>
      </c>
      <c r="K2080">
        <v>436.35976086281198</v>
      </c>
      <c r="L2080">
        <v>481.82921080441702</v>
      </c>
      <c r="M2080">
        <v>67.888163363072493</v>
      </c>
      <c r="N2080">
        <v>1.1664135387285699</v>
      </c>
      <c r="O2080">
        <v>62.132148806218702</v>
      </c>
      <c r="P2080">
        <v>30.130057803468201</v>
      </c>
      <c r="Q2080">
        <v>7.1728566574329994E-2</v>
      </c>
    </row>
    <row r="2081" spans="1:17" hidden="1" x14ac:dyDescent="0.3">
      <c r="A2081" t="s">
        <v>4349</v>
      </c>
      <c r="B2081" t="s">
        <v>4350</v>
      </c>
      <c r="C2081" t="str">
        <f>IFERROR(VLOOKUP(Table1[[#This Row],[Ticker]],[1]!Table2[[Symbol]:[Industry]],2,FALSE),"-")</f>
        <v>-</v>
      </c>
      <c r="D2081" t="s">
        <v>474</v>
      </c>
      <c r="E2081">
        <v>337.684377547</v>
      </c>
      <c r="F2081">
        <v>125.41</v>
      </c>
      <c r="G2081">
        <v>-19.5529537983865</v>
      </c>
      <c r="H2081">
        <v>-3.34294716238441</v>
      </c>
      <c r="I2081">
        <v>-16.5502099277147</v>
      </c>
      <c r="J2081">
        <v>-2.9885399233492</v>
      </c>
      <c r="K2081">
        <v>129.35877123894301</v>
      </c>
      <c r="L2081">
        <v>124.803031852769</v>
      </c>
      <c r="M2081">
        <v>55.088799946661403</v>
      </c>
      <c r="N2081">
        <v>0.13057077524034399</v>
      </c>
      <c r="O2081">
        <v>41.424128857347903</v>
      </c>
      <c r="P2081">
        <v>24.1068777832756</v>
      </c>
      <c r="Q2081">
        <v>-5.7745999169039998E-3</v>
      </c>
    </row>
    <row r="2082" spans="1:17" hidden="1" x14ac:dyDescent="0.3">
      <c r="A2082" t="s">
        <v>4351</v>
      </c>
      <c r="B2082" t="s">
        <v>4352</v>
      </c>
      <c r="C2082" t="str">
        <f>IFERROR(VLOOKUP(Table1[[#This Row],[Ticker]],[1]!Table2[[Symbol]:[Industry]],2,FALSE),"-")</f>
        <v>-</v>
      </c>
      <c r="D2082" t="s">
        <v>4353</v>
      </c>
      <c r="E2082">
        <v>337.59803499999998</v>
      </c>
      <c r="F2082">
        <v>17.899999999999999</v>
      </c>
      <c r="G2082">
        <v>18.001400984447798</v>
      </c>
      <c r="H2082">
        <v>-18.222868231437001</v>
      </c>
      <c r="I2082">
        <v>-57.0137874674542</v>
      </c>
      <c r="J2082">
        <v>-4.6056244550988001</v>
      </c>
      <c r="K2082">
        <v>19.563066673111901</v>
      </c>
      <c r="L2082">
        <v>21.085946637344598</v>
      </c>
      <c r="M2082">
        <v>24.024269302305999</v>
      </c>
      <c r="N2082">
        <v>0.49038744844646898</v>
      </c>
      <c r="O2082">
        <v>89.944134078212301</v>
      </c>
      <c r="P2082">
        <v>61.116111611161102</v>
      </c>
      <c r="Q2082">
        <v>0.12312093190520999</v>
      </c>
    </row>
    <row r="2083" spans="1:17" hidden="1" x14ac:dyDescent="0.3">
      <c r="A2083" t="s">
        <v>4354</v>
      </c>
      <c r="B2083" t="s">
        <v>4355</v>
      </c>
      <c r="C2083" t="str">
        <f>IFERROR(VLOOKUP(Table1[[#This Row],[Ticker]],[1]!Table2[[Symbol]:[Industry]],2,FALSE),"-")</f>
        <v>-</v>
      </c>
      <c r="D2083" t="s">
        <v>535</v>
      </c>
      <c r="E2083">
        <v>337.33</v>
      </c>
      <c r="F2083">
        <v>3350</v>
      </c>
      <c r="G2083">
        <v>61.893176975754102</v>
      </c>
      <c r="H2083">
        <v>11.3816930122812</v>
      </c>
      <c r="I2083">
        <v>27.059117925641399</v>
      </c>
      <c r="J2083">
        <v>-0.40739417646484999</v>
      </c>
      <c r="K2083">
        <v>3092.0648922610399</v>
      </c>
      <c r="L2083">
        <v>2616.7154011665598</v>
      </c>
      <c r="M2083">
        <v>76.714514886968303</v>
      </c>
      <c r="N2083">
        <v>0.31848485367825802</v>
      </c>
      <c r="O2083">
        <v>12.238805970149199</v>
      </c>
      <c r="P2083">
        <v>96.942974720752503</v>
      </c>
      <c r="Q2083">
        <v>7.7511030897914002E-2</v>
      </c>
    </row>
    <row r="2084" spans="1:17" hidden="1" x14ac:dyDescent="0.3">
      <c r="A2084" t="s">
        <v>4356</v>
      </c>
      <c r="B2084" t="s">
        <v>4357</v>
      </c>
      <c r="C2084" t="str">
        <f>IFERROR(VLOOKUP(Table1[[#This Row],[Ticker]],[1]!Table2[[Symbol]:[Industry]],2,FALSE),"-")</f>
        <v>-</v>
      </c>
      <c r="D2084" t="s">
        <v>706</v>
      </c>
      <c r="E2084">
        <v>337.17025640899999</v>
      </c>
      <c r="F2084">
        <v>50.34</v>
      </c>
      <c r="G2084">
        <v>1.80108778881228</v>
      </c>
      <c r="H2084">
        <v>-1.44170706415917</v>
      </c>
      <c r="I2084">
        <v>-24.227692529102601</v>
      </c>
      <c r="J2084">
        <v>5.3871934092301004</v>
      </c>
      <c r="K2084">
        <v>51.001798764555502</v>
      </c>
      <c r="L2084">
        <v>50.701075461262697</v>
      </c>
      <c r="M2084">
        <v>59.857706004994903</v>
      </c>
      <c r="N2084">
        <v>1.2351318870511201</v>
      </c>
      <c r="O2084">
        <v>54.569552570836102</v>
      </c>
      <c r="P2084">
        <v>41.722867822996797</v>
      </c>
      <c r="Q2084">
        <v>0.147106665372217</v>
      </c>
    </row>
    <row r="2085" spans="1:17" hidden="1" x14ac:dyDescent="0.3">
      <c r="A2085" t="s">
        <v>4358</v>
      </c>
      <c r="B2085" t="s">
        <v>4359</v>
      </c>
      <c r="C2085" t="str">
        <f>IFERROR(VLOOKUP(Table1[[#This Row],[Ticker]],[1]!Table2[[Symbol]:[Industry]],2,FALSE),"-")</f>
        <v>-</v>
      </c>
      <c r="D2085" t="s">
        <v>298</v>
      </c>
      <c r="E2085">
        <v>336.13471762</v>
      </c>
      <c r="F2085">
        <v>34.07</v>
      </c>
      <c r="G2085">
        <v>-32.517949229454999</v>
      </c>
      <c r="H2085">
        <v>-0.711034178668425</v>
      </c>
      <c r="I2085">
        <v>-25.552814602471798</v>
      </c>
      <c r="J2085">
        <v>-3.6695285216931102</v>
      </c>
      <c r="K2085">
        <v>34.275996123769701</v>
      </c>
      <c r="L2085">
        <v>35.239760610021598</v>
      </c>
      <c r="M2085">
        <v>47.514281633513903</v>
      </c>
      <c r="N2085">
        <v>1.6046141619043</v>
      </c>
      <c r="O2085">
        <v>29.145876137364201</v>
      </c>
      <c r="P2085">
        <v>20.601769911504402</v>
      </c>
    </row>
    <row r="2086" spans="1:17" hidden="1" x14ac:dyDescent="0.3">
      <c r="A2086" t="s">
        <v>4360</v>
      </c>
      <c r="B2086" t="s">
        <v>4361</v>
      </c>
      <c r="C2086" t="str">
        <f>IFERROR(VLOOKUP(Table1[[#This Row],[Ticker]],[1]!Table2[[Symbol]:[Industry]],2,FALSE),"-")</f>
        <v>-</v>
      </c>
      <c r="D2086" t="s">
        <v>257</v>
      </c>
      <c r="E2086">
        <v>336.09579000000002</v>
      </c>
      <c r="F2086">
        <v>1500</v>
      </c>
      <c r="G2086">
        <v>67.211645673433196</v>
      </c>
      <c r="H2086">
        <v>-8.0369963815948307</v>
      </c>
      <c r="I2086">
        <v>44.314688317170003</v>
      </c>
      <c r="J2086">
        <v>-6.7366330436914597</v>
      </c>
      <c r="K2086">
        <v>1498.5018833420199</v>
      </c>
      <c r="L2086">
        <v>1201.9849272463</v>
      </c>
      <c r="M2086">
        <v>31.7408124250341</v>
      </c>
      <c r="N2086">
        <v>0.52840517742613502</v>
      </c>
      <c r="O2086">
        <v>13.0199999999999</v>
      </c>
      <c r="P2086">
        <v>125.563909774436</v>
      </c>
      <c r="Q2086">
        <v>0.135799989633024</v>
      </c>
    </row>
    <row r="2087" spans="1:17" hidden="1" x14ac:dyDescent="0.3">
      <c r="A2087" t="s">
        <v>4362</v>
      </c>
      <c r="B2087" t="s">
        <v>4363</v>
      </c>
      <c r="C2087" t="str">
        <f>IFERROR(VLOOKUP(Table1[[#This Row],[Ticker]],[1]!Table2[[Symbol]:[Industry]],2,FALSE),"-")</f>
        <v>-</v>
      </c>
      <c r="D2087" t="s">
        <v>156</v>
      </c>
      <c r="E2087">
        <v>335.92320000000001</v>
      </c>
      <c r="F2087">
        <v>12.04</v>
      </c>
      <c r="G2087">
        <v>-11.5701153318526</v>
      </c>
      <c r="H2087">
        <v>-7.3892087744075097</v>
      </c>
      <c r="I2087">
        <v>-19.493106935621299</v>
      </c>
      <c r="J2087">
        <v>-3.6917464550347199</v>
      </c>
      <c r="K2087">
        <v>12.392891549306499</v>
      </c>
      <c r="L2087">
        <v>12.1411353764972</v>
      </c>
      <c r="M2087">
        <v>36.313154494305003</v>
      </c>
      <c r="N2087">
        <v>0.50023787970323497</v>
      </c>
      <c r="O2087">
        <v>77.325581395348806</v>
      </c>
      <c r="P2087">
        <v>36.818181818181699</v>
      </c>
      <c r="Q2087">
        <v>3.2282104504711001E-2</v>
      </c>
    </row>
    <row r="2088" spans="1:17" hidden="1" x14ac:dyDescent="0.3">
      <c r="A2088" t="s">
        <v>4364</v>
      </c>
      <c r="B2088" t="s">
        <v>4365</v>
      </c>
      <c r="C2088" t="str">
        <f>IFERROR(VLOOKUP(Table1[[#This Row],[Ticker]],[1]!Table2[[Symbol]:[Industry]],2,FALSE),"-")</f>
        <v>-</v>
      </c>
      <c r="D2088" t="s">
        <v>118</v>
      </c>
      <c r="E2088">
        <v>335.57064739999998</v>
      </c>
      <c r="F2088">
        <v>427.3</v>
      </c>
      <c r="G2088">
        <v>4.62302305245586</v>
      </c>
      <c r="H2088">
        <v>12.525394682845</v>
      </c>
      <c r="I2088">
        <v>13.3028678471084</v>
      </c>
      <c r="J2088">
        <v>-2.21284122903318</v>
      </c>
      <c r="K2088">
        <v>386.29482083195802</v>
      </c>
      <c r="L2088">
        <v>364.09841846442703</v>
      </c>
      <c r="M2088">
        <v>54.921989537845903</v>
      </c>
      <c r="N2088">
        <v>1.8339989899715099</v>
      </c>
      <c r="O2088">
        <v>9.99297917154224</v>
      </c>
      <c r="P2088">
        <v>47.344827586206897</v>
      </c>
      <c r="Q2088">
        <v>2.2920274788507E-2</v>
      </c>
    </row>
    <row r="2089" spans="1:17" hidden="1" x14ac:dyDescent="0.3">
      <c r="A2089" t="s">
        <v>4366</v>
      </c>
      <c r="B2089" t="s">
        <v>4367</v>
      </c>
      <c r="C2089" t="str">
        <f>IFERROR(VLOOKUP(Table1[[#This Row],[Ticker]],[1]!Table2[[Symbol]:[Industry]],2,FALSE),"-")</f>
        <v>-</v>
      </c>
      <c r="D2089" t="s">
        <v>127</v>
      </c>
      <c r="E2089">
        <v>335.01335263999999</v>
      </c>
      <c r="F2089">
        <v>760.3</v>
      </c>
      <c r="G2089">
        <v>7.9574610249920399</v>
      </c>
      <c r="H2089">
        <v>58.592049859501799</v>
      </c>
      <c r="I2089">
        <v>53.104477582694898</v>
      </c>
      <c r="J2089">
        <v>-8.3368521203638899</v>
      </c>
      <c r="K2089">
        <v>642.02334440025902</v>
      </c>
      <c r="L2089">
        <v>513.02294360490998</v>
      </c>
      <c r="M2089">
        <v>52.440216911622798</v>
      </c>
      <c r="N2089">
        <v>0.47937576317121799</v>
      </c>
      <c r="O2089">
        <v>19.689596212021499</v>
      </c>
      <c r="P2089">
        <v>95.953608247422594</v>
      </c>
      <c r="Q2089">
        <v>0.13165256976582601</v>
      </c>
    </row>
    <row r="2090" spans="1:17" hidden="1" x14ac:dyDescent="0.3">
      <c r="A2090" t="s">
        <v>4368</v>
      </c>
      <c r="B2090" t="s">
        <v>4369</v>
      </c>
      <c r="C2090" t="str">
        <f>IFERROR(VLOOKUP(Table1[[#This Row],[Ticker]],[1]!Table2[[Symbol]:[Industry]],2,FALSE),"-")</f>
        <v>-</v>
      </c>
      <c r="D2090" t="s">
        <v>989</v>
      </c>
      <c r="E2090">
        <v>334.99952000000002</v>
      </c>
      <c r="F2090">
        <v>17.71</v>
      </c>
      <c r="G2090">
        <v>-36.358205290674199</v>
      </c>
      <c r="H2090">
        <v>6.2259388952252301</v>
      </c>
      <c r="I2090">
        <v>-11.2660799085942</v>
      </c>
      <c r="J2090">
        <v>9.6564154931011696</v>
      </c>
      <c r="K2090">
        <v>16.701841282642999</v>
      </c>
      <c r="L2090">
        <v>16.723974313807599</v>
      </c>
      <c r="M2090">
        <v>68.485224745985093</v>
      </c>
      <c r="N2090">
        <v>1.8521415644900201</v>
      </c>
      <c r="O2090">
        <v>13.2128740824392</v>
      </c>
      <c r="P2090">
        <v>25.602836879432601</v>
      </c>
      <c r="Q2090">
        <v>-6.2727698244510993E-2</v>
      </c>
    </row>
    <row r="2091" spans="1:17" hidden="1" x14ac:dyDescent="0.3">
      <c r="A2091" t="s">
        <v>4370</v>
      </c>
      <c r="B2091" t="s">
        <v>4371</v>
      </c>
      <c r="C2091" t="str">
        <f>IFERROR(VLOOKUP(Table1[[#This Row],[Ticker]],[1]!Table2[[Symbol]:[Industry]],2,FALSE),"-")</f>
        <v>-</v>
      </c>
      <c r="D2091" t="s">
        <v>46</v>
      </c>
      <c r="E2091">
        <v>334.49919999999997</v>
      </c>
      <c r="F2091">
        <v>304</v>
      </c>
      <c r="G2091">
        <v>-2.0494029818719599</v>
      </c>
      <c r="H2091">
        <v>-14.8294095205266</v>
      </c>
      <c r="I2091">
        <v>5.1582187952168903</v>
      </c>
      <c r="J2091">
        <v>-4.3619168660553704</v>
      </c>
      <c r="K2091">
        <v>309.777640640816</v>
      </c>
      <c r="M2091">
        <v>51.315182885841701</v>
      </c>
      <c r="N2091">
        <v>0.88069277425235704</v>
      </c>
      <c r="O2091">
        <v>39.6381578947368</v>
      </c>
      <c r="P2091">
        <v>77.3628938156359</v>
      </c>
    </row>
    <row r="2092" spans="1:17" hidden="1" x14ac:dyDescent="0.3">
      <c r="A2092" t="s">
        <v>4372</v>
      </c>
      <c r="B2092" t="s">
        <v>4373</v>
      </c>
      <c r="C2092" t="str">
        <f>IFERROR(VLOOKUP(Table1[[#This Row],[Ticker]],[1]!Table2[[Symbol]:[Industry]],2,FALSE),"-")</f>
        <v>-</v>
      </c>
      <c r="D2092" t="s">
        <v>138</v>
      </c>
      <c r="E2092">
        <v>334.3196648</v>
      </c>
      <c r="F2092">
        <v>43.12</v>
      </c>
      <c r="G2092">
        <v>-15.3504295178049</v>
      </c>
      <c r="H2092">
        <v>-1.5469129048407</v>
      </c>
      <c r="I2092">
        <v>-37.992850202203897</v>
      </c>
      <c r="J2092">
        <v>-5.3068321137365002</v>
      </c>
      <c r="K2092">
        <v>43.587201172874103</v>
      </c>
      <c r="L2092">
        <v>42.7719043198531</v>
      </c>
      <c r="M2092">
        <v>65.751324247001193</v>
      </c>
      <c r="N2092">
        <v>1.2556995379425899</v>
      </c>
      <c r="O2092">
        <v>46.103896103896098</v>
      </c>
      <c r="P2092">
        <v>35.384615384615302</v>
      </c>
    </row>
    <row r="2093" spans="1:17" hidden="1" x14ac:dyDescent="0.3">
      <c r="A2093" t="s">
        <v>4374</v>
      </c>
      <c r="B2093" t="s">
        <v>4375</v>
      </c>
      <c r="C2093" t="str">
        <f>IFERROR(VLOOKUP(Table1[[#This Row],[Ticker]],[1]!Table2[[Symbol]:[Industry]],2,FALSE),"-")</f>
        <v>-</v>
      </c>
      <c r="D2093" t="s">
        <v>54</v>
      </c>
      <c r="E2093">
        <v>334.18179225</v>
      </c>
      <c r="F2093">
        <v>347.55</v>
      </c>
      <c r="G2093">
        <v>-40.772276656201903</v>
      </c>
      <c r="H2093">
        <v>7.8287007687378196</v>
      </c>
      <c r="I2093">
        <v>-7.8768533061266401</v>
      </c>
      <c r="J2093">
        <v>-4.4874966394616198</v>
      </c>
      <c r="K2093">
        <v>326.27347837404398</v>
      </c>
      <c r="L2093">
        <v>335.77935886937797</v>
      </c>
      <c r="M2093">
        <v>67.654653377988396</v>
      </c>
      <c r="N2093">
        <v>1.5978109148157</v>
      </c>
      <c r="O2093">
        <v>20.5581930657459</v>
      </c>
      <c r="P2093">
        <v>36.294117647058798</v>
      </c>
      <c r="Q2093">
        <v>9.0538097395137004E-2</v>
      </c>
    </row>
    <row r="2094" spans="1:17" hidden="1" x14ac:dyDescent="0.3">
      <c r="A2094" t="s">
        <v>4376</v>
      </c>
      <c r="B2094" t="s">
        <v>4377</v>
      </c>
      <c r="C2094" t="str">
        <f>IFERROR(VLOOKUP(Table1[[#This Row],[Ticker]],[1]!Table2[[Symbol]:[Industry]],2,FALSE),"-")</f>
        <v>-</v>
      </c>
      <c r="D2094" t="s">
        <v>276</v>
      </c>
      <c r="E2094">
        <v>334.05182630000002</v>
      </c>
      <c r="F2094">
        <v>51.45</v>
      </c>
      <c r="G2094">
        <v>28.1136905593523</v>
      </c>
      <c r="H2094">
        <v>-13.6970023762665</v>
      </c>
      <c r="I2094">
        <v>-5.8781370869659497</v>
      </c>
      <c r="J2094">
        <v>-4.3110060022118502</v>
      </c>
      <c r="K2094">
        <v>51.518222142822502</v>
      </c>
      <c r="L2094">
        <v>46.319475069501301</v>
      </c>
      <c r="M2094">
        <v>32.8831137948481</v>
      </c>
      <c r="N2094">
        <v>0.48225736403181402</v>
      </c>
      <c r="O2094">
        <v>28.182701652089399</v>
      </c>
      <c r="P2094">
        <v>71.442852382539101</v>
      </c>
      <c r="Q2094">
        <v>2.2364565015181002E-2</v>
      </c>
    </row>
    <row r="2095" spans="1:17" hidden="1" x14ac:dyDescent="0.3">
      <c r="A2095" t="s">
        <v>4378</v>
      </c>
      <c r="B2095" t="s">
        <v>4379</v>
      </c>
      <c r="C2095" t="str">
        <f>IFERROR(VLOOKUP(Table1[[#This Row],[Ticker]],[1]!Table2[[Symbol]:[Industry]],2,FALSE),"-")</f>
        <v>-</v>
      </c>
      <c r="D2095" t="s">
        <v>195</v>
      </c>
      <c r="E2095">
        <v>332.992365006</v>
      </c>
      <c r="F2095">
        <v>122.89</v>
      </c>
      <c r="G2095">
        <v>-8.1383012399782793</v>
      </c>
      <c r="H2095">
        <v>17.6138346747356</v>
      </c>
      <c r="I2095">
        <v>-12.065753111208601</v>
      </c>
      <c r="J2095">
        <v>-0.87148718882740095</v>
      </c>
      <c r="K2095">
        <v>106.753105895536</v>
      </c>
      <c r="L2095">
        <v>104.410175051376</v>
      </c>
      <c r="M2095">
        <v>60.523388728347001</v>
      </c>
      <c r="N2095">
        <v>1.90202209742572</v>
      </c>
      <c r="O2095">
        <v>51.1107494507282</v>
      </c>
      <c r="P2095">
        <v>67.767918088737204</v>
      </c>
      <c r="Q2095">
        <v>1.053633099805E-3</v>
      </c>
    </row>
    <row r="2096" spans="1:17" hidden="1" x14ac:dyDescent="0.3">
      <c r="A2096" t="s">
        <v>4380</v>
      </c>
      <c r="B2096" t="s">
        <v>4381</v>
      </c>
      <c r="C2096" t="str">
        <f>IFERROR(VLOOKUP(Table1[[#This Row],[Ticker]],[1]!Table2[[Symbol]:[Industry]],2,FALSE),"-")</f>
        <v>-</v>
      </c>
      <c r="D2096" t="s">
        <v>535</v>
      </c>
      <c r="E2096">
        <v>332.85320000000002</v>
      </c>
      <c r="F2096">
        <v>165.5</v>
      </c>
      <c r="G2096">
        <v>945.64179470932504</v>
      </c>
      <c r="H2096">
        <v>58.839711788005097</v>
      </c>
      <c r="I2096">
        <v>179.47253360348799</v>
      </c>
      <c r="J2096">
        <v>-7.0667348734540596</v>
      </c>
      <c r="K2096">
        <v>122.43938514517301</v>
      </c>
      <c r="L2096">
        <v>78.657634008641395</v>
      </c>
      <c r="M2096">
        <v>60.275902000560201</v>
      </c>
      <c r="N2096">
        <v>1.2719161017440099</v>
      </c>
      <c r="O2096">
        <v>8.0362537764350392</v>
      </c>
      <c r="P2096">
        <v>1371.1111111111099</v>
      </c>
    </row>
    <row r="2097" spans="1:17" hidden="1" x14ac:dyDescent="0.3">
      <c r="A2097" t="s">
        <v>4382</v>
      </c>
      <c r="B2097" t="s">
        <v>4383</v>
      </c>
      <c r="C2097" t="str">
        <f>IFERROR(VLOOKUP(Table1[[#This Row],[Ticker]],[1]!Table2[[Symbol]:[Industry]],2,FALSE),"-")</f>
        <v>-</v>
      </c>
      <c r="D2097" t="s">
        <v>365</v>
      </c>
      <c r="E2097">
        <v>332.57658750000002</v>
      </c>
      <c r="F2097">
        <v>160</v>
      </c>
      <c r="G2097">
        <v>-64.256202030776194</v>
      </c>
      <c r="H2097">
        <v>-2.5670919501269198</v>
      </c>
      <c r="I2097">
        <v>-47.688751973371602</v>
      </c>
      <c r="J2097">
        <v>-4.7757935003862402</v>
      </c>
      <c r="K2097">
        <v>169.31791314949399</v>
      </c>
      <c r="M2097">
        <v>44.133153166484703</v>
      </c>
      <c r="N2097">
        <v>0.67391304347825998</v>
      </c>
      <c r="O2097">
        <v>70.625</v>
      </c>
      <c r="P2097">
        <v>6.6666666666666599</v>
      </c>
    </row>
    <row r="2098" spans="1:17" hidden="1" x14ac:dyDescent="0.3">
      <c r="A2098" t="s">
        <v>4384</v>
      </c>
      <c r="B2098" t="s">
        <v>4385</v>
      </c>
      <c r="C2098" t="str">
        <f>IFERROR(VLOOKUP(Table1[[#This Row],[Ticker]],[1]!Table2[[Symbol]:[Industry]],2,FALSE),"-")</f>
        <v>-</v>
      </c>
      <c r="D2098" t="s">
        <v>950</v>
      </c>
      <c r="E2098">
        <v>332.05264417500001</v>
      </c>
      <c r="F2098">
        <v>123.4</v>
      </c>
      <c r="G2098">
        <v>133.463811025279</v>
      </c>
      <c r="H2098">
        <v>196.08358271254099</v>
      </c>
      <c r="I2098">
        <v>189.46687825142499</v>
      </c>
      <c r="J2098">
        <v>6.5049461973136697</v>
      </c>
      <c r="K2098">
        <v>69.578323720072504</v>
      </c>
      <c r="L2098">
        <v>49.655916005850898</v>
      </c>
      <c r="M2098">
        <v>91.453268814816099</v>
      </c>
      <c r="N2098">
        <v>3.12224506711354</v>
      </c>
      <c r="O2098">
        <v>0</v>
      </c>
      <c r="P2098">
        <v>257.68115942028902</v>
      </c>
      <c r="Q2098">
        <v>8.4569965719750007E-2</v>
      </c>
    </row>
    <row r="2099" spans="1:17" hidden="1" x14ac:dyDescent="0.3">
      <c r="A2099" t="s">
        <v>4386</v>
      </c>
      <c r="B2099" t="s">
        <v>4387</v>
      </c>
      <c r="C2099" t="str">
        <f>IFERROR(VLOOKUP(Table1[[#This Row],[Ticker]],[1]!Table2[[Symbol]:[Industry]],2,FALSE),"-")</f>
        <v>-</v>
      </c>
      <c r="D2099" t="s">
        <v>21</v>
      </c>
      <c r="E2099">
        <v>331.58399493100001</v>
      </c>
      <c r="F2099">
        <v>140.66</v>
      </c>
      <c r="G2099">
        <v>46.791470034001001</v>
      </c>
      <c r="H2099">
        <v>-5.3883147294429401</v>
      </c>
      <c r="I2099">
        <v>-2.5754549085942902</v>
      </c>
      <c r="J2099">
        <v>-6.1397322894747299</v>
      </c>
      <c r="K2099">
        <v>144.16640647850701</v>
      </c>
      <c r="L2099">
        <v>126.118999067004</v>
      </c>
      <c r="M2099">
        <v>39.302757447695903</v>
      </c>
      <c r="N2099">
        <v>0.18968601544518399</v>
      </c>
      <c r="O2099">
        <v>26.773780747902698</v>
      </c>
      <c r="P2099">
        <v>90.854816824965994</v>
      </c>
      <c r="Q2099">
        <v>6.4864043715997993E-2</v>
      </c>
    </row>
    <row r="2100" spans="1:17" hidden="1" x14ac:dyDescent="0.3">
      <c r="A2100" t="s">
        <v>4388</v>
      </c>
      <c r="B2100" t="s">
        <v>4389</v>
      </c>
      <c r="C2100" t="str">
        <f>IFERROR(VLOOKUP(Table1[[#This Row],[Ticker]],[1]!Table2[[Symbol]:[Industry]],2,FALSE),"-")</f>
        <v>-</v>
      </c>
      <c r="D2100" t="s">
        <v>46</v>
      </c>
      <c r="E2100">
        <v>331.35902643999998</v>
      </c>
      <c r="F2100">
        <v>268.10000000000002</v>
      </c>
      <c r="G2100">
        <v>25.713944781475799</v>
      </c>
      <c r="H2100">
        <v>3.3818949147544499</v>
      </c>
      <c r="I2100">
        <v>42.281394838880402</v>
      </c>
      <c r="J2100">
        <v>-7.2484222396391802</v>
      </c>
      <c r="K2100">
        <v>253.19678735007801</v>
      </c>
      <c r="M2100">
        <v>46.731043146856798</v>
      </c>
      <c r="N2100">
        <v>0.32556986581882802</v>
      </c>
      <c r="O2100">
        <v>22.715404699738801</v>
      </c>
      <c r="P2100">
        <v>98.961038961038895</v>
      </c>
    </row>
    <row r="2101" spans="1:17" hidden="1" x14ac:dyDescent="0.3">
      <c r="A2101" t="s">
        <v>4390</v>
      </c>
      <c r="B2101" t="s">
        <v>4391</v>
      </c>
      <c r="C2101" t="str">
        <f>IFERROR(VLOOKUP(Table1[[#This Row],[Ticker]],[1]!Table2[[Symbol]:[Industry]],2,FALSE),"-")</f>
        <v>-</v>
      </c>
      <c r="D2101" t="s">
        <v>535</v>
      </c>
      <c r="E2101">
        <v>330.44806299999999</v>
      </c>
      <c r="F2101">
        <v>14.71</v>
      </c>
      <c r="G2101">
        <v>55.765465008875402</v>
      </c>
      <c r="H2101">
        <v>-5.4236642264184596</v>
      </c>
      <c r="I2101">
        <v>32.817870708689597</v>
      </c>
      <c r="J2101">
        <v>4.8638519399159499</v>
      </c>
      <c r="K2101">
        <v>13.772748610333201</v>
      </c>
      <c r="L2101">
        <v>11.6437511759539</v>
      </c>
      <c r="M2101">
        <v>61.851621622210999</v>
      </c>
      <c r="N2101">
        <v>0.29309563549673401</v>
      </c>
      <c r="O2101">
        <v>13.5282121006118</v>
      </c>
      <c r="P2101">
        <v>128.06201550387499</v>
      </c>
    </row>
    <row r="2102" spans="1:17" hidden="1" x14ac:dyDescent="0.3">
      <c r="A2102" t="s">
        <v>4392</v>
      </c>
      <c r="B2102" t="s">
        <v>4393</v>
      </c>
      <c r="C2102" t="str">
        <f>IFERROR(VLOOKUP(Table1[[#This Row],[Ticker]],[1]!Table2[[Symbol]:[Industry]],2,FALSE),"-")</f>
        <v>-</v>
      </c>
      <c r="D2102" t="s">
        <v>257</v>
      </c>
      <c r="E2102">
        <v>330.16882387999999</v>
      </c>
      <c r="F2102">
        <v>1471.2</v>
      </c>
      <c r="G2102">
        <v>8.9259599064691599</v>
      </c>
      <c r="H2102">
        <v>13.6259467179552</v>
      </c>
      <c r="I2102">
        <v>-30.1680909286485</v>
      </c>
      <c r="J2102">
        <v>6.81096675393953</v>
      </c>
      <c r="K2102">
        <v>1416.0048327821901</v>
      </c>
      <c r="L2102">
        <v>1471.7120118667101</v>
      </c>
      <c r="M2102">
        <v>61.777412792389299</v>
      </c>
      <c r="N2102">
        <v>1.1202203300801401</v>
      </c>
      <c r="O2102">
        <v>56.334964654703597</v>
      </c>
      <c r="P2102">
        <v>40.1543298085167</v>
      </c>
      <c r="Q2102">
        <v>0.177152204608853</v>
      </c>
    </row>
    <row r="2103" spans="1:17" hidden="1" x14ac:dyDescent="0.3">
      <c r="A2103" t="s">
        <v>4394</v>
      </c>
      <c r="B2103" t="s">
        <v>4395</v>
      </c>
      <c r="C2103" t="str">
        <f>IFERROR(VLOOKUP(Table1[[#This Row],[Ticker]],[1]!Table2[[Symbol]:[Industry]],2,FALSE),"-")</f>
        <v>-</v>
      </c>
      <c r="D2103" t="s">
        <v>21</v>
      </c>
      <c r="E2103">
        <v>329.82480685799999</v>
      </c>
      <c r="F2103">
        <v>250.49</v>
      </c>
      <c r="G2103">
        <v>128.53973481549201</v>
      </c>
      <c r="H2103">
        <v>37.161897782411998</v>
      </c>
      <c r="I2103">
        <v>40.364914600252497</v>
      </c>
      <c r="J2103">
        <v>-5.8759591872736898</v>
      </c>
      <c r="K2103">
        <v>201.71409274545201</v>
      </c>
      <c r="L2103">
        <v>172.81623163231399</v>
      </c>
      <c r="M2103">
        <v>57.838091443326697</v>
      </c>
      <c r="N2103">
        <v>1.9753454885388999</v>
      </c>
      <c r="O2103">
        <v>2.87436624216534</v>
      </c>
      <c r="P2103">
        <v>157.57326478149099</v>
      </c>
      <c r="Q2103">
        <v>0.116310461090512</v>
      </c>
    </row>
    <row r="2104" spans="1:17" hidden="1" x14ac:dyDescent="0.3">
      <c r="A2104" t="s">
        <v>4396</v>
      </c>
      <c r="B2104" t="s">
        <v>4397</v>
      </c>
      <c r="C2104" t="str">
        <f>IFERROR(VLOOKUP(Table1[[#This Row],[Ticker]],[1]!Table2[[Symbol]:[Industry]],2,FALSE),"-")</f>
        <v>-</v>
      </c>
      <c r="D2104" t="s">
        <v>2686</v>
      </c>
      <c r="E2104">
        <v>328.92925500000001</v>
      </c>
      <c r="F2104">
        <v>200</v>
      </c>
      <c r="G2104">
        <v>53.614871860485003</v>
      </c>
      <c r="H2104">
        <v>-8.8794313597613304</v>
      </c>
      <c r="I2104">
        <v>28.230367506108401</v>
      </c>
      <c r="J2104">
        <v>-3.49679809314248</v>
      </c>
      <c r="K2104">
        <v>194.18857757093301</v>
      </c>
      <c r="L2104">
        <v>159.93925436635001</v>
      </c>
      <c r="M2104">
        <v>40.610405417453599</v>
      </c>
      <c r="N2104">
        <v>0.38212634822804298</v>
      </c>
      <c r="O2104">
        <v>36.5</v>
      </c>
      <c r="P2104">
        <v>82.648401826484005</v>
      </c>
      <c r="Q2104">
        <v>0.15837152561031601</v>
      </c>
    </row>
    <row r="2105" spans="1:17" hidden="1" x14ac:dyDescent="0.3">
      <c r="A2105" t="s">
        <v>4398</v>
      </c>
      <c r="B2105" t="s">
        <v>4399</v>
      </c>
      <c r="C2105" t="str">
        <f>IFERROR(VLOOKUP(Table1[[#This Row],[Ticker]],[1]!Table2[[Symbol]:[Industry]],2,FALSE),"-")</f>
        <v>-</v>
      </c>
      <c r="D2105" t="s">
        <v>138</v>
      </c>
      <c r="E2105">
        <v>328.6139604</v>
      </c>
      <c r="F2105">
        <v>309</v>
      </c>
      <c r="G2105">
        <v>3.1872659261705101</v>
      </c>
      <c r="H2105">
        <v>16.4700199108152</v>
      </c>
      <c r="I2105">
        <v>5.3155095711083797</v>
      </c>
      <c r="J2105">
        <v>-1.22933802424176</v>
      </c>
      <c r="K2105">
        <v>293.50607162700197</v>
      </c>
      <c r="L2105">
        <v>270.35210001968898</v>
      </c>
      <c r="M2105">
        <v>62.937213385834603</v>
      </c>
      <c r="N2105">
        <v>0.62970014278914799</v>
      </c>
      <c r="O2105">
        <v>7.4433656957928598</v>
      </c>
      <c r="P2105">
        <v>56.693711967545603</v>
      </c>
      <c r="Q2105">
        <v>6.6832466340658994E-2</v>
      </c>
    </row>
    <row r="2106" spans="1:17" hidden="1" x14ac:dyDescent="0.3">
      <c r="A2106" t="s">
        <v>4400</v>
      </c>
      <c r="B2106" t="s">
        <v>4401</v>
      </c>
      <c r="C2106" t="str">
        <f>IFERROR(VLOOKUP(Table1[[#This Row],[Ticker]],[1]!Table2[[Symbol]:[Industry]],2,FALSE),"-")</f>
        <v>-</v>
      </c>
      <c r="D2106" t="s">
        <v>1406</v>
      </c>
      <c r="E2106">
        <v>328.49696060000002</v>
      </c>
      <c r="F2106">
        <v>256.5</v>
      </c>
      <c r="G2106">
        <v>64.551375694378393</v>
      </c>
      <c r="H2106">
        <v>-16.3169162082783</v>
      </c>
      <c r="I2106">
        <v>-40.2735665396103</v>
      </c>
      <c r="J2106">
        <v>-10.547276364915399</v>
      </c>
      <c r="K2106">
        <v>296.68206857840499</v>
      </c>
      <c r="L2106">
        <v>286.98904421355098</v>
      </c>
      <c r="M2106">
        <v>24.753589237294101</v>
      </c>
      <c r="N2106">
        <v>3.40598901712286</v>
      </c>
      <c r="O2106">
        <v>77.348927875243604</v>
      </c>
      <c r="P2106">
        <v>169.857969489742</v>
      </c>
      <c r="Q2106">
        <v>0.13144120477311799</v>
      </c>
    </row>
    <row r="2107" spans="1:17" hidden="1" x14ac:dyDescent="0.3">
      <c r="A2107" t="s">
        <v>4402</v>
      </c>
      <c r="B2107" t="s">
        <v>4403</v>
      </c>
      <c r="C2107" t="str">
        <f>IFERROR(VLOOKUP(Table1[[#This Row],[Ticker]],[1]!Table2[[Symbol]:[Industry]],2,FALSE),"-")</f>
        <v>-</v>
      </c>
      <c r="D2107" t="s">
        <v>3055</v>
      </c>
      <c r="E2107">
        <v>327.846</v>
      </c>
      <c r="F2107">
        <v>328.85</v>
      </c>
      <c r="G2107">
        <v>19.397975337544199</v>
      </c>
      <c r="H2107">
        <v>-6.2773692865417603</v>
      </c>
      <c r="I2107">
        <v>-27.6781464291563</v>
      </c>
      <c r="J2107">
        <v>-0.947482819296108</v>
      </c>
      <c r="K2107">
        <v>329.90274454105997</v>
      </c>
      <c r="L2107">
        <v>312.49820995150901</v>
      </c>
      <c r="M2107">
        <v>51.084197070286699</v>
      </c>
      <c r="N2107">
        <v>0.72314033090623597</v>
      </c>
      <c r="O2107">
        <v>23.141249809943702</v>
      </c>
      <c r="P2107">
        <v>56.520704426463503</v>
      </c>
      <c r="Q2107">
        <v>0.235583000640744</v>
      </c>
    </row>
    <row r="2108" spans="1:17" hidden="1" x14ac:dyDescent="0.3">
      <c r="A2108" t="s">
        <v>4404</v>
      </c>
      <c r="B2108" t="s">
        <v>4405</v>
      </c>
      <c r="C2108" t="str">
        <f>IFERROR(VLOOKUP(Table1[[#This Row],[Ticker]],[1]!Table2[[Symbol]:[Industry]],2,FALSE),"-")</f>
        <v>-</v>
      </c>
      <c r="D2108" t="s">
        <v>138</v>
      </c>
      <c r="E2108">
        <v>327.11423500000001</v>
      </c>
      <c r="F2108">
        <v>193.28</v>
      </c>
      <c r="G2108">
        <v>-24.529609987626401</v>
      </c>
      <c r="H2108">
        <v>10.9788815536249</v>
      </c>
      <c r="I2108">
        <v>-20.799018016253701</v>
      </c>
      <c r="J2108">
        <v>-1.84270592269855</v>
      </c>
      <c r="K2108">
        <v>183.04926747601601</v>
      </c>
      <c r="L2108">
        <v>186.908242022883</v>
      </c>
      <c r="M2108">
        <v>54.251445605795801</v>
      </c>
      <c r="N2108">
        <v>2.5203781225681001</v>
      </c>
      <c r="O2108">
        <v>23.628932119205199</v>
      </c>
      <c r="P2108">
        <v>19.271829682196799</v>
      </c>
      <c r="Q2108">
        <v>-4.1655047053093003E-2</v>
      </c>
    </row>
    <row r="2109" spans="1:17" hidden="1" x14ac:dyDescent="0.3">
      <c r="A2109" t="s">
        <v>4406</v>
      </c>
      <c r="B2109" t="s">
        <v>4407</v>
      </c>
      <c r="C2109" t="str">
        <f>IFERROR(VLOOKUP(Table1[[#This Row],[Ticker]],[1]!Table2[[Symbol]:[Industry]],2,FALSE),"-")</f>
        <v>-</v>
      </c>
      <c r="D2109" t="s">
        <v>706</v>
      </c>
      <c r="E2109">
        <v>326.61377884799998</v>
      </c>
      <c r="F2109">
        <v>22.01</v>
      </c>
      <c r="G2109">
        <v>37.079677581170799</v>
      </c>
      <c r="H2109">
        <v>8.2003675257100603</v>
      </c>
      <c r="I2109">
        <v>-0.170161541247354</v>
      </c>
      <c r="J2109">
        <v>4.2927391973395101</v>
      </c>
      <c r="K2109">
        <v>21.073834718998601</v>
      </c>
      <c r="L2109">
        <v>19.343054351428702</v>
      </c>
      <c r="M2109">
        <v>57.037243883369598</v>
      </c>
      <c r="N2109">
        <v>1.29959004815973</v>
      </c>
      <c r="O2109">
        <v>15.174920490686</v>
      </c>
      <c r="P2109">
        <v>69.307692307692307</v>
      </c>
      <c r="Q2109">
        <v>5.3209317384410003E-3</v>
      </c>
    </row>
    <row r="2110" spans="1:17" hidden="1" x14ac:dyDescent="0.3">
      <c r="A2110" t="s">
        <v>4408</v>
      </c>
      <c r="B2110" t="s">
        <v>4409</v>
      </c>
      <c r="C2110" t="str">
        <f>IFERROR(VLOOKUP(Table1[[#This Row],[Ticker]],[1]!Table2[[Symbol]:[Industry]],2,FALSE),"-")</f>
        <v>-</v>
      </c>
      <c r="D2110" t="s">
        <v>185</v>
      </c>
      <c r="E2110">
        <v>326.60173049999997</v>
      </c>
      <c r="F2110">
        <v>3.84</v>
      </c>
      <c r="G2110">
        <v>-100.56799994376</v>
      </c>
      <c r="H2110">
        <v>-7.1102931865308401</v>
      </c>
      <c r="I2110">
        <v>-74.333011388236798</v>
      </c>
      <c r="J2110">
        <v>-23.3375228142251</v>
      </c>
      <c r="K2110">
        <v>4.6575215177559501</v>
      </c>
      <c r="L2110">
        <v>7.3168288213890804</v>
      </c>
      <c r="M2110">
        <v>44.869965389665303</v>
      </c>
      <c r="N2110">
        <v>1.8473903353035099</v>
      </c>
      <c r="O2110">
        <v>282.55208333333297</v>
      </c>
      <c r="P2110">
        <v>4.34782608695651</v>
      </c>
      <c r="Q2110">
        <v>0.133364976241786</v>
      </c>
    </row>
    <row r="2111" spans="1:17" hidden="1" x14ac:dyDescent="0.3">
      <c r="A2111" t="s">
        <v>4410</v>
      </c>
      <c r="B2111" t="s">
        <v>4411</v>
      </c>
      <c r="C2111" t="str">
        <f>IFERROR(VLOOKUP(Table1[[#This Row],[Ticker]],[1]!Table2[[Symbol]:[Industry]],2,FALSE),"-")</f>
        <v>-</v>
      </c>
      <c r="D2111" t="s">
        <v>357</v>
      </c>
      <c r="E2111">
        <v>326.31873818299999</v>
      </c>
      <c r="F2111">
        <v>81.38</v>
      </c>
      <c r="G2111">
        <v>-35.547027955659999</v>
      </c>
      <c r="H2111">
        <v>-15.083056538758999</v>
      </c>
      <c r="I2111">
        <v>-9.0738806962959799</v>
      </c>
      <c r="J2111">
        <v>-1.23744306557746</v>
      </c>
      <c r="K2111">
        <v>81.854765138937495</v>
      </c>
      <c r="L2111">
        <v>79.509076007509606</v>
      </c>
      <c r="M2111">
        <v>35.920825467994597</v>
      </c>
      <c r="N2111">
        <v>0.34189133968933599</v>
      </c>
      <c r="O2111">
        <v>29.036618333742901</v>
      </c>
      <c r="P2111">
        <v>25.2</v>
      </c>
      <c r="Q2111">
        <v>-8.1978960509174997E-2</v>
      </c>
    </row>
    <row r="2112" spans="1:17" hidden="1" x14ac:dyDescent="0.3">
      <c r="A2112" t="s">
        <v>4412</v>
      </c>
      <c r="B2112" t="s">
        <v>4413</v>
      </c>
      <c r="C2112" t="str">
        <f>IFERROR(VLOOKUP(Table1[[#This Row],[Ticker]],[1]!Table2[[Symbol]:[Industry]],2,FALSE),"-")</f>
        <v>-</v>
      </c>
      <c r="D2112" t="s">
        <v>138</v>
      </c>
      <c r="E2112">
        <v>325.966647104</v>
      </c>
      <c r="F2112">
        <v>89.08</v>
      </c>
      <c r="G2112">
        <v>-13.6598737038567</v>
      </c>
      <c r="H2112">
        <v>47.404675412944698</v>
      </c>
      <c r="I2112">
        <v>38.721971686789203</v>
      </c>
      <c r="J2112">
        <v>-2.1952878450302902</v>
      </c>
      <c r="K2112">
        <v>73.905081260964707</v>
      </c>
      <c r="L2112">
        <v>67.626793397399396</v>
      </c>
      <c r="M2112">
        <v>56.629150404461399</v>
      </c>
      <c r="N2112">
        <v>1.2398389180916001</v>
      </c>
      <c r="O2112">
        <v>10.518634934889899</v>
      </c>
      <c r="P2112">
        <v>113.161043311797</v>
      </c>
      <c r="Q2112">
        <v>0.11995605851748201</v>
      </c>
    </row>
    <row r="2113" spans="1:17" hidden="1" x14ac:dyDescent="0.3">
      <c r="A2113" t="s">
        <v>4414</v>
      </c>
      <c r="B2113" t="s">
        <v>4415</v>
      </c>
      <c r="C2113" t="str">
        <f>IFERROR(VLOOKUP(Table1[[#This Row],[Ticker]],[1]!Table2[[Symbol]:[Industry]],2,FALSE),"-")</f>
        <v>-</v>
      </c>
      <c r="D2113" t="s">
        <v>276</v>
      </c>
      <c r="E2113">
        <v>325.86852420000002</v>
      </c>
      <c r="F2113">
        <v>209.75</v>
      </c>
      <c r="G2113">
        <v>-68.3213291487193</v>
      </c>
      <c r="H2113">
        <v>1.0507226172741999</v>
      </c>
      <c r="I2113">
        <v>-40.424177109349898</v>
      </c>
      <c r="J2113">
        <v>-2.7142215769684999</v>
      </c>
      <c r="K2113">
        <v>224.274473240335</v>
      </c>
      <c r="L2113">
        <v>256.08334511546002</v>
      </c>
      <c r="M2113">
        <v>48.668773933450197</v>
      </c>
      <c r="N2113">
        <v>1.5832988582585401</v>
      </c>
      <c r="O2113">
        <v>69.249106078664994</v>
      </c>
      <c r="P2113">
        <v>8.9610389610389696</v>
      </c>
      <c r="Q2113">
        <v>4.2102122488827998E-2</v>
      </c>
    </row>
    <row r="2114" spans="1:17" hidden="1" x14ac:dyDescent="0.3">
      <c r="A2114" t="s">
        <v>4416</v>
      </c>
      <c r="B2114" t="s">
        <v>4417</v>
      </c>
      <c r="C2114" t="str">
        <f>IFERROR(VLOOKUP(Table1[[#This Row],[Ticker]],[1]!Table2[[Symbol]:[Industry]],2,FALSE),"-")</f>
        <v>-</v>
      </c>
      <c r="D2114" t="s">
        <v>231</v>
      </c>
      <c r="E2114">
        <v>325.77309000000002</v>
      </c>
      <c r="F2114">
        <v>103.1</v>
      </c>
      <c r="G2114">
        <v>10.0089514905081</v>
      </c>
      <c r="H2114">
        <v>-7.8354193096207103</v>
      </c>
      <c r="I2114">
        <v>-6.1226038900280297</v>
      </c>
      <c r="J2114">
        <v>-3.6599241787563099</v>
      </c>
      <c r="K2114">
        <v>105.634680754911</v>
      </c>
      <c r="L2114">
        <v>98.418591264146499</v>
      </c>
      <c r="M2114">
        <v>45.810090521836102</v>
      </c>
      <c r="N2114">
        <v>0.66409203507602199</v>
      </c>
      <c r="O2114">
        <v>25.014548981571199</v>
      </c>
      <c r="P2114">
        <v>63.650793650793602</v>
      </c>
      <c r="Q2114">
        <v>6.4678607774576E-2</v>
      </c>
    </row>
    <row r="2115" spans="1:17" hidden="1" x14ac:dyDescent="0.3">
      <c r="A2115" t="s">
        <v>4418</v>
      </c>
      <c r="B2115" t="s">
        <v>4419</v>
      </c>
      <c r="C2115" t="str">
        <f>IFERROR(VLOOKUP(Table1[[#This Row],[Ticker]],[1]!Table2[[Symbol]:[Industry]],2,FALSE),"-")</f>
        <v>-</v>
      </c>
      <c r="D2115" t="s">
        <v>54</v>
      </c>
      <c r="E2115">
        <v>325.606764</v>
      </c>
      <c r="F2115">
        <v>900</v>
      </c>
      <c r="G2115">
        <v>203.68366042217099</v>
      </c>
      <c r="H2115">
        <v>21.443112983052199</v>
      </c>
      <c r="I2115">
        <v>126.959299181589</v>
      </c>
      <c r="J2115">
        <v>-1.73738925451226</v>
      </c>
      <c r="K2115">
        <v>755.34101408175604</v>
      </c>
      <c r="L2115">
        <v>544.11287914873196</v>
      </c>
      <c r="M2115">
        <v>73.490696893194595</v>
      </c>
      <c r="N2115">
        <v>1.97851279726255</v>
      </c>
      <c r="O2115">
        <v>4.44444444444445</v>
      </c>
      <c r="P2115">
        <v>243.511450381679</v>
      </c>
      <c r="Q2115">
        <v>7.5856873867458999E-2</v>
      </c>
    </row>
    <row r="2116" spans="1:17" hidden="1" x14ac:dyDescent="0.3">
      <c r="A2116" t="s">
        <v>4420</v>
      </c>
      <c r="B2116" t="s">
        <v>4421</v>
      </c>
      <c r="C2116" t="str">
        <f>IFERROR(VLOOKUP(Table1[[#This Row],[Ticker]],[1]!Table2[[Symbol]:[Industry]],2,FALSE),"-")</f>
        <v>-</v>
      </c>
      <c r="D2116" t="s">
        <v>365</v>
      </c>
      <c r="E2116">
        <v>325.10324000000003</v>
      </c>
      <c r="F2116">
        <v>88.55</v>
      </c>
      <c r="G2116">
        <v>37.727298659236403</v>
      </c>
      <c r="H2116">
        <v>17.343499746505898</v>
      </c>
      <c r="I2116">
        <v>-24.0045414470558</v>
      </c>
      <c r="J2116">
        <v>0.22756573244353301</v>
      </c>
      <c r="K2116">
        <v>81.478808065855603</v>
      </c>
      <c r="L2116">
        <v>76.999681913979103</v>
      </c>
      <c r="M2116">
        <v>57.328884754934002</v>
      </c>
      <c r="N2116">
        <v>1.24968602295051</v>
      </c>
      <c r="O2116">
        <v>46.245059288537497</v>
      </c>
      <c r="P2116">
        <v>71.387096774193495</v>
      </c>
      <c r="Q2116">
        <v>3.8337005619623998E-2</v>
      </c>
    </row>
    <row r="2117" spans="1:17" hidden="1" x14ac:dyDescent="0.3">
      <c r="A2117" t="s">
        <v>4422</v>
      </c>
      <c r="B2117" t="s">
        <v>4423</v>
      </c>
      <c r="C2117" t="str">
        <f>IFERROR(VLOOKUP(Table1[[#This Row],[Ticker]],[1]!Table2[[Symbol]:[Industry]],2,FALSE),"-")</f>
        <v>-</v>
      </c>
      <c r="D2117" t="s">
        <v>415</v>
      </c>
      <c r="E2117">
        <v>324.24984886799899</v>
      </c>
      <c r="F2117">
        <v>127.17</v>
      </c>
      <c r="G2117">
        <v>50.079146090339002</v>
      </c>
      <c r="H2117">
        <v>35.738281563256699</v>
      </c>
      <c r="I2117">
        <v>11.481288512458301</v>
      </c>
      <c r="J2117">
        <v>28.7036868568531</v>
      </c>
      <c r="K2117">
        <v>103.19057223714999</v>
      </c>
      <c r="L2117">
        <v>94.654305504873406</v>
      </c>
      <c r="M2117">
        <v>88.829392305069405</v>
      </c>
      <c r="N2117">
        <v>3.2579330095797698</v>
      </c>
      <c r="O2117">
        <v>5.9919792403868799</v>
      </c>
      <c r="P2117">
        <v>85.514223194748297</v>
      </c>
      <c r="Q2117">
        <v>3.0506053475629999E-2</v>
      </c>
    </row>
    <row r="2118" spans="1:17" hidden="1" x14ac:dyDescent="0.3">
      <c r="A2118" t="s">
        <v>4424</v>
      </c>
      <c r="B2118" t="s">
        <v>4425</v>
      </c>
      <c r="C2118" t="str">
        <f>IFERROR(VLOOKUP(Table1[[#This Row],[Ticker]],[1]!Table2[[Symbol]:[Industry]],2,FALSE),"-")</f>
        <v>-</v>
      </c>
      <c r="D2118" t="s">
        <v>21</v>
      </c>
      <c r="E2118">
        <v>323.30095906499997</v>
      </c>
      <c r="F2118">
        <v>9.93</v>
      </c>
      <c r="G2118">
        <v>45.647297165100902</v>
      </c>
      <c r="H2118">
        <v>16.304026062295399</v>
      </c>
      <c r="I2118">
        <v>-13.907631573157101</v>
      </c>
      <c r="J2118">
        <v>-21.0883784145914</v>
      </c>
      <c r="K2118">
        <v>8.3229233507892193</v>
      </c>
      <c r="L2118">
        <v>7.9603717199413202</v>
      </c>
      <c r="M2118">
        <v>61.8765087761914</v>
      </c>
      <c r="N2118">
        <v>3.3587257322778998</v>
      </c>
      <c r="O2118">
        <v>18.6833590014649</v>
      </c>
      <c r="P2118">
        <v>74.680827131099804</v>
      </c>
      <c r="Q2118">
        <v>3.1774447089273003E-2</v>
      </c>
    </row>
    <row r="2119" spans="1:17" hidden="1" x14ac:dyDescent="0.3">
      <c r="A2119" t="s">
        <v>4426</v>
      </c>
      <c r="B2119" t="s">
        <v>4427</v>
      </c>
      <c r="C2119" t="str">
        <f>IFERROR(VLOOKUP(Table1[[#This Row],[Ticker]],[1]!Table2[[Symbol]:[Industry]],2,FALSE),"-")</f>
        <v>-</v>
      </c>
      <c r="D2119" t="s">
        <v>298</v>
      </c>
      <c r="E2119">
        <v>322.935519</v>
      </c>
      <c r="F2119">
        <v>157.05000000000001</v>
      </c>
      <c r="G2119">
        <v>26.893793306439498</v>
      </c>
      <c r="H2119">
        <v>-2.6656234996569999</v>
      </c>
      <c r="I2119">
        <v>27.75713437712</v>
      </c>
      <c r="J2119">
        <v>-1.4279267339191699</v>
      </c>
      <c r="K2119">
        <v>151.79804389125101</v>
      </c>
      <c r="L2119">
        <v>129.866794134516</v>
      </c>
      <c r="M2119">
        <v>58.120083249820098</v>
      </c>
      <c r="N2119">
        <v>0.486899183100584</v>
      </c>
      <c r="O2119">
        <v>8.8825214899713192</v>
      </c>
      <c r="P2119">
        <v>85.309734513274293</v>
      </c>
      <c r="Q2119">
        <v>2.1909057405643001E-2</v>
      </c>
    </row>
    <row r="2120" spans="1:17" hidden="1" x14ac:dyDescent="0.3">
      <c r="A2120" t="s">
        <v>4428</v>
      </c>
      <c r="B2120" t="s">
        <v>4429</v>
      </c>
      <c r="C2120" t="str">
        <f>IFERROR(VLOOKUP(Table1[[#This Row],[Ticker]],[1]!Table2[[Symbol]:[Industry]],2,FALSE),"-")</f>
        <v>-</v>
      </c>
      <c r="D2120" t="s">
        <v>4430</v>
      </c>
      <c r="E2120">
        <v>322.36995331200001</v>
      </c>
      <c r="F2120">
        <v>23.95</v>
      </c>
      <c r="G2120">
        <v>-17.1350717819154</v>
      </c>
      <c r="H2120">
        <v>-30.088289481594899</v>
      </c>
      <c r="I2120">
        <v>-59.514499099396801</v>
      </c>
      <c r="J2120">
        <v>-15.6186594925398</v>
      </c>
      <c r="K2120">
        <v>34.584279673118999</v>
      </c>
      <c r="L2120">
        <v>37.3002670501564</v>
      </c>
      <c r="M2120">
        <v>11.687663214899301</v>
      </c>
      <c r="N2120">
        <v>1.5482734565391301</v>
      </c>
      <c r="O2120">
        <v>137.578288100208</v>
      </c>
      <c r="P2120">
        <v>11.8984581840835</v>
      </c>
      <c r="Q2120">
        <v>0.241128569217891</v>
      </c>
    </row>
    <row r="2121" spans="1:17" hidden="1" x14ac:dyDescent="0.3">
      <c r="A2121" t="s">
        <v>4431</v>
      </c>
      <c r="B2121" t="s">
        <v>4432</v>
      </c>
      <c r="C2121" t="str">
        <f>IFERROR(VLOOKUP(Table1[[#This Row],[Ticker]],[1]!Table2[[Symbol]:[Industry]],2,FALSE),"-")</f>
        <v>-</v>
      </c>
      <c r="D2121" t="s">
        <v>627</v>
      </c>
      <c r="E2121">
        <v>321.64549199999999</v>
      </c>
      <c r="F2121">
        <v>77.06</v>
      </c>
      <c r="G2121">
        <v>-6.5216062776046497</v>
      </c>
      <c r="H2121">
        <v>3.3971306592308199</v>
      </c>
      <c r="I2121">
        <v>-10.870826118218501</v>
      </c>
      <c r="J2121">
        <v>-9.0795471042895493</v>
      </c>
      <c r="K2121">
        <v>76.156662485888702</v>
      </c>
      <c r="L2121">
        <v>73.080863275084596</v>
      </c>
      <c r="M2121">
        <v>47.632978015597303</v>
      </c>
      <c r="N2121">
        <v>1.33306842145885</v>
      </c>
      <c r="O2121">
        <v>32.364391383337598</v>
      </c>
      <c r="P2121">
        <v>28.647746243739501</v>
      </c>
      <c r="Q2121">
        <v>-3.1762919457619999E-3</v>
      </c>
    </row>
    <row r="2122" spans="1:17" hidden="1" x14ac:dyDescent="0.3">
      <c r="A2122" t="s">
        <v>4433</v>
      </c>
      <c r="B2122" t="s">
        <v>4434</v>
      </c>
      <c r="C2122" t="str">
        <f>IFERROR(VLOOKUP(Table1[[#This Row],[Ticker]],[1]!Table2[[Symbol]:[Industry]],2,FALSE),"-")</f>
        <v>-</v>
      </c>
      <c r="D2122" t="s">
        <v>1670</v>
      </c>
      <c r="E2122">
        <v>319.171027199999</v>
      </c>
      <c r="F2122">
        <v>60.18</v>
      </c>
      <c r="G2122">
        <v>-10.405499214963999</v>
      </c>
      <c r="H2122">
        <v>0.17488113719866399</v>
      </c>
      <c r="I2122">
        <v>-1.0422695031138201</v>
      </c>
      <c r="J2122">
        <v>-0.97820070371066903</v>
      </c>
      <c r="K2122">
        <v>60.583419326712502</v>
      </c>
      <c r="L2122">
        <v>57.9571924649468</v>
      </c>
      <c r="M2122">
        <v>55.8285238094657</v>
      </c>
      <c r="N2122">
        <v>0.85698541680005802</v>
      </c>
      <c r="O2122">
        <v>7.8431372549019702</v>
      </c>
      <c r="P2122">
        <v>26.6680698800252</v>
      </c>
      <c r="Q2122">
        <v>-2.0749357399728999E-2</v>
      </c>
    </row>
    <row r="2123" spans="1:17" hidden="1" x14ac:dyDescent="0.3">
      <c r="A2123" t="s">
        <v>4435</v>
      </c>
      <c r="B2123" t="s">
        <v>4436</v>
      </c>
      <c r="C2123" t="str">
        <f>IFERROR(VLOOKUP(Table1[[#This Row],[Ticker]],[1]!Table2[[Symbol]:[Industry]],2,FALSE),"-")</f>
        <v>-</v>
      </c>
      <c r="D2123" t="s">
        <v>410</v>
      </c>
      <c r="E2123">
        <v>318.35604174399998</v>
      </c>
      <c r="F2123">
        <v>32.36</v>
      </c>
      <c r="G2123">
        <v>22.181423305029099</v>
      </c>
      <c r="H2123">
        <v>-9.9178049236200394</v>
      </c>
      <c r="I2123">
        <v>-13.3542881781195</v>
      </c>
      <c r="J2123">
        <v>-6.65088173679439</v>
      </c>
      <c r="K2123">
        <v>33.099777637784896</v>
      </c>
      <c r="L2123">
        <v>29.043739329686598</v>
      </c>
      <c r="M2123">
        <v>29.779131203109799</v>
      </c>
      <c r="N2123">
        <v>0.117837249689744</v>
      </c>
      <c r="O2123">
        <v>37.330037082818201</v>
      </c>
      <c r="P2123">
        <v>69.424083769633498</v>
      </c>
      <c r="Q2123">
        <v>6.2416959859205E-2</v>
      </c>
    </row>
    <row r="2124" spans="1:17" hidden="1" x14ac:dyDescent="0.3">
      <c r="A2124" t="s">
        <v>4437</v>
      </c>
      <c r="B2124" t="s">
        <v>4438</v>
      </c>
      <c r="C2124" t="str">
        <f>IFERROR(VLOOKUP(Table1[[#This Row],[Ticker]],[1]!Table2[[Symbol]:[Industry]],2,FALSE),"-")</f>
        <v>-</v>
      </c>
      <c r="D2124" t="s">
        <v>950</v>
      </c>
      <c r="E2124">
        <v>316.909030685</v>
      </c>
      <c r="F2124">
        <v>984.3</v>
      </c>
      <c r="G2124">
        <v>-12.2096026026377</v>
      </c>
      <c r="H2124">
        <v>-12.391140245980999</v>
      </c>
      <c r="I2124">
        <v>11.696644783931699</v>
      </c>
      <c r="J2124">
        <v>-1.42008534124478</v>
      </c>
      <c r="K2124">
        <v>1010.7122786994699</v>
      </c>
      <c r="L2124">
        <v>944.76227115910399</v>
      </c>
      <c r="M2124">
        <v>50.474358900961597</v>
      </c>
      <c r="N2124">
        <v>0.37553432585825702</v>
      </c>
      <c r="O2124">
        <v>40.912323478614198</v>
      </c>
      <c r="P2124">
        <v>31.24</v>
      </c>
      <c r="Q2124">
        <v>-7.3148467018900001E-2</v>
      </c>
    </row>
    <row r="2125" spans="1:17" hidden="1" x14ac:dyDescent="0.3">
      <c r="A2125" t="s">
        <v>4439</v>
      </c>
      <c r="B2125" t="s">
        <v>4440</v>
      </c>
      <c r="C2125" t="str">
        <f>IFERROR(VLOOKUP(Table1[[#This Row],[Ticker]],[1]!Table2[[Symbol]:[Industry]],2,FALSE),"-")</f>
        <v>-</v>
      </c>
      <c r="D2125" t="s">
        <v>231</v>
      </c>
      <c r="E2125">
        <v>316.868609034999</v>
      </c>
      <c r="F2125">
        <v>169.57</v>
      </c>
      <c r="G2125">
        <v>-5.4852603849424799</v>
      </c>
      <c r="H2125">
        <v>1.0229149511843201</v>
      </c>
      <c r="I2125">
        <v>11.715538546184099</v>
      </c>
      <c r="J2125">
        <v>-10.994076192542501</v>
      </c>
      <c r="K2125">
        <v>160.68172626899201</v>
      </c>
      <c r="L2125">
        <v>138.02664570386401</v>
      </c>
      <c r="M2125">
        <v>36.6150746471613</v>
      </c>
      <c r="N2125">
        <v>1.29044425354343</v>
      </c>
      <c r="O2125">
        <v>15.586483458158799</v>
      </c>
      <c r="P2125">
        <v>59.896275341819802</v>
      </c>
      <c r="Q2125">
        <v>4.7305564226186002E-2</v>
      </c>
    </row>
    <row r="2126" spans="1:17" hidden="1" x14ac:dyDescent="0.3">
      <c r="A2126" t="s">
        <v>4441</v>
      </c>
      <c r="B2126" t="s">
        <v>4442</v>
      </c>
      <c r="C2126" t="str">
        <f>IFERROR(VLOOKUP(Table1[[#This Row],[Ticker]],[1]!Table2[[Symbol]:[Industry]],2,FALSE),"-")</f>
        <v>-</v>
      </c>
      <c r="D2126" t="s">
        <v>257</v>
      </c>
      <c r="E2126">
        <v>316.51155</v>
      </c>
      <c r="F2126">
        <v>320</v>
      </c>
      <c r="G2126">
        <v>115.241279194306</v>
      </c>
      <c r="H2126">
        <v>13.996055047802599</v>
      </c>
      <c r="I2126">
        <v>66.304869812076006</v>
      </c>
      <c r="J2126">
        <v>11.6965250204667</v>
      </c>
      <c r="K2126">
        <v>265.99219767103398</v>
      </c>
      <c r="L2126">
        <v>199.843929314935</v>
      </c>
      <c r="M2126">
        <v>83.422356529654706</v>
      </c>
      <c r="N2126">
        <v>0.46995377503851998</v>
      </c>
      <c r="O2126">
        <v>0</v>
      </c>
      <c r="P2126">
        <v>232.64033264033199</v>
      </c>
    </row>
    <row r="2127" spans="1:17" hidden="1" x14ac:dyDescent="0.3">
      <c r="A2127" t="s">
        <v>4443</v>
      </c>
      <c r="B2127" t="s">
        <v>4444</v>
      </c>
      <c r="C2127" t="str">
        <f>IFERROR(VLOOKUP(Table1[[#This Row],[Ticker]],[1]!Table2[[Symbol]:[Industry]],2,FALSE),"-")</f>
        <v>-</v>
      </c>
      <c r="D2127" t="s">
        <v>21</v>
      </c>
      <c r="E2127">
        <v>315.95470930800002</v>
      </c>
      <c r="F2127">
        <v>133.55000000000001</v>
      </c>
      <c r="G2127">
        <v>-26.5392859138116</v>
      </c>
      <c r="H2127">
        <v>2.7479975303120101</v>
      </c>
      <c r="I2127">
        <v>-9.1391940285169095</v>
      </c>
      <c r="J2127">
        <v>2.28717755050315</v>
      </c>
      <c r="K2127">
        <v>128.97659901636999</v>
      </c>
      <c r="L2127">
        <v>126.758491359621</v>
      </c>
      <c r="M2127">
        <v>69.178910678412905</v>
      </c>
      <c r="N2127">
        <v>1.1204180104089101</v>
      </c>
      <c r="O2127">
        <v>30.849868962935201</v>
      </c>
      <c r="P2127">
        <v>42.074468085106297</v>
      </c>
      <c r="Q2127">
        <v>0.128623218265803</v>
      </c>
    </row>
    <row r="2128" spans="1:17" hidden="1" x14ac:dyDescent="0.3">
      <c r="A2128" t="s">
        <v>4445</v>
      </c>
      <c r="B2128" t="s">
        <v>4446</v>
      </c>
      <c r="C2128" t="str">
        <f>IFERROR(VLOOKUP(Table1[[#This Row],[Ticker]],[1]!Table2[[Symbol]:[Industry]],2,FALSE),"-")</f>
        <v>-</v>
      </c>
      <c r="D2128" t="s">
        <v>252</v>
      </c>
      <c r="E2128">
        <v>315.90499999999997</v>
      </c>
      <c r="F2128">
        <v>387</v>
      </c>
      <c r="G2128">
        <v>42.890059549771799</v>
      </c>
      <c r="H2128">
        <v>22.545551486024198</v>
      </c>
      <c r="I2128">
        <v>23.3233937756162</v>
      </c>
      <c r="J2128">
        <v>5.5421055952240001</v>
      </c>
      <c r="K2128">
        <v>325.24362290940797</v>
      </c>
      <c r="L2128">
        <v>286.49948104127998</v>
      </c>
      <c r="M2128">
        <v>65.126075437173895</v>
      </c>
      <c r="N2128">
        <v>2.35130970724191</v>
      </c>
      <c r="O2128">
        <v>11.8217054263565</v>
      </c>
      <c r="P2128">
        <v>105.85106382978699</v>
      </c>
      <c r="Q2128">
        <v>0.168973020317433</v>
      </c>
    </row>
    <row r="2129" spans="1:17" hidden="1" x14ac:dyDescent="0.3">
      <c r="A2129" t="s">
        <v>4447</v>
      </c>
      <c r="B2129" t="s">
        <v>4448</v>
      </c>
      <c r="C2129" t="str">
        <f>IFERROR(VLOOKUP(Table1[[#This Row],[Ticker]],[1]!Table2[[Symbol]:[Industry]],2,FALSE),"-")</f>
        <v>-</v>
      </c>
      <c r="D2129" t="s">
        <v>46</v>
      </c>
      <c r="E2129">
        <v>314.71875</v>
      </c>
      <c r="F2129">
        <v>32.25</v>
      </c>
      <c r="G2129">
        <v>49.7358713643779</v>
      </c>
      <c r="H2129">
        <v>-0.27724711446599598</v>
      </c>
      <c r="I2129">
        <v>33.770316705674098</v>
      </c>
      <c r="J2129">
        <v>-8.1684463968405296</v>
      </c>
      <c r="K2129">
        <v>32.400546986565601</v>
      </c>
      <c r="L2129">
        <v>25.684788497756699</v>
      </c>
      <c r="M2129">
        <v>30.815522818277401</v>
      </c>
      <c r="N2129">
        <v>9.0667484291089104E-2</v>
      </c>
      <c r="O2129">
        <v>24.1860465116279</v>
      </c>
      <c r="P2129">
        <v>93.499999999999901</v>
      </c>
      <c r="Q2129">
        <v>0.16052477908120999</v>
      </c>
    </row>
    <row r="2130" spans="1:17" hidden="1" x14ac:dyDescent="0.3">
      <c r="A2130" t="s">
        <v>4449</v>
      </c>
      <c r="B2130" t="s">
        <v>4450</v>
      </c>
      <c r="C2130" t="str">
        <f>IFERROR(VLOOKUP(Table1[[#This Row],[Ticker]],[1]!Table2[[Symbol]:[Industry]],2,FALSE),"-")</f>
        <v>-</v>
      </c>
      <c r="D2130" t="s">
        <v>509</v>
      </c>
      <c r="E2130">
        <v>313.65600000000001</v>
      </c>
      <c r="F2130">
        <v>645.54999999999995</v>
      </c>
      <c r="G2130">
        <v>12.939199306048501</v>
      </c>
      <c r="H2130">
        <v>21.234899243168599</v>
      </c>
      <c r="I2130">
        <v>15.9121641005535</v>
      </c>
      <c r="J2130">
        <v>-0.14497192578233101</v>
      </c>
      <c r="K2130">
        <v>565.20133965607999</v>
      </c>
      <c r="L2130">
        <v>509.30110496649797</v>
      </c>
      <c r="M2130">
        <v>67.480006149039198</v>
      </c>
      <c r="N2130">
        <v>1.09188156562067</v>
      </c>
      <c r="O2130">
        <v>4.8718147316242097</v>
      </c>
      <c r="P2130">
        <v>57.259439707673501</v>
      </c>
      <c r="Q2130">
        <v>-1.8505796424026E-2</v>
      </c>
    </row>
    <row r="2131" spans="1:17" hidden="1" x14ac:dyDescent="0.3">
      <c r="A2131" t="s">
        <v>4451</v>
      </c>
      <c r="B2131" t="s">
        <v>4452</v>
      </c>
      <c r="C2131" t="str">
        <f>IFERROR(VLOOKUP(Table1[[#This Row],[Ticker]],[1]!Table2[[Symbol]:[Industry]],2,FALSE),"-")</f>
        <v>-</v>
      </c>
      <c r="D2131" t="s">
        <v>535</v>
      </c>
      <c r="E2131">
        <v>313.09739999999999</v>
      </c>
      <c r="F2131">
        <v>274.14999999999998</v>
      </c>
      <c r="G2131">
        <v>675.16124856142801</v>
      </c>
      <c r="H2131">
        <v>49.277654754278501</v>
      </c>
      <c r="I2131">
        <v>188.63221773006501</v>
      </c>
      <c r="J2131">
        <v>7.6283836525542403</v>
      </c>
      <c r="K2131">
        <v>176.18802236183899</v>
      </c>
      <c r="L2131">
        <v>101.441737319016</v>
      </c>
      <c r="M2131">
        <v>99.806098450165905</v>
      </c>
      <c r="N2131">
        <v>0.15696125294514099</v>
      </c>
      <c r="O2131">
        <v>0</v>
      </c>
      <c r="P2131">
        <v>755.38221528861095</v>
      </c>
    </row>
    <row r="2132" spans="1:17" hidden="1" x14ac:dyDescent="0.3">
      <c r="A2132" t="s">
        <v>4453</v>
      </c>
      <c r="B2132" t="s">
        <v>4454</v>
      </c>
      <c r="C2132" t="str">
        <f>IFERROR(VLOOKUP(Table1[[#This Row],[Ticker]],[1]!Table2[[Symbol]:[Industry]],2,FALSE),"-")</f>
        <v>-</v>
      </c>
      <c r="D2132" t="s">
        <v>1658</v>
      </c>
      <c r="E2132">
        <v>311.91269999999997</v>
      </c>
      <c r="F2132">
        <v>33.049999999999997</v>
      </c>
      <c r="G2132">
        <v>-61.238658171127099</v>
      </c>
      <c r="H2132">
        <v>27.936379003471899</v>
      </c>
      <c r="I2132">
        <v>-31.560327154616299</v>
      </c>
      <c r="J2132">
        <v>-5.3844066850545698</v>
      </c>
      <c r="K2132">
        <v>29.4680252687671</v>
      </c>
      <c r="L2132">
        <v>34.8711647439346</v>
      </c>
      <c r="M2132">
        <v>58.154343274125502</v>
      </c>
      <c r="N2132">
        <v>5.3256423599690299</v>
      </c>
      <c r="O2132">
        <v>85.073121533030701</v>
      </c>
      <c r="P2132">
        <v>42.150537634408501</v>
      </c>
      <c r="Q2132">
        <v>0.14349073209921701</v>
      </c>
    </row>
    <row r="2133" spans="1:17" hidden="1" x14ac:dyDescent="0.3">
      <c r="A2133" t="s">
        <v>4455</v>
      </c>
      <c r="B2133" t="s">
        <v>4456</v>
      </c>
      <c r="C2133" t="str">
        <f>IFERROR(VLOOKUP(Table1[[#This Row],[Ticker]],[1]!Table2[[Symbol]:[Industry]],2,FALSE),"-")</f>
        <v>-</v>
      </c>
      <c r="E2133">
        <v>311.89571999999998</v>
      </c>
      <c r="F2133">
        <v>5.68</v>
      </c>
      <c r="G2133">
        <v>95.472398887756</v>
      </c>
      <c r="H2133">
        <v>-11.2627441240399</v>
      </c>
      <c r="I2133">
        <v>6.1142958742867002</v>
      </c>
      <c r="J2133">
        <v>-5.3150087078180404</v>
      </c>
      <c r="K2133">
        <v>5.5669539350350199</v>
      </c>
      <c r="L2133">
        <v>4.6822117211279002</v>
      </c>
      <c r="M2133">
        <v>44.942554199098602</v>
      </c>
      <c r="N2133">
        <v>0.68290225995075204</v>
      </c>
      <c r="O2133">
        <v>31.866197183098599</v>
      </c>
      <c r="P2133">
        <v>135.68464730290401</v>
      </c>
      <c r="Q2133">
        <v>-2.9931512275879001E-2</v>
      </c>
    </row>
    <row r="2134" spans="1:17" hidden="1" x14ac:dyDescent="0.3">
      <c r="A2134" t="s">
        <v>4457</v>
      </c>
      <c r="B2134" t="s">
        <v>4458</v>
      </c>
      <c r="C2134" t="str">
        <f>IFERROR(VLOOKUP(Table1[[#This Row],[Ticker]],[1]!Table2[[Symbol]:[Industry]],2,FALSE),"-")</f>
        <v>-</v>
      </c>
      <c r="D2134" t="s">
        <v>509</v>
      </c>
      <c r="E2134">
        <v>311.71297499999997</v>
      </c>
      <c r="F2134">
        <v>12.75</v>
      </c>
      <c r="G2134">
        <v>78.283543204732695</v>
      </c>
      <c r="H2134">
        <v>13.794766803036101</v>
      </c>
      <c r="I2134">
        <v>-31.769877376948699</v>
      </c>
      <c r="J2134">
        <v>-4.4303305800730204</v>
      </c>
      <c r="K2134">
        <v>12.5109008434016</v>
      </c>
      <c r="L2134">
        <v>12.917275350184401</v>
      </c>
      <c r="M2134">
        <v>60.258844736757297</v>
      </c>
      <c r="N2134">
        <v>1.55122868269101</v>
      </c>
      <c r="O2134">
        <v>83.137254901960802</v>
      </c>
      <c r="P2134">
        <v>107.31707317073101</v>
      </c>
      <c r="Q2134">
        <v>0.218846998784303</v>
      </c>
    </row>
    <row r="2135" spans="1:17" hidden="1" x14ac:dyDescent="0.3">
      <c r="A2135" t="s">
        <v>4459</v>
      </c>
      <c r="B2135" t="s">
        <v>4460</v>
      </c>
      <c r="C2135" t="str">
        <f>IFERROR(VLOOKUP(Table1[[#This Row],[Ticker]],[1]!Table2[[Symbol]:[Industry]],2,FALSE),"-")</f>
        <v>-</v>
      </c>
      <c r="D2135" t="s">
        <v>276</v>
      </c>
      <c r="E2135">
        <v>311.13787636999899</v>
      </c>
      <c r="F2135">
        <v>400.5</v>
      </c>
      <c r="G2135">
        <v>-43.456197200766702</v>
      </c>
      <c r="H2135">
        <v>-20.6317637861431</v>
      </c>
      <c r="I2135">
        <v>-23.653572978779401</v>
      </c>
      <c r="J2135">
        <v>-11.1458236347918</v>
      </c>
      <c r="K2135">
        <v>466.98933405047597</v>
      </c>
      <c r="L2135">
        <v>475.95880409534402</v>
      </c>
      <c r="M2135">
        <v>15.739733096722601</v>
      </c>
      <c r="N2135">
        <v>1.6609830138986801</v>
      </c>
      <c r="O2135">
        <v>46.566791510611701</v>
      </c>
      <c r="P2135">
        <v>6.0927152317880697</v>
      </c>
      <c r="Q2135">
        <v>3.3961058499559001E-2</v>
      </c>
    </row>
    <row r="2136" spans="1:17" hidden="1" x14ac:dyDescent="0.3">
      <c r="A2136" t="s">
        <v>4461</v>
      </c>
      <c r="B2136" t="s">
        <v>4462</v>
      </c>
      <c r="C2136" t="str">
        <f>IFERROR(VLOOKUP(Table1[[#This Row],[Ticker]],[1]!Table2[[Symbol]:[Industry]],2,FALSE),"-")</f>
        <v>-</v>
      </c>
      <c r="D2136" t="s">
        <v>101</v>
      </c>
      <c r="E2136">
        <v>311.05619244000002</v>
      </c>
      <c r="F2136">
        <v>24.1</v>
      </c>
      <c r="G2136">
        <v>63.193371198231901</v>
      </c>
      <c r="H2136">
        <v>-19.6172068144168</v>
      </c>
      <c r="I2136">
        <v>5.8273977309324003</v>
      </c>
      <c r="J2136">
        <v>-5.2630030622300401</v>
      </c>
      <c r="K2136">
        <v>26.3834309919242</v>
      </c>
      <c r="L2136">
        <v>22.946471587299399</v>
      </c>
      <c r="M2136">
        <v>27.533685634852301</v>
      </c>
      <c r="N2136">
        <v>0.57245039266134701</v>
      </c>
      <c r="O2136">
        <v>35.5326967518019</v>
      </c>
      <c r="P2136">
        <v>97.462653336019201</v>
      </c>
      <c r="Q2136">
        <v>0.119266113911333</v>
      </c>
    </row>
    <row r="2137" spans="1:17" hidden="1" x14ac:dyDescent="0.3">
      <c r="A2137" t="s">
        <v>4463</v>
      </c>
      <c r="B2137" t="s">
        <v>4464</v>
      </c>
      <c r="C2137" t="str">
        <f>IFERROR(VLOOKUP(Table1[[#This Row],[Ticker]],[1]!Table2[[Symbol]:[Industry]],2,FALSE),"-")</f>
        <v>-</v>
      </c>
      <c r="D2137" t="s">
        <v>46</v>
      </c>
      <c r="E2137">
        <v>309.61249520600001</v>
      </c>
      <c r="F2137">
        <v>56.77</v>
      </c>
      <c r="G2137">
        <v>53.546087868395901</v>
      </c>
      <c r="H2137">
        <v>-21.313062545299399</v>
      </c>
      <c r="I2137">
        <v>-16.489748547647501</v>
      </c>
      <c r="J2137">
        <v>-4.7306405359589796</v>
      </c>
      <c r="K2137">
        <v>65.058906737400093</v>
      </c>
      <c r="L2137">
        <v>56.324658808388101</v>
      </c>
      <c r="M2137">
        <v>18.904084148267302</v>
      </c>
      <c r="N2137">
        <v>0.43853402996999902</v>
      </c>
      <c r="O2137">
        <v>55.892196582702098</v>
      </c>
      <c r="P2137">
        <v>85.826513911620296</v>
      </c>
    </row>
    <row r="2138" spans="1:17" hidden="1" x14ac:dyDescent="0.3">
      <c r="A2138" t="s">
        <v>4465</v>
      </c>
      <c r="B2138" t="s">
        <v>4466</v>
      </c>
      <c r="C2138" t="str">
        <f>IFERROR(VLOOKUP(Table1[[#This Row],[Ticker]],[1]!Table2[[Symbol]:[Industry]],2,FALSE),"-")</f>
        <v>-</v>
      </c>
      <c r="D2138" t="s">
        <v>257</v>
      </c>
      <c r="E2138">
        <v>309.00900000000001</v>
      </c>
      <c r="F2138">
        <v>306</v>
      </c>
      <c r="G2138">
        <v>97.717118422292998</v>
      </c>
      <c r="H2138">
        <v>35.442750097903698</v>
      </c>
      <c r="I2138">
        <v>79.744975367787603</v>
      </c>
      <c r="J2138">
        <v>-6.2129004717680303</v>
      </c>
      <c r="K2138">
        <v>247.24808060343199</v>
      </c>
      <c r="L2138">
        <v>196.02902979669699</v>
      </c>
      <c r="M2138">
        <v>63.821837850431002</v>
      </c>
      <c r="N2138">
        <v>1.4447440247776799</v>
      </c>
      <c r="O2138">
        <v>11.764705882352899</v>
      </c>
      <c r="P2138">
        <v>150.71691929536999</v>
      </c>
      <c r="Q2138">
        <v>0.18278353205738801</v>
      </c>
    </row>
    <row r="2139" spans="1:17" hidden="1" x14ac:dyDescent="0.3">
      <c r="A2139" t="s">
        <v>4467</v>
      </c>
      <c r="B2139" t="s">
        <v>4468</v>
      </c>
      <c r="C2139" t="str">
        <f>IFERROR(VLOOKUP(Table1[[#This Row],[Ticker]],[1]!Table2[[Symbol]:[Industry]],2,FALSE),"-")</f>
        <v>-</v>
      </c>
      <c r="D2139" t="s">
        <v>4469</v>
      </c>
      <c r="E2139">
        <v>306.72646200000003</v>
      </c>
      <c r="F2139">
        <v>39.380000000000003</v>
      </c>
      <c r="G2139">
        <v>402.41046463588998</v>
      </c>
      <c r="H2139">
        <v>-5.5282023629197203</v>
      </c>
      <c r="I2139">
        <v>147.639600408446</v>
      </c>
      <c r="J2139">
        <v>-5.75461828047602</v>
      </c>
      <c r="K2139">
        <v>35.3327853018789</v>
      </c>
      <c r="L2139">
        <v>20.378914832308801</v>
      </c>
      <c r="M2139">
        <v>39.910046210774297</v>
      </c>
      <c r="N2139">
        <v>1.77929085790853</v>
      </c>
      <c r="O2139">
        <v>15.5408836973082</v>
      </c>
      <c r="P2139">
        <v>432.16216216216202</v>
      </c>
      <c r="Q2139">
        <v>0.14011027111597299</v>
      </c>
    </row>
    <row r="2140" spans="1:17" hidden="1" x14ac:dyDescent="0.3">
      <c r="A2140" t="s">
        <v>4470</v>
      </c>
      <c r="B2140" t="s">
        <v>4471</v>
      </c>
      <c r="C2140" t="str">
        <f>IFERROR(VLOOKUP(Table1[[#This Row],[Ticker]],[1]!Table2[[Symbol]:[Industry]],2,FALSE),"-")</f>
        <v>-</v>
      </c>
      <c r="D2140" t="s">
        <v>54</v>
      </c>
      <c r="E2140">
        <v>306.63152911999998</v>
      </c>
      <c r="F2140">
        <v>240.25</v>
      </c>
      <c r="G2140">
        <v>2.90539716857161E-2</v>
      </c>
      <c r="H2140">
        <v>8.9901196716563803</v>
      </c>
      <c r="I2140">
        <v>1.80264779651866</v>
      </c>
      <c r="J2140">
        <v>2.6575723027703799</v>
      </c>
      <c r="K2140">
        <v>239.55936054508999</v>
      </c>
      <c r="L2140">
        <v>228.196105445477</v>
      </c>
      <c r="M2140">
        <v>59.867512971129102</v>
      </c>
      <c r="N2140">
        <v>1.4072657715299199</v>
      </c>
      <c r="O2140">
        <v>35.275754422476503</v>
      </c>
      <c r="P2140">
        <v>33.4722222222222</v>
      </c>
      <c r="Q2140">
        <v>7.9175523668133005E-2</v>
      </c>
    </row>
    <row r="2141" spans="1:17" hidden="1" x14ac:dyDescent="0.3">
      <c r="A2141" t="s">
        <v>4472</v>
      </c>
      <c r="B2141" t="s">
        <v>4473</v>
      </c>
      <c r="C2141" t="str">
        <f>IFERROR(VLOOKUP(Table1[[#This Row],[Ticker]],[1]!Table2[[Symbol]:[Industry]],2,FALSE),"-")</f>
        <v>-</v>
      </c>
      <c r="D2141" t="s">
        <v>46</v>
      </c>
      <c r="E2141">
        <v>306.62467277799999</v>
      </c>
      <c r="F2141">
        <v>17.75</v>
      </c>
      <c r="G2141">
        <v>44.137201741318101</v>
      </c>
      <c r="H2141">
        <v>-8.6950723405896593</v>
      </c>
      <c r="I2141">
        <v>4.3102358808793904</v>
      </c>
      <c r="J2141">
        <v>-2.8519953084332101</v>
      </c>
      <c r="K2141">
        <v>18.800054559039001</v>
      </c>
      <c r="L2141">
        <v>15.9609191545194</v>
      </c>
      <c r="M2141">
        <v>30.501221599637901</v>
      </c>
      <c r="N2141">
        <v>0.34974972740899202</v>
      </c>
      <c r="O2141">
        <v>38.422535211267601</v>
      </c>
      <c r="Q2141">
        <v>0.117304221960084</v>
      </c>
    </row>
    <row r="2142" spans="1:17" hidden="1" x14ac:dyDescent="0.3">
      <c r="A2142" t="s">
        <v>4474</v>
      </c>
      <c r="B2142" t="s">
        <v>4475</v>
      </c>
      <c r="C2142" t="str">
        <f>IFERROR(VLOOKUP(Table1[[#This Row],[Ticker]],[1]!Table2[[Symbol]:[Industry]],2,FALSE),"-")</f>
        <v>-</v>
      </c>
      <c r="D2142" t="s">
        <v>204</v>
      </c>
      <c r="E2142">
        <v>306.56478241899998</v>
      </c>
      <c r="F2142">
        <v>210.3</v>
      </c>
      <c r="G2142">
        <v>-36.8775264603021</v>
      </c>
      <c r="H2142">
        <v>-0.460613309282766</v>
      </c>
      <c r="I2142">
        <v>-8.8955307827632097</v>
      </c>
      <c r="J2142">
        <v>-1.4353395246168601</v>
      </c>
      <c r="K2142">
        <v>208.86952353010599</v>
      </c>
      <c r="L2142">
        <v>211.30714575688299</v>
      </c>
      <c r="M2142">
        <v>63.175487815712501</v>
      </c>
      <c r="N2142">
        <v>1.42221095922006</v>
      </c>
      <c r="O2142">
        <v>39.800285306704602</v>
      </c>
      <c r="P2142">
        <v>22.267441860465102</v>
      </c>
      <c r="Q2142">
        <v>-2.7267617032721E-2</v>
      </c>
    </row>
    <row r="2143" spans="1:17" hidden="1" x14ac:dyDescent="0.3">
      <c r="A2143" t="s">
        <v>4476</v>
      </c>
      <c r="B2143" t="s">
        <v>4477</v>
      </c>
      <c r="C2143" t="str">
        <f>IFERROR(VLOOKUP(Table1[[#This Row],[Ticker]],[1]!Table2[[Symbol]:[Industry]],2,FALSE),"-")</f>
        <v>-</v>
      </c>
      <c r="D2143" t="s">
        <v>1199</v>
      </c>
      <c r="E2143">
        <v>306.44</v>
      </c>
      <c r="F2143">
        <v>12.99</v>
      </c>
      <c r="G2143">
        <v>-3.5262835891873401</v>
      </c>
      <c r="H2143">
        <v>-2.70875044418815</v>
      </c>
      <c r="I2143">
        <v>-21.3081851717521</v>
      </c>
      <c r="J2143">
        <v>-1.5735222438126399</v>
      </c>
      <c r="K2143">
        <v>12.648059732892801</v>
      </c>
      <c r="L2143">
        <v>12.166347601341</v>
      </c>
      <c r="M2143">
        <v>55.6993546287895</v>
      </c>
      <c r="N2143">
        <v>1.26183309319375</v>
      </c>
      <c r="O2143">
        <v>35.873749037721304</v>
      </c>
      <c r="P2143">
        <v>53.727810650887498</v>
      </c>
      <c r="Q2143">
        <v>5.2326597606430998E-2</v>
      </c>
    </row>
    <row r="2144" spans="1:17" hidden="1" x14ac:dyDescent="0.3">
      <c r="A2144" t="s">
        <v>4478</v>
      </c>
      <c r="B2144" t="s">
        <v>4479</v>
      </c>
      <c r="C2144" t="str">
        <f>IFERROR(VLOOKUP(Table1[[#This Row],[Ticker]],[1]!Table2[[Symbol]:[Industry]],2,FALSE),"-")</f>
        <v>-</v>
      </c>
      <c r="D2144" t="s">
        <v>2686</v>
      </c>
      <c r="E2144">
        <v>306.256574</v>
      </c>
      <c r="F2144">
        <v>226.75</v>
      </c>
      <c r="G2144">
        <v>1179.39116709112</v>
      </c>
      <c r="H2144">
        <v>49.2137777774212</v>
      </c>
      <c r="I2144">
        <v>0.76737826868410997</v>
      </c>
      <c r="J2144">
        <v>7.5991293217272897</v>
      </c>
      <c r="K2144">
        <v>165.81607613662001</v>
      </c>
      <c r="L2144">
        <v>130.264358254103</v>
      </c>
      <c r="M2144">
        <v>99.829595402053698</v>
      </c>
      <c r="N2144">
        <v>0.52616067946541301</v>
      </c>
      <c r="O2144">
        <v>11.9955898566703</v>
      </c>
      <c r="P2144">
        <v>1208.4246970571201</v>
      </c>
    </row>
    <row r="2145" spans="1:17" hidden="1" x14ac:dyDescent="0.3">
      <c r="A2145" t="s">
        <v>4480</v>
      </c>
      <c r="B2145" t="s">
        <v>4481</v>
      </c>
      <c r="C2145" t="str">
        <f>IFERROR(VLOOKUP(Table1[[#This Row],[Ticker]],[1]!Table2[[Symbol]:[Industry]],2,FALSE),"-")</f>
        <v>-</v>
      </c>
      <c r="D2145" t="s">
        <v>535</v>
      </c>
      <c r="E2145">
        <v>305.191731</v>
      </c>
      <c r="F2145">
        <v>202.15</v>
      </c>
      <c r="G2145">
        <v>22.753525147381399</v>
      </c>
      <c r="H2145">
        <v>-0.209688079627047</v>
      </c>
      <c r="I2145">
        <v>39.320975204786002</v>
      </c>
      <c r="J2145">
        <v>-1.0028959457418301</v>
      </c>
      <c r="K2145">
        <v>181.66605333234801</v>
      </c>
      <c r="M2145">
        <v>47.489447281497</v>
      </c>
      <c r="N2145">
        <v>0.25913139837190402</v>
      </c>
      <c r="O2145">
        <v>2.3002720751917001</v>
      </c>
      <c r="P2145">
        <v>77.014010507880897</v>
      </c>
    </row>
    <row r="2146" spans="1:17" hidden="1" x14ac:dyDescent="0.3">
      <c r="A2146" t="s">
        <v>4482</v>
      </c>
      <c r="B2146" t="s">
        <v>4483</v>
      </c>
      <c r="C2146" t="str">
        <f>IFERROR(VLOOKUP(Table1[[#This Row],[Ticker]],[1]!Table2[[Symbol]:[Industry]],2,FALSE),"-")</f>
        <v>-</v>
      </c>
      <c r="D2146" t="s">
        <v>4484</v>
      </c>
      <c r="E2146">
        <v>305.13499200000001</v>
      </c>
      <c r="F2146">
        <v>119.4</v>
      </c>
      <c r="G2146">
        <v>-53.3038345345268</v>
      </c>
      <c r="H2146">
        <v>-14.1042473189995</v>
      </c>
      <c r="I2146">
        <v>-40.904797319442302</v>
      </c>
      <c r="J2146">
        <v>-8.6760096281608092</v>
      </c>
      <c r="K2146">
        <v>135.944899992502</v>
      </c>
      <c r="L2146">
        <v>151.22766941095401</v>
      </c>
      <c r="M2146">
        <v>31.410898293215201</v>
      </c>
      <c r="N2146">
        <v>1.33910533910533</v>
      </c>
      <c r="O2146">
        <v>85.092127303182494</v>
      </c>
      <c r="P2146">
        <v>1.1864406779661101</v>
      </c>
    </row>
    <row r="2147" spans="1:17" hidden="1" x14ac:dyDescent="0.3">
      <c r="A2147" t="s">
        <v>4485</v>
      </c>
      <c r="B2147" t="s">
        <v>4486</v>
      </c>
      <c r="C2147" t="str">
        <f>IFERROR(VLOOKUP(Table1[[#This Row],[Ticker]],[1]!Table2[[Symbol]:[Industry]],2,FALSE),"-")</f>
        <v>-</v>
      </c>
      <c r="D2147" t="s">
        <v>51</v>
      </c>
      <c r="E2147">
        <v>304.63162390000002</v>
      </c>
      <c r="F2147">
        <v>44.83</v>
      </c>
      <c r="G2147">
        <v>18.336621250306099</v>
      </c>
      <c r="H2147">
        <v>-8.6425847992806997</v>
      </c>
      <c r="I2147">
        <v>-13.7215865165238</v>
      </c>
      <c r="J2147">
        <v>0.52201795634630399</v>
      </c>
      <c r="K2147">
        <v>48.156946874895603</v>
      </c>
      <c r="L2147">
        <v>43.237164446044098</v>
      </c>
      <c r="M2147">
        <v>39.969081468612899</v>
      </c>
      <c r="N2147">
        <v>1.44301699429967</v>
      </c>
      <c r="O2147">
        <v>46.419808164175699</v>
      </c>
      <c r="P2147">
        <v>56.474694589877799</v>
      </c>
      <c r="Q2147">
        <v>0.134081582460675</v>
      </c>
    </row>
    <row r="2148" spans="1:17" hidden="1" x14ac:dyDescent="0.3">
      <c r="A2148" t="s">
        <v>4487</v>
      </c>
      <c r="B2148" t="s">
        <v>4488</v>
      </c>
      <c r="C2148" t="str">
        <f>IFERROR(VLOOKUP(Table1[[#This Row],[Ticker]],[1]!Table2[[Symbol]:[Industry]],2,FALSE),"-")</f>
        <v>-</v>
      </c>
      <c r="D2148" t="s">
        <v>204</v>
      </c>
      <c r="E2148">
        <v>304.60103594999998</v>
      </c>
      <c r="F2148">
        <v>231.95</v>
      </c>
      <c r="G2148">
        <v>28.7555856802595</v>
      </c>
      <c r="H2148">
        <v>28.698752255982999</v>
      </c>
      <c r="I2148">
        <v>17.042574474431898</v>
      </c>
      <c r="J2148">
        <v>-3.4327223708299099</v>
      </c>
      <c r="K2148">
        <v>200.19632970798199</v>
      </c>
      <c r="L2148">
        <v>177.31457890172001</v>
      </c>
      <c r="M2148">
        <v>66.954463755825998</v>
      </c>
      <c r="N2148">
        <v>3.0838180960545398</v>
      </c>
      <c r="O2148">
        <v>13.127829273550301</v>
      </c>
      <c r="P2148">
        <v>84.087301587301496</v>
      </c>
      <c r="Q2148">
        <v>5.3789205879279003E-2</v>
      </c>
    </row>
    <row r="2149" spans="1:17" hidden="1" x14ac:dyDescent="0.3">
      <c r="A2149" t="s">
        <v>4489</v>
      </c>
      <c r="B2149" t="s">
        <v>4490</v>
      </c>
      <c r="C2149" t="str">
        <f>IFERROR(VLOOKUP(Table1[[#This Row],[Ticker]],[1]!Table2[[Symbol]:[Industry]],2,FALSE),"-")</f>
        <v>-</v>
      </c>
      <c r="D2149" t="s">
        <v>276</v>
      </c>
      <c r="E2149">
        <v>304.21474875000001</v>
      </c>
      <c r="F2149">
        <v>168</v>
      </c>
      <c r="G2149">
        <v>-5.5948819130966596</v>
      </c>
      <c r="H2149">
        <v>-9.4218360066700804</v>
      </c>
      <c r="I2149">
        <v>-29.7074592189391</v>
      </c>
      <c r="J2149">
        <v>-5.3000858248282698</v>
      </c>
      <c r="K2149">
        <v>180.716247730861</v>
      </c>
      <c r="L2149">
        <v>182.359798199377</v>
      </c>
      <c r="M2149">
        <v>27.529254697227099</v>
      </c>
      <c r="N2149">
        <v>0.98970447251052396</v>
      </c>
      <c r="O2149">
        <v>48.214285714285701</v>
      </c>
      <c r="P2149">
        <v>36.032388663967602</v>
      </c>
    </row>
    <row r="2150" spans="1:17" hidden="1" x14ac:dyDescent="0.3">
      <c r="A2150" t="s">
        <v>4491</v>
      </c>
      <c r="B2150" t="s">
        <v>4492</v>
      </c>
      <c r="C2150" t="str">
        <f>IFERROR(VLOOKUP(Table1[[#This Row],[Ticker]],[1]!Table2[[Symbol]:[Industry]],2,FALSE),"-")</f>
        <v>-</v>
      </c>
      <c r="D2150" t="s">
        <v>627</v>
      </c>
      <c r="E2150">
        <v>304.02539999999999</v>
      </c>
      <c r="F2150">
        <v>88.2</v>
      </c>
      <c r="G2150">
        <v>1634.9664700339999</v>
      </c>
      <c r="H2150">
        <v>25.326753335022701</v>
      </c>
      <c r="I2150">
        <v>307.53392009140498</v>
      </c>
      <c r="K2150">
        <v>63.930233725586902</v>
      </c>
      <c r="L2150">
        <v>37.112461595697503</v>
      </c>
      <c r="M2150">
        <v>83.947035635275</v>
      </c>
      <c r="N2150">
        <v>5.8075648439648502</v>
      </c>
      <c r="O2150">
        <v>2.72108843537415</v>
      </c>
      <c r="P2150">
        <v>2105</v>
      </c>
      <c r="Q2150">
        <v>0.19056084131966</v>
      </c>
    </row>
    <row r="2151" spans="1:17" hidden="1" x14ac:dyDescent="0.3">
      <c r="A2151" t="s">
        <v>4493</v>
      </c>
      <c r="B2151" t="s">
        <v>4494</v>
      </c>
      <c r="C2151" t="str">
        <f>IFERROR(VLOOKUP(Table1[[#This Row],[Ticker]],[1]!Table2[[Symbol]:[Industry]],2,FALSE),"-")</f>
        <v>-</v>
      </c>
      <c r="D2151" t="s">
        <v>46</v>
      </c>
      <c r="E2151">
        <v>303.91638749999998</v>
      </c>
      <c r="F2151">
        <v>167.25</v>
      </c>
      <c r="G2151">
        <v>51.972963540494497</v>
      </c>
      <c r="H2151">
        <v>26.202174210443498</v>
      </c>
      <c r="I2151">
        <v>68.540413597899203</v>
      </c>
      <c r="J2151">
        <v>-6.3062475786058299</v>
      </c>
      <c r="M2151">
        <v>53.499810838501702</v>
      </c>
      <c r="O2151">
        <v>30.792227204783199</v>
      </c>
      <c r="P2151">
        <v>100.05980861243999</v>
      </c>
    </row>
    <row r="2152" spans="1:17" hidden="1" x14ac:dyDescent="0.3">
      <c r="A2152" t="s">
        <v>4495</v>
      </c>
      <c r="B2152" t="s">
        <v>4496</v>
      </c>
      <c r="C2152" t="str">
        <f>IFERROR(VLOOKUP(Table1[[#This Row],[Ticker]],[1]!Table2[[Symbol]:[Industry]],2,FALSE),"-")</f>
        <v>-</v>
      </c>
      <c r="D2152" t="s">
        <v>627</v>
      </c>
      <c r="E2152">
        <v>302.99849879999999</v>
      </c>
      <c r="F2152">
        <v>238.2</v>
      </c>
      <c r="G2152">
        <v>863.46647003400096</v>
      </c>
      <c r="H2152">
        <v>9.8850119777883894</v>
      </c>
      <c r="I2152">
        <v>273.59550842203703</v>
      </c>
      <c r="J2152">
        <v>-2.0526358859357301</v>
      </c>
      <c r="K2152">
        <v>208.05163126772101</v>
      </c>
      <c r="L2152">
        <v>125.862521957204</v>
      </c>
      <c r="M2152">
        <v>53.0549599663956</v>
      </c>
      <c r="N2152">
        <v>0.93428014480646004</v>
      </c>
      <c r="O2152">
        <v>6.8429890848026904</v>
      </c>
      <c r="P2152">
        <v>1013.08411214953</v>
      </c>
    </row>
    <row r="2153" spans="1:17" hidden="1" x14ac:dyDescent="0.3">
      <c r="A2153" t="s">
        <v>4497</v>
      </c>
      <c r="B2153" t="s">
        <v>4498</v>
      </c>
      <c r="C2153" t="str">
        <f>IFERROR(VLOOKUP(Table1[[#This Row],[Ticker]],[1]!Table2[[Symbol]:[Industry]],2,FALSE),"-")</f>
        <v>-</v>
      </c>
      <c r="D2153" t="s">
        <v>2256</v>
      </c>
      <c r="E2153">
        <v>301.97592750000001</v>
      </c>
      <c r="F2153">
        <v>462.05</v>
      </c>
      <c r="G2153">
        <v>38.4745839900053</v>
      </c>
      <c r="H2153">
        <v>-1.3097067054670199</v>
      </c>
      <c r="I2153">
        <v>-18.1701615412473</v>
      </c>
      <c r="J2153">
        <v>2.8553291398848599</v>
      </c>
      <c r="K2153">
        <v>433.21230825332998</v>
      </c>
      <c r="M2153">
        <v>56.985283091311203</v>
      </c>
      <c r="N2153">
        <v>0.85911749069643795</v>
      </c>
      <c r="O2153">
        <v>40.677415864083898</v>
      </c>
      <c r="P2153">
        <v>74.952669443392594</v>
      </c>
    </row>
    <row r="2154" spans="1:17" hidden="1" x14ac:dyDescent="0.3">
      <c r="A2154" t="s">
        <v>4499</v>
      </c>
      <c r="B2154" t="s">
        <v>4500</v>
      </c>
      <c r="C2154" t="str">
        <f>IFERROR(VLOOKUP(Table1[[#This Row],[Ticker]],[1]!Table2[[Symbol]:[Industry]],2,FALSE),"-")</f>
        <v>-</v>
      </c>
      <c r="D2154" t="s">
        <v>535</v>
      </c>
      <c r="E2154">
        <v>301.92744959999999</v>
      </c>
      <c r="F2154">
        <v>329.65</v>
      </c>
      <c r="G2154">
        <v>122.799930690991</v>
      </c>
      <c r="H2154">
        <v>0.212408795233583</v>
      </c>
      <c r="I2154">
        <v>-48.827083769598097</v>
      </c>
      <c r="J2154">
        <v>2.9595721170641701E-2</v>
      </c>
      <c r="K2154">
        <v>347.13218116214</v>
      </c>
      <c r="L2154">
        <v>330.36903540279502</v>
      </c>
      <c r="M2154">
        <v>44.205107424617999</v>
      </c>
      <c r="N2154">
        <v>0.60643972115182299</v>
      </c>
      <c r="O2154">
        <v>59.957530714393997</v>
      </c>
      <c r="P2154">
        <v>174.708333333333</v>
      </c>
      <c r="Q2154">
        <v>0.26431178243216802</v>
      </c>
    </row>
    <row r="2155" spans="1:17" hidden="1" x14ac:dyDescent="0.3">
      <c r="A2155" t="s">
        <v>4501</v>
      </c>
      <c r="B2155" t="s">
        <v>4502</v>
      </c>
      <c r="C2155" t="str">
        <f>IFERROR(VLOOKUP(Table1[[#This Row],[Ticker]],[1]!Table2[[Symbol]:[Industry]],2,FALSE),"-")</f>
        <v>-</v>
      </c>
      <c r="D2155" t="s">
        <v>627</v>
      </c>
      <c r="E2155">
        <v>301.86582750000002</v>
      </c>
      <c r="F2155">
        <v>273</v>
      </c>
      <c r="G2155">
        <v>201.47494461027199</v>
      </c>
      <c r="H2155">
        <v>0.84301045099917205</v>
      </c>
      <c r="I2155">
        <v>-6.8363642962901601</v>
      </c>
      <c r="J2155">
        <v>12.981714738949</v>
      </c>
      <c r="K2155">
        <v>276.610538594069</v>
      </c>
      <c r="L2155">
        <v>227.33719914444401</v>
      </c>
      <c r="M2155">
        <v>18.4030970777834</v>
      </c>
      <c r="N2155">
        <v>0.61946537918040501</v>
      </c>
      <c r="O2155">
        <v>24.542124542124501</v>
      </c>
      <c r="P2155">
        <v>264</v>
      </c>
    </row>
    <row r="2156" spans="1:17" hidden="1" x14ac:dyDescent="0.3">
      <c r="A2156" t="s">
        <v>4503</v>
      </c>
      <c r="B2156" t="s">
        <v>4504</v>
      </c>
      <c r="C2156" t="str">
        <f>IFERROR(VLOOKUP(Table1[[#This Row],[Ticker]],[1]!Table2[[Symbol]:[Industry]],2,FALSE),"-")</f>
        <v>-</v>
      </c>
      <c r="D2156" t="s">
        <v>974</v>
      </c>
      <c r="E2156">
        <v>301.06620279999999</v>
      </c>
      <c r="F2156">
        <v>268.14999999999998</v>
      </c>
      <c r="G2156">
        <v>415.43347511014298</v>
      </c>
      <c r="H2156">
        <v>-1.13311266602825</v>
      </c>
      <c r="I2156">
        <v>40.065205643169001</v>
      </c>
      <c r="J2156">
        <v>3.3644170451830799</v>
      </c>
      <c r="K2156">
        <v>267.98854191249501</v>
      </c>
      <c r="L2156">
        <v>206.63285006874199</v>
      </c>
      <c r="M2156">
        <v>51.401076411288798</v>
      </c>
      <c r="N2156">
        <v>0.78136743372812301</v>
      </c>
      <c r="O2156">
        <v>21.219466716390102</v>
      </c>
      <c r="P2156">
        <v>498.549107142857</v>
      </c>
      <c r="Q2156">
        <v>0.25079440658615099</v>
      </c>
    </row>
    <row r="2157" spans="1:17" hidden="1" x14ac:dyDescent="0.3">
      <c r="A2157" t="s">
        <v>4505</v>
      </c>
      <c r="B2157" t="s">
        <v>4506</v>
      </c>
      <c r="C2157" t="str">
        <f>IFERROR(VLOOKUP(Table1[[#This Row],[Ticker]],[1]!Table2[[Symbol]:[Industry]],2,FALSE),"-")</f>
        <v>-</v>
      </c>
      <c r="D2157" t="s">
        <v>132</v>
      </c>
      <c r="E2157">
        <v>300.57284879999997</v>
      </c>
      <c r="F2157">
        <v>37.69</v>
      </c>
      <c r="G2157">
        <v>804.29980336733399</v>
      </c>
      <c r="H2157">
        <v>-26.931356903987901</v>
      </c>
      <c r="I2157">
        <v>-7.7425455935067697</v>
      </c>
      <c r="J2157">
        <v>-9.5697525201570492</v>
      </c>
      <c r="K2157">
        <v>40.893375162778099</v>
      </c>
      <c r="L2157">
        <v>30.2650436732029</v>
      </c>
      <c r="M2157">
        <v>35.926612954889798</v>
      </c>
      <c r="N2157">
        <v>2.9000981991020902</v>
      </c>
      <c r="O2157">
        <v>43.274078004775802</v>
      </c>
      <c r="P2157">
        <v>889.23884514435599</v>
      </c>
      <c r="Q2157">
        <v>0.289804416687655</v>
      </c>
    </row>
    <row r="2158" spans="1:17" hidden="1" x14ac:dyDescent="0.3">
      <c r="A2158" t="s">
        <v>4507</v>
      </c>
      <c r="B2158" t="s">
        <v>4508</v>
      </c>
      <c r="C2158" t="str">
        <f>IFERROR(VLOOKUP(Table1[[#This Row],[Ticker]],[1]!Table2[[Symbol]:[Industry]],2,FALSE),"-")</f>
        <v>-</v>
      </c>
      <c r="D2158" t="s">
        <v>257</v>
      </c>
      <c r="E2158">
        <v>300.41550000000001</v>
      </c>
      <c r="F2158">
        <v>775.1</v>
      </c>
      <c r="G2158">
        <v>-11.771805306392199</v>
      </c>
      <c r="H2158">
        <v>14.602343444203401</v>
      </c>
      <c r="I2158">
        <v>20.007001615931401</v>
      </c>
      <c r="J2158">
        <v>-9.0690252187676599</v>
      </c>
      <c r="K2158">
        <v>692.84730617927698</v>
      </c>
      <c r="L2158">
        <v>630.74929932500902</v>
      </c>
      <c r="M2158">
        <v>68.179852483829194</v>
      </c>
      <c r="N2158">
        <v>2.1137840741730001</v>
      </c>
      <c r="O2158">
        <v>8.7343568571797103</v>
      </c>
      <c r="P2158">
        <v>42.220183486238497</v>
      </c>
      <c r="Q2158">
        <v>9.3166219697795996E-2</v>
      </c>
    </row>
    <row r="2159" spans="1:17" hidden="1" x14ac:dyDescent="0.3">
      <c r="A2159" t="s">
        <v>4509</v>
      </c>
      <c r="B2159" t="s">
        <v>4510</v>
      </c>
      <c r="C2159" t="str">
        <f>IFERROR(VLOOKUP(Table1[[#This Row],[Ticker]],[1]!Table2[[Symbol]:[Industry]],2,FALSE),"-")</f>
        <v>-</v>
      </c>
      <c r="D2159" t="s">
        <v>3902</v>
      </c>
      <c r="E2159">
        <v>298.84229729999998</v>
      </c>
      <c r="F2159">
        <v>205.85</v>
      </c>
      <c r="G2159">
        <v>-50.704001807703598</v>
      </c>
      <c r="H2159">
        <v>4.9218720560519502</v>
      </c>
      <c r="I2159">
        <v>-42.449073105873197</v>
      </c>
      <c r="J2159">
        <v>2.1158232660808198</v>
      </c>
      <c r="K2159">
        <v>206.33227381758701</v>
      </c>
      <c r="L2159">
        <v>231.01419261301299</v>
      </c>
      <c r="M2159">
        <v>70.214385357733306</v>
      </c>
      <c r="N2159">
        <v>3.8119609783684401</v>
      </c>
      <c r="O2159">
        <v>67.597765363128403</v>
      </c>
      <c r="P2159">
        <v>23.263473053892199</v>
      </c>
      <c r="Q2159">
        <v>9.9222464860260998E-2</v>
      </c>
    </row>
    <row r="2160" spans="1:17" hidden="1" x14ac:dyDescent="0.3">
      <c r="A2160" t="s">
        <v>4511</v>
      </c>
      <c r="B2160" t="s">
        <v>4512</v>
      </c>
      <c r="C2160" t="str">
        <f>IFERROR(VLOOKUP(Table1[[#This Row],[Ticker]],[1]!Table2[[Symbol]:[Industry]],2,FALSE),"-")</f>
        <v>-</v>
      </c>
      <c r="D2160" t="s">
        <v>573</v>
      </c>
      <c r="E2160">
        <v>298.7745625</v>
      </c>
      <c r="F2160">
        <v>227.85</v>
      </c>
      <c r="G2160">
        <v>37.584385938936997</v>
      </c>
      <c r="H2160">
        <v>-5.1545300874371804</v>
      </c>
      <c r="I2160">
        <v>1.0050356292542999</v>
      </c>
      <c r="J2160">
        <v>-13.464423172117099</v>
      </c>
      <c r="K2160">
        <v>217.74049446901</v>
      </c>
      <c r="L2160">
        <v>184.05683922250199</v>
      </c>
      <c r="M2160">
        <v>33.405700183456403</v>
      </c>
      <c r="N2160">
        <v>0.45166208022320498</v>
      </c>
      <c r="O2160">
        <v>17.621242045205101</v>
      </c>
      <c r="P2160">
        <v>89.008710078805393</v>
      </c>
      <c r="Q2160">
        <v>4.7311016008683003E-2</v>
      </c>
    </row>
    <row r="2161" spans="1:17" hidden="1" x14ac:dyDescent="0.3">
      <c r="A2161" t="s">
        <v>4513</v>
      </c>
      <c r="B2161" t="s">
        <v>4514</v>
      </c>
      <c r="C2161" t="str">
        <f>IFERROR(VLOOKUP(Table1[[#This Row],[Ticker]],[1]!Table2[[Symbol]:[Industry]],2,FALSE),"-")</f>
        <v>-</v>
      </c>
      <c r="D2161" t="s">
        <v>741</v>
      </c>
      <c r="E2161">
        <v>298.53358683599998</v>
      </c>
      <c r="F2161">
        <v>12</v>
      </c>
      <c r="G2161">
        <v>-21.410211580348701</v>
      </c>
      <c r="H2161">
        <v>-1.94597393770455</v>
      </c>
      <c r="I2161">
        <v>-8.5699760124904003</v>
      </c>
      <c r="J2161">
        <v>-1.0011909124012499</v>
      </c>
      <c r="K2161">
        <v>11.902454551691701</v>
      </c>
      <c r="L2161">
        <v>11.6445292284138</v>
      </c>
      <c r="M2161">
        <v>70.589314799391403</v>
      </c>
      <c r="N2161">
        <v>2.6101622391980199</v>
      </c>
      <c r="O2161">
        <v>16.6666666666666</v>
      </c>
      <c r="P2161">
        <v>26.315789473684202</v>
      </c>
    </row>
    <row r="2162" spans="1:17" hidden="1" x14ac:dyDescent="0.3">
      <c r="A2162" t="s">
        <v>4515</v>
      </c>
      <c r="B2162" t="s">
        <v>4516</v>
      </c>
      <c r="C2162" t="str">
        <f>IFERROR(VLOOKUP(Table1[[#This Row],[Ticker]],[1]!Table2[[Symbol]:[Industry]],2,FALSE),"-")</f>
        <v>-</v>
      </c>
      <c r="D2162" t="s">
        <v>573</v>
      </c>
      <c r="E2162">
        <v>298.38150000000002</v>
      </c>
      <c r="F2162">
        <v>151.5</v>
      </c>
      <c r="G2162">
        <v>-58.156336983542801</v>
      </c>
      <c r="H2162">
        <v>6.6968832051525702</v>
      </c>
      <c r="I2162">
        <v>5.1124998352939501</v>
      </c>
      <c r="J2162">
        <v>-0.51838726023497494</v>
      </c>
      <c r="K2162">
        <v>143.13655452139199</v>
      </c>
      <c r="L2162">
        <v>145.43954768992501</v>
      </c>
      <c r="M2162">
        <v>58.994218646807496</v>
      </c>
      <c r="N2162">
        <v>1.1237801746276299</v>
      </c>
      <c r="O2162">
        <v>55.775577557755703</v>
      </c>
      <c r="P2162">
        <v>51.499999999999901</v>
      </c>
    </row>
    <row r="2163" spans="1:17" hidden="1" x14ac:dyDescent="0.3">
      <c r="A2163" t="s">
        <v>4517</v>
      </c>
      <c r="B2163" t="s">
        <v>4518</v>
      </c>
      <c r="C2163" t="str">
        <f>IFERROR(VLOOKUP(Table1[[#This Row],[Ticker]],[1]!Table2[[Symbol]:[Industry]],2,FALSE),"-")</f>
        <v>-</v>
      </c>
      <c r="D2163" t="s">
        <v>2256</v>
      </c>
      <c r="E2163">
        <v>298.31889999999999</v>
      </c>
      <c r="F2163">
        <v>655</v>
      </c>
      <c r="G2163">
        <v>27.6837807170971</v>
      </c>
      <c r="H2163">
        <v>-7.1947319476404799</v>
      </c>
      <c r="I2163">
        <v>-17.8265769465945</v>
      </c>
      <c r="J2163">
        <v>-3.1026952524376998</v>
      </c>
      <c r="K2163">
        <v>679.52764641681995</v>
      </c>
      <c r="M2163">
        <v>51.262504727121097</v>
      </c>
      <c r="N2163">
        <v>0.73494525886616002</v>
      </c>
      <c r="O2163">
        <v>38.854961832061001</v>
      </c>
      <c r="P2163">
        <v>64.552191935686395</v>
      </c>
    </row>
    <row r="2164" spans="1:17" hidden="1" x14ac:dyDescent="0.3">
      <c r="A2164" t="s">
        <v>4519</v>
      </c>
      <c r="B2164" t="s">
        <v>4520</v>
      </c>
      <c r="C2164" t="str">
        <f>IFERROR(VLOOKUP(Table1[[#This Row],[Ticker]],[1]!Table2[[Symbol]:[Industry]],2,FALSE),"-")</f>
        <v>-</v>
      </c>
      <c r="D2164" t="s">
        <v>950</v>
      </c>
      <c r="E2164">
        <v>298.27250837999998</v>
      </c>
      <c r="F2164">
        <v>4823.1499999999996</v>
      </c>
      <c r="G2164">
        <v>15.632036920623699</v>
      </c>
      <c r="H2164">
        <v>-4.2289301725578303</v>
      </c>
      <c r="I2164">
        <v>11.1077918071152</v>
      </c>
      <c r="J2164">
        <v>-4.1175857951280799</v>
      </c>
      <c r="K2164">
        <v>4565.36847961685</v>
      </c>
      <c r="L2164">
        <v>4048.3338948707101</v>
      </c>
      <c r="M2164">
        <v>44.189313659776502</v>
      </c>
      <c r="N2164">
        <v>0.74279662832622195</v>
      </c>
      <c r="O2164">
        <v>11.752692742294901</v>
      </c>
      <c r="P2164">
        <v>53.1158730158729</v>
      </c>
      <c r="Q2164">
        <v>1.856810433999E-2</v>
      </c>
    </row>
    <row r="2165" spans="1:17" hidden="1" x14ac:dyDescent="0.3">
      <c r="A2165" t="s">
        <v>4521</v>
      </c>
      <c r="B2165" t="s">
        <v>4522</v>
      </c>
      <c r="C2165" t="str">
        <f>IFERROR(VLOOKUP(Table1[[#This Row],[Ticker]],[1]!Table2[[Symbol]:[Industry]],2,FALSE),"-")</f>
        <v>-</v>
      </c>
      <c r="D2165" t="s">
        <v>276</v>
      </c>
      <c r="E2165">
        <v>298.19902215500002</v>
      </c>
      <c r="F2165">
        <v>148.85</v>
      </c>
      <c r="G2165">
        <v>-43.634792157622499</v>
      </c>
      <c r="H2165">
        <v>3.2781676106554598</v>
      </c>
      <c r="I2165">
        <v>6.5187322416854796</v>
      </c>
      <c r="J2165">
        <v>-1.139365101401</v>
      </c>
      <c r="K2165">
        <v>137.173633554888</v>
      </c>
      <c r="L2165">
        <v>138.74290357484099</v>
      </c>
      <c r="M2165">
        <v>42.541483263054602</v>
      </c>
      <c r="N2165">
        <v>1.9996238741632999</v>
      </c>
      <c r="O2165">
        <v>25.2939200537453</v>
      </c>
      <c r="P2165">
        <v>63.571428571428498</v>
      </c>
      <c r="Q2165">
        <v>9.9416413082425006E-2</v>
      </c>
    </row>
    <row r="2166" spans="1:17" hidden="1" x14ac:dyDescent="0.3">
      <c r="A2166" t="s">
        <v>4523</v>
      </c>
      <c r="B2166" t="s">
        <v>4524</v>
      </c>
      <c r="C2166" t="str">
        <f>IFERROR(VLOOKUP(Table1[[#This Row],[Ticker]],[1]!Table2[[Symbol]:[Industry]],2,FALSE),"-")</f>
        <v>-</v>
      </c>
      <c r="D2166" t="s">
        <v>51</v>
      </c>
      <c r="E2166">
        <v>297.17424</v>
      </c>
      <c r="F2166">
        <v>979</v>
      </c>
      <c r="G2166">
        <v>19.980904697488199</v>
      </c>
      <c r="H2166">
        <v>19.048017048775101</v>
      </c>
      <c r="I2166">
        <v>-5.5358194094407702</v>
      </c>
      <c r="J2166">
        <v>-1.06811413095378</v>
      </c>
      <c r="K2166">
        <v>902.343831630198</v>
      </c>
      <c r="L2166">
        <v>895.47667948824301</v>
      </c>
      <c r="M2166">
        <v>49.763463617791103</v>
      </c>
      <c r="N2166">
        <v>1.22404905156445</v>
      </c>
      <c r="O2166">
        <v>51.164453524004003</v>
      </c>
      <c r="P2166">
        <v>66.676125078031902</v>
      </c>
      <c r="Q2166">
        <v>6.2946709653204994E-2</v>
      </c>
    </row>
    <row r="2167" spans="1:17" hidden="1" x14ac:dyDescent="0.3">
      <c r="A2167" t="s">
        <v>4525</v>
      </c>
      <c r="B2167" t="s">
        <v>4526</v>
      </c>
      <c r="C2167" t="str">
        <f>IFERROR(VLOOKUP(Table1[[#This Row],[Ticker]],[1]!Table2[[Symbol]:[Industry]],2,FALSE),"-")</f>
        <v>-</v>
      </c>
      <c r="D2167" t="s">
        <v>54</v>
      </c>
      <c r="E2167">
        <v>296.90519575000002</v>
      </c>
      <c r="F2167">
        <v>327.75</v>
      </c>
      <c r="G2167">
        <v>-28.696778090903202</v>
      </c>
      <c r="H2167">
        <v>9.3747807792765698</v>
      </c>
      <c r="I2167">
        <v>-15.0953134201807</v>
      </c>
      <c r="J2167">
        <v>-5.4382325313711997</v>
      </c>
      <c r="K2167">
        <v>282.39581052132502</v>
      </c>
      <c r="L2167">
        <v>312.55096328881802</v>
      </c>
      <c r="M2167">
        <v>57.457191935061402</v>
      </c>
      <c r="N2167">
        <v>3.2015307689204802</v>
      </c>
      <c r="O2167">
        <v>43.035850495804702</v>
      </c>
      <c r="P2167">
        <v>36.5625</v>
      </c>
      <c r="Q2167">
        <v>-0.148695819555517</v>
      </c>
    </row>
    <row r="2168" spans="1:17" hidden="1" x14ac:dyDescent="0.3">
      <c r="A2168" t="s">
        <v>4527</v>
      </c>
      <c r="B2168" t="s">
        <v>4528</v>
      </c>
      <c r="C2168" t="str">
        <f>IFERROR(VLOOKUP(Table1[[#This Row],[Ticker]],[1]!Table2[[Symbol]:[Industry]],2,FALSE),"-")</f>
        <v>-</v>
      </c>
      <c r="D2168" t="s">
        <v>138</v>
      </c>
      <c r="E2168">
        <v>296.02362577500003</v>
      </c>
      <c r="F2168">
        <v>26.33</v>
      </c>
      <c r="G2168">
        <v>-16.704178430162699</v>
      </c>
      <c r="H2168">
        <v>1.38868267206121</v>
      </c>
      <c r="I2168">
        <v>-4.1567421874918598</v>
      </c>
      <c r="J2168">
        <v>-2.9472675066123499</v>
      </c>
      <c r="K2168">
        <v>25.721908778617699</v>
      </c>
      <c r="L2168">
        <v>24.0373785915131</v>
      </c>
      <c r="M2168">
        <v>51.183303289237003</v>
      </c>
      <c r="N2168">
        <v>0.51457438440636505</v>
      </c>
      <c r="O2168">
        <v>41.055829851879899</v>
      </c>
      <c r="P2168">
        <v>38.578947368420998</v>
      </c>
      <c r="Q2168">
        <v>5.7440777645738003E-2</v>
      </c>
    </row>
    <row r="2169" spans="1:17" hidden="1" x14ac:dyDescent="0.3">
      <c r="A2169" t="s">
        <v>4529</v>
      </c>
      <c r="B2169" t="s">
        <v>4530</v>
      </c>
      <c r="C2169" t="str">
        <f>IFERROR(VLOOKUP(Table1[[#This Row],[Ticker]],[1]!Table2[[Symbol]:[Industry]],2,FALSE),"-")</f>
        <v>-</v>
      </c>
      <c r="D2169" t="s">
        <v>405</v>
      </c>
      <c r="E2169">
        <v>295.55136499999998</v>
      </c>
      <c r="F2169">
        <v>153.15</v>
      </c>
      <c r="G2169">
        <v>249.30145027115501</v>
      </c>
      <c r="H2169">
        <v>49.445435620674097</v>
      </c>
      <c r="I2169">
        <v>216.25252923499801</v>
      </c>
      <c r="J2169">
        <v>7.6164429965701101</v>
      </c>
      <c r="K2169">
        <v>105.059684847612</v>
      </c>
      <c r="L2169">
        <v>67.7076147117494</v>
      </c>
      <c r="M2169">
        <v>99.993974145049606</v>
      </c>
      <c r="N2169">
        <v>0.94530425778235905</v>
      </c>
      <c r="O2169">
        <v>0</v>
      </c>
      <c r="P2169">
        <v>406.28099173553699</v>
      </c>
      <c r="Q2169">
        <v>0.13761995199339899</v>
      </c>
    </row>
    <row r="2170" spans="1:17" hidden="1" x14ac:dyDescent="0.3">
      <c r="A2170" t="s">
        <v>4531</v>
      </c>
      <c r="B2170" t="s">
        <v>4532</v>
      </c>
      <c r="C2170" t="str">
        <f>IFERROR(VLOOKUP(Table1[[#This Row],[Ticker]],[1]!Table2[[Symbol]:[Industry]],2,FALSE),"-")</f>
        <v>-</v>
      </c>
      <c r="D2170" t="s">
        <v>2408</v>
      </c>
      <c r="E2170">
        <v>294.44764199999997</v>
      </c>
      <c r="F2170">
        <v>669.5</v>
      </c>
      <c r="G2170">
        <v>40.546003975237099</v>
      </c>
      <c r="H2170">
        <v>19.2341856974151</v>
      </c>
      <c r="I2170">
        <v>5.9561364175753297</v>
      </c>
      <c r="J2170">
        <v>-0.93579417414421695</v>
      </c>
      <c r="K2170">
        <v>575.71162431176003</v>
      </c>
      <c r="L2170">
        <v>498.38381052411199</v>
      </c>
      <c r="M2170">
        <v>56.989519914429103</v>
      </c>
      <c r="N2170">
        <v>0.83261970920736605</v>
      </c>
      <c r="O2170">
        <v>24.570575056011901</v>
      </c>
      <c r="P2170">
        <v>88.591549295774598</v>
      </c>
      <c r="Q2170">
        <v>0.17874054213069801</v>
      </c>
    </row>
    <row r="2171" spans="1:17" hidden="1" x14ac:dyDescent="0.3">
      <c r="A2171" t="s">
        <v>4533</v>
      </c>
      <c r="B2171" t="s">
        <v>4534</v>
      </c>
      <c r="C2171" t="str">
        <f>IFERROR(VLOOKUP(Table1[[#This Row],[Ticker]],[1]!Table2[[Symbol]:[Industry]],2,FALSE),"-")</f>
        <v>-</v>
      </c>
      <c r="D2171" t="s">
        <v>627</v>
      </c>
      <c r="E2171">
        <v>293.6212524</v>
      </c>
      <c r="F2171">
        <v>73.42</v>
      </c>
      <c r="G2171">
        <v>-13.3203699975198</v>
      </c>
      <c r="H2171">
        <v>3.4825974908668602</v>
      </c>
      <c r="I2171">
        <v>-10.3946215462976</v>
      </c>
      <c r="J2171">
        <v>2.48844896440484</v>
      </c>
      <c r="K2171">
        <v>70.971060966504695</v>
      </c>
      <c r="L2171">
        <v>67.537729855973595</v>
      </c>
      <c r="M2171">
        <v>56.180131448881298</v>
      </c>
      <c r="N2171">
        <v>1.0658050392582199</v>
      </c>
      <c r="O2171">
        <v>7.6001089621356499</v>
      </c>
      <c r="P2171">
        <v>35.661492978566102</v>
      </c>
      <c r="Q2171">
        <v>5.0996381509386998E-2</v>
      </c>
    </row>
    <row r="2172" spans="1:17" hidden="1" x14ac:dyDescent="0.3">
      <c r="A2172" t="s">
        <v>4535</v>
      </c>
      <c r="B2172" t="s">
        <v>4536</v>
      </c>
      <c r="C2172" t="str">
        <f>IFERROR(VLOOKUP(Table1[[#This Row],[Ticker]],[1]!Table2[[Symbol]:[Industry]],2,FALSE),"-")</f>
        <v>-</v>
      </c>
      <c r="D2172" t="s">
        <v>410</v>
      </c>
      <c r="E2172">
        <v>292.98353980500002</v>
      </c>
      <c r="F2172">
        <v>128.25</v>
      </c>
      <c r="G2172">
        <v>11.360558703951799</v>
      </c>
      <c r="H2172">
        <v>-1.4675050381830299</v>
      </c>
      <c r="I2172">
        <v>27.928008761356399</v>
      </c>
      <c r="J2172">
        <v>-5.8473346286560197</v>
      </c>
      <c r="K2172">
        <v>126.428499078982</v>
      </c>
      <c r="M2172">
        <v>48.387599030937999</v>
      </c>
      <c r="N2172">
        <v>0.786114507857129</v>
      </c>
      <c r="O2172">
        <v>36.3742690058479</v>
      </c>
      <c r="P2172">
        <v>86.817188638018905</v>
      </c>
    </row>
    <row r="2173" spans="1:17" hidden="1" x14ac:dyDescent="0.3">
      <c r="A2173" t="s">
        <v>4537</v>
      </c>
      <c r="B2173" t="s">
        <v>4538</v>
      </c>
      <c r="C2173" t="str">
        <f>IFERROR(VLOOKUP(Table1[[#This Row],[Ticker]],[1]!Table2[[Symbol]:[Industry]],2,FALSE),"-")</f>
        <v>-</v>
      </c>
      <c r="D2173" t="s">
        <v>4539</v>
      </c>
      <c r="E2173">
        <v>292.68135000000001</v>
      </c>
      <c r="F2173">
        <v>144</v>
      </c>
      <c r="G2173">
        <v>8.1093271768581996</v>
      </c>
      <c r="H2173">
        <v>44.132457434844397</v>
      </c>
      <c r="I2173">
        <v>30.108177517148199</v>
      </c>
      <c r="J2173">
        <v>6.5715226547899004</v>
      </c>
      <c r="K2173">
        <v>116.500075185395</v>
      </c>
      <c r="M2173">
        <v>79.555133027849905</v>
      </c>
      <c r="N2173">
        <v>1.70380595543285</v>
      </c>
      <c r="O2173">
        <v>13.0555555555555</v>
      </c>
      <c r="P2173">
        <v>84.615384615384599</v>
      </c>
    </row>
    <row r="2174" spans="1:17" hidden="1" x14ac:dyDescent="0.3">
      <c r="A2174" t="s">
        <v>4540</v>
      </c>
      <c r="B2174" t="s">
        <v>4541</v>
      </c>
      <c r="C2174" t="str">
        <f>IFERROR(VLOOKUP(Table1[[#This Row],[Ticker]],[1]!Table2[[Symbol]:[Industry]],2,FALSE),"-")</f>
        <v>-</v>
      </c>
      <c r="D2174" t="s">
        <v>1401</v>
      </c>
      <c r="E2174">
        <v>291.319886</v>
      </c>
      <c r="F2174">
        <v>176.1</v>
      </c>
      <c r="G2174">
        <v>7.0561145471386002</v>
      </c>
      <c r="H2174">
        <v>3.74582139986734</v>
      </c>
      <c r="I2174">
        <v>0.59973068530618601</v>
      </c>
      <c r="J2174">
        <v>-7.0668984054969899</v>
      </c>
      <c r="K2174">
        <v>162.75782834068201</v>
      </c>
      <c r="L2174">
        <v>143.98153639386999</v>
      </c>
      <c r="M2174">
        <v>32.944994848998803</v>
      </c>
      <c r="N2174">
        <v>0.56723841084286297</v>
      </c>
      <c r="O2174">
        <v>14.7075525269733</v>
      </c>
      <c r="P2174">
        <v>81.452859350850005</v>
      </c>
      <c r="Q2174">
        <v>5.9885935477936997E-2</v>
      </c>
    </row>
    <row r="2175" spans="1:17" hidden="1" x14ac:dyDescent="0.3">
      <c r="A2175" t="s">
        <v>4542</v>
      </c>
      <c r="B2175" t="s">
        <v>4543</v>
      </c>
      <c r="C2175" t="str">
        <f>IFERROR(VLOOKUP(Table1[[#This Row],[Ticker]],[1]!Table2[[Symbol]:[Industry]],2,FALSE),"-")</f>
        <v>-</v>
      </c>
      <c r="D2175" t="s">
        <v>1799</v>
      </c>
      <c r="E2175">
        <v>290.48553600000002</v>
      </c>
      <c r="F2175">
        <v>451.3</v>
      </c>
      <c r="G2175">
        <v>30.155182556046899</v>
      </c>
      <c r="H2175">
        <v>-3.7028332805090298</v>
      </c>
      <c r="I2175">
        <v>-28.1030553268576</v>
      </c>
      <c r="J2175">
        <v>-7.1731641540057902</v>
      </c>
      <c r="K2175">
        <v>468.57731582416397</v>
      </c>
      <c r="L2175">
        <v>440.62237974830703</v>
      </c>
      <c r="M2175">
        <v>42.699540489591598</v>
      </c>
      <c r="N2175">
        <v>0.63530007596859905</v>
      </c>
      <c r="O2175">
        <v>47.5736760469754</v>
      </c>
      <c r="P2175">
        <v>76.357952325127002</v>
      </c>
    </row>
    <row r="2176" spans="1:17" hidden="1" x14ac:dyDescent="0.3">
      <c r="A2176" t="s">
        <v>4544</v>
      </c>
      <c r="B2176" t="s">
        <v>4545</v>
      </c>
      <c r="C2176" t="str">
        <f>IFERROR(VLOOKUP(Table1[[#This Row],[Ticker]],[1]!Table2[[Symbol]:[Industry]],2,FALSE),"-")</f>
        <v>-</v>
      </c>
      <c r="D2176" t="s">
        <v>706</v>
      </c>
      <c r="E2176">
        <v>290.17175476</v>
      </c>
      <c r="F2176">
        <v>291.2</v>
      </c>
      <c r="G2176">
        <v>36.939681775237801</v>
      </c>
      <c r="H2176">
        <v>-2.0662075344067299</v>
      </c>
      <c r="I2176">
        <v>-27.456592242560099</v>
      </c>
      <c r="J2176">
        <v>-0.32555604426400903</v>
      </c>
      <c r="K2176">
        <v>289.628310911656</v>
      </c>
      <c r="L2176">
        <v>262.863666246447</v>
      </c>
      <c r="M2176">
        <v>54.094458908671797</v>
      </c>
      <c r="N2176">
        <v>0.84027052891008003</v>
      </c>
      <c r="O2176">
        <v>26.991758241758198</v>
      </c>
      <c r="P2176">
        <v>92.783846408473906</v>
      </c>
      <c r="Q2176">
        <v>0.105047568224179</v>
      </c>
    </row>
    <row r="2177" spans="1:17" hidden="1" x14ac:dyDescent="0.3">
      <c r="A2177" t="s">
        <v>4546</v>
      </c>
      <c r="B2177" t="s">
        <v>4547</v>
      </c>
      <c r="C2177" t="str">
        <f>IFERROR(VLOOKUP(Table1[[#This Row],[Ticker]],[1]!Table2[[Symbol]:[Industry]],2,FALSE),"-")</f>
        <v>-</v>
      </c>
      <c r="D2177" t="s">
        <v>21</v>
      </c>
      <c r="E2177">
        <v>289.79328149999998</v>
      </c>
      <c r="F2177">
        <v>124.2</v>
      </c>
      <c r="G2177">
        <v>-41.414482346951303</v>
      </c>
      <c r="H2177">
        <v>-2.5926998875832901</v>
      </c>
      <c r="I2177">
        <v>-17.074374839469801</v>
      </c>
      <c r="J2177">
        <v>-4.1920198711740797</v>
      </c>
      <c r="K2177">
        <v>127.928285705443</v>
      </c>
      <c r="M2177">
        <v>50.0150627983069</v>
      </c>
      <c r="N2177">
        <v>0.65944958914829699</v>
      </c>
      <c r="O2177">
        <v>67.471819645732594</v>
      </c>
      <c r="P2177">
        <v>24.013979031452799</v>
      </c>
    </row>
    <row r="2178" spans="1:17" hidden="1" x14ac:dyDescent="0.3">
      <c r="A2178" t="s">
        <v>4548</v>
      </c>
      <c r="B2178" t="s">
        <v>4549</v>
      </c>
      <c r="C2178" t="str">
        <f>IFERROR(VLOOKUP(Table1[[#This Row],[Ticker]],[1]!Table2[[Symbol]:[Industry]],2,FALSE),"-")</f>
        <v>-</v>
      </c>
      <c r="D2178" t="s">
        <v>204</v>
      </c>
      <c r="E2178">
        <v>288.31311124000001</v>
      </c>
      <c r="F2178">
        <v>133.15</v>
      </c>
      <c r="G2178">
        <v>104.562961262071</v>
      </c>
      <c r="H2178">
        <v>-0.77173151346212698</v>
      </c>
      <c r="I2178">
        <v>7.7596537257172198</v>
      </c>
      <c r="J2178">
        <v>-8.4298847107339601</v>
      </c>
      <c r="K2178">
        <v>140.36681642558199</v>
      </c>
      <c r="L2178">
        <v>118.162334810807</v>
      </c>
      <c r="M2178">
        <v>41.1449606254264</v>
      </c>
      <c r="N2178">
        <v>1.08062198748955</v>
      </c>
      <c r="O2178">
        <v>26.173488546751699</v>
      </c>
      <c r="P2178">
        <v>152.896486229819</v>
      </c>
      <c r="Q2178">
        <v>0.101426592897274</v>
      </c>
    </row>
    <row r="2179" spans="1:17" hidden="1" x14ac:dyDescent="0.3">
      <c r="A2179" t="s">
        <v>4550</v>
      </c>
      <c r="B2179" t="s">
        <v>4551</v>
      </c>
      <c r="C2179" t="str">
        <f>IFERROR(VLOOKUP(Table1[[#This Row],[Ticker]],[1]!Table2[[Symbol]:[Industry]],2,FALSE),"-")</f>
        <v>-</v>
      </c>
      <c r="D2179" t="s">
        <v>204</v>
      </c>
      <c r="E2179">
        <v>288.11779749999999</v>
      </c>
      <c r="F2179">
        <v>741.15</v>
      </c>
      <c r="G2179">
        <v>-38.649383624535503</v>
      </c>
      <c r="H2179">
        <v>-8.9292858760870999</v>
      </c>
      <c r="I2179">
        <v>-10.0972953782075</v>
      </c>
      <c r="J2179">
        <v>-3.97084340058584</v>
      </c>
      <c r="K2179">
        <v>748.51537042725101</v>
      </c>
      <c r="L2179">
        <v>737.892051628015</v>
      </c>
      <c r="M2179">
        <v>48.896292697874799</v>
      </c>
      <c r="N2179">
        <v>0.73554026031921804</v>
      </c>
      <c r="O2179">
        <v>14.686635633812299</v>
      </c>
      <c r="P2179">
        <v>14.0230769230769</v>
      </c>
      <c r="Q2179">
        <v>3.9111751697305998E-2</v>
      </c>
    </row>
    <row r="2180" spans="1:17" hidden="1" x14ac:dyDescent="0.3">
      <c r="A2180" t="s">
        <v>4552</v>
      </c>
      <c r="B2180" t="s">
        <v>4553</v>
      </c>
      <c r="C2180" t="str">
        <f>IFERROR(VLOOKUP(Table1[[#This Row],[Ticker]],[1]!Table2[[Symbol]:[Industry]],2,FALSE),"-")</f>
        <v>-</v>
      </c>
      <c r="D2180" t="s">
        <v>138</v>
      </c>
      <c r="E2180">
        <v>288.02256</v>
      </c>
      <c r="F2180">
        <v>174.95</v>
      </c>
      <c r="G2180">
        <v>3.2916118109386701</v>
      </c>
      <c r="H2180">
        <v>-11.2316882234188</v>
      </c>
      <c r="I2180">
        <v>-48.1816779243943</v>
      </c>
      <c r="J2180">
        <v>-7.4951714983170801</v>
      </c>
      <c r="K2180">
        <v>189.73282036750999</v>
      </c>
      <c r="L2180">
        <v>188.66032891361399</v>
      </c>
      <c r="M2180">
        <v>50.557479496779202</v>
      </c>
      <c r="N2180">
        <v>0.88739912227453899</v>
      </c>
      <c r="O2180">
        <v>61.731923406687599</v>
      </c>
      <c r="P2180">
        <v>37.1081504702194</v>
      </c>
      <c r="Q2180">
        <v>0.234009871030776</v>
      </c>
    </row>
    <row r="2181" spans="1:17" hidden="1" x14ac:dyDescent="0.3">
      <c r="A2181" t="s">
        <v>4554</v>
      </c>
      <c r="B2181" t="s">
        <v>4555</v>
      </c>
      <c r="C2181" t="str">
        <f>IFERROR(VLOOKUP(Table1[[#This Row],[Ticker]],[1]!Table2[[Symbol]:[Industry]],2,FALSE),"-")</f>
        <v>-</v>
      </c>
      <c r="D2181" t="s">
        <v>54</v>
      </c>
      <c r="E2181">
        <v>287.59921619199997</v>
      </c>
      <c r="F2181">
        <v>64.430000000000007</v>
      </c>
      <c r="G2181">
        <v>43.816905983028498</v>
      </c>
      <c r="H2181">
        <v>-17.858252402577602</v>
      </c>
      <c r="I2181">
        <v>-35.626485394581103</v>
      </c>
      <c r="J2181">
        <v>-1.4112444030921101</v>
      </c>
      <c r="K2181">
        <v>78.362286936586898</v>
      </c>
      <c r="L2181">
        <v>72.008504415729107</v>
      </c>
      <c r="M2181">
        <v>44.032741991695403</v>
      </c>
      <c r="N2181">
        <v>1.1021697364721199</v>
      </c>
      <c r="O2181">
        <v>101.614154896787</v>
      </c>
      <c r="P2181">
        <v>215.446756425948</v>
      </c>
      <c r="Q2181">
        <v>0.18307568338205199</v>
      </c>
    </row>
    <row r="2182" spans="1:17" hidden="1" x14ac:dyDescent="0.3">
      <c r="A2182" t="s">
        <v>4556</v>
      </c>
      <c r="B2182" t="s">
        <v>4557</v>
      </c>
      <c r="C2182" t="str">
        <f>IFERROR(VLOOKUP(Table1[[#This Row],[Ticker]],[1]!Table2[[Symbol]:[Industry]],2,FALSE),"-")</f>
        <v>-</v>
      </c>
      <c r="D2182" t="s">
        <v>741</v>
      </c>
      <c r="E2182">
        <v>286.83496256799998</v>
      </c>
      <c r="F2182">
        <v>268.64</v>
      </c>
      <c r="G2182">
        <v>1.67880946568652</v>
      </c>
      <c r="H2182">
        <v>1.5041670814972301</v>
      </c>
      <c r="I2182">
        <v>0.89369728779358704</v>
      </c>
      <c r="J2182">
        <v>-1.7040583684443601E-2</v>
      </c>
      <c r="K2182">
        <v>260.10356505159803</v>
      </c>
      <c r="L2182">
        <v>240.760891065377</v>
      </c>
      <c r="M2182">
        <v>58.2466499100683</v>
      </c>
      <c r="N2182">
        <v>0.299679065281303</v>
      </c>
      <c r="O2182">
        <v>1.05717689100657</v>
      </c>
      <c r="P2182">
        <v>35.035689152508297</v>
      </c>
      <c r="Q2182">
        <v>4.1697795445031001E-2</v>
      </c>
    </row>
    <row r="2183" spans="1:17" hidden="1" x14ac:dyDescent="0.3">
      <c r="A2183" t="s">
        <v>4558</v>
      </c>
      <c r="B2183" t="s">
        <v>4559</v>
      </c>
      <c r="C2183" t="str">
        <f>IFERROR(VLOOKUP(Table1[[#This Row],[Ticker]],[1]!Table2[[Symbol]:[Industry]],2,FALSE),"-")</f>
        <v>-</v>
      </c>
      <c r="D2183" t="s">
        <v>4560</v>
      </c>
      <c r="E2183">
        <v>286.82454595199999</v>
      </c>
      <c r="F2183">
        <v>176.03</v>
      </c>
      <c r="G2183">
        <v>9.0833786256056008</v>
      </c>
      <c r="H2183">
        <v>41.433204056858003</v>
      </c>
      <c r="I2183">
        <v>2.0994911945622299</v>
      </c>
      <c r="J2183">
        <v>19.4359035873659</v>
      </c>
      <c r="K2183">
        <v>136.99192771673401</v>
      </c>
      <c r="L2183">
        <v>133.25021183558201</v>
      </c>
      <c r="M2183">
        <v>84.030595756728005</v>
      </c>
      <c r="N2183">
        <v>4.1307884140874496</v>
      </c>
      <c r="O2183">
        <v>8.9302959722774506</v>
      </c>
      <c r="P2183">
        <v>63.748837209302302</v>
      </c>
      <c r="Q2183">
        <v>1.4283959207305999E-2</v>
      </c>
    </row>
    <row r="2184" spans="1:17" hidden="1" x14ac:dyDescent="0.3">
      <c r="A2184" t="s">
        <v>4561</v>
      </c>
      <c r="B2184" t="s">
        <v>4562</v>
      </c>
      <c r="C2184" t="str">
        <f>IFERROR(VLOOKUP(Table1[[#This Row],[Ticker]],[1]!Table2[[Symbol]:[Industry]],2,FALSE),"-")</f>
        <v>-</v>
      </c>
      <c r="D2184" t="s">
        <v>204</v>
      </c>
      <c r="E2184">
        <v>286.74799999999999</v>
      </c>
      <c r="F2184">
        <v>28.7</v>
      </c>
      <c r="G2184">
        <v>216.26767485327801</v>
      </c>
      <c r="H2184">
        <v>14.1334104284355</v>
      </c>
      <c r="I2184">
        <v>44.3645211843018</v>
      </c>
      <c r="J2184">
        <v>-7.8033415121645699</v>
      </c>
      <c r="K2184">
        <v>26.1858224085377</v>
      </c>
      <c r="L2184">
        <v>20.422974396531401</v>
      </c>
      <c r="M2184">
        <v>60.769154685125997</v>
      </c>
      <c r="N2184">
        <v>0.52829797010592106</v>
      </c>
      <c r="O2184">
        <v>14.0069686411149</v>
      </c>
      <c r="P2184">
        <v>245.78313253012001</v>
      </c>
      <c r="Q2184">
        <v>0.10057752813528099</v>
      </c>
    </row>
    <row r="2185" spans="1:17" hidden="1" x14ac:dyDescent="0.3">
      <c r="A2185" t="s">
        <v>4563</v>
      </c>
      <c r="B2185" t="s">
        <v>4564</v>
      </c>
      <c r="C2185" t="str">
        <f>IFERROR(VLOOKUP(Table1[[#This Row],[Ticker]],[1]!Table2[[Symbol]:[Industry]],2,FALSE),"-")</f>
        <v>-</v>
      </c>
      <c r="D2185" t="s">
        <v>538</v>
      </c>
      <c r="E2185">
        <v>286.3347291</v>
      </c>
      <c r="F2185">
        <v>196.75</v>
      </c>
      <c r="G2185">
        <v>9.76717550137319</v>
      </c>
      <c r="H2185">
        <v>-12.114243168473701</v>
      </c>
      <c r="I2185">
        <v>13.4942273897411</v>
      </c>
      <c r="J2185">
        <v>-12.155402479304801</v>
      </c>
      <c r="K2185">
        <v>209.75908844013799</v>
      </c>
      <c r="M2185">
        <v>38.798560309212803</v>
      </c>
      <c r="N2185">
        <v>0.39625301097332499</v>
      </c>
      <c r="O2185">
        <v>39.263024142312503</v>
      </c>
      <c r="P2185">
        <v>45.740740740740698</v>
      </c>
    </row>
    <row r="2186" spans="1:17" hidden="1" x14ac:dyDescent="0.3">
      <c r="A2186" t="s">
        <v>4565</v>
      </c>
      <c r="B2186" t="s">
        <v>4566</v>
      </c>
      <c r="C2186" t="str">
        <f>IFERROR(VLOOKUP(Table1[[#This Row],[Ticker]],[1]!Table2[[Symbol]:[Industry]],2,FALSE),"-")</f>
        <v>-</v>
      </c>
      <c r="D2186" t="s">
        <v>1665</v>
      </c>
      <c r="E2186">
        <v>285.69404600000001</v>
      </c>
      <c r="F2186">
        <v>28.95</v>
      </c>
      <c r="G2186">
        <v>1108.14595721348</v>
      </c>
      <c r="H2186">
        <v>21.807691751444899</v>
      </c>
      <c r="I2186">
        <v>963.74209853006698</v>
      </c>
      <c r="J2186">
        <v>-8.3005153780928698</v>
      </c>
      <c r="K2186">
        <v>23.875213826997499</v>
      </c>
      <c r="L2186">
        <v>12.5866823267596</v>
      </c>
      <c r="M2186">
        <v>61.260903858699201</v>
      </c>
      <c r="N2186">
        <v>1.0917712596226401</v>
      </c>
      <c r="O2186">
        <v>12.7806563039723</v>
      </c>
      <c r="P2186">
        <v>1137.17948717948</v>
      </c>
      <c r="Q2186">
        <v>0.41534738528437498</v>
      </c>
    </row>
    <row r="2187" spans="1:17" hidden="1" x14ac:dyDescent="0.3">
      <c r="A2187" t="s">
        <v>4567</v>
      </c>
      <c r="B2187" t="s">
        <v>4568</v>
      </c>
      <c r="C2187" t="str">
        <f>IFERROR(VLOOKUP(Table1[[#This Row],[Ticker]],[1]!Table2[[Symbol]:[Industry]],2,FALSE),"-")</f>
        <v>-</v>
      </c>
      <c r="D2187" t="s">
        <v>1518</v>
      </c>
      <c r="E2187">
        <v>285.18333765</v>
      </c>
      <c r="F2187">
        <v>8.3800000000000008</v>
      </c>
      <c r="G2187">
        <v>76.613528857530397</v>
      </c>
      <c r="H2187">
        <v>-21.523709062464601</v>
      </c>
      <c r="I2187">
        <v>-9.6439940190237294</v>
      </c>
      <c r="J2187">
        <v>-10.476649852198699</v>
      </c>
      <c r="K2187">
        <v>8.8630566639423201</v>
      </c>
      <c r="L2187">
        <v>7.5556344167375897</v>
      </c>
      <c r="M2187">
        <v>27.714023524945201</v>
      </c>
      <c r="N2187">
        <v>0.53165765673202703</v>
      </c>
      <c r="O2187">
        <v>34.128878281622796</v>
      </c>
      <c r="P2187">
        <v>97.176470588235304</v>
      </c>
      <c r="Q2187">
        <v>-7.1058557879020001E-3</v>
      </c>
    </row>
    <row r="2188" spans="1:17" hidden="1" x14ac:dyDescent="0.3">
      <c r="A2188" t="s">
        <v>4569</v>
      </c>
      <c r="B2188" t="s">
        <v>4570</v>
      </c>
      <c r="C2188" t="str">
        <f>IFERROR(VLOOKUP(Table1[[#This Row],[Ticker]],[1]!Table2[[Symbol]:[Industry]],2,FALSE),"-")</f>
        <v>-</v>
      </c>
      <c r="D2188" t="s">
        <v>2332</v>
      </c>
      <c r="E2188">
        <v>284.48993862999998</v>
      </c>
      <c r="F2188">
        <v>24.42</v>
      </c>
      <c r="G2188">
        <v>-6.99454945625381</v>
      </c>
      <c r="H2188">
        <v>12.1765123511437</v>
      </c>
      <c r="I2188">
        <v>-22.1554290210203</v>
      </c>
      <c r="J2188">
        <v>3.7182459895561601</v>
      </c>
      <c r="K2188">
        <v>22.396358805451602</v>
      </c>
      <c r="L2188">
        <v>23.417104132416299</v>
      </c>
      <c r="M2188">
        <v>65.366843021153898</v>
      </c>
      <c r="N2188">
        <v>2.2450134268700799</v>
      </c>
      <c r="O2188">
        <v>50.696150696150603</v>
      </c>
      <c r="P2188">
        <v>35.742078932740398</v>
      </c>
      <c r="Q2188">
        <v>5.7093008665943003E-2</v>
      </c>
    </row>
    <row r="2189" spans="1:17" hidden="1" x14ac:dyDescent="0.3">
      <c r="A2189" t="s">
        <v>4571</v>
      </c>
      <c r="B2189" t="s">
        <v>4572</v>
      </c>
      <c r="C2189" t="str">
        <f>IFERROR(VLOOKUP(Table1[[#This Row],[Ticker]],[1]!Table2[[Symbol]:[Industry]],2,FALSE),"-")</f>
        <v>-</v>
      </c>
      <c r="D2189" t="s">
        <v>627</v>
      </c>
      <c r="E2189">
        <v>283.321443875</v>
      </c>
      <c r="F2189">
        <v>204.2</v>
      </c>
      <c r="G2189">
        <v>381.46647003400102</v>
      </c>
      <c r="H2189">
        <v>37.398288357377403</v>
      </c>
      <c r="I2189">
        <v>132.084818294998</v>
      </c>
      <c r="J2189">
        <v>6.5024374393091602</v>
      </c>
      <c r="K2189">
        <v>162.07275741142399</v>
      </c>
      <c r="L2189">
        <v>113.2487072532</v>
      </c>
      <c r="M2189">
        <v>84.679892187980897</v>
      </c>
      <c r="N2189">
        <v>1.6270313757039401</v>
      </c>
      <c r="O2189">
        <v>1.93437806072478</v>
      </c>
      <c r="P2189">
        <v>410.49999999999898</v>
      </c>
    </row>
    <row r="2190" spans="1:17" hidden="1" x14ac:dyDescent="0.3">
      <c r="A2190" t="s">
        <v>4573</v>
      </c>
      <c r="B2190" t="s">
        <v>4574</v>
      </c>
      <c r="C2190" t="str">
        <f>IFERROR(VLOOKUP(Table1[[#This Row],[Ticker]],[1]!Table2[[Symbol]:[Industry]],2,FALSE),"-")</f>
        <v>-</v>
      </c>
      <c r="D2190" t="s">
        <v>4575</v>
      </c>
      <c r="E2190">
        <v>283.14</v>
      </c>
      <c r="F2190">
        <v>116</v>
      </c>
      <c r="G2190">
        <v>54.365679520166999</v>
      </c>
      <c r="H2190">
        <v>5.1392278560174098</v>
      </c>
      <c r="I2190">
        <v>27.292956235984001</v>
      </c>
      <c r="J2190">
        <v>13.4015034570116</v>
      </c>
      <c r="K2190">
        <v>107.360210154822</v>
      </c>
      <c r="L2190">
        <v>86.365245816608507</v>
      </c>
      <c r="M2190">
        <v>76.634807603966394</v>
      </c>
      <c r="N2190">
        <v>0.94198564593301404</v>
      </c>
      <c r="O2190">
        <v>9.0948275862069003</v>
      </c>
      <c r="P2190">
        <v>152.66826399477199</v>
      </c>
      <c r="Q2190">
        <v>4.1747136625355001E-2</v>
      </c>
    </row>
    <row r="2191" spans="1:17" hidden="1" x14ac:dyDescent="0.3">
      <c r="A2191" t="s">
        <v>4576</v>
      </c>
      <c r="B2191" t="s">
        <v>4577</v>
      </c>
      <c r="C2191" t="str">
        <f>IFERROR(VLOOKUP(Table1[[#This Row],[Ticker]],[1]!Table2[[Symbol]:[Industry]],2,FALSE),"-")</f>
        <v>-</v>
      </c>
      <c r="D2191" t="s">
        <v>98</v>
      </c>
      <c r="E2191">
        <v>282.86502419999999</v>
      </c>
      <c r="F2191">
        <v>49.2</v>
      </c>
      <c r="G2191">
        <v>-48.1124773344199</v>
      </c>
      <c r="H2191">
        <v>2.25570673456434</v>
      </c>
      <c r="I2191">
        <v>-31.545027277015301</v>
      </c>
      <c r="J2191">
        <v>-5.1995613493037904</v>
      </c>
      <c r="M2191">
        <v>49.305762957469199</v>
      </c>
      <c r="O2191">
        <v>30.081300813008099</v>
      </c>
      <c r="P2191">
        <v>10.3139013452914</v>
      </c>
    </row>
    <row r="2192" spans="1:17" hidden="1" x14ac:dyDescent="0.3">
      <c r="A2192" t="s">
        <v>4578</v>
      </c>
      <c r="B2192" t="s">
        <v>4579</v>
      </c>
      <c r="C2192" t="str">
        <f>IFERROR(VLOOKUP(Table1[[#This Row],[Ticker]],[1]!Table2[[Symbol]:[Industry]],2,FALSE),"-")</f>
        <v>-</v>
      </c>
      <c r="D2192" t="s">
        <v>46</v>
      </c>
      <c r="E2192">
        <v>282.82033880400002</v>
      </c>
      <c r="F2192">
        <v>40.92</v>
      </c>
      <c r="G2192">
        <v>141.95984751744399</v>
      </c>
      <c r="H2192">
        <v>16.695725335632499</v>
      </c>
      <c r="I2192">
        <v>56.9749138802256</v>
      </c>
      <c r="J2192">
        <v>-8.3015680382669998</v>
      </c>
      <c r="K2192">
        <v>36.898651532326703</v>
      </c>
      <c r="L2192">
        <v>28.743267928682702</v>
      </c>
      <c r="M2192">
        <v>51.250213919329497</v>
      </c>
      <c r="N2192">
        <v>0.88529741018895602</v>
      </c>
      <c r="O2192">
        <v>12.9032258064516</v>
      </c>
      <c r="P2192">
        <v>214.76923076923001</v>
      </c>
      <c r="Q2192">
        <v>7.6352477226929005E-2</v>
      </c>
    </row>
    <row r="2193" spans="1:17" hidden="1" x14ac:dyDescent="0.3">
      <c r="A2193" t="s">
        <v>4580</v>
      </c>
      <c r="B2193" t="s">
        <v>4581</v>
      </c>
      <c r="C2193" t="str">
        <f>IFERROR(VLOOKUP(Table1[[#This Row],[Ticker]],[1]!Table2[[Symbol]:[Industry]],2,FALSE),"-")</f>
        <v>-</v>
      </c>
      <c r="D2193" t="s">
        <v>517</v>
      </c>
      <c r="E2193">
        <v>282.65224296599899</v>
      </c>
      <c r="F2193">
        <v>20.55</v>
      </c>
      <c r="G2193">
        <v>45.860087055277603</v>
      </c>
      <c r="H2193">
        <v>-15.0293072710378</v>
      </c>
      <c r="I2193">
        <v>1.7005867580723699</v>
      </c>
      <c r="J2193">
        <v>-5.0276032112439504</v>
      </c>
      <c r="K2193">
        <v>22.491970002835199</v>
      </c>
      <c r="L2193">
        <v>18.800164863437701</v>
      </c>
      <c r="M2193">
        <v>28.774940786640201</v>
      </c>
      <c r="N2193">
        <v>0.262918678058772</v>
      </c>
      <c r="O2193">
        <v>44.038929440389197</v>
      </c>
      <c r="P2193">
        <v>117.460317460317</v>
      </c>
      <c r="Q2193">
        <v>0.107817796683638</v>
      </c>
    </row>
    <row r="2194" spans="1:17" hidden="1" x14ac:dyDescent="0.3">
      <c r="A2194" t="s">
        <v>4582</v>
      </c>
      <c r="B2194" t="s">
        <v>4583</v>
      </c>
      <c r="C2194" t="str">
        <f>IFERROR(VLOOKUP(Table1[[#This Row],[Ticker]],[1]!Table2[[Symbol]:[Industry]],2,FALSE),"-")</f>
        <v>-</v>
      </c>
      <c r="D2194" t="s">
        <v>163</v>
      </c>
      <c r="E2194">
        <v>282.62035441500001</v>
      </c>
      <c r="F2194">
        <v>269.95</v>
      </c>
      <c r="G2194">
        <v>-28.866554084737299</v>
      </c>
      <c r="H2194">
        <v>-4.0093490298195</v>
      </c>
      <c r="I2194">
        <v>-19.906505075746601</v>
      </c>
      <c r="J2194">
        <v>-2.1397322894747299</v>
      </c>
      <c r="K2194">
        <v>269.48974198256599</v>
      </c>
      <c r="L2194">
        <v>263.11714595287901</v>
      </c>
      <c r="M2194">
        <v>45.127946265619798</v>
      </c>
      <c r="N2194">
        <v>0.67064338631695397</v>
      </c>
      <c r="O2194">
        <v>20.911279866641902</v>
      </c>
      <c r="P2194">
        <v>11.5495867768594</v>
      </c>
      <c r="Q2194">
        <v>9.9957567705803996E-2</v>
      </c>
    </row>
    <row r="2195" spans="1:17" hidden="1" x14ac:dyDescent="0.3">
      <c r="A2195" t="s">
        <v>4584</v>
      </c>
      <c r="B2195" t="s">
        <v>4585</v>
      </c>
      <c r="C2195" t="str">
        <f>IFERROR(VLOOKUP(Table1[[#This Row],[Ticker]],[1]!Table2[[Symbol]:[Industry]],2,FALSE),"-")</f>
        <v>-</v>
      </c>
      <c r="D2195" t="s">
        <v>1054</v>
      </c>
      <c r="E2195">
        <v>282.48462323199999</v>
      </c>
      <c r="F2195">
        <v>7.69</v>
      </c>
      <c r="G2195">
        <v>65.650014337798495</v>
      </c>
      <c r="H2195">
        <v>32.064178346559302</v>
      </c>
      <c r="I2195">
        <v>-20.918460860975198</v>
      </c>
      <c r="J2195">
        <v>2.2729661232236702</v>
      </c>
      <c r="K2195">
        <v>6.8702086553922799</v>
      </c>
      <c r="L2195">
        <v>6.2466550035564499</v>
      </c>
      <c r="M2195">
        <v>63.956153724031999</v>
      </c>
      <c r="N2195">
        <v>0.90629363420244402</v>
      </c>
      <c r="O2195">
        <v>20.286085825747701</v>
      </c>
      <c r="Q2195">
        <v>-4.3700663596512E-2</v>
      </c>
    </row>
    <row r="2196" spans="1:17" hidden="1" x14ac:dyDescent="0.3">
      <c r="A2196" t="s">
        <v>4586</v>
      </c>
      <c r="B2196" t="s">
        <v>4587</v>
      </c>
      <c r="C2196" t="str">
        <f>IFERROR(VLOOKUP(Table1[[#This Row],[Ticker]],[1]!Table2[[Symbol]:[Industry]],2,FALSE),"-")</f>
        <v>-</v>
      </c>
      <c r="D2196" t="s">
        <v>46</v>
      </c>
      <c r="E2196">
        <v>281.23750000000001</v>
      </c>
      <c r="F2196">
        <v>188.95</v>
      </c>
      <c r="G2196">
        <v>-43.341919988674597</v>
      </c>
      <c r="H2196">
        <v>-4.4459739377045597</v>
      </c>
      <c r="I2196">
        <v>-22.081004567766701</v>
      </c>
      <c r="J2196">
        <v>-20.811449461191899</v>
      </c>
      <c r="K2196">
        <v>186.53788621753401</v>
      </c>
      <c r="M2196">
        <v>48.713683496514399</v>
      </c>
      <c r="N2196">
        <v>1.38751713353539</v>
      </c>
      <c r="O2196">
        <v>70.838846255623196</v>
      </c>
      <c r="P2196">
        <v>30.265425715270499</v>
      </c>
    </row>
    <row r="2197" spans="1:17" hidden="1" x14ac:dyDescent="0.3">
      <c r="A2197" t="s">
        <v>4588</v>
      </c>
      <c r="B2197" t="s">
        <v>4589</v>
      </c>
      <c r="C2197" t="str">
        <f>IFERROR(VLOOKUP(Table1[[#This Row],[Ticker]],[1]!Table2[[Symbol]:[Industry]],2,FALSE),"-")</f>
        <v>-</v>
      </c>
      <c r="D2197" t="s">
        <v>1852</v>
      </c>
      <c r="E2197">
        <v>280.49528169000001</v>
      </c>
      <c r="F2197">
        <v>427.7</v>
      </c>
      <c r="G2197">
        <v>16.121738997177701</v>
      </c>
      <c r="H2197">
        <v>-4.1410958889240597</v>
      </c>
      <c r="I2197">
        <v>-0.51738209417210002</v>
      </c>
      <c r="J2197">
        <v>-5.0045450979495101</v>
      </c>
      <c r="K2197">
        <v>439.12457996034198</v>
      </c>
      <c r="L2197">
        <v>379.67184891506901</v>
      </c>
      <c r="M2197">
        <v>37.813353315605397</v>
      </c>
      <c r="N2197">
        <v>0.19324523271459099</v>
      </c>
      <c r="O2197">
        <v>22.001402852466601</v>
      </c>
      <c r="P2197">
        <v>59.768397459843101</v>
      </c>
      <c r="Q2197">
        <v>-7.6911546429650002E-3</v>
      </c>
    </row>
    <row r="2198" spans="1:17" hidden="1" x14ac:dyDescent="0.3">
      <c r="A2198" t="s">
        <v>4590</v>
      </c>
      <c r="B2198" t="s">
        <v>4591</v>
      </c>
      <c r="C2198" t="str">
        <f>IFERROR(VLOOKUP(Table1[[#This Row],[Ticker]],[1]!Table2[[Symbol]:[Industry]],2,FALSE),"-")</f>
        <v>-</v>
      </c>
      <c r="D2198" t="s">
        <v>538</v>
      </c>
      <c r="E2198">
        <v>280.0671256</v>
      </c>
      <c r="F2198">
        <v>284</v>
      </c>
      <c r="G2198">
        <v>9.8417756574729403</v>
      </c>
      <c r="H2198">
        <v>-10.227069285774499</v>
      </c>
      <c r="I2198">
        <v>19.4122576813755</v>
      </c>
      <c r="J2198">
        <v>-3.5510179206556498</v>
      </c>
      <c r="K2198">
        <v>274.95508161115401</v>
      </c>
      <c r="L2198">
        <v>237.328401240234</v>
      </c>
      <c r="M2198">
        <v>52.730652847712001</v>
      </c>
      <c r="N2198">
        <v>0.150264410945077</v>
      </c>
      <c r="O2198">
        <v>19.313380281690101</v>
      </c>
      <c r="P2198">
        <v>85.620915032679704</v>
      </c>
    </row>
    <row r="2199" spans="1:17" hidden="1" x14ac:dyDescent="0.3">
      <c r="A2199" t="s">
        <v>4592</v>
      </c>
      <c r="B2199" t="s">
        <v>4593</v>
      </c>
      <c r="C2199" t="str">
        <f>IFERROR(VLOOKUP(Table1[[#This Row],[Ticker]],[1]!Table2[[Symbol]:[Industry]],2,FALSE),"-")</f>
        <v>-</v>
      </c>
      <c r="D2199" t="s">
        <v>1105</v>
      </c>
      <c r="E2199">
        <v>279.88832351999997</v>
      </c>
      <c r="F2199">
        <v>123.25</v>
      </c>
      <c r="G2199">
        <v>-45.303910400781497</v>
      </c>
      <c r="H2199">
        <v>25.304026062295399</v>
      </c>
      <c r="I2199">
        <v>14.2691386004031</v>
      </c>
      <c r="J2199">
        <v>7.1178969012902904</v>
      </c>
      <c r="K2199">
        <v>108.89346964477301</v>
      </c>
      <c r="L2199">
        <v>108.509350771367</v>
      </c>
      <c r="M2199">
        <v>61.619625564124497</v>
      </c>
      <c r="N2199">
        <v>1.1469586485930401</v>
      </c>
      <c r="O2199">
        <v>33.062880324543599</v>
      </c>
      <c r="P2199">
        <v>67.573079537729399</v>
      </c>
    </row>
    <row r="2200" spans="1:17" hidden="1" x14ac:dyDescent="0.3">
      <c r="A2200" t="s">
        <v>4594</v>
      </c>
      <c r="B2200" t="s">
        <v>4595</v>
      </c>
      <c r="C2200" t="str">
        <f>IFERROR(VLOOKUP(Table1[[#This Row],[Ticker]],[1]!Table2[[Symbol]:[Industry]],2,FALSE),"-")</f>
        <v>-</v>
      </c>
      <c r="D2200" t="s">
        <v>138</v>
      </c>
      <c r="E2200">
        <v>279.72000000000003</v>
      </c>
      <c r="F2200">
        <v>337</v>
      </c>
      <c r="G2200">
        <v>256.54999406146101</v>
      </c>
      <c r="H2200">
        <v>66.629917757166496</v>
      </c>
      <c r="I2200">
        <v>273.11744411886502</v>
      </c>
      <c r="J2200">
        <v>13.0123144941509</v>
      </c>
      <c r="K2200">
        <v>227.07953997881799</v>
      </c>
      <c r="M2200">
        <v>98.289324497437505</v>
      </c>
      <c r="N2200">
        <v>0.61732673267326699</v>
      </c>
      <c r="O2200">
        <v>3.5608308605341099</v>
      </c>
      <c r="P2200">
        <v>297.87485242030601</v>
      </c>
    </row>
    <row r="2201" spans="1:17" hidden="1" x14ac:dyDescent="0.3">
      <c r="A2201" t="s">
        <v>4596</v>
      </c>
      <c r="B2201" t="s">
        <v>4597</v>
      </c>
      <c r="C2201" t="str">
        <f>IFERROR(VLOOKUP(Table1[[#This Row],[Ticker]],[1]!Table2[[Symbol]:[Industry]],2,FALSE),"-")</f>
        <v>-</v>
      </c>
      <c r="D2201" t="s">
        <v>127</v>
      </c>
      <c r="E2201">
        <v>279.6970536</v>
      </c>
      <c r="F2201">
        <v>182.48</v>
      </c>
      <c r="G2201">
        <v>132.58654171858799</v>
      </c>
      <c r="H2201">
        <v>69.4320832276033</v>
      </c>
      <c r="I2201">
        <v>63.757966445823797</v>
      </c>
      <c r="J2201">
        <v>-5.7580897773974398</v>
      </c>
      <c r="K2201">
        <v>131.582687511606</v>
      </c>
      <c r="L2201">
        <v>108.648267298467</v>
      </c>
      <c r="M2201">
        <v>68.410787226907402</v>
      </c>
      <c r="N2201">
        <v>3.06973400881167</v>
      </c>
      <c r="O2201">
        <v>1.92897851819378</v>
      </c>
      <c r="P2201">
        <v>176.066565809379</v>
      </c>
      <c r="Q2201">
        <v>5.5989258522227997E-2</v>
      </c>
    </row>
    <row r="2202" spans="1:17" hidden="1" x14ac:dyDescent="0.3">
      <c r="A2202" t="s">
        <v>4598</v>
      </c>
      <c r="B2202" t="s">
        <v>4599</v>
      </c>
      <c r="C2202" t="str">
        <f>IFERROR(VLOOKUP(Table1[[#This Row],[Ticker]],[1]!Table2[[Symbol]:[Industry]],2,FALSE),"-")</f>
        <v>-</v>
      </c>
      <c r="D2202" t="s">
        <v>410</v>
      </c>
      <c r="E2202">
        <v>278.10722625</v>
      </c>
      <c r="F2202">
        <v>200.05</v>
      </c>
      <c r="G2202">
        <v>-38.513167975048702</v>
      </c>
      <c r="H2202">
        <v>-1.50372627901568</v>
      </c>
      <c r="I2202">
        <v>-26.7732120568058</v>
      </c>
      <c r="J2202">
        <v>-6.8705845009094597</v>
      </c>
      <c r="K2202">
        <v>201.09596334414101</v>
      </c>
      <c r="L2202">
        <v>203.82486206384499</v>
      </c>
      <c r="M2202">
        <v>50.627042081363598</v>
      </c>
      <c r="N2202">
        <v>3.18485974991551</v>
      </c>
      <c r="O2202">
        <v>47.163209197700503</v>
      </c>
      <c r="P2202">
        <v>34.397044004030903</v>
      </c>
    </row>
    <row r="2203" spans="1:17" hidden="1" x14ac:dyDescent="0.3">
      <c r="A2203" t="s">
        <v>4600</v>
      </c>
      <c r="B2203" t="s">
        <v>4601</v>
      </c>
      <c r="C2203" t="str">
        <f>IFERROR(VLOOKUP(Table1[[#This Row],[Ticker]],[1]!Table2[[Symbol]:[Industry]],2,FALSE),"-")</f>
        <v>-</v>
      </c>
      <c r="D2203" t="s">
        <v>72</v>
      </c>
      <c r="E2203">
        <v>277.82553000000001</v>
      </c>
      <c r="F2203">
        <v>870.25</v>
      </c>
      <c r="G2203">
        <v>149.75871735099599</v>
      </c>
      <c r="H2203">
        <v>4.6395403653995198</v>
      </c>
      <c r="I2203">
        <v>225.75778328612</v>
      </c>
      <c r="J2203">
        <v>1.90909260940284</v>
      </c>
      <c r="K2203">
        <v>787.13633103742904</v>
      </c>
      <c r="L2203">
        <v>556.79665864880599</v>
      </c>
      <c r="M2203">
        <v>72.741178178961206</v>
      </c>
      <c r="N2203">
        <v>1.0073156775265699</v>
      </c>
      <c r="O2203">
        <v>1.05142200517092</v>
      </c>
      <c r="P2203">
        <v>306.08959402706398</v>
      </c>
      <c r="Q2203">
        <v>2.1320354521975001E-2</v>
      </c>
    </row>
    <row r="2204" spans="1:17" hidden="1" x14ac:dyDescent="0.3">
      <c r="A2204" t="s">
        <v>4602</v>
      </c>
      <c r="B2204" t="s">
        <v>4603</v>
      </c>
      <c r="C2204" t="str">
        <f>IFERROR(VLOOKUP(Table1[[#This Row],[Ticker]],[1]!Table2[[Symbol]:[Industry]],2,FALSE),"-")</f>
        <v>-</v>
      </c>
      <c r="D2204" t="s">
        <v>21</v>
      </c>
      <c r="E2204">
        <v>277.22831600000001</v>
      </c>
      <c r="F2204">
        <v>18.39</v>
      </c>
      <c r="G2204">
        <v>-48.375635229156799</v>
      </c>
      <c r="H2204">
        <v>-6.92033291206352</v>
      </c>
      <c r="I2204">
        <v>-45.835645125985501</v>
      </c>
      <c r="J2204">
        <v>-4.9207797282402899</v>
      </c>
      <c r="K2204">
        <v>19.805714843497999</v>
      </c>
      <c r="L2204">
        <v>21.635415848838601</v>
      </c>
      <c r="M2204">
        <v>32.667982279956199</v>
      </c>
      <c r="N2204">
        <v>0.82828773771111797</v>
      </c>
      <c r="O2204">
        <v>94.671016856987407</v>
      </c>
      <c r="P2204">
        <v>1.60220994475137</v>
      </c>
      <c r="Q2204">
        <v>-9.3032688478700998E-2</v>
      </c>
    </row>
    <row r="2205" spans="1:17" hidden="1" x14ac:dyDescent="0.3">
      <c r="A2205" t="s">
        <v>4604</v>
      </c>
      <c r="B2205" t="s">
        <v>4605</v>
      </c>
      <c r="C2205" t="str">
        <f>IFERROR(VLOOKUP(Table1[[#This Row],[Ticker]],[1]!Table2[[Symbol]:[Industry]],2,FALSE),"-")</f>
        <v>-</v>
      </c>
      <c r="D2205" t="s">
        <v>750</v>
      </c>
      <c r="E2205">
        <v>277.20591564</v>
      </c>
      <c r="F2205">
        <v>219</v>
      </c>
      <c r="G2205">
        <v>52.332929661330198</v>
      </c>
      <c r="H2205">
        <v>-0.56502155675217602</v>
      </c>
      <c r="I2205">
        <v>38.204714725048603</v>
      </c>
      <c r="J2205">
        <v>-2.3377531067848798</v>
      </c>
      <c r="K2205">
        <v>206.266757017755</v>
      </c>
      <c r="L2205">
        <v>174.89785081884699</v>
      </c>
      <c r="M2205">
        <v>54.270178307899499</v>
      </c>
      <c r="N2205">
        <v>0.79786096256684402</v>
      </c>
      <c r="O2205">
        <v>18.721461187214601</v>
      </c>
      <c r="P2205">
        <v>95.535714285714207</v>
      </c>
    </row>
    <row r="2206" spans="1:17" hidden="1" x14ac:dyDescent="0.3">
      <c r="A2206" t="s">
        <v>4606</v>
      </c>
      <c r="B2206" t="s">
        <v>4607</v>
      </c>
      <c r="C2206" t="str">
        <f>IFERROR(VLOOKUP(Table1[[#This Row],[Ticker]],[1]!Table2[[Symbol]:[Industry]],2,FALSE),"-")</f>
        <v>-</v>
      </c>
      <c r="D2206" t="s">
        <v>89</v>
      </c>
      <c r="E2206">
        <v>276.53864125000001</v>
      </c>
      <c r="F2206">
        <v>164.75</v>
      </c>
      <c r="G2206">
        <v>152.59040165793201</v>
      </c>
      <c r="H2206">
        <v>0.51049372398697501</v>
      </c>
      <c r="I2206">
        <v>80.902464692344594</v>
      </c>
      <c r="J2206">
        <v>-4.2391474941530998</v>
      </c>
      <c r="K2206">
        <v>105.20187672572401</v>
      </c>
      <c r="M2206">
        <v>49.4452423634486</v>
      </c>
      <c r="N2206">
        <v>0.86153846153846103</v>
      </c>
      <c r="O2206">
        <v>5.6145675265553798</v>
      </c>
      <c r="P2206">
        <v>181.62393162393101</v>
      </c>
    </row>
    <row r="2207" spans="1:17" hidden="1" x14ac:dyDescent="0.3">
      <c r="A2207" t="s">
        <v>4608</v>
      </c>
      <c r="B2207" t="s">
        <v>4609</v>
      </c>
      <c r="C2207" t="str">
        <f>IFERROR(VLOOKUP(Table1[[#This Row],[Ticker]],[1]!Table2[[Symbol]:[Industry]],2,FALSE),"-")</f>
        <v>-</v>
      </c>
      <c r="D2207" t="s">
        <v>1570</v>
      </c>
      <c r="E2207">
        <v>276.46076799999997</v>
      </c>
      <c r="F2207">
        <v>22.15</v>
      </c>
      <c r="G2207">
        <v>-7.3970664843954399</v>
      </c>
      <c r="H2207">
        <v>-5.7871478695129301</v>
      </c>
      <c r="I2207">
        <v>-35.368968874831602</v>
      </c>
      <c r="J2207">
        <v>-0.17858863117019599</v>
      </c>
      <c r="K2207">
        <v>22.1232745851398</v>
      </c>
      <c r="L2207">
        <v>22.120396982931599</v>
      </c>
      <c r="M2207">
        <v>44.7284851972708</v>
      </c>
      <c r="N2207">
        <v>1.00571399982994</v>
      </c>
      <c r="O2207">
        <v>75.620767494356599</v>
      </c>
      <c r="P2207">
        <v>27.665706051873102</v>
      </c>
      <c r="Q2207">
        <v>5.8394092738996997E-2</v>
      </c>
    </row>
    <row r="2208" spans="1:17" hidden="1" x14ac:dyDescent="0.3">
      <c r="A2208" t="s">
        <v>4610</v>
      </c>
      <c r="B2208" t="s">
        <v>4611</v>
      </c>
      <c r="C2208" t="str">
        <f>IFERROR(VLOOKUP(Table1[[#This Row],[Ticker]],[1]!Table2[[Symbol]:[Industry]],2,FALSE),"-")</f>
        <v>-</v>
      </c>
      <c r="D2208" t="s">
        <v>817</v>
      </c>
      <c r="E2208">
        <v>276.18296199999997</v>
      </c>
      <c r="F2208">
        <v>188.6</v>
      </c>
      <c r="G2208">
        <v>147.303466370997</v>
      </c>
      <c r="H2208">
        <v>16.597072419911299</v>
      </c>
      <c r="I2208">
        <v>68.705870139436399</v>
      </c>
      <c r="J2208">
        <v>-6.3736504181297002</v>
      </c>
      <c r="K2208">
        <v>167.83065452788</v>
      </c>
      <c r="M2208">
        <v>49.105351948225298</v>
      </c>
      <c r="N2208">
        <v>1.80074502655147</v>
      </c>
      <c r="O2208">
        <v>13.997879109225799</v>
      </c>
      <c r="P2208">
        <v>199.365079365079</v>
      </c>
    </row>
    <row r="2209" spans="1:17" hidden="1" x14ac:dyDescent="0.3">
      <c r="A2209" t="s">
        <v>4612</v>
      </c>
      <c r="B2209" t="s">
        <v>4613</v>
      </c>
      <c r="C2209" t="str">
        <f>IFERROR(VLOOKUP(Table1[[#This Row],[Ticker]],[1]!Table2[[Symbol]:[Industry]],2,FALSE),"-")</f>
        <v>-</v>
      </c>
      <c r="D2209" t="s">
        <v>1658</v>
      </c>
      <c r="E2209">
        <v>275.82156895999998</v>
      </c>
      <c r="F2209">
        <v>250.7</v>
      </c>
      <c r="G2209">
        <v>-21.529241801333399</v>
      </c>
      <c r="H2209">
        <v>-7.5641591160449799</v>
      </c>
      <c r="I2209">
        <v>-32.7902496209731</v>
      </c>
      <c r="J2209">
        <v>-7.3907460769848701</v>
      </c>
      <c r="K2209">
        <v>262.986525437669</v>
      </c>
      <c r="L2209">
        <v>259.24246188952202</v>
      </c>
      <c r="M2209">
        <v>34.394953679081503</v>
      </c>
      <c r="N2209">
        <v>0.52269855750127603</v>
      </c>
      <c r="O2209">
        <v>46.429996011168697</v>
      </c>
      <c r="P2209">
        <v>24.108910891089099</v>
      </c>
      <c r="Q2209">
        <v>9.7537611141063005E-2</v>
      </c>
    </row>
    <row r="2210" spans="1:17" hidden="1" x14ac:dyDescent="0.3">
      <c r="A2210" t="s">
        <v>4614</v>
      </c>
      <c r="B2210" t="s">
        <v>4615</v>
      </c>
      <c r="C2210" t="str">
        <f>IFERROR(VLOOKUP(Table1[[#This Row],[Ticker]],[1]!Table2[[Symbol]:[Industry]],2,FALSE),"-")</f>
        <v>-</v>
      </c>
      <c r="D2210" t="s">
        <v>138</v>
      </c>
      <c r="E2210">
        <v>275.70752122499999</v>
      </c>
      <c r="F2210">
        <v>71.069999999999993</v>
      </c>
      <c r="G2210">
        <v>41.807816187847102</v>
      </c>
      <c r="H2210">
        <v>35.492168430015198</v>
      </c>
      <c r="I2210">
        <v>25.2664782309405</v>
      </c>
      <c r="J2210">
        <v>19.765823266080801</v>
      </c>
      <c r="K2210">
        <v>55.821341710898501</v>
      </c>
      <c r="L2210">
        <v>50.111070235327503</v>
      </c>
      <c r="M2210">
        <v>81.955604314156801</v>
      </c>
      <c r="N2210">
        <v>3.4960209119697701</v>
      </c>
      <c r="O2210">
        <v>9.5398902490502397</v>
      </c>
      <c r="P2210">
        <v>92.601626016260099</v>
      </c>
      <c r="Q2210">
        <v>3.4226415790606E-2</v>
      </c>
    </row>
    <row r="2211" spans="1:17" hidden="1" x14ac:dyDescent="0.3">
      <c r="A2211" t="s">
        <v>4616</v>
      </c>
      <c r="B2211" t="s">
        <v>4617</v>
      </c>
      <c r="C2211" t="str">
        <f>IFERROR(VLOOKUP(Table1[[#This Row],[Ticker]],[1]!Table2[[Symbol]:[Industry]],2,FALSE),"-")</f>
        <v>-</v>
      </c>
      <c r="D2211" t="s">
        <v>2408</v>
      </c>
      <c r="E2211">
        <v>275.677030459999</v>
      </c>
      <c r="F2211">
        <v>2255.5</v>
      </c>
      <c r="G2211">
        <v>346.45924962712797</v>
      </c>
      <c r="H2211">
        <v>17.080712036643799</v>
      </c>
      <c r="I2211">
        <v>134.03665233184199</v>
      </c>
      <c r="J2211">
        <v>-0.66449453190906205</v>
      </c>
      <c r="K2211">
        <v>2062.4806243966</v>
      </c>
      <c r="L2211">
        <v>1428.02319226657</v>
      </c>
      <c r="M2211">
        <v>61.625242519845401</v>
      </c>
      <c r="N2211">
        <v>0.659622000191878</v>
      </c>
      <c r="O2211">
        <v>14.8769674129904</v>
      </c>
      <c r="P2211">
        <v>417.67271058067399</v>
      </c>
      <c r="Q2211">
        <v>0.17651968624328099</v>
      </c>
    </row>
    <row r="2212" spans="1:17" hidden="1" x14ac:dyDescent="0.3">
      <c r="A2212" t="s">
        <v>4618</v>
      </c>
      <c r="B2212" t="s">
        <v>4619</v>
      </c>
      <c r="C2212" t="str">
        <f>IFERROR(VLOOKUP(Table1[[#This Row],[Ticker]],[1]!Table2[[Symbol]:[Industry]],2,FALSE),"-")</f>
        <v>-</v>
      </c>
      <c r="D2212" t="s">
        <v>627</v>
      </c>
      <c r="E2212">
        <v>275.49262857999997</v>
      </c>
      <c r="F2212">
        <v>471.3</v>
      </c>
      <c r="G2212">
        <v>-34.905309474686703</v>
      </c>
      <c r="H2212">
        <v>-9.5115097896706207</v>
      </c>
      <c r="I2212">
        <v>-22.549071418658201</v>
      </c>
      <c r="J2212">
        <v>-1.7588289750320001</v>
      </c>
      <c r="K2212">
        <v>508.52162518747099</v>
      </c>
      <c r="L2212">
        <v>511.818787164691</v>
      </c>
      <c r="M2212">
        <v>41.566280523477097</v>
      </c>
      <c r="N2212">
        <v>0.64932477854657</v>
      </c>
      <c r="O2212">
        <v>21.5361765329938</v>
      </c>
      <c r="P2212">
        <v>2.0019478411427301</v>
      </c>
      <c r="Q2212">
        <v>-9.9133808024417999E-2</v>
      </c>
    </row>
    <row r="2213" spans="1:17" hidden="1" x14ac:dyDescent="0.3">
      <c r="A2213" t="s">
        <v>4620</v>
      </c>
      <c r="B2213" t="s">
        <v>4621</v>
      </c>
      <c r="C2213" t="str">
        <f>IFERROR(VLOOKUP(Table1[[#This Row],[Ticker]],[1]!Table2[[Symbol]:[Industry]],2,FALSE),"-")</f>
        <v>-</v>
      </c>
      <c r="D2213" t="s">
        <v>2256</v>
      </c>
      <c r="E2213">
        <v>275.41125</v>
      </c>
      <c r="F2213">
        <v>1244</v>
      </c>
      <c r="G2213">
        <v>189.94082900836</v>
      </c>
      <c r="H2213">
        <v>1.09329135293214E-2</v>
      </c>
      <c r="I2213">
        <v>55.551208043863802</v>
      </c>
      <c r="J2213">
        <v>4.3691735629425699</v>
      </c>
      <c r="K2213">
        <v>1185.35973685303</v>
      </c>
      <c r="L2213">
        <v>962.57447695527401</v>
      </c>
      <c r="M2213">
        <v>56.464942226352001</v>
      </c>
      <c r="N2213">
        <v>1.0090160771429899</v>
      </c>
      <c r="O2213">
        <v>15.735530546623799</v>
      </c>
      <c r="P2213">
        <v>257.47126436781599</v>
      </c>
      <c r="Q2213">
        <v>0.16302977005788599</v>
      </c>
    </row>
    <row r="2214" spans="1:17" hidden="1" x14ac:dyDescent="0.3">
      <c r="A2214" t="s">
        <v>4622</v>
      </c>
      <c r="B2214" t="s">
        <v>4623</v>
      </c>
      <c r="C2214" t="str">
        <f>IFERROR(VLOOKUP(Table1[[#This Row],[Ticker]],[1]!Table2[[Symbol]:[Industry]],2,FALSE),"-")</f>
        <v>-</v>
      </c>
      <c r="D2214" t="s">
        <v>627</v>
      </c>
      <c r="E2214">
        <v>275.21172444000001</v>
      </c>
      <c r="F2214">
        <v>558.75</v>
      </c>
      <c r="G2214">
        <v>-43.728186454548499</v>
      </c>
      <c r="H2214">
        <v>-10.8528565287976</v>
      </c>
      <c r="I2214">
        <v>-19.0842799587321</v>
      </c>
      <c r="J2214">
        <v>-7.9915841413265802</v>
      </c>
      <c r="K2214">
        <v>591.53055679131899</v>
      </c>
      <c r="L2214">
        <v>607.66961742140302</v>
      </c>
      <c r="M2214">
        <v>37.776650839348903</v>
      </c>
      <c r="N2214">
        <v>0.715097266470339</v>
      </c>
      <c r="O2214">
        <v>38.684563758389203</v>
      </c>
      <c r="P2214">
        <v>15.3965303593556</v>
      </c>
      <c r="Q2214">
        <v>-0.13862414590036301</v>
      </c>
    </row>
    <row r="2215" spans="1:17" hidden="1" x14ac:dyDescent="0.3">
      <c r="A2215" t="s">
        <v>4624</v>
      </c>
      <c r="B2215" t="s">
        <v>4625</v>
      </c>
      <c r="C2215" t="str">
        <f>IFERROR(VLOOKUP(Table1[[#This Row],[Ticker]],[1]!Table2[[Symbol]:[Industry]],2,FALSE),"-")</f>
        <v>-</v>
      </c>
      <c r="D2215" t="s">
        <v>46</v>
      </c>
      <c r="E2215">
        <v>275.09341483899999</v>
      </c>
      <c r="F2215">
        <v>13.82</v>
      </c>
      <c r="G2215">
        <v>-10.9138718463408</v>
      </c>
      <c r="H2215">
        <v>6.1821048800294296</v>
      </c>
      <c r="I2215">
        <v>-2.7835402260545998</v>
      </c>
      <c r="J2215">
        <v>-4.7326483496396996</v>
      </c>
      <c r="K2215">
        <v>12.1492600960147</v>
      </c>
      <c r="L2215">
        <v>11.9185548170505</v>
      </c>
      <c r="M2215">
        <v>71.667474142916106</v>
      </c>
      <c r="N2215">
        <v>1.7388155562505601</v>
      </c>
      <c r="O2215">
        <v>9.9855282199710498</v>
      </c>
      <c r="P2215">
        <v>49.405405405405403</v>
      </c>
    </row>
    <row r="2216" spans="1:17" hidden="1" x14ac:dyDescent="0.3">
      <c r="A2216" t="s">
        <v>4626</v>
      </c>
      <c r="B2216" t="s">
        <v>4627</v>
      </c>
      <c r="C2216" t="str">
        <f>IFERROR(VLOOKUP(Table1[[#This Row],[Ticker]],[1]!Table2[[Symbol]:[Industry]],2,FALSE),"-")</f>
        <v>-</v>
      </c>
      <c r="D2216" t="s">
        <v>750</v>
      </c>
      <c r="E2216">
        <v>274.83749999999998</v>
      </c>
      <c r="F2216">
        <v>119.95</v>
      </c>
      <c r="G2216">
        <v>-58.057198605052101</v>
      </c>
      <c r="H2216">
        <v>-5.9329552233026099</v>
      </c>
      <c r="I2216">
        <v>-55.347032289546597</v>
      </c>
      <c r="J2216">
        <v>-2.2508434005858402</v>
      </c>
      <c r="K2216">
        <v>126.862147684745</v>
      </c>
      <c r="L2216">
        <v>143.78719334166101</v>
      </c>
      <c r="M2216">
        <v>16.204316777530298</v>
      </c>
      <c r="N2216">
        <v>0.90981069603397402</v>
      </c>
      <c r="O2216">
        <v>115.923301375573</v>
      </c>
      <c r="P2216">
        <v>12.470698546647901</v>
      </c>
    </row>
    <row r="2217" spans="1:17" hidden="1" x14ac:dyDescent="0.3">
      <c r="A2217" t="s">
        <v>4628</v>
      </c>
      <c r="B2217" t="s">
        <v>4629</v>
      </c>
      <c r="C2217" t="str">
        <f>IFERROR(VLOOKUP(Table1[[#This Row],[Ticker]],[1]!Table2[[Symbol]:[Industry]],2,FALSE),"-")</f>
        <v>-</v>
      </c>
      <c r="D2217" t="s">
        <v>535</v>
      </c>
      <c r="E2217">
        <v>274.81294189499999</v>
      </c>
      <c r="F2217">
        <v>219.6</v>
      </c>
      <c r="G2217">
        <v>83.242932092966697</v>
      </c>
      <c r="H2217">
        <v>3.1433336228533002</v>
      </c>
      <c r="I2217">
        <v>-10.3502928823213</v>
      </c>
      <c r="J2217">
        <v>-2.4800195845359001</v>
      </c>
      <c r="K2217">
        <v>195.95919364999301</v>
      </c>
      <c r="L2217">
        <v>169.74330467449499</v>
      </c>
      <c r="M2217">
        <v>55.389645079085298</v>
      </c>
      <c r="N2217">
        <v>1.3545335531032701</v>
      </c>
      <c r="O2217">
        <v>22.495446265938</v>
      </c>
      <c r="P2217">
        <v>148.33201402239001</v>
      </c>
      <c r="Q2217">
        <v>5.6000881400982999E-2</v>
      </c>
    </row>
    <row r="2218" spans="1:17" hidden="1" x14ac:dyDescent="0.3">
      <c r="A2218" t="s">
        <v>4630</v>
      </c>
      <c r="B2218" t="s">
        <v>4631</v>
      </c>
      <c r="C2218" t="str">
        <f>IFERROR(VLOOKUP(Table1[[#This Row],[Ticker]],[1]!Table2[[Symbol]:[Industry]],2,FALSE),"-")</f>
        <v>-</v>
      </c>
      <c r="D2218" t="s">
        <v>517</v>
      </c>
      <c r="E2218">
        <v>274.75410834000002</v>
      </c>
      <c r="F2218">
        <v>211.63</v>
      </c>
      <c r="G2218">
        <v>98.6480192540118</v>
      </c>
      <c r="H2218">
        <v>-3.4697390821593501</v>
      </c>
      <c r="I2218">
        <v>8.9858569637155998</v>
      </c>
      <c r="J2218">
        <v>-6.7223068693844201</v>
      </c>
      <c r="K2218">
        <v>220.79698187360901</v>
      </c>
      <c r="L2218">
        <v>186.23975621251199</v>
      </c>
      <c r="M2218">
        <v>39.7682943337852</v>
      </c>
      <c r="N2218">
        <v>0.34485407304372601</v>
      </c>
      <c r="O2218">
        <v>31.361338184567401</v>
      </c>
      <c r="P2218">
        <v>132.56043956043899</v>
      </c>
      <c r="Q2218">
        <v>0.125150019781995</v>
      </c>
    </row>
    <row r="2219" spans="1:17" hidden="1" x14ac:dyDescent="0.3">
      <c r="A2219" t="s">
        <v>4632</v>
      </c>
      <c r="B2219" t="s">
        <v>4633</v>
      </c>
      <c r="C2219" t="str">
        <f>IFERROR(VLOOKUP(Table1[[#This Row],[Ticker]],[1]!Table2[[Symbol]:[Industry]],2,FALSE),"-")</f>
        <v>-</v>
      </c>
      <c r="D2219" t="s">
        <v>51</v>
      </c>
      <c r="E2219">
        <v>274.46940684999998</v>
      </c>
      <c r="F2219">
        <v>240</v>
      </c>
      <c r="G2219">
        <v>-66.549801770216504</v>
      </c>
      <c r="H2219">
        <v>5.7137900346846502</v>
      </c>
      <c r="I2219">
        <v>-17.397749546146201</v>
      </c>
      <c r="J2219">
        <v>-3.8841767339191802</v>
      </c>
      <c r="K2219">
        <v>222.925722961601</v>
      </c>
      <c r="L2219">
        <v>252.696913526559</v>
      </c>
      <c r="M2219">
        <v>68.928353687936294</v>
      </c>
      <c r="N2219">
        <v>1.4018016312670301</v>
      </c>
      <c r="O2219">
        <v>86.25</v>
      </c>
      <c r="P2219">
        <v>38.568129330254003</v>
      </c>
      <c r="Q2219">
        <v>-0.112417327403723</v>
      </c>
    </row>
    <row r="2220" spans="1:17" hidden="1" x14ac:dyDescent="0.3">
      <c r="A2220" t="s">
        <v>4634</v>
      </c>
      <c r="B2220" t="s">
        <v>4635</v>
      </c>
      <c r="C2220" t="str">
        <f>IFERROR(VLOOKUP(Table1[[#This Row],[Ticker]],[1]!Table2[[Symbol]:[Industry]],2,FALSE),"-")</f>
        <v>-</v>
      </c>
      <c r="D2220" t="s">
        <v>4636</v>
      </c>
      <c r="E2220">
        <v>274.38714599999997</v>
      </c>
      <c r="F2220">
        <v>126.9</v>
      </c>
      <c r="G2220">
        <v>-64.126364092130501</v>
      </c>
      <c r="H2220">
        <v>-18.396751139777098</v>
      </c>
      <c r="I2220">
        <v>-47.558914034725902</v>
      </c>
      <c r="J2220">
        <v>-8.4413195910620296</v>
      </c>
      <c r="K2220">
        <v>156.31392447875999</v>
      </c>
      <c r="M2220">
        <v>31.3385756501456</v>
      </c>
      <c r="N2220">
        <v>0.55267888644343999</v>
      </c>
      <c r="O2220">
        <v>108.037825059101</v>
      </c>
      <c r="P2220">
        <v>0.71428571428571097</v>
      </c>
    </row>
    <row r="2221" spans="1:17" hidden="1" x14ac:dyDescent="0.3">
      <c r="A2221" t="s">
        <v>4637</v>
      </c>
      <c r="B2221" t="s">
        <v>4638</v>
      </c>
      <c r="C2221" t="str">
        <f>IFERROR(VLOOKUP(Table1[[#This Row],[Ticker]],[1]!Table2[[Symbol]:[Industry]],2,FALSE),"-")</f>
        <v>-</v>
      </c>
      <c r="D2221" t="s">
        <v>933</v>
      </c>
      <c r="E2221">
        <v>274.3125</v>
      </c>
      <c r="F2221">
        <v>280.55</v>
      </c>
      <c r="G2221">
        <v>19.681020789368102</v>
      </c>
      <c r="H2221">
        <v>-7.0310079513099897</v>
      </c>
      <c r="I2221">
        <v>53.245674373744698</v>
      </c>
      <c r="J2221">
        <v>10.040203840907299</v>
      </c>
      <c r="K2221">
        <v>273.20513108799099</v>
      </c>
      <c r="L2221">
        <v>235.49856928973301</v>
      </c>
      <c r="M2221">
        <v>65.1042377384735</v>
      </c>
      <c r="N2221">
        <v>2.3831722024505702</v>
      </c>
      <c r="O2221">
        <v>23.436107645695898</v>
      </c>
      <c r="P2221">
        <v>77.563291139240505</v>
      </c>
      <c r="Q2221">
        <v>6.7710562750203998E-2</v>
      </c>
    </row>
    <row r="2222" spans="1:17" hidden="1" x14ac:dyDescent="0.3">
      <c r="A2222" t="s">
        <v>4639</v>
      </c>
      <c r="B2222" t="s">
        <v>4640</v>
      </c>
      <c r="C2222" t="str">
        <f>IFERROR(VLOOKUP(Table1[[#This Row],[Ticker]],[1]!Table2[[Symbol]:[Industry]],2,FALSE),"-")</f>
        <v>-</v>
      </c>
      <c r="D2222" t="s">
        <v>46</v>
      </c>
      <c r="E2222">
        <v>273.25293399999998</v>
      </c>
      <c r="F2222">
        <v>114.36</v>
      </c>
      <c r="G2222">
        <v>20.066861168290401</v>
      </c>
      <c r="H2222">
        <v>-7.6310669426822901</v>
      </c>
      <c r="I2222">
        <v>3.9901319040329901</v>
      </c>
      <c r="J2222">
        <v>-9.7209763300827294</v>
      </c>
      <c r="K2222">
        <v>116.608989193768</v>
      </c>
      <c r="L2222">
        <v>99.0901275582506</v>
      </c>
      <c r="M2222">
        <v>37.205612762799603</v>
      </c>
      <c r="N2222">
        <v>0.25912045825841901</v>
      </c>
      <c r="O2222">
        <v>29.853095487932801</v>
      </c>
      <c r="P2222">
        <v>89.0247933884297</v>
      </c>
      <c r="Q2222">
        <v>4.0708492419090997E-2</v>
      </c>
    </row>
    <row r="2223" spans="1:17" hidden="1" x14ac:dyDescent="0.3">
      <c r="A2223" t="s">
        <v>4641</v>
      </c>
      <c r="B2223" t="s">
        <v>4642</v>
      </c>
      <c r="C2223" t="str">
        <f>IFERROR(VLOOKUP(Table1[[#This Row],[Ticker]],[1]!Table2[[Symbol]:[Industry]],2,FALSE),"-")</f>
        <v>-</v>
      </c>
      <c r="D2223" t="s">
        <v>474</v>
      </c>
      <c r="E2223">
        <v>272.12811263999998</v>
      </c>
      <c r="F2223">
        <v>60.47</v>
      </c>
      <c r="G2223">
        <v>-17.362246494161401</v>
      </c>
      <c r="H2223">
        <v>-11.426819966398501</v>
      </c>
      <c r="I2223">
        <v>-31.298294673694901</v>
      </c>
      <c r="J2223">
        <v>-5.7004558036866104</v>
      </c>
      <c r="K2223">
        <v>65.636982599644597</v>
      </c>
      <c r="L2223">
        <v>67.392762863850606</v>
      </c>
      <c r="M2223">
        <v>37.1151743445362</v>
      </c>
      <c r="N2223">
        <v>0.54495241673164097</v>
      </c>
      <c r="O2223">
        <v>42.219282288738199</v>
      </c>
      <c r="P2223">
        <v>15.400763358778599</v>
      </c>
      <c r="Q2223">
        <v>3.6033991169976E-2</v>
      </c>
    </row>
    <row r="2224" spans="1:17" hidden="1" x14ac:dyDescent="0.3">
      <c r="A2224" t="s">
        <v>4643</v>
      </c>
      <c r="B2224" t="s">
        <v>4644</v>
      </c>
      <c r="C2224" t="str">
        <f>IFERROR(VLOOKUP(Table1[[#This Row],[Ticker]],[1]!Table2[[Symbol]:[Industry]],2,FALSE),"-")</f>
        <v>-</v>
      </c>
      <c r="D2224" t="s">
        <v>276</v>
      </c>
      <c r="E2224">
        <v>271.88332050000002</v>
      </c>
      <c r="F2224">
        <v>375.9</v>
      </c>
      <c r="G2224">
        <v>-37.562548094725003</v>
      </c>
      <c r="H2224">
        <v>-5.0825288274151097</v>
      </c>
      <c r="I2224">
        <v>-19.016732487835998</v>
      </c>
      <c r="J2224">
        <v>-3.1367678062639701</v>
      </c>
      <c r="K2224">
        <v>385.27402701827498</v>
      </c>
      <c r="L2224">
        <v>383.404225820156</v>
      </c>
      <c r="M2224">
        <v>54.249341812119802</v>
      </c>
      <c r="N2224">
        <v>0.93388778905543501</v>
      </c>
      <c r="O2224">
        <v>36.725192870444197</v>
      </c>
      <c r="P2224">
        <v>15.4838709677419</v>
      </c>
      <c r="Q2224">
        <v>0.109313120316815</v>
      </c>
    </row>
    <row r="2225" spans="1:17" hidden="1" x14ac:dyDescent="0.3">
      <c r="A2225" t="s">
        <v>4645</v>
      </c>
      <c r="B2225" t="s">
        <v>4646</v>
      </c>
      <c r="C2225" t="str">
        <f>IFERROR(VLOOKUP(Table1[[#This Row],[Ticker]],[1]!Table2[[Symbol]:[Industry]],2,FALSE),"-")</f>
        <v>-</v>
      </c>
      <c r="D2225" t="s">
        <v>276</v>
      </c>
      <c r="E2225">
        <v>271.20793125</v>
      </c>
      <c r="F2225">
        <v>52.19</v>
      </c>
      <c r="G2225">
        <v>56.629934993090302</v>
      </c>
      <c r="H2225">
        <v>-7.0189666384344704</v>
      </c>
      <c r="I2225">
        <v>-10.731187121069899</v>
      </c>
      <c r="J2225">
        <v>-7.2914938070898998</v>
      </c>
      <c r="K2225">
        <v>52.775490143729797</v>
      </c>
      <c r="L2225">
        <v>47.897078993262802</v>
      </c>
      <c r="M2225">
        <v>43.393014712252899</v>
      </c>
      <c r="N2225">
        <v>1.3888472469739901</v>
      </c>
      <c r="O2225">
        <v>33.550488599348498</v>
      </c>
      <c r="P2225">
        <v>123.511777301927</v>
      </c>
      <c r="Q2225">
        <v>0.11045367884606901</v>
      </c>
    </row>
    <row r="2226" spans="1:17" hidden="1" x14ac:dyDescent="0.3">
      <c r="A2226" t="s">
        <v>4647</v>
      </c>
      <c r="B2226" t="s">
        <v>4648</v>
      </c>
      <c r="C2226" t="str">
        <f>IFERROR(VLOOKUP(Table1[[#This Row],[Ticker]],[1]!Table2[[Symbol]:[Industry]],2,FALSE),"-")</f>
        <v>-</v>
      </c>
      <c r="D2226" t="s">
        <v>405</v>
      </c>
      <c r="E2226">
        <v>270.76902840000002</v>
      </c>
      <c r="F2226">
        <v>5.16</v>
      </c>
      <c r="G2226">
        <v>172.72085599891301</v>
      </c>
      <c r="H2226">
        <v>15.248596198042</v>
      </c>
      <c r="I2226">
        <v>61.271293828779399</v>
      </c>
      <c r="J2226">
        <v>4.0622879125454503</v>
      </c>
      <c r="K2226">
        <v>4.50336381911701</v>
      </c>
      <c r="L2226">
        <v>3.5311166817090802</v>
      </c>
      <c r="M2226">
        <v>67.287269417333505</v>
      </c>
      <c r="N2226">
        <v>1.5666284932936301</v>
      </c>
      <c r="O2226">
        <v>3.2945736434108501</v>
      </c>
      <c r="P2226">
        <v>263.38028169014001</v>
      </c>
      <c r="Q2226">
        <v>8.2264278128872007E-2</v>
      </c>
    </row>
    <row r="2227" spans="1:17" hidden="1" x14ac:dyDescent="0.3">
      <c r="A2227" t="s">
        <v>4649</v>
      </c>
      <c r="B2227" t="s">
        <v>4650</v>
      </c>
      <c r="C2227" t="str">
        <f>IFERROR(VLOOKUP(Table1[[#This Row],[Ticker]],[1]!Table2[[Symbol]:[Industry]],2,FALSE),"-")</f>
        <v>-</v>
      </c>
      <c r="D2227" t="s">
        <v>1401</v>
      </c>
      <c r="E2227">
        <v>270.75422500000002</v>
      </c>
      <c r="F2227">
        <v>220.15</v>
      </c>
      <c r="G2227">
        <v>-36.377806060274999</v>
      </c>
      <c r="H2227">
        <v>13.0978308182403</v>
      </c>
      <c r="I2227">
        <v>-3.9108530841367002</v>
      </c>
      <c r="J2227">
        <v>0.64930344229227599</v>
      </c>
      <c r="K2227">
        <v>206.998877055284</v>
      </c>
      <c r="L2227">
        <v>198.716123528726</v>
      </c>
      <c r="M2227">
        <v>69.364407516748003</v>
      </c>
      <c r="N2227">
        <v>2.3905106193393602</v>
      </c>
      <c r="O2227">
        <v>12.514194867136</v>
      </c>
      <c r="P2227">
        <v>37.336244541484703</v>
      </c>
      <c r="Q2227">
        <v>-8.3707029786249994E-3</v>
      </c>
    </row>
    <row r="2228" spans="1:17" hidden="1" x14ac:dyDescent="0.3">
      <c r="A2228" t="s">
        <v>4651</v>
      </c>
      <c r="B2228" t="s">
        <v>4652</v>
      </c>
      <c r="C2228" t="str">
        <f>IFERROR(VLOOKUP(Table1[[#This Row],[Ticker]],[1]!Table2[[Symbol]:[Industry]],2,FALSE),"-")</f>
        <v>-</v>
      </c>
      <c r="D2228" t="s">
        <v>276</v>
      </c>
      <c r="E2228">
        <v>270.27689801999998</v>
      </c>
      <c r="F2228">
        <v>687.75</v>
      </c>
      <c r="G2228">
        <v>23.648419733533601</v>
      </c>
      <c r="H2228">
        <v>24.384933760495301</v>
      </c>
      <c r="I2228">
        <v>58.001140316960303</v>
      </c>
      <c r="J2228">
        <v>-4.8201246799582896E-3</v>
      </c>
      <c r="K2228">
        <v>558.234698035105</v>
      </c>
      <c r="L2228">
        <v>474.76812717685902</v>
      </c>
      <c r="M2228">
        <v>49.521774507074802</v>
      </c>
      <c r="N2228">
        <v>1.1559510332489</v>
      </c>
      <c r="O2228">
        <v>1.4903671392221001</v>
      </c>
      <c r="P2228">
        <v>97.629310344827502</v>
      </c>
      <c r="Q2228">
        <v>-5.3171021630031998E-2</v>
      </c>
    </row>
    <row r="2229" spans="1:17" hidden="1" x14ac:dyDescent="0.3">
      <c r="A2229" t="s">
        <v>4653</v>
      </c>
      <c r="B2229" t="s">
        <v>4654</v>
      </c>
      <c r="C2229" t="str">
        <f>IFERROR(VLOOKUP(Table1[[#This Row],[Ticker]],[1]!Table2[[Symbol]:[Industry]],2,FALSE),"-")</f>
        <v>-</v>
      </c>
      <c r="D2229" t="s">
        <v>276</v>
      </c>
      <c r="E2229">
        <v>270.1814698</v>
      </c>
      <c r="F2229">
        <v>195.4</v>
      </c>
      <c r="G2229">
        <v>-54.453377294243197</v>
      </c>
      <c r="H2229">
        <v>1.9782479838110001</v>
      </c>
      <c r="I2229">
        <v>-28.765073269056899</v>
      </c>
      <c r="J2229">
        <v>0.46845484502818602</v>
      </c>
      <c r="K2229">
        <v>205.28438168190701</v>
      </c>
      <c r="L2229">
        <v>213.107255777879</v>
      </c>
      <c r="M2229">
        <v>45.228145283001602</v>
      </c>
      <c r="N2229">
        <v>0.33556943480607598</v>
      </c>
      <c r="O2229">
        <v>61.566018423746101</v>
      </c>
      <c r="P2229">
        <v>9.7444538051109308</v>
      </c>
    </row>
    <row r="2230" spans="1:17" hidden="1" x14ac:dyDescent="0.3">
      <c r="A2230" t="s">
        <v>4655</v>
      </c>
      <c r="B2230" t="s">
        <v>4656</v>
      </c>
      <c r="C2230" t="str">
        <f>IFERROR(VLOOKUP(Table1[[#This Row],[Ticker]],[1]!Table2[[Symbol]:[Industry]],2,FALSE),"-")</f>
        <v>-</v>
      </c>
      <c r="D2230" t="s">
        <v>1401</v>
      </c>
      <c r="E2230">
        <v>270.15677640000001</v>
      </c>
      <c r="F2230">
        <v>66.17</v>
      </c>
      <c r="G2230">
        <v>-23.144587735241998</v>
      </c>
      <c r="H2230">
        <v>-8.5480247875430209</v>
      </c>
      <c r="I2230">
        <v>-28.7595650445841</v>
      </c>
      <c r="J2230">
        <v>-1.62599843357687</v>
      </c>
      <c r="K2230">
        <v>69.6165633635853</v>
      </c>
      <c r="L2230">
        <v>72.182653629592593</v>
      </c>
      <c r="M2230">
        <v>49.457314193179698</v>
      </c>
      <c r="N2230">
        <v>0.70391632937647297</v>
      </c>
      <c r="O2230">
        <v>68.958742632612896</v>
      </c>
      <c r="P2230">
        <v>30.9000989119683</v>
      </c>
    </row>
    <row r="2231" spans="1:17" hidden="1" x14ac:dyDescent="0.3">
      <c r="A2231" t="s">
        <v>4657</v>
      </c>
      <c r="B2231" t="s">
        <v>4658</v>
      </c>
      <c r="C2231" t="str">
        <f>IFERROR(VLOOKUP(Table1[[#This Row],[Ticker]],[1]!Table2[[Symbol]:[Industry]],2,FALSE),"-")</f>
        <v>-</v>
      </c>
      <c r="D2231" t="s">
        <v>21</v>
      </c>
      <c r="E2231">
        <v>269.96373560000001</v>
      </c>
      <c r="F2231">
        <v>46.1</v>
      </c>
      <c r="G2231">
        <v>-17.411253936943201</v>
      </c>
      <c r="H2231">
        <v>-3.6178652647682998</v>
      </c>
      <c r="I2231">
        <v>11.1264133889928</v>
      </c>
      <c r="J2231">
        <v>-11.726764080472501</v>
      </c>
      <c r="K2231">
        <v>50.266354828675702</v>
      </c>
      <c r="L2231">
        <v>45.7925910838714</v>
      </c>
      <c r="M2231">
        <v>40.437590993018397</v>
      </c>
      <c r="N2231">
        <v>0.44825328132562697</v>
      </c>
      <c r="O2231">
        <v>49.023861171366498</v>
      </c>
      <c r="P2231">
        <v>70.740740740740705</v>
      </c>
    </row>
    <row r="2232" spans="1:17" hidden="1" x14ac:dyDescent="0.3">
      <c r="A2232" t="s">
        <v>4659</v>
      </c>
      <c r="B2232" t="s">
        <v>4660</v>
      </c>
      <c r="C2232" t="str">
        <f>IFERROR(VLOOKUP(Table1[[#This Row],[Ticker]],[1]!Table2[[Symbol]:[Industry]],2,FALSE),"-")</f>
        <v>-</v>
      </c>
      <c r="D2232" t="s">
        <v>51</v>
      </c>
      <c r="E2232">
        <v>269.88046800000001</v>
      </c>
      <c r="F2232">
        <v>1.55</v>
      </c>
      <c r="G2232">
        <v>-29.333701492585501</v>
      </c>
      <c r="H2232">
        <v>-4.4459739377045597</v>
      </c>
      <c r="I2232">
        <v>-56.710684225141001</v>
      </c>
      <c r="J2232">
        <v>1.37660757980631</v>
      </c>
      <c r="K2232">
        <v>1.5758991103692399</v>
      </c>
      <c r="L2232">
        <v>1.80156827378984</v>
      </c>
      <c r="M2232">
        <v>52.335194476189699</v>
      </c>
      <c r="N2232">
        <v>0.91180203069184496</v>
      </c>
      <c r="O2232">
        <v>127.096774193548</v>
      </c>
      <c r="P2232">
        <v>14.814814814814801</v>
      </c>
      <c r="Q2232">
        <v>0.256153375832323</v>
      </c>
    </row>
    <row r="2233" spans="1:17" hidden="1" x14ac:dyDescent="0.3">
      <c r="A2233" t="s">
        <v>4661</v>
      </c>
      <c r="B2233" t="s">
        <v>4662</v>
      </c>
      <c r="C2233" t="str">
        <f>IFERROR(VLOOKUP(Table1[[#This Row],[Ticker]],[1]!Table2[[Symbol]:[Industry]],2,FALSE),"-")</f>
        <v>-</v>
      </c>
      <c r="D2233" t="s">
        <v>276</v>
      </c>
      <c r="E2233">
        <v>269.83238491999998</v>
      </c>
      <c r="F2233">
        <v>267.3</v>
      </c>
      <c r="G2233">
        <v>-0.34540433339940002</v>
      </c>
      <c r="H2233">
        <v>-15.6459739377045</v>
      </c>
      <c r="I2233">
        <v>31.3288016975327</v>
      </c>
      <c r="J2233">
        <v>-11.813389831810399</v>
      </c>
      <c r="K2233">
        <v>270.45623148826002</v>
      </c>
      <c r="L2233">
        <v>223.838828137999</v>
      </c>
      <c r="M2233">
        <v>33.109782927531498</v>
      </c>
      <c r="N2233">
        <v>0.12934937451030801</v>
      </c>
      <c r="O2233">
        <v>49.644594089038499</v>
      </c>
      <c r="P2233">
        <v>84.050149223273706</v>
      </c>
      <c r="Q2233">
        <v>-4.1187074910510003E-3</v>
      </c>
    </row>
    <row r="2234" spans="1:17" hidden="1" x14ac:dyDescent="0.3">
      <c r="A2234" t="s">
        <v>4663</v>
      </c>
      <c r="B2234" t="s">
        <v>4664</v>
      </c>
      <c r="C2234" t="str">
        <f>IFERROR(VLOOKUP(Table1[[#This Row],[Ticker]],[1]!Table2[[Symbol]:[Industry]],2,FALSE),"-")</f>
        <v>-</v>
      </c>
      <c r="D2234" t="s">
        <v>603</v>
      </c>
      <c r="E2234">
        <v>269.74173542399899</v>
      </c>
      <c r="F2234">
        <v>49.74</v>
      </c>
      <c r="G2234">
        <v>-24.8659906989832</v>
      </c>
      <c r="H2234">
        <v>-18.961846953577499</v>
      </c>
      <c r="I2234">
        <v>-29.0097040696681</v>
      </c>
      <c r="J2234">
        <v>1.18728520884897</v>
      </c>
      <c r="K2234">
        <v>69.662178948865602</v>
      </c>
      <c r="L2234">
        <v>74.586260041627895</v>
      </c>
      <c r="M2234">
        <v>36.826911826721599</v>
      </c>
      <c r="N2234">
        <v>0.99727656026198797</v>
      </c>
      <c r="O2234">
        <v>182.06674708484101</v>
      </c>
      <c r="P2234">
        <v>10.903010033444801</v>
      </c>
      <c r="Q2234">
        <v>4.2654372592793997E-2</v>
      </c>
    </row>
    <row r="2235" spans="1:17" hidden="1" x14ac:dyDescent="0.3">
      <c r="A2235" t="s">
        <v>4665</v>
      </c>
      <c r="B2235" t="s">
        <v>4666</v>
      </c>
      <c r="C2235" t="str">
        <f>IFERROR(VLOOKUP(Table1[[#This Row],[Ticker]],[1]!Table2[[Symbol]:[Industry]],2,FALSE),"-")</f>
        <v>-</v>
      </c>
      <c r="D2235" t="s">
        <v>573</v>
      </c>
      <c r="E2235">
        <v>269.47030595500001</v>
      </c>
      <c r="F2235">
        <v>343.55</v>
      </c>
      <c r="G2235">
        <v>-3.87870300789328</v>
      </c>
      <c r="H2235">
        <v>-2.6371504082928001</v>
      </c>
      <c r="I2235">
        <v>-8.3284624487579606</v>
      </c>
      <c r="J2235">
        <v>-3.0115716190513901</v>
      </c>
      <c r="K2235">
        <v>322.33583584178501</v>
      </c>
      <c r="L2235">
        <v>294.050852403335</v>
      </c>
      <c r="M2235">
        <v>49.740927491662298</v>
      </c>
      <c r="N2235">
        <v>0.77147703803399204</v>
      </c>
      <c r="O2235">
        <v>9.1398631931305303</v>
      </c>
      <c r="P2235">
        <v>42.967124427798502</v>
      </c>
      <c r="Q2235">
        <v>-2.6491998949034E-2</v>
      </c>
    </row>
    <row r="2236" spans="1:17" hidden="1" x14ac:dyDescent="0.3">
      <c r="A2236" t="s">
        <v>4667</v>
      </c>
      <c r="B2236" t="s">
        <v>4668</v>
      </c>
      <c r="C2236" t="str">
        <f>IFERROR(VLOOKUP(Table1[[#This Row],[Ticker]],[1]!Table2[[Symbol]:[Industry]],2,FALSE),"-")</f>
        <v>-</v>
      </c>
      <c r="D2236" t="s">
        <v>222</v>
      </c>
      <c r="E2236">
        <v>269.39134056500001</v>
      </c>
      <c r="F2236">
        <v>26.27</v>
      </c>
      <c r="G2236">
        <v>-17.719970643964999</v>
      </c>
      <c r="H2236">
        <v>-7.8909280661449301</v>
      </c>
      <c r="I2236">
        <v>-37.729237803331102</v>
      </c>
      <c r="J2236">
        <v>-7.3841767339191797</v>
      </c>
      <c r="K2236">
        <v>27.1560564939589</v>
      </c>
      <c r="L2236">
        <v>26.3500449580952</v>
      </c>
      <c r="M2236">
        <v>37.686816825992999</v>
      </c>
      <c r="N2236">
        <v>0.78567564810527801</v>
      </c>
      <c r="O2236">
        <v>44.080700418728597</v>
      </c>
      <c r="P2236">
        <v>51.412103746397598</v>
      </c>
      <c r="Q2236">
        <v>-7.2592688594300004E-3</v>
      </c>
    </row>
    <row r="2237" spans="1:17" hidden="1" x14ac:dyDescent="0.3">
      <c r="A2237" t="s">
        <v>4669</v>
      </c>
      <c r="B2237" t="s">
        <v>4670</v>
      </c>
      <c r="C2237" t="str">
        <f>IFERROR(VLOOKUP(Table1[[#This Row],[Ticker]],[1]!Table2[[Symbol]:[Industry]],2,FALSE),"-")</f>
        <v>-</v>
      </c>
      <c r="E2237">
        <v>269.16878319</v>
      </c>
      <c r="F2237">
        <v>10.86</v>
      </c>
      <c r="G2237">
        <v>-18.7797228593999</v>
      </c>
      <c r="H2237">
        <v>3.57783558610496</v>
      </c>
      <c r="I2237">
        <v>-14.6282420707564</v>
      </c>
      <c r="J2237">
        <v>-8.1738347822928201</v>
      </c>
      <c r="K2237">
        <v>11.106605392252</v>
      </c>
      <c r="L2237">
        <v>10.8675544627084</v>
      </c>
      <c r="M2237">
        <v>53.054000809612397</v>
      </c>
      <c r="N2237">
        <v>0.17690466051076401</v>
      </c>
      <c r="O2237">
        <v>36.556169429097601</v>
      </c>
      <c r="P2237">
        <v>26.279069767441801</v>
      </c>
      <c r="Q2237">
        <v>4.7251397593883998E-2</v>
      </c>
    </row>
    <row r="2238" spans="1:17" hidden="1" x14ac:dyDescent="0.3">
      <c r="A2238" t="s">
        <v>4671</v>
      </c>
      <c r="B2238" t="s">
        <v>4672</v>
      </c>
      <c r="C2238" t="str">
        <f>IFERROR(VLOOKUP(Table1[[#This Row],[Ticker]],[1]!Table2[[Symbol]:[Industry]],2,FALSE),"-")</f>
        <v>-</v>
      </c>
      <c r="D2238" t="s">
        <v>231</v>
      </c>
      <c r="E2238">
        <v>268.95600000000002</v>
      </c>
      <c r="F2238">
        <v>440</v>
      </c>
      <c r="G2238">
        <v>525.72837479590498</v>
      </c>
      <c r="H2238">
        <v>22.337733927463901</v>
      </c>
      <c r="I2238">
        <v>44.789102364457797</v>
      </c>
      <c r="J2238">
        <v>7.5810842366223099</v>
      </c>
      <c r="K2238">
        <v>355.86810626448499</v>
      </c>
      <c r="L2238">
        <v>260.29201217295798</v>
      </c>
      <c r="M2238">
        <v>81.276950421648706</v>
      </c>
      <c r="N2238">
        <v>0.92957609726275503</v>
      </c>
      <c r="O2238">
        <v>0.55681818181818599</v>
      </c>
      <c r="Q2238">
        <v>0.31681418456916499</v>
      </c>
    </row>
    <row r="2239" spans="1:17" hidden="1" x14ac:dyDescent="0.3">
      <c r="A2239" t="s">
        <v>4673</v>
      </c>
      <c r="B2239" t="s">
        <v>4674</v>
      </c>
      <c r="C2239" t="str">
        <f>IFERROR(VLOOKUP(Table1[[#This Row],[Ticker]],[1]!Table2[[Symbol]:[Industry]],2,FALSE),"-")</f>
        <v>-</v>
      </c>
      <c r="D2239" t="s">
        <v>135</v>
      </c>
      <c r="E2239">
        <v>268.83746736000001</v>
      </c>
      <c r="F2239">
        <v>2.3199999999999998</v>
      </c>
      <c r="G2239">
        <v>164.63735610994999</v>
      </c>
      <c r="H2239">
        <v>1.6903896986590501</v>
      </c>
      <c r="I2239">
        <v>-47.661610634851201</v>
      </c>
      <c r="J2239">
        <v>-4.7858574061880903</v>
      </c>
      <c r="K2239">
        <v>2.3457527750589602</v>
      </c>
      <c r="L2239">
        <v>2.0991591646493699</v>
      </c>
      <c r="M2239">
        <v>40.324520029161199</v>
      </c>
      <c r="N2239">
        <v>0.53416425932281697</v>
      </c>
      <c r="O2239">
        <v>66.379310344827601</v>
      </c>
      <c r="P2239">
        <v>193.670886075949</v>
      </c>
    </row>
    <row r="2240" spans="1:17" hidden="1" x14ac:dyDescent="0.3">
      <c r="A2240" t="s">
        <v>4675</v>
      </c>
      <c r="B2240" t="s">
        <v>4676</v>
      </c>
      <c r="C2240" t="str">
        <f>IFERROR(VLOOKUP(Table1[[#This Row],[Ticker]],[1]!Table2[[Symbol]:[Industry]],2,FALSE),"-")</f>
        <v>-</v>
      </c>
      <c r="D2240" t="s">
        <v>750</v>
      </c>
      <c r="E2240">
        <v>267.53986250000003</v>
      </c>
      <c r="F2240">
        <v>11.3</v>
      </c>
      <c r="G2240">
        <v>292.86013789540999</v>
      </c>
      <c r="H2240">
        <v>-14.955981635933901</v>
      </c>
      <c r="I2240">
        <v>-35.015771478162399</v>
      </c>
      <c r="J2240">
        <v>-10.1841767339191</v>
      </c>
      <c r="K2240">
        <v>12.1414748033151</v>
      </c>
      <c r="L2240">
        <v>11.2102488270362</v>
      </c>
      <c r="M2240">
        <v>48.247233114063199</v>
      </c>
      <c r="N2240">
        <v>2.7106176266481601</v>
      </c>
      <c r="O2240">
        <v>69.026548672566307</v>
      </c>
    </row>
    <row r="2241" spans="1:17" hidden="1" x14ac:dyDescent="0.3">
      <c r="A2241" t="s">
        <v>4677</v>
      </c>
      <c r="B2241" t="s">
        <v>4678</v>
      </c>
      <c r="C2241" t="str">
        <f>IFERROR(VLOOKUP(Table1[[#This Row],[Ticker]],[1]!Table2[[Symbol]:[Industry]],2,FALSE),"-")</f>
        <v>-</v>
      </c>
      <c r="D2241" t="s">
        <v>43</v>
      </c>
      <c r="E2241">
        <v>267.42615999999998</v>
      </c>
      <c r="F2241">
        <v>215.1</v>
      </c>
      <c r="G2241">
        <v>96.793241687544295</v>
      </c>
      <c r="H2241">
        <v>-7.78163152191396</v>
      </c>
      <c r="I2241">
        <v>61.915760383258103</v>
      </c>
      <c r="J2241">
        <v>-4.96326170123944</v>
      </c>
      <c r="K2241">
        <v>199.973809621143</v>
      </c>
      <c r="L2241">
        <v>143.07128516600599</v>
      </c>
      <c r="M2241">
        <v>35.868199921470399</v>
      </c>
      <c r="N2241">
        <v>0.47865059500988399</v>
      </c>
      <c r="O2241">
        <v>30.427708042770799</v>
      </c>
      <c r="P2241">
        <v>164.901477832512</v>
      </c>
      <c r="Q2241">
        <v>8.4329215513635994E-2</v>
      </c>
    </row>
    <row r="2242" spans="1:17" hidden="1" x14ac:dyDescent="0.3">
      <c r="A2242" t="s">
        <v>4679</v>
      </c>
      <c r="B2242" t="s">
        <v>4680</v>
      </c>
      <c r="C2242" t="str">
        <f>IFERROR(VLOOKUP(Table1[[#This Row],[Ticker]],[1]!Table2[[Symbol]:[Industry]],2,FALSE),"-")</f>
        <v>-</v>
      </c>
      <c r="D2242" t="s">
        <v>113</v>
      </c>
      <c r="E2242">
        <v>267.24488153999999</v>
      </c>
      <c r="F2242">
        <v>235</v>
      </c>
      <c r="G2242">
        <v>166.93624333374899</v>
      </c>
      <c r="H2242">
        <v>-5.2616323089480499E-3</v>
      </c>
      <c r="I2242">
        <v>-46.427018506317999</v>
      </c>
      <c r="J2242">
        <v>0.34487732013486699</v>
      </c>
      <c r="K2242">
        <v>253.54170615737499</v>
      </c>
      <c r="L2242">
        <v>235.66050242197699</v>
      </c>
      <c r="M2242">
        <v>31.281988478657698</v>
      </c>
      <c r="N2242">
        <v>0.79766813679857096</v>
      </c>
      <c r="O2242">
        <v>53.276595744680797</v>
      </c>
      <c r="P2242">
        <v>208.80420499342901</v>
      </c>
      <c r="Q2242">
        <v>0.20570894528254099</v>
      </c>
    </row>
    <row r="2243" spans="1:17" hidden="1" x14ac:dyDescent="0.3">
      <c r="A2243" t="s">
        <v>4681</v>
      </c>
      <c r="B2243" t="s">
        <v>4682</v>
      </c>
      <c r="C2243" t="str">
        <f>IFERROR(VLOOKUP(Table1[[#This Row],[Ticker]],[1]!Table2[[Symbol]:[Industry]],2,FALSE),"-")</f>
        <v>-</v>
      </c>
      <c r="D2243" t="s">
        <v>124</v>
      </c>
      <c r="E2243">
        <v>266.11249600000002</v>
      </c>
      <c r="F2243">
        <v>261.3</v>
      </c>
      <c r="G2243">
        <v>68.771163448081296</v>
      </c>
      <c r="H2243">
        <v>12.019167674495799</v>
      </c>
      <c r="I2243">
        <v>3.4354503641934699</v>
      </c>
      <c r="J2243">
        <v>-2.7901965507073498</v>
      </c>
      <c r="K2243">
        <v>253.02965915652999</v>
      </c>
      <c r="L2243">
        <v>230.98297231087301</v>
      </c>
      <c r="M2243">
        <v>61.56722433713</v>
      </c>
      <c r="N2243">
        <v>1.76839171185231</v>
      </c>
      <c r="O2243">
        <v>30.654420206659001</v>
      </c>
      <c r="P2243">
        <v>162.481165243596</v>
      </c>
      <c r="Q2243">
        <v>9.7750412024855002E-2</v>
      </c>
    </row>
    <row r="2244" spans="1:17" hidden="1" x14ac:dyDescent="0.3">
      <c r="A2244" t="s">
        <v>4683</v>
      </c>
      <c r="B2244" t="s">
        <v>4684</v>
      </c>
      <c r="C2244" t="str">
        <f>IFERROR(VLOOKUP(Table1[[#This Row],[Ticker]],[1]!Table2[[Symbol]:[Industry]],2,FALSE),"-")</f>
        <v>-</v>
      </c>
      <c r="E2244">
        <v>265.77138200000002</v>
      </c>
      <c r="F2244">
        <v>153.15</v>
      </c>
      <c r="G2244">
        <v>12.7720255895566</v>
      </c>
      <c r="H2244">
        <v>0.90929353850154104</v>
      </c>
      <c r="I2244">
        <v>43.809430295487303</v>
      </c>
      <c r="J2244">
        <v>3.88248993274747</v>
      </c>
      <c r="K2244">
        <v>144.74448551863401</v>
      </c>
      <c r="L2244">
        <v>120.392665610382</v>
      </c>
      <c r="M2244">
        <v>69.308409120959794</v>
      </c>
      <c r="N2244">
        <v>0.98909484211416998</v>
      </c>
      <c r="O2244">
        <v>17.1400587659157</v>
      </c>
      <c r="P2244">
        <v>79.122807017543806</v>
      </c>
      <c r="Q2244">
        <v>0.246806290397724</v>
      </c>
    </row>
    <row r="2245" spans="1:17" hidden="1" x14ac:dyDescent="0.3">
      <c r="A2245" t="s">
        <v>4685</v>
      </c>
      <c r="B2245" t="s">
        <v>4686</v>
      </c>
      <c r="C2245" t="str">
        <f>IFERROR(VLOOKUP(Table1[[#This Row],[Ticker]],[1]!Table2[[Symbol]:[Industry]],2,FALSE),"-")</f>
        <v>-</v>
      </c>
      <c r="D2245" t="s">
        <v>89</v>
      </c>
      <c r="E2245">
        <v>265.15255500000001</v>
      </c>
      <c r="F2245">
        <v>117</v>
      </c>
      <c r="G2245">
        <v>514.17702528413804</v>
      </c>
      <c r="H2245">
        <v>32.405975482738</v>
      </c>
      <c r="I2245">
        <v>285.08743691097698</v>
      </c>
      <c r="J2245">
        <v>3.4125606233401902</v>
      </c>
      <c r="K2245">
        <v>95.628222668967098</v>
      </c>
      <c r="L2245">
        <v>62.847493016805302</v>
      </c>
      <c r="M2245">
        <v>69.916539676975404</v>
      </c>
      <c r="N2245">
        <v>1.9731874825923199</v>
      </c>
      <c r="O2245">
        <v>0</v>
      </c>
      <c r="P2245">
        <v>588.23529411764696</v>
      </c>
      <c r="Q2245">
        <v>0.18446477061226199</v>
      </c>
    </row>
    <row r="2246" spans="1:17" hidden="1" x14ac:dyDescent="0.3">
      <c r="A2246" t="s">
        <v>4687</v>
      </c>
      <c r="B2246" t="s">
        <v>4688</v>
      </c>
      <c r="C2246" t="str">
        <f>IFERROR(VLOOKUP(Table1[[#This Row],[Ticker]],[1]!Table2[[Symbol]:[Industry]],2,FALSE),"-")</f>
        <v>-</v>
      </c>
      <c r="D2246" t="s">
        <v>627</v>
      </c>
      <c r="E2246">
        <v>264.74435091499998</v>
      </c>
      <c r="F2246">
        <v>30.71</v>
      </c>
      <c r="G2246">
        <v>-25.107980050601299</v>
      </c>
      <c r="H2246">
        <v>0.75043085590396996</v>
      </c>
      <c r="I2246">
        <v>-26.443670945008801</v>
      </c>
      <c r="J2246">
        <v>-1.0038022987997399</v>
      </c>
      <c r="K2246">
        <v>31.255928191004902</v>
      </c>
      <c r="L2246">
        <v>32.103736614990197</v>
      </c>
      <c r="M2246">
        <v>52.949286495146801</v>
      </c>
      <c r="N2246">
        <v>0.78794726144825</v>
      </c>
      <c r="O2246">
        <v>47.183327906219397</v>
      </c>
      <c r="P2246">
        <v>25.860655737704899</v>
      </c>
      <c r="Q2246">
        <v>4.1391027448999998E-4</v>
      </c>
    </row>
    <row r="2247" spans="1:17" hidden="1" x14ac:dyDescent="0.3">
      <c r="A2247" t="s">
        <v>4689</v>
      </c>
      <c r="B2247" t="s">
        <v>4690</v>
      </c>
      <c r="C2247" t="str">
        <f>IFERROR(VLOOKUP(Table1[[#This Row],[Ticker]],[1]!Table2[[Symbol]:[Industry]],2,FALSE),"-")</f>
        <v>-</v>
      </c>
      <c r="D2247" t="s">
        <v>231</v>
      </c>
      <c r="E2247">
        <v>264.35082240000003</v>
      </c>
      <c r="F2247">
        <v>209.15</v>
      </c>
      <c r="G2247">
        <v>115.043958655777</v>
      </c>
      <c r="H2247">
        <v>-10.731950998946701</v>
      </c>
      <c r="I2247">
        <v>49.102093131189399</v>
      </c>
      <c r="J2247">
        <v>-3.8654984411243198</v>
      </c>
      <c r="K2247">
        <v>212.84244242984099</v>
      </c>
      <c r="L2247">
        <v>169.50263375802299</v>
      </c>
      <c r="M2247">
        <v>37.0269057704038</v>
      </c>
      <c r="N2247">
        <v>0.32635538618136301</v>
      </c>
      <c r="O2247">
        <v>26.464260100406399</v>
      </c>
      <c r="P2247">
        <v>169.176319176319</v>
      </c>
      <c r="Q2247">
        <v>0.17074921547138699</v>
      </c>
    </row>
    <row r="2248" spans="1:17" hidden="1" x14ac:dyDescent="0.3">
      <c r="A2248" t="s">
        <v>4691</v>
      </c>
      <c r="B2248" t="s">
        <v>4692</v>
      </c>
      <c r="C2248" t="str">
        <f>IFERROR(VLOOKUP(Table1[[#This Row],[Ticker]],[1]!Table2[[Symbol]:[Industry]],2,FALSE),"-")</f>
        <v>-</v>
      </c>
      <c r="D2248" t="s">
        <v>895</v>
      </c>
      <c r="E2248">
        <v>264.2045</v>
      </c>
      <c r="F2248">
        <v>131.57</v>
      </c>
      <c r="G2248">
        <v>60.139726683893201</v>
      </c>
      <c r="H2248">
        <v>20.154026062295401</v>
      </c>
      <c r="I2248">
        <v>28.779223365694399</v>
      </c>
      <c r="J2248">
        <v>-4.29770458537807</v>
      </c>
      <c r="K2248">
        <v>122.532876044722</v>
      </c>
      <c r="L2248">
        <v>104.515280191936</v>
      </c>
      <c r="M2248">
        <v>43.538291310537304</v>
      </c>
      <c r="N2248">
        <v>0.237502602250489</v>
      </c>
      <c r="O2248">
        <v>16.287907577715298</v>
      </c>
      <c r="P2248">
        <v>105.57812499999901</v>
      </c>
      <c r="Q2248">
        <v>0.12541263169826999</v>
      </c>
    </row>
    <row r="2249" spans="1:17" hidden="1" x14ac:dyDescent="0.3">
      <c r="A2249" t="s">
        <v>4693</v>
      </c>
      <c r="B2249" t="s">
        <v>4694</v>
      </c>
      <c r="C2249" t="str">
        <f>IFERROR(VLOOKUP(Table1[[#This Row],[Ticker]],[1]!Table2[[Symbol]:[Industry]],2,FALSE),"-")</f>
        <v>-</v>
      </c>
      <c r="D2249" t="s">
        <v>138</v>
      </c>
      <c r="E2249">
        <v>263.54583688000002</v>
      </c>
      <c r="F2249">
        <v>131.88999999999999</v>
      </c>
      <c r="G2249">
        <v>173.81377198577999</v>
      </c>
      <c r="H2249">
        <v>-11.4165907419784</v>
      </c>
      <c r="I2249">
        <v>72.383254359100107</v>
      </c>
      <c r="J2249">
        <v>-1.09504215519254</v>
      </c>
      <c r="K2249">
        <v>131.720726641672</v>
      </c>
      <c r="L2249">
        <v>97.415300287904699</v>
      </c>
      <c r="M2249">
        <v>36.296818635415903</v>
      </c>
      <c r="N2249">
        <v>0.15001806455484301</v>
      </c>
      <c r="O2249">
        <v>30.790810523921401</v>
      </c>
      <c r="P2249">
        <v>220.90024330900201</v>
      </c>
      <c r="Q2249">
        <v>0.12183243109856499</v>
      </c>
    </row>
    <row r="2250" spans="1:17" hidden="1" x14ac:dyDescent="0.3">
      <c r="A2250" t="s">
        <v>4695</v>
      </c>
      <c r="B2250" t="s">
        <v>4696</v>
      </c>
      <c r="C2250" t="str">
        <f>IFERROR(VLOOKUP(Table1[[#This Row],[Ticker]],[1]!Table2[[Symbol]:[Industry]],2,FALSE),"-")</f>
        <v>-</v>
      </c>
      <c r="D2250" t="s">
        <v>1401</v>
      </c>
      <c r="E2250">
        <v>263.50445445000003</v>
      </c>
      <c r="F2250">
        <v>123.18</v>
      </c>
      <c r="G2250">
        <v>-29.049763732232702</v>
      </c>
      <c r="H2250">
        <v>-0.79937279110340798</v>
      </c>
      <c r="I2250">
        <v>6.0331985906842096</v>
      </c>
      <c r="J2250">
        <v>0.298032055494311</v>
      </c>
      <c r="K2250">
        <v>116.09158912980899</v>
      </c>
      <c r="L2250">
        <v>111.772881800627</v>
      </c>
      <c r="M2250">
        <v>57.246234092066103</v>
      </c>
      <c r="N2250">
        <v>1.41977307671894</v>
      </c>
      <c r="O2250">
        <v>21.367105049521001</v>
      </c>
      <c r="P2250">
        <v>40.136518771330998</v>
      </c>
      <c r="Q2250">
        <v>-4.9512625720653999E-2</v>
      </c>
    </row>
    <row r="2251" spans="1:17" hidden="1" x14ac:dyDescent="0.3">
      <c r="A2251" t="s">
        <v>4697</v>
      </c>
      <c r="B2251" t="s">
        <v>4698</v>
      </c>
      <c r="C2251" t="str">
        <f>IFERROR(VLOOKUP(Table1[[#This Row],[Ticker]],[1]!Table2[[Symbol]:[Industry]],2,FALSE),"-")</f>
        <v>-</v>
      </c>
      <c r="D2251" t="s">
        <v>627</v>
      </c>
      <c r="E2251">
        <v>262.51268855000001</v>
      </c>
      <c r="F2251">
        <v>121.76</v>
      </c>
      <c r="G2251">
        <v>-3.1469320278546098</v>
      </c>
      <c r="H2251">
        <v>1.0765888549731699</v>
      </c>
      <c r="I2251">
        <v>-6.4495365912237901</v>
      </c>
      <c r="J2251">
        <v>-1.7037321805155701</v>
      </c>
      <c r="K2251">
        <v>117.584912621268</v>
      </c>
      <c r="L2251">
        <v>109.216656481798</v>
      </c>
      <c r="M2251">
        <v>63.157304836197802</v>
      </c>
      <c r="N2251">
        <v>0.60205670025913105</v>
      </c>
      <c r="O2251">
        <v>10.6028252299605</v>
      </c>
      <c r="P2251">
        <v>43.500294637595701</v>
      </c>
      <c r="Q2251">
        <v>6.0018503387275997E-2</v>
      </c>
    </row>
    <row r="2252" spans="1:17" hidden="1" x14ac:dyDescent="0.3">
      <c r="A2252" t="s">
        <v>4699</v>
      </c>
      <c r="B2252" t="s">
        <v>4700</v>
      </c>
      <c r="C2252" t="str">
        <f>IFERROR(VLOOKUP(Table1[[#This Row],[Ticker]],[1]!Table2[[Symbol]:[Industry]],2,FALSE),"-")</f>
        <v>-</v>
      </c>
      <c r="D2252" t="s">
        <v>4701</v>
      </c>
      <c r="E2252">
        <v>261.45337499999999</v>
      </c>
      <c r="F2252">
        <v>117.15</v>
      </c>
      <c r="G2252">
        <v>19.257609274507299</v>
      </c>
      <c r="H2252">
        <v>-3.8507358424664599</v>
      </c>
      <c r="I2252">
        <v>10.7978089802945</v>
      </c>
      <c r="J2252">
        <v>-13.1672025641774</v>
      </c>
      <c r="K2252">
        <v>105.47701069450299</v>
      </c>
      <c r="L2252">
        <v>85.523484654002601</v>
      </c>
      <c r="M2252">
        <v>57.7403618648055</v>
      </c>
      <c r="N2252">
        <v>0.93351424694708196</v>
      </c>
      <c r="O2252">
        <v>16.175842936406301</v>
      </c>
      <c r="P2252">
        <v>108.786312600249</v>
      </c>
    </row>
    <row r="2253" spans="1:17" hidden="1" x14ac:dyDescent="0.3">
      <c r="A2253" t="s">
        <v>4702</v>
      </c>
      <c r="B2253" t="s">
        <v>4703</v>
      </c>
      <c r="C2253" t="str">
        <f>IFERROR(VLOOKUP(Table1[[#This Row],[Ticker]],[1]!Table2[[Symbol]:[Industry]],2,FALSE),"-")</f>
        <v>-</v>
      </c>
      <c r="D2253" t="s">
        <v>405</v>
      </c>
      <c r="E2253">
        <v>260.88275650000003</v>
      </c>
      <c r="F2253">
        <v>854.9</v>
      </c>
      <c r="G2253">
        <v>154.374393123674</v>
      </c>
      <c r="H2253">
        <v>1.7785559613219699</v>
      </c>
      <c r="I2253">
        <v>54.669794969215999</v>
      </c>
      <c r="J2253">
        <v>-0.27427145968225303</v>
      </c>
      <c r="K2253">
        <v>815.044419348671</v>
      </c>
      <c r="L2253">
        <v>660.15560753522595</v>
      </c>
      <c r="M2253">
        <v>67.295320402126706</v>
      </c>
      <c r="N2253">
        <v>1.4696513739572701</v>
      </c>
      <c r="O2253">
        <v>8.19978944905837</v>
      </c>
      <c r="P2253">
        <v>205.32142857142799</v>
      </c>
      <c r="Q2253">
        <v>0.20147802690290501</v>
      </c>
    </row>
    <row r="2254" spans="1:17" hidden="1" x14ac:dyDescent="0.3">
      <c r="A2254" t="s">
        <v>4704</v>
      </c>
      <c r="B2254" t="s">
        <v>4705</v>
      </c>
      <c r="C2254" t="str">
        <f>IFERROR(VLOOKUP(Table1[[#This Row],[Ticker]],[1]!Table2[[Symbol]:[Industry]],2,FALSE),"-")</f>
        <v>-</v>
      </c>
      <c r="D2254" t="s">
        <v>603</v>
      </c>
      <c r="E2254">
        <v>259.63454999999999</v>
      </c>
      <c r="F2254">
        <v>146.5</v>
      </c>
      <c r="G2254">
        <v>-31.366863299332199</v>
      </c>
      <c r="H2254">
        <v>1.7341392965487901</v>
      </c>
      <c r="I2254">
        <v>3.48168423861584</v>
      </c>
      <c r="J2254">
        <v>0.45030602470150699</v>
      </c>
      <c r="K2254">
        <v>137.87972549626301</v>
      </c>
      <c r="L2254">
        <v>133.34720348787201</v>
      </c>
      <c r="M2254">
        <v>85.072633430609599</v>
      </c>
      <c r="N2254">
        <v>0.34005145797598602</v>
      </c>
      <c r="O2254">
        <v>12.559726962457299</v>
      </c>
      <c r="P2254">
        <v>22.0833333333333</v>
      </c>
    </row>
    <row r="2255" spans="1:17" hidden="1" x14ac:dyDescent="0.3">
      <c r="A2255" t="s">
        <v>4706</v>
      </c>
      <c r="B2255" t="s">
        <v>4707</v>
      </c>
      <c r="C2255" t="str">
        <f>IFERROR(VLOOKUP(Table1[[#This Row],[Ticker]],[1]!Table2[[Symbol]:[Industry]],2,FALSE),"-")</f>
        <v>-</v>
      </c>
      <c r="D2255" t="s">
        <v>138</v>
      </c>
      <c r="E2255">
        <v>259.58103434999998</v>
      </c>
      <c r="F2255">
        <v>151.55000000000001</v>
      </c>
      <c r="G2255">
        <v>87.528344855378606</v>
      </c>
      <c r="H2255">
        <v>26.937954633724001</v>
      </c>
      <c r="I2255">
        <v>10.296172015261501</v>
      </c>
      <c r="J2255">
        <v>33.073230673488197</v>
      </c>
      <c r="K2255">
        <v>110.910248454973</v>
      </c>
      <c r="L2255">
        <v>98.642233084009504</v>
      </c>
      <c r="M2255">
        <v>87.201072580120993</v>
      </c>
      <c r="N2255">
        <v>3.0948982215704901</v>
      </c>
      <c r="O2255">
        <v>0</v>
      </c>
      <c r="P2255">
        <v>132.72420147420101</v>
      </c>
      <c r="Q2255">
        <v>6.2075956269403001E-2</v>
      </c>
    </row>
    <row r="2256" spans="1:17" hidden="1" x14ac:dyDescent="0.3">
      <c r="A2256" t="s">
        <v>4708</v>
      </c>
      <c r="B2256" t="s">
        <v>4709</v>
      </c>
      <c r="C2256" t="str">
        <f>IFERROR(VLOOKUP(Table1[[#This Row],[Ticker]],[1]!Table2[[Symbol]:[Industry]],2,FALSE),"-")</f>
        <v>-</v>
      </c>
      <c r="D2256" t="s">
        <v>204</v>
      </c>
      <c r="E2256">
        <v>259.40375999999998</v>
      </c>
      <c r="F2256">
        <v>696.85</v>
      </c>
      <c r="G2256">
        <v>30.410469576387499</v>
      </c>
      <c r="H2256">
        <v>10.1296495538481</v>
      </c>
      <c r="I2256">
        <v>52.644688957653699</v>
      </c>
      <c r="J2256">
        <v>-0.361155151185375</v>
      </c>
      <c r="K2256">
        <v>610.03447820736699</v>
      </c>
      <c r="L2256">
        <v>509.53107128654602</v>
      </c>
      <c r="M2256">
        <v>63.508641075370498</v>
      </c>
      <c r="N2256">
        <v>0.63878571190811295</v>
      </c>
      <c r="O2256">
        <v>6.4791562029131002</v>
      </c>
      <c r="P2256">
        <v>87.754277246396299</v>
      </c>
      <c r="Q2256">
        <v>0.112848142697877</v>
      </c>
    </row>
    <row r="2257" spans="1:17" hidden="1" x14ac:dyDescent="0.3">
      <c r="A2257" t="s">
        <v>4710</v>
      </c>
      <c r="B2257" t="s">
        <v>4711</v>
      </c>
      <c r="C2257" t="str">
        <f>IFERROR(VLOOKUP(Table1[[#This Row],[Ticker]],[1]!Table2[[Symbol]:[Industry]],2,FALSE),"-")</f>
        <v>-</v>
      </c>
      <c r="D2257" t="s">
        <v>21</v>
      </c>
      <c r="E2257">
        <v>259.31614999999999</v>
      </c>
      <c r="F2257">
        <v>278.64999999999998</v>
      </c>
      <c r="G2257">
        <v>-43.149726606467397</v>
      </c>
      <c r="H2257">
        <v>14.224238828252799</v>
      </c>
      <c r="I2257">
        <v>-3.5333199398687398</v>
      </c>
      <c r="J2257">
        <v>5.2502873095000897</v>
      </c>
      <c r="K2257">
        <v>253.99296737301501</v>
      </c>
      <c r="M2257">
        <v>77.611099571965795</v>
      </c>
      <c r="N2257">
        <v>1.33886050322953</v>
      </c>
      <c r="O2257">
        <v>20.581374484119799</v>
      </c>
      <c r="P2257">
        <v>51.399076337951598</v>
      </c>
    </row>
    <row r="2258" spans="1:17" hidden="1" x14ac:dyDescent="0.3">
      <c r="A2258" t="s">
        <v>4712</v>
      </c>
      <c r="B2258" t="s">
        <v>4713</v>
      </c>
      <c r="C2258" t="str">
        <f>IFERROR(VLOOKUP(Table1[[#This Row],[Ticker]],[1]!Table2[[Symbol]:[Industry]],2,FALSE),"-")</f>
        <v>-</v>
      </c>
      <c r="D2258" t="s">
        <v>231</v>
      </c>
      <c r="E2258">
        <v>259.24650000000003</v>
      </c>
      <c r="F2258">
        <v>210.3</v>
      </c>
      <c r="G2258">
        <v>-35.691319579847097</v>
      </c>
      <c r="H2258">
        <v>7.7404905027746604</v>
      </c>
      <c r="I2258">
        <v>-12.7978334630966</v>
      </c>
      <c r="J2258">
        <v>-12.7319921687905</v>
      </c>
      <c r="K2258">
        <v>197.14171003591699</v>
      </c>
      <c r="L2258">
        <v>203.60935245401501</v>
      </c>
      <c r="M2258">
        <v>54.607960812111401</v>
      </c>
      <c r="N2258">
        <v>1.8021567440922199</v>
      </c>
      <c r="O2258">
        <v>49.262957679505398</v>
      </c>
      <c r="P2258">
        <v>49.573257467994303</v>
      </c>
      <c r="Q2258">
        <v>0.10230677359744</v>
      </c>
    </row>
    <row r="2259" spans="1:17" hidden="1" x14ac:dyDescent="0.3">
      <c r="A2259" t="s">
        <v>4714</v>
      </c>
      <c r="B2259" t="s">
        <v>4715</v>
      </c>
      <c r="C2259" t="str">
        <f>IFERROR(VLOOKUP(Table1[[#This Row],[Ticker]],[1]!Table2[[Symbol]:[Industry]],2,FALSE),"-")</f>
        <v>-</v>
      </c>
      <c r="D2259" t="s">
        <v>357</v>
      </c>
      <c r="E2259">
        <v>258.03920212999998</v>
      </c>
      <c r="F2259">
        <v>121.65</v>
      </c>
      <c r="G2259">
        <v>29.674884906799399</v>
      </c>
      <c r="H2259">
        <v>-14.8247618164924</v>
      </c>
      <c r="I2259">
        <v>46.242334964204098</v>
      </c>
      <c r="J2259">
        <v>-6.3218816519519603</v>
      </c>
      <c r="K2259">
        <v>121.09761249990601</v>
      </c>
      <c r="M2259">
        <v>27.686262874535899</v>
      </c>
      <c r="N2259">
        <v>0.31024836098831798</v>
      </c>
      <c r="O2259">
        <v>20.8384710234278</v>
      </c>
      <c r="P2259">
        <v>85.0753080785029</v>
      </c>
    </row>
    <row r="2260" spans="1:17" hidden="1" x14ac:dyDescent="0.3">
      <c r="A2260" t="s">
        <v>4716</v>
      </c>
      <c r="B2260" t="s">
        <v>4717</v>
      </c>
      <c r="C2260" t="str">
        <f>IFERROR(VLOOKUP(Table1[[#This Row],[Ticker]],[1]!Table2[[Symbol]:[Industry]],2,FALSE),"-")</f>
        <v>-</v>
      </c>
      <c r="D2260" t="s">
        <v>89</v>
      </c>
      <c r="E2260">
        <v>257.98555148399998</v>
      </c>
      <c r="F2260">
        <v>7.76</v>
      </c>
      <c r="G2260">
        <v>-41.368345499456197</v>
      </c>
      <c r="H2260">
        <v>-0.749165427066251</v>
      </c>
      <c r="I2260">
        <v>-41.984699345469799</v>
      </c>
      <c r="J2260">
        <v>-7.8923375134563303</v>
      </c>
      <c r="K2260">
        <v>8.2179343948347103</v>
      </c>
      <c r="L2260">
        <v>9.3669372104144397</v>
      </c>
      <c r="M2260">
        <v>39.7652918069329</v>
      </c>
      <c r="N2260">
        <v>0.468657294010416</v>
      </c>
      <c r="O2260">
        <v>109.67220331313401</v>
      </c>
      <c r="P2260">
        <v>16.867469879518001</v>
      </c>
      <c r="Q2260">
        <v>8.3039820454992003E-2</v>
      </c>
    </row>
    <row r="2261" spans="1:17" hidden="1" x14ac:dyDescent="0.3">
      <c r="A2261" t="s">
        <v>4718</v>
      </c>
      <c r="B2261" t="s">
        <v>4719</v>
      </c>
      <c r="C2261" t="str">
        <f>IFERROR(VLOOKUP(Table1[[#This Row],[Ticker]],[1]!Table2[[Symbol]:[Industry]],2,FALSE),"-")</f>
        <v>-</v>
      </c>
      <c r="D2261" t="s">
        <v>405</v>
      </c>
      <c r="E2261">
        <v>257.91633825000002</v>
      </c>
      <c r="F2261">
        <v>262</v>
      </c>
      <c r="G2261">
        <v>33.9524731444209</v>
      </c>
      <c r="H2261">
        <v>2.5307702483419501</v>
      </c>
      <c r="I2261">
        <v>-36.2700642040719</v>
      </c>
      <c r="J2261">
        <v>4.2990917485710902</v>
      </c>
      <c r="K2261">
        <v>266.343626527975</v>
      </c>
      <c r="L2261">
        <v>255.826223234379</v>
      </c>
      <c r="M2261">
        <v>48.461677582791097</v>
      </c>
      <c r="N2261">
        <v>0.35010563354023999</v>
      </c>
      <c r="O2261">
        <v>57.366412213740396</v>
      </c>
      <c r="P2261">
        <v>77.868295994568896</v>
      </c>
      <c r="Q2261">
        <v>3.8589581880939999E-2</v>
      </c>
    </row>
    <row r="2262" spans="1:17" hidden="1" x14ac:dyDescent="0.3">
      <c r="A2262" t="s">
        <v>4720</v>
      </c>
      <c r="B2262" t="s">
        <v>4721</v>
      </c>
      <c r="C2262" t="str">
        <f>IFERROR(VLOOKUP(Table1[[#This Row],[Ticker]],[1]!Table2[[Symbol]:[Industry]],2,FALSE),"-")</f>
        <v>-</v>
      </c>
      <c r="D2262" t="s">
        <v>127</v>
      </c>
      <c r="E2262">
        <v>257.4000585</v>
      </c>
      <c r="F2262">
        <v>24.5</v>
      </c>
      <c r="G2262">
        <v>51.113528857530397</v>
      </c>
      <c r="H2262">
        <v>5.46313788926276</v>
      </c>
      <c r="I2262">
        <v>21.0489064674274</v>
      </c>
      <c r="J2262">
        <v>4.4090756277542296</v>
      </c>
      <c r="K2262">
        <v>21.736645482817501</v>
      </c>
      <c r="L2262">
        <v>17.507537593694298</v>
      </c>
      <c r="M2262">
        <v>79.034208585965104</v>
      </c>
      <c r="N2262">
        <v>4.8622534299232703</v>
      </c>
      <c r="O2262">
        <v>14.734693877551001</v>
      </c>
      <c r="P2262">
        <v>99.1869918699186</v>
      </c>
      <c r="Q2262">
        <v>7.4220331627319003E-2</v>
      </c>
    </row>
    <row r="2263" spans="1:17" hidden="1" x14ac:dyDescent="0.3">
      <c r="A2263" t="s">
        <v>4722</v>
      </c>
      <c r="B2263" t="s">
        <v>4723</v>
      </c>
      <c r="C2263" t="str">
        <f>IFERROR(VLOOKUP(Table1[[#This Row],[Ticker]],[1]!Table2[[Symbol]:[Industry]],2,FALSE),"-")</f>
        <v>-</v>
      </c>
      <c r="D2263" t="s">
        <v>185</v>
      </c>
      <c r="E2263">
        <v>257.23991783000002</v>
      </c>
      <c r="F2263">
        <v>28.7</v>
      </c>
      <c r="G2263">
        <v>-3.9884398899810298</v>
      </c>
      <c r="H2263">
        <v>28.259566723600098</v>
      </c>
      <c r="I2263">
        <v>8.8869856305177599</v>
      </c>
      <c r="J2263">
        <v>2.5662657439569201</v>
      </c>
      <c r="K2263">
        <v>23.781189810433499</v>
      </c>
      <c r="L2263">
        <v>22.364174418523501</v>
      </c>
      <c r="M2263">
        <v>83.029470645083094</v>
      </c>
      <c r="N2263">
        <v>2.2461481647201</v>
      </c>
      <c r="O2263">
        <v>37.630662020905902</v>
      </c>
      <c r="P2263">
        <v>84.565916398713796</v>
      </c>
      <c r="Q2263">
        <v>1.0462489738699E-2</v>
      </c>
    </row>
    <row r="2264" spans="1:17" hidden="1" x14ac:dyDescent="0.3">
      <c r="A2264" t="s">
        <v>4724</v>
      </c>
      <c r="B2264" t="s">
        <v>4725</v>
      </c>
      <c r="C2264" t="str">
        <f>IFERROR(VLOOKUP(Table1[[#This Row],[Ticker]],[1]!Table2[[Symbol]:[Industry]],2,FALSE),"-")</f>
        <v>-</v>
      </c>
      <c r="D2264" t="s">
        <v>21</v>
      </c>
      <c r="E2264">
        <v>256.77143086500001</v>
      </c>
      <c r="F2264">
        <v>191.15</v>
      </c>
      <c r="G2264">
        <v>33.370888045895697</v>
      </c>
      <c r="H2264">
        <v>49.288344152137597</v>
      </c>
      <c r="I2264">
        <v>49.938338103300303</v>
      </c>
      <c r="J2264">
        <v>-14.478185950508999</v>
      </c>
      <c r="M2264">
        <v>57.327569509575099</v>
      </c>
      <c r="O2264">
        <v>30.787339785508699</v>
      </c>
      <c r="P2264">
        <v>87.3101420872121</v>
      </c>
    </row>
    <row r="2265" spans="1:17" hidden="1" x14ac:dyDescent="0.3">
      <c r="A2265" t="s">
        <v>4726</v>
      </c>
      <c r="B2265" t="s">
        <v>4727</v>
      </c>
      <c r="C2265" t="str">
        <f>IFERROR(VLOOKUP(Table1[[#This Row],[Ticker]],[1]!Table2[[Symbol]:[Industry]],2,FALSE),"-")</f>
        <v>-</v>
      </c>
      <c r="D2265" t="s">
        <v>1658</v>
      </c>
      <c r="E2265">
        <v>256.65590205000001</v>
      </c>
      <c r="F2265">
        <v>551.4</v>
      </c>
      <c r="G2265">
        <v>-12.322766922290601</v>
      </c>
      <c r="H2265">
        <v>-3.5865068843192498</v>
      </c>
      <c r="I2265">
        <v>23.6820682395538</v>
      </c>
      <c r="J2265">
        <v>-3.69131959106203</v>
      </c>
      <c r="K2265">
        <v>515.26961455665696</v>
      </c>
      <c r="L2265">
        <v>452.127531941467</v>
      </c>
      <c r="M2265">
        <v>46.704266027533599</v>
      </c>
      <c r="N2265">
        <v>0.21615387673931399</v>
      </c>
      <c r="O2265">
        <v>17.7003989844033</v>
      </c>
      <c r="P2265">
        <v>53.1666666666666</v>
      </c>
      <c r="Q2265">
        <v>-6.9463648681537996E-2</v>
      </c>
    </row>
    <row r="2266" spans="1:17" hidden="1" x14ac:dyDescent="0.3">
      <c r="A2266" t="s">
        <v>4728</v>
      </c>
      <c r="B2266" t="s">
        <v>4729</v>
      </c>
      <c r="C2266" t="str">
        <f>IFERROR(VLOOKUP(Table1[[#This Row],[Ticker]],[1]!Table2[[Symbol]:[Industry]],2,FALSE),"-")</f>
        <v>-</v>
      </c>
      <c r="D2266" t="s">
        <v>46</v>
      </c>
      <c r="E2266">
        <v>256.37708264600002</v>
      </c>
      <c r="F2266">
        <v>47.25</v>
      </c>
      <c r="G2266">
        <v>-29.559845755472601</v>
      </c>
      <c r="H2266">
        <v>-9.0321307624867408</v>
      </c>
      <c r="I2266">
        <v>-12.992395698067901</v>
      </c>
      <c r="J2266">
        <v>-6.9999333641843897</v>
      </c>
      <c r="K2266">
        <v>50.431843101116101</v>
      </c>
      <c r="L2266">
        <v>47.814016020827196</v>
      </c>
      <c r="M2266">
        <v>32.610987650468303</v>
      </c>
      <c r="N2266">
        <v>0.278932898778816</v>
      </c>
      <c r="O2266">
        <v>50.201058201058203</v>
      </c>
      <c r="P2266">
        <v>36.7583212735166</v>
      </c>
      <c r="Q2266">
        <v>1.7523986678556001E-2</v>
      </c>
    </row>
    <row r="2267" spans="1:17" hidden="1" x14ac:dyDescent="0.3">
      <c r="A2267" t="s">
        <v>4730</v>
      </c>
      <c r="B2267" t="s">
        <v>4731</v>
      </c>
      <c r="C2267" t="str">
        <f>IFERROR(VLOOKUP(Table1[[#This Row],[Ticker]],[1]!Table2[[Symbol]:[Industry]],2,FALSE),"-")</f>
        <v>-</v>
      </c>
      <c r="D2267" t="s">
        <v>51</v>
      </c>
      <c r="E2267">
        <v>256.21317938800001</v>
      </c>
      <c r="F2267">
        <v>76</v>
      </c>
      <c r="G2267">
        <v>-67.594564727518701</v>
      </c>
      <c r="H2267">
        <v>-14.9456222790479</v>
      </c>
      <c r="I2267">
        <v>-51.027114670114102</v>
      </c>
      <c r="J2267">
        <v>-4.9644910858903302</v>
      </c>
      <c r="K2267">
        <v>86.478311045390498</v>
      </c>
      <c r="M2267">
        <v>38.925247225405002</v>
      </c>
      <c r="O2267">
        <v>73.078947368420998</v>
      </c>
      <c r="P2267">
        <v>22.481869460112801</v>
      </c>
    </row>
    <row r="2268" spans="1:17" hidden="1" x14ac:dyDescent="0.3">
      <c r="A2268" t="s">
        <v>4732</v>
      </c>
      <c r="B2268" t="s">
        <v>4733</v>
      </c>
      <c r="C2268" t="str">
        <f>IFERROR(VLOOKUP(Table1[[#This Row],[Ticker]],[1]!Table2[[Symbol]:[Industry]],2,FALSE),"-")</f>
        <v>-</v>
      </c>
      <c r="D2268" t="s">
        <v>121</v>
      </c>
      <c r="E2268">
        <v>255.75746156999901</v>
      </c>
      <c r="F2268">
        <v>169</v>
      </c>
      <c r="G2268">
        <v>11.5654716978945</v>
      </c>
      <c r="H2268">
        <v>-7.2947470284131199</v>
      </c>
      <c r="I2268">
        <v>-30.586234947353901</v>
      </c>
      <c r="J2268">
        <v>-5.5398799454363399</v>
      </c>
      <c r="K2268">
        <v>178.587286441012</v>
      </c>
      <c r="L2268">
        <v>169.94836384775999</v>
      </c>
      <c r="M2268">
        <v>32.558468667681097</v>
      </c>
      <c r="N2268">
        <v>1.0102096815383499</v>
      </c>
      <c r="O2268">
        <v>112.54437869822399</v>
      </c>
      <c r="P2268">
        <v>55.117026158788399</v>
      </c>
      <c r="Q2268">
        <v>7.3237729772393997E-2</v>
      </c>
    </row>
    <row r="2269" spans="1:17" hidden="1" x14ac:dyDescent="0.3">
      <c r="A2269" t="s">
        <v>4734</v>
      </c>
      <c r="B2269" t="s">
        <v>4735</v>
      </c>
      <c r="C2269" t="str">
        <f>IFERROR(VLOOKUP(Table1[[#This Row],[Ticker]],[1]!Table2[[Symbol]:[Industry]],2,FALSE),"-")</f>
        <v>-</v>
      </c>
      <c r="D2269" t="s">
        <v>222</v>
      </c>
      <c r="E2269">
        <v>255.13083498699999</v>
      </c>
      <c r="F2269">
        <v>257.51</v>
      </c>
      <c r="G2269">
        <v>-11.0449847197217</v>
      </c>
      <c r="H2269">
        <v>17.989989900698301</v>
      </c>
      <c r="I2269">
        <v>5.4684289075266097</v>
      </c>
      <c r="J2269">
        <v>-6.59155680771992</v>
      </c>
      <c r="K2269">
        <v>235.399251858301</v>
      </c>
      <c r="L2269">
        <v>219.96339745402901</v>
      </c>
      <c r="M2269">
        <v>43.211390712671502</v>
      </c>
      <c r="N2269">
        <v>0.82812957789680097</v>
      </c>
      <c r="O2269">
        <v>12.966486738379</v>
      </c>
      <c r="P2269">
        <v>47.232704402515701</v>
      </c>
      <c r="Q2269">
        <v>-4.3799796032943997E-2</v>
      </c>
    </row>
    <row r="2270" spans="1:17" hidden="1" x14ac:dyDescent="0.3">
      <c r="A2270" t="s">
        <v>4736</v>
      </c>
      <c r="B2270" t="s">
        <v>4737</v>
      </c>
      <c r="C2270" t="str">
        <f>IFERROR(VLOOKUP(Table1[[#This Row],[Ticker]],[1]!Table2[[Symbol]:[Industry]],2,FALSE),"-")</f>
        <v>-</v>
      </c>
      <c r="D2270" t="s">
        <v>46</v>
      </c>
      <c r="E2270">
        <v>254.75253359999999</v>
      </c>
      <c r="F2270">
        <v>83.49</v>
      </c>
      <c r="G2270">
        <v>59.2190066743618</v>
      </c>
      <c r="H2270">
        <v>-12.137934909175501</v>
      </c>
      <c r="I2270">
        <v>1.82550120023527</v>
      </c>
      <c r="J2270">
        <v>-6.9530400687267697</v>
      </c>
      <c r="K2270">
        <v>89.4941582283776</v>
      </c>
      <c r="L2270">
        <v>77.627572774197802</v>
      </c>
      <c r="M2270">
        <v>36.624559841788901</v>
      </c>
      <c r="N2270">
        <v>0.52184363131410505</v>
      </c>
      <c r="O2270">
        <v>37.022397891963102</v>
      </c>
      <c r="P2270">
        <v>102.4</v>
      </c>
      <c r="Q2270">
        <v>0.13757282060183501</v>
      </c>
    </row>
    <row r="2271" spans="1:17" hidden="1" x14ac:dyDescent="0.3">
      <c r="A2271" t="s">
        <v>4738</v>
      </c>
      <c r="B2271" t="s">
        <v>4739</v>
      </c>
      <c r="C2271" t="str">
        <f>IFERROR(VLOOKUP(Table1[[#This Row],[Ticker]],[1]!Table2[[Symbol]:[Industry]],2,FALSE),"-")</f>
        <v>-</v>
      </c>
      <c r="D2271" t="s">
        <v>4560</v>
      </c>
      <c r="E2271">
        <v>254.18754000000001</v>
      </c>
      <c r="F2271">
        <v>441.45</v>
      </c>
      <c r="G2271">
        <v>88.001868264089495</v>
      </c>
      <c r="H2271">
        <v>-11.8596763161512</v>
      </c>
      <c r="I2271">
        <v>43.358134704889601</v>
      </c>
      <c r="J2271">
        <v>-9.1311852809277294</v>
      </c>
      <c r="K2271">
        <v>463.42081894993601</v>
      </c>
      <c r="L2271">
        <v>336.16455168385801</v>
      </c>
      <c r="M2271">
        <v>35.558990245347999</v>
      </c>
      <c r="N2271">
        <v>0.56482917916365005</v>
      </c>
      <c r="O2271">
        <v>23.434137501415702</v>
      </c>
      <c r="P2271">
        <v>166.17425384383401</v>
      </c>
    </row>
    <row r="2272" spans="1:17" hidden="1" x14ac:dyDescent="0.3">
      <c r="A2272" t="s">
        <v>4740</v>
      </c>
      <c r="B2272" t="s">
        <v>4741</v>
      </c>
      <c r="C2272" t="str">
        <f>IFERROR(VLOOKUP(Table1[[#This Row],[Ticker]],[1]!Table2[[Symbol]:[Industry]],2,FALSE),"-")</f>
        <v>-</v>
      </c>
      <c r="D2272" t="s">
        <v>305</v>
      </c>
      <c r="E2272">
        <v>254.1639255</v>
      </c>
      <c r="F2272">
        <v>185.3</v>
      </c>
      <c r="G2272">
        <v>91.561708129239094</v>
      </c>
      <c r="H2272">
        <v>28.6794753793335</v>
      </c>
      <c r="I2272">
        <v>80.7560264521981</v>
      </c>
      <c r="J2272">
        <v>0.66965441681918503</v>
      </c>
      <c r="K2272">
        <v>153.94638103570799</v>
      </c>
      <c r="L2272">
        <v>114.161670813673</v>
      </c>
      <c r="M2272">
        <v>74.834733310285699</v>
      </c>
      <c r="N2272">
        <v>1.34184647536021</v>
      </c>
      <c r="O2272">
        <v>0</v>
      </c>
      <c r="P2272">
        <v>201.30081300813001</v>
      </c>
      <c r="Q2272">
        <v>0.19588122301529001</v>
      </c>
    </row>
    <row r="2273" spans="1:17" hidden="1" x14ac:dyDescent="0.3">
      <c r="A2273" t="s">
        <v>4742</v>
      </c>
      <c r="B2273" t="s">
        <v>4743</v>
      </c>
      <c r="C2273" t="str">
        <f>IFERROR(VLOOKUP(Table1[[#This Row],[Ticker]],[1]!Table2[[Symbol]:[Industry]],2,FALSE),"-")</f>
        <v>-</v>
      </c>
      <c r="D2273" t="s">
        <v>51</v>
      </c>
      <c r="E2273">
        <v>253.59776041599901</v>
      </c>
      <c r="F2273">
        <v>177.91</v>
      </c>
      <c r="G2273">
        <v>10.0129725740557</v>
      </c>
      <c r="H2273">
        <v>15.344739473392901</v>
      </c>
      <c r="I2273">
        <v>20.650268763309899</v>
      </c>
      <c r="J2273">
        <v>-0.63909161585218199</v>
      </c>
      <c r="K2273">
        <v>172.85423292677399</v>
      </c>
      <c r="L2273">
        <v>152.72194591307601</v>
      </c>
      <c r="M2273">
        <v>43.628401540810501</v>
      </c>
      <c r="N2273">
        <v>0.220754723458709</v>
      </c>
      <c r="O2273">
        <v>22.730594120622701</v>
      </c>
      <c r="P2273">
        <v>68.795066413662198</v>
      </c>
      <c r="Q2273">
        <v>6.3581753004537001E-2</v>
      </c>
    </row>
    <row r="2274" spans="1:17" hidden="1" x14ac:dyDescent="0.3">
      <c r="A2274" t="s">
        <v>4744</v>
      </c>
      <c r="B2274" t="s">
        <v>4745</v>
      </c>
      <c r="C2274" t="str">
        <f>IFERROR(VLOOKUP(Table1[[#This Row],[Ticker]],[1]!Table2[[Symbol]:[Industry]],2,FALSE),"-")</f>
        <v>-</v>
      </c>
      <c r="D2274" t="s">
        <v>46</v>
      </c>
      <c r="E2274">
        <v>253.346</v>
      </c>
      <c r="F2274">
        <v>453</v>
      </c>
      <c r="G2274">
        <v>26.636573126784501</v>
      </c>
      <c r="H2274">
        <v>-7.2275553234762002</v>
      </c>
      <c r="I2274">
        <v>13.7881006934123</v>
      </c>
      <c r="J2274">
        <v>-3.1162246203478201</v>
      </c>
      <c r="K2274">
        <v>477.12697290600801</v>
      </c>
      <c r="L2274">
        <v>397.18163555424502</v>
      </c>
      <c r="M2274">
        <v>31.8912386477494</v>
      </c>
      <c r="N2274">
        <v>0.355622147113139</v>
      </c>
      <c r="O2274">
        <v>33.995584988962399</v>
      </c>
      <c r="P2274">
        <v>117.78846153846099</v>
      </c>
    </row>
    <row r="2275" spans="1:17" hidden="1" x14ac:dyDescent="0.3">
      <c r="A2275" t="s">
        <v>4746</v>
      </c>
      <c r="B2275" t="s">
        <v>4747</v>
      </c>
      <c r="C2275" t="str">
        <f>IFERROR(VLOOKUP(Table1[[#This Row],[Ticker]],[1]!Table2[[Symbol]:[Industry]],2,FALSE),"-")</f>
        <v>-</v>
      </c>
      <c r="D2275" t="s">
        <v>170</v>
      </c>
      <c r="E2275">
        <v>253.26134999999999</v>
      </c>
      <c r="F2275">
        <v>318.89999999999998</v>
      </c>
      <c r="G2275">
        <v>-14.4913396607924</v>
      </c>
      <c r="H2275">
        <v>0.10497943515234601</v>
      </c>
      <c r="I2275">
        <v>-7.1142464100809102</v>
      </c>
      <c r="J2275">
        <v>-3.3475355125451398</v>
      </c>
      <c r="K2275">
        <v>307.74144112476301</v>
      </c>
      <c r="L2275">
        <v>291.76389246373498</v>
      </c>
      <c r="M2275">
        <v>62.1456071323381</v>
      </c>
      <c r="N2275">
        <v>0.55486608824832195</v>
      </c>
      <c r="O2275">
        <v>6.1147695202257797</v>
      </c>
      <c r="P2275">
        <v>33.430962343096198</v>
      </c>
      <c r="Q2275">
        <v>8.0326055270515007E-2</v>
      </c>
    </row>
    <row r="2276" spans="1:17" hidden="1" x14ac:dyDescent="0.3">
      <c r="A2276" t="s">
        <v>4748</v>
      </c>
      <c r="B2276" t="s">
        <v>4749</v>
      </c>
      <c r="C2276" t="str">
        <f>IFERROR(VLOOKUP(Table1[[#This Row],[Ticker]],[1]!Table2[[Symbol]:[Industry]],2,FALSE),"-")</f>
        <v>-</v>
      </c>
      <c r="D2276" t="s">
        <v>535</v>
      </c>
      <c r="E2276">
        <v>253.05</v>
      </c>
      <c r="F2276">
        <v>2.4500000000000002</v>
      </c>
      <c r="G2276">
        <v>-10.6242209044829</v>
      </c>
      <c r="H2276">
        <v>-11.981816231611299</v>
      </c>
      <c r="I2276">
        <v>-23.139759037626099</v>
      </c>
      <c r="J2276">
        <v>-13.4313989561414</v>
      </c>
      <c r="K2276">
        <v>2.7545993506276099</v>
      </c>
      <c r="L2276">
        <v>2.5633938235010798</v>
      </c>
      <c r="M2276">
        <v>28.267536039743</v>
      </c>
      <c r="N2276">
        <v>2.8658708434556202</v>
      </c>
      <c r="O2276">
        <v>53.193486453814899</v>
      </c>
      <c r="P2276">
        <v>30.553853580645701</v>
      </c>
      <c r="Q2276">
        <v>5.3469531873560003E-3</v>
      </c>
    </row>
    <row r="2277" spans="1:17" hidden="1" x14ac:dyDescent="0.3">
      <c r="A2277" t="s">
        <v>4750</v>
      </c>
      <c r="B2277" t="s">
        <v>4751</v>
      </c>
      <c r="C2277" t="str">
        <f>IFERROR(VLOOKUP(Table1[[#This Row],[Ticker]],[1]!Table2[[Symbol]:[Industry]],2,FALSE),"-")</f>
        <v>-</v>
      </c>
      <c r="D2277" t="s">
        <v>51</v>
      </c>
      <c r="E2277">
        <v>252.22965625000001</v>
      </c>
      <c r="F2277">
        <v>78.040000000000006</v>
      </c>
      <c r="G2277">
        <v>267.10860201369599</v>
      </c>
      <c r="H2277">
        <v>9.5806367065531202</v>
      </c>
      <c r="I2277">
        <v>148.188562709976</v>
      </c>
      <c r="J2277">
        <v>-3.3439764652661101</v>
      </c>
      <c r="K2277">
        <v>64.183039928794599</v>
      </c>
      <c r="L2277">
        <v>42.195108744327698</v>
      </c>
      <c r="M2277">
        <v>71.913709636735504</v>
      </c>
      <c r="N2277">
        <v>0.36459988885829703</v>
      </c>
      <c r="O2277">
        <v>7.31676063557149</v>
      </c>
      <c r="P2277">
        <v>332.35457063711902</v>
      </c>
      <c r="Q2277">
        <v>0.120328550617673</v>
      </c>
    </row>
    <row r="2278" spans="1:17" hidden="1" x14ac:dyDescent="0.3">
      <c r="A2278" t="s">
        <v>4752</v>
      </c>
      <c r="B2278" t="s">
        <v>4753</v>
      </c>
      <c r="C2278" t="str">
        <f>IFERROR(VLOOKUP(Table1[[#This Row],[Ticker]],[1]!Table2[[Symbol]:[Industry]],2,FALSE),"-")</f>
        <v>-</v>
      </c>
      <c r="D2278" t="s">
        <v>51</v>
      </c>
      <c r="E2278">
        <v>251.79290499999999</v>
      </c>
      <c r="F2278">
        <v>155.58000000000001</v>
      </c>
      <c r="G2278">
        <v>29.478950930587899</v>
      </c>
      <c r="H2278">
        <v>17.723143709354201</v>
      </c>
      <c r="I2278">
        <v>8.5607578977067504</v>
      </c>
      <c r="J2278">
        <v>-4.2767029189005399</v>
      </c>
      <c r="K2278">
        <v>140.62907387790901</v>
      </c>
      <c r="L2278">
        <v>120.730225360002</v>
      </c>
      <c r="M2278">
        <v>50.379714138255103</v>
      </c>
      <c r="N2278">
        <v>1.6818927492638001</v>
      </c>
      <c r="O2278">
        <v>18.909885589407299</v>
      </c>
      <c r="P2278">
        <v>78.724870763928806</v>
      </c>
      <c r="Q2278">
        <v>5.1372786627335999E-2</v>
      </c>
    </row>
    <row r="2279" spans="1:17" hidden="1" x14ac:dyDescent="0.3">
      <c r="A2279" t="s">
        <v>4754</v>
      </c>
      <c r="B2279" t="s">
        <v>4755</v>
      </c>
      <c r="C2279" t="str">
        <f>IFERROR(VLOOKUP(Table1[[#This Row],[Ticker]],[1]!Table2[[Symbol]:[Industry]],2,FALSE),"-")</f>
        <v>-</v>
      </c>
      <c r="D2279" t="s">
        <v>1054</v>
      </c>
      <c r="E2279">
        <v>251.3632527</v>
      </c>
      <c r="F2279">
        <v>13.32</v>
      </c>
      <c r="G2279">
        <v>59.902640246767</v>
      </c>
      <c r="H2279">
        <v>11.4330998187276</v>
      </c>
      <c r="I2279">
        <v>21.403266825073999</v>
      </c>
      <c r="J2279">
        <v>-6.95811441097299</v>
      </c>
      <c r="K2279">
        <v>12.848454897321799</v>
      </c>
      <c r="L2279">
        <v>11.036549965620599</v>
      </c>
      <c r="M2279">
        <v>42.6979601998124</v>
      </c>
      <c r="N2279">
        <v>0.50570938115263597</v>
      </c>
      <c r="O2279">
        <v>15.615615615615599</v>
      </c>
      <c r="Q2279">
        <v>7.4072315911736006E-2</v>
      </c>
    </row>
    <row r="2280" spans="1:17" hidden="1" x14ac:dyDescent="0.3">
      <c r="A2280" t="s">
        <v>4756</v>
      </c>
      <c r="B2280" t="s">
        <v>4757</v>
      </c>
      <c r="C2280" t="str">
        <f>IFERROR(VLOOKUP(Table1[[#This Row],[Ticker]],[1]!Table2[[Symbol]:[Industry]],2,FALSE),"-")</f>
        <v>-</v>
      </c>
      <c r="D2280" t="s">
        <v>54</v>
      </c>
      <c r="E2280">
        <v>250.18977440800001</v>
      </c>
      <c r="F2280">
        <v>52.62</v>
      </c>
      <c r="G2280">
        <v>26.508888006214999</v>
      </c>
      <c r="H2280">
        <v>-1.4502637375139</v>
      </c>
      <c r="I2280">
        <v>31.6983036530495</v>
      </c>
      <c r="J2280">
        <v>0.78120788146543496</v>
      </c>
      <c r="K2280">
        <v>51.454129982160801</v>
      </c>
      <c r="L2280">
        <v>47.203565267855801</v>
      </c>
      <c r="M2280">
        <v>60.200675213217799</v>
      </c>
      <c r="N2280">
        <v>0.66154371829317205</v>
      </c>
      <c r="O2280">
        <v>10.984416571645699</v>
      </c>
      <c r="P2280">
        <v>58.493975903614398</v>
      </c>
      <c r="Q2280">
        <v>1.8574506392100999E-2</v>
      </c>
    </row>
    <row r="2281" spans="1:17" hidden="1" x14ac:dyDescent="0.3">
      <c r="A2281" t="s">
        <v>4758</v>
      </c>
      <c r="B2281" t="s">
        <v>4759</v>
      </c>
      <c r="C2281" t="str">
        <f>IFERROR(VLOOKUP(Table1[[#This Row],[Ticker]],[1]!Table2[[Symbol]:[Industry]],2,FALSE),"-")</f>
        <v>-</v>
      </c>
      <c r="D2281" t="s">
        <v>163</v>
      </c>
      <c r="E2281">
        <v>249.6124125</v>
      </c>
      <c r="F2281">
        <v>246.8</v>
      </c>
      <c r="G2281">
        <v>35.226037421688197</v>
      </c>
      <c r="H2281">
        <v>24.5023272111587</v>
      </c>
      <c r="I2281">
        <v>33.699155507455401</v>
      </c>
      <c r="J2281">
        <v>1.48764647050069</v>
      </c>
      <c r="K2281">
        <v>225.205436559671</v>
      </c>
      <c r="L2281">
        <v>198.74642961135001</v>
      </c>
      <c r="M2281">
        <v>77.030133712076605</v>
      </c>
      <c r="N2281">
        <v>2.22137333249949</v>
      </c>
      <c r="O2281">
        <v>19.124797406807101</v>
      </c>
      <c r="P2281">
        <v>84.110406564714594</v>
      </c>
      <c r="Q2281">
        <v>0.121418583664094</v>
      </c>
    </row>
    <row r="2282" spans="1:17" hidden="1" x14ac:dyDescent="0.3">
      <c r="A2282" t="s">
        <v>4760</v>
      </c>
      <c r="B2282" t="s">
        <v>4761</v>
      </c>
      <c r="C2282" t="str">
        <f>IFERROR(VLOOKUP(Table1[[#This Row],[Ticker]],[1]!Table2[[Symbol]:[Industry]],2,FALSE),"-")</f>
        <v>-</v>
      </c>
      <c r="D2282" t="s">
        <v>138</v>
      </c>
      <c r="E2282">
        <v>249.379927159</v>
      </c>
      <c r="F2282">
        <v>1.72</v>
      </c>
      <c r="G2282">
        <v>-71.700196632665595</v>
      </c>
      <c r="H2282">
        <v>-11.6233932925432</v>
      </c>
      <c r="I2282">
        <v>-32.466079908594203</v>
      </c>
      <c r="J2282">
        <v>-2.3385626988314598</v>
      </c>
      <c r="K2282">
        <v>1.7941514171647499</v>
      </c>
      <c r="L2282">
        <v>2.0319108531059502</v>
      </c>
      <c r="M2282">
        <v>33.1302391124715</v>
      </c>
      <c r="N2282">
        <v>0.19065147778895</v>
      </c>
      <c r="O2282">
        <v>77.325581395348806</v>
      </c>
      <c r="P2282">
        <v>9.5541401273885302</v>
      </c>
      <c r="Q2282">
        <v>-0.15235867655065699</v>
      </c>
    </row>
    <row r="2283" spans="1:17" hidden="1" x14ac:dyDescent="0.3">
      <c r="A2283" t="s">
        <v>4762</v>
      </c>
      <c r="B2283" t="s">
        <v>4763</v>
      </c>
      <c r="C2283" t="str">
        <f>IFERROR(VLOOKUP(Table1[[#This Row],[Ticker]],[1]!Table2[[Symbol]:[Industry]],2,FALSE),"-")</f>
        <v>-</v>
      </c>
      <c r="D2283" t="s">
        <v>4764</v>
      </c>
      <c r="E2283">
        <v>248.769318</v>
      </c>
      <c r="F2283">
        <v>220.4</v>
      </c>
      <c r="G2283">
        <v>53.341314882987398</v>
      </c>
      <c r="H2283">
        <v>-16.0385665302971</v>
      </c>
      <c r="I2283">
        <v>-1.48924204353889</v>
      </c>
      <c r="J2283">
        <v>-11.3726382723807</v>
      </c>
      <c r="K2283">
        <v>272.32073334547101</v>
      </c>
      <c r="L2283">
        <v>225.66170976508599</v>
      </c>
      <c r="M2283">
        <v>20.981342014984701</v>
      </c>
      <c r="N2283">
        <v>0.64079187288356299</v>
      </c>
      <c r="O2283">
        <v>56.533575317604303</v>
      </c>
      <c r="P2283">
        <v>145.50264550264501</v>
      </c>
    </row>
    <row r="2284" spans="1:17" hidden="1" x14ac:dyDescent="0.3">
      <c r="A2284" t="s">
        <v>4765</v>
      </c>
      <c r="B2284" t="s">
        <v>4766</v>
      </c>
      <c r="C2284" t="str">
        <f>IFERROR(VLOOKUP(Table1[[#This Row],[Ticker]],[1]!Table2[[Symbol]:[Industry]],2,FALSE),"-")</f>
        <v>-</v>
      </c>
      <c r="D2284" t="s">
        <v>989</v>
      </c>
      <c r="E2284">
        <v>248.68272303000001</v>
      </c>
      <c r="F2284">
        <v>74.41</v>
      </c>
      <c r="G2284">
        <v>-4.4979651124424596</v>
      </c>
      <c r="H2284">
        <v>-2.6036037860470702</v>
      </c>
      <c r="I2284">
        <v>-12.452639048379201</v>
      </c>
      <c r="J2284">
        <v>0.32925203227032201</v>
      </c>
      <c r="K2284">
        <v>73.858861856589499</v>
      </c>
      <c r="L2284">
        <v>67.556451061150696</v>
      </c>
      <c r="M2284">
        <v>54.8394359065868</v>
      </c>
      <c r="N2284">
        <v>0.606948655024107</v>
      </c>
      <c r="O2284">
        <v>36.943959145276096</v>
      </c>
      <c r="P2284">
        <v>62.644808743169399</v>
      </c>
      <c r="Q2284">
        <v>9.1663013094470003E-2</v>
      </c>
    </row>
    <row r="2285" spans="1:17" hidden="1" x14ac:dyDescent="0.3">
      <c r="A2285" t="s">
        <v>4767</v>
      </c>
      <c r="B2285" t="s">
        <v>4768</v>
      </c>
      <c r="C2285" t="str">
        <f>IFERROR(VLOOKUP(Table1[[#This Row],[Ticker]],[1]!Table2[[Symbol]:[Industry]],2,FALSE),"-")</f>
        <v>-</v>
      </c>
      <c r="D2285" t="s">
        <v>127</v>
      </c>
      <c r="E2285">
        <v>248.58806920000001</v>
      </c>
      <c r="F2285">
        <v>101.45</v>
      </c>
      <c r="G2285">
        <v>4.9823220815572</v>
      </c>
      <c r="H2285">
        <v>48.017234303649303</v>
      </c>
      <c r="I2285">
        <v>-10.094737829885901</v>
      </c>
      <c r="J2285">
        <v>-3.8589750253287498</v>
      </c>
      <c r="K2285">
        <v>80.4265940160074</v>
      </c>
      <c r="L2285">
        <v>76.016634463941898</v>
      </c>
      <c r="M2285">
        <v>72.068785966015</v>
      </c>
      <c r="N2285">
        <v>2.2054715378079801</v>
      </c>
      <c r="O2285">
        <v>13.0113356333169</v>
      </c>
      <c r="P2285">
        <v>71.949152542372801</v>
      </c>
    </row>
    <row r="2286" spans="1:17" hidden="1" x14ac:dyDescent="0.3">
      <c r="A2286" t="s">
        <v>4769</v>
      </c>
      <c r="B2286" t="s">
        <v>4770</v>
      </c>
      <c r="C2286" t="str">
        <f>IFERROR(VLOOKUP(Table1[[#This Row],[Ticker]],[1]!Table2[[Symbol]:[Industry]],2,FALSE),"-")</f>
        <v>-</v>
      </c>
      <c r="D2286" t="s">
        <v>950</v>
      </c>
      <c r="E2286">
        <v>247.99908400000001</v>
      </c>
      <c r="F2286">
        <v>407.7</v>
      </c>
      <c r="G2286">
        <v>140.958583787137</v>
      </c>
      <c r="H2286">
        <v>16.860205837576299</v>
      </c>
      <c r="I2286">
        <v>77.429696088257998</v>
      </c>
      <c r="J2286">
        <v>-7.0111678843616598</v>
      </c>
      <c r="K2286">
        <v>369.60348761682798</v>
      </c>
      <c r="L2286">
        <v>261.59216663485</v>
      </c>
      <c r="M2286">
        <v>44.124894390656898</v>
      </c>
      <c r="N2286">
        <v>0.41831987168081702</v>
      </c>
      <c r="O2286">
        <v>18.812852587687001</v>
      </c>
      <c r="P2286">
        <v>182.295125178841</v>
      </c>
    </row>
    <row r="2287" spans="1:17" hidden="1" x14ac:dyDescent="0.3">
      <c r="A2287" t="s">
        <v>4771</v>
      </c>
      <c r="B2287" t="s">
        <v>4772</v>
      </c>
      <c r="C2287" t="str">
        <f>IFERROR(VLOOKUP(Table1[[#This Row],[Ticker]],[1]!Table2[[Symbol]:[Industry]],2,FALSE),"-")</f>
        <v>-</v>
      </c>
      <c r="D2287" t="s">
        <v>273</v>
      </c>
      <c r="E2287">
        <v>247.70969004</v>
      </c>
      <c r="F2287">
        <v>244.55</v>
      </c>
      <c r="G2287">
        <v>-22.429345136007601</v>
      </c>
      <c r="H2287">
        <v>-1.17476571148347</v>
      </c>
      <c r="I2287">
        <v>-5.8618950786030002</v>
      </c>
      <c r="J2287">
        <v>-15.636685485377701</v>
      </c>
      <c r="M2287">
        <v>44.783702057733599</v>
      </c>
      <c r="O2287">
        <v>35.330198323451199</v>
      </c>
      <c r="P2287">
        <v>11.9221967963386</v>
      </c>
    </row>
    <row r="2288" spans="1:17" hidden="1" x14ac:dyDescent="0.3">
      <c r="A2288" t="s">
        <v>4773</v>
      </c>
      <c r="B2288" t="s">
        <v>4774</v>
      </c>
      <c r="C2288" t="str">
        <f>IFERROR(VLOOKUP(Table1[[#This Row],[Ticker]],[1]!Table2[[Symbol]:[Industry]],2,FALSE),"-")</f>
        <v>-</v>
      </c>
      <c r="E2288">
        <v>247.68704880000001</v>
      </c>
      <c r="F2288">
        <v>18.350000000000001</v>
      </c>
      <c r="G2288">
        <v>161.77471092148099</v>
      </c>
      <c r="H2288">
        <v>-5.2017878911929403</v>
      </c>
      <c r="I2288">
        <v>100.90601311466099</v>
      </c>
      <c r="J2288">
        <v>3.7055168593955701</v>
      </c>
      <c r="K2288">
        <v>16.926976307089198</v>
      </c>
      <c r="L2288">
        <v>11.9342667536246</v>
      </c>
      <c r="M2288">
        <v>54.0750944871846</v>
      </c>
      <c r="N2288">
        <v>1.0921610046893</v>
      </c>
      <c r="O2288">
        <v>17.929155313351401</v>
      </c>
      <c r="P2288">
        <v>263.36633663366302</v>
      </c>
      <c r="Q2288">
        <v>9.9136131146215001E-2</v>
      </c>
    </row>
    <row r="2289" spans="1:17" hidden="1" x14ac:dyDescent="0.3">
      <c r="A2289" t="s">
        <v>4775</v>
      </c>
      <c r="B2289" t="s">
        <v>4776</v>
      </c>
      <c r="C2289" t="str">
        <f>IFERROR(VLOOKUP(Table1[[#This Row],[Ticker]],[1]!Table2[[Symbol]:[Industry]],2,FALSE),"-")</f>
        <v>-</v>
      </c>
      <c r="D2289" t="s">
        <v>276</v>
      </c>
      <c r="E2289">
        <v>247.65664000000001</v>
      </c>
      <c r="F2289">
        <v>180.05</v>
      </c>
      <c r="G2289">
        <v>-19.313846845950099</v>
      </c>
      <c r="H2289">
        <v>-5.7715491115943403</v>
      </c>
      <c r="I2289">
        <v>-13.510322832474399</v>
      </c>
      <c r="J2289">
        <v>3.31755737012706</v>
      </c>
      <c r="K2289">
        <v>184.197157861845</v>
      </c>
      <c r="L2289">
        <v>176.616876436876</v>
      </c>
      <c r="M2289">
        <v>59.477675685818397</v>
      </c>
      <c r="N2289">
        <v>1.05326669368274</v>
      </c>
      <c r="O2289">
        <v>19.688975284643099</v>
      </c>
      <c r="P2289">
        <v>30.4710144927536</v>
      </c>
      <c r="Q2289">
        <v>0.18416443691697101</v>
      </c>
    </row>
    <row r="2290" spans="1:17" hidden="1" x14ac:dyDescent="0.3">
      <c r="A2290" t="s">
        <v>4777</v>
      </c>
      <c r="B2290" t="s">
        <v>4778</v>
      </c>
      <c r="C2290" t="str">
        <f>IFERROR(VLOOKUP(Table1[[#This Row],[Ticker]],[1]!Table2[[Symbol]:[Industry]],2,FALSE),"-")</f>
        <v>-</v>
      </c>
      <c r="D2290" t="s">
        <v>950</v>
      </c>
      <c r="E2290">
        <v>247.10061999999999</v>
      </c>
      <c r="F2290">
        <v>177.6</v>
      </c>
      <c r="G2290">
        <v>6.2807557482867598</v>
      </c>
      <c r="H2290">
        <v>2.7893201799425</v>
      </c>
      <c r="I2290">
        <v>22.8482058056914</v>
      </c>
      <c r="J2290">
        <v>-7.8498017339191701</v>
      </c>
      <c r="K2290">
        <v>184.39213458841701</v>
      </c>
      <c r="M2290">
        <v>39.961294720294902</v>
      </c>
      <c r="N2290">
        <v>0.33592909693240902</v>
      </c>
      <c r="O2290">
        <v>40.709459459459403</v>
      </c>
      <c r="P2290">
        <v>54.300608166811401</v>
      </c>
    </row>
    <row r="2291" spans="1:17" hidden="1" x14ac:dyDescent="0.3">
      <c r="A2291" t="s">
        <v>4779</v>
      </c>
      <c r="B2291" t="s">
        <v>4780</v>
      </c>
      <c r="C2291" t="str">
        <f>IFERROR(VLOOKUP(Table1[[#This Row],[Ticker]],[1]!Table2[[Symbol]:[Industry]],2,FALSE),"-")</f>
        <v>-</v>
      </c>
      <c r="D2291" t="s">
        <v>4484</v>
      </c>
      <c r="E2291">
        <v>246.77435249999999</v>
      </c>
      <c r="F2291">
        <v>323</v>
      </c>
      <c r="G2291">
        <v>32.871231938762897</v>
      </c>
      <c r="H2291">
        <v>16.7214269433527</v>
      </c>
      <c r="I2291">
        <v>89.472025749423807</v>
      </c>
      <c r="J2291">
        <v>1.0667666623072301</v>
      </c>
      <c r="K2291">
        <v>263.96784455634702</v>
      </c>
      <c r="M2291">
        <v>63.168263723868897</v>
      </c>
      <c r="N2291">
        <v>0.83171637321834901</v>
      </c>
      <c r="O2291">
        <v>14.5201238390092</v>
      </c>
      <c r="P2291">
        <v>130.71428571428501</v>
      </c>
    </row>
    <row r="2292" spans="1:17" hidden="1" x14ac:dyDescent="0.3">
      <c r="A2292" t="s">
        <v>4781</v>
      </c>
      <c r="B2292" t="s">
        <v>4782</v>
      </c>
      <c r="C2292" t="str">
        <f>IFERROR(VLOOKUP(Table1[[#This Row],[Ticker]],[1]!Table2[[Symbol]:[Industry]],2,FALSE),"-")</f>
        <v>-</v>
      </c>
      <c r="D2292" t="s">
        <v>3256</v>
      </c>
      <c r="E2292">
        <v>246.32478645</v>
      </c>
      <c r="F2292">
        <v>315.25</v>
      </c>
      <c r="G2292">
        <v>216.06772892836301</v>
      </c>
      <c r="H2292">
        <v>18.417662425931798</v>
      </c>
      <c r="I2292">
        <v>20.8320173429913</v>
      </c>
      <c r="J2292">
        <v>3.17757875197423</v>
      </c>
      <c r="K2292">
        <v>290.47966489754498</v>
      </c>
      <c r="L2292">
        <v>257.130946104884</v>
      </c>
      <c r="M2292">
        <v>69.572823548069195</v>
      </c>
      <c r="N2292">
        <v>0.55995538204127104</v>
      </c>
      <c r="O2292">
        <v>14.195083267248201</v>
      </c>
      <c r="P2292">
        <v>266.14401858304302</v>
      </c>
    </row>
    <row r="2293" spans="1:17" hidden="1" x14ac:dyDescent="0.3">
      <c r="A2293" t="s">
        <v>4783</v>
      </c>
      <c r="B2293" t="s">
        <v>4784</v>
      </c>
      <c r="C2293" t="str">
        <f>IFERROR(VLOOKUP(Table1[[#This Row],[Ticker]],[1]!Table2[[Symbol]:[Industry]],2,FALSE),"-")</f>
        <v>-</v>
      </c>
      <c r="D2293" t="s">
        <v>627</v>
      </c>
      <c r="E2293">
        <v>246.02654999999999</v>
      </c>
      <c r="F2293">
        <v>121.05</v>
      </c>
      <c r="G2293">
        <v>119.88688952814</v>
      </c>
      <c r="H2293">
        <v>9.8693271034905496</v>
      </c>
      <c r="I2293">
        <v>93.716853152213005</v>
      </c>
      <c r="J2293">
        <v>-7.3766295641078603</v>
      </c>
      <c r="K2293">
        <v>107.270705769857</v>
      </c>
      <c r="L2293">
        <v>75.739954297494407</v>
      </c>
      <c r="M2293">
        <v>42.427091083638899</v>
      </c>
      <c r="N2293">
        <v>0.74842282007776295</v>
      </c>
      <c r="O2293">
        <v>12.5567947129285</v>
      </c>
      <c r="P2293">
        <v>210.38461538461499</v>
      </c>
      <c r="Q2293">
        <v>0.124267103622268</v>
      </c>
    </row>
    <row r="2294" spans="1:17" hidden="1" x14ac:dyDescent="0.3">
      <c r="A2294" t="s">
        <v>4785</v>
      </c>
      <c r="B2294" t="s">
        <v>4786</v>
      </c>
      <c r="C2294" t="str">
        <f>IFERROR(VLOOKUP(Table1[[#This Row],[Ticker]],[1]!Table2[[Symbol]:[Industry]],2,FALSE),"-")</f>
        <v>-</v>
      </c>
      <c r="D2294" t="s">
        <v>204</v>
      </c>
      <c r="E2294">
        <v>245.70121787799999</v>
      </c>
      <c r="F2294">
        <v>108.38</v>
      </c>
      <c r="G2294">
        <v>6.3568510458686402</v>
      </c>
      <c r="H2294">
        <v>-0.68546973602387895</v>
      </c>
      <c r="I2294">
        <v>-18.792786909458599</v>
      </c>
      <c r="J2294">
        <v>-6.48439365365887</v>
      </c>
      <c r="K2294">
        <v>107.197542732106</v>
      </c>
      <c r="L2294">
        <v>100.074919115494</v>
      </c>
      <c r="M2294">
        <v>44.221442578235298</v>
      </c>
      <c r="N2294">
        <v>1.0711123751841101</v>
      </c>
      <c r="O2294">
        <v>29.821000184535801</v>
      </c>
      <c r="P2294">
        <v>51.157601115760102</v>
      </c>
      <c r="Q2294">
        <v>4.7757069660723003E-2</v>
      </c>
    </row>
    <row r="2295" spans="1:17" hidden="1" x14ac:dyDescent="0.3">
      <c r="A2295" t="s">
        <v>4787</v>
      </c>
      <c r="B2295" t="s">
        <v>4788</v>
      </c>
      <c r="C2295" t="str">
        <f>IFERROR(VLOOKUP(Table1[[#This Row],[Ticker]],[1]!Table2[[Symbol]:[Industry]],2,FALSE),"-")</f>
        <v>-</v>
      </c>
      <c r="D2295" t="s">
        <v>231</v>
      </c>
      <c r="E2295">
        <v>245.61676912499999</v>
      </c>
      <c r="F2295">
        <v>80.44</v>
      </c>
      <c r="G2295">
        <v>21.9330011569288</v>
      </c>
      <c r="H2295">
        <v>6.6286969656090999</v>
      </c>
      <c r="I2295">
        <v>40.704342179631603</v>
      </c>
      <c r="J2295">
        <v>-2.1520779684870699</v>
      </c>
      <c r="K2295">
        <v>72.030740340874004</v>
      </c>
      <c r="L2295">
        <v>61.928632327820203</v>
      </c>
      <c r="M2295">
        <v>62.689224765240198</v>
      </c>
      <c r="N2295">
        <v>3.1048192864634698</v>
      </c>
      <c r="O2295">
        <v>8.5695342284104008</v>
      </c>
      <c r="P2295">
        <v>89.642436149312303</v>
      </c>
    </row>
    <row r="2296" spans="1:17" hidden="1" x14ac:dyDescent="0.3">
      <c r="A2296" t="s">
        <v>4789</v>
      </c>
      <c r="B2296" t="s">
        <v>4790</v>
      </c>
      <c r="C2296" t="str">
        <f>IFERROR(VLOOKUP(Table1[[#This Row],[Ticker]],[1]!Table2[[Symbol]:[Industry]],2,FALSE),"-")</f>
        <v>-</v>
      </c>
      <c r="D2296" t="s">
        <v>72</v>
      </c>
      <c r="E2296">
        <v>245.13687200000001</v>
      </c>
      <c r="F2296">
        <v>18.59</v>
      </c>
      <c r="G2296">
        <v>-10.031610580202299</v>
      </c>
      <c r="H2296">
        <v>-4.9859739377045598</v>
      </c>
      <c r="I2296">
        <v>-43.792271264338602</v>
      </c>
      <c r="J2296">
        <v>-4.3937005434429803</v>
      </c>
      <c r="K2296">
        <v>18.716992967155999</v>
      </c>
      <c r="L2296">
        <v>19.248692482042099</v>
      </c>
      <c r="M2296">
        <v>31.903716603350901</v>
      </c>
      <c r="N2296">
        <v>0.48737741747865698</v>
      </c>
      <c r="O2296">
        <v>63.7977407208176</v>
      </c>
      <c r="P2296">
        <v>21.0286458333333</v>
      </c>
      <c r="Q2296">
        <v>5.7927020208063E-2</v>
      </c>
    </row>
    <row r="2297" spans="1:17" hidden="1" x14ac:dyDescent="0.3">
      <c r="A2297" t="s">
        <v>4791</v>
      </c>
      <c r="B2297" t="s">
        <v>4792</v>
      </c>
      <c r="C2297" t="str">
        <f>IFERROR(VLOOKUP(Table1[[#This Row],[Ticker]],[1]!Table2[[Symbol]:[Industry]],2,FALSE),"-")</f>
        <v>-</v>
      </c>
      <c r="D2297" t="s">
        <v>2256</v>
      </c>
      <c r="E2297">
        <v>244.4736</v>
      </c>
      <c r="F2297">
        <v>261.10000000000002</v>
      </c>
      <c r="G2297">
        <v>1.8436630164572101</v>
      </c>
      <c r="H2297">
        <v>15.458218312983499</v>
      </c>
      <c r="I2297">
        <v>19.836935039467502</v>
      </c>
      <c r="J2297">
        <v>-18.289727342408298</v>
      </c>
      <c r="K2297">
        <v>251.69367109183301</v>
      </c>
      <c r="M2297">
        <v>68.074095605400203</v>
      </c>
      <c r="N2297">
        <v>2.3109669947886502</v>
      </c>
      <c r="O2297">
        <v>31.7502872462657</v>
      </c>
      <c r="P2297">
        <v>99.312977099236605</v>
      </c>
    </row>
    <row r="2298" spans="1:17" hidden="1" x14ac:dyDescent="0.3">
      <c r="A2298" t="s">
        <v>4793</v>
      </c>
      <c r="B2298" t="s">
        <v>4794</v>
      </c>
      <c r="C2298" t="str">
        <f>IFERROR(VLOOKUP(Table1[[#This Row],[Ticker]],[1]!Table2[[Symbol]:[Industry]],2,FALSE),"-")</f>
        <v>-</v>
      </c>
      <c r="D2298" t="s">
        <v>3576</v>
      </c>
      <c r="E2298">
        <v>244.2114</v>
      </c>
      <c r="F2298">
        <v>18.16</v>
      </c>
      <c r="G2298">
        <v>86.324031581480497</v>
      </c>
      <c r="H2298">
        <v>-25.261889768801801</v>
      </c>
      <c r="I2298">
        <v>-12.521115681846799</v>
      </c>
      <c r="J2298">
        <v>-20.103963305728801</v>
      </c>
      <c r="K2298">
        <v>21.5849359096627</v>
      </c>
      <c r="L2298">
        <v>18.065712585890399</v>
      </c>
      <c r="M2298">
        <v>19.987477994547401</v>
      </c>
      <c r="N2298">
        <v>0.37293619640043602</v>
      </c>
      <c r="O2298">
        <v>36.820851688693097</v>
      </c>
      <c r="P2298">
        <v>128.90756302521001</v>
      </c>
      <c r="Q2298">
        <v>0.13936813830905301</v>
      </c>
    </row>
    <row r="2299" spans="1:17" hidden="1" x14ac:dyDescent="0.3">
      <c r="A2299" t="s">
        <v>4795</v>
      </c>
      <c r="B2299" t="s">
        <v>4796</v>
      </c>
      <c r="C2299" t="str">
        <f>IFERROR(VLOOKUP(Table1[[#This Row],[Ticker]],[1]!Table2[[Symbol]:[Industry]],2,FALSE),"-")</f>
        <v>-</v>
      </c>
      <c r="D2299" t="s">
        <v>1518</v>
      </c>
      <c r="E2299">
        <v>244.022079792</v>
      </c>
      <c r="F2299">
        <v>31.49</v>
      </c>
      <c r="G2299">
        <v>7.2868163543473603</v>
      </c>
      <c r="H2299">
        <v>3.0589651469184198</v>
      </c>
      <c r="I2299">
        <v>-4.25302148935031</v>
      </c>
      <c r="J2299">
        <v>-1.66978467436583</v>
      </c>
      <c r="K2299">
        <v>30.527717979519402</v>
      </c>
      <c r="L2299">
        <v>28.995520721458998</v>
      </c>
      <c r="M2299">
        <v>47.532682190513903</v>
      </c>
      <c r="N2299">
        <v>1.0237673345066001</v>
      </c>
      <c r="O2299">
        <v>38.456652905684301</v>
      </c>
      <c r="P2299">
        <v>60.663265306122398</v>
      </c>
      <c r="Q2299">
        <v>7.5757990324774996E-2</v>
      </c>
    </row>
    <row r="2300" spans="1:17" hidden="1" x14ac:dyDescent="0.3">
      <c r="A2300" t="s">
        <v>4797</v>
      </c>
      <c r="B2300" t="s">
        <v>4798</v>
      </c>
      <c r="C2300" t="str">
        <f>IFERROR(VLOOKUP(Table1[[#This Row],[Ticker]],[1]!Table2[[Symbol]:[Industry]],2,FALSE),"-")</f>
        <v>-</v>
      </c>
      <c r="D2300" t="s">
        <v>627</v>
      </c>
      <c r="E2300">
        <v>243.92514</v>
      </c>
      <c r="F2300">
        <v>248.8</v>
      </c>
      <c r="G2300">
        <v>133.552222012892</v>
      </c>
      <c r="H2300">
        <v>5.2649104160369298</v>
      </c>
      <c r="I2300">
        <v>-35.438216131504497</v>
      </c>
      <c r="J2300">
        <v>4.4124921534892101</v>
      </c>
      <c r="K2300">
        <v>237.941053047683</v>
      </c>
      <c r="L2300">
        <v>194.32933135238699</v>
      </c>
      <c r="M2300">
        <v>59.866219509117698</v>
      </c>
      <c r="N2300">
        <v>1.36363636363636</v>
      </c>
      <c r="O2300">
        <v>55.144694533761999</v>
      </c>
      <c r="P2300">
        <v>204.528763769889</v>
      </c>
      <c r="Q2300">
        <v>0.13430577151280301</v>
      </c>
    </row>
    <row r="2301" spans="1:17" hidden="1" x14ac:dyDescent="0.3">
      <c r="A2301" t="s">
        <v>4799</v>
      </c>
      <c r="B2301" t="s">
        <v>4800</v>
      </c>
      <c r="C2301" t="str">
        <f>IFERROR(VLOOKUP(Table1[[#This Row],[Ticker]],[1]!Table2[[Symbol]:[Industry]],2,FALSE),"-")</f>
        <v>-</v>
      </c>
      <c r="D2301" t="s">
        <v>474</v>
      </c>
      <c r="E2301">
        <v>243.88919999999999</v>
      </c>
      <c r="F2301">
        <v>167.77</v>
      </c>
      <c r="G2301">
        <v>-12.4050975711431</v>
      </c>
      <c r="H2301">
        <v>7.7371943791271098</v>
      </c>
      <c r="I2301">
        <v>3.9600130823841999</v>
      </c>
      <c r="J2301">
        <v>-12.663541813284199</v>
      </c>
      <c r="K2301">
        <v>154.428572325473</v>
      </c>
      <c r="L2301">
        <v>140.13353803134501</v>
      </c>
      <c r="M2301">
        <v>43.821772851855997</v>
      </c>
      <c r="N2301">
        <v>2.4567805838301</v>
      </c>
      <c r="O2301">
        <v>15.396077963879099</v>
      </c>
      <c r="P2301">
        <v>55.703016241299302</v>
      </c>
      <c r="Q2301">
        <v>3.4936362317073998E-2</v>
      </c>
    </row>
    <row r="2302" spans="1:17" hidden="1" x14ac:dyDescent="0.3">
      <c r="A2302" t="s">
        <v>4801</v>
      </c>
      <c r="B2302" t="s">
        <v>4802</v>
      </c>
      <c r="C2302" t="str">
        <f>IFERROR(VLOOKUP(Table1[[#This Row],[Ticker]],[1]!Table2[[Symbol]:[Industry]],2,FALSE),"-")</f>
        <v>-</v>
      </c>
      <c r="D2302" t="s">
        <v>4764</v>
      </c>
      <c r="E2302">
        <v>243.83160000000001</v>
      </c>
      <c r="F2302">
        <v>183</v>
      </c>
      <c r="G2302">
        <v>-9.4647615896513493</v>
      </c>
      <c r="H2302">
        <v>8.8089691419838694</v>
      </c>
      <c r="I2302">
        <v>7.1026884677532998</v>
      </c>
      <c r="J2302">
        <v>-3.2947030497086498</v>
      </c>
      <c r="K2302">
        <v>178.31139992822699</v>
      </c>
      <c r="M2302">
        <v>50.637209874547501</v>
      </c>
      <c r="N2302">
        <v>0.30956955539825298</v>
      </c>
      <c r="O2302">
        <v>20.491803278688501</v>
      </c>
      <c r="P2302">
        <v>73.459715639810398</v>
      </c>
    </row>
    <row r="2303" spans="1:17" hidden="1" x14ac:dyDescent="0.3">
      <c r="A2303" t="s">
        <v>4803</v>
      </c>
      <c r="B2303" t="s">
        <v>4804</v>
      </c>
      <c r="C2303" t="str">
        <f>IFERROR(VLOOKUP(Table1[[#This Row],[Ticker]],[1]!Table2[[Symbol]:[Industry]],2,FALSE),"-")</f>
        <v>-</v>
      </c>
      <c r="D2303" t="s">
        <v>127</v>
      </c>
      <c r="E2303">
        <v>243.07718399999999</v>
      </c>
      <c r="F2303">
        <v>459.9</v>
      </c>
      <c r="G2303">
        <v>218.191838097421</v>
      </c>
      <c r="H2303">
        <v>-24.994514442788098</v>
      </c>
      <c r="I2303">
        <v>22.997837617178899</v>
      </c>
      <c r="J2303">
        <v>-6.3288789534632199</v>
      </c>
      <c r="K2303">
        <v>504.95926984952098</v>
      </c>
      <c r="L2303">
        <v>376.82285024837398</v>
      </c>
      <c r="M2303">
        <v>28.516390155139</v>
      </c>
      <c r="N2303">
        <v>0.39647719733387699</v>
      </c>
      <c r="O2303">
        <v>63.557295064144398</v>
      </c>
      <c r="P2303">
        <v>266.74641148325298</v>
      </c>
      <c r="Q2303">
        <v>0.140583166383347</v>
      </c>
    </row>
    <row r="2304" spans="1:17" hidden="1" x14ac:dyDescent="0.3">
      <c r="A2304" t="s">
        <v>4805</v>
      </c>
      <c r="B2304" t="s">
        <v>4806</v>
      </c>
      <c r="C2304" t="str">
        <f>IFERROR(VLOOKUP(Table1[[#This Row],[Ticker]],[1]!Table2[[Symbol]:[Industry]],2,FALSE),"-")</f>
        <v>-</v>
      </c>
      <c r="D2304" t="s">
        <v>402</v>
      </c>
      <c r="E2304">
        <v>242.91938073</v>
      </c>
      <c r="F2304">
        <v>100</v>
      </c>
      <c r="G2304">
        <v>-42.453443385912301</v>
      </c>
      <c r="H2304">
        <v>-2.8778032658065702</v>
      </c>
      <c r="I2304">
        <v>1.1702837277693401</v>
      </c>
      <c r="J2304">
        <v>-6.1916533694332001</v>
      </c>
      <c r="K2304">
        <v>106.44455713859</v>
      </c>
      <c r="L2304">
        <v>98.743891217355497</v>
      </c>
      <c r="M2304">
        <v>41.508329980036002</v>
      </c>
      <c r="N2304">
        <v>0.66790352504638195</v>
      </c>
      <c r="O2304">
        <v>54.099999999999902</v>
      </c>
      <c r="P2304">
        <v>48.038490007401897</v>
      </c>
    </row>
    <row r="2305" spans="1:17" hidden="1" x14ac:dyDescent="0.3">
      <c r="A2305" t="s">
        <v>4807</v>
      </c>
      <c r="B2305" t="s">
        <v>4808</v>
      </c>
      <c r="C2305" t="str">
        <f>IFERROR(VLOOKUP(Table1[[#This Row],[Ticker]],[1]!Table2[[Symbol]:[Industry]],2,FALSE),"-")</f>
        <v>-</v>
      </c>
      <c r="D2305" t="s">
        <v>741</v>
      </c>
      <c r="E2305">
        <v>242.86609717499999</v>
      </c>
      <c r="F2305">
        <v>523.30999999999995</v>
      </c>
      <c r="G2305">
        <v>-12.848276530240399</v>
      </c>
      <c r="H2305">
        <v>-0.42509822328045299</v>
      </c>
      <c r="I2305">
        <v>-3.27938319686002</v>
      </c>
      <c r="J2305">
        <v>-0.104790348492528</v>
      </c>
      <c r="K2305">
        <v>517.819347868146</v>
      </c>
      <c r="L2305">
        <v>493.227455242129</v>
      </c>
      <c r="M2305">
        <v>76.378610990004603</v>
      </c>
      <c r="N2305">
        <v>0.58465463594008604</v>
      </c>
      <c r="O2305">
        <v>5.92192008560892</v>
      </c>
      <c r="P2305">
        <v>22.713096494313501</v>
      </c>
      <c r="Q2305">
        <v>-1.6014498322345E-2</v>
      </c>
    </row>
    <row r="2306" spans="1:17" hidden="1" x14ac:dyDescent="0.3">
      <c r="A2306" t="s">
        <v>4809</v>
      </c>
      <c r="B2306" t="s">
        <v>4810</v>
      </c>
      <c r="C2306" t="str">
        <f>IFERROR(VLOOKUP(Table1[[#This Row],[Ticker]],[1]!Table2[[Symbol]:[Industry]],2,FALSE),"-")</f>
        <v>-</v>
      </c>
      <c r="D2306" t="s">
        <v>4133</v>
      </c>
      <c r="E2306">
        <v>242.23915199999999</v>
      </c>
      <c r="F2306">
        <v>16.45</v>
      </c>
      <c r="G2306">
        <v>-65.477803008806404</v>
      </c>
      <c r="H2306">
        <v>-7.8922289405633297</v>
      </c>
      <c r="I2306">
        <v>-21.982031503753799</v>
      </c>
      <c r="J2306">
        <v>-1.9630736164131799</v>
      </c>
      <c r="K2306">
        <v>17.417874110417198</v>
      </c>
      <c r="L2306">
        <v>18.698333592408002</v>
      </c>
      <c r="M2306">
        <v>30.164262868510502</v>
      </c>
      <c r="N2306">
        <v>1.7940065510949601</v>
      </c>
      <c r="O2306">
        <v>60.486322188449797</v>
      </c>
      <c r="P2306">
        <v>16.6666666666666</v>
      </c>
      <c r="Q2306">
        <v>0.20279627540075501</v>
      </c>
    </row>
    <row r="2307" spans="1:17" hidden="1" x14ac:dyDescent="0.3">
      <c r="A2307" t="s">
        <v>4811</v>
      </c>
      <c r="B2307" t="s">
        <v>4812</v>
      </c>
      <c r="C2307" t="str">
        <f>IFERROR(VLOOKUP(Table1[[#This Row],[Ticker]],[1]!Table2[[Symbol]:[Industry]],2,FALSE),"-")</f>
        <v>-</v>
      </c>
      <c r="D2307" t="s">
        <v>46</v>
      </c>
      <c r="E2307">
        <v>242.055556</v>
      </c>
      <c r="F2307">
        <v>106.45</v>
      </c>
      <c r="G2307">
        <v>-20.1889491889028</v>
      </c>
      <c r="H2307">
        <v>5.50083457293373</v>
      </c>
      <c r="I2307">
        <v>-3.6214991314981702</v>
      </c>
      <c r="J2307">
        <v>-12.7580897773974</v>
      </c>
      <c r="M2307">
        <v>42.078831769007699</v>
      </c>
      <c r="O2307">
        <v>31.517144199154501</v>
      </c>
      <c r="P2307">
        <v>16.338797814207599</v>
      </c>
    </row>
    <row r="2308" spans="1:17" hidden="1" x14ac:dyDescent="0.3">
      <c r="A2308" t="s">
        <v>4813</v>
      </c>
      <c r="B2308" t="s">
        <v>4814</v>
      </c>
      <c r="C2308" t="str">
        <f>IFERROR(VLOOKUP(Table1[[#This Row],[Ticker]],[1]!Table2[[Symbol]:[Industry]],2,FALSE),"-")</f>
        <v>-</v>
      </c>
      <c r="D2308" t="s">
        <v>576</v>
      </c>
      <c r="E2308">
        <v>241.60185000000001</v>
      </c>
      <c r="F2308">
        <v>219.23</v>
      </c>
      <c r="G2308">
        <v>-29.6094936848198</v>
      </c>
      <c r="H2308">
        <v>-4.6450889819523402</v>
      </c>
      <c r="I2308">
        <v>-12.929190010750901</v>
      </c>
      <c r="J2308">
        <v>-2.8725570938392</v>
      </c>
      <c r="K2308">
        <v>222.154903837501</v>
      </c>
      <c r="L2308">
        <v>222.41881033746799</v>
      </c>
      <c r="M2308">
        <v>41.103443694051897</v>
      </c>
      <c r="N2308">
        <v>0.84910833888694404</v>
      </c>
      <c r="O2308">
        <v>25.4390366281987</v>
      </c>
      <c r="P2308">
        <v>15.3842105263157</v>
      </c>
      <c r="Q2308">
        <v>1.7390608420081E-2</v>
      </c>
    </row>
    <row r="2309" spans="1:17" hidden="1" x14ac:dyDescent="0.3">
      <c r="A2309" t="s">
        <v>4815</v>
      </c>
      <c r="B2309" t="s">
        <v>4816</v>
      </c>
      <c r="C2309" t="str">
        <f>IFERROR(VLOOKUP(Table1[[#This Row],[Ticker]],[1]!Table2[[Symbol]:[Industry]],2,FALSE),"-")</f>
        <v>-</v>
      </c>
      <c r="D2309" t="s">
        <v>1852</v>
      </c>
      <c r="E2309">
        <v>240.89075366999899</v>
      </c>
      <c r="F2309">
        <v>54</v>
      </c>
      <c r="G2309">
        <v>152.950804237656</v>
      </c>
      <c r="H2309">
        <v>16.9091713539711</v>
      </c>
      <c r="I2309">
        <v>47.2972337008731</v>
      </c>
      <c r="J2309">
        <v>-3.6490377460360701</v>
      </c>
      <c r="K2309">
        <v>46.520380912583903</v>
      </c>
      <c r="L2309">
        <v>38.662299134844297</v>
      </c>
      <c r="M2309">
        <v>68.417484880551399</v>
      </c>
      <c r="N2309">
        <v>0.69825058364291503</v>
      </c>
      <c r="O2309">
        <v>8.5185185185185208</v>
      </c>
      <c r="P2309">
        <v>206.81818181818099</v>
      </c>
      <c r="Q2309">
        <v>0.157639166817542</v>
      </c>
    </row>
    <row r="2310" spans="1:17" hidden="1" x14ac:dyDescent="0.3">
      <c r="A2310" t="s">
        <v>4817</v>
      </c>
      <c r="B2310" t="s">
        <v>4818</v>
      </c>
      <c r="C2310" t="str">
        <f>IFERROR(VLOOKUP(Table1[[#This Row],[Ticker]],[1]!Table2[[Symbol]:[Industry]],2,FALSE),"-")</f>
        <v>-</v>
      </c>
      <c r="D2310" t="s">
        <v>706</v>
      </c>
      <c r="E2310">
        <v>240.83227500000001</v>
      </c>
      <c r="F2310">
        <v>482.75</v>
      </c>
      <c r="G2310">
        <v>125.045417402422</v>
      </c>
      <c r="H2310">
        <v>70.200384605712699</v>
      </c>
      <c r="I2310">
        <v>99.266376231756496</v>
      </c>
      <c r="J2310">
        <v>-5.1644775587614902</v>
      </c>
      <c r="K2310">
        <v>352.443313390279</v>
      </c>
      <c r="L2310">
        <v>270.55372526585398</v>
      </c>
      <c r="M2310">
        <v>70.831111477271605</v>
      </c>
      <c r="N2310">
        <v>1.45600901001334</v>
      </c>
      <c r="O2310">
        <v>10.4919730709476</v>
      </c>
      <c r="P2310">
        <v>165.17440263663801</v>
      </c>
      <c r="Q2310">
        <v>7.1795784957124006E-2</v>
      </c>
    </row>
    <row r="2311" spans="1:17" hidden="1" x14ac:dyDescent="0.3">
      <c r="A2311" t="s">
        <v>4819</v>
      </c>
      <c r="B2311" t="s">
        <v>4820</v>
      </c>
      <c r="C2311" t="str">
        <f>IFERROR(VLOOKUP(Table1[[#This Row],[Ticker]],[1]!Table2[[Symbol]:[Industry]],2,FALSE),"-")</f>
        <v>-</v>
      </c>
      <c r="D2311" t="s">
        <v>89</v>
      </c>
      <c r="E2311">
        <v>240.038254865</v>
      </c>
      <c r="F2311">
        <v>241.65</v>
      </c>
      <c r="G2311">
        <v>13.954635714474399</v>
      </c>
      <c r="H2311">
        <v>44.4714715451614</v>
      </c>
      <c r="I2311">
        <v>5.6424244902326901</v>
      </c>
      <c r="J2311">
        <v>-10.9408427648175</v>
      </c>
      <c r="K2311">
        <v>199.762276153166</v>
      </c>
      <c r="L2311">
        <v>188.58721183786801</v>
      </c>
      <c r="M2311">
        <v>55.657840767236301</v>
      </c>
      <c r="N2311">
        <v>5.1258765711524603</v>
      </c>
      <c r="O2311">
        <v>29.919304779639901</v>
      </c>
      <c r="P2311">
        <v>67.8125</v>
      </c>
      <c r="Q2311">
        <v>9.3364423260301005E-2</v>
      </c>
    </row>
    <row r="2312" spans="1:17" hidden="1" x14ac:dyDescent="0.3">
      <c r="A2312" t="s">
        <v>4821</v>
      </c>
      <c r="B2312" t="s">
        <v>4822</v>
      </c>
      <c r="C2312" t="str">
        <f>IFERROR(VLOOKUP(Table1[[#This Row],[Ticker]],[1]!Table2[[Symbol]:[Industry]],2,FALSE),"-")</f>
        <v>-</v>
      </c>
      <c r="D2312" t="s">
        <v>231</v>
      </c>
      <c r="E2312">
        <v>239.4337275</v>
      </c>
      <c r="F2312">
        <v>176.48</v>
      </c>
      <c r="G2312">
        <v>-60.868215172642401</v>
      </c>
      <c r="H2312">
        <v>-5.5183764465673804</v>
      </c>
      <c r="I2312">
        <v>-39.131361437785998</v>
      </c>
      <c r="J2312">
        <v>-3.3291021973660002</v>
      </c>
      <c r="K2312">
        <v>188.36914540847101</v>
      </c>
      <c r="L2312">
        <v>214.27396986680901</v>
      </c>
      <c r="M2312">
        <v>40.459938086885401</v>
      </c>
      <c r="N2312">
        <v>0.60366004569652099</v>
      </c>
      <c r="O2312">
        <v>153.85312783318199</v>
      </c>
      <c r="P2312">
        <v>6.56361330837509</v>
      </c>
      <c r="Q2312">
        <v>3.98076231598E-2</v>
      </c>
    </row>
    <row r="2313" spans="1:17" hidden="1" x14ac:dyDescent="0.3">
      <c r="A2313" t="s">
        <v>4823</v>
      </c>
      <c r="B2313" t="s">
        <v>4824</v>
      </c>
      <c r="C2313" t="str">
        <f>IFERROR(VLOOKUP(Table1[[#This Row],[Ticker]],[1]!Table2[[Symbol]:[Industry]],2,FALSE),"-")</f>
        <v>-</v>
      </c>
      <c r="D2313" t="s">
        <v>573</v>
      </c>
      <c r="E2313">
        <v>239.14017411</v>
      </c>
      <c r="F2313">
        <v>398.15</v>
      </c>
      <c r="G2313">
        <v>-40.976469256057499</v>
      </c>
      <c r="H2313">
        <v>-5.3980220718968601</v>
      </c>
      <c r="I2313">
        <v>-10.3894230697274</v>
      </c>
      <c r="J2313">
        <v>2.59846810889713</v>
      </c>
      <c r="K2313">
        <v>388.85140010442598</v>
      </c>
      <c r="L2313">
        <v>391.60276187396897</v>
      </c>
      <c r="M2313">
        <v>70.652982032151996</v>
      </c>
      <c r="N2313">
        <v>0.88827152950615196</v>
      </c>
      <c r="O2313">
        <v>20.042697475825602</v>
      </c>
      <c r="P2313">
        <v>24.421874999999901</v>
      </c>
      <c r="Q2313">
        <v>6.5236158574586006E-2</v>
      </c>
    </row>
    <row r="2314" spans="1:17" hidden="1" x14ac:dyDescent="0.3">
      <c r="A2314" t="s">
        <v>4825</v>
      </c>
      <c r="B2314" t="s">
        <v>4826</v>
      </c>
      <c r="C2314" t="str">
        <f>IFERROR(VLOOKUP(Table1[[#This Row],[Ticker]],[1]!Table2[[Symbol]:[Industry]],2,FALSE),"-")</f>
        <v>-</v>
      </c>
      <c r="D2314" t="s">
        <v>1054</v>
      </c>
      <c r="E2314">
        <v>238.49601957499999</v>
      </c>
      <c r="F2314">
        <v>6.95</v>
      </c>
      <c r="G2314">
        <v>102.633136700667</v>
      </c>
      <c r="H2314">
        <v>10.695841297303501</v>
      </c>
      <c r="I2314">
        <v>22.485376402085301</v>
      </c>
      <c r="J2314">
        <v>-10.5582699981678</v>
      </c>
      <c r="K2314">
        <v>6.4948310560132496</v>
      </c>
      <c r="L2314">
        <v>5.4662285886950297</v>
      </c>
      <c r="M2314">
        <v>62.613114744749403</v>
      </c>
      <c r="N2314">
        <v>0.85371882765415197</v>
      </c>
      <c r="O2314">
        <v>24.028776978417199</v>
      </c>
      <c r="Q2314">
        <v>6.9838717639412004E-2</v>
      </c>
    </row>
    <row r="2315" spans="1:17" hidden="1" x14ac:dyDescent="0.3">
      <c r="A2315" t="s">
        <v>4827</v>
      </c>
      <c r="B2315" t="s">
        <v>4828</v>
      </c>
      <c r="C2315" t="str">
        <f>IFERROR(VLOOKUP(Table1[[#This Row],[Ticker]],[1]!Table2[[Symbol]:[Industry]],2,FALSE),"-")</f>
        <v>-</v>
      </c>
      <c r="D2315" t="s">
        <v>163</v>
      </c>
      <c r="E2315">
        <v>237.85585599999999</v>
      </c>
      <c r="F2315">
        <v>774.6</v>
      </c>
      <c r="G2315">
        <v>89.3789894193105</v>
      </c>
      <c r="H2315">
        <v>-13.385109318819399</v>
      </c>
      <c r="I2315">
        <v>-7.4901730997082E-2</v>
      </c>
      <c r="J2315">
        <v>-6.4547934207389996</v>
      </c>
      <c r="K2315">
        <v>844.91678760336004</v>
      </c>
      <c r="L2315">
        <v>774.20549175857695</v>
      </c>
      <c r="M2315">
        <v>44.325161931157801</v>
      </c>
      <c r="N2315">
        <v>0.75332866866293502</v>
      </c>
      <c r="O2315">
        <v>77.510973405628704</v>
      </c>
      <c r="P2315">
        <v>138.11865969873901</v>
      </c>
      <c r="Q2315">
        <v>0.16750576949184001</v>
      </c>
    </row>
    <row r="2316" spans="1:17" hidden="1" x14ac:dyDescent="0.3">
      <c r="A2316" t="s">
        <v>4829</v>
      </c>
      <c r="B2316" t="s">
        <v>4830</v>
      </c>
      <c r="C2316" t="str">
        <f>IFERROR(VLOOKUP(Table1[[#This Row],[Ticker]],[1]!Table2[[Symbol]:[Industry]],2,FALSE),"-")</f>
        <v>-</v>
      </c>
      <c r="D2316" t="s">
        <v>138</v>
      </c>
      <c r="E2316">
        <v>236.80541640000001</v>
      </c>
      <c r="F2316">
        <v>130.36000000000001</v>
      </c>
      <c r="G2316">
        <v>-11.273819035556199</v>
      </c>
      <c r="H2316">
        <v>14.6067775519554</v>
      </c>
      <c r="I2316">
        <v>18.945210413986299</v>
      </c>
      <c r="J2316">
        <v>4.9876940494763202</v>
      </c>
      <c r="K2316">
        <v>119.49720600301799</v>
      </c>
      <c r="L2316">
        <v>103.282849922474</v>
      </c>
      <c r="M2316">
        <v>67.857560664731295</v>
      </c>
      <c r="N2316">
        <v>0.22331241327659099</v>
      </c>
      <c r="O2316">
        <v>18.809450751764299</v>
      </c>
      <c r="P2316">
        <v>85.698005698005701</v>
      </c>
      <c r="Q2316">
        <v>7.0932974978916999E-2</v>
      </c>
    </row>
    <row r="2317" spans="1:17" hidden="1" x14ac:dyDescent="0.3">
      <c r="A2317" t="s">
        <v>4831</v>
      </c>
      <c r="B2317" t="s">
        <v>4832</v>
      </c>
      <c r="C2317" t="str">
        <f>IFERROR(VLOOKUP(Table1[[#This Row],[Ticker]],[1]!Table2[[Symbol]:[Industry]],2,FALSE),"-")</f>
        <v>-</v>
      </c>
      <c r="D2317" t="s">
        <v>118</v>
      </c>
      <c r="E2317">
        <v>236.4463872</v>
      </c>
      <c r="F2317">
        <v>105.82</v>
      </c>
      <c r="G2317">
        <v>16.824498979555798</v>
      </c>
      <c r="H2317">
        <v>-16.945973937704501</v>
      </c>
      <c r="I2317">
        <v>-2.1219714622960701</v>
      </c>
      <c r="J2317">
        <v>-6.1397322894747299</v>
      </c>
      <c r="K2317">
        <v>113.441214961559</v>
      </c>
      <c r="L2317">
        <v>96.161682141519805</v>
      </c>
      <c r="M2317">
        <v>29.2180130238362</v>
      </c>
      <c r="N2317">
        <v>8.7402040078148002E-2</v>
      </c>
      <c r="O2317">
        <v>56.3031563031563</v>
      </c>
      <c r="P2317">
        <v>64.316770186335305</v>
      </c>
      <c r="Q2317">
        <v>2.7188269122887E-2</v>
      </c>
    </row>
    <row r="2318" spans="1:17" hidden="1" x14ac:dyDescent="0.3">
      <c r="A2318" t="s">
        <v>4833</v>
      </c>
      <c r="B2318" t="s">
        <v>4834</v>
      </c>
      <c r="C2318" t="str">
        <f>IFERROR(VLOOKUP(Table1[[#This Row],[Ticker]],[1]!Table2[[Symbol]:[Industry]],2,FALSE),"-")</f>
        <v>-</v>
      </c>
      <c r="D2318" t="s">
        <v>365</v>
      </c>
      <c r="E2318">
        <v>236.2646871</v>
      </c>
      <c r="F2318">
        <v>378.75</v>
      </c>
      <c r="G2318">
        <v>72.268622571869699</v>
      </c>
      <c r="H2318">
        <v>-7.8927850679680498</v>
      </c>
      <c r="I2318">
        <v>-40.095773230463003</v>
      </c>
      <c r="J2318">
        <v>-5.0966767339191801</v>
      </c>
      <c r="K2318">
        <v>402.57329325972597</v>
      </c>
      <c r="L2318">
        <v>372.94265114683799</v>
      </c>
      <c r="M2318">
        <v>39.776364457391601</v>
      </c>
      <c r="N2318">
        <v>0.50328729062733801</v>
      </c>
      <c r="O2318">
        <v>39.485148514851403</v>
      </c>
      <c r="P2318">
        <v>101.302152537868</v>
      </c>
      <c r="Q2318">
        <v>0.14457819037415601</v>
      </c>
    </row>
    <row r="2319" spans="1:17" hidden="1" x14ac:dyDescent="0.3">
      <c r="A2319" t="s">
        <v>4835</v>
      </c>
      <c r="B2319" t="s">
        <v>4836</v>
      </c>
      <c r="C2319" t="str">
        <f>IFERROR(VLOOKUP(Table1[[#This Row],[Ticker]],[1]!Table2[[Symbol]:[Industry]],2,FALSE),"-")</f>
        <v>-</v>
      </c>
      <c r="D2319" t="s">
        <v>231</v>
      </c>
      <c r="E2319">
        <v>235.94479999999999</v>
      </c>
      <c r="F2319">
        <v>135.15</v>
      </c>
      <c r="G2319">
        <v>29.036645472597499</v>
      </c>
      <c r="H2319">
        <v>3.7494449644828101</v>
      </c>
      <c r="I2319">
        <v>45.604095530002198</v>
      </c>
      <c r="J2319">
        <v>-6.08233171546898</v>
      </c>
      <c r="K2319">
        <v>129.113054492971</v>
      </c>
      <c r="M2319">
        <v>39.693993020750497</v>
      </c>
      <c r="N2319">
        <v>0.26914878225222999</v>
      </c>
      <c r="O2319">
        <v>35.035146133925203</v>
      </c>
      <c r="P2319">
        <v>75.519480519480496</v>
      </c>
    </row>
    <row r="2320" spans="1:17" hidden="1" x14ac:dyDescent="0.3">
      <c r="A2320" t="s">
        <v>4837</v>
      </c>
      <c r="B2320" t="s">
        <v>4838</v>
      </c>
      <c r="C2320" t="str">
        <f>IFERROR(VLOOKUP(Table1[[#This Row],[Ticker]],[1]!Table2[[Symbol]:[Industry]],2,FALSE),"-")</f>
        <v>-</v>
      </c>
      <c r="D2320" t="s">
        <v>4839</v>
      </c>
      <c r="E2320">
        <v>235.4694939</v>
      </c>
      <c r="F2320">
        <v>22.7</v>
      </c>
      <c r="G2320">
        <v>-47.525450971384899</v>
      </c>
      <c r="H2320">
        <v>-8.7650837784558799</v>
      </c>
      <c r="I2320">
        <v>-30.9580009139802</v>
      </c>
      <c r="J2320">
        <v>-8.5680477016611203</v>
      </c>
      <c r="K2320">
        <v>24.4992467197373</v>
      </c>
      <c r="L2320">
        <v>27.912360918449899</v>
      </c>
      <c r="M2320">
        <v>33.800818165822697</v>
      </c>
      <c r="N2320">
        <v>0.588573598321532</v>
      </c>
      <c r="O2320">
        <v>59.9118942731277</v>
      </c>
      <c r="P2320">
        <v>11.219990200881901</v>
      </c>
      <c r="Q2320">
        <v>-6.7963068797330002E-3</v>
      </c>
    </row>
    <row r="2321" spans="1:17" hidden="1" x14ac:dyDescent="0.3">
      <c r="A2321" t="s">
        <v>4840</v>
      </c>
      <c r="B2321" t="s">
        <v>4841</v>
      </c>
      <c r="C2321" t="str">
        <f>IFERROR(VLOOKUP(Table1[[#This Row],[Ticker]],[1]!Table2[[Symbol]:[Industry]],2,FALSE),"-")</f>
        <v>-</v>
      </c>
      <c r="D2321" t="s">
        <v>118</v>
      </c>
      <c r="E2321">
        <v>235.3289</v>
      </c>
      <c r="F2321">
        <v>296.05</v>
      </c>
      <c r="G2321">
        <v>118.375394983291</v>
      </c>
      <c r="H2321">
        <v>31.367447010124899</v>
      </c>
      <c r="I2321">
        <v>6.6567358077305601</v>
      </c>
      <c r="J2321">
        <v>4.0578989147210196</v>
      </c>
      <c r="K2321">
        <v>266.63407319556302</v>
      </c>
      <c r="L2321">
        <v>229.80018126477901</v>
      </c>
      <c r="M2321">
        <v>77.674816007718803</v>
      </c>
      <c r="N2321">
        <v>1.2525906450893201</v>
      </c>
      <c r="O2321">
        <v>29.946807725669501</v>
      </c>
      <c r="P2321">
        <v>212.26369168356999</v>
      </c>
    </row>
    <row r="2322" spans="1:17" hidden="1" x14ac:dyDescent="0.3">
      <c r="A2322" t="s">
        <v>4842</v>
      </c>
      <c r="B2322" t="s">
        <v>4843</v>
      </c>
      <c r="C2322" t="str">
        <f>IFERROR(VLOOKUP(Table1[[#This Row],[Ticker]],[1]!Table2[[Symbol]:[Industry]],2,FALSE),"-")</f>
        <v>-</v>
      </c>
      <c r="D2322" t="s">
        <v>741</v>
      </c>
      <c r="E2322">
        <v>235.24006722999999</v>
      </c>
      <c r="F2322">
        <v>22.71</v>
      </c>
      <c r="G2322">
        <v>11.0306121334213</v>
      </c>
      <c r="H2322">
        <v>2.07621746312762</v>
      </c>
      <c r="I2322">
        <v>2.6961918966795499</v>
      </c>
      <c r="J2322">
        <v>-0.22735246986923399</v>
      </c>
      <c r="K2322">
        <v>21.667787564171899</v>
      </c>
      <c r="L2322">
        <v>19.786056502908998</v>
      </c>
      <c r="M2322">
        <v>52.769297021364501</v>
      </c>
      <c r="N2322">
        <v>1.4037029944574999</v>
      </c>
      <c r="O2322">
        <v>2.8181417877586901</v>
      </c>
      <c r="P2322">
        <v>45.960537309595701</v>
      </c>
      <c r="Q2322">
        <v>2.7288076423579999E-3</v>
      </c>
    </row>
    <row r="2323" spans="1:17" hidden="1" x14ac:dyDescent="0.3">
      <c r="A2323" t="s">
        <v>4844</v>
      </c>
      <c r="B2323" t="s">
        <v>4845</v>
      </c>
      <c r="C2323" t="str">
        <f>IFERROR(VLOOKUP(Table1[[#This Row],[Ticker]],[1]!Table2[[Symbol]:[Industry]],2,FALSE),"-")</f>
        <v>-</v>
      </c>
      <c r="D2323" t="s">
        <v>204</v>
      </c>
      <c r="E2323">
        <v>235.0692588</v>
      </c>
      <c r="F2323">
        <v>1.99</v>
      </c>
      <c r="G2323">
        <v>42.518194171932102</v>
      </c>
      <c r="H2323">
        <v>-7.1592440798846404</v>
      </c>
      <c r="I2323">
        <v>-15.864138161021399</v>
      </c>
      <c r="J2323">
        <v>-1.57427574382017</v>
      </c>
      <c r="K2323">
        <v>2.0827468266382199</v>
      </c>
      <c r="L2323">
        <v>2.0134442796224601</v>
      </c>
      <c r="M2323">
        <v>37.613856731328198</v>
      </c>
      <c r="N2323">
        <v>0.51969054177211804</v>
      </c>
      <c r="O2323">
        <v>49.246231155778901</v>
      </c>
      <c r="P2323">
        <v>74.561403508771903</v>
      </c>
      <c r="Q2323">
        <v>-4.0677744401848001E-2</v>
      </c>
    </row>
    <row r="2324" spans="1:17" hidden="1" x14ac:dyDescent="0.3">
      <c r="A2324" t="s">
        <v>4846</v>
      </c>
      <c r="B2324" t="s">
        <v>4847</v>
      </c>
      <c r="C2324" t="str">
        <f>IFERROR(VLOOKUP(Table1[[#This Row],[Ticker]],[1]!Table2[[Symbol]:[Industry]],2,FALSE),"-")</f>
        <v>-</v>
      </c>
      <c r="D2324" t="s">
        <v>138</v>
      </c>
      <c r="E2324">
        <v>234.64113750000001</v>
      </c>
      <c r="F2324">
        <v>14.86</v>
      </c>
      <c r="G2324">
        <v>-108.837824611282</v>
      </c>
      <c r="H2324">
        <v>-2.5508126473819899</v>
      </c>
      <c r="I2324">
        <v>-41.160897566943603</v>
      </c>
      <c r="J2324">
        <v>-0.516517735272363</v>
      </c>
      <c r="K2324">
        <v>15.066505617689399</v>
      </c>
      <c r="L2324">
        <v>27.367394417403599</v>
      </c>
      <c r="M2324">
        <v>55.932603920917302</v>
      </c>
      <c r="N2324">
        <v>1.1036240519173799</v>
      </c>
      <c r="O2324">
        <v>511.84387617765799</v>
      </c>
      <c r="P2324">
        <v>44.4120505344995</v>
      </c>
      <c r="Q2324">
        <v>-1.3188531191704E-2</v>
      </c>
    </row>
    <row r="2325" spans="1:17" hidden="1" x14ac:dyDescent="0.3">
      <c r="A2325" t="s">
        <v>4848</v>
      </c>
      <c r="B2325" t="s">
        <v>4849</v>
      </c>
      <c r="C2325" t="str">
        <f>IFERROR(VLOOKUP(Table1[[#This Row],[Ticker]],[1]!Table2[[Symbol]:[Industry]],2,FALSE),"-")</f>
        <v>-</v>
      </c>
      <c r="D2325" t="s">
        <v>204</v>
      </c>
      <c r="E2325">
        <v>234.19797819999999</v>
      </c>
      <c r="F2325">
        <v>253.2</v>
      </c>
      <c r="G2325">
        <v>76.903842949820501</v>
      </c>
      <c r="H2325">
        <v>17.317684019540099</v>
      </c>
      <c r="I2325">
        <v>76.4186645897272</v>
      </c>
      <c r="J2325">
        <v>5.1210864239755596</v>
      </c>
      <c r="K2325">
        <v>224.549662567182</v>
      </c>
      <c r="L2325">
        <v>184.15600305867201</v>
      </c>
      <c r="M2325">
        <v>44.757536013398102</v>
      </c>
      <c r="N2325">
        <v>0.81618019310006795</v>
      </c>
      <c r="O2325">
        <v>14.5339652448657</v>
      </c>
      <c r="P2325">
        <v>121.81340341655699</v>
      </c>
      <c r="Q2325">
        <v>0.137273748943222</v>
      </c>
    </row>
    <row r="2326" spans="1:17" hidden="1" x14ac:dyDescent="0.3">
      <c r="A2326" t="s">
        <v>4850</v>
      </c>
      <c r="B2326" t="s">
        <v>4851</v>
      </c>
      <c r="C2326" t="str">
        <f>IFERROR(VLOOKUP(Table1[[#This Row],[Ticker]],[1]!Table2[[Symbol]:[Industry]],2,FALSE),"-")</f>
        <v>-</v>
      </c>
      <c r="D2326" t="s">
        <v>357</v>
      </c>
      <c r="E2326">
        <v>233.8125</v>
      </c>
      <c r="F2326">
        <v>180.7</v>
      </c>
      <c r="G2326">
        <v>29.475241963825599</v>
      </c>
      <c r="H2326">
        <v>-1.55987355160418</v>
      </c>
      <c r="I2326">
        <v>50.3267128841984</v>
      </c>
      <c r="J2326">
        <v>-3.3099918060731</v>
      </c>
      <c r="K2326">
        <v>175.69740897766201</v>
      </c>
      <c r="L2326">
        <v>143.397817040989</v>
      </c>
      <c r="M2326">
        <v>40.331532063782198</v>
      </c>
      <c r="N2326">
        <v>0.379603826165549</v>
      </c>
      <c r="O2326">
        <v>16.048699501936898</v>
      </c>
      <c r="P2326">
        <v>88.2291666666666</v>
      </c>
    </row>
    <row r="2327" spans="1:17" hidden="1" x14ac:dyDescent="0.3">
      <c r="A2327" t="s">
        <v>4852</v>
      </c>
      <c r="B2327" t="s">
        <v>4853</v>
      </c>
      <c r="C2327" t="str">
        <f>IFERROR(VLOOKUP(Table1[[#This Row],[Ticker]],[1]!Table2[[Symbol]:[Industry]],2,FALSE),"-")</f>
        <v>-</v>
      </c>
      <c r="D2327" t="s">
        <v>1401</v>
      </c>
      <c r="E2327">
        <v>233.68087700999999</v>
      </c>
      <c r="F2327">
        <v>222.25</v>
      </c>
      <c r="G2327">
        <v>56.949733632327401</v>
      </c>
      <c r="H2327">
        <v>9.1732121088070606</v>
      </c>
      <c r="I2327">
        <v>3.16867555446502</v>
      </c>
      <c r="J2327">
        <v>8.4483880390781998</v>
      </c>
      <c r="K2327">
        <v>194.88875833112701</v>
      </c>
      <c r="L2327">
        <v>176.113349836661</v>
      </c>
      <c r="M2327">
        <v>75.4003363793788</v>
      </c>
      <c r="N2327">
        <v>1.2783448858502799</v>
      </c>
      <c r="O2327">
        <v>11.968503937007799</v>
      </c>
      <c r="P2327">
        <v>100.949367088607</v>
      </c>
      <c r="Q2327">
        <v>4.8223566221398999E-2</v>
      </c>
    </row>
    <row r="2328" spans="1:17" hidden="1" x14ac:dyDescent="0.3">
      <c r="A2328" t="s">
        <v>4854</v>
      </c>
      <c r="B2328" t="s">
        <v>4855</v>
      </c>
      <c r="C2328" t="str">
        <f>IFERROR(VLOOKUP(Table1[[#This Row],[Ticker]],[1]!Table2[[Symbol]:[Industry]],2,FALSE),"-")</f>
        <v>-</v>
      </c>
      <c r="D2328" t="s">
        <v>750</v>
      </c>
      <c r="E2328">
        <v>233.54955649999999</v>
      </c>
      <c r="F2328">
        <v>101</v>
      </c>
      <c r="G2328">
        <v>-55.712295846216698</v>
      </c>
      <c r="H2328">
        <v>-0.93587292760354901</v>
      </c>
      <c r="I2328">
        <v>-6.0382611520084097</v>
      </c>
      <c r="J2328">
        <v>-12.400755217164299</v>
      </c>
      <c r="K2328">
        <v>101.84760852799199</v>
      </c>
      <c r="M2328">
        <v>38.8838014721318</v>
      </c>
      <c r="N2328">
        <v>0.73281141822442297</v>
      </c>
      <c r="O2328">
        <v>43.564356435643496</v>
      </c>
      <c r="P2328">
        <v>54.080854309687197</v>
      </c>
    </row>
    <row r="2329" spans="1:17" hidden="1" x14ac:dyDescent="0.3">
      <c r="A2329" t="s">
        <v>4856</v>
      </c>
      <c r="B2329" t="s">
        <v>4857</v>
      </c>
      <c r="C2329" t="str">
        <f>IFERROR(VLOOKUP(Table1[[#This Row],[Ticker]],[1]!Table2[[Symbol]:[Industry]],2,FALSE),"-")</f>
        <v>-</v>
      </c>
      <c r="D2329" t="s">
        <v>895</v>
      </c>
      <c r="E2329">
        <v>233.500428</v>
      </c>
      <c r="F2329">
        <v>36.97</v>
      </c>
      <c r="G2329">
        <v>-8.7799538931770904</v>
      </c>
      <c r="H2329">
        <v>-8.9730009647315896</v>
      </c>
      <c r="I2329">
        <v>-3.7947101261134102</v>
      </c>
      <c r="J2329">
        <v>-8.8857761246274904</v>
      </c>
      <c r="K2329">
        <v>34.796740740958001</v>
      </c>
      <c r="L2329">
        <v>32.401350527423503</v>
      </c>
      <c r="M2329">
        <v>49.382517665357099</v>
      </c>
      <c r="N2329">
        <v>0.62547670651637999</v>
      </c>
      <c r="O2329">
        <v>10.0622126048147</v>
      </c>
      <c r="P2329">
        <v>39.299171062547103</v>
      </c>
      <c r="Q2329">
        <v>-8.4778503807770005E-3</v>
      </c>
    </row>
    <row r="2330" spans="1:17" hidden="1" x14ac:dyDescent="0.3">
      <c r="A2330" t="s">
        <v>4858</v>
      </c>
      <c r="B2330" t="s">
        <v>4859</v>
      </c>
      <c r="C2330" t="str">
        <f>IFERROR(VLOOKUP(Table1[[#This Row],[Ticker]],[1]!Table2[[Symbol]:[Industry]],2,FALSE),"-")</f>
        <v>-</v>
      </c>
      <c r="D2330" t="s">
        <v>538</v>
      </c>
      <c r="E2330">
        <v>232.24827659499999</v>
      </c>
      <c r="F2330">
        <v>219.88</v>
      </c>
      <c r="G2330">
        <v>149.64834582614199</v>
      </c>
      <c r="H2330">
        <v>-5.5073774464764904</v>
      </c>
      <c r="I2330">
        <v>63.931834251052599</v>
      </c>
      <c r="J2330">
        <v>1.2121195623771099</v>
      </c>
      <c r="K2330">
        <v>200.57105882475599</v>
      </c>
      <c r="L2330">
        <v>158.89057961628299</v>
      </c>
      <c r="M2330">
        <v>81.2031880008347</v>
      </c>
      <c r="N2330">
        <v>0.363045306127252</v>
      </c>
      <c r="O2330">
        <v>4.7616881935601301</v>
      </c>
      <c r="P2330">
        <v>190.07915567282299</v>
      </c>
      <c r="Q2330">
        <v>0.135299565153644</v>
      </c>
    </row>
    <row r="2331" spans="1:17" hidden="1" x14ac:dyDescent="0.3">
      <c r="A2331" t="s">
        <v>4860</v>
      </c>
      <c r="B2331" t="s">
        <v>4861</v>
      </c>
      <c r="C2331" t="str">
        <f>IFERROR(VLOOKUP(Table1[[#This Row],[Ticker]],[1]!Table2[[Symbol]:[Industry]],2,FALSE),"-")</f>
        <v>-</v>
      </c>
      <c r="D2331" t="s">
        <v>305</v>
      </c>
      <c r="E2331">
        <v>232.22747727999999</v>
      </c>
      <c r="F2331">
        <v>135.38999999999999</v>
      </c>
      <c r="G2331">
        <v>-42.605186525207301</v>
      </c>
      <c r="H2331">
        <v>0.15161270991593501</v>
      </c>
      <c r="I2331">
        <v>-33.174718268769901</v>
      </c>
      <c r="J2331">
        <v>8.2984125977041606E-2</v>
      </c>
      <c r="K2331">
        <v>135.35884449974401</v>
      </c>
      <c r="L2331">
        <v>140.50383010681099</v>
      </c>
      <c r="M2331">
        <v>55.827397135527697</v>
      </c>
      <c r="N2331">
        <v>0.86039658039488498</v>
      </c>
      <c r="O2331">
        <v>35.091217962921903</v>
      </c>
      <c r="P2331">
        <v>9.4502829426030601</v>
      </c>
      <c r="Q2331">
        <v>1.4987924405584E-2</v>
      </c>
    </row>
    <row r="2332" spans="1:17" hidden="1" x14ac:dyDescent="0.3">
      <c r="A2332" t="s">
        <v>4862</v>
      </c>
      <c r="B2332" t="s">
        <v>4863</v>
      </c>
      <c r="C2332" t="str">
        <f>IFERROR(VLOOKUP(Table1[[#This Row],[Ticker]],[1]!Table2[[Symbol]:[Industry]],2,FALSE),"-")</f>
        <v>-</v>
      </c>
      <c r="D2332" t="s">
        <v>54</v>
      </c>
      <c r="E2332">
        <v>232.22603898</v>
      </c>
      <c r="F2332">
        <v>166.95</v>
      </c>
      <c r="G2332">
        <v>15.888345034001</v>
      </c>
      <c r="H2332">
        <v>-10.6177631802951</v>
      </c>
      <c r="I2332">
        <v>6.4865385452710402</v>
      </c>
      <c r="J2332">
        <v>-3.16028914609717</v>
      </c>
      <c r="K2332">
        <v>174.778204901659</v>
      </c>
      <c r="L2332">
        <v>157.691921720468</v>
      </c>
      <c r="M2332">
        <v>45.4867620013056</v>
      </c>
      <c r="N2332">
        <v>0.79173068648330402</v>
      </c>
      <c r="O2332">
        <v>39.502845163222503</v>
      </c>
      <c r="P2332">
        <v>80.584099513250294</v>
      </c>
      <c r="Q2332">
        <v>8.0132868301665994E-2</v>
      </c>
    </row>
    <row r="2333" spans="1:17" hidden="1" x14ac:dyDescent="0.3">
      <c r="A2333" t="s">
        <v>4864</v>
      </c>
      <c r="B2333" t="s">
        <v>4865</v>
      </c>
      <c r="C2333" t="str">
        <f>IFERROR(VLOOKUP(Table1[[#This Row],[Ticker]],[1]!Table2[[Symbol]:[Industry]],2,FALSE),"-")</f>
        <v>-</v>
      </c>
      <c r="D2333" t="s">
        <v>177</v>
      </c>
      <c r="E2333">
        <v>232.03440000000001</v>
      </c>
      <c r="F2333">
        <v>16.739999999999998</v>
      </c>
      <c r="G2333">
        <v>-6.3961673286363103</v>
      </c>
      <c r="H2333">
        <v>60.720692728962</v>
      </c>
      <c r="I2333">
        <v>43.254850323963801</v>
      </c>
      <c r="J2333">
        <v>-8.2099203791328108</v>
      </c>
      <c r="K2333">
        <v>13.942474331843201</v>
      </c>
      <c r="L2333">
        <v>11.054572984213801</v>
      </c>
      <c r="M2333">
        <v>53.023497136304897</v>
      </c>
      <c r="N2333">
        <v>0.57745858805346195</v>
      </c>
      <c r="O2333">
        <v>17.264038231780098</v>
      </c>
      <c r="P2333">
        <v>119.109947643979</v>
      </c>
      <c r="Q2333">
        <v>0.163347853690475</v>
      </c>
    </row>
    <row r="2334" spans="1:17" hidden="1" x14ac:dyDescent="0.3">
      <c r="A2334" t="s">
        <v>4866</v>
      </c>
      <c r="B2334" t="s">
        <v>4867</v>
      </c>
      <c r="C2334" t="str">
        <f>IFERROR(VLOOKUP(Table1[[#This Row],[Ticker]],[1]!Table2[[Symbol]:[Industry]],2,FALSE),"-")</f>
        <v>-</v>
      </c>
      <c r="D2334" t="s">
        <v>138</v>
      </c>
      <c r="E2334">
        <v>231.78795600000001</v>
      </c>
      <c r="F2334">
        <v>4.8899999999999997</v>
      </c>
      <c r="G2334">
        <v>66.566470034001</v>
      </c>
      <c r="H2334">
        <v>15.0396719953097</v>
      </c>
      <c r="I2334">
        <v>-15.634396740277399</v>
      </c>
      <c r="J2334">
        <v>-0.58417673391918201</v>
      </c>
      <c r="K2334">
        <v>4.3226292872465901</v>
      </c>
      <c r="L2334">
        <v>4.2694130216893802</v>
      </c>
      <c r="M2334">
        <v>58.850296388656901</v>
      </c>
      <c r="N2334">
        <v>1.1912854391287799</v>
      </c>
      <c r="O2334">
        <v>18.609406952965202</v>
      </c>
      <c r="P2334">
        <v>108.085106382978</v>
      </c>
      <c r="Q2334">
        <v>3.4356849399836999E-2</v>
      </c>
    </row>
    <row r="2335" spans="1:17" hidden="1" x14ac:dyDescent="0.3">
      <c r="A2335" t="s">
        <v>4868</v>
      </c>
      <c r="B2335" t="s">
        <v>4869</v>
      </c>
      <c r="C2335" t="str">
        <f>IFERROR(VLOOKUP(Table1[[#This Row],[Ticker]],[1]!Table2[[Symbol]:[Industry]],2,FALSE),"-")</f>
        <v>-</v>
      </c>
      <c r="D2335" t="s">
        <v>1401</v>
      </c>
      <c r="E2335">
        <v>231.69300277199901</v>
      </c>
      <c r="F2335">
        <v>75.349999999999994</v>
      </c>
      <c r="G2335">
        <v>77.971964539495502</v>
      </c>
      <c r="H2335">
        <v>-0.56007512177344898</v>
      </c>
      <c r="I2335">
        <v>79.264199989624501</v>
      </c>
      <c r="J2335">
        <v>-6.5964007578682899</v>
      </c>
      <c r="K2335">
        <v>62.374870922763598</v>
      </c>
      <c r="L2335">
        <v>46.8988667556971</v>
      </c>
      <c r="M2335">
        <v>54.335840388137399</v>
      </c>
      <c r="N2335">
        <v>0.468277168915543</v>
      </c>
      <c r="O2335">
        <v>6.3968148639681699</v>
      </c>
      <c r="P2335">
        <v>168.05407328352899</v>
      </c>
      <c r="Q2335">
        <v>0.12554697339529</v>
      </c>
    </row>
    <row r="2336" spans="1:17" hidden="1" x14ac:dyDescent="0.3">
      <c r="A2336" t="s">
        <v>4870</v>
      </c>
      <c r="B2336" t="s">
        <v>4871</v>
      </c>
      <c r="C2336" t="str">
        <f>IFERROR(VLOOKUP(Table1[[#This Row],[Ticker]],[1]!Table2[[Symbol]:[Industry]],2,FALSE),"-")</f>
        <v>-</v>
      </c>
      <c r="D2336" t="s">
        <v>1665</v>
      </c>
      <c r="E2336">
        <v>231.63076864000001</v>
      </c>
      <c r="F2336">
        <v>84.55</v>
      </c>
      <c r="G2336">
        <v>294.77599384352402</v>
      </c>
      <c r="H2336">
        <v>49.386629202127502</v>
      </c>
      <c r="I2336">
        <v>4.3318203538728897</v>
      </c>
      <c r="J2336">
        <v>7.6403663470207803</v>
      </c>
      <c r="K2336">
        <v>59.751161629622601</v>
      </c>
      <c r="L2336">
        <v>49.379725743608702</v>
      </c>
      <c r="M2336">
        <v>99.768565700617103</v>
      </c>
      <c r="N2336">
        <v>0.68656168006348495</v>
      </c>
      <c r="O2336">
        <v>0</v>
      </c>
      <c r="P2336">
        <v>367.12707182320401</v>
      </c>
      <c r="Q2336">
        <v>9.7547601850199006E-2</v>
      </c>
    </row>
    <row r="2337" spans="1:17" hidden="1" x14ac:dyDescent="0.3">
      <c r="A2337" t="s">
        <v>4872</v>
      </c>
      <c r="B2337" t="s">
        <v>4873</v>
      </c>
      <c r="C2337" t="str">
        <f>IFERROR(VLOOKUP(Table1[[#This Row],[Ticker]],[1]!Table2[[Symbol]:[Industry]],2,FALSE),"-")</f>
        <v>-</v>
      </c>
      <c r="E2337">
        <v>231.52502132500001</v>
      </c>
      <c r="F2337">
        <v>43.53</v>
      </c>
      <c r="G2337">
        <v>2.0809278653263501</v>
      </c>
      <c r="H2337">
        <v>-0.22697325010428401</v>
      </c>
      <c r="I2337">
        <v>-12.074013487929999</v>
      </c>
      <c r="J2337">
        <v>1.2048140917688901</v>
      </c>
      <c r="K2337">
        <v>43.267501675771001</v>
      </c>
      <c r="L2337">
        <v>39.021749364724499</v>
      </c>
      <c r="M2337">
        <v>53.787883682307402</v>
      </c>
      <c r="N2337">
        <v>1.96444929056964</v>
      </c>
      <c r="O2337">
        <v>26.763151849299302</v>
      </c>
      <c r="P2337">
        <v>181.38332255979299</v>
      </c>
    </row>
    <row r="2338" spans="1:17" hidden="1" x14ac:dyDescent="0.3">
      <c r="A2338" t="s">
        <v>4874</v>
      </c>
      <c r="B2338" t="s">
        <v>4875</v>
      </c>
      <c r="C2338" t="str">
        <f>IFERROR(VLOOKUP(Table1[[#This Row],[Ticker]],[1]!Table2[[Symbol]:[Industry]],2,FALSE),"-")</f>
        <v>-</v>
      </c>
      <c r="D2338" t="s">
        <v>627</v>
      </c>
      <c r="E2338">
        <v>231.436277902</v>
      </c>
      <c r="F2338">
        <v>174.45</v>
      </c>
      <c r="G2338">
        <v>-18.866179160820501</v>
      </c>
      <c r="H2338">
        <v>-7.2176340529379903</v>
      </c>
      <c r="I2338">
        <v>-6.5783712591254</v>
      </c>
      <c r="J2338">
        <v>-3.6692362314952098</v>
      </c>
      <c r="K2338">
        <v>179.920645013507</v>
      </c>
      <c r="L2338">
        <v>166.34188190369699</v>
      </c>
      <c r="M2338">
        <v>44.343529329420001</v>
      </c>
      <c r="N2338">
        <v>0.85439069124742095</v>
      </c>
      <c r="O2338">
        <v>17.512181140728</v>
      </c>
      <c r="P2338">
        <v>43.050430504304998</v>
      </c>
      <c r="Q2338">
        <v>-8.484730246865E-3</v>
      </c>
    </row>
    <row r="2339" spans="1:17" hidden="1" x14ac:dyDescent="0.3">
      <c r="A2339" t="s">
        <v>4876</v>
      </c>
      <c r="B2339" t="s">
        <v>4877</v>
      </c>
      <c r="C2339" t="str">
        <f>IFERROR(VLOOKUP(Table1[[#This Row],[Ticker]],[1]!Table2[[Symbol]:[Industry]],2,FALSE),"-")</f>
        <v>-</v>
      </c>
      <c r="D2339" t="s">
        <v>1210</v>
      </c>
      <c r="E2339">
        <v>231.42570200999899</v>
      </c>
      <c r="F2339">
        <v>547.6</v>
      </c>
      <c r="G2339">
        <v>-27.682428725947101</v>
      </c>
      <c r="H2339">
        <v>11.969708299208801</v>
      </c>
      <c r="I2339">
        <v>-38.585885629047603</v>
      </c>
      <c r="J2339">
        <v>-4.0555698829686904</v>
      </c>
      <c r="K2339">
        <v>545.92507233651497</v>
      </c>
      <c r="L2339">
        <v>589.85418966124701</v>
      </c>
      <c r="M2339">
        <v>48.468777358438899</v>
      </c>
      <c r="N2339">
        <v>0.56259824873576003</v>
      </c>
      <c r="O2339">
        <v>81.683710737764699</v>
      </c>
      <c r="P2339">
        <v>21.419068736141899</v>
      </c>
    </row>
    <row r="2340" spans="1:17" hidden="1" x14ac:dyDescent="0.3">
      <c r="A2340" t="s">
        <v>4878</v>
      </c>
      <c r="B2340" t="s">
        <v>4879</v>
      </c>
      <c r="C2340" t="str">
        <f>IFERROR(VLOOKUP(Table1[[#This Row],[Ticker]],[1]!Table2[[Symbol]:[Industry]],2,FALSE),"-")</f>
        <v>-</v>
      </c>
      <c r="D2340" t="s">
        <v>535</v>
      </c>
      <c r="E2340">
        <v>231.425442812</v>
      </c>
      <c r="F2340">
        <v>51.56</v>
      </c>
      <c r="G2340">
        <v>31.8120582692951</v>
      </c>
      <c r="H2340">
        <v>8.0950938241024204</v>
      </c>
      <c r="I2340">
        <v>54.827885049225301</v>
      </c>
      <c r="J2340">
        <v>4.4942546386298403</v>
      </c>
      <c r="K2340">
        <v>47.555299385049203</v>
      </c>
      <c r="L2340">
        <v>38.636768253864403</v>
      </c>
      <c r="M2340">
        <v>77.0269340956674</v>
      </c>
      <c r="N2340">
        <v>0.42110292384701797</v>
      </c>
      <c r="O2340">
        <v>7.6415826221877401</v>
      </c>
      <c r="P2340">
        <v>109.59349593495899</v>
      </c>
      <c r="Q2340">
        <v>6.1796759607899996E-3</v>
      </c>
    </row>
    <row r="2341" spans="1:17" hidden="1" x14ac:dyDescent="0.3">
      <c r="A2341" t="s">
        <v>4880</v>
      </c>
      <c r="B2341" t="s">
        <v>4881</v>
      </c>
      <c r="C2341" t="str">
        <f>IFERROR(VLOOKUP(Table1[[#This Row],[Ticker]],[1]!Table2[[Symbol]:[Industry]],2,FALSE),"-")</f>
        <v>-</v>
      </c>
      <c r="D2341" t="s">
        <v>135</v>
      </c>
      <c r="E2341">
        <v>230.755168317</v>
      </c>
      <c r="F2341">
        <v>38.72</v>
      </c>
      <c r="G2341">
        <v>72.109327176858201</v>
      </c>
      <c r="H2341">
        <v>25.529034124210899</v>
      </c>
      <c r="I2341">
        <v>79.217088408237302</v>
      </c>
      <c r="J2341">
        <v>-4.1460210862002196</v>
      </c>
      <c r="K2341">
        <v>34.226817029330398</v>
      </c>
      <c r="L2341">
        <v>26.6184357528441</v>
      </c>
      <c r="M2341">
        <v>73.442774747384206</v>
      </c>
      <c r="N2341">
        <v>1.0174060379530301</v>
      </c>
      <c r="O2341">
        <v>7.2055785123966896</v>
      </c>
      <c r="P2341">
        <v>114.515235457063</v>
      </c>
      <c r="Q2341">
        <v>0.123610938294293</v>
      </c>
    </row>
    <row r="2342" spans="1:17" hidden="1" x14ac:dyDescent="0.3">
      <c r="A2342" t="s">
        <v>4882</v>
      </c>
      <c r="B2342" t="s">
        <v>4883</v>
      </c>
      <c r="C2342" t="str">
        <f>IFERROR(VLOOKUP(Table1[[#This Row],[Ticker]],[1]!Table2[[Symbol]:[Industry]],2,FALSE),"-")</f>
        <v>-</v>
      </c>
      <c r="D2342" t="s">
        <v>132</v>
      </c>
      <c r="E2342">
        <v>230.36047199999999</v>
      </c>
      <c r="F2342">
        <v>231.61</v>
      </c>
      <c r="G2342">
        <v>85.519503845950993</v>
      </c>
      <c r="H2342">
        <v>-18.394274220990599</v>
      </c>
      <c r="I2342">
        <v>17.469403962373399</v>
      </c>
      <c r="J2342">
        <v>-0.81673487345407003</v>
      </c>
      <c r="K2342">
        <v>250.548929772782</v>
      </c>
      <c r="L2342">
        <v>203.50342724669201</v>
      </c>
      <c r="M2342">
        <v>39.192761090733804</v>
      </c>
      <c r="N2342">
        <v>2.4838067005268401</v>
      </c>
      <c r="O2342">
        <v>30.823366866715499</v>
      </c>
      <c r="P2342">
        <v>136.69902912621299</v>
      </c>
      <c r="Q2342">
        <v>0.143514201953298</v>
      </c>
    </row>
    <row r="2343" spans="1:17" hidden="1" x14ac:dyDescent="0.3">
      <c r="A2343" t="s">
        <v>4884</v>
      </c>
      <c r="B2343" t="s">
        <v>4885</v>
      </c>
      <c r="C2343" t="str">
        <f>IFERROR(VLOOKUP(Table1[[#This Row],[Ticker]],[1]!Table2[[Symbol]:[Industry]],2,FALSE),"-")</f>
        <v>-</v>
      </c>
      <c r="D2343" t="s">
        <v>21</v>
      </c>
      <c r="E2343">
        <v>230.35845599999999</v>
      </c>
      <c r="F2343">
        <v>93.8</v>
      </c>
      <c r="G2343">
        <v>-26.069753895746398</v>
      </c>
      <c r="H2343">
        <v>-3.1569427127245802</v>
      </c>
      <c r="I2343">
        <v>-23.933753339457901</v>
      </c>
      <c r="J2343">
        <v>0.44960013404396099</v>
      </c>
      <c r="K2343">
        <v>99.937078507821099</v>
      </c>
      <c r="L2343">
        <v>101.676928493853</v>
      </c>
      <c r="M2343">
        <v>43.580391564441399</v>
      </c>
      <c r="N2343">
        <v>0.388636078357112</v>
      </c>
      <c r="O2343">
        <v>39.498933901918903</v>
      </c>
      <c r="P2343">
        <v>14.1119221411192</v>
      </c>
      <c r="Q2343">
        <v>9.1889437724963996E-2</v>
      </c>
    </row>
    <row r="2344" spans="1:17" hidden="1" x14ac:dyDescent="0.3">
      <c r="A2344" t="s">
        <v>4886</v>
      </c>
      <c r="B2344" t="s">
        <v>4887</v>
      </c>
      <c r="C2344" t="str">
        <f>IFERROR(VLOOKUP(Table1[[#This Row],[Ticker]],[1]!Table2[[Symbol]:[Industry]],2,FALSE),"-")</f>
        <v>-</v>
      </c>
      <c r="D2344" t="s">
        <v>54</v>
      </c>
      <c r="E2344">
        <v>230.32007999999999</v>
      </c>
      <c r="F2344">
        <v>92.8</v>
      </c>
      <c r="G2344">
        <v>-28.925655100842501</v>
      </c>
      <c r="H2344">
        <v>-3.2218910030953101</v>
      </c>
      <c r="I2344">
        <v>-12.358205043437801</v>
      </c>
      <c r="J2344">
        <v>-8.6079508795358297</v>
      </c>
      <c r="K2344">
        <v>97.431397149979901</v>
      </c>
      <c r="M2344">
        <v>32.755330646259999</v>
      </c>
      <c r="N2344">
        <v>0.94002734456468795</v>
      </c>
      <c r="O2344">
        <v>31.303879310344801</v>
      </c>
      <c r="P2344">
        <v>13.239780353874201</v>
      </c>
    </row>
    <row r="2345" spans="1:17" hidden="1" x14ac:dyDescent="0.3">
      <c r="A2345" t="s">
        <v>4888</v>
      </c>
      <c r="B2345" t="s">
        <v>3620</v>
      </c>
      <c r="C2345" t="str">
        <f>IFERROR(VLOOKUP(Table1[[#This Row],[Ticker]],[1]!Table2[[Symbol]:[Industry]],2,FALSE),"-")</f>
        <v>-</v>
      </c>
      <c r="D2345" t="s">
        <v>1401</v>
      </c>
      <c r="E2345">
        <v>229.83859200000001</v>
      </c>
      <c r="F2345">
        <v>146.09</v>
      </c>
      <c r="G2345">
        <v>-0.82817674090021498</v>
      </c>
      <c r="H2345">
        <v>11.423507084758601</v>
      </c>
      <c r="I2345">
        <v>19.861818642130299</v>
      </c>
      <c r="J2345">
        <v>0.35375430056358598</v>
      </c>
      <c r="K2345">
        <v>130.57725733249001</v>
      </c>
      <c r="L2345">
        <v>119.18356487295701</v>
      </c>
      <c r="M2345">
        <v>68.269931849750094</v>
      </c>
      <c r="N2345">
        <v>1.3829020945747901</v>
      </c>
      <c r="O2345">
        <v>4.3877062085015899</v>
      </c>
      <c r="P2345">
        <v>47.789580171977697</v>
      </c>
      <c r="Q2345">
        <v>3.0864767757988999E-2</v>
      </c>
    </row>
    <row r="2346" spans="1:17" hidden="1" x14ac:dyDescent="0.3">
      <c r="A2346" t="s">
        <v>4889</v>
      </c>
      <c r="B2346" t="s">
        <v>4890</v>
      </c>
      <c r="C2346" t="str">
        <f>IFERROR(VLOOKUP(Table1[[#This Row],[Ticker]],[1]!Table2[[Symbol]:[Industry]],2,FALSE),"-")</f>
        <v>-</v>
      </c>
      <c r="D2346" t="s">
        <v>2408</v>
      </c>
      <c r="E2346">
        <v>229.72224059999999</v>
      </c>
      <c r="F2346">
        <v>136.75</v>
      </c>
      <c r="G2346">
        <v>81.027913966412697</v>
      </c>
      <c r="H2346">
        <v>10.193500879342301</v>
      </c>
      <c r="I2346">
        <v>16.361051509210601</v>
      </c>
      <c r="J2346">
        <v>7.95748993274748</v>
      </c>
      <c r="K2346">
        <v>123.038799071169</v>
      </c>
      <c r="M2346">
        <v>58.493316950914704</v>
      </c>
      <c r="N2346">
        <v>0.33361729747271901</v>
      </c>
      <c r="O2346">
        <v>40.329067641681903</v>
      </c>
      <c r="P2346">
        <v>120.564516129032</v>
      </c>
    </row>
    <row r="2347" spans="1:17" hidden="1" x14ac:dyDescent="0.3">
      <c r="A2347" t="s">
        <v>4891</v>
      </c>
      <c r="B2347" t="s">
        <v>4892</v>
      </c>
      <c r="C2347" t="str">
        <f>IFERROR(VLOOKUP(Table1[[#This Row],[Ticker]],[1]!Table2[[Symbol]:[Industry]],2,FALSE),"-")</f>
        <v>-</v>
      </c>
      <c r="D2347" t="s">
        <v>357</v>
      </c>
      <c r="E2347">
        <v>229.635232</v>
      </c>
      <c r="F2347">
        <v>92.6</v>
      </c>
      <c r="G2347">
        <v>-43.077900150719998</v>
      </c>
      <c r="H2347">
        <v>-11.936386209996</v>
      </c>
      <c r="I2347">
        <v>-26.510450093315299</v>
      </c>
      <c r="J2347">
        <v>-5.6600109098544698</v>
      </c>
      <c r="M2347">
        <v>36.127314093485602</v>
      </c>
      <c r="O2347">
        <v>55.723542116630597</v>
      </c>
      <c r="P2347">
        <v>3.8698822209758599</v>
      </c>
    </row>
    <row r="2348" spans="1:17" hidden="1" x14ac:dyDescent="0.3">
      <c r="A2348" t="s">
        <v>4893</v>
      </c>
      <c r="B2348" t="s">
        <v>4894</v>
      </c>
      <c r="C2348" t="str">
        <f>IFERROR(VLOOKUP(Table1[[#This Row],[Ticker]],[1]!Table2[[Symbol]:[Industry]],2,FALSE),"-")</f>
        <v>-</v>
      </c>
      <c r="D2348" t="s">
        <v>51</v>
      </c>
      <c r="E2348">
        <v>229.58337570999899</v>
      </c>
      <c r="F2348">
        <v>142.38999999999999</v>
      </c>
      <c r="G2348">
        <v>5.8693596597708204</v>
      </c>
      <c r="H2348">
        <v>16.151567376281701</v>
      </c>
      <c r="I2348">
        <v>16.9793746368602</v>
      </c>
      <c r="J2348">
        <v>-2.18938863532289</v>
      </c>
      <c r="K2348">
        <v>129.23767030460499</v>
      </c>
      <c r="L2348">
        <v>115.20710697501001</v>
      </c>
      <c r="N2348">
        <v>0.79189019220870405</v>
      </c>
      <c r="O2348">
        <v>18.688110120092698</v>
      </c>
      <c r="P2348">
        <v>58.211111111111101</v>
      </c>
    </row>
    <row r="2349" spans="1:17" hidden="1" x14ac:dyDescent="0.3">
      <c r="A2349" t="s">
        <v>4895</v>
      </c>
      <c r="B2349" t="s">
        <v>4896</v>
      </c>
      <c r="C2349" t="str">
        <f>IFERROR(VLOOKUP(Table1[[#This Row],[Ticker]],[1]!Table2[[Symbol]:[Industry]],2,FALSE),"-")</f>
        <v>-</v>
      </c>
      <c r="D2349" t="s">
        <v>338</v>
      </c>
      <c r="E2349">
        <v>229.26599999999999</v>
      </c>
      <c r="F2349">
        <v>133.9</v>
      </c>
      <c r="G2349">
        <v>93.576611347384201</v>
      </c>
      <c r="H2349">
        <v>-5.6496776414082603</v>
      </c>
      <c r="I2349">
        <v>-11.026685969200299</v>
      </c>
      <c r="J2349">
        <v>-6.3812781831945404</v>
      </c>
      <c r="K2349">
        <v>139.446181766357</v>
      </c>
      <c r="L2349">
        <v>123.525102448103</v>
      </c>
      <c r="M2349">
        <v>41.610140250019903</v>
      </c>
      <c r="N2349">
        <v>0.66067415730336998</v>
      </c>
      <c r="O2349">
        <v>40.403286034353897</v>
      </c>
      <c r="P2349">
        <v>176.08247422680401</v>
      </c>
    </row>
    <row r="2350" spans="1:17" hidden="1" x14ac:dyDescent="0.3">
      <c r="A2350" t="s">
        <v>4897</v>
      </c>
      <c r="B2350" t="s">
        <v>4898</v>
      </c>
      <c r="C2350" t="str">
        <f>IFERROR(VLOOKUP(Table1[[#This Row],[Ticker]],[1]!Table2[[Symbol]:[Industry]],2,FALSE),"-")</f>
        <v>-</v>
      </c>
      <c r="D2350" t="s">
        <v>54</v>
      </c>
      <c r="E2350">
        <v>229.202427548</v>
      </c>
      <c r="F2350">
        <v>187.93</v>
      </c>
      <c r="G2350">
        <v>19.176249213811701</v>
      </c>
      <c r="H2350">
        <v>15.4258209340903</v>
      </c>
      <c r="I2350">
        <v>12.3628805696521</v>
      </c>
      <c r="J2350">
        <v>2.0215951909897498</v>
      </c>
      <c r="K2350">
        <v>166.332066764638</v>
      </c>
      <c r="L2350">
        <v>156.33655582096401</v>
      </c>
      <c r="M2350">
        <v>68.503966211820099</v>
      </c>
      <c r="N2350">
        <v>2.6982889942959498</v>
      </c>
      <c r="O2350">
        <v>8.3382110360240294</v>
      </c>
      <c r="P2350">
        <v>59.060516292848</v>
      </c>
      <c r="Q2350">
        <v>0.1481364306811</v>
      </c>
    </row>
    <row r="2351" spans="1:17" hidden="1" x14ac:dyDescent="0.3">
      <c r="A2351" t="s">
        <v>4899</v>
      </c>
      <c r="B2351" t="s">
        <v>4900</v>
      </c>
      <c r="C2351" t="str">
        <f>IFERROR(VLOOKUP(Table1[[#This Row],[Ticker]],[1]!Table2[[Symbol]:[Industry]],2,FALSE),"-")</f>
        <v>-</v>
      </c>
      <c r="D2351" t="s">
        <v>138</v>
      </c>
      <c r="E2351">
        <v>229.01499999999999</v>
      </c>
      <c r="F2351">
        <v>8797.9</v>
      </c>
      <c r="G2351">
        <v>104.704514667369</v>
      </c>
      <c r="H2351">
        <v>53.891373629886402</v>
      </c>
      <c r="I2351">
        <v>113.121099578585</v>
      </c>
      <c r="J2351">
        <v>-8.3469824608570597</v>
      </c>
      <c r="K2351">
        <v>7081.3838855140802</v>
      </c>
      <c r="L2351">
        <v>4994.7082186609196</v>
      </c>
      <c r="M2351">
        <v>50.2908477095121</v>
      </c>
      <c r="N2351">
        <v>0.60390039003900298</v>
      </c>
      <c r="O2351">
        <v>22.176883119835399</v>
      </c>
      <c r="P2351">
        <v>153.907647907647</v>
      </c>
      <c r="Q2351">
        <v>1.7313157348484001E-2</v>
      </c>
    </row>
    <row r="2352" spans="1:17" hidden="1" x14ac:dyDescent="0.3">
      <c r="A2352" t="s">
        <v>4901</v>
      </c>
      <c r="B2352" t="s">
        <v>4902</v>
      </c>
      <c r="C2352" t="str">
        <f>IFERROR(VLOOKUP(Table1[[#This Row],[Ticker]],[1]!Table2[[Symbol]:[Industry]],2,FALSE),"-")</f>
        <v>-</v>
      </c>
      <c r="D2352" t="s">
        <v>222</v>
      </c>
      <c r="E2352">
        <v>228.33310104</v>
      </c>
      <c r="F2352">
        <v>293.75</v>
      </c>
      <c r="G2352">
        <v>-4.3254000572746802</v>
      </c>
      <c r="H2352">
        <v>0.86741637568574503</v>
      </c>
      <c r="I2352">
        <v>-13.8260530449274</v>
      </c>
      <c r="J2352">
        <v>-4.9881502438529601</v>
      </c>
      <c r="K2352">
        <v>288.13223550246403</v>
      </c>
      <c r="L2352">
        <v>271.95260753799602</v>
      </c>
      <c r="M2352">
        <v>46.003116096388503</v>
      </c>
      <c r="N2352">
        <v>1.4002487459414901</v>
      </c>
      <c r="O2352">
        <v>22.212765957446798</v>
      </c>
      <c r="P2352">
        <v>31.314260169870298</v>
      </c>
      <c r="Q2352">
        <v>4.2758825448945999E-2</v>
      </c>
    </row>
    <row r="2353" spans="1:17" hidden="1" x14ac:dyDescent="0.3">
      <c r="A2353" t="s">
        <v>4903</v>
      </c>
      <c r="B2353" t="s">
        <v>4904</v>
      </c>
      <c r="C2353" t="str">
        <f>IFERROR(VLOOKUP(Table1[[#This Row],[Ticker]],[1]!Table2[[Symbol]:[Industry]],2,FALSE),"-")</f>
        <v>-</v>
      </c>
      <c r="D2353" t="s">
        <v>4905</v>
      </c>
      <c r="E2353">
        <v>227.42413335000001</v>
      </c>
      <c r="F2353">
        <v>497.7</v>
      </c>
      <c r="G2353">
        <v>963.61191460041096</v>
      </c>
      <c r="H2353">
        <v>168.216465503731</v>
      </c>
      <c r="I2353">
        <v>675.03392009140498</v>
      </c>
      <c r="J2353">
        <v>18.796253942318</v>
      </c>
      <c r="K2353">
        <v>255.646339161452</v>
      </c>
      <c r="L2353">
        <v>129.28414112967499</v>
      </c>
      <c r="M2353">
        <v>99.010275430993005</v>
      </c>
      <c r="N2353">
        <v>0.83563148261134801</v>
      </c>
      <c r="O2353">
        <v>0</v>
      </c>
      <c r="P2353">
        <v>1155.23329129886</v>
      </c>
    </row>
    <row r="2354" spans="1:17" hidden="1" x14ac:dyDescent="0.3">
      <c r="A2354" t="s">
        <v>4906</v>
      </c>
      <c r="B2354" t="s">
        <v>4907</v>
      </c>
      <c r="C2354" t="str">
        <f>IFERROR(VLOOKUP(Table1[[#This Row],[Ticker]],[1]!Table2[[Symbol]:[Industry]],2,FALSE),"-")</f>
        <v>-</v>
      </c>
      <c r="D2354" t="s">
        <v>415</v>
      </c>
      <c r="E2354">
        <v>227.22479999999999</v>
      </c>
      <c r="F2354">
        <v>394</v>
      </c>
      <c r="G2354">
        <v>379.025786603955</v>
      </c>
      <c r="H2354">
        <v>5.3086878290029302</v>
      </c>
      <c r="I2354">
        <v>53.8488208934318</v>
      </c>
      <c r="J2354">
        <v>3.29138350863288</v>
      </c>
      <c r="K2354">
        <v>365.214825606874</v>
      </c>
      <c r="L2354">
        <v>232.62725969262499</v>
      </c>
      <c r="M2354">
        <v>60.365781268131798</v>
      </c>
      <c r="N2354">
        <v>0.90354330708661401</v>
      </c>
      <c r="O2354">
        <v>6.5989847715736101</v>
      </c>
      <c r="P2354">
        <v>408.05931656995398</v>
      </c>
    </row>
    <row r="2355" spans="1:17" hidden="1" x14ac:dyDescent="0.3">
      <c r="A2355" t="s">
        <v>4908</v>
      </c>
      <c r="B2355" t="s">
        <v>4909</v>
      </c>
      <c r="C2355" t="str">
        <f>IFERROR(VLOOKUP(Table1[[#This Row],[Ticker]],[1]!Table2[[Symbol]:[Industry]],2,FALSE),"-")</f>
        <v>-</v>
      </c>
      <c r="D2355" t="s">
        <v>281</v>
      </c>
      <c r="E2355">
        <v>226.07129535999999</v>
      </c>
      <c r="F2355">
        <v>159.1</v>
      </c>
      <c r="G2355">
        <v>-9.4094698156229999</v>
      </c>
      <c r="H2355">
        <v>30.819983509103899</v>
      </c>
      <c r="I2355">
        <v>-6.43475701622509</v>
      </c>
      <c r="J2355">
        <v>-0.262633325559053</v>
      </c>
      <c r="K2355">
        <v>131.43361658138599</v>
      </c>
      <c r="L2355">
        <v>132.90089866104299</v>
      </c>
      <c r="M2355">
        <v>67.291044780557201</v>
      </c>
      <c r="N2355">
        <v>2.6526957890594201</v>
      </c>
      <c r="O2355">
        <v>4.2740414833438196</v>
      </c>
      <c r="P2355">
        <v>45.963302752293501</v>
      </c>
    </row>
    <row r="2356" spans="1:17" hidden="1" x14ac:dyDescent="0.3">
      <c r="A2356" t="s">
        <v>4910</v>
      </c>
      <c r="B2356" t="s">
        <v>4911</v>
      </c>
      <c r="C2356" t="str">
        <f>IFERROR(VLOOKUP(Table1[[#This Row],[Ticker]],[1]!Table2[[Symbol]:[Industry]],2,FALSE),"-")</f>
        <v>-</v>
      </c>
      <c r="D2356" t="s">
        <v>1401</v>
      </c>
      <c r="E2356">
        <v>225.26764349999999</v>
      </c>
      <c r="F2356">
        <v>124.41</v>
      </c>
      <c r="G2356">
        <v>8.9697978210226701</v>
      </c>
      <c r="H2356">
        <v>18.0988816832654</v>
      </c>
      <c r="I2356">
        <v>6.7005867580723599</v>
      </c>
      <c r="J2356">
        <v>1.36820421846177</v>
      </c>
      <c r="K2356">
        <v>112.496762829679</v>
      </c>
      <c r="L2356">
        <v>106.71753358462701</v>
      </c>
      <c r="M2356">
        <v>85.789604019211296</v>
      </c>
      <c r="N2356">
        <v>2.1377861669317602</v>
      </c>
      <c r="O2356">
        <v>11.566594325215</v>
      </c>
      <c r="P2356">
        <v>42.101656196459103</v>
      </c>
      <c r="Q2356">
        <v>3.8026888737310001E-3</v>
      </c>
    </row>
    <row r="2357" spans="1:17" hidden="1" x14ac:dyDescent="0.3">
      <c r="A2357" t="s">
        <v>4912</v>
      </c>
      <c r="B2357" t="s">
        <v>4913</v>
      </c>
      <c r="C2357" t="str">
        <f>IFERROR(VLOOKUP(Table1[[#This Row],[Ticker]],[1]!Table2[[Symbol]:[Industry]],2,FALSE),"-")</f>
        <v>-</v>
      </c>
      <c r="D2357" t="s">
        <v>627</v>
      </c>
      <c r="E2357">
        <v>224.88387080000001</v>
      </c>
      <c r="F2357">
        <v>215.88</v>
      </c>
      <c r="G2357">
        <v>-2.1572443356727602</v>
      </c>
      <c r="H2357">
        <v>-6.5161493763010396</v>
      </c>
      <c r="I2357">
        <v>3.81724893600575</v>
      </c>
      <c r="J2357">
        <v>-8.35017927736979</v>
      </c>
      <c r="K2357">
        <v>211.534607065232</v>
      </c>
      <c r="L2357">
        <v>195.37575423634701</v>
      </c>
      <c r="M2357">
        <v>45.788333636415999</v>
      </c>
      <c r="N2357">
        <v>0.59227866142790597</v>
      </c>
      <c r="O2357">
        <v>19.4042986844543</v>
      </c>
      <c r="P2357">
        <v>35.7735849056603</v>
      </c>
      <c r="Q2357">
        <v>0.10716216818800101</v>
      </c>
    </row>
    <row r="2358" spans="1:17" hidden="1" x14ac:dyDescent="0.3">
      <c r="A2358" t="s">
        <v>4914</v>
      </c>
      <c r="B2358" t="s">
        <v>4915</v>
      </c>
      <c r="C2358" t="str">
        <f>IFERROR(VLOOKUP(Table1[[#This Row],[Ticker]],[1]!Table2[[Symbol]:[Industry]],2,FALSE),"-")</f>
        <v>-</v>
      </c>
      <c r="D2358" t="s">
        <v>538</v>
      </c>
      <c r="E2358">
        <v>224.56692000000001</v>
      </c>
      <c r="F2358">
        <v>200</v>
      </c>
      <c r="G2358">
        <v>39.387522665580001</v>
      </c>
      <c r="H2358">
        <v>50.3873593956287</v>
      </c>
      <c r="I2358">
        <v>55.9549727229846</v>
      </c>
      <c r="J2358">
        <v>-7.0856543424665697</v>
      </c>
      <c r="K2358">
        <v>165.55520119923199</v>
      </c>
      <c r="M2358">
        <v>57.8614670764726</v>
      </c>
      <c r="N2358">
        <v>1.21012575057947</v>
      </c>
      <c r="O2358">
        <v>28.499999999999901</v>
      </c>
      <c r="P2358">
        <v>150</v>
      </c>
    </row>
    <row r="2359" spans="1:17" hidden="1" x14ac:dyDescent="0.3">
      <c r="A2359" t="s">
        <v>4916</v>
      </c>
      <c r="B2359" t="s">
        <v>4917</v>
      </c>
      <c r="C2359" t="str">
        <f>IFERROR(VLOOKUP(Table1[[#This Row],[Ticker]],[1]!Table2[[Symbol]:[Industry]],2,FALSE),"-")</f>
        <v>-</v>
      </c>
      <c r="D2359" t="s">
        <v>127</v>
      </c>
      <c r="E2359">
        <v>224.5595275</v>
      </c>
      <c r="F2359">
        <v>47.59</v>
      </c>
      <c r="G2359">
        <v>32.288503932306099</v>
      </c>
      <c r="H2359">
        <v>1.5532653581006901</v>
      </c>
      <c r="I2359">
        <v>4.1760769541508198</v>
      </c>
      <c r="J2359">
        <v>-1.9920442287431901</v>
      </c>
      <c r="K2359">
        <v>47.147286797716902</v>
      </c>
      <c r="L2359">
        <v>41.623272531311002</v>
      </c>
      <c r="M2359">
        <v>42.774328010831198</v>
      </c>
      <c r="N2359">
        <v>0.18612667329143501</v>
      </c>
      <c r="O2359">
        <v>33.6835469636478</v>
      </c>
      <c r="Q2359">
        <v>5.3316104300218999E-2</v>
      </c>
    </row>
    <row r="2360" spans="1:17" hidden="1" x14ac:dyDescent="0.3">
      <c r="A2360" t="s">
        <v>4918</v>
      </c>
      <c r="B2360" t="s">
        <v>4919</v>
      </c>
      <c r="C2360" t="str">
        <f>IFERROR(VLOOKUP(Table1[[#This Row],[Ticker]],[1]!Table2[[Symbol]:[Industry]],2,FALSE),"-")</f>
        <v>-</v>
      </c>
      <c r="D2360" t="s">
        <v>127</v>
      </c>
      <c r="E2360">
        <v>223.875</v>
      </c>
      <c r="F2360">
        <v>238.25</v>
      </c>
      <c r="G2360">
        <v>-27.628975805539199</v>
      </c>
      <c r="H2360">
        <v>-12.8470567051848</v>
      </c>
      <c r="I2360">
        <v>-27.800123973981599</v>
      </c>
      <c r="J2360">
        <v>-2.3048245071985298</v>
      </c>
      <c r="K2360">
        <v>261.44695060888699</v>
      </c>
      <c r="L2360">
        <v>265.25932696218803</v>
      </c>
      <c r="M2360">
        <v>39.627562276222697</v>
      </c>
      <c r="N2360">
        <v>0.44070635349242399</v>
      </c>
      <c r="O2360">
        <v>48.163693599160503</v>
      </c>
      <c r="P2360">
        <v>14.598364598364499</v>
      </c>
      <c r="Q2360">
        <v>1.2217180537399E-2</v>
      </c>
    </row>
    <row r="2361" spans="1:17" hidden="1" x14ac:dyDescent="0.3">
      <c r="A2361" t="s">
        <v>4920</v>
      </c>
      <c r="B2361" t="s">
        <v>4921</v>
      </c>
      <c r="C2361" t="str">
        <f>IFERROR(VLOOKUP(Table1[[#This Row],[Ticker]],[1]!Table2[[Symbol]:[Industry]],2,FALSE),"-")</f>
        <v>-</v>
      </c>
      <c r="D2361" t="s">
        <v>2643</v>
      </c>
      <c r="E2361">
        <v>223.63776234899899</v>
      </c>
      <c r="F2361">
        <v>17.57</v>
      </c>
      <c r="G2361">
        <v>25.492005121725001</v>
      </c>
      <c r="H2361">
        <v>-1.26025965199026</v>
      </c>
      <c r="I2361">
        <v>-11.3728693217128</v>
      </c>
      <c r="J2361">
        <v>3.06288208961023</v>
      </c>
      <c r="K2361">
        <v>16.0528127161115</v>
      </c>
      <c r="L2361">
        <v>15.4950868161963</v>
      </c>
      <c r="M2361">
        <v>60.077551697830998</v>
      </c>
      <c r="N2361">
        <v>1.00110063893843</v>
      </c>
      <c r="O2361">
        <v>11.5537848605577</v>
      </c>
      <c r="P2361">
        <v>60.724590105830998</v>
      </c>
      <c r="Q2361">
        <v>7.4000226248455994E-2</v>
      </c>
    </row>
    <row r="2362" spans="1:17" hidden="1" x14ac:dyDescent="0.3">
      <c r="A2362" t="s">
        <v>4922</v>
      </c>
      <c r="B2362" t="s">
        <v>4923</v>
      </c>
      <c r="C2362" t="str">
        <f>IFERROR(VLOOKUP(Table1[[#This Row],[Ticker]],[1]!Table2[[Symbol]:[Industry]],2,FALSE),"-")</f>
        <v>-</v>
      </c>
      <c r="D2362" t="s">
        <v>2686</v>
      </c>
      <c r="E2362">
        <v>222.52500000000001</v>
      </c>
      <c r="F2362">
        <v>98.75</v>
      </c>
      <c r="G2362">
        <v>202.89924314324401</v>
      </c>
      <c r="H2362">
        <v>17.2726239201338</v>
      </c>
      <c r="I2362">
        <v>-35.075797776932802</v>
      </c>
      <c r="J2362">
        <v>-13.4865420193539</v>
      </c>
      <c r="K2362">
        <v>90.642753598307195</v>
      </c>
      <c r="L2362">
        <v>92.514574137621295</v>
      </c>
      <c r="M2362">
        <v>60.450046236164503</v>
      </c>
      <c r="N2362">
        <v>3.2683861031842998</v>
      </c>
      <c r="O2362">
        <v>40.324050632911302</v>
      </c>
      <c r="P2362">
        <v>231.93277310924299</v>
      </c>
      <c r="Q2362">
        <v>7.9989882234618004E-2</v>
      </c>
    </row>
    <row r="2363" spans="1:17" hidden="1" x14ac:dyDescent="0.3">
      <c r="A2363" t="s">
        <v>4924</v>
      </c>
      <c r="B2363" t="s">
        <v>4925</v>
      </c>
      <c r="C2363" t="str">
        <f>IFERROR(VLOOKUP(Table1[[#This Row],[Ticker]],[1]!Table2[[Symbol]:[Industry]],2,FALSE),"-")</f>
        <v>-</v>
      </c>
      <c r="D2363" t="s">
        <v>46</v>
      </c>
      <c r="E2363">
        <v>221.950638</v>
      </c>
      <c r="F2363">
        <v>185.21</v>
      </c>
      <c r="G2363">
        <v>65.198195543697693</v>
      </c>
      <c r="H2363">
        <v>1.03789703003738</v>
      </c>
      <c r="I2363">
        <v>18.516946965521601</v>
      </c>
      <c r="J2363">
        <v>-9.3698910196334602</v>
      </c>
      <c r="K2363">
        <v>193.65169115550799</v>
      </c>
      <c r="L2363">
        <v>163.38823423663101</v>
      </c>
      <c r="M2363">
        <v>40.564442311779999</v>
      </c>
      <c r="N2363">
        <v>1.7694109934462601</v>
      </c>
      <c r="O2363">
        <v>29.334269207926098</v>
      </c>
      <c r="P2363">
        <v>103.08114035087701</v>
      </c>
      <c r="Q2363">
        <v>0.118937433885088</v>
      </c>
    </row>
    <row r="2364" spans="1:17" hidden="1" x14ac:dyDescent="0.3">
      <c r="A2364" t="s">
        <v>4926</v>
      </c>
      <c r="B2364" t="s">
        <v>4927</v>
      </c>
      <c r="C2364" t="str">
        <f>IFERROR(VLOOKUP(Table1[[#This Row],[Ticker]],[1]!Table2[[Symbol]:[Industry]],2,FALSE),"-")</f>
        <v>-</v>
      </c>
      <c r="D2364" t="s">
        <v>365</v>
      </c>
      <c r="E2364">
        <v>221.47327000000001</v>
      </c>
      <c r="F2364">
        <v>74.19</v>
      </c>
      <c r="G2364">
        <v>-31.293490775927001</v>
      </c>
      <c r="H2364">
        <v>2.0140093886814201</v>
      </c>
      <c r="I2364">
        <v>-32.217296782580199</v>
      </c>
      <c r="J2364">
        <v>-6.2217098402377697</v>
      </c>
      <c r="K2364">
        <v>75.108659475112404</v>
      </c>
      <c r="L2364">
        <v>76.649309766608198</v>
      </c>
      <c r="M2364">
        <v>51.880021311140403</v>
      </c>
      <c r="N2364">
        <v>1.73672144755071</v>
      </c>
      <c r="O2364">
        <v>45.437390483892699</v>
      </c>
      <c r="P2364">
        <v>11.563909774436</v>
      </c>
      <c r="Q2364">
        <v>4.2299388729219997E-2</v>
      </c>
    </row>
    <row r="2365" spans="1:17" hidden="1" x14ac:dyDescent="0.3">
      <c r="A2365" t="s">
        <v>4928</v>
      </c>
      <c r="B2365" t="s">
        <v>4929</v>
      </c>
      <c r="C2365" t="str">
        <f>IFERROR(VLOOKUP(Table1[[#This Row],[Ticker]],[1]!Table2[[Symbol]:[Industry]],2,FALSE),"-")</f>
        <v>-</v>
      </c>
      <c r="D2365" t="s">
        <v>410</v>
      </c>
      <c r="E2365">
        <v>220.66420395</v>
      </c>
      <c r="F2365">
        <v>138.5</v>
      </c>
      <c r="G2365">
        <v>-37.372378410737497</v>
      </c>
      <c r="H2365">
        <v>41.681477042687597</v>
      </c>
      <c r="I2365">
        <v>-20.804928353332802</v>
      </c>
      <c r="J2365">
        <v>-0.58417673391918201</v>
      </c>
      <c r="K2365">
        <v>111.96225169689301</v>
      </c>
      <c r="L2365">
        <v>89.385593237505802</v>
      </c>
      <c r="M2365">
        <v>91.810190533472195</v>
      </c>
      <c r="N2365">
        <v>3.63243243243243</v>
      </c>
      <c r="O2365">
        <v>16.353790613718399</v>
      </c>
      <c r="P2365">
        <v>82.236842105263094</v>
      </c>
    </row>
    <row r="2366" spans="1:17" hidden="1" x14ac:dyDescent="0.3">
      <c r="A2366" t="s">
        <v>4930</v>
      </c>
      <c r="B2366" t="s">
        <v>4931</v>
      </c>
      <c r="C2366" t="str">
        <f>IFERROR(VLOOKUP(Table1[[#This Row],[Ticker]],[1]!Table2[[Symbol]:[Industry]],2,FALSE),"-")</f>
        <v>-</v>
      </c>
      <c r="D2366" t="s">
        <v>72</v>
      </c>
      <c r="E2366">
        <v>220.50144626999901</v>
      </c>
      <c r="F2366">
        <v>77.790000000000006</v>
      </c>
      <c r="G2366">
        <v>71.714857130775201</v>
      </c>
      <c r="H2366">
        <v>4.7114846258313401</v>
      </c>
      <c r="I2366">
        <v>46.451182604173802</v>
      </c>
      <c r="J2366">
        <v>-8.2157556812875896</v>
      </c>
      <c r="K2366">
        <v>67.6553660651564</v>
      </c>
      <c r="L2366">
        <v>55.326348564317101</v>
      </c>
      <c r="M2366">
        <v>74.871762976461696</v>
      </c>
      <c r="N2366">
        <v>0.58878788859196995</v>
      </c>
      <c r="O2366">
        <v>7.4688263272914002</v>
      </c>
      <c r="P2366">
        <v>128.12316715542499</v>
      </c>
      <c r="Q2366">
        <v>0.123623731505925</v>
      </c>
    </row>
    <row r="2367" spans="1:17" hidden="1" x14ac:dyDescent="0.3">
      <c r="A2367" t="s">
        <v>4932</v>
      </c>
      <c r="B2367" t="s">
        <v>4933</v>
      </c>
      <c r="C2367" t="str">
        <f>IFERROR(VLOOKUP(Table1[[#This Row],[Ticker]],[1]!Table2[[Symbol]:[Industry]],2,FALSE),"-")</f>
        <v>-</v>
      </c>
      <c r="D2367" t="s">
        <v>72</v>
      </c>
      <c r="E2367">
        <v>220.30234200000001</v>
      </c>
      <c r="F2367">
        <v>106.7</v>
      </c>
      <c r="G2367">
        <v>275.87669423087101</v>
      </c>
      <c r="H2367">
        <v>68.852505149747898</v>
      </c>
      <c r="I2367">
        <v>135.67345497512599</v>
      </c>
      <c r="J2367">
        <v>-10.5424833407184</v>
      </c>
      <c r="K2367">
        <v>87.700399598645902</v>
      </c>
      <c r="L2367">
        <v>64.037818178433497</v>
      </c>
      <c r="M2367">
        <v>67.043933272309999</v>
      </c>
      <c r="N2367">
        <v>1.75278701603514</v>
      </c>
      <c r="O2367">
        <v>28.856607310215502</v>
      </c>
      <c r="P2367">
        <v>322.74966021294802</v>
      </c>
      <c r="Q2367">
        <v>0.25875009858413101</v>
      </c>
    </row>
    <row r="2368" spans="1:17" hidden="1" x14ac:dyDescent="0.3">
      <c r="A2368" t="s">
        <v>4934</v>
      </c>
      <c r="B2368" t="s">
        <v>4935</v>
      </c>
      <c r="C2368" t="str">
        <f>IFERROR(VLOOKUP(Table1[[#This Row],[Ticker]],[1]!Table2[[Symbol]:[Industry]],2,FALSE),"-")</f>
        <v>-</v>
      </c>
      <c r="D2368" t="s">
        <v>405</v>
      </c>
      <c r="E2368">
        <v>219.89596280000001</v>
      </c>
      <c r="F2368">
        <v>163.19999999999999</v>
      </c>
      <c r="G2368">
        <v>69.990860277903494</v>
      </c>
      <c r="H2368">
        <v>11.435027083745901</v>
      </c>
      <c r="I2368">
        <v>54.302773555538103</v>
      </c>
      <c r="J2368">
        <v>-8.2892765121896907</v>
      </c>
      <c r="K2368">
        <v>148.08520464152099</v>
      </c>
      <c r="L2368">
        <v>116.786499504723</v>
      </c>
      <c r="M2368">
        <v>59.7217197558086</v>
      </c>
      <c r="N2368">
        <v>0.36649922098693299</v>
      </c>
      <c r="O2368">
        <v>40.931372549019599</v>
      </c>
      <c r="P2368">
        <v>114.73684210526299</v>
      </c>
      <c r="Q2368">
        <v>0.122650749538936</v>
      </c>
    </row>
    <row r="2369" spans="1:17" hidden="1" x14ac:dyDescent="0.3">
      <c r="A2369" t="s">
        <v>4936</v>
      </c>
      <c r="B2369" t="s">
        <v>4937</v>
      </c>
      <c r="C2369" t="str">
        <f>IFERROR(VLOOKUP(Table1[[#This Row],[Ticker]],[1]!Table2[[Symbol]:[Industry]],2,FALSE),"-")</f>
        <v>-</v>
      </c>
      <c r="D2369" t="s">
        <v>215</v>
      </c>
      <c r="E2369">
        <v>219.82986</v>
      </c>
      <c r="F2369">
        <v>181.02</v>
      </c>
      <c r="G2369">
        <v>348.59179984930398</v>
      </c>
      <c r="H2369">
        <v>49.522522422432601</v>
      </c>
      <c r="I2369">
        <v>144.84735292722601</v>
      </c>
      <c r="J2369">
        <v>9.8073344259783699</v>
      </c>
      <c r="K2369">
        <v>124.382875363316</v>
      </c>
      <c r="L2369">
        <v>84.973145537497999</v>
      </c>
      <c r="M2369">
        <v>99.818707094099295</v>
      </c>
      <c r="N2369">
        <v>1.19491270388254</v>
      </c>
      <c r="O2369">
        <v>0</v>
      </c>
      <c r="P2369">
        <v>399.365517241379</v>
      </c>
      <c r="Q2369">
        <v>0.10845204914263699</v>
      </c>
    </row>
    <row r="2370" spans="1:17" hidden="1" x14ac:dyDescent="0.3">
      <c r="A2370" t="s">
        <v>4938</v>
      </c>
      <c r="B2370" t="s">
        <v>4939</v>
      </c>
      <c r="C2370" t="str">
        <f>IFERROR(VLOOKUP(Table1[[#This Row],[Ticker]],[1]!Table2[[Symbol]:[Industry]],2,FALSE),"-")</f>
        <v>-</v>
      </c>
      <c r="D2370" t="s">
        <v>138</v>
      </c>
      <c r="E2370">
        <v>219.80099999999999</v>
      </c>
      <c r="F2370">
        <v>54.09</v>
      </c>
      <c r="G2370">
        <v>29.124364770843101</v>
      </c>
      <c r="H2370">
        <v>-0.251058683467274</v>
      </c>
      <c r="I2370">
        <v>18.820327858395999</v>
      </c>
      <c r="J2370">
        <v>-7.8803140729749703</v>
      </c>
      <c r="K2370">
        <v>51.624698814811197</v>
      </c>
      <c r="L2370">
        <v>43.020467247818502</v>
      </c>
      <c r="M2370">
        <v>44.350012690965102</v>
      </c>
      <c r="N2370">
        <v>0.105054083976518</v>
      </c>
      <c r="O2370">
        <v>20.743205768164099</v>
      </c>
      <c r="P2370">
        <v>84.607508532423196</v>
      </c>
      <c r="Q2370">
        <v>5.2947791918817003E-2</v>
      </c>
    </row>
    <row r="2371" spans="1:17" hidden="1" x14ac:dyDescent="0.3">
      <c r="A2371" t="s">
        <v>4940</v>
      </c>
      <c r="B2371" t="s">
        <v>4941</v>
      </c>
      <c r="C2371" t="str">
        <f>IFERROR(VLOOKUP(Table1[[#This Row],[Ticker]],[1]!Table2[[Symbol]:[Industry]],2,FALSE),"-")</f>
        <v>-</v>
      </c>
      <c r="D2371" t="s">
        <v>54</v>
      </c>
      <c r="E2371">
        <v>219.66496642800001</v>
      </c>
      <c r="F2371">
        <v>138.63999999999999</v>
      </c>
      <c r="G2371">
        <v>15.9873905360931</v>
      </c>
      <c r="H2371">
        <v>8.3631321608752103</v>
      </c>
      <c r="I2371">
        <v>11.5410757264683</v>
      </c>
      <c r="J2371">
        <v>-8.4032216934277102</v>
      </c>
      <c r="K2371">
        <v>124.948307549167</v>
      </c>
      <c r="L2371">
        <v>111.907264296037</v>
      </c>
      <c r="M2371">
        <v>54.357130966685197</v>
      </c>
      <c r="N2371">
        <v>3.9348966766297999</v>
      </c>
      <c r="O2371">
        <v>13.9497980380842</v>
      </c>
      <c r="P2371">
        <v>70.738916256157594</v>
      </c>
      <c r="Q2371">
        <v>2.5344315374997001E-2</v>
      </c>
    </row>
    <row r="2372" spans="1:17" hidden="1" x14ac:dyDescent="0.3">
      <c r="A2372" t="s">
        <v>4942</v>
      </c>
      <c r="B2372" t="s">
        <v>4943</v>
      </c>
      <c r="C2372" t="str">
        <f>IFERROR(VLOOKUP(Table1[[#This Row],[Ticker]],[1]!Table2[[Symbol]:[Industry]],2,FALSE),"-")</f>
        <v>-</v>
      </c>
      <c r="D2372" t="s">
        <v>138</v>
      </c>
      <c r="E2372">
        <v>219.2</v>
      </c>
      <c r="F2372">
        <v>161</v>
      </c>
      <c r="G2372">
        <v>-0.54190985426709304</v>
      </c>
      <c r="H2372">
        <v>24.328535866216999</v>
      </c>
      <c r="I2372">
        <v>8.5865516703530709</v>
      </c>
      <c r="J2372">
        <v>3.9612778115353602</v>
      </c>
      <c r="K2372">
        <v>146.42497828799199</v>
      </c>
      <c r="L2372">
        <v>135.187015074389</v>
      </c>
      <c r="M2372">
        <v>70.515006825654496</v>
      </c>
      <c r="N2372">
        <v>2.3949994516942601</v>
      </c>
      <c r="O2372">
        <v>11.8012422360248</v>
      </c>
      <c r="P2372">
        <v>74.242424242424207</v>
      </c>
      <c r="Q2372">
        <v>9.2473668250161997E-2</v>
      </c>
    </row>
    <row r="2373" spans="1:17" hidden="1" x14ac:dyDescent="0.3">
      <c r="A2373" t="s">
        <v>4944</v>
      </c>
      <c r="B2373" t="s">
        <v>4945</v>
      </c>
      <c r="C2373" t="str">
        <f>IFERROR(VLOOKUP(Table1[[#This Row],[Ticker]],[1]!Table2[[Symbol]:[Industry]],2,FALSE),"-")</f>
        <v>-</v>
      </c>
      <c r="D2373" t="s">
        <v>627</v>
      </c>
      <c r="E2373">
        <v>219.06026199999999</v>
      </c>
      <c r="F2373">
        <v>122.14</v>
      </c>
      <c r="G2373">
        <v>48.237877871446599</v>
      </c>
      <c r="H2373">
        <v>-19.767891745923698</v>
      </c>
      <c r="I2373">
        <v>-12.596905746697299</v>
      </c>
      <c r="J2373">
        <v>-7.40306458728978</v>
      </c>
      <c r="K2373">
        <v>139.02374839983199</v>
      </c>
      <c r="L2373">
        <v>123.108388626562</v>
      </c>
      <c r="M2373">
        <v>23.012236446233199</v>
      </c>
      <c r="N2373">
        <v>0.85886952583908505</v>
      </c>
      <c r="O2373">
        <v>43.900442115605003</v>
      </c>
      <c r="P2373">
        <v>94.645418326693203</v>
      </c>
      <c r="Q2373">
        <v>0.104173799421294</v>
      </c>
    </row>
    <row r="2374" spans="1:17" hidden="1" x14ac:dyDescent="0.3">
      <c r="A2374" t="s">
        <v>4946</v>
      </c>
      <c r="B2374" t="s">
        <v>4947</v>
      </c>
      <c r="C2374" t="str">
        <f>IFERROR(VLOOKUP(Table1[[#This Row],[Ticker]],[1]!Table2[[Symbol]:[Industry]],2,FALSE),"-")</f>
        <v>-</v>
      </c>
      <c r="D2374" t="s">
        <v>21</v>
      </c>
      <c r="E2374">
        <v>218.55517942500001</v>
      </c>
      <c r="F2374">
        <v>275.8</v>
      </c>
      <c r="G2374">
        <v>264.40441582572703</v>
      </c>
      <c r="H2374">
        <v>11.6952952183498</v>
      </c>
      <c r="I2374">
        <v>280.97186588313099</v>
      </c>
      <c r="J2374">
        <v>3.0575555495453801</v>
      </c>
      <c r="K2374">
        <v>213.805192146396</v>
      </c>
      <c r="M2374">
        <v>64.678152642750305</v>
      </c>
      <c r="N2374">
        <v>0.47669082928775602</v>
      </c>
      <c r="O2374">
        <v>0.21754894851340101</v>
      </c>
      <c r="P2374">
        <v>344.83870967741899</v>
      </c>
    </row>
    <row r="2375" spans="1:17" hidden="1" x14ac:dyDescent="0.3">
      <c r="A2375" t="s">
        <v>4948</v>
      </c>
      <c r="B2375" t="s">
        <v>4949</v>
      </c>
      <c r="C2375" t="str">
        <f>IFERROR(VLOOKUP(Table1[[#This Row],[Ticker]],[1]!Table2[[Symbol]:[Industry]],2,FALSE),"-")</f>
        <v>-</v>
      </c>
      <c r="D2375" t="s">
        <v>89</v>
      </c>
      <c r="E2375">
        <v>217.33372800000001</v>
      </c>
      <c r="F2375">
        <v>54</v>
      </c>
      <c r="G2375">
        <v>46.719114460363897</v>
      </c>
      <c r="H2375">
        <v>1.85269652763257</v>
      </c>
      <c r="I2375">
        <v>18.189618131570199</v>
      </c>
      <c r="J2375">
        <v>-4.1146268663110597</v>
      </c>
      <c r="K2375">
        <v>49.829994488298603</v>
      </c>
      <c r="L2375">
        <v>42.174550765729698</v>
      </c>
      <c r="M2375">
        <v>54.647692984898001</v>
      </c>
      <c r="N2375">
        <v>0.60963116656913297</v>
      </c>
      <c r="O2375">
        <v>9.9999999999999805</v>
      </c>
      <c r="P2375">
        <v>120.408163265306</v>
      </c>
      <c r="Q2375">
        <v>0.11697360539808099</v>
      </c>
    </row>
    <row r="2376" spans="1:17" hidden="1" x14ac:dyDescent="0.3">
      <c r="A2376" t="s">
        <v>4950</v>
      </c>
      <c r="B2376" t="s">
        <v>4951</v>
      </c>
      <c r="C2376" t="str">
        <f>IFERROR(VLOOKUP(Table1[[#This Row],[Ticker]],[1]!Table2[[Symbol]:[Industry]],2,FALSE),"-")</f>
        <v>-</v>
      </c>
      <c r="D2376" t="s">
        <v>305</v>
      </c>
      <c r="E2376">
        <v>217.2229365</v>
      </c>
      <c r="F2376">
        <v>784</v>
      </c>
      <c r="G2376">
        <v>728.26554056434497</v>
      </c>
      <c r="H2376">
        <v>-14.791881307352</v>
      </c>
      <c r="I2376">
        <v>179.68968681396899</v>
      </c>
      <c r="J2376">
        <v>-7.2009058225583802</v>
      </c>
      <c r="K2376">
        <v>801.05501047145697</v>
      </c>
      <c r="M2376">
        <v>23.705807767876401</v>
      </c>
      <c r="N2376">
        <v>0.60730204639552998</v>
      </c>
      <c r="O2376">
        <v>25</v>
      </c>
      <c r="P2376">
        <v>800.11481056257105</v>
      </c>
    </row>
    <row r="2377" spans="1:17" hidden="1" x14ac:dyDescent="0.3">
      <c r="A2377" t="s">
        <v>4952</v>
      </c>
      <c r="B2377" t="s">
        <v>4953</v>
      </c>
      <c r="C2377" t="str">
        <f>IFERROR(VLOOKUP(Table1[[#This Row],[Ticker]],[1]!Table2[[Symbol]:[Industry]],2,FALSE),"-")</f>
        <v>-</v>
      </c>
      <c r="D2377" t="s">
        <v>535</v>
      </c>
      <c r="E2377">
        <v>216.96501979999999</v>
      </c>
      <c r="F2377">
        <v>48.12</v>
      </c>
      <c r="G2377">
        <v>16.124841074725001</v>
      </c>
      <c r="H2377">
        <v>-3.0083110794163201</v>
      </c>
      <c r="I2377">
        <v>-10.083101185189999</v>
      </c>
      <c r="J2377">
        <v>-1.4677108704653601</v>
      </c>
      <c r="K2377">
        <v>49.674775367503301</v>
      </c>
      <c r="L2377">
        <v>45.6749587724604</v>
      </c>
      <c r="M2377">
        <v>43.931238878896202</v>
      </c>
      <c r="N2377">
        <v>0.25467313473228997</v>
      </c>
      <c r="O2377">
        <v>26.0390689941812</v>
      </c>
      <c r="P2377">
        <v>65.077186963979401</v>
      </c>
      <c r="Q2377">
        <v>6.7789675973493002E-2</v>
      </c>
    </row>
    <row r="2378" spans="1:17" hidden="1" x14ac:dyDescent="0.3">
      <c r="A2378" t="s">
        <v>4954</v>
      </c>
      <c r="B2378" t="s">
        <v>4955</v>
      </c>
      <c r="C2378" t="str">
        <f>IFERROR(VLOOKUP(Table1[[#This Row],[Ticker]],[1]!Table2[[Symbol]:[Industry]],2,FALSE),"-")</f>
        <v>-</v>
      </c>
      <c r="D2378" t="s">
        <v>276</v>
      </c>
      <c r="E2378">
        <v>216.737934107</v>
      </c>
      <c r="F2378">
        <v>213.38</v>
      </c>
      <c r="G2378">
        <v>-4.1768886552909299</v>
      </c>
      <c r="H2378">
        <v>7.1213835752488004</v>
      </c>
      <c r="I2378">
        <v>3.4383198741324801</v>
      </c>
      <c r="J2378">
        <v>1.60028928549829</v>
      </c>
      <c r="K2378">
        <v>196.206825296689</v>
      </c>
      <c r="L2378">
        <v>188.88294369543999</v>
      </c>
      <c r="M2378">
        <v>76.784020027771504</v>
      </c>
      <c r="N2378">
        <v>0.45715205060717601</v>
      </c>
      <c r="O2378">
        <v>35.907770175274102</v>
      </c>
      <c r="P2378">
        <v>46.351165980795599</v>
      </c>
      <c r="Q2378">
        <v>5.8151539958796003E-2</v>
      </c>
    </row>
    <row r="2379" spans="1:17" hidden="1" x14ac:dyDescent="0.3">
      <c r="A2379" t="s">
        <v>4956</v>
      </c>
      <c r="B2379" t="s">
        <v>4957</v>
      </c>
      <c r="C2379" t="str">
        <f>IFERROR(VLOOKUP(Table1[[#This Row],[Ticker]],[1]!Table2[[Symbol]:[Industry]],2,FALSE),"-")</f>
        <v>-</v>
      </c>
      <c r="D2379" t="s">
        <v>474</v>
      </c>
      <c r="E2379">
        <v>216.58886720000001</v>
      </c>
      <c r="F2379">
        <v>146.19999999999999</v>
      </c>
      <c r="G2379">
        <v>224.533580070276</v>
      </c>
      <c r="H2379">
        <v>10.515564523833801</v>
      </c>
      <c r="I2379">
        <v>148.60534866283399</v>
      </c>
      <c r="J2379">
        <v>6.1311517332340904</v>
      </c>
      <c r="K2379">
        <v>120.932516614287</v>
      </c>
      <c r="M2379">
        <v>52.6639468374701</v>
      </c>
      <c r="N2379">
        <v>1.47977346278317</v>
      </c>
      <c r="O2379">
        <v>9.6785225718194194</v>
      </c>
      <c r="P2379">
        <v>291.43239625167303</v>
      </c>
    </row>
    <row r="2380" spans="1:17" hidden="1" x14ac:dyDescent="0.3">
      <c r="A2380" t="s">
        <v>4958</v>
      </c>
      <c r="B2380" t="s">
        <v>4959</v>
      </c>
      <c r="C2380" t="str">
        <f>IFERROR(VLOOKUP(Table1[[#This Row],[Ticker]],[1]!Table2[[Symbol]:[Industry]],2,FALSE),"-")</f>
        <v>-</v>
      </c>
      <c r="D2380" t="s">
        <v>1351</v>
      </c>
      <c r="E2380">
        <v>216.512</v>
      </c>
      <c r="F2380">
        <v>332.4</v>
      </c>
      <c r="G2380">
        <v>1643.7664700339999</v>
      </c>
      <c r="H2380">
        <v>-1.2527585984715099</v>
      </c>
      <c r="I2380">
        <v>210.06448481098599</v>
      </c>
      <c r="J2380">
        <v>11.297173643006399</v>
      </c>
      <c r="K2380">
        <v>307.77704113997902</v>
      </c>
      <c r="L2380">
        <v>190.40785679531601</v>
      </c>
      <c r="M2380">
        <v>56.161082199793903</v>
      </c>
      <c r="N2380">
        <v>1.23357193965862</v>
      </c>
      <c r="O2380">
        <v>12.3947051744885</v>
      </c>
      <c r="P2380">
        <v>1672.79999999999</v>
      </c>
      <c r="Q2380">
        <v>0.23783442423942699</v>
      </c>
    </row>
    <row r="2381" spans="1:17" hidden="1" x14ac:dyDescent="0.3">
      <c r="A2381" t="s">
        <v>4960</v>
      </c>
      <c r="B2381" t="s">
        <v>4961</v>
      </c>
      <c r="C2381" t="str">
        <f>IFERROR(VLOOKUP(Table1[[#This Row],[Ticker]],[1]!Table2[[Symbol]:[Industry]],2,FALSE),"-")</f>
        <v>-</v>
      </c>
      <c r="D2381" t="s">
        <v>298</v>
      </c>
      <c r="E2381">
        <v>216.34756762500001</v>
      </c>
      <c r="F2381">
        <v>131</v>
      </c>
      <c r="G2381">
        <v>52.155958277431203</v>
      </c>
      <c r="H2381">
        <v>2.2645523780849102</v>
      </c>
      <c r="I2381">
        <v>61.204873293049502</v>
      </c>
      <c r="J2381">
        <v>-7.4482882321770099</v>
      </c>
      <c r="K2381">
        <v>134.85698938425199</v>
      </c>
      <c r="L2381">
        <v>110.41809135749401</v>
      </c>
      <c r="M2381">
        <v>52.485402103058803</v>
      </c>
      <c r="N2381">
        <v>0.71311819170619495</v>
      </c>
      <c r="O2381">
        <v>37.480916030534303</v>
      </c>
      <c r="P2381">
        <v>118.333333333333</v>
      </c>
      <c r="Q2381">
        <v>8.7988829874910995E-2</v>
      </c>
    </row>
    <row r="2382" spans="1:17" hidden="1" x14ac:dyDescent="0.3">
      <c r="A2382" t="s">
        <v>4962</v>
      </c>
      <c r="B2382" t="s">
        <v>4963</v>
      </c>
      <c r="C2382" t="str">
        <f>IFERROR(VLOOKUP(Table1[[#This Row],[Ticker]],[1]!Table2[[Symbol]:[Industry]],2,FALSE),"-")</f>
        <v>-</v>
      </c>
      <c r="D2382" t="s">
        <v>281</v>
      </c>
      <c r="E2382">
        <v>216.1635</v>
      </c>
      <c r="F2382">
        <v>128.1</v>
      </c>
      <c r="G2382">
        <v>-37.891587596735299</v>
      </c>
      <c r="H2382">
        <v>6.0897403480097196</v>
      </c>
      <c r="I2382">
        <v>-22.539789982304299</v>
      </c>
      <c r="J2382">
        <v>-12.584176733919101</v>
      </c>
      <c r="K2382">
        <v>120.349214802056</v>
      </c>
      <c r="L2382">
        <v>126.089378842069</v>
      </c>
      <c r="M2382">
        <v>44.392846658107601</v>
      </c>
      <c r="N2382">
        <v>0.99653360169965299</v>
      </c>
      <c r="O2382">
        <v>47.540983606557297</v>
      </c>
      <c r="P2382">
        <v>41.939058171745103</v>
      </c>
    </row>
    <row r="2383" spans="1:17" hidden="1" x14ac:dyDescent="0.3">
      <c r="A2383" t="s">
        <v>4964</v>
      </c>
      <c r="B2383" t="s">
        <v>4965</v>
      </c>
      <c r="C2383" t="str">
        <f>IFERROR(VLOOKUP(Table1[[#This Row],[Ticker]],[1]!Table2[[Symbol]:[Industry]],2,FALSE),"-")</f>
        <v>-</v>
      </c>
      <c r="D2383" t="s">
        <v>54</v>
      </c>
      <c r="E2383">
        <v>216.086962</v>
      </c>
      <c r="F2383">
        <v>104.42</v>
      </c>
      <c r="G2383">
        <v>2.5606729325517898</v>
      </c>
      <c r="H2383">
        <v>12.2833184375011</v>
      </c>
      <c r="I2383">
        <v>-9.6904893574131794</v>
      </c>
      <c r="J2383">
        <v>-7.1191857105798597</v>
      </c>
      <c r="K2383">
        <v>97.132793259561694</v>
      </c>
      <c r="L2383">
        <v>91.205298447892304</v>
      </c>
      <c r="M2383">
        <v>46.863564178792601</v>
      </c>
      <c r="N2383">
        <v>2.1555660407277601</v>
      </c>
      <c r="O2383">
        <v>10.1321585903083</v>
      </c>
      <c r="P2383">
        <v>50.028735632183903</v>
      </c>
      <c r="Q2383">
        <v>6.6133578114541E-2</v>
      </c>
    </row>
    <row r="2384" spans="1:17" hidden="1" x14ac:dyDescent="0.3">
      <c r="A2384" t="s">
        <v>4966</v>
      </c>
      <c r="B2384" t="s">
        <v>4967</v>
      </c>
      <c r="C2384" t="str">
        <f>IFERROR(VLOOKUP(Table1[[#This Row],[Ticker]],[1]!Table2[[Symbol]:[Industry]],2,FALSE),"-")</f>
        <v>-</v>
      </c>
      <c r="D2384" t="s">
        <v>773</v>
      </c>
      <c r="E2384">
        <v>215.99423999999999</v>
      </c>
      <c r="F2384">
        <v>143.85</v>
      </c>
      <c r="G2384">
        <v>-18.379683812152699</v>
      </c>
      <c r="H2384">
        <v>3.4281267817199002</v>
      </c>
      <c r="I2384">
        <v>-7.5809176774604996</v>
      </c>
      <c r="J2384">
        <v>-4.7895397162605802</v>
      </c>
      <c r="K2384">
        <v>141.780419738658</v>
      </c>
      <c r="L2384">
        <v>139.20422610640301</v>
      </c>
      <c r="M2384">
        <v>52.3102397855723</v>
      </c>
      <c r="N2384">
        <v>1.6786613773208301</v>
      </c>
      <c r="O2384">
        <v>28.0848105665624</v>
      </c>
      <c r="P2384">
        <v>27.3572377158034</v>
      </c>
      <c r="Q2384">
        <v>8.2196634687803E-2</v>
      </c>
    </row>
    <row r="2385" spans="1:17" hidden="1" x14ac:dyDescent="0.3">
      <c r="A2385" t="s">
        <v>4968</v>
      </c>
      <c r="B2385" t="s">
        <v>4969</v>
      </c>
      <c r="C2385" t="str">
        <f>IFERROR(VLOOKUP(Table1[[#This Row],[Ticker]],[1]!Table2[[Symbol]:[Industry]],2,FALSE),"-")</f>
        <v>-</v>
      </c>
      <c r="D2385" t="s">
        <v>228</v>
      </c>
      <c r="E2385">
        <v>215.96848031299999</v>
      </c>
      <c r="F2385">
        <v>13.88</v>
      </c>
      <c r="G2385">
        <v>39.208894276425298</v>
      </c>
      <c r="H2385">
        <v>-0.14091978608000999</v>
      </c>
      <c r="I2385">
        <v>7.1890925051988201</v>
      </c>
      <c r="J2385">
        <v>-8.8470264411410398</v>
      </c>
      <c r="K2385">
        <v>13.7957955986277</v>
      </c>
      <c r="L2385">
        <v>12.046631205769501</v>
      </c>
      <c r="M2385">
        <v>36.9961218808984</v>
      </c>
      <c r="N2385">
        <v>1.92186283257503</v>
      </c>
      <c r="O2385">
        <v>40.129682997118103</v>
      </c>
      <c r="P2385">
        <v>102.62773722627701</v>
      </c>
      <c r="Q2385">
        <v>1.9799922977842999E-2</v>
      </c>
    </row>
    <row r="2386" spans="1:17" hidden="1" x14ac:dyDescent="0.3">
      <c r="A2386" t="s">
        <v>4970</v>
      </c>
      <c r="B2386" t="s">
        <v>4971</v>
      </c>
      <c r="C2386" t="str">
        <f>IFERROR(VLOOKUP(Table1[[#This Row],[Ticker]],[1]!Table2[[Symbol]:[Industry]],2,FALSE),"-")</f>
        <v>-</v>
      </c>
      <c r="D2386" t="s">
        <v>989</v>
      </c>
      <c r="E2386">
        <v>215.82749999999999</v>
      </c>
      <c r="F2386">
        <v>411</v>
      </c>
      <c r="G2386">
        <v>157.377619859785</v>
      </c>
      <c r="H2386">
        <v>20.762664422471101</v>
      </c>
      <c r="I2386">
        <v>3.9150612495538</v>
      </c>
      <c r="J2386">
        <v>2.88495906854995</v>
      </c>
      <c r="K2386">
        <v>356.45603174683299</v>
      </c>
      <c r="L2386">
        <v>285.70620859269002</v>
      </c>
      <c r="M2386">
        <v>68.273397795157607</v>
      </c>
      <c r="N2386">
        <v>0.50271435279295096</v>
      </c>
      <c r="O2386">
        <v>2.5912408759123999</v>
      </c>
      <c r="P2386">
        <v>257.080799304952</v>
      </c>
      <c r="Q2386">
        <v>8.3942423536225996E-2</v>
      </c>
    </row>
    <row r="2387" spans="1:17" hidden="1" x14ac:dyDescent="0.3">
      <c r="A2387" t="s">
        <v>4972</v>
      </c>
      <c r="B2387" t="s">
        <v>4973</v>
      </c>
      <c r="C2387" t="str">
        <f>IFERROR(VLOOKUP(Table1[[#This Row],[Ticker]],[1]!Table2[[Symbol]:[Industry]],2,FALSE),"-")</f>
        <v>-</v>
      </c>
      <c r="D2387" t="s">
        <v>163</v>
      </c>
      <c r="E2387">
        <v>215.56968237999999</v>
      </c>
      <c r="F2387">
        <v>89.67</v>
      </c>
      <c r="G2387">
        <v>84.924952496420502</v>
      </c>
      <c r="H2387">
        <v>11.9042002783233</v>
      </c>
      <c r="I2387">
        <v>40.319743911477197</v>
      </c>
      <c r="J2387">
        <v>-6.53606818128761</v>
      </c>
      <c r="K2387">
        <v>85.1051660226683</v>
      </c>
      <c r="L2387">
        <v>68.355120838602502</v>
      </c>
      <c r="M2387">
        <v>57.524930043690198</v>
      </c>
      <c r="N2387">
        <v>0.67036169725149997</v>
      </c>
      <c r="O2387">
        <v>10.382513661202101</v>
      </c>
      <c r="P2387">
        <v>113.958482462419</v>
      </c>
      <c r="Q2387">
        <v>0.168129309985215</v>
      </c>
    </row>
    <row r="2388" spans="1:17" hidden="1" x14ac:dyDescent="0.3">
      <c r="A2388" t="s">
        <v>4974</v>
      </c>
      <c r="B2388" t="s">
        <v>4975</v>
      </c>
      <c r="C2388" t="str">
        <f>IFERROR(VLOOKUP(Table1[[#This Row],[Ticker]],[1]!Table2[[Symbol]:[Industry]],2,FALSE),"-")</f>
        <v>-</v>
      </c>
      <c r="D2388" t="s">
        <v>365</v>
      </c>
      <c r="E2388">
        <v>215.50827699999999</v>
      </c>
      <c r="F2388">
        <v>71.38</v>
      </c>
      <c r="G2388">
        <v>17.990156954701298</v>
      </c>
      <c r="H2388">
        <v>-7.8950933114814701</v>
      </c>
      <c r="I2388">
        <v>-11.0740344540488</v>
      </c>
      <c r="J2388">
        <v>-3.8839755266757101</v>
      </c>
      <c r="K2388">
        <v>78.000213580473996</v>
      </c>
      <c r="L2388">
        <v>73.821382369303606</v>
      </c>
      <c r="M2388">
        <v>41.337825686076201</v>
      </c>
      <c r="N2388">
        <v>0.454260610539855</v>
      </c>
      <c r="O2388">
        <v>36.382740263378999</v>
      </c>
      <c r="P2388">
        <v>57.571743929359798</v>
      </c>
      <c r="Q2388">
        <v>3.6608729610427E-2</v>
      </c>
    </row>
    <row r="2389" spans="1:17" hidden="1" x14ac:dyDescent="0.3">
      <c r="A2389" t="s">
        <v>4976</v>
      </c>
      <c r="B2389" t="s">
        <v>4977</v>
      </c>
      <c r="C2389" t="str">
        <f>IFERROR(VLOOKUP(Table1[[#This Row],[Ticker]],[1]!Table2[[Symbol]:[Industry]],2,FALSE),"-")</f>
        <v>-</v>
      </c>
      <c r="D2389" t="s">
        <v>101</v>
      </c>
      <c r="E2389">
        <v>215.18691208000001</v>
      </c>
      <c r="F2389">
        <v>158.25</v>
      </c>
      <c r="G2389">
        <v>34.009948294870597</v>
      </c>
      <c r="H2389">
        <v>-7.3147055011263804</v>
      </c>
      <c r="I2389">
        <v>-10.8609434719971</v>
      </c>
      <c r="J2389">
        <v>-6.9199431572768404</v>
      </c>
      <c r="K2389">
        <v>171.59523450418999</v>
      </c>
      <c r="L2389">
        <v>152.45475348085401</v>
      </c>
      <c r="M2389">
        <v>36.289636797417899</v>
      </c>
      <c r="N2389">
        <v>0.54712574722002005</v>
      </c>
      <c r="O2389">
        <v>65.434439178515007</v>
      </c>
      <c r="P2389">
        <v>127.534148094895</v>
      </c>
      <c r="Q2389">
        <v>0.12314659128457001</v>
      </c>
    </row>
    <row r="2390" spans="1:17" hidden="1" x14ac:dyDescent="0.3">
      <c r="A2390" t="s">
        <v>4978</v>
      </c>
      <c r="B2390" t="s">
        <v>4979</v>
      </c>
      <c r="C2390" t="str">
        <f>IFERROR(VLOOKUP(Table1[[#This Row],[Ticker]],[1]!Table2[[Symbol]:[Industry]],2,FALSE),"-")</f>
        <v>-</v>
      </c>
      <c r="D2390" t="s">
        <v>357</v>
      </c>
      <c r="E2390">
        <v>214.503494375</v>
      </c>
      <c r="F2390">
        <v>46</v>
      </c>
      <c r="G2390">
        <v>-28.280370229430599</v>
      </c>
      <c r="H2390">
        <v>-12.0341228113578</v>
      </c>
      <c r="I2390">
        <v>2.4405463672129502</v>
      </c>
      <c r="J2390">
        <v>-3.4001835092738202</v>
      </c>
      <c r="K2390">
        <v>46.366059712302999</v>
      </c>
      <c r="L2390">
        <v>43.373083098889197</v>
      </c>
      <c r="M2390">
        <v>50.120124450922297</v>
      </c>
      <c r="N2390">
        <v>0.37486421143075499</v>
      </c>
      <c r="O2390">
        <v>41.138833992094803</v>
      </c>
      <c r="P2390">
        <v>41.198356716533603</v>
      </c>
      <c r="Q2390">
        <v>6.4058267825056997E-2</v>
      </c>
    </row>
    <row r="2391" spans="1:17" hidden="1" x14ac:dyDescent="0.3">
      <c r="A2391" t="s">
        <v>4980</v>
      </c>
      <c r="B2391" t="s">
        <v>4981</v>
      </c>
      <c r="C2391" t="str">
        <f>IFERROR(VLOOKUP(Table1[[#This Row],[Ticker]],[1]!Table2[[Symbol]:[Industry]],2,FALSE),"-")</f>
        <v>-</v>
      </c>
      <c r="D2391" t="s">
        <v>573</v>
      </c>
      <c r="E2391">
        <v>214.30734000000001</v>
      </c>
      <c r="F2391">
        <v>87.7</v>
      </c>
      <c r="G2391">
        <v>-34.559760710370298</v>
      </c>
      <c r="H2391">
        <v>-0.72824927878021795</v>
      </c>
      <c r="I2391">
        <v>-25.462111654626</v>
      </c>
      <c r="J2391">
        <v>1.62463574473275</v>
      </c>
      <c r="K2391">
        <v>84.562076951185304</v>
      </c>
      <c r="L2391">
        <v>89.646479567491696</v>
      </c>
      <c r="M2391">
        <v>71.108097452523495</v>
      </c>
      <c r="N2391">
        <v>1.1608747962819099</v>
      </c>
      <c r="O2391">
        <v>36.259977194982802</v>
      </c>
      <c r="P2391">
        <v>28.970588235294102</v>
      </c>
      <c r="Q2391">
        <v>-8.1916168895899994E-3</v>
      </c>
    </row>
    <row r="2392" spans="1:17" hidden="1" x14ac:dyDescent="0.3">
      <c r="A2392" t="s">
        <v>4982</v>
      </c>
      <c r="B2392" t="s">
        <v>4983</v>
      </c>
      <c r="C2392" t="str">
        <f>IFERROR(VLOOKUP(Table1[[#This Row],[Ticker]],[1]!Table2[[Symbol]:[Industry]],2,FALSE),"-")</f>
        <v>-</v>
      </c>
      <c r="D2392" t="s">
        <v>46</v>
      </c>
      <c r="E2392">
        <v>213.98994089199999</v>
      </c>
      <c r="F2392">
        <v>129.34</v>
      </c>
      <c r="G2392">
        <v>93.774394237274095</v>
      </c>
      <c r="H2392">
        <v>4.4891807693395496</v>
      </c>
      <c r="I2392">
        <v>-16.623175129046299</v>
      </c>
      <c r="J2392">
        <v>-9.5637685706538704</v>
      </c>
      <c r="K2392">
        <v>128.688300313822</v>
      </c>
      <c r="L2392">
        <v>104.50185509948</v>
      </c>
      <c r="M2392">
        <v>43.4556991077663</v>
      </c>
      <c r="N2392">
        <v>1.32476195543592</v>
      </c>
      <c r="O2392">
        <v>21.037575382712198</v>
      </c>
      <c r="P2392">
        <v>133.676603432701</v>
      </c>
      <c r="Q2392">
        <v>5.4470429549842998E-2</v>
      </c>
    </row>
    <row r="2393" spans="1:17" hidden="1" x14ac:dyDescent="0.3">
      <c r="A2393" t="s">
        <v>4984</v>
      </c>
      <c r="B2393" t="s">
        <v>4985</v>
      </c>
      <c r="C2393" t="str">
        <f>IFERROR(VLOOKUP(Table1[[#This Row],[Ticker]],[1]!Table2[[Symbol]:[Industry]],2,FALSE),"-")</f>
        <v>-</v>
      </c>
      <c r="E2393">
        <v>213.36099400000001</v>
      </c>
      <c r="F2393">
        <v>95.66</v>
      </c>
      <c r="G2393">
        <v>1700.0295675483401</v>
      </c>
      <c r="H2393">
        <v>49.401452236250599</v>
      </c>
      <c r="I2393">
        <v>1471.30875452849</v>
      </c>
      <c r="J2393">
        <v>7.6308919172865401</v>
      </c>
      <c r="K2393">
        <v>64.662256762827994</v>
      </c>
      <c r="M2393">
        <v>99.999995735089499</v>
      </c>
      <c r="N2393">
        <v>6.2420031322920601E-2</v>
      </c>
      <c r="O2393">
        <v>0</v>
      </c>
      <c r="P2393">
        <v>1729.0630975143399</v>
      </c>
    </row>
    <row r="2394" spans="1:17" hidden="1" x14ac:dyDescent="0.3">
      <c r="A2394" t="s">
        <v>4986</v>
      </c>
      <c r="B2394" t="s">
        <v>4987</v>
      </c>
      <c r="C2394" t="str">
        <f>IFERROR(VLOOKUP(Table1[[#This Row],[Ticker]],[1]!Table2[[Symbol]:[Industry]],2,FALSE),"-")</f>
        <v>-</v>
      </c>
      <c r="D2394" t="s">
        <v>1537</v>
      </c>
      <c r="E2394">
        <v>212.91409684999999</v>
      </c>
      <c r="F2394">
        <v>194.95</v>
      </c>
      <c r="G2394">
        <v>7.1998732485363401</v>
      </c>
      <c r="H2394">
        <v>7.0252194779332902</v>
      </c>
      <c r="I2394">
        <v>-8.04722613248288</v>
      </c>
      <c r="J2394">
        <v>-0.98538034475168501</v>
      </c>
      <c r="K2394">
        <v>187.48027942490901</v>
      </c>
      <c r="L2394">
        <v>179.81919774038499</v>
      </c>
      <c r="M2394">
        <v>58.161755880081998</v>
      </c>
      <c r="N2394">
        <v>1.1345260306220399</v>
      </c>
      <c r="O2394">
        <v>30.289817902026101</v>
      </c>
      <c r="P2394">
        <v>42.299270072992698</v>
      </c>
      <c r="Q2394">
        <v>2.9605563109188E-2</v>
      </c>
    </row>
    <row r="2395" spans="1:17" hidden="1" x14ac:dyDescent="0.3">
      <c r="A2395" t="s">
        <v>4988</v>
      </c>
      <c r="B2395" t="s">
        <v>4989</v>
      </c>
      <c r="C2395" t="str">
        <f>IFERROR(VLOOKUP(Table1[[#This Row],[Ticker]],[1]!Table2[[Symbol]:[Industry]],2,FALSE),"-")</f>
        <v>-</v>
      </c>
      <c r="D2395" t="s">
        <v>2701</v>
      </c>
      <c r="E2395">
        <v>212.65199999999999</v>
      </c>
      <c r="F2395">
        <v>82.34</v>
      </c>
      <c r="G2395">
        <v>76.445922088795498</v>
      </c>
      <c r="H2395">
        <v>-14.5750280622222</v>
      </c>
      <c r="I2395">
        <v>17.6745870741779</v>
      </c>
      <c r="J2395">
        <v>-7.4745968272732597</v>
      </c>
      <c r="K2395">
        <v>82.265556833851804</v>
      </c>
      <c r="L2395">
        <v>66.240191907777898</v>
      </c>
      <c r="M2395">
        <v>43.842893353986902</v>
      </c>
      <c r="N2395">
        <v>0.36690545848581702</v>
      </c>
      <c r="O2395">
        <v>34.138936118532897</v>
      </c>
      <c r="P2395">
        <v>128.722222222222</v>
      </c>
      <c r="Q2395">
        <v>0.14879756446755699</v>
      </c>
    </row>
    <row r="2396" spans="1:17" hidden="1" x14ac:dyDescent="0.3">
      <c r="A2396" t="s">
        <v>4990</v>
      </c>
      <c r="B2396" t="s">
        <v>4991</v>
      </c>
      <c r="C2396" t="str">
        <f>IFERROR(VLOOKUP(Table1[[#This Row],[Ticker]],[1]!Table2[[Symbol]:[Industry]],2,FALSE),"-")</f>
        <v>-</v>
      </c>
      <c r="D2396" t="s">
        <v>46</v>
      </c>
      <c r="E2396">
        <v>212.49999</v>
      </c>
      <c r="F2396">
        <v>268</v>
      </c>
      <c r="G2396">
        <v>-10.3181368320011</v>
      </c>
      <c r="H2396">
        <v>-10.878177327535001</v>
      </c>
      <c r="I2396">
        <v>5.3102329896698199</v>
      </c>
      <c r="J2396">
        <v>-12.5599303381131</v>
      </c>
      <c r="K2396">
        <v>280.44598513894101</v>
      </c>
      <c r="L2396">
        <v>256.46636423551701</v>
      </c>
      <c r="M2396">
        <v>35.739139883539401</v>
      </c>
      <c r="N2396">
        <v>0.46573595690887098</v>
      </c>
      <c r="O2396">
        <v>26.492537313432798</v>
      </c>
      <c r="P2396">
        <v>28.475551294343202</v>
      </c>
    </row>
    <row r="2397" spans="1:17" hidden="1" x14ac:dyDescent="0.3">
      <c r="A2397" t="s">
        <v>4992</v>
      </c>
      <c r="B2397" t="s">
        <v>4993</v>
      </c>
      <c r="C2397" t="str">
        <f>IFERROR(VLOOKUP(Table1[[#This Row],[Ticker]],[1]!Table2[[Symbol]:[Industry]],2,FALSE),"-")</f>
        <v>-</v>
      </c>
      <c r="D2397" t="s">
        <v>1852</v>
      </c>
      <c r="E2397">
        <v>211.395091622</v>
      </c>
      <c r="F2397">
        <v>81.94</v>
      </c>
      <c r="G2397">
        <v>68.602745962606903</v>
      </c>
      <c r="H2397">
        <v>-14.633265087860799</v>
      </c>
      <c r="I2397">
        <v>62.3206095112009</v>
      </c>
      <c r="J2397">
        <v>-10.3636376383522</v>
      </c>
      <c r="K2397">
        <v>79.365110987147503</v>
      </c>
      <c r="L2397">
        <v>59.503193968902799</v>
      </c>
      <c r="M2397">
        <v>31.559735901411599</v>
      </c>
      <c r="N2397">
        <v>0.30867198772575299</v>
      </c>
      <c r="O2397">
        <v>24.725408835733401</v>
      </c>
      <c r="P2397">
        <v>148.30303030303</v>
      </c>
      <c r="Q2397">
        <v>0.100997940183518</v>
      </c>
    </row>
    <row r="2398" spans="1:17" hidden="1" x14ac:dyDescent="0.3">
      <c r="A2398" t="s">
        <v>4994</v>
      </c>
      <c r="B2398" t="s">
        <v>4995</v>
      </c>
      <c r="C2398" t="str">
        <f>IFERROR(VLOOKUP(Table1[[#This Row],[Ticker]],[1]!Table2[[Symbol]:[Industry]],2,FALSE),"-")</f>
        <v>-</v>
      </c>
      <c r="D2398" t="s">
        <v>357</v>
      </c>
      <c r="E2398">
        <v>211.20125235999899</v>
      </c>
      <c r="F2398">
        <v>564.35</v>
      </c>
      <c r="G2398">
        <v>-7.95436240538963</v>
      </c>
      <c r="H2398">
        <v>7.1055724540480103</v>
      </c>
      <c r="I2398">
        <v>6.5072520193070398</v>
      </c>
      <c r="J2398">
        <v>11.0452027510955</v>
      </c>
      <c r="K2398">
        <v>498.006145737765</v>
      </c>
      <c r="L2398">
        <v>497.40174551668099</v>
      </c>
      <c r="M2398">
        <v>63.850113839574497</v>
      </c>
      <c r="N2398">
        <v>2.7325735489000702</v>
      </c>
      <c r="O2398">
        <v>22.796137148932399</v>
      </c>
      <c r="P2398">
        <v>31.2594487731131</v>
      </c>
    </row>
    <row r="2399" spans="1:17" hidden="1" x14ac:dyDescent="0.3">
      <c r="A2399" t="s">
        <v>4996</v>
      </c>
      <c r="B2399" t="s">
        <v>4997</v>
      </c>
      <c r="C2399" t="str">
        <f>IFERROR(VLOOKUP(Table1[[#This Row],[Ticker]],[1]!Table2[[Symbol]:[Industry]],2,FALSE),"-")</f>
        <v>-</v>
      </c>
      <c r="D2399" t="s">
        <v>1518</v>
      </c>
      <c r="E2399">
        <v>211.134985024</v>
      </c>
      <c r="F2399">
        <v>131.1</v>
      </c>
      <c r="G2399">
        <v>60.321954338343701</v>
      </c>
      <c r="H2399">
        <v>-4.2718998636304697</v>
      </c>
      <c r="I2399">
        <v>5.6060849752135304</v>
      </c>
      <c r="J2399">
        <v>-7.2253548704244102</v>
      </c>
      <c r="K2399">
        <v>132.891530750307</v>
      </c>
      <c r="L2399">
        <v>113.17989267821</v>
      </c>
      <c r="M2399">
        <v>37.778723318871997</v>
      </c>
      <c r="N2399">
        <v>0.31409296490900601</v>
      </c>
      <c r="O2399">
        <v>23.043478260869499</v>
      </c>
      <c r="P2399">
        <v>108.52416534199099</v>
      </c>
      <c r="Q2399">
        <v>9.2535846779224995E-2</v>
      </c>
    </row>
    <row r="2400" spans="1:17" hidden="1" x14ac:dyDescent="0.3">
      <c r="A2400" t="s">
        <v>4998</v>
      </c>
      <c r="B2400" t="s">
        <v>4999</v>
      </c>
      <c r="C2400" t="str">
        <f>IFERROR(VLOOKUP(Table1[[#This Row],[Ticker]],[1]!Table2[[Symbol]:[Industry]],2,FALSE),"-")</f>
        <v>-</v>
      </c>
      <c r="D2400" t="s">
        <v>298</v>
      </c>
      <c r="E2400">
        <v>211.01501030399999</v>
      </c>
      <c r="F2400">
        <v>45.38</v>
      </c>
      <c r="G2400">
        <v>-42.7105320584471</v>
      </c>
      <c r="H2400">
        <v>-21.772813764544299</v>
      </c>
      <c r="I2400">
        <v>-38.952391264498999</v>
      </c>
      <c r="J2400">
        <v>-8.5181596331039096</v>
      </c>
      <c r="K2400">
        <v>51.691098472106503</v>
      </c>
      <c r="L2400">
        <v>56.754349764746898</v>
      </c>
      <c r="M2400">
        <v>23.737487636048201</v>
      </c>
      <c r="N2400">
        <v>0.793369633618206</v>
      </c>
      <c r="O2400">
        <v>119.700308505949</v>
      </c>
      <c r="P2400">
        <v>2.20720720720721</v>
      </c>
      <c r="Q2400">
        <v>8.5771018421089001E-2</v>
      </c>
    </row>
    <row r="2401" spans="1:17" hidden="1" x14ac:dyDescent="0.3">
      <c r="A2401" t="s">
        <v>5000</v>
      </c>
      <c r="B2401" t="s">
        <v>5001</v>
      </c>
      <c r="C2401" t="str">
        <f>IFERROR(VLOOKUP(Table1[[#This Row],[Ticker]],[1]!Table2[[Symbol]:[Industry]],2,FALSE),"-")</f>
        <v>-</v>
      </c>
      <c r="D2401" t="s">
        <v>405</v>
      </c>
      <c r="E2401">
        <v>210.07879004</v>
      </c>
      <c r="F2401">
        <v>184.15</v>
      </c>
      <c r="G2401">
        <v>239.266470034001</v>
      </c>
      <c r="H2401">
        <v>-6.92972258342503</v>
      </c>
      <c r="I2401">
        <v>98.981847522798503</v>
      </c>
      <c r="J2401">
        <v>-0.58417673391918201</v>
      </c>
      <c r="K2401">
        <v>162.885828678564</v>
      </c>
      <c r="L2401">
        <v>118.061038124135</v>
      </c>
      <c r="M2401">
        <v>25.137027132701299</v>
      </c>
      <c r="N2401">
        <v>5.5769230769230703E-2</v>
      </c>
      <c r="O2401">
        <v>0.244366005973395</v>
      </c>
      <c r="P2401">
        <v>268.3</v>
      </c>
    </row>
    <row r="2402" spans="1:17" hidden="1" x14ac:dyDescent="0.3">
      <c r="A2402" t="s">
        <v>5002</v>
      </c>
      <c r="B2402" t="s">
        <v>5003</v>
      </c>
      <c r="C2402" t="str">
        <f>IFERROR(VLOOKUP(Table1[[#This Row],[Ticker]],[1]!Table2[[Symbol]:[Industry]],2,FALSE),"-")</f>
        <v>-</v>
      </c>
      <c r="D2402" t="s">
        <v>281</v>
      </c>
      <c r="E2402">
        <v>210.05600000000001</v>
      </c>
      <c r="F2402">
        <v>320.64999999999998</v>
      </c>
      <c r="G2402">
        <v>78.574110046950196</v>
      </c>
      <c r="H2402">
        <v>110.799124101511</v>
      </c>
      <c r="I2402">
        <v>62.896238931985401</v>
      </c>
      <c r="J2402">
        <v>33.725705667566203</v>
      </c>
      <c r="K2402">
        <v>199.70325936878899</v>
      </c>
      <c r="L2402">
        <v>160.367933497933</v>
      </c>
      <c r="M2402">
        <v>90.374812877966605</v>
      </c>
      <c r="N2402">
        <v>2.3818337351271399</v>
      </c>
      <c r="O2402">
        <v>6.0813971620146496</v>
      </c>
      <c r="P2402">
        <v>188.87387387387301</v>
      </c>
    </row>
    <row r="2403" spans="1:17" hidden="1" x14ac:dyDescent="0.3">
      <c r="A2403" t="s">
        <v>5004</v>
      </c>
      <c r="B2403" t="s">
        <v>5005</v>
      </c>
      <c r="C2403" t="str">
        <f>IFERROR(VLOOKUP(Table1[[#This Row],[Ticker]],[1]!Table2[[Symbol]:[Industry]],2,FALSE),"-")</f>
        <v>-</v>
      </c>
      <c r="D2403" t="s">
        <v>40</v>
      </c>
      <c r="E2403">
        <v>209.63769124999999</v>
      </c>
      <c r="F2403">
        <v>93.7</v>
      </c>
      <c r="G2403">
        <v>-49.356659217699601</v>
      </c>
      <c r="H2403">
        <v>7.4014687430714501</v>
      </c>
      <c r="I2403">
        <v>-32.789209160294902</v>
      </c>
      <c r="J2403">
        <v>-3.7091767339191799</v>
      </c>
      <c r="K2403">
        <v>94.931404806785906</v>
      </c>
      <c r="M2403">
        <v>50.165194445260397</v>
      </c>
      <c r="N2403">
        <v>1.0154597233523099</v>
      </c>
      <c r="O2403">
        <v>31.7502668089647</v>
      </c>
      <c r="P2403">
        <v>16.978776529338301</v>
      </c>
    </row>
    <row r="2404" spans="1:17" hidden="1" x14ac:dyDescent="0.3">
      <c r="A2404" t="s">
        <v>5006</v>
      </c>
      <c r="B2404" t="s">
        <v>5007</v>
      </c>
      <c r="C2404" t="str">
        <f>IFERROR(VLOOKUP(Table1[[#This Row],[Ticker]],[1]!Table2[[Symbol]:[Industry]],2,FALSE),"-")</f>
        <v>-</v>
      </c>
      <c r="D2404" t="s">
        <v>54</v>
      </c>
      <c r="E2404">
        <v>209.3285798</v>
      </c>
      <c r="F2404">
        <v>130.88999999999999</v>
      </c>
      <c r="G2404">
        <v>-4.7315356640046398</v>
      </c>
      <c r="H2404">
        <v>16.968259638937699</v>
      </c>
      <c r="I2404">
        <v>-4.4264596031877801</v>
      </c>
      <c r="J2404">
        <v>-6.0736618680743604</v>
      </c>
      <c r="K2404">
        <v>117.92154992297</v>
      </c>
      <c r="L2404">
        <v>109.734166672954</v>
      </c>
      <c r="M2404">
        <v>59.892768290959097</v>
      </c>
      <c r="N2404">
        <v>2.0072877493957999</v>
      </c>
      <c r="O2404">
        <v>10.772404308961701</v>
      </c>
      <c r="P2404">
        <v>44.151982378854598</v>
      </c>
      <c r="Q2404">
        <v>-4.5203709451038E-2</v>
      </c>
    </row>
    <row r="2405" spans="1:17" hidden="1" x14ac:dyDescent="0.3">
      <c r="A2405" t="s">
        <v>5008</v>
      </c>
      <c r="B2405" t="s">
        <v>5009</v>
      </c>
      <c r="C2405" t="str">
        <f>IFERROR(VLOOKUP(Table1[[#This Row],[Ticker]],[1]!Table2[[Symbol]:[Industry]],2,FALSE),"-")</f>
        <v>-</v>
      </c>
      <c r="D2405" t="s">
        <v>21</v>
      </c>
      <c r="E2405">
        <v>208.78855837999899</v>
      </c>
      <c r="F2405">
        <v>12.57</v>
      </c>
      <c r="G2405">
        <v>-58.0165808134565</v>
      </c>
      <c r="H2405">
        <v>-6.9089369006675199</v>
      </c>
      <c r="I2405">
        <v>-13.877844614476601</v>
      </c>
      <c r="J2405">
        <v>-5.12286721010965</v>
      </c>
      <c r="K2405">
        <v>13.124545555154301</v>
      </c>
      <c r="L2405">
        <v>13.412731037607401</v>
      </c>
      <c r="M2405">
        <v>46.840637430045199</v>
      </c>
      <c r="N2405">
        <v>0.39375570244658598</v>
      </c>
      <c r="O2405">
        <v>40.811455847255303</v>
      </c>
      <c r="P2405">
        <v>27.614213197969502</v>
      </c>
    </row>
    <row r="2406" spans="1:17" hidden="1" x14ac:dyDescent="0.3">
      <c r="A2406" t="s">
        <v>5010</v>
      </c>
      <c r="B2406" t="s">
        <v>5011</v>
      </c>
      <c r="C2406" t="str">
        <f>IFERROR(VLOOKUP(Table1[[#This Row],[Ticker]],[1]!Table2[[Symbol]:[Industry]],2,FALSE),"-")</f>
        <v>-</v>
      </c>
      <c r="D2406" t="s">
        <v>127</v>
      </c>
      <c r="E2406">
        <v>208.75014899999999</v>
      </c>
      <c r="F2406">
        <v>290.95</v>
      </c>
      <c r="G2406">
        <v>363.98371141331103</v>
      </c>
      <c r="H2406">
        <v>29.6616554900883</v>
      </c>
      <c r="I2406">
        <v>116.98975605355</v>
      </c>
      <c r="J2406">
        <v>-3.5799926335007601</v>
      </c>
      <c r="K2406">
        <v>238.73714446923901</v>
      </c>
      <c r="L2406">
        <v>166.864215861058</v>
      </c>
      <c r="M2406">
        <v>76.088153374557095</v>
      </c>
      <c r="N2406">
        <v>0.805094112585092</v>
      </c>
      <c r="O2406">
        <v>5.1039697542533098</v>
      </c>
      <c r="P2406">
        <v>525.69892473118205</v>
      </c>
      <c r="Q2406">
        <v>0.14868604044285599</v>
      </c>
    </row>
    <row r="2407" spans="1:17" hidden="1" x14ac:dyDescent="0.3">
      <c r="A2407" t="s">
        <v>5012</v>
      </c>
      <c r="B2407" t="s">
        <v>5013</v>
      </c>
      <c r="C2407" t="str">
        <f>IFERROR(VLOOKUP(Table1[[#This Row],[Ticker]],[1]!Table2[[Symbol]:[Industry]],2,FALSE),"-")</f>
        <v>-</v>
      </c>
      <c r="D2407" t="s">
        <v>180</v>
      </c>
      <c r="E2407">
        <v>208.4</v>
      </c>
      <c r="F2407">
        <v>25.63</v>
      </c>
      <c r="G2407">
        <v>59.422352386942201</v>
      </c>
      <c r="H2407">
        <v>-4.2443914207490101</v>
      </c>
      <c r="I2407">
        <v>2.4666555174146598</v>
      </c>
      <c r="J2407">
        <v>-8.4705000021252097</v>
      </c>
      <c r="K2407">
        <v>25.648470891847499</v>
      </c>
      <c r="L2407">
        <v>21.7811893136364</v>
      </c>
      <c r="M2407">
        <v>39.044862454598601</v>
      </c>
      <c r="N2407">
        <v>0.91488725171417895</v>
      </c>
      <c r="O2407">
        <v>22.122512680452601</v>
      </c>
      <c r="P2407">
        <v>119.059829059829</v>
      </c>
      <c r="Q2407">
        <v>8.6587183907392007E-2</v>
      </c>
    </row>
    <row r="2408" spans="1:17" hidden="1" x14ac:dyDescent="0.3">
      <c r="A2408" t="s">
        <v>5014</v>
      </c>
      <c r="B2408" t="s">
        <v>5015</v>
      </c>
      <c r="C2408" t="str">
        <f>IFERROR(VLOOKUP(Table1[[#This Row],[Ticker]],[1]!Table2[[Symbol]:[Industry]],2,FALSE),"-")</f>
        <v>-</v>
      </c>
      <c r="D2408" t="s">
        <v>204</v>
      </c>
      <c r="E2408">
        <v>207.94995299999999</v>
      </c>
      <c r="F2408">
        <v>115</v>
      </c>
      <c r="G2408">
        <v>-42.891207868620597</v>
      </c>
      <c r="H2408">
        <v>12.7570445627822</v>
      </c>
      <c r="I2408">
        <v>-15.0084527899502</v>
      </c>
      <c r="J2408">
        <v>7.9872518375093797</v>
      </c>
      <c r="K2408">
        <v>108.255814814853</v>
      </c>
      <c r="L2408">
        <v>109.407184521494</v>
      </c>
      <c r="M2408">
        <v>76.225007410687397</v>
      </c>
      <c r="N2408">
        <v>0.86114124538945502</v>
      </c>
      <c r="O2408">
        <v>45.043478260869499</v>
      </c>
      <c r="P2408">
        <v>28.205128205128101</v>
      </c>
      <c r="Q2408">
        <v>5.5764038015143999E-2</v>
      </c>
    </row>
    <row r="2409" spans="1:17" hidden="1" x14ac:dyDescent="0.3">
      <c r="A2409" t="s">
        <v>5016</v>
      </c>
      <c r="B2409" t="s">
        <v>5017</v>
      </c>
      <c r="C2409" t="str">
        <f>IFERROR(VLOOKUP(Table1[[#This Row],[Ticker]],[1]!Table2[[Symbol]:[Industry]],2,FALSE),"-")</f>
        <v>-</v>
      </c>
      <c r="D2409" t="s">
        <v>3399</v>
      </c>
      <c r="E2409">
        <v>207.69983999999999</v>
      </c>
      <c r="F2409">
        <v>207.5</v>
      </c>
      <c r="G2409">
        <v>-15.2725650537182</v>
      </c>
      <c r="H2409">
        <v>8.6900495791313599</v>
      </c>
      <c r="I2409">
        <v>-1.5035130636745</v>
      </c>
      <c r="J2409">
        <v>2.9158232660808099</v>
      </c>
      <c r="K2409">
        <v>188.07327017495101</v>
      </c>
      <c r="L2409">
        <v>181.54278533892401</v>
      </c>
      <c r="M2409">
        <v>51.918335287342103</v>
      </c>
      <c r="N2409">
        <v>2.4692109777015401</v>
      </c>
      <c r="O2409">
        <v>29.590361445783099</v>
      </c>
      <c r="P2409">
        <v>44.0972222222222</v>
      </c>
    </row>
    <row r="2410" spans="1:17" hidden="1" x14ac:dyDescent="0.3">
      <c r="A2410" t="s">
        <v>5018</v>
      </c>
      <c r="B2410" t="s">
        <v>5019</v>
      </c>
      <c r="C2410" t="str">
        <f>IFERROR(VLOOKUP(Table1[[#This Row],[Ticker]],[1]!Table2[[Symbol]:[Industry]],2,FALSE),"-")</f>
        <v>-</v>
      </c>
      <c r="D2410" t="s">
        <v>21</v>
      </c>
      <c r="E2410">
        <v>207.157546731</v>
      </c>
      <c r="F2410">
        <v>103.34</v>
      </c>
      <c r="G2410">
        <v>47.616042683573703</v>
      </c>
      <c r="H2410">
        <v>-8.0005193922500109</v>
      </c>
      <c r="I2410">
        <v>-15.976817536978899</v>
      </c>
      <c r="J2410">
        <v>-3.9143918882690398</v>
      </c>
      <c r="K2410">
        <v>107.69757358262601</v>
      </c>
      <c r="L2410">
        <v>95.129762350413401</v>
      </c>
      <c r="M2410">
        <v>55.5716998298522</v>
      </c>
      <c r="N2410">
        <v>0.194028997884021</v>
      </c>
      <c r="O2410">
        <v>42.8294948712986</v>
      </c>
      <c r="P2410">
        <v>87.890909090909005</v>
      </c>
      <c r="Q2410">
        <v>7.1024453802891005E-2</v>
      </c>
    </row>
    <row r="2411" spans="1:17" hidden="1" x14ac:dyDescent="0.3">
      <c r="A2411" t="s">
        <v>5020</v>
      </c>
      <c r="B2411" t="s">
        <v>5021</v>
      </c>
      <c r="C2411" t="str">
        <f>IFERROR(VLOOKUP(Table1[[#This Row],[Ticker]],[1]!Table2[[Symbol]:[Industry]],2,FALSE),"-")</f>
        <v>-</v>
      </c>
      <c r="D2411" t="s">
        <v>627</v>
      </c>
      <c r="E2411">
        <v>207.134673281</v>
      </c>
      <c r="F2411">
        <v>127.44</v>
      </c>
      <c r="G2411">
        <v>11.010426077957099</v>
      </c>
      <c r="H2411">
        <v>7.2333469972894697</v>
      </c>
      <c r="I2411">
        <v>5.4793157415676701</v>
      </c>
      <c r="J2411">
        <v>-9.7860213596729793</v>
      </c>
      <c r="K2411">
        <v>126.392543000258</v>
      </c>
      <c r="L2411">
        <v>118.076251850514</v>
      </c>
      <c r="M2411">
        <v>44.443378889029098</v>
      </c>
      <c r="N2411">
        <v>0.42075520882537598</v>
      </c>
      <c r="O2411">
        <v>27.110797237915801</v>
      </c>
      <c r="P2411">
        <v>49.052631578947299</v>
      </c>
      <c r="Q2411">
        <v>8.8848536824131005E-2</v>
      </c>
    </row>
    <row r="2412" spans="1:17" hidden="1" x14ac:dyDescent="0.3">
      <c r="A2412" t="s">
        <v>5022</v>
      </c>
      <c r="B2412" t="s">
        <v>5023</v>
      </c>
      <c r="C2412" t="str">
        <f>IFERROR(VLOOKUP(Table1[[#This Row],[Ticker]],[1]!Table2[[Symbol]:[Industry]],2,FALSE),"-")</f>
        <v>-</v>
      </c>
      <c r="D2412" t="s">
        <v>127</v>
      </c>
      <c r="E2412">
        <v>207.11160528799999</v>
      </c>
      <c r="F2412">
        <v>22.82</v>
      </c>
      <c r="G2412">
        <v>129.46987139454501</v>
      </c>
      <c r="H2412">
        <v>17.084265895454902</v>
      </c>
      <c r="I2412">
        <v>27.105785534830702</v>
      </c>
      <c r="J2412">
        <v>-12.8102436312663</v>
      </c>
      <c r="K2412">
        <v>19.872635407217601</v>
      </c>
      <c r="L2412">
        <v>15.8541362723504</v>
      </c>
      <c r="M2412">
        <v>52.027643987259097</v>
      </c>
      <c r="N2412">
        <v>1.1406244758664199</v>
      </c>
      <c r="O2412">
        <v>13.978965819456601</v>
      </c>
      <c r="P2412">
        <v>164.42641946697501</v>
      </c>
      <c r="Q2412">
        <v>6.4542740629855003E-2</v>
      </c>
    </row>
    <row r="2413" spans="1:17" hidden="1" x14ac:dyDescent="0.3">
      <c r="A2413" t="s">
        <v>5024</v>
      </c>
      <c r="B2413" t="s">
        <v>5025</v>
      </c>
      <c r="C2413" t="str">
        <f>IFERROR(VLOOKUP(Table1[[#This Row],[Ticker]],[1]!Table2[[Symbol]:[Industry]],2,FALSE),"-")</f>
        <v>-</v>
      </c>
      <c r="D2413" t="s">
        <v>257</v>
      </c>
      <c r="E2413">
        <v>206.92143729599999</v>
      </c>
      <c r="F2413">
        <v>169.33</v>
      </c>
      <c r="G2413">
        <v>113.733495123606</v>
      </c>
      <c r="H2413">
        <v>-5.6125671991007202</v>
      </c>
      <c r="I2413">
        <v>44.903808567242102</v>
      </c>
      <c r="J2413">
        <v>-4.1233167559699</v>
      </c>
      <c r="K2413">
        <v>180.25195515548799</v>
      </c>
      <c r="L2413">
        <v>140.94548291061801</v>
      </c>
      <c r="M2413">
        <v>30.4702287358283</v>
      </c>
      <c r="N2413">
        <v>0.16671831395445599</v>
      </c>
      <c r="O2413">
        <v>39.124785920982603</v>
      </c>
      <c r="P2413">
        <v>201.03111111111099</v>
      </c>
      <c r="Q2413">
        <v>0.100609582215706</v>
      </c>
    </row>
    <row r="2414" spans="1:17" hidden="1" x14ac:dyDescent="0.3">
      <c r="A2414" t="s">
        <v>5026</v>
      </c>
      <c r="B2414" t="s">
        <v>5027</v>
      </c>
      <c r="C2414" t="str">
        <f>IFERROR(VLOOKUP(Table1[[#This Row],[Ticker]],[1]!Table2[[Symbol]:[Industry]],2,FALSE),"-")</f>
        <v>-</v>
      </c>
      <c r="D2414" t="s">
        <v>124</v>
      </c>
      <c r="E2414">
        <v>206.03156799999999</v>
      </c>
      <c r="F2414">
        <v>22.32</v>
      </c>
      <c r="G2414">
        <v>81.1359615594248</v>
      </c>
      <c r="H2414">
        <v>-13.815763536751801</v>
      </c>
      <c r="I2414">
        <v>-35.844040773681797</v>
      </c>
      <c r="J2414">
        <v>-5.8742791229976801</v>
      </c>
      <c r="K2414">
        <v>24.159843953611301</v>
      </c>
      <c r="L2414">
        <v>22.604486969181799</v>
      </c>
      <c r="M2414">
        <v>44.032699476961902</v>
      </c>
      <c r="N2414">
        <v>0.65426589007901903</v>
      </c>
      <c r="O2414">
        <v>79.0322580645161</v>
      </c>
      <c r="P2414">
        <v>132.016632016632</v>
      </c>
      <c r="Q2414">
        <v>9.9359630012879993E-2</v>
      </c>
    </row>
    <row r="2415" spans="1:17" hidden="1" x14ac:dyDescent="0.3">
      <c r="A2415" t="s">
        <v>5028</v>
      </c>
      <c r="B2415" t="s">
        <v>5029</v>
      </c>
      <c r="C2415" t="str">
        <f>IFERROR(VLOOKUP(Table1[[#This Row],[Ticker]],[1]!Table2[[Symbol]:[Industry]],2,FALSE),"-")</f>
        <v>-</v>
      </c>
      <c r="D2415" t="s">
        <v>276</v>
      </c>
      <c r="E2415">
        <v>205.85208</v>
      </c>
      <c r="F2415">
        <v>78.19</v>
      </c>
      <c r="G2415">
        <v>-61.628357552205799</v>
      </c>
      <c r="H2415">
        <v>-6.7727216580693002</v>
      </c>
      <c r="I2415">
        <v>-48.244313994836503</v>
      </c>
      <c r="J2415">
        <v>-3.2573086498709398</v>
      </c>
      <c r="K2415">
        <v>82.771388306768102</v>
      </c>
      <c r="L2415">
        <v>92.994260212383296</v>
      </c>
      <c r="M2415">
        <v>52.258630389772101</v>
      </c>
      <c r="N2415">
        <v>0.753780999561251</v>
      </c>
      <c r="O2415">
        <v>71.761094769152095</v>
      </c>
      <c r="P2415">
        <v>9.2802236198462609</v>
      </c>
    </row>
    <row r="2416" spans="1:17" hidden="1" x14ac:dyDescent="0.3">
      <c r="A2416" t="s">
        <v>5030</v>
      </c>
      <c r="B2416" t="s">
        <v>5031</v>
      </c>
      <c r="C2416" t="str">
        <f>IFERROR(VLOOKUP(Table1[[#This Row],[Ticker]],[1]!Table2[[Symbol]:[Industry]],2,FALSE),"-")</f>
        <v>-</v>
      </c>
      <c r="D2416" t="s">
        <v>222</v>
      </c>
      <c r="E2416">
        <v>205.73360504999999</v>
      </c>
      <c r="F2416">
        <v>419.8</v>
      </c>
      <c r="G2416">
        <v>-3.8135448802420302</v>
      </c>
      <c r="H2416">
        <v>5.2805885622954403</v>
      </c>
      <c r="I2416">
        <v>9.8532674107530305</v>
      </c>
      <c r="J2416">
        <v>-2.9899600949051899</v>
      </c>
      <c r="K2416">
        <v>408.31294701950299</v>
      </c>
      <c r="L2416">
        <v>364.84677751766901</v>
      </c>
      <c r="M2416">
        <v>40.620746506950901</v>
      </c>
      <c r="N2416">
        <v>0.39370223689767198</v>
      </c>
      <c r="O2416">
        <v>10.6955693187231</v>
      </c>
      <c r="P2416">
        <v>43.521367521367502</v>
      </c>
      <c r="Q2416">
        <v>-3.3703935565470002E-2</v>
      </c>
    </row>
    <row r="2417" spans="1:17" hidden="1" x14ac:dyDescent="0.3">
      <c r="A2417" t="s">
        <v>5032</v>
      </c>
      <c r="B2417" t="s">
        <v>5033</v>
      </c>
      <c r="C2417" t="str">
        <f>IFERROR(VLOOKUP(Table1[[#This Row],[Ticker]],[1]!Table2[[Symbol]:[Industry]],2,FALSE),"-")</f>
        <v>-</v>
      </c>
      <c r="D2417" t="s">
        <v>185</v>
      </c>
      <c r="E2417">
        <v>205.67326485000001</v>
      </c>
      <c r="F2417">
        <v>130.5</v>
      </c>
      <c r="G2417">
        <v>-19.8741824126739</v>
      </c>
      <c r="H2417">
        <v>-25.652492499528499</v>
      </c>
      <c r="I2417">
        <v>-29.292083732685999</v>
      </c>
      <c r="J2417">
        <v>-7.3698910196334602</v>
      </c>
      <c r="K2417">
        <v>150.31696769373099</v>
      </c>
      <c r="L2417">
        <v>141.58154736429799</v>
      </c>
      <c r="M2417">
        <v>27.189921661981298</v>
      </c>
      <c r="N2417">
        <v>0.68135467523638804</v>
      </c>
      <c r="O2417">
        <v>37.931034482758598</v>
      </c>
      <c r="P2417">
        <v>24.285714285714199</v>
      </c>
      <c r="Q2417">
        <v>0.119721040270218</v>
      </c>
    </row>
    <row r="2418" spans="1:17" hidden="1" x14ac:dyDescent="0.3">
      <c r="A2418" t="s">
        <v>5034</v>
      </c>
      <c r="B2418" t="s">
        <v>5035</v>
      </c>
      <c r="C2418" t="str">
        <f>IFERROR(VLOOKUP(Table1[[#This Row],[Ticker]],[1]!Table2[[Symbol]:[Industry]],2,FALSE),"-")</f>
        <v>-</v>
      </c>
      <c r="D2418" t="s">
        <v>204</v>
      </c>
      <c r="E2418">
        <v>205.6044575</v>
      </c>
      <c r="F2418">
        <v>163.4</v>
      </c>
      <c r="G2418">
        <v>-69.223866715632894</v>
      </c>
      <c r="H2418">
        <v>-8.5707597743693196</v>
      </c>
      <c r="I2418">
        <v>-22.931833333251799</v>
      </c>
      <c r="J2418">
        <v>-1.5832684687057399</v>
      </c>
      <c r="K2418">
        <v>167.78268671221599</v>
      </c>
      <c r="L2418">
        <v>175.98906850014501</v>
      </c>
      <c r="M2418">
        <v>49.204963915036998</v>
      </c>
      <c r="N2418">
        <v>0.73877054600704295</v>
      </c>
      <c r="O2418">
        <v>84.332925336597199</v>
      </c>
      <c r="P2418">
        <v>16.755984280100002</v>
      </c>
      <c r="Q2418">
        <v>0.119708396562719</v>
      </c>
    </row>
    <row r="2419" spans="1:17" hidden="1" x14ac:dyDescent="0.3">
      <c r="A2419" t="s">
        <v>5036</v>
      </c>
      <c r="B2419" t="s">
        <v>5037</v>
      </c>
      <c r="C2419" t="str">
        <f>IFERROR(VLOOKUP(Table1[[#This Row],[Ticker]],[1]!Table2[[Symbol]:[Industry]],2,FALSE),"-")</f>
        <v>-</v>
      </c>
      <c r="E2419">
        <v>205.4845</v>
      </c>
      <c r="F2419">
        <v>213.05</v>
      </c>
      <c r="G2419">
        <v>695.782575337911</v>
      </c>
      <c r="H2419">
        <v>1.8943875080785699</v>
      </c>
      <c r="I2419">
        <v>534.31594802097402</v>
      </c>
      <c r="J2419">
        <v>1.31237499021874</v>
      </c>
      <c r="K2419">
        <v>189.18983480263401</v>
      </c>
      <c r="L2419">
        <v>112.52281223997601</v>
      </c>
      <c r="M2419">
        <v>57.598514889695501</v>
      </c>
      <c r="N2419">
        <v>5.4923287338111999</v>
      </c>
      <c r="O2419">
        <v>1.9244308847688301</v>
      </c>
      <c r="P2419">
        <v>724.81610530391004</v>
      </c>
    </row>
    <row r="2420" spans="1:17" hidden="1" x14ac:dyDescent="0.3">
      <c r="A2420" t="s">
        <v>5038</v>
      </c>
      <c r="B2420" t="s">
        <v>5039</v>
      </c>
      <c r="C2420" t="str">
        <f>IFERROR(VLOOKUP(Table1[[#This Row],[Ticker]],[1]!Table2[[Symbol]:[Industry]],2,FALSE),"-")</f>
        <v>-</v>
      </c>
      <c r="D2420" t="s">
        <v>305</v>
      </c>
      <c r="E2420">
        <v>205.07522288999999</v>
      </c>
      <c r="F2420">
        <v>38.200000000000003</v>
      </c>
      <c r="G2420">
        <v>17.889546957077901</v>
      </c>
      <c r="H2420">
        <v>-1.6510677714847199</v>
      </c>
      <c r="I2420">
        <v>-6.3254852989805004</v>
      </c>
      <c r="J2420">
        <v>2.6158232660807998</v>
      </c>
      <c r="K2420">
        <v>36.4658296938468</v>
      </c>
      <c r="L2420">
        <v>34.679843147411098</v>
      </c>
      <c r="M2420">
        <v>55.374776531144498</v>
      </c>
      <c r="N2420">
        <v>0.54582575562956703</v>
      </c>
      <c r="O2420">
        <v>25</v>
      </c>
      <c r="P2420">
        <v>70.535714285714306</v>
      </c>
      <c r="Q2420">
        <v>0.12833028874416699</v>
      </c>
    </row>
    <row r="2421" spans="1:17" hidden="1" x14ac:dyDescent="0.3">
      <c r="A2421" t="s">
        <v>5040</v>
      </c>
      <c r="B2421" t="s">
        <v>5041</v>
      </c>
      <c r="C2421" t="str">
        <f>IFERROR(VLOOKUP(Table1[[#This Row],[Ticker]],[1]!Table2[[Symbol]:[Industry]],2,FALSE),"-")</f>
        <v>-</v>
      </c>
      <c r="D2421" t="s">
        <v>1665</v>
      </c>
      <c r="E2421">
        <v>204.89274</v>
      </c>
      <c r="F2421">
        <v>322.2</v>
      </c>
      <c r="G2421">
        <v>199.07237634764601</v>
      </c>
      <c r="H2421">
        <v>1.8258016736107501</v>
      </c>
      <c r="I2421">
        <v>32.636374493567303</v>
      </c>
      <c r="J2421">
        <v>4.1416297176937098</v>
      </c>
      <c r="K2421">
        <v>306.86827657447299</v>
      </c>
      <c r="L2421">
        <v>245.350854057595</v>
      </c>
      <c r="M2421">
        <v>68.601956064019703</v>
      </c>
      <c r="N2421">
        <v>0.52083120607436495</v>
      </c>
      <c r="O2421">
        <v>5.5400372439478698</v>
      </c>
      <c r="P2421">
        <v>248.70129870129799</v>
      </c>
      <c r="Q2421">
        <v>0.118099687317166</v>
      </c>
    </row>
    <row r="2422" spans="1:17" hidden="1" x14ac:dyDescent="0.3">
      <c r="A2422" t="s">
        <v>5042</v>
      </c>
      <c r="B2422" t="s">
        <v>5043</v>
      </c>
      <c r="C2422" t="str">
        <f>IFERROR(VLOOKUP(Table1[[#This Row],[Ticker]],[1]!Table2[[Symbol]:[Industry]],2,FALSE),"-")</f>
        <v>-</v>
      </c>
      <c r="D2422" t="s">
        <v>627</v>
      </c>
      <c r="E2422">
        <v>204.83969999999999</v>
      </c>
      <c r="F2422">
        <v>102.15</v>
      </c>
      <c r="G2422">
        <v>21.386143130746699</v>
      </c>
      <c r="H2422">
        <v>17.015308083584401</v>
      </c>
      <c r="I2422">
        <v>3.7190884262555701</v>
      </c>
      <c r="J2422">
        <v>-11.9953265597031</v>
      </c>
      <c r="K2422">
        <v>92.9398491845687</v>
      </c>
      <c r="L2422">
        <v>81.722809052167406</v>
      </c>
      <c r="M2422">
        <v>51.622159065618497</v>
      </c>
      <c r="N2422">
        <v>1.87426923612277</v>
      </c>
      <c r="O2422">
        <v>25.305922662750799</v>
      </c>
      <c r="P2422">
        <v>72.056594239514894</v>
      </c>
      <c r="Q2422">
        <v>6.4729096470462003E-2</v>
      </c>
    </row>
    <row r="2423" spans="1:17" hidden="1" x14ac:dyDescent="0.3">
      <c r="A2423" t="s">
        <v>5044</v>
      </c>
      <c r="B2423" t="s">
        <v>5045</v>
      </c>
      <c r="C2423" t="str">
        <f>IFERROR(VLOOKUP(Table1[[#This Row],[Ticker]],[1]!Table2[[Symbol]:[Industry]],2,FALSE),"-")</f>
        <v>-</v>
      </c>
      <c r="D2423" t="s">
        <v>959</v>
      </c>
      <c r="E2423">
        <v>204.672</v>
      </c>
      <c r="F2423">
        <v>163.79</v>
      </c>
      <c r="G2423">
        <v>73.051602668177495</v>
      </c>
      <c r="H2423">
        <v>22.114176438235202</v>
      </c>
      <c r="I2423">
        <v>111.596847587985</v>
      </c>
      <c r="J2423">
        <v>-7.68400219419732</v>
      </c>
      <c r="K2423">
        <v>139.93650780658601</v>
      </c>
      <c r="L2423">
        <v>104.585617235431</v>
      </c>
      <c r="M2423">
        <v>68.084016859655904</v>
      </c>
      <c r="N2423">
        <v>0.47502730466910298</v>
      </c>
      <c r="O2423">
        <v>10.977471152085</v>
      </c>
      <c r="Q2423">
        <v>9.4571071619826003E-2</v>
      </c>
    </row>
    <row r="2424" spans="1:17" hidden="1" x14ac:dyDescent="0.3">
      <c r="A2424" t="s">
        <v>5046</v>
      </c>
      <c r="B2424" t="s">
        <v>5047</v>
      </c>
      <c r="C2424" t="str">
        <f>IFERROR(VLOOKUP(Table1[[#This Row],[Ticker]],[1]!Table2[[Symbol]:[Industry]],2,FALSE),"-")</f>
        <v>-</v>
      </c>
      <c r="D2424" t="s">
        <v>46</v>
      </c>
      <c r="E2424">
        <v>204.6314088</v>
      </c>
      <c r="F2424">
        <v>51.93</v>
      </c>
      <c r="G2424">
        <v>13.435605836470099</v>
      </c>
      <c r="H2424">
        <v>1.3738641189756</v>
      </c>
      <c r="I2424">
        <v>-1.50454144705582</v>
      </c>
      <c r="J2424">
        <v>8.7325934524162196</v>
      </c>
      <c r="K2424">
        <v>48.180542246072598</v>
      </c>
      <c r="L2424">
        <v>45.134697372039398</v>
      </c>
      <c r="M2424">
        <v>61.107596527902402</v>
      </c>
      <c r="N2424">
        <v>2.0682876520739302</v>
      </c>
      <c r="O2424">
        <v>25.168496052378199</v>
      </c>
      <c r="P2424">
        <v>56.180451127819502</v>
      </c>
      <c r="Q2424">
        <v>1.2710724928787999E-2</v>
      </c>
    </row>
    <row r="2425" spans="1:17" hidden="1" x14ac:dyDescent="0.3">
      <c r="A2425" t="s">
        <v>5048</v>
      </c>
      <c r="B2425" t="s">
        <v>5049</v>
      </c>
      <c r="C2425" t="str">
        <f>IFERROR(VLOOKUP(Table1[[#This Row],[Ticker]],[1]!Table2[[Symbol]:[Industry]],2,FALSE),"-")</f>
        <v>-</v>
      </c>
      <c r="D2425" t="s">
        <v>1401</v>
      </c>
      <c r="E2425">
        <v>204.60083700000001</v>
      </c>
      <c r="F2425">
        <v>382.75</v>
      </c>
      <c r="G2425">
        <v>3.2685785718510298</v>
      </c>
      <c r="H2425">
        <v>-14.2400314311712</v>
      </c>
      <c r="I2425">
        <v>-25.020340817892802</v>
      </c>
      <c r="J2425">
        <v>-3.3675520487806399</v>
      </c>
      <c r="K2425">
        <v>400.34459178801802</v>
      </c>
      <c r="L2425">
        <v>371.20045461116598</v>
      </c>
      <c r="M2425">
        <v>52.724900279450097</v>
      </c>
      <c r="N2425">
        <v>0.62683031908421105</v>
      </c>
      <c r="O2425">
        <v>40.770738079686403</v>
      </c>
      <c r="P2425">
        <v>56.929069290692901</v>
      </c>
      <c r="Q2425">
        <v>4.3142538647289001E-2</v>
      </c>
    </row>
    <row r="2426" spans="1:17" hidden="1" x14ac:dyDescent="0.3">
      <c r="A2426" t="s">
        <v>5050</v>
      </c>
      <c r="B2426" t="s">
        <v>5051</v>
      </c>
      <c r="C2426" t="str">
        <f>IFERROR(VLOOKUP(Table1[[#This Row],[Ticker]],[1]!Table2[[Symbol]:[Industry]],2,FALSE),"-")</f>
        <v>-</v>
      </c>
      <c r="D2426" t="s">
        <v>627</v>
      </c>
      <c r="E2426">
        <v>204.07661730000001</v>
      </c>
      <c r="F2426">
        <v>59.77</v>
      </c>
      <c r="G2426">
        <v>-81.025497837484806</v>
      </c>
      <c r="H2426">
        <v>4.7909409007822203</v>
      </c>
      <c r="I2426">
        <v>-41.648544363570501</v>
      </c>
      <c r="J2426">
        <v>-4.0373017339191799</v>
      </c>
      <c r="K2426">
        <v>63.8463954057232</v>
      </c>
      <c r="L2426">
        <v>87.558521038596993</v>
      </c>
      <c r="M2426">
        <v>38.115828451909898</v>
      </c>
      <c r="N2426">
        <v>0.26195545410000698</v>
      </c>
      <c r="O2426">
        <v>114.823490045173</v>
      </c>
      <c r="P2426">
        <v>29.6810587980039</v>
      </c>
      <c r="Q2426">
        <v>0.17515592709418901</v>
      </c>
    </row>
    <row r="2427" spans="1:17" hidden="1" x14ac:dyDescent="0.3">
      <c r="A2427" t="s">
        <v>5052</v>
      </c>
      <c r="B2427" t="s">
        <v>5053</v>
      </c>
      <c r="C2427" t="str">
        <f>IFERROR(VLOOKUP(Table1[[#This Row],[Ticker]],[1]!Table2[[Symbol]:[Industry]],2,FALSE),"-")</f>
        <v>-</v>
      </c>
      <c r="D2427" t="s">
        <v>127</v>
      </c>
      <c r="E2427">
        <v>203.7991725</v>
      </c>
      <c r="F2427">
        <v>602.20000000000005</v>
      </c>
      <c r="G2427">
        <v>148.22245530103601</v>
      </c>
      <c r="H2427">
        <v>15.333043701901699</v>
      </c>
      <c r="I2427">
        <v>119.14930470679001</v>
      </c>
      <c r="J2427">
        <v>2.0950041534528299</v>
      </c>
      <c r="K2427">
        <v>505.47222804962701</v>
      </c>
      <c r="L2427">
        <v>374.128077185054</v>
      </c>
      <c r="M2427">
        <v>70.032477019190594</v>
      </c>
      <c r="N2427">
        <v>0.26150860999617098</v>
      </c>
      <c r="O2427">
        <v>7.4393889073397501</v>
      </c>
      <c r="P2427">
        <v>185.47049063759101</v>
      </c>
      <c r="Q2427">
        <v>0.16265517735412399</v>
      </c>
    </row>
    <row r="2428" spans="1:17" hidden="1" x14ac:dyDescent="0.3">
      <c r="A2428" t="s">
        <v>5054</v>
      </c>
      <c r="B2428" t="s">
        <v>5055</v>
      </c>
      <c r="C2428" t="str">
        <f>IFERROR(VLOOKUP(Table1[[#This Row],[Ticker]],[1]!Table2[[Symbol]:[Industry]],2,FALSE),"-")</f>
        <v>-</v>
      </c>
      <c r="D2428" t="s">
        <v>627</v>
      </c>
      <c r="E2428">
        <v>203.51139384999999</v>
      </c>
      <c r="F2428">
        <v>84.82</v>
      </c>
      <c r="G2428">
        <v>-49.762501928615698</v>
      </c>
      <c r="H2428">
        <v>-0.109716627763047</v>
      </c>
      <c r="I2428">
        <v>-34.398891689542303</v>
      </c>
      <c r="J2428">
        <v>-4.6709799945492803</v>
      </c>
      <c r="K2428">
        <v>89.042167991243204</v>
      </c>
      <c r="L2428">
        <v>92.461335996115295</v>
      </c>
      <c r="M2428">
        <v>46.075407339105602</v>
      </c>
      <c r="N2428">
        <v>0.55930481858941805</v>
      </c>
      <c r="O2428">
        <v>44.4234850271162</v>
      </c>
      <c r="P2428">
        <v>7.9821769573519896</v>
      </c>
      <c r="Q2428">
        <v>0.12521612678810101</v>
      </c>
    </row>
    <row r="2429" spans="1:17" hidden="1" x14ac:dyDescent="0.3">
      <c r="A2429" t="s">
        <v>5056</v>
      </c>
      <c r="B2429" t="s">
        <v>5057</v>
      </c>
      <c r="C2429" t="str">
        <f>IFERROR(VLOOKUP(Table1[[#This Row],[Ticker]],[1]!Table2[[Symbol]:[Industry]],2,FALSE),"-")</f>
        <v>-</v>
      </c>
      <c r="D2429" t="s">
        <v>3256</v>
      </c>
      <c r="E2429">
        <v>203.48293749999999</v>
      </c>
      <c r="F2429">
        <v>102</v>
      </c>
      <c r="G2429">
        <v>45.8582449257759</v>
      </c>
      <c r="H2429">
        <v>14.120568691167</v>
      </c>
      <c r="I2429">
        <v>11.185271770397099</v>
      </c>
      <c r="J2429">
        <v>1.3575708388963399</v>
      </c>
      <c r="K2429">
        <v>91.937030432960896</v>
      </c>
      <c r="M2429">
        <v>78.785227383763697</v>
      </c>
      <c r="N2429">
        <v>1.2113200745057899</v>
      </c>
      <c r="O2429">
        <v>40.931372549019599</v>
      </c>
      <c r="P2429">
        <v>85.454545454545396</v>
      </c>
    </row>
    <row r="2430" spans="1:17" hidden="1" x14ac:dyDescent="0.3">
      <c r="A2430" t="s">
        <v>5058</v>
      </c>
      <c r="B2430" t="s">
        <v>5059</v>
      </c>
      <c r="C2430" t="str">
        <f>IFERROR(VLOOKUP(Table1[[#This Row],[Ticker]],[1]!Table2[[Symbol]:[Industry]],2,FALSE),"-")</f>
        <v>-</v>
      </c>
      <c r="D2430" t="s">
        <v>573</v>
      </c>
      <c r="E2430">
        <v>203.46225999999999</v>
      </c>
      <c r="F2430">
        <v>181.02</v>
      </c>
      <c r="G2430">
        <v>41.098048981369402</v>
      </c>
      <c r="H2430">
        <v>4.8661390104233897</v>
      </c>
      <c r="I2430">
        <v>18.187113884260199</v>
      </c>
      <c r="J2430">
        <v>-4.1739203236627702</v>
      </c>
      <c r="K2430">
        <v>185.17499195310899</v>
      </c>
      <c r="L2430">
        <v>171.956457177358</v>
      </c>
      <c r="M2430">
        <v>48.234801433971597</v>
      </c>
      <c r="N2430">
        <v>1.04929844764251</v>
      </c>
      <c r="O2430">
        <v>74.013921113689094</v>
      </c>
      <c r="P2430">
        <v>71.990498812351504</v>
      </c>
      <c r="Q2430">
        <v>6.5348286192973004E-2</v>
      </c>
    </row>
    <row r="2431" spans="1:17" hidden="1" x14ac:dyDescent="0.3">
      <c r="A2431" t="s">
        <v>5060</v>
      </c>
      <c r="B2431" t="s">
        <v>5061</v>
      </c>
      <c r="C2431" t="str">
        <f>IFERROR(VLOOKUP(Table1[[#This Row],[Ticker]],[1]!Table2[[Symbol]:[Industry]],2,FALSE),"-")</f>
        <v>-</v>
      </c>
      <c r="D2431" t="s">
        <v>627</v>
      </c>
      <c r="E2431">
        <v>203.312773814</v>
      </c>
      <c r="F2431">
        <v>4.05</v>
      </c>
      <c r="G2431">
        <v>58.773397043577901</v>
      </c>
      <c r="H2431">
        <v>-2.42103332012735</v>
      </c>
      <c r="I2431">
        <v>-8.3186022032834899</v>
      </c>
      <c r="J2431">
        <v>-4.2623376534593902</v>
      </c>
      <c r="K2431">
        <v>3.8165706357197302</v>
      </c>
      <c r="L2431">
        <v>3.4170806977219601</v>
      </c>
      <c r="M2431">
        <v>45.471761836683903</v>
      </c>
      <c r="N2431">
        <v>0.90895209543487299</v>
      </c>
      <c r="O2431">
        <v>46.913580246913497</v>
      </c>
      <c r="P2431">
        <v>97.5210784066239</v>
      </c>
      <c r="Q2431">
        <v>0.14641574369222099</v>
      </c>
    </row>
    <row r="2432" spans="1:17" hidden="1" x14ac:dyDescent="0.3">
      <c r="A2432" t="s">
        <v>5062</v>
      </c>
      <c r="B2432" t="s">
        <v>5063</v>
      </c>
      <c r="C2432" t="str">
        <f>IFERROR(VLOOKUP(Table1[[#This Row],[Ticker]],[1]!Table2[[Symbol]:[Industry]],2,FALSE),"-")</f>
        <v>-</v>
      </c>
      <c r="D2432" t="s">
        <v>627</v>
      </c>
      <c r="E2432">
        <v>202.96689816</v>
      </c>
      <c r="F2432">
        <v>9.19</v>
      </c>
      <c r="G2432">
        <v>-30.0054522122192</v>
      </c>
      <c r="H2432">
        <v>-1.61448222499738</v>
      </c>
      <c r="I2432">
        <v>-34.584723976390897</v>
      </c>
      <c r="J2432">
        <v>-1.88852456000613</v>
      </c>
      <c r="K2432">
        <v>9.2189717608630506</v>
      </c>
      <c r="L2432">
        <v>9.5501398529017099</v>
      </c>
      <c r="M2432">
        <v>44.948948901142103</v>
      </c>
      <c r="N2432">
        <v>1.0966227939037101</v>
      </c>
      <c r="O2432">
        <v>51.251360174102302</v>
      </c>
      <c r="P2432">
        <v>14.874999999999901</v>
      </c>
      <c r="Q2432">
        <v>1.0824016180913E-2</v>
      </c>
    </row>
    <row r="2433" spans="1:17" hidden="1" x14ac:dyDescent="0.3">
      <c r="A2433" t="s">
        <v>5064</v>
      </c>
      <c r="B2433" t="s">
        <v>5065</v>
      </c>
      <c r="C2433" t="str">
        <f>IFERROR(VLOOKUP(Table1[[#This Row],[Ticker]],[1]!Table2[[Symbol]:[Industry]],2,FALSE),"-")</f>
        <v>-</v>
      </c>
      <c r="D2433" t="s">
        <v>138</v>
      </c>
      <c r="E2433">
        <v>202.869947475</v>
      </c>
      <c r="F2433">
        <v>112.59</v>
      </c>
      <c r="G2433">
        <v>157.67388027082299</v>
      </c>
      <c r="H2433">
        <v>52.651159033130803</v>
      </c>
      <c r="I2433">
        <v>63.099178160951901</v>
      </c>
      <c r="J2433">
        <v>43.2089267143566</v>
      </c>
      <c r="K2433">
        <v>85.021821081119697</v>
      </c>
      <c r="L2433">
        <v>68.28550794249</v>
      </c>
      <c r="M2433">
        <v>75.223630485506405</v>
      </c>
      <c r="N2433">
        <v>3.2705265409679201</v>
      </c>
      <c r="O2433">
        <v>11.111111111111001</v>
      </c>
      <c r="P2433">
        <v>211.452282157676</v>
      </c>
      <c r="Q2433">
        <v>0.16538441310954</v>
      </c>
    </row>
    <row r="2434" spans="1:17" hidden="1" x14ac:dyDescent="0.3">
      <c r="A2434" t="s">
        <v>5066</v>
      </c>
      <c r="B2434" t="s">
        <v>5067</v>
      </c>
      <c r="C2434" t="str">
        <f>IFERROR(VLOOKUP(Table1[[#This Row],[Ticker]],[1]!Table2[[Symbol]:[Industry]],2,FALSE),"-")</f>
        <v>-</v>
      </c>
      <c r="D2434" t="s">
        <v>305</v>
      </c>
      <c r="E2434">
        <v>202.29302225000001</v>
      </c>
      <c r="F2434">
        <v>113.65</v>
      </c>
      <c r="G2434">
        <v>-29.033529965998898</v>
      </c>
      <c r="I2434">
        <v>-12.4660799085942</v>
      </c>
      <c r="M2434">
        <v>0</v>
      </c>
      <c r="O2434">
        <v>0</v>
      </c>
      <c r="P2434">
        <v>0</v>
      </c>
    </row>
    <row r="2435" spans="1:17" hidden="1" x14ac:dyDescent="0.3">
      <c r="A2435" t="s">
        <v>5068</v>
      </c>
      <c r="B2435" t="s">
        <v>5069</v>
      </c>
      <c r="C2435" t="str">
        <f>IFERROR(VLOOKUP(Table1[[#This Row],[Ticker]],[1]!Table2[[Symbol]:[Industry]],2,FALSE),"-")</f>
        <v>-</v>
      </c>
      <c r="D2435" t="s">
        <v>54</v>
      </c>
      <c r="E2435">
        <v>201.97224</v>
      </c>
      <c r="F2435">
        <v>130.94999999999999</v>
      </c>
      <c r="G2435">
        <v>-40.163492639904597</v>
      </c>
      <c r="H2435">
        <v>-6.5613585530891703</v>
      </c>
      <c r="I2435">
        <v>-23.596042582499901</v>
      </c>
      <c r="J2435">
        <v>-10.663944681707401</v>
      </c>
      <c r="K2435">
        <v>133.34938757243799</v>
      </c>
      <c r="M2435">
        <v>31.955704481228199</v>
      </c>
      <c r="N2435">
        <v>0.46724333180733901</v>
      </c>
      <c r="O2435">
        <v>50.286368843069802</v>
      </c>
      <c r="P2435">
        <v>28.3823529411764</v>
      </c>
    </row>
    <row r="2436" spans="1:17" hidden="1" x14ac:dyDescent="0.3">
      <c r="A2436" t="s">
        <v>5070</v>
      </c>
      <c r="B2436" t="s">
        <v>5071</v>
      </c>
      <c r="C2436" t="str">
        <f>IFERROR(VLOOKUP(Table1[[#This Row],[Ticker]],[1]!Table2[[Symbol]:[Industry]],2,FALSE),"-")</f>
        <v>-</v>
      </c>
      <c r="D2436" t="s">
        <v>1570</v>
      </c>
      <c r="E2436">
        <v>201.7629</v>
      </c>
      <c r="F2436">
        <v>193.5</v>
      </c>
      <c r="G2436">
        <v>-36.890672823141799</v>
      </c>
      <c r="H2436">
        <v>0.15928922019017699</v>
      </c>
      <c r="I2436">
        <v>2.7124915199771298</v>
      </c>
      <c r="J2436">
        <v>1.5210864239755499</v>
      </c>
      <c r="K2436">
        <v>186.488225909216</v>
      </c>
      <c r="M2436">
        <v>61.452745039309796</v>
      </c>
      <c r="N2436">
        <v>0.475488475488475</v>
      </c>
      <c r="O2436">
        <v>12.1447028423772</v>
      </c>
      <c r="P2436">
        <v>66.810344827586206</v>
      </c>
    </row>
    <row r="2437" spans="1:17" hidden="1" x14ac:dyDescent="0.3">
      <c r="A2437" t="s">
        <v>5072</v>
      </c>
      <c r="B2437" t="s">
        <v>5073</v>
      </c>
      <c r="C2437" t="str">
        <f>IFERROR(VLOOKUP(Table1[[#This Row],[Ticker]],[1]!Table2[[Symbol]:[Industry]],2,FALSE),"-")</f>
        <v>-</v>
      </c>
      <c r="D2437" t="s">
        <v>257</v>
      </c>
      <c r="E2437">
        <v>201.49474177499999</v>
      </c>
      <c r="F2437">
        <v>164.5</v>
      </c>
      <c r="G2437">
        <v>67.033216160341894</v>
      </c>
      <c r="H2437">
        <v>57.944409719495198</v>
      </c>
      <c r="I2437">
        <v>100.754918147141</v>
      </c>
      <c r="J2437">
        <v>2.99878001236873</v>
      </c>
      <c r="K2437">
        <v>106.53782967209401</v>
      </c>
      <c r="L2437">
        <v>76.691271978665796</v>
      </c>
      <c r="M2437">
        <v>75.262229866845303</v>
      </c>
      <c r="N2437">
        <v>1.8879895194872001</v>
      </c>
      <c r="O2437">
        <v>2.4012158054711201</v>
      </c>
      <c r="P2437">
        <v>253.76344086021501</v>
      </c>
    </row>
    <row r="2438" spans="1:17" hidden="1" x14ac:dyDescent="0.3">
      <c r="A2438" t="s">
        <v>5074</v>
      </c>
      <c r="B2438" t="s">
        <v>5075</v>
      </c>
      <c r="C2438" t="str">
        <f>IFERROR(VLOOKUP(Table1[[#This Row],[Ticker]],[1]!Table2[[Symbol]:[Industry]],2,FALSE),"-")</f>
        <v>-</v>
      </c>
      <c r="D2438" t="s">
        <v>298</v>
      </c>
      <c r="E2438">
        <v>201.2933754</v>
      </c>
      <c r="F2438">
        <v>80.23</v>
      </c>
      <c r="G2438">
        <v>-88.9185299659989</v>
      </c>
      <c r="H2438">
        <v>-14.635326297748399</v>
      </c>
      <c r="I2438">
        <v>-65.982881762591902</v>
      </c>
      <c r="J2438">
        <v>0.112113935785858</v>
      </c>
      <c r="K2438">
        <v>89.317946503774905</v>
      </c>
      <c r="L2438">
        <v>126.434509580301</v>
      </c>
      <c r="M2438">
        <v>26.471494194232299</v>
      </c>
      <c r="N2438">
        <v>1.6493908920378</v>
      </c>
      <c r="O2438">
        <v>182.87423656986101</v>
      </c>
      <c r="P2438">
        <v>4.1948051948051903</v>
      </c>
      <c r="Q2438">
        <v>5.0753698603599998E-4</v>
      </c>
    </row>
    <row r="2439" spans="1:17" hidden="1" x14ac:dyDescent="0.3">
      <c r="A2439" t="s">
        <v>5076</v>
      </c>
      <c r="B2439" t="s">
        <v>5077</v>
      </c>
      <c r="C2439" t="str">
        <f>IFERROR(VLOOKUP(Table1[[#This Row],[Ticker]],[1]!Table2[[Symbol]:[Industry]],2,FALSE),"-")</f>
        <v>-</v>
      </c>
      <c r="D2439" t="s">
        <v>627</v>
      </c>
      <c r="E2439">
        <v>201.03519996</v>
      </c>
      <c r="F2439">
        <v>56.99</v>
      </c>
      <c r="G2439">
        <v>142.347422414953</v>
      </c>
      <c r="H2439">
        <v>-10.6761326678632</v>
      </c>
      <c r="I2439">
        <v>32.546642737716098</v>
      </c>
      <c r="J2439">
        <v>-1.4462456994364199</v>
      </c>
      <c r="K2439">
        <v>60.628251214714602</v>
      </c>
      <c r="M2439">
        <v>40.876327303764498</v>
      </c>
      <c r="N2439">
        <v>0.528684982381599</v>
      </c>
      <c r="O2439">
        <v>32.479382347780302</v>
      </c>
      <c r="P2439">
        <v>171.38095238095201</v>
      </c>
    </row>
    <row r="2440" spans="1:17" hidden="1" x14ac:dyDescent="0.3">
      <c r="A2440" t="s">
        <v>5078</v>
      </c>
      <c r="B2440" t="s">
        <v>5079</v>
      </c>
      <c r="C2440" t="str">
        <f>IFERROR(VLOOKUP(Table1[[#This Row],[Ticker]],[1]!Table2[[Symbol]:[Industry]],2,FALSE),"-")</f>
        <v>-</v>
      </c>
      <c r="D2440" t="s">
        <v>895</v>
      </c>
      <c r="E2440">
        <v>200.82011295000001</v>
      </c>
      <c r="F2440">
        <v>100.5</v>
      </c>
      <c r="G2440">
        <v>15.988115055646</v>
      </c>
      <c r="H2440">
        <v>-4.8431701993867904</v>
      </c>
      <c r="I2440">
        <v>32.555565113050697</v>
      </c>
      <c r="J2440">
        <v>-3.4813729956014199</v>
      </c>
      <c r="M2440">
        <v>28.694181931834699</v>
      </c>
      <c r="O2440">
        <v>38.308457711442699</v>
      </c>
      <c r="P2440">
        <v>60.287081339712898</v>
      </c>
    </row>
    <row r="2441" spans="1:17" hidden="1" x14ac:dyDescent="0.3">
      <c r="A2441" t="s">
        <v>5080</v>
      </c>
      <c r="B2441" t="s">
        <v>5081</v>
      </c>
      <c r="C2441" t="str">
        <f>IFERROR(VLOOKUP(Table1[[#This Row],[Ticker]],[1]!Table2[[Symbol]:[Industry]],2,FALSE),"-")</f>
        <v>-</v>
      </c>
      <c r="D2441" t="s">
        <v>933</v>
      </c>
      <c r="E2441">
        <v>200.616571674</v>
      </c>
      <c r="F2441">
        <v>112.83</v>
      </c>
      <c r="G2441">
        <v>54.280848588022103</v>
      </c>
      <c r="H2441">
        <v>25.048832483447399</v>
      </c>
      <c r="I2441">
        <v>31.910119707528501</v>
      </c>
      <c r="J2441">
        <v>-4.9571213610634297</v>
      </c>
      <c r="K2441">
        <v>91.142285280514201</v>
      </c>
      <c r="L2441">
        <v>78.878230122139598</v>
      </c>
      <c r="M2441">
        <v>63.803500409885302</v>
      </c>
      <c r="N2441">
        <v>3.7638057873237001</v>
      </c>
      <c r="O2441">
        <v>5.8760967827705404</v>
      </c>
      <c r="P2441">
        <v>104.587488667271</v>
      </c>
      <c r="Q2441">
        <v>7.9977203316284995E-2</v>
      </c>
    </row>
    <row r="2442" spans="1:17" hidden="1" x14ac:dyDescent="0.3">
      <c r="A2442" t="s">
        <v>5082</v>
      </c>
      <c r="B2442" t="s">
        <v>5083</v>
      </c>
      <c r="C2442" t="str">
        <f>IFERROR(VLOOKUP(Table1[[#This Row],[Ticker]],[1]!Table2[[Symbol]:[Industry]],2,FALSE),"-")</f>
        <v>-</v>
      </c>
      <c r="D2442" t="s">
        <v>276</v>
      </c>
      <c r="E2442">
        <v>200.55573716999999</v>
      </c>
      <c r="F2442">
        <v>148.65</v>
      </c>
      <c r="G2442">
        <v>-64.389042033839701</v>
      </c>
      <c r="H2442">
        <v>1.88689899047222</v>
      </c>
      <c r="I2442">
        <v>-28.766755584269902</v>
      </c>
      <c r="J2442">
        <v>-0.41762110433890198</v>
      </c>
      <c r="K2442">
        <v>149.613639072757</v>
      </c>
      <c r="L2442">
        <v>164.31939486739</v>
      </c>
      <c r="M2442">
        <v>62.179770317153803</v>
      </c>
      <c r="N2442">
        <v>0.76454805300864903</v>
      </c>
      <c r="O2442">
        <v>78.943827783383696</v>
      </c>
      <c r="P2442">
        <v>13.473282442748101</v>
      </c>
      <c r="Q2442">
        <v>-5.4557057677229997E-3</v>
      </c>
    </row>
    <row r="2443" spans="1:17" hidden="1" x14ac:dyDescent="0.3">
      <c r="A2443" t="s">
        <v>5084</v>
      </c>
      <c r="B2443" t="s">
        <v>5085</v>
      </c>
      <c r="C2443" t="str">
        <f>IFERROR(VLOOKUP(Table1[[#This Row],[Ticker]],[1]!Table2[[Symbol]:[Industry]],2,FALSE),"-")</f>
        <v>-</v>
      </c>
      <c r="D2443" t="s">
        <v>54</v>
      </c>
      <c r="E2443">
        <v>199.92224250000001</v>
      </c>
      <c r="F2443">
        <v>350.55</v>
      </c>
      <c r="G2443">
        <v>51.6157872202932</v>
      </c>
      <c r="H2443">
        <v>-10.878292930359301</v>
      </c>
      <c r="I2443">
        <v>-1.89992315098508</v>
      </c>
      <c r="J2443">
        <v>-1.7795659469546199</v>
      </c>
      <c r="K2443">
        <v>350.62122040823601</v>
      </c>
      <c r="L2443">
        <v>304.03095872108003</v>
      </c>
      <c r="M2443">
        <v>43.840188333584898</v>
      </c>
      <c r="N2443">
        <v>0.29941594787465098</v>
      </c>
      <c r="O2443">
        <v>16.2886892026814</v>
      </c>
      <c r="P2443">
        <v>116.388888888888</v>
      </c>
      <c r="Q2443">
        <v>0.101255344111165</v>
      </c>
    </row>
    <row r="2444" spans="1:17" hidden="1" x14ac:dyDescent="0.3">
      <c r="A2444" t="s">
        <v>5086</v>
      </c>
      <c r="B2444" t="s">
        <v>5087</v>
      </c>
      <c r="C2444" t="str">
        <f>IFERROR(VLOOKUP(Table1[[#This Row],[Ticker]],[1]!Table2[[Symbol]:[Industry]],2,FALSE),"-")</f>
        <v>-</v>
      </c>
      <c r="D2444" t="s">
        <v>54</v>
      </c>
      <c r="E2444">
        <v>199.91496317799999</v>
      </c>
      <c r="F2444">
        <v>73.61</v>
      </c>
      <c r="G2444">
        <v>17.018057335588299</v>
      </c>
      <c r="H2444">
        <v>44.291669798426099</v>
      </c>
      <c r="I2444">
        <v>45.834995360222898</v>
      </c>
      <c r="J2444">
        <v>16.240964281391001</v>
      </c>
      <c r="K2444">
        <v>57.061766345429596</v>
      </c>
      <c r="L2444">
        <v>50.106057160551302</v>
      </c>
      <c r="M2444">
        <v>72.132892935306103</v>
      </c>
      <c r="N2444">
        <v>2.6487511210053598</v>
      </c>
      <c r="O2444">
        <v>0.52981931802744597</v>
      </c>
      <c r="P2444">
        <v>97.081659973226195</v>
      </c>
      <c r="Q2444">
        <v>5.8463039870393002E-2</v>
      </c>
    </row>
    <row r="2445" spans="1:17" hidden="1" x14ac:dyDescent="0.3">
      <c r="A2445" t="s">
        <v>5088</v>
      </c>
      <c r="B2445" t="s">
        <v>5089</v>
      </c>
      <c r="C2445" t="str">
        <f>IFERROR(VLOOKUP(Table1[[#This Row],[Ticker]],[1]!Table2[[Symbol]:[Industry]],2,FALSE),"-")</f>
        <v>-</v>
      </c>
      <c r="D2445" t="s">
        <v>138</v>
      </c>
      <c r="E2445">
        <v>199.89470291999999</v>
      </c>
      <c r="F2445">
        <v>116.5</v>
      </c>
      <c r="G2445">
        <v>-42.769183427679799</v>
      </c>
      <c r="H2445">
        <v>-17.885389732872198</v>
      </c>
      <c r="I2445">
        <v>-46.027528440102699</v>
      </c>
      <c r="J2445">
        <v>1.4736166110895601</v>
      </c>
      <c r="K2445">
        <v>129.328982485247</v>
      </c>
      <c r="L2445">
        <v>140.743832926442</v>
      </c>
      <c r="M2445">
        <v>32.915911691664</v>
      </c>
      <c r="N2445">
        <v>0.76327082567512405</v>
      </c>
      <c r="O2445">
        <v>72.360515021459193</v>
      </c>
      <c r="P2445">
        <v>3.73998219056099</v>
      </c>
      <c r="Q2445">
        <v>0.15169110179544501</v>
      </c>
    </row>
    <row r="2446" spans="1:17" hidden="1" x14ac:dyDescent="0.3">
      <c r="A2446" t="s">
        <v>5090</v>
      </c>
      <c r="B2446" t="s">
        <v>5091</v>
      </c>
      <c r="C2446" t="str">
        <f>IFERROR(VLOOKUP(Table1[[#This Row],[Ticker]],[1]!Table2[[Symbol]:[Industry]],2,FALSE),"-")</f>
        <v>-</v>
      </c>
      <c r="D2446" t="s">
        <v>54</v>
      </c>
      <c r="E2446">
        <v>199.85037500000001</v>
      </c>
      <c r="F2446">
        <v>158.9</v>
      </c>
      <c r="G2446">
        <v>95.814354567749405</v>
      </c>
      <c r="H2446">
        <v>-8.4184658470896707</v>
      </c>
      <c r="I2446">
        <v>-11.3524941624918</v>
      </c>
      <c r="J2446">
        <v>1.9642103628550001</v>
      </c>
      <c r="K2446">
        <v>164.95080944934199</v>
      </c>
      <c r="L2446">
        <v>141.70027762837901</v>
      </c>
      <c r="M2446">
        <v>45.738573138001499</v>
      </c>
      <c r="N2446">
        <v>0.48622048954552899</v>
      </c>
      <c r="O2446">
        <v>25.865324103209499</v>
      </c>
      <c r="P2446">
        <v>181.08968689191499</v>
      </c>
      <c r="Q2446">
        <v>0.113474080259472</v>
      </c>
    </row>
    <row r="2447" spans="1:17" hidden="1" x14ac:dyDescent="0.3">
      <c r="A2447" t="s">
        <v>5092</v>
      </c>
      <c r="B2447" t="s">
        <v>5093</v>
      </c>
      <c r="C2447" t="str">
        <f>IFERROR(VLOOKUP(Table1[[#This Row],[Ticker]],[1]!Table2[[Symbol]:[Industry]],2,FALSE),"-")</f>
        <v>-</v>
      </c>
      <c r="D2447" t="s">
        <v>627</v>
      </c>
      <c r="E2447">
        <v>199.6802782</v>
      </c>
      <c r="F2447">
        <v>21.67</v>
      </c>
      <c r="G2447">
        <v>37.915622576373899</v>
      </c>
      <c r="H2447">
        <v>-13.8263508324198</v>
      </c>
      <c r="I2447">
        <v>-31.638030673234301</v>
      </c>
      <c r="J2447">
        <v>-5.3228835541140302</v>
      </c>
      <c r="K2447">
        <v>22.228231633767201</v>
      </c>
      <c r="L2447">
        <v>21.480198503981502</v>
      </c>
      <c r="M2447">
        <v>54.127248292837898</v>
      </c>
      <c r="N2447">
        <v>0.52460659663853704</v>
      </c>
      <c r="O2447">
        <v>42.085832948777103</v>
      </c>
      <c r="P2447">
        <v>76.035743298131607</v>
      </c>
      <c r="Q2447">
        <v>2.7684063282523E-2</v>
      </c>
    </row>
    <row r="2448" spans="1:17" hidden="1" x14ac:dyDescent="0.3">
      <c r="A2448" t="s">
        <v>5094</v>
      </c>
      <c r="B2448" t="s">
        <v>5095</v>
      </c>
      <c r="C2448" t="str">
        <f>IFERROR(VLOOKUP(Table1[[#This Row],[Ticker]],[1]!Table2[[Symbol]:[Industry]],2,FALSE),"-")</f>
        <v>-</v>
      </c>
      <c r="D2448" t="s">
        <v>46</v>
      </c>
      <c r="E2448">
        <v>199.30150009499999</v>
      </c>
      <c r="F2448">
        <v>84.39</v>
      </c>
      <c r="G2448">
        <v>-14.761356641692901</v>
      </c>
      <c r="H2448">
        <v>-17.639219239888401</v>
      </c>
      <c r="I2448">
        <v>-43.151911530770803</v>
      </c>
      <c r="J2448">
        <v>-6.2659949157373598</v>
      </c>
      <c r="K2448">
        <v>87.403937313298897</v>
      </c>
      <c r="L2448">
        <v>86.844836367870002</v>
      </c>
      <c r="M2448">
        <v>26.161046127353298</v>
      </c>
      <c r="N2448">
        <v>0.404546408167268</v>
      </c>
      <c r="O2448">
        <v>82.367579097049401</v>
      </c>
      <c r="P2448">
        <v>27.285067873303099</v>
      </c>
      <c r="Q2448">
        <v>3.3729519908910002E-2</v>
      </c>
    </row>
    <row r="2449" spans="1:17" hidden="1" x14ac:dyDescent="0.3">
      <c r="A2449" t="s">
        <v>5096</v>
      </c>
      <c r="B2449" t="s">
        <v>5097</v>
      </c>
      <c r="C2449" t="str">
        <f>IFERROR(VLOOKUP(Table1[[#This Row],[Ticker]],[1]!Table2[[Symbol]:[Industry]],2,FALSE),"-")</f>
        <v>-</v>
      </c>
      <c r="D2449" t="s">
        <v>1199</v>
      </c>
      <c r="E2449">
        <v>199.222130744</v>
      </c>
      <c r="F2449">
        <v>16.5</v>
      </c>
      <c r="G2449">
        <v>-65.693798680010403</v>
      </c>
      <c r="H2449">
        <v>-4.81678733483374</v>
      </c>
      <c r="I2449">
        <v>-35.721893862082602</v>
      </c>
      <c r="J2449">
        <v>7.5383265949756098</v>
      </c>
      <c r="K2449">
        <v>15.2230607198647</v>
      </c>
      <c r="L2449">
        <v>19.049338074863801</v>
      </c>
      <c r="M2449">
        <v>73.929941196868498</v>
      </c>
      <c r="N2449">
        <v>0.943626394348549</v>
      </c>
      <c r="O2449">
        <v>130.30303030303</v>
      </c>
      <c r="P2449">
        <v>47.982062780268997</v>
      </c>
      <c r="Q2449">
        <v>-1.9014103058220998E-2</v>
      </c>
    </row>
    <row r="2450" spans="1:17" hidden="1" x14ac:dyDescent="0.3">
      <c r="A2450" t="s">
        <v>5098</v>
      </c>
      <c r="B2450" t="s">
        <v>5099</v>
      </c>
      <c r="C2450" t="str">
        <f>IFERROR(VLOOKUP(Table1[[#This Row],[Ticker]],[1]!Table2[[Symbol]:[Industry]],2,FALSE),"-")</f>
        <v>-</v>
      </c>
      <c r="D2450" t="s">
        <v>257</v>
      </c>
      <c r="E2450">
        <v>198.953125</v>
      </c>
      <c r="F2450">
        <v>3025.5</v>
      </c>
      <c r="G2450">
        <v>143.718329398436</v>
      </c>
      <c r="H2450">
        <v>17.9380260622954</v>
      </c>
      <c r="I2450">
        <v>46.536442689681898</v>
      </c>
      <c r="J2450">
        <v>-16.770311692950401</v>
      </c>
      <c r="K2450">
        <v>2651.7328972271598</v>
      </c>
      <c r="L2450">
        <v>2110.30444302762</v>
      </c>
      <c r="M2450">
        <v>50.384252338534303</v>
      </c>
      <c r="N2450">
        <v>1.3199185352612799</v>
      </c>
      <c r="O2450">
        <v>18.192034374483502</v>
      </c>
      <c r="P2450">
        <v>188.91329258976299</v>
      </c>
      <c r="Q2450">
        <v>0.118435901523829</v>
      </c>
    </row>
    <row r="2451" spans="1:17" hidden="1" x14ac:dyDescent="0.3">
      <c r="A2451" t="s">
        <v>5100</v>
      </c>
      <c r="B2451" t="s">
        <v>5101</v>
      </c>
      <c r="C2451" t="str">
        <f>IFERROR(VLOOKUP(Table1[[#This Row],[Ticker]],[1]!Table2[[Symbol]:[Industry]],2,FALSE),"-")</f>
        <v>-</v>
      </c>
      <c r="D2451" t="s">
        <v>933</v>
      </c>
      <c r="E2451">
        <v>198.65690463999999</v>
      </c>
      <c r="F2451">
        <v>139.55000000000001</v>
      </c>
      <c r="G2451">
        <v>141.67452047046999</v>
      </c>
      <c r="H2451">
        <v>-16.122803205997201</v>
      </c>
      <c r="I2451">
        <v>-17.630877733942501</v>
      </c>
      <c r="J2451">
        <v>-1.9161080343047401</v>
      </c>
      <c r="K2451">
        <v>148.085054898159</v>
      </c>
      <c r="L2451">
        <v>123.452531337721</v>
      </c>
      <c r="M2451">
        <v>50.168504459758999</v>
      </c>
      <c r="N2451">
        <v>1.25233315008267</v>
      </c>
      <c r="O2451">
        <v>36.008599068434201</v>
      </c>
      <c r="P2451">
        <v>214.79810512068499</v>
      </c>
      <c r="Q2451">
        <v>0.14374919830937799</v>
      </c>
    </row>
    <row r="2452" spans="1:17" hidden="1" x14ac:dyDescent="0.3">
      <c r="A2452" t="s">
        <v>5102</v>
      </c>
      <c r="B2452" t="s">
        <v>5103</v>
      </c>
      <c r="C2452" t="str">
        <f>IFERROR(VLOOKUP(Table1[[#This Row],[Ticker]],[1]!Table2[[Symbol]:[Industry]],2,FALSE),"-")</f>
        <v>-</v>
      </c>
      <c r="D2452" t="s">
        <v>5104</v>
      </c>
      <c r="E2452">
        <v>198.626195</v>
      </c>
      <c r="F2452">
        <v>292</v>
      </c>
      <c r="G2452">
        <v>544.55355192558102</v>
      </c>
      <c r="H2452">
        <v>49.507446104605201</v>
      </c>
      <c r="I2452">
        <v>404.91582589954902</v>
      </c>
      <c r="J2452">
        <v>7.6263102972433403</v>
      </c>
      <c r="K2452">
        <v>201.844276000646</v>
      </c>
      <c r="L2452">
        <v>116.932569991812</v>
      </c>
      <c r="M2452">
        <v>99.929144062436194</v>
      </c>
      <c r="N2452">
        <v>2.6987267479678101</v>
      </c>
      <c r="O2452">
        <v>1.24999999999999</v>
      </c>
      <c r="P2452">
        <v>708.64026585433396</v>
      </c>
      <c r="Q2452">
        <v>0.273313422897208</v>
      </c>
    </row>
    <row r="2453" spans="1:17" hidden="1" x14ac:dyDescent="0.3">
      <c r="A2453" t="s">
        <v>5105</v>
      </c>
      <c r="B2453" t="s">
        <v>5106</v>
      </c>
      <c r="C2453" t="str">
        <f>IFERROR(VLOOKUP(Table1[[#This Row],[Ticker]],[1]!Table2[[Symbol]:[Industry]],2,FALSE),"-")</f>
        <v>-</v>
      </c>
      <c r="D2453" t="s">
        <v>410</v>
      </c>
      <c r="E2453">
        <v>198.39383083499999</v>
      </c>
      <c r="F2453">
        <v>139.44999999999999</v>
      </c>
      <c r="G2453">
        <v>-49.6878685150743</v>
      </c>
      <c r="H2453">
        <v>-28.405433397164</v>
      </c>
      <c r="I2453">
        <v>-33.120418457669601</v>
      </c>
      <c r="J2453">
        <v>-13.316697580615701</v>
      </c>
      <c r="M2453">
        <v>33.395265947565598</v>
      </c>
      <c r="O2453">
        <v>39.297239153818502</v>
      </c>
      <c r="P2453">
        <v>4.0283476314807602</v>
      </c>
    </row>
    <row r="2454" spans="1:17" hidden="1" x14ac:dyDescent="0.3">
      <c r="A2454" t="s">
        <v>5107</v>
      </c>
      <c r="B2454" t="s">
        <v>5108</v>
      </c>
      <c r="C2454" t="str">
        <f>IFERROR(VLOOKUP(Table1[[#This Row],[Ticker]],[1]!Table2[[Symbol]:[Industry]],2,FALSE),"-")</f>
        <v>-</v>
      </c>
      <c r="D2454" t="s">
        <v>410</v>
      </c>
      <c r="E2454">
        <v>198.167598809</v>
      </c>
      <c r="F2454">
        <v>69.400000000000006</v>
      </c>
      <c r="G2454">
        <v>-32.510581426360503</v>
      </c>
      <c r="H2454">
        <v>-10.673246664977199</v>
      </c>
      <c r="I2454">
        <v>-17.8512196495622</v>
      </c>
      <c r="J2454">
        <v>-2.11142908084366</v>
      </c>
      <c r="K2454">
        <v>70.057649799684796</v>
      </c>
      <c r="L2454">
        <v>71.005652308970298</v>
      </c>
      <c r="M2454">
        <v>27.6408895460861</v>
      </c>
      <c r="N2454">
        <v>0.96897795077860205</v>
      </c>
      <c r="O2454">
        <v>47.622478386167103</v>
      </c>
      <c r="P2454">
        <v>17.328825021132701</v>
      </c>
      <c r="Q2454">
        <v>-5.2087526212484997E-2</v>
      </c>
    </row>
    <row r="2455" spans="1:17" hidden="1" x14ac:dyDescent="0.3">
      <c r="A2455" t="s">
        <v>5109</v>
      </c>
      <c r="B2455" t="s">
        <v>5110</v>
      </c>
      <c r="C2455" t="str">
        <f>IFERROR(VLOOKUP(Table1[[#This Row],[Ticker]],[1]!Table2[[Symbol]:[Industry]],2,FALSE),"-")</f>
        <v>-</v>
      </c>
      <c r="D2455" t="s">
        <v>1199</v>
      </c>
      <c r="E2455">
        <v>198.15003419199999</v>
      </c>
      <c r="F2455">
        <v>146.41999999999999</v>
      </c>
      <c r="G2455">
        <v>-46.099516938527898</v>
      </c>
      <c r="H2455">
        <v>-15.267773245662999</v>
      </c>
      <c r="I2455">
        <v>-31.211917866418901</v>
      </c>
      <c r="J2455">
        <v>-2.85985943873062</v>
      </c>
      <c r="K2455">
        <v>150.655172945163</v>
      </c>
      <c r="L2455">
        <v>166.73113850271901</v>
      </c>
      <c r="M2455">
        <v>45.540955332628997</v>
      </c>
      <c r="N2455">
        <v>1.10973131859636</v>
      </c>
      <c r="O2455">
        <v>104.924190684332</v>
      </c>
      <c r="P2455">
        <v>16.6693227091633</v>
      </c>
      <c r="Q2455">
        <v>8.8939391329959996E-2</v>
      </c>
    </row>
    <row r="2456" spans="1:17" hidden="1" x14ac:dyDescent="0.3">
      <c r="A2456" t="s">
        <v>5111</v>
      </c>
      <c r="B2456" t="s">
        <v>5112</v>
      </c>
      <c r="C2456" t="str">
        <f>IFERROR(VLOOKUP(Table1[[#This Row],[Ticker]],[1]!Table2[[Symbol]:[Industry]],2,FALSE),"-")</f>
        <v>-</v>
      </c>
      <c r="D2456" t="s">
        <v>63</v>
      </c>
      <c r="E2456">
        <v>197.99590848</v>
      </c>
      <c r="F2456">
        <v>19.45</v>
      </c>
      <c r="G2456">
        <v>-4.1939920969360402</v>
      </c>
      <c r="H2456">
        <v>-26.7617940230089</v>
      </c>
      <c r="I2456">
        <v>4.7025947902008696</v>
      </c>
      <c r="J2456">
        <v>-1.9073319502041499</v>
      </c>
      <c r="K2456">
        <v>23.002591347248298</v>
      </c>
      <c r="L2456">
        <v>20.9123660908432</v>
      </c>
      <c r="M2456">
        <v>48.091120746880399</v>
      </c>
      <c r="N2456">
        <v>4.3978504188417098</v>
      </c>
      <c r="O2456">
        <v>121.131105398457</v>
      </c>
      <c r="P2456">
        <v>40.433212996389798</v>
      </c>
      <c r="Q2456">
        <v>-5.62401989545E-4</v>
      </c>
    </row>
    <row r="2457" spans="1:17" hidden="1" x14ac:dyDescent="0.3">
      <c r="A2457" t="s">
        <v>5113</v>
      </c>
      <c r="B2457" t="s">
        <v>5114</v>
      </c>
      <c r="C2457" t="str">
        <f>IFERROR(VLOOKUP(Table1[[#This Row],[Ticker]],[1]!Table2[[Symbol]:[Industry]],2,FALSE),"-")</f>
        <v>-</v>
      </c>
      <c r="D2457" t="s">
        <v>357</v>
      </c>
      <c r="E2457">
        <v>197.48352</v>
      </c>
      <c r="F2457">
        <v>7.38</v>
      </c>
      <c r="G2457">
        <v>-111.382250367816</v>
      </c>
      <c r="H2457">
        <v>14.9794919008047</v>
      </c>
      <c r="I2457">
        <v>-77.980098600182998</v>
      </c>
      <c r="J2457">
        <v>-8.0780342277766692</v>
      </c>
      <c r="K2457">
        <v>8.6443512487590493</v>
      </c>
      <c r="L2457">
        <v>17.5868501777096</v>
      </c>
      <c r="M2457">
        <v>47.893483067016398</v>
      </c>
      <c r="N2457">
        <v>0.39562672362858498</v>
      </c>
      <c r="O2457">
        <v>570.73170731707296</v>
      </c>
      <c r="P2457">
        <v>23</v>
      </c>
      <c r="Q2457">
        <v>6.3362084609683997E-2</v>
      </c>
    </row>
    <row r="2458" spans="1:17" hidden="1" x14ac:dyDescent="0.3">
      <c r="A2458" t="s">
        <v>5115</v>
      </c>
      <c r="B2458" t="s">
        <v>5116</v>
      </c>
      <c r="C2458" t="str">
        <f>IFERROR(VLOOKUP(Table1[[#This Row],[Ticker]],[1]!Table2[[Symbol]:[Industry]],2,FALSE),"-")</f>
        <v>-</v>
      </c>
      <c r="D2458" t="s">
        <v>706</v>
      </c>
      <c r="E2458">
        <v>197.429196475</v>
      </c>
      <c r="F2458">
        <v>220.55</v>
      </c>
      <c r="G2458">
        <v>-15.7469666654963</v>
      </c>
      <c r="H2458">
        <v>-5.66001429837437</v>
      </c>
      <c r="I2458">
        <v>-14.3784659437288</v>
      </c>
      <c r="J2458">
        <v>-0.45021826104576701</v>
      </c>
      <c r="K2458">
        <v>228.36985981278801</v>
      </c>
      <c r="L2458">
        <v>217.45035497627799</v>
      </c>
      <c r="M2458">
        <v>32.798951877175398</v>
      </c>
      <c r="N2458">
        <v>1.43213102063526</v>
      </c>
      <c r="O2458">
        <v>34.776521569082099</v>
      </c>
      <c r="P2458">
        <v>26.6800689259046</v>
      </c>
      <c r="Q2458">
        <v>-2.9755485020727002E-2</v>
      </c>
    </row>
    <row r="2459" spans="1:17" hidden="1" x14ac:dyDescent="0.3">
      <c r="A2459" t="s">
        <v>5117</v>
      </c>
      <c r="B2459" t="s">
        <v>5118</v>
      </c>
      <c r="C2459" t="str">
        <f>IFERROR(VLOOKUP(Table1[[#This Row],[Ticker]],[1]!Table2[[Symbol]:[Industry]],2,FALSE),"-")</f>
        <v>-</v>
      </c>
      <c r="D2459" t="s">
        <v>1658</v>
      </c>
      <c r="E2459">
        <v>197.392008</v>
      </c>
      <c r="F2459">
        <v>275.5</v>
      </c>
      <c r="G2459">
        <v>-58.210907858029699</v>
      </c>
      <c r="H2459">
        <v>-3.5531167948474098</v>
      </c>
      <c r="I2459">
        <v>-33.864082761661301</v>
      </c>
      <c r="J2459">
        <v>-7.8232339729764204</v>
      </c>
      <c r="K2459">
        <v>285.17057006991598</v>
      </c>
      <c r="L2459">
        <v>324.12727565641802</v>
      </c>
      <c r="M2459">
        <v>44.880561954439401</v>
      </c>
      <c r="N2459">
        <v>0.44680851063829702</v>
      </c>
      <c r="O2459">
        <v>87.658802177858405</v>
      </c>
      <c r="P2459">
        <v>7.5751659508004501</v>
      </c>
      <c r="Q2459">
        <v>7.2537055063326E-2</v>
      </c>
    </row>
    <row r="2460" spans="1:17" hidden="1" x14ac:dyDescent="0.3">
      <c r="A2460" t="s">
        <v>5119</v>
      </c>
      <c r="B2460" t="s">
        <v>5120</v>
      </c>
      <c r="C2460" t="str">
        <f>IFERROR(VLOOKUP(Table1[[#This Row],[Ticker]],[1]!Table2[[Symbol]:[Industry]],2,FALSE),"-")</f>
        <v>-</v>
      </c>
      <c r="D2460" t="s">
        <v>1372</v>
      </c>
      <c r="E2460">
        <v>197.33975000000001</v>
      </c>
      <c r="F2460">
        <v>463.6</v>
      </c>
      <c r="G2460">
        <v>182.058620204649</v>
      </c>
      <c r="H2460">
        <v>6.6988858753795499</v>
      </c>
      <c r="I2460">
        <v>4.0163321517072204</v>
      </c>
      <c r="J2460">
        <v>-4.5097965686299197</v>
      </c>
      <c r="K2460">
        <v>430.00788148699701</v>
      </c>
      <c r="L2460">
        <v>345.79151761097899</v>
      </c>
      <c r="M2460">
        <v>44.0442822642365</v>
      </c>
      <c r="N2460">
        <v>0.66620124449840601</v>
      </c>
      <c r="O2460">
        <v>24.0293356341673</v>
      </c>
      <c r="P2460">
        <v>306.48838228847001</v>
      </c>
    </row>
    <row r="2461" spans="1:17" hidden="1" x14ac:dyDescent="0.3">
      <c r="A2461" t="s">
        <v>5121</v>
      </c>
      <c r="B2461" t="s">
        <v>5122</v>
      </c>
      <c r="C2461" t="str">
        <f>IFERROR(VLOOKUP(Table1[[#This Row],[Ticker]],[1]!Table2[[Symbol]:[Industry]],2,FALSE),"-")</f>
        <v>-</v>
      </c>
      <c r="D2461" t="s">
        <v>627</v>
      </c>
      <c r="E2461">
        <v>197.21591040000001</v>
      </c>
      <c r="F2461">
        <v>191.28</v>
      </c>
      <c r="G2461">
        <v>1.66684584541206</v>
      </c>
      <c r="H2461">
        <v>-5.6851043724871602</v>
      </c>
      <c r="I2461">
        <v>0.68387572583338596</v>
      </c>
      <c r="J2461">
        <v>-1.3801704081416299</v>
      </c>
      <c r="K2461">
        <v>177.839359825347</v>
      </c>
      <c r="L2461">
        <v>164.227650294103</v>
      </c>
      <c r="M2461">
        <v>53.687730339115802</v>
      </c>
      <c r="N2461">
        <v>0.38506324041211198</v>
      </c>
      <c r="O2461">
        <v>19.196988707653599</v>
      </c>
      <c r="P2461">
        <v>49.262582910651503</v>
      </c>
      <c r="Q2461">
        <v>7.4869605736101005E-2</v>
      </c>
    </row>
    <row r="2462" spans="1:17" hidden="1" x14ac:dyDescent="0.3">
      <c r="A2462" t="s">
        <v>5123</v>
      </c>
      <c r="B2462" t="s">
        <v>5124</v>
      </c>
      <c r="C2462" t="str">
        <f>IFERROR(VLOOKUP(Table1[[#This Row],[Ticker]],[1]!Table2[[Symbol]:[Industry]],2,FALSE),"-")</f>
        <v>-</v>
      </c>
      <c r="D2462" t="s">
        <v>5125</v>
      </c>
      <c r="E2462">
        <v>197.15812500000001</v>
      </c>
      <c r="F2462">
        <v>82.7</v>
      </c>
      <c r="G2462">
        <v>-19.930627591328701</v>
      </c>
      <c r="H2462">
        <v>9.8614139250922701</v>
      </c>
      <c r="I2462">
        <v>-3.3631775339240999</v>
      </c>
      <c r="J2462">
        <v>-18.936777889988502</v>
      </c>
      <c r="M2462">
        <v>36.266105793606798</v>
      </c>
      <c r="O2462">
        <v>45.102781136638399</v>
      </c>
      <c r="P2462">
        <v>14.542936288088599</v>
      </c>
    </row>
    <row r="2463" spans="1:17" hidden="1" x14ac:dyDescent="0.3">
      <c r="A2463" t="s">
        <v>5126</v>
      </c>
      <c r="B2463" t="s">
        <v>5127</v>
      </c>
      <c r="C2463" t="str">
        <f>IFERROR(VLOOKUP(Table1[[#This Row],[Ticker]],[1]!Table2[[Symbol]:[Industry]],2,FALSE),"-")</f>
        <v>-</v>
      </c>
      <c r="D2463" t="s">
        <v>1481</v>
      </c>
      <c r="E2463">
        <v>197.021266</v>
      </c>
      <c r="F2463">
        <v>132.49</v>
      </c>
      <c r="G2463">
        <v>-12.763235977407399</v>
      </c>
      <c r="H2463">
        <v>3.2140260622954302</v>
      </c>
      <c r="I2463">
        <v>-36.714221703905899</v>
      </c>
      <c r="J2463">
        <v>-2.4871618085460501</v>
      </c>
      <c r="K2463">
        <v>134.76915776202</v>
      </c>
      <c r="L2463">
        <v>137.19996749274199</v>
      </c>
      <c r="M2463">
        <v>45.456236708236901</v>
      </c>
      <c r="N2463">
        <v>0.71226747683128699</v>
      </c>
      <c r="O2463">
        <v>48.5395124160314</v>
      </c>
      <c r="P2463">
        <v>31.765290900049699</v>
      </c>
      <c r="Q2463">
        <v>8.4023920471649999E-2</v>
      </c>
    </row>
    <row r="2464" spans="1:17" hidden="1" x14ac:dyDescent="0.3">
      <c r="A2464" t="s">
        <v>5128</v>
      </c>
      <c r="B2464" t="s">
        <v>5129</v>
      </c>
      <c r="C2464" t="str">
        <f>IFERROR(VLOOKUP(Table1[[#This Row],[Ticker]],[1]!Table2[[Symbol]:[Industry]],2,FALSE),"-")</f>
        <v>-</v>
      </c>
      <c r="D2464" t="s">
        <v>180</v>
      </c>
      <c r="E2464">
        <v>196.86428620000001</v>
      </c>
      <c r="F2464">
        <v>30.67</v>
      </c>
      <c r="G2464">
        <v>-20.081487337224502</v>
      </c>
      <c r="H2464">
        <v>-5.7748027665333801</v>
      </c>
      <c r="I2464">
        <v>-14.790920672925401</v>
      </c>
      <c r="J2464">
        <v>-4.7521792988438296</v>
      </c>
      <c r="K2464">
        <v>30.079645423494799</v>
      </c>
      <c r="L2464">
        <v>28.511996773374399</v>
      </c>
      <c r="M2464">
        <v>44.340114666000702</v>
      </c>
      <c r="N2464">
        <v>0.38302757162050599</v>
      </c>
      <c r="O2464">
        <v>49.983697424192997</v>
      </c>
      <c r="P2464">
        <v>35.4083885209713</v>
      </c>
      <c r="Q2464">
        <v>4.3144602447588998E-2</v>
      </c>
    </row>
    <row r="2465" spans="1:17" hidden="1" x14ac:dyDescent="0.3">
      <c r="A2465" t="s">
        <v>5130</v>
      </c>
      <c r="B2465" t="s">
        <v>5131</v>
      </c>
      <c r="C2465" t="str">
        <f>IFERROR(VLOOKUP(Table1[[#This Row],[Ticker]],[1]!Table2[[Symbol]:[Industry]],2,FALSE),"-")</f>
        <v>-</v>
      </c>
      <c r="D2465" t="s">
        <v>204</v>
      </c>
      <c r="E2465">
        <v>196.65551249999999</v>
      </c>
      <c r="F2465">
        <v>200.35</v>
      </c>
      <c r="G2465">
        <v>9.7130074301229303</v>
      </c>
      <c r="H2465">
        <v>-23.824037062582001</v>
      </c>
      <c r="I2465">
        <v>9.8850651295736398</v>
      </c>
      <c r="J2465">
        <v>-3.0321571500758502</v>
      </c>
      <c r="K2465">
        <v>207.80052374507</v>
      </c>
      <c r="L2465">
        <v>181.405132645283</v>
      </c>
      <c r="M2465">
        <v>37.922821752381097</v>
      </c>
      <c r="N2465">
        <v>0.38946764108054399</v>
      </c>
      <c r="O2465">
        <v>29.448465185924601</v>
      </c>
      <c r="P2465">
        <v>50.639097744360903</v>
      </c>
      <c r="Q2465">
        <v>-1.2630256885638E-2</v>
      </c>
    </row>
    <row r="2466" spans="1:17" hidden="1" x14ac:dyDescent="0.3">
      <c r="A2466" t="s">
        <v>5132</v>
      </c>
      <c r="B2466" t="s">
        <v>5133</v>
      </c>
      <c r="C2466" t="str">
        <f>IFERROR(VLOOKUP(Table1[[#This Row],[Ticker]],[1]!Table2[[Symbol]:[Industry]],2,FALSE),"-")</f>
        <v>-</v>
      </c>
      <c r="D2466" t="s">
        <v>474</v>
      </c>
      <c r="E2466">
        <v>196.5444</v>
      </c>
      <c r="F2466">
        <v>123.2</v>
      </c>
      <c r="G2466">
        <v>-43.714970409212199</v>
      </c>
      <c r="H2466">
        <v>-24.7420265692835</v>
      </c>
      <c r="I2466">
        <v>-27.147520351807501</v>
      </c>
      <c r="J2466">
        <v>-10.5573259475747</v>
      </c>
      <c r="O2466">
        <v>29.545454545454501</v>
      </c>
      <c r="P2466">
        <v>15.9529411764705</v>
      </c>
    </row>
    <row r="2467" spans="1:17" hidden="1" x14ac:dyDescent="0.3">
      <c r="A2467" t="s">
        <v>5134</v>
      </c>
      <c r="B2467" t="s">
        <v>5135</v>
      </c>
      <c r="C2467" t="str">
        <f>IFERROR(VLOOKUP(Table1[[#This Row],[Ticker]],[1]!Table2[[Symbol]:[Industry]],2,FALSE),"-")</f>
        <v>-</v>
      </c>
      <c r="D2467" t="s">
        <v>257</v>
      </c>
      <c r="E2467">
        <v>195.74100000000001</v>
      </c>
      <c r="F2467">
        <v>88.14</v>
      </c>
      <c r="G2467">
        <v>-63.865322941969303</v>
      </c>
      <c r="H2467">
        <v>5.3072959790612</v>
      </c>
      <c r="I2467">
        <v>-57.703731353142203</v>
      </c>
      <c r="J2467">
        <v>-0.79437697730893497</v>
      </c>
      <c r="K2467">
        <v>91.0132967437182</v>
      </c>
      <c r="L2467">
        <v>111.488407427392</v>
      </c>
      <c r="M2467">
        <v>67.889574088332395</v>
      </c>
      <c r="N2467">
        <v>1.62178614004805</v>
      </c>
      <c r="O2467">
        <v>93.9528023598819</v>
      </c>
      <c r="P2467">
        <v>13.130535232961099</v>
      </c>
      <c r="Q2467">
        <v>0.15817193172570401</v>
      </c>
    </row>
    <row r="2468" spans="1:17" hidden="1" x14ac:dyDescent="0.3">
      <c r="A2468" t="s">
        <v>5136</v>
      </c>
      <c r="B2468" t="s">
        <v>5137</v>
      </c>
      <c r="C2468" t="str">
        <f>IFERROR(VLOOKUP(Table1[[#This Row],[Ticker]],[1]!Table2[[Symbol]:[Industry]],2,FALSE),"-")</f>
        <v>-</v>
      </c>
      <c r="D2468" t="s">
        <v>405</v>
      </c>
      <c r="E2468">
        <v>195.64300779000001</v>
      </c>
      <c r="F2468">
        <v>100.85</v>
      </c>
      <c r="G2468">
        <v>-22.313953246422201</v>
      </c>
      <c r="H2468">
        <v>-13.670111868738999</v>
      </c>
      <c r="I2468">
        <v>-5.7465031890175702</v>
      </c>
      <c r="J2468">
        <v>-14.893800164881499</v>
      </c>
      <c r="K2468">
        <v>113.8993465689</v>
      </c>
      <c r="M2468">
        <v>35.0366342593355</v>
      </c>
      <c r="N2468">
        <v>0.35668232980002101</v>
      </c>
      <c r="O2468">
        <v>49.727317798710899</v>
      </c>
      <c r="P2468">
        <v>19.845513963161</v>
      </c>
    </row>
    <row r="2469" spans="1:17" hidden="1" x14ac:dyDescent="0.3">
      <c r="A2469" t="s">
        <v>5138</v>
      </c>
      <c r="B2469" t="s">
        <v>5139</v>
      </c>
      <c r="C2469" t="str">
        <f>IFERROR(VLOOKUP(Table1[[#This Row],[Ticker]],[1]!Table2[[Symbol]:[Industry]],2,FALSE),"-")</f>
        <v>-</v>
      </c>
      <c r="D2469" t="s">
        <v>384</v>
      </c>
      <c r="E2469">
        <v>195.55199999999999</v>
      </c>
      <c r="F2469">
        <v>116.09</v>
      </c>
      <c r="G2469">
        <v>57.306758958559598</v>
      </c>
      <c r="H2469">
        <v>6.6465265065818997</v>
      </c>
      <c r="I2469">
        <v>24.918535476020999</v>
      </c>
      <c r="J2469">
        <v>6.6175776520457203</v>
      </c>
      <c r="K2469">
        <v>106.496126155938</v>
      </c>
      <c r="L2469">
        <v>89.895672011841498</v>
      </c>
      <c r="M2469">
        <v>67.136236615386295</v>
      </c>
      <c r="N2469">
        <v>1.8977690426470999</v>
      </c>
      <c r="O2469">
        <v>7.5889396158153204</v>
      </c>
      <c r="P2469">
        <v>104.383802816901</v>
      </c>
      <c r="Q2469">
        <v>0.12403071532653701</v>
      </c>
    </row>
    <row r="2470" spans="1:17" hidden="1" x14ac:dyDescent="0.3">
      <c r="A2470" t="s">
        <v>5140</v>
      </c>
      <c r="B2470" t="s">
        <v>5141</v>
      </c>
      <c r="C2470" t="str">
        <f>IFERROR(VLOOKUP(Table1[[#This Row],[Ticker]],[1]!Table2[[Symbol]:[Industry]],2,FALSE),"-")</f>
        <v>-</v>
      </c>
      <c r="D2470" t="s">
        <v>72</v>
      </c>
      <c r="E2470">
        <v>195.49984375</v>
      </c>
      <c r="F2470">
        <v>166.6</v>
      </c>
      <c r="G2470">
        <v>47.655408415589697</v>
      </c>
      <c r="H2470">
        <v>4.1704351382572797</v>
      </c>
      <c r="I2470">
        <v>-3.0048446917743101</v>
      </c>
      <c r="J2470">
        <v>-3.0917296040098199</v>
      </c>
      <c r="K2470">
        <v>154.352025527032</v>
      </c>
      <c r="L2470">
        <v>139.40993874576699</v>
      </c>
      <c r="M2470">
        <v>49.701310280756203</v>
      </c>
      <c r="N2470">
        <v>1.60547630438115</v>
      </c>
      <c r="O2470">
        <v>1.4405762304922001</v>
      </c>
      <c r="P2470">
        <v>95.516958103508898</v>
      </c>
      <c r="Q2470">
        <v>7.0459250328382003E-2</v>
      </c>
    </row>
    <row r="2471" spans="1:17" hidden="1" x14ac:dyDescent="0.3">
      <c r="A2471" t="s">
        <v>5142</v>
      </c>
      <c r="B2471" t="s">
        <v>5143</v>
      </c>
      <c r="C2471" t="str">
        <f>IFERROR(VLOOKUP(Table1[[#This Row],[Ticker]],[1]!Table2[[Symbol]:[Industry]],2,FALSE),"-")</f>
        <v>-</v>
      </c>
      <c r="D2471" t="s">
        <v>257</v>
      </c>
      <c r="E2471">
        <v>195.27220500000001</v>
      </c>
      <c r="F2471">
        <v>158.31</v>
      </c>
      <c r="G2471">
        <v>-41.858419833840301</v>
      </c>
      <c r="H2471">
        <v>-7.8942497997735197</v>
      </c>
      <c r="I2471">
        <v>-18.763801127889899</v>
      </c>
      <c r="J2471">
        <v>-6.2614101633139896</v>
      </c>
      <c r="K2471">
        <v>179.151930680145</v>
      </c>
      <c r="L2471">
        <v>187.804693347826</v>
      </c>
      <c r="M2471">
        <v>44.444294907995399</v>
      </c>
      <c r="N2471">
        <v>1.99678925626452</v>
      </c>
      <c r="O2471">
        <v>52.485629461183699</v>
      </c>
      <c r="P2471">
        <v>16.404411764705799</v>
      </c>
    </row>
    <row r="2472" spans="1:17" hidden="1" x14ac:dyDescent="0.3">
      <c r="A2472" t="s">
        <v>5144</v>
      </c>
      <c r="B2472" t="s">
        <v>5145</v>
      </c>
      <c r="C2472" t="str">
        <f>IFERROR(VLOOKUP(Table1[[#This Row],[Ticker]],[1]!Table2[[Symbol]:[Industry]],2,FALSE),"-")</f>
        <v>-</v>
      </c>
      <c r="D2472" t="s">
        <v>54</v>
      </c>
      <c r="E2472">
        <v>195.248974</v>
      </c>
      <c r="F2472">
        <v>49.38</v>
      </c>
      <c r="G2472">
        <v>-26.910697799335299</v>
      </c>
      <c r="H2472">
        <v>3.1115472257423602</v>
      </c>
      <c r="I2472">
        <v>-25.8345009612258</v>
      </c>
      <c r="J2472">
        <v>-5.2147186058403596</v>
      </c>
      <c r="K2472">
        <v>47.316437686619999</v>
      </c>
      <c r="L2472">
        <v>50.503914878099103</v>
      </c>
      <c r="M2472">
        <v>54.887655193611401</v>
      </c>
      <c r="N2472">
        <v>1.5076244216506001</v>
      </c>
      <c r="O2472">
        <v>49.655731065208599</v>
      </c>
      <c r="P2472">
        <v>25.171102661596901</v>
      </c>
      <c r="Q2472">
        <v>0.15665273604871599</v>
      </c>
    </row>
    <row r="2473" spans="1:17" hidden="1" x14ac:dyDescent="0.3">
      <c r="A2473" t="s">
        <v>5146</v>
      </c>
      <c r="B2473" t="s">
        <v>5147</v>
      </c>
      <c r="C2473" t="str">
        <f>IFERROR(VLOOKUP(Table1[[#This Row],[Ticker]],[1]!Table2[[Symbol]:[Industry]],2,FALSE),"-")</f>
        <v>-</v>
      </c>
      <c r="D2473" t="s">
        <v>276</v>
      </c>
      <c r="E2473">
        <v>195.15637770399999</v>
      </c>
      <c r="F2473">
        <v>139.1</v>
      </c>
      <c r="G2473">
        <v>-51.196087921161102</v>
      </c>
      <c r="H2473">
        <v>-5.9379229481037603</v>
      </c>
      <c r="I2473">
        <v>-28.897440677593899</v>
      </c>
      <c r="J2473">
        <v>-0.93236614896096404</v>
      </c>
      <c r="K2473">
        <v>146.202841559999</v>
      </c>
      <c r="L2473">
        <v>158.434791018493</v>
      </c>
      <c r="M2473">
        <v>46.512516870479601</v>
      </c>
      <c r="N2473">
        <v>0.77101421444707896</v>
      </c>
      <c r="O2473">
        <v>52.925389574770598</v>
      </c>
      <c r="P2473">
        <v>9.5275590551181004</v>
      </c>
      <c r="Q2473">
        <v>-7.5662455895458003E-2</v>
      </c>
    </row>
    <row r="2474" spans="1:17" hidden="1" x14ac:dyDescent="0.3">
      <c r="A2474" t="s">
        <v>5148</v>
      </c>
      <c r="B2474" t="s">
        <v>5149</v>
      </c>
      <c r="C2474" t="str">
        <f>IFERROR(VLOOKUP(Table1[[#This Row],[Ticker]],[1]!Table2[[Symbol]:[Industry]],2,FALSE),"-")</f>
        <v>-</v>
      </c>
      <c r="D2474" t="s">
        <v>72</v>
      </c>
      <c r="E2474">
        <v>194.911416</v>
      </c>
      <c r="F2474">
        <v>84.84</v>
      </c>
      <c r="G2474">
        <v>166.67926194755901</v>
      </c>
      <c r="H2474">
        <v>3.0540260622954398</v>
      </c>
      <c r="I2474">
        <v>-2.2269946695090299</v>
      </c>
      <c r="J2474">
        <v>-0.58417673391918201</v>
      </c>
      <c r="K2474">
        <v>81.844195916218894</v>
      </c>
      <c r="L2474">
        <v>74.090389068628099</v>
      </c>
      <c r="M2474">
        <v>100</v>
      </c>
      <c r="N2474">
        <v>5.3636363636363598</v>
      </c>
      <c r="O2474">
        <v>0</v>
      </c>
      <c r="P2474">
        <v>195.71279191355799</v>
      </c>
    </row>
    <row r="2475" spans="1:17" hidden="1" x14ac:dyDescent="0.3">
      <c r="A2475" t="s">
        <v>5150</v>
      </c>
      <c r="B2475" t="s">
        <v>5151</v>
      </c>
      <c r="C2475" t="str">
        <f>IFERROR(VLOOKUP(Table1[[#This Row],[Ticker]],[1]!Table2[[Symbol]:[Industry]],2,FALSE),"-")</f>
        <v>-</v>
      </c>
      <c r="D2475" t="s">
        <v>54</v>
      </c>
      <c r="E2475">
        <v>194.69163705</v>
      </c>
      <c r="F2475">
        <v>80</v>
      </c>
      <c r="G2475">
        <v>-46.8980063520359</v>
      </c>
      <c r="H2475">
        <v>-6.1126406043712196</v>
      </c>
      <c r="I2475">
        <v>-21.349906787865301</v>
      </c>
      <c r="J2475">
        <v>-4.86479504545306</v>
      </c>
      <c r="K2475">
        <v>84.518008420362804</v>
      </c>
      <c r="L2475">
        <v>89.2968990019925</v>
      </c>
      <c r="M2475">
        <v>49.324977744701499</v>
      </c>
      <c r="N2475">
        <v>0.79584970014800505</v>
      </c>
      <c r="O2475">
        <v>41.25</v>
      </c>
      <c r="P2475">
        <v>9.2150170648464194</v>
      </c>
      <c r="Q2475">
        <v>-5.3127933082503E-2</v>
      </c>
    </row>
    <row r="2476" spans="1:17" hidden="1" x14ac:dyDescent="0.3">
      <c r="A2476" t="s">
        <v>5152</v>
      </c>
      <c r="B2476" t="s">
        <v>5153</v>
      </c>
      <c r="C2476" t="str">
        <f>IFERROR(VLOOKUP(Table1[[#This Row],[Ticker]],[1]!Table2[[Symbol]:[Industry]],2,FALSE),"-")</f>
        <v>-</v>
      </c>
      <c r="D2476" t="s">
        <v>276</v>
      </c>
      <c r="E2476">
        <v>194.52382845</v>
      </c>
      <c r="F2476">
        <v>225.43</v>
      </c>
      <c r="G2476">
        <v>-16.1209329211704</v>
      </c>
      <c r="H2476">
        <v>8.0438219806627895</v>
      </c>
      <c r="I2476">
        <v>2.0235087150725399</v>
      </c>
      <c r="J2476">
        <v>-5.9443769182995201</v>
      </c>
      <c r="K2476">
        <v>207.81194441270301</v>
      </c>
      <c r="L2476">
        <v>201.29114505430101</v>
      </c>
      <c r="M2476">
        <v>55.051654423778999</v>
      </c>
      <c r="N2476">
        <v>1.35186322695377</v>
      </c>
      <c r="O2476">
        <v>16.865545845717001</v>
      </c>
      <c r="P2476">
        <v>38.598217030433403</v>
      </c>
      <c r="Q2476">
        <v>-3.9002552698493002E-2</v>
      </c>
    </row>
    <row r="2477" spans="1:17" hidden="1" x14ac:dyDescent="0.3">
      <c r="A2477" t="s">
        <v>5154</v>
      </c>
      <c r="B2477" t="s">
        <v>5155</v>
      </c>
      <c r="C2477" t="str">
        <f>IFERROR(VLOOKUP(Table1[[#This Row],[Ticker]],[1]!Table2[[Symbol]:[Industry]],2,FALSE),"-")</f>
        <v>-</v>
      </c>
      <c r="D2477" t="s">
        <v>72</v>
      </c>
      <c r="E2477">
        <v>194.32037968</v>
      </c>
      <c r="F2477">
        <v>142.15</v>
      </c>
      <c r="G2477">
        <v>-48.949022923745403</v>
      </c>
      <c r="H2477">
        <v>2.41008666835604</v>
      </c>
      <c r="I2477">
        <v>-10.346827035031</v>
      </c>
      <c r="J2477">
        <v>-1.5190922319414799</v>
      </c>
      <c r="K2477">
        <v>135.21253914413299</v>
      </c>
      <c r="L2477">
        <v>137.91283894488299</v>
      </c>
      <c r="M2477">
        <v>48.551192401511997</v>
      </c>
      <c r="N2477">
        <v>3.5444117072552799</v>
      </c>
      <c r="O2477">
        <v>39.992965177629202</v>
      </c>
      <c r="P2477">
        <v>27.6032315978455</v>
      </c>
      <c r="Q2477">
        <v>4.2616677386697999E-2</v>
      </c>
    </row>
    <row r="2478" spans="1:17" hidden="1" x14ac:dyDescent="0.3">
      <c r="A2478" t="s">
        <v>5156</v>
      </c>
      <c r="B2478" t="s">
        <v>5157</v>
      </c>
      <c r="C2478" t="str">
        <f>IFERROR(VLOOKUP(Table1[[#This Row],[Ticker]],[1]!Table2[[Symbol]:[Industry]],2,FALSE),"-")</f>
        <v>-</v>
      </c>
      <c r="D2478" t="s">
        <v>305</v>
      </c>
      <c r="E2478">
        <v>193.88964000000001</v>
      </c>
      <c r="F2478">
        <v>165.9</v>
      </c>
      <c r="G2478">
        <v>61.919508708034201</v>
      </c>
      <c r="H2478">
        <v>4.3527273609967301</v>
      </c>
      <c r="I2478">
        <v>14.757846471773799</v>
      </c>
      <c r="J2478">
        <v>-0.706202359300522</v>
      </c>
      <c r="K2478">
        <v>148.79602832696901</v>
      </c>
      <c r="L2478">
        <v>129.08475623220599</v>
      </c>
      <c r="M2478">
        <v>78.144028450497103</v>
      </c>
      <c r="N2478">
        <v>0.83451390770184497</v>
      </c>
      <c r="O2478">
        <v>1.26582278481013</v>
      </c>
      <c r="P2478">
        <v>113.73357382118</v>
      </c>
      <c r="Q2478">
        <v>0.13069752476432001</v>
      </c>
    </row>
    <row r="2479" spans="1:17" hidden="1" x14ac:dyDescent="0.3">
      <c r="A2479" t="s">
        <v>5158</v>
      </c>
      <c r="B2479" t="s">
        <v>5159</v>
      </c>
      <c r="C2479" t="str">
        <f>IFERROR(VLOOKUP(Table1[[#This Row],[Ticker]],[1]!Table2[[Symbol]:[Industry]],2,FALSE),"-")</f>
        <v>-</v>
      </c>
      <c r="D2479" t="s">
        <v>989</v>
      </c>
      <c r="E2479">
        <v>193.57644913999999</v>
      </c>
      <c r="F2479">
        <v>108.7</v>
      </c>
      <c r="G2479">
        <v>12.452497717469299</v>
      </c>
      <c r="H2479">
        <v>-2.0368830286136399</v>
      </c>
      <c r="I2479">
        <v>1.9429296693448601</v>
      </c>
      <c r="J2479">
        <v>-0.58417673391918201</v>
      </c>
      <c r="K2479">
        <v>106.41485095349201</v>
      </c>
      <c r="L2479">
        <v>96.100273245926203</v>
      </c>
      <c r="M2479">
        <v>70.4614152807533</v>
      </c>
      <c r="N2479">
        <v>0.78364332295185102</v>
      </c>
      <c r="O2479">
        <v>14.995400183992601</v>
      </c>
      <c r="P2479">
        <v>52.883263009845201</v>
      </c>
      <c r="Q2479">
        <v>8.2953844532427004E-2</v>
      </c>
    </row>
    <row r="2480" spans="1:17" hidden="1" x14ac:dyDescent="0.3">
      <c r="A2480" t="s">
        <v>5160</v>
      </c>
      <c r="B2480" t="s">
        <v>5161</v>
      </c>
      <c r="C2480" t="str">
        <f>IFERROR(VLOOKUP(Table1[[#This Row],[Ticker]],[1]!Table2[[Symbol]:[Industry]],2,FALSE),"-")</f>
        <v>-</v>
      </c>
      <c r="D2480" t="s">
        <v>127</v>
      </c>
      <c r="E2480">
        <v>193.22785300000001</v>
      </c>
      <c r="F2480">
        <v>535.70000000000005</v>
      </c>
      <c r="G2480">
        <v>-2.86772685719064</v>
      </c>
      <c r="H2480">
        <v>-6.9728556581346499</v>
      </c>
      <c r="I2480">
        <v>1.87757003804392</v>
      </c>
      <c r="J2480">
        <v>-3.9661275087596399</v>
      </c>
      <c r="K2480">
        <v>530.42237133964102</v>
      </c>
      <c r="L2480">
        <v>469.82068597995499</v>
      </c>
      <c r="M2480">
        <v>52.3271193968517</v>
      </c>
      <c r="N2480">
        <v>0.16993543021920601</v>
      </c>
      <c r="O2480">
        <v>35.766287100989302</v>
      </c>
      <c r="Q2480">
        <v>9.0897645377343003E-2</v>
      </c>
    </row>
    <row r="2481" spans="1:17" hidden="1" x14ac:dyDescent="0.3">
      <c r="A2481" t="s">
        <v>5162</v>
      </c>
      <c r="B2481" t="s">
        <v>5163</v>
      </c>
      <c r="C2481" t="str">
        <f>IFERROR(VLOOKUP(Table1[[#This Row],[Ticker]],[1]!Table2[[Symbol]:[Industry]],2,FALSE),"-")</f>
        <v>-</v>
      </c>
      <c r="D2481" t="s">
        <v>410</v>
      </c>
      <c r="E2481">
        <v>192.87692999999999</v>
      </c>
      <c r="F2481">
        <v>80.849999999999994</v>
      </c>
      <c r="G2481">
        <v>56.594765548870498</v>
      </c>
      <c r="H2481">
        <v>-3.078925918198E-2</v>
      </c>
      <c r="I2481">
        <v>18.783920091405601</v>
      </c>
      <c r="J2481">
        <v>12.2091616460959</v>
      </c>
      <c r="K2481">
        <v>64.7410334602517</v>
      </c>
      <c r="L2481">
        <v>53.338224964087303</v>
      </c>
      <c r="M2481">
        <v>77.000745021316504</v>
      </c>
      <c r="N2481">
        <v>1.3557984213721901</v>
      </c>
      <c r="O2481">
        <v>0.123685837971554</v>
      </c>
      <c r="P2481">
        <v>133.670520231213</v>
      </c>
      <c r="Q2481">
        <v>0.170164863903154</v>
      </c>
    </row>
    <row r="2482" spans="1:17" hidden="1" x14ac:dyDescent="0.3">
      <c r="A2482" t="s">
        <v>5164</v>
      </c>
      <c r="B2482" t="s">
        <v>5165</v>
      </c>
      <c r="C2482" t="str">
        <f>IFERROR(VLOOKUP(Table1[[#This Row],[Ticker]],[1]!Table2[[Symbol]:[Industry]],2,FALSE),"-")</f>
        <v>-</v>
      </c>
      <c r="D2482" t="s">
        <v>5166</v>
      </c>
      <c r="E2482">
        <v>192.84296000000001</v>
      </c>
      <c r="F2482">
        <v>405.2</v>
      </c>
      <c r="G2482">
        <v>109.319411210471</v>
      </c>
      <c r="H2482">
        <v>93.076764819243294</v>
      </c>
      <c r="I2482">
        <v>139.44563908425599</v>
      </c>
      <c r="J2482">
        <v>18.5178136996558</v>
      </c>
      <c r="K2482">
        <v>243.233751245089</v>
      </c>
      <c r="L2482">
        <v>179.18675578955001</v>
      </c>
      <c r="M2482">
        <v>86.525434030094999</v>
      </c>
      <c r="N2482">
        <v>1.2225985638802299</v>
      </c>
      <c r="O2482">
        <v>0</v>
      </c>
      <c r="P2482">
        <v>285.90476190476102</v>
      </c>
    </row>
    <row r="2483" spans="1:17" hidden="1" x14ac:dyDescent="0.3">
      <c r="A2483" t="s">
        <v>5167</v>
      </c>
      <c r="B2483" t="s">
        <v>5168</v>
      </c>
      <c r="C2483" t="str">
        <f>IFERROR(VLOOKUP(Table1[[#This Row],[Ticker]],[1]!Table2[[Symbol]:[Industry]],2,FALSE),"-")</f>
        <v>-</v>
      </c>
      <c r="D2483" t="s">
        <v>135</v>
      </c>
      <c r="E2483">
        <v>191.46030258599899</v>
      </c>
      <c r="F2483">
        <v>49.39</v>
      </c>
      <c r="G2483">
        <v>-78.840440535104605</v>
      </c>
      <c r="H2483">
        <v>38.541830940344198</v>
      </c>
      <c r="I2483">
        <v>-8.8377974578371196E-2</v>
      </c>
      <c r="J2483">
        <v>-7.5927237424661804</v>
      </c>
      <c r="K2483">
        <v>43.505778649061398</v>
      </c>
      <c r="M2483">
        <v>51.119244753194302</v>
      </c>
      <c r="N2483">
        <v>1.42611872517667</v>
      </c>
      <c r="O2483">
        <v>120.085037456975</v>
      </c>
      <c r="P2483">
        <v>60.097244732576897</v>
      </c>
    </row>
    <row r="2484" spans="1:17" hidden="1" x14ac:dyDescent="0.3">
      <c r="A2484" t="s">
        <v>5169</v>
      </c>
      <c r="B2484" t="s">
        <v>5170</v>
      </c>
      <c r="C2484" t="str">
        <f>IFERROR(VLOOKUP(Table1[[#This Row],[Ticker]],[1]!Table2[[Symbol]:[Industry]],2,FALSE),"-")</f>
        <v>-</v>
      </c>
      <c r="D2484" t="s">
        <v>276</v>
      </c>
      <c r="E2484">
        <v>191.21953026</v>
      </c>
      <c r="F2484">
        <v>19.309999999999999</v>
      </c>
      <c r="G2484">
        <v>195.50428516005101</v>
      </c>
      <c r="H2484">
        <v>0.55142460547962502</v>
      </c>
      <c r="I2484">
        <v>40.787888345373901</v>
      </c>
      <c r="J2484">
        <v>-5.1846609954203799</v>
      </c>
      <c r="K2484">
        <v>18.6940331574074</v>
      </c>
      <c r="L2484">
        <v>13.914437553403801</v>
      </c>
      <c r="M2484">
        <v>39.320267542317197</v>
      </c>
      <c r="N2484">
        <v>0.53536380527364802</v>
      </c>
      <c r="O2484">
        <v>17.089590885551502</v>
      </c>
      <c r="P2484">
        <v>257.59259259259198</v>
      </c>
    </row>
    <row r="2485" spans="1:17" hidden="1" x14ac:dyDescent="0.3">
      <c r="A2485" t="s">
        <v>5171</v>
      </c>
      <c r="B2485" t="s">
        <v>5172</v>
      </c>
      <c r="C2485" t="str">
        <f>IFERROR(VLOOKUP(Table1[[#This Row],[Ticker]],[1]!Table2[[Symbol]:[Industry]],2,FALSE),"-")</f>
        <v>-</v>
      </c>
      <c r="D2485" t="s">
        <v>428</v>
      </c>
      <c r="E2485">
        <v>191.15280000000001</v>
      </c>
      <c r="F2485">
        <v>77.45</v>
      </c>
      <c r="G2485">
        <v>-77.400196632665597</v>
      </c>
      <c r="H2485">
        <v>-10.1723449995481</v>
      </c>
      <c r="I2485">
        <v>-49.804267610859597</v>
      </c>
      <c r="J2485">
        <v>-9.8376669842941595</v>
      </c>
      <c r="K2485">
        <v>87.368847887537299</v>
      </c>
      <c r="L2485">
        <v>105.078783456167</v>
      </c>
      <c r="M2485">
        <v>42.637116797317603</v>
      </c>
      <c r="N2485">
        <v>1.4614726947435901</v>
      </c>
      <c r="O2485">
        <v>102.905100064557</v>
      </c>
      <c r="P2485">
        <v>15.597014925373101</v>
      </c>
      <c r="Q2485">
        <v>4.8169123164409001E-2</v>
      </c>
    </row>
    <row r="2486" spans="1:17" hidden="1" x14ac:dyDescent="0.3">
      <c r="A2486" t="s">
        <v>5173</v>
      </c>
      <c r="B2486" t="s">
        <v>5174</v>
      </c>
      <c r="C2486" t="str">
        <f>IFERROR(VLOOKUP(Table1[[#This Row],[Ticker]],[1]!Table2[[Symbol]:[Industry]],2,FALSE),"-")</f>
        <v>-</v>
      </c>
      <c r="D2486" t="s">
        <v>121</v>
      </c>
      <c r="E2486">
        <v>190.75585053699999</v>
      </c>
      <c r="F2486">
        <v>99.98</v>
      </c>
      <c r="G2486">
        <v>-5.6775768506380402</v>
      </c>
      <c r="H2486">
        <v>-6.3359835438524801</v>
      </c>
      <c r="I2486">
        <v>5.4348634876321302</v>
      </c>
      <c r="J2486">
        <v>-4.8822536569960997</v>
      </c>
      <c r="K2486">
        <v>97.902204713335394</v>
      </c>
      <c r="L2486">
        <v>86.070949557584896</v>
      </c>
      <c r="M2486">
        <v>47.4054048453253</v>
      </c>
      <c r="N2486">
        <v>0.156398766482294</v>
      </c>
      <c r="O2486">
        <v>13.822764552910501</v>
      </c>
      <c r="P2486">
        <v>49.895052473763101</v>
      </c>
      <c r="Q2486">
        <v>6.7611875455833997E-2</v>
      </c>
    </row>
    <row r="2487" spans="1:17" hidden="1" x14ac:dyDescent="0.3">
      <c r="A2487" t="s">
        <v>5175</v>
      </c>
      <c r="B2487" t="s">
        <v>5176</v>
      </c>
      <c r="C2487" t="str">
        <f>IFERROR(VLOOKUP(Table1[[#This Row],[Ticker]],[1]!Table2[[Symbol]:[Industry]],2,FALSE),"-")</f>
        <v>-</v>
      </c>
      <c r="D2487" t="s">
        <v>121</v>
      </c>
      <c r="E2487">
        <v>190.11761816800001</v>
      </c>
      <c r="F2487">
        <v>88.74</v>
      </c>
      <c r="G2487">
        <v>-10.6345973442511</v>
      </c>
      <c r="H2487">
        <v>0.70513952995185503</v>
      </c>
      <c r="I2487">
        <v>-23.726079908594201</v>
      </c>
      <c r="J2487">
        <v>-7.4176704779037799</v>
      </c>
      <c r="K2487">
        <v>88.599719105617098</v>
      </c>
      <c r="L2487">
        <v>90.185019178371306</v>
      </c>
      <c r="M2487">
        <v>48.551899828498897</v>
      </c>
      <c r="N2487">
        <v>0.86234165027055598</v>
      </c>
      <c r="O2487">
        <v>80.076628352490403</v>
      </c>
      <c r="P2487">
        <v>28.795355587808299</v>
      </c>
      <c r="Q2487">
        <v>6.8644514548269003E-2</v>
      </c>
    </row>
    <row r="2488" spans="1:17" hidden="1" x14ac:dyDescent="0.3">
      <c r="A2488" t="s">
        <v>5177</v>
      </c>
      <c r="B2488" t="s">
        <v>5178</v>
      </c>
      <c r="C2488" t="str">
        <f>IFERROR(VLOOKUP(Table1[[#This Row],[Ticker]],[1]!Table2[[Symbol]:[Industry]],2,FALSE),"-")</f>
        <v>-</v>
      </c>
      <c r="D2488" t="s">
        <v>706</v>
      </c>
      <c r="E2488">
        <v>190.01249999999999</v>
      </c>
      <c r="F2488">
        <v>98.81</v>
      </c>
      <c r="G2488">
        <v>-39.572235262513203</v>
      </c>
      <c r="H2488">
        <v>-8.7447132443231901</v>
      </c>
      <c r="I2488">
        <v>2.5630237002531899</v>
      </c>
      <c r="J2488">
        <v>-1.3036011943508301</v>
      </c>
      <c r="K2488">
        <v>102.95530830749701</v>
      </c>
      <c r="L2488">
        <v>96.883801002510694</v>
      </c>
      <c r="M2488">
        <v>37.528571842300003</v>
      </c>
      <c r="N2488">
        <v>0.89137930753352101</v>
      </c>
      <c r="O2488">
        <v>22.204230341058501</v>
      </c>
      <c r="P2488">
        <v>44.037900874635497</v>
      </c>
      <c r="Q2488">
        <v>-7.0011153295185993E-2</v>
      </c>
    </row>
    <row r="2489" spans="1:17" hidden="1" x14ac:dyDescent="0.3">
      <c r="A2489" t="s">
        <v>5179</v>
      </c>
      <c r="B2489" t="s">
        <v>5180</v>
      </c>
      <c r="C2489" t="str">
        <f>IFERROR(VLOOKUP(Table1[[#This Row],[Ticker]],[1]!Table2[[Symbol]:[Industry]],2,FALSE),"-")</f>
        <v>-</v>
      </c>
      <c r="D2489" t="s">
        <v>141</v>
      </c>
      <c r="E2489">
        <v>189.78911775</v>
      </c>
      <c r="F2489">
        <v>282.45</v>
      </c>
      <c r="G2489">
        <v>71.143649339458193</v>
      </c>
      <c r="H2489">
        <v>3.2370062759182701</v>
      </c>
      <c r="I2489">
        <v>27.395271911163</v>
      </c>
      <c r="J2489">
        <v>1.29845555916087</v>
      </c>
      <c r="K2489">
        <v>256.49373807699902</v>
      </c>
      <c r="L2489">
        <v>216.58488597860699</v>
      </c>
      <c r="M2489">
        <v>58.203891373814699</v>
      </c>
      <c r="N2489">
        <v>3.30300632694451</v>
      </c>
      <c r="O2489">
        <v>10.462028677642</v>
      </c>
      <c r="P2489">
        <v>113.896251419916</v>
      </c>
      <c r="Q2489">
        <v>3.0453084323608999E-2</v>
      </c>
    </row>
    <row r="2490" spans="1:17" hidden="1" x14ac:dyDescent="0.3">
      <c r="A2490" t="s">
        <v>5181</v>
      </c>
      <c r="B2490" t="s">
        <v>5182</v>
      </c>
      <c r="C2490" t="str">
        <f>IFERROR(VLOOKUP(Table1[[#This Row],[Ticker]],[1]!Table2[[Symbol]:[Industry]],2,FALSE),"-")</f>
        <v>-</v>
      </c>
      <c r="D2490" t="s">
        <v>627</v>
      </c>
      <c r="E2490">
        <v>189.26709840000001</v>
      </c>
      <c r="F2490">
        <v>72.42</v>
      </c>
      <c r="G2490">
        <v>211.92692201140201</v>
      </c>
      <c r="H2490">
        <v>57.712222599286598</v>
      </c>
      <c r="I2490">
        <v>103.71302456901699</v>
      </c>
      <c r="J2490">
        <v>1.44197644900939</v>
      </c>
      <c r="K2490">
        <v>51.111895004714697</v>
      </c>
      <c r="L2490">
        <v>36.7136321832403</v>
      </c>
      <c r="M2490">
        <v>75.276547543227693</v>
      </c>
      <c r="N2490">
        <v>4.8106425910475599</v>
      </c>
      <c r="O2490">
        <v>0.52471692902511502</v>
      </c>
      <c r="P2490">
        <v>265.94239514906502</v>
      </c>
      <c r="Q2490">
        <v>8.8574857528580006E-2</v>
      </c>
    </row>
    <row r="2491" spans="1:17" hidden="1" x14ac:dyDescent="0.3">
      <c r="A2491" t="s">
        <v>5183</v>
      </c>
      <c r="B2491" t="s">
        <v>5184</v>
      </c>
      <c r="C2491" t="str">
        <f>IFERROR(VLOOKUP(Table1[[#This Row],[Ticker]],[1]!Table2[[Symbol]:[Industry]],2,FALSE),"-")</f>
        <v>-</v>
      </c>
      <c r="D2491" t="s">
        <v>257</v>
      </c>
      <c r="E2491">
        <v>189.24375591500001</v>
      </c>
      <c r="F2491">
        <v>422.2</v>
      </c>
      <c r="G2491">
        <v>9.55173180980937</v>
      </c>
      <c r="H2491">
        <v>4.1950517033210701</v>
      </c>
      <c r="I2491">
        <v>-24.222794298812701</v>
      </c>
      <c r="J2491">
        <v>-0.63246841567699597</v>
      </c>
      <c r="K2491">
        <v>397.42109838281499</v>
      </c>
      <c r="L2491">
        <v>390.94427076206398</v>
      </c>
      <c r="M2491">
        <v>47.542519125307699</v>
      </c>
      <c r="N2491">
        <v>0.59969629931676505</v>
      </c>
      <c r="O2491">
        <v>44.339175746091897</v>
      </c>
      <c r="P2491">
        <v>53.527272727272702</v>
      </c>
      <c r="Q2491">
        <v>0.13868466354685099</v>
      </c>
    </row>
    <row r="2492" spans="1:17" hidden="1" x14ac:dyDescent="0.3">
      <c r="A2492" t="s">
        <v>5185</v>
      </c>
      <c r="B2492" t="s">
        <v>5186</v>
      </c>
      <c r="C2492" t="str">
        <f>IFERROR(VLOOKUP(Table1[[#This Row],[Ticker]],[1]!Table2[[Symbol]:[Industry]],2,FALSE),"-")</f>
        <v>-</v>
      </c>
      <c r="D2492" t="s">
        <v>538</v>
      </c>
      <c r="E2492">
        <v>189.15920094000001</v>
      </c>
      <c r="F2492">
        <v>93.25</v>
      </c>
      <c r="G2492">
        <v>69.370725353149993</v>
      </c>
      <c r="H2492">
        <v>9.0430370513064293</v>
      </c>
      <c r="I2492">
        <v>34.038240594155099</v>
      </c>
      <c r="J2492">
        <v>5.7316127397650298</v>
      </c>
      <c r="K2492">
        <v>80.462481456716901</v>
      </c>
      <c r="L2492">
        <v>69.328728821777503</v>
      </c>
      <c r="M2492">
        <v>77.8777048643055</v>
      </c>
      <c r="N2492">
        <v>1.69514695830485</v>
      </c>
      <c r="O2492">
        <v>0.21447721179626</v>
      </c>
      <c r="P2492">
        <v>125.24154589371901</v>
      </c>
      <c r="Q2492">
        <v>0.148663565348614</v>
      </c>
    </row>
    <row r="2493" spans="1:17" hidden="1" x14ac:dyDescent="0.3">
      <c r="A2493" t="s">
        <v>5187</v>
      </c>
      <c r="B2493" t="s">
        <v>5188</v>
      </c>
      <c r="C2493" t="str">
        <f>IFERROR(VLOOKUP(Table1[[#This Row],[Ticker]],[1]!Table2[[Symbol]:[Industry]],2,FALSE),"-")</f>
        <v>-</v>
      </c>
      <c r="D2493" t="s">
        <v>21</v>
      </c>
      <c r="E2493">
        <v>188.72183275</v>
      </c>
      <c r="F2493">
        <v>0.5</v>
      </c>
      <c r="G2493">
        <v>-4.0335299659989401</v>
      </c>
      <c r="H2493">
        <v>17.101645109914401</v>
      </c>
      <c r="I2493">
        <v>-21.5569889995033</v>
      </c>
      <c r="J2493">
        <v>-0.58417673391918201</v>
      </c>
      <c r="K2493">
        <v>0.48186430039905698</v>
      </c>
      <c r="L2493">
        <v>0.51684054651986899</v>
      </c>
      <c r="M2493">
        <v>99.748441494422195</v>
      </c>
      <c r="N2493">
        <v>0.70759197118481598</v>
      </c>
      <c r="O2493">
        <v>89.999999999999901</v>
      </c>
      <c r="P2493">
        <v>42.857142857142797</v>
      </c>
      <c r="Q2493">
        <v>7.9702096155936999E-2</v>
      </c>
    </row>
    <row r="2494" spans="1:17" hidden="1" x14ac:dyDescent="0.3">
      <c r="A2494" t="s">
        <v>5189</v>
      </c>
      <c r="B2494" t="s">
        <v>5190</v>
      </c>
      <c r="C2494" t="str">
        <f>IFERROR(VLOOKUP(Table1[[#This Row],[Ticker]],[1]!Table2[[Symbol]:[Industry]],2,FALSE),"-")</f>
        <v>-</v>
      </c>
      <c r="D2494" t="s">
        <v>750</v>
      </c>
      <c r="E2494">
        <v>188.7040896</v>
      </c>
      <c r="F2494">
        <v>176.3</v>
      </c>
      <c r="G2494">
        <v>22.232021299552301</v>
      </c>
      <c r="H2494">
        <v>17.2971535167759</v>
      </c>
      <c r="I2494">
        <v>50.472921939834499</v>
      </c>
      <c r="J2494">
        <v>-10.2162113659538</v>
      </c>
      <c r="K2494">
        <v>158.91385543864499</v>
      </c>
      <c r="L2494">
        <v>127.91246066402501</v>
      </c>
      <c r="M2494">
        <v>61.913956938515199</v>
      </c>
      <c r="N2494">
        <v>1.9199604743083001</v>
      </c>
      <c r="O2494">
        <v>6.60805445263754</v>
      </c>
      <c r="P2494">
        <v>126.02564102564099</v>
      </c>
    </row>
    <row r="2495" spans="1:17" hidden="1" x14ac:dyDescent="0.3">
      <c r="A2495" t="s">
        <v>5191</v>
      </c>
      <c r="B2495" t="s">
        <v>5192</v>
      </c>
      <c r="C2495" t="str">
        <f>IFERROR(VLOOKUP(Table1[[#This Row],[Ticker]],[1]!Table2[[Symbol]:[Industry]],2,FALSE),"-")</f>
        <v>-</v>
      </c>
      <c r="D2495" t="s">
        <v>72</v>
      </c>
      <c r="E2495">
        <v>188.49966480000001</v>
      </c>
      <c r="F2495">
        <v>32.200000000000003</v>
      </c>
      <c r="G2495">
        <v>-58.4194948782796</v>
      </c>
      <c r="H2495">
        <v>-1.63685492688539</v>
      </c>
      <c r="I2495">
        <v>-53.920625363139699</v>
      </c>
      <c r="J2495">
        <v>-8.2917990319851498</v>
      </c>
      <c r="K2495">
        <v>34.488567851098097</v>
      </c>
      <c r="L2495">
        <v>41.443218424630203</v>
      </c>
      <c r="M2495">
        <v>38.569910054877099</v>
      </c>
      <c r="N2495">
        <v>1.0682277668073701</v>
      </c>
      <c r="O2495">
        <v>111.18012422360199</v>
      </c>
      <c r="P2495">
        <v>7.3333333333333401</v>
      </c>
      <c r="Q2495">
        <v>-2.7360852506591999E-2</v>
      </c>
    </row>
    <row r="2496" spans="1:17" hidden="1" x14ac:dyDescent="0.3">
      <c r="A2496" t="s">
        <v>5193</v>
      </c>
      <c r="B2496" t="s">
        <v>5194</v>
      </c>
      <c r="C2496" t="str">
        <f>IFERROR(VLOOKUP(Table1[[#This Row],[Ticker]],[1]!Table2[[Symbol]:[Industry]],2,FALSE),"-")</f>
        <v>-</v>
      </c>
      <c r="D2496" t="s">
        <v>950</v>
      </c>
      <c r="E2496">
        <v>188.29729</v>
      </c>
      <c r="F2496">
        <v>158</v>
      </c>
      <c r="G2496">
        <v>-51.2393399118384</v>
      </c>
      <c r="H2496">
        <v>-12.8314787318388</v>
      </c>
      <c r="I2496">
        <v>-67.3232227657371</v>
      </c>
      <c r="J2496">
        <v>-0.58417673391918201</v>
      </c>
      <c r="K2496">
        <v>186.77354066237899</v>
      </c>
      <c r="L2496">
        <v>247.42522146711801</v>
      </c>
      <c r="M2496">
        <v>36.073932203736398</v>
      </c>
      <c r="N2496">
        <v>0.23526170798898</v>
      </c>
      <c r="O2496">
        <v>208.101265822784</v>
      </c>
      <c r="P2496">
        <v>9.7222222222222303</v>
      </c>
      <c r="Q2496">
        <v>7.7516937400600003E-4</v>
      </c>
    </row>
    <row r="2497" spans="1:17" hidden="1" x14ac:dyDescent="0.3">
      <c r="A2497" t="s">
        <v>5195</v>
      </c>
      <c r="B2497" t="s">
        <v>5196</v>
      </c>
      <c r="C2497" t="str">
        <f>IFERROR(VLOOKUP(Table1[[#This Row],[Ticker]],[1]!Table2[[Symbol]:[Industry]],2,FALSE),"-")</f>
        <v>-</v>
      </c>
      <c r="D2497" t="s">
        <v>276</v>
      </c>
      <c r="E2497">
        <v>188.13589049999999</v>
      </c>
      <c r="F2497">
        <v>80.900000000000006</v>
      </c>
      <c r="G2497">
        <v>-55.986125902793503</v>
      </c>
      <c r="H2497">
        <v>-0.77313443153171602</v>
      </c>
      <c r="I2497">
        <v>-11.3410799085942</v>
      </c>
      <c r="J2497">
        <v>1.21706550210566</v>
      </c>
      <c r="K2497">
        <v>84.0164031495042</v>
      </c>
      <c r="L2497">
        <v>87.163223768730901</v>
      </c>
      <c r="M2497">
        <v>34.148244282754703</v>
      </c>
      <c r="N2497">
        <v>0.366854384553499</v>
      </c>
      <c r="O2497">
        <v>44.375772558714402</v>
      </c>
      <c r="P2497">
        <v>20.6562266964951</v>
      </c>
    </row>
    <row r="2498" spans="1:17" hidden="1" x14ac:dyDescent="0.3">
      <c r="A2498" t="s">
        <v>5197</v>
      </c>
      <c r="B2498" t="s">
        <v>5198</v>
      </c>
      <c r="C2498" t="str">
        <f>IFERROR(VLOOKUP(Table1[[#This Row],[Ticker]],[1]!Table2[[Symbol]:[Industry]],2,FALSE),"-")</f>
        <v>-</v>
      </c>
      <c r="D2498" t="s">
        <v>127</v>
      </c>
      <c r="E2498">
        <v>188.11627379999999</v>
      </c>
      <c r="F2498">
        <v>22.92</v>
      </c>
      <c r="G2498">
        <v>7.3950414625724896</v>
      </c>
      <c r="H2498">
        <v>2.7264730757829101</v>
      </c>
      <c r="I2498">
        <v>-5.3632761702765199</v>
      </c>
      <c r="J2498">
        <v>-7.32237415881188</v>
      </c>
      <c r="K2498">
        <v>21.1513987401047</v>
      </c>
      <c r="L2498">
        <v>20.495511406406902</v>
      </c>
      <c r="M2498">
        <v>53.371985445177302</v>
      </c>
      <c r="N2498">
        <v>2.3304254344199999</v>
      </c>
      <c r="O2498">
        <v>32.853403141361198</v>
      </c>
      <c r="P2498">
        <v>66.086956521739097</v>
      </c>
      <c r="Q2498">
        <v>6.9060752507450002E-2</v>
      </c>
    </row>
    <row r="2499" spans="1:17" hidden="1" x14ac:dyDescent="0.3">
      <c r="A2499" t="s">
        <v>5199</v>
      </c>
      <c r="B2499" t="s">
        <v>5200</v>
      </c>
      <c r="C2499" t="str">
        <f>IFERROR(VLOOKUP(Table1[[#This Row],[Ticker]],[1]!Table2[[Symbol]:[Industry]],2,FALSE),"-")</f>
        <v>-</v>
      </c>
      <c r="D2499" t="s">
        <v>276</v>
      </c>
      <c r="E2499">
        <v>187.7841</v>
      </c>
      <c r="F2499">
        <v>142.35</v>
      </c>
      <c r="G2499">
        <v>-49.508390301194403</v>
      </c>
      <c r="H2499">
        <v>1.1327033713034</v>
      </c>
      <c r="I2499">
        <v>19.400525001086098</v>
      </c>
      <c r="J2499">
        <v>2.0653312146046598</v>
      </c>
      <c r="K2499">
        <v>128.96885648090901</v>
      </c>
      <c r="L2499">
        <v>126.40720661394199</v>
      </c>
      <c r="M2499">
        <v>60.597671267634297</v>
      </c>
      <c r="N2499">
        <v>0.74848711497926101</v>
      </c>
      <c r="O2499">
        <v>32.0688443976115</v>
      </c>
      <c r="P2499">
        <v>67.372134038800695</v>
      </c>
    </row>
    <row r="2500" spans="1:17" hidden="1" x14ac:dyDescent="0.3">
      <c r="A2500" t="s">
        <v>5201</v>
      </c>
      <c r="B2500" t="s">
        <v>5202</v>
      </c>
      <c r="C2500" t="str">
        <f>IFERROR(VLOOKUP(Table1[[#This Row],[Ticker]],[1]!Table2[[Symbol]:[Industry]],2,FALSE),"-")</f>
        <v>-</v>
      </c>
      <c r="D2500" t="s">
        <v>357</v>
      </c>
      <c r="E2500">
        <v>187.783312</v>
      </c>
      <c r="F2500">
        <v>193.9</v>
      </c>
      <c r="G2500">
        <v>-62.492692629005099</v>
      </c>
      <c r="H2500">
        <v>-11.0027547917636</v>
      </c>
      <c r="I2500">
        <v>-25.729331977482602</v>
      </c>
      <c r="J2500">
        <v>-4.1662662861579802</v>
      </c>
      <c r="K2500">
        <v>206.70536348694699</v>
      </c>
      <c r="L2500">
        <v>221.861222864203</v>
      </c>
      <c r="M2500">
        <v>32.639483491568001</v>
      </c>
      <c r="N2500">
        <v>0.72453882168369999</v>
      </c>
      <c r="O2500">
        <v>74.161939143888603</v>
      </c>
      <c r="P2500">
        <v>3.9678284182305501</v>
      </c>
      <c r="Q2500">
        <v>0.163668678707108</v>
      </c>
    </row>
    <row r="2501" spans="1:17" hidden="1" x14ac:dyDescent="0.3">
      <c r="A2501" t="s">
        <v>5203</v>
      </c>
      <c r="B2501" t="s">
        <v>5204</v>
      </c>
      <c r="C2501" t="str">
        <f>IFERROR(VLOOKUP(Table1[[#This Row],[Ticker]],[1]!Table2[[Symbol]:[Industry]],2,FALSE),"-")</f>
        <v>-</v>
      </c>
      <c r="D2501" t="s">
        <v>1210</v>
      </c>
      <c r="E2501">
        <v>187.62634932</v>
      </c>
      <c r="F2501">
        <v>10.6</v>
      </c>
      <c r="G2501">
        <v>61.957461024992</v>
      </c>
      <c r="H2501">
        <v>9.8187319446483698</v>
      </c>
      <c r="I2501">
        <v>-11.030673210029599</v>
      </c>
      <c r="J2501">
        <v>-12.2523626956329</v>
      </c>
      <c r="K2501">
        <v>9.1810559034603791</v>
      </c>
      <c r="L2501">
        <v>8.7031172233879808</v>
      </c>
      <c r="M2501">
        <v>49.780202930277802</v>
      </c>
      <c r="N2501">
        <v>2.5511690013018802</v>
      </c>
      <c r="O2501">
        <v>45.283018867924497</v>
      </c>
      <c r="P2501">
        <v>105.82524271844601</v>
      </c>
      <c r="Q2501">
        <v>0.109766694433584</v>
      </c>
    </row>
    <row r="2502" spans="1:17" hidden="1" x14ac:dyDescent="0.3">
      <c r="A2502" t="s">
        <v>5205</v>
      </c>
      <c r="B2502" t="s">
        <v>5206</v>
      </c>
      <c r="C2502" t="str">
        <f>IFERROR(VLOOKUP(Table1[[#This Row],[Ticker]],[1]!Table2[[Symbol]:[Industry]],2,FALSE),"-")</f>
        <v>-</v>
      </c>
      <c r="D2502" t="s">
        <v>163</v>
      </c>
      <c r="E2502">
        <v>187.58251999999999</v>
      </c>
      <c r="F2502">
        <v>459.15</v>
      </c>
      <c r="G2502">
        <v>-36.973379590058997</v>
      </c>
      <c r="H2502">
        <v>-14.1704228355001</v>
      </c>
      <c r="I2502">
        <v>-20.405929532654401</v>
      </c>
      <c r="J2502">
        <v>-13.054200714734501</v>
      </c>
      <c r="K2502">
        <v>483.04297377651397</v>
      </c>
      <c r="M2502">
        <v>29.7815218402943</v>
      </c>
      <c r="N2502">
        <v>0.66165121584235298</v>
      </c>
      <c r="O2502">
        <v>45.181313296308403</v>
      </c>
      <c r="P2502">
        <v>40.5202754399387</v>
      </c>
    </row>
    <row r="2503" spans="1:17" hidden="1" x14ac:dyDescent="0.3">
      <c r="A2503" t="s">
        <v>5207</v>
      </c>
      <c r="B2503" t="s">
        <v>5208</v>
      </c>
      <c r="C2503" t="str">
        <f>IFERROR(VLOOKUP(Table1[[#This Row],[Ticker]],[1]!Table2[[Symbol]:[Industry]],2,FALSE),"-")</f>
        <v>-</v>
      </c>
      <c r="E2503">
        <v>187.25354999999999</v>
      </c>
      <c r="F2503">
        <v>59.78</v>
      </c>
      <c r="G2503">
        <v>46.480269211922298</v>
      </c>
      <c r="H2503">
        <v>-9.8580618497924792</v>
      </c>
      <c r="I2503">
        <v>-23.242199311579299</v>
      </c>
      <c r="J2503">
        <v>-6.48728870055377</v>
      </c>
      <c r="K2503">
        <v>67.317547246591801</v>
      </c>
      <c r="L2503">
        <v>65.523096922484498</v>
      </c>
      <c r="M2503">
        <v>40.2925961295064</v>
      </c>
      <c r="N2503">
        <v>0.33962196042730503</v>
      </c>
      <c r="O2503">
        <v>63.599866175978498</v>
      </c>
      <c r="P2503">
        <v>79.089275014978995</v>
      </c>
      <c r="Q2503">
        <v>0.188433119368594</v>
      </c>
    </row>
    <row r="2504" spans="1:17" hidden="1" x14ac:dyDescent="0.3">
      <c r="A2504" t="s">
        <v>5209</v>
      </c>
      <c r="B2504" t="s">
        <v>5210</v>
      </c>
      <c r="C2504" t="str">
        <f>IFERROR(VLOOKUP(Table1[[#This Row],[Ticker]],[1]!Table2[[Symbol]:[Industry]],2,FALSE),"-")</f>
        <v>-</v>
      </c>
      <c r="D2504" t="s">
        <v>4636</v>
      </c>
      <c r="E2504">
        <v>187.17685032</v>
      </c>
      <c r="F2504">
        <v>90.64</v>
      </c>
      <c r="G2504">
        <v>-60.194766390393198</v>
      </c>
      <c r="H2504">
        <v>15.6766675717294</v>
      </c>
      <c r="I2504">
        <v>-12.1006718696174</v>
      </c>
      <c r="J2504">
        <v>8.1610261966541504</v>
      </c>
      <c r="K2504">
        <v>83.864975723732002</v>
      </c>
      <c r="M2504">
        <v>80.507383303168794</v>
      </c>
      <c r="N2504">
        <v>0.82853271054983701</v>
      </c>
      <c r="O2504">
        <v>60.150044130626597</v>
      </c>
      <c r="P2504">
        <v>71.504257332071901</v>
      </c>
    </row>
    <row r="2505" spans="1:17" hidden="1" x14ac:dyDescent="0.3">
      <c r="A2505" t="s">
        <v>5211</v>
      </c>
      <c r="B2505" t="s">
        <v>5212</v>
      </c>
      <c r="C2505" t="str">
        <f>IFERROR(VLOOKUP(Table1[[#This Row],[Ticker]],[1]!Table2[[Symbol]:[Industry]],2,FALSE),"-")</f>
        <v>-</v>
      </c>
      <c r="E2505">
        <v>187</v>
      </c>
      <c r="F2505">
        <v>400</v>
      </c>
      <c r="G2505">
        <v>4.7457342480478797</v>
      </c>
      <c r="H2505">
        <v>19.157922166191501</v>
      </c>
      <c r="I2505">
        <v>14.4777474478004</v>
      </c>
      <c r="J2505">
        <v>15.6152002131213</v>
      </c>
      <c r="K2505">
        <v>332.711330532548</v>
      </c>
      <c r="L2505">
        <v>328.20775254608702</v>
      </c>
      <c r="M2505">
        <v>68.379613880439095</v>
      </c>
      <c r="N2505">
        <v>1.9085636168342901</v>
      </c>
      <c r="O2505">
        <v>43.75</v>
      </c>
      <c r="P2505">
        <v>53.81657373582</v>
      </c>
      <c r="Q2505">
        <v>5.6815452751232003E-2</v>
      </c>
    </row>
    <row r="2506" spans="1:17" hidden="1" x14ac:dyDescent="0.3">
      <c r="A2506" t="s">
        <v>5213</v>
      </c>
      <c r="B2506" t="s">
        <v>5214</v>
      </c>
      <c r="C2506" t="str">
        <f>IFERROR(VLOOKUP(Table1[[#This Row],[Ticker]],[1]!Table2[[Symbol]:[Industry]],2,FALSE),"-")</f>
        <v>-</v>
      </c>
      <c r="D2506" t="s">
        <v>54</v>
      </c>
      <c r="E2506">
        <v>186.55</v>
      </c>
      <c r="F2506">
        <v>179.6</v>
      </c>
      <c r="G2506">
        <v>-25.338379850525399</v>
      </c>
      <c r="H2506">
        <v>-1.91872598130128</v>
      </c>
      <c r="I2506">
        <v>-14.8308529447454</v>
      </c>
      <c r="J2506">
        <v>-0.90999807521703302</v>
      </c>
      <c r="K2506">
        <v>179.92166911654999</v>
      </c>
      <c r="L2506">
        <v>180.786733192703</v>
      </c>
      <c r="M2506">
        <v>55.2523174740139</v>
      </c>
      <c r="N2506">
        <v>0.90129210446880803</v>
      </c>
      <c r="O2506">
        <v>28.062360801781701</v>
      </c>
      <c r="P2506">
        <v>20.8613728129206</v>
      </c>
      <c r="Q2506">
        <v>-2.3423065884353E-2</v>
      </c>
    </row>
    <row r="2507" spans="1:17" hidden="1" x14ac:dyDescent="0.3">
      <c r="A2507" t="s">
        <v>5215</v>
      </c>
      <c r="B2507" t="s">
        <v>5216</v>
      </c>
      <c r="C2507" t="str">
        <f>IFERROR(VLOOKUP(Table1[[#This Row],[Ticker]],[1]!Table2[[Symbol]:[Industry]],2,FALSE),"-")</f>
        <v>-</v>
      </c>
      <c r="D2507" t="s">
        <v>51</v>
      </c>
      <c r="E2507">
        <v>186.25528718999999</v>
      </c>
      <c r="F2507">
        <v>1.48</v>
      </c>
      <c r="G2507">
        <v>-43.722697861083503</v>
      </c>
      <c r="H2507">
        <v>-4.59498056022111</v>
      </c>
      <c r="I2507">
        <v>-39.559675967707499</v>
      </c>
      <c r="J2507">
        <v>-3.23318335643574</v>
      </c>
      <c r="K2507">
        <v>1.4968175570337601</v>
      </c>
      <c r="L2507">
        <v>1.6448289938251599</v>
      </c>
      <c r="M2507">
        <v>41.314653582190203</v>
      </c>
      <c r="N2507">
        <v>0.64065079656721102</v>
      </c>
      <c r="O2507">
        <v>100.675675675675</v>
      </c>
      <c r="P2507">
        <v>13.846153846153801</v>
      </c>
      <c r="Q2507">
        <v>3.8411847656569999E-2</v>
      </c>
    </row>
    <row r="2508" spans="1:17" hidden="1" x14ac:dyDescent="0.3">
      <c r="A2508" t="s">
        <v>5217</v>
      </c>
      <c r="B2508" t="s">
        <v>5218</v>
      </c>
      <c r="C2508" t="str">
        <f>IFERROR(VLOOKUP(Table1[[#This Row],[Ticker]],[1]!Table2[[Symbol]:[Industry]],2,FALSE),"-")</f>
        <v>-</v>
      </c>
      <c r="D2508" t="s">
        <v>573</v>
      </c>
      <c r="E2508">
        <v>186.22800383499899</v>
      </c>
      <c r="F2508">
        <v>75.849999999999994</v>
      </c>
      <c r="G2508">
        <v>-44.047535568239802</v>
      </c>
      <c r="H2508">
        <v>15.853873273907301</v>
      </c>
      <c r="I2508">
        <v>-27.480085510835099</v>
      </c>
      <c r="J2508">
        <v>-1.7380228877653401</v>
      </c>
      <c r="M2508">
        <v>51.116613567415598</v>
      </c>
      <c r="O2508">
        <v>28.147659854976901</v>
      </c>
      <c r="P2508">
        <v>24.548440065681401</v>
      </c>
    </row>
    <row r="2509" spans="1:17" hidden="1" x14ac:dyDescent="0.3">
      <c r="A2509" t="s">
        <v>5219</v>
      </c>
      <c r="B2509" t="s">
        <v>5220</v>
      </c>
      <c r="C2509" t="str">
        <f>IFERROR(VLOOKUP(Table1[[#This Row],[Ticker]],[1]!Table2[[Symbol]:[Industry]],2,FALSE),"-")</f>
        <v>-</v>
      </c>
      <c r="D2509" t="s">
        <v>474</v>
      </c>
      <c r="E2509">
        <v>186.18316192200001</v>
      </c>
      <c r="F2509">
        <v>21.44</v>
      </c>
      <c r="G2509">
        <v>15.831334898865901</v>
      </c>
      <c r="H2509">
        <v>-5.9725226102709303</v>
      </c>
      <c r="I2509">
        <v>-25.311608363878801</v>
      </c>
      <c r="J2509">
        <v>-1.54308084350821</v>
      </c>
      <c r="K2509">
        <v>22.754861000635898</v>
      </c>
      <c r="L2509">
        <v>22.601978934999</v>
      </c>
      <c r="M2509">
        <v>31.224898235223101</v>
      </c>
      <c r="N2509">
        <v>0.75476951456611296</v>
      </c>
      <c r="O2509">
        <v>51.585820895522303</v>
      </c>
      <c r="P2509">
        <v>102.264150943396</v>
      </c>
    </row>
    <row r="2510" spans="1:17" hidden="1" x14ac:dyDescent="0.3">
      <c r="A2510" t="s">
        <v>5221</v>
      </c>
      <c r="B2510" t="s">
        <v>5222</v>
      </c>
      <c r="C2510" t="str">
        <f>IFERROR(VLOOKUP(Table1[[#This Row],[Ticker]],[1]!Table2[[Symbol]:[Industry]],2,FALSE),"-")</f>
        <v>-</v>
      </c>
      <c r="D2510" t="s">
        <v>405</v>
      </c>
      <c r="E2510">
        <v>185.67550499999999</v>
      </c>
      <c r="F2510">
        <v>3.19</v>
      </c>
      <c r="G2510">
        <v>-94.9887060599157</v>
      </c>
      <c r="H2510">
        <v>-12.501529493260101</v>
      </c>
      <c r="I2510">
        <v>-60.2565872735697</v>
      </c>
      <c r="J2510">
        <v>-4.75084340058583</v>
      </c>
      <c r="K2510">
        <v>3.45091439303819</v>
      </c>
      <c r="L2510">
        <v>4.7554935668951099</v>
      </c>
      <c r="M2510">
        <v>40.554505300219603</v>
      </c>
      <c r="N2510">
        <v>0.52575053007321304</v>
      </c>
      <c r="O2510">
        <v>210.34482758620601</v>
      </c>
      <c r="P2510">
        <v>1.26984126984126</v>
      </c>
      <c r="Q2510">
        <v>4.7482508985211003E-2</v>
      </c>
    </row>
    <row r="2511" spans="1:17" hidden="1" x14ac:dyDescent="0.3">
      <c r="A2511" t="s">
        <v>5223</v>
      </c>
      <c r="B2511" t="s">
        <v>5224</v>
      </c>
      <c r="C2511" t="str">
        <f>IFERROR(VLOOKUP(Table1[[#This Row],[Ticker]],[1]!Table2[[Symbol]:[Industry]],2,FALSE),"-")</f>
        <v>-</v>
      </c>
      <c r="D2511" t="s">
        <v>231</v>
      </c>
      <c r="E2511">
        <v>185.47953000000001</v>
      </c>
      <c r="F2511">
        <v>64.94</v>
      </c>
      <c r="G2511">
        <v>216.39200194889401</v>
      </c>
      <c r="H2511">
        <v>49.2891804565947</v>
      </c>
      <c r="I2511">
        <v>145.232332789818</v>
      </c>
      <c r="J2511">
        <v>7.6245248296430104</v>
      </c>
      <c r="K2511">
        <v>45.568040172358799</v>
      </c>
      <c r="L2511">
        <v>32.706343959044503</v>
      </c>
      <c r="M2511">
        <v>99.933593058333997</v>
      </c>
      <c r="N2511">
        <v>0.46486745586439299</v>
      </c>
      <c r="O2511">
        <v>0</v>
      </c>
      <c r="P2511">
        <v>297.916666666666</v>
      </c>
      <c r="Q2511">
        <v>4.5433909263612002E-2</v>
      </c>
    </row>
    <row r="2512" spans="1:17" hidden="1" x14ac:dyDescent="0.3">
      <c r="A2512" t="s">
        <v>5225</v>
      </c>
      <c r="B2512" t="s">
        <v>5226</v>
      </c>
      <c r="C2512" t="str">
        <f>IFERROR(VLOOKUP(Table1[[#This Row],[Ticker]],[1]!Table2[[Symbol]:[Industry]],2,FALSE),"-")</f>
        <v>-</v>
      </c>
      <c r="D2512" t="s">
        <v>46</v>
      </c>
      <c r="E2512">
        <v>185.30703</v>
      </c>
      <c r="F2512">
        <v>17.850000000000001</v>
      </c>
      <c r="G2512">
        <v>-63.166371294412201</v>
      </c>
      <c r="H2512">
        <v>-19.566111237475699</v>
      </c>
      <c r="I2512">
        <v>-33.132746575260903</v>
      </c>
      <c r="J2512">
        <v>-4.3274922419405604</v>
      </c>
      <c r="K2512">
        <v>20.174149325269301</v>
      </c>
      <c r="L2512">
        <v>22.482392377833399</v>
      </c>
      <c r="M2512">
        <v>8.588164074302</v>
      </c>
      <c r="N2512">
        <v>0.48</v>
      </c>
      <c r="O2512">
        <v>105.88235294117599</v>
      </c>
      <c r="P2512">
        <v>17.0491803278688</v>
      </c>
      <c r="Q2512">
        <v>0.24146459171247001</v>
      </c>
    </row>
    <row r="2513" spans="1:17" hidden="1" x14ac:dyDescent="0.3">
      <c r="A2513" t="s">
        <v>5227</v>
      </c>
      <c r="B2513" t="s">
        <v>5228</v>
      </c>
      <c r="C2513" t="str">
        <f>IFERROR(VLOOKUP(Table1[[#This Row],[Ticker]],[1]!Table2[[Symbol]:[Industry]],2,FALSE),"-")</f>
        <v>-</v>
      </c>
      <c r="D2513" t="s">
        <v>1518</v>
      </c>
      <c r="E2513">
        <v>185.13</v>
      </c>
      <c r="F2513">
        <v>108.1</v>
      </c>
      <c r="G2513">
        <v>-24.890948077752299</v>
      </c>
      <c r="H2513">
        <v>7.90704729256219</v>
      </c>
      <c r="I2513">
        <v>-8.3234980203476603</v>
      </c>
      <c r="J2513">
        <v>20.2541466193742</v>
      </c>
      <c r="M2513">
        <v>64.353567226154297</v>
      </c>
      <c r="O2513">
        <v>2.6827012025901902</v>
      </c>
      <c r="P2513">
        <v>42.706270627062601</v>
      </c>
    </row>
    <row r="2514" spans="1:17" hidden="1" x14ac:dyDescent="0.3">
      <c r="A2514" t="s">
        <v>5229</v>
      </c>
      <c r="B2514" t="s">
        <v>5230</v>
      </c>
      <c r="C2514" t="str">
        <f>IFERROR(VLOOKUP(Table1[[#This Row],[Ticker]],[1]!Table2[[Symbol]:[Industry]],2,FALSE),"-")</f>
        <v>-</v>
      </c>
      <c r="D2514" t="s">
        <v>405</v>
      </c>
      <c r="E2514">
        <v>185.063487482</v>
      </c>
      <c r="F2514">
        <v>22.2</v>
      </c>
      <c r="G2514">
        <v>49.998728098517098</v>
      </c>
      <c r="H2514">
        <v>-0.33455588982241602</v>
      </c>
      <c r="I2514">
        <v>8.1205577883095508</v>
      </c>
      <c r="J2514">
        <v>-3.3166580032008</v>
      </c>
      <c r="K2514">
        <v>21.5375978212093</v>
      </c>
      <c r="L2514">
        <v>19.710657111311502</v>
      </c>
      <c r="M2514">
        <v>76.092090594351703</v>
      </c>
      <c r="N2514">
        <v>0.89408351035210298</v>
      </c>
      <c r="O2514">
        <v>28.378378378378301</v>
      </c>
      <c r="P2514">
        <v>86.397984886649795</v>
      </c>
      <c r="Q2514">
        <v>5.1516510894438997E-2</v>
      </c>
    </row>
    <row r="2515" spans="1:17" hidden="1" x14ac:dyDescent="0.3">
      <c r="A2515" t="s">
        <v>5231</v>
      </c>
      <c r="B2515" t="s">
        <v>5232</v>
      </c>
      <c r="C2515" t="str">
        <f>IFERROR(VLOOKUP(Table1[[#This Row],[Ticker]],[1]!Table2[[Symbol]:[Industry]],2,FALSE),"-")</f>
        <v>-</v>
      </c>
      <c r="D2515" t="s">
        <v>127</v>
      </c>
      <c r="E2515">
        <v>184.85495700000001</v>
      </c>
      <c r="F2515">
        <v>369.25</v>
      </c>
      <c r="G2515">
        <v>116.07101699716</v>
      </c>
      <c r="H2515">
        <v>21.442764189839501</v>
      </c>
      <c r="I2515">
        <v>-8.4519954015520309</v>
      </c>
      <c r="J2515">
        <v>1.30657956860182</v>
      </c>
      <c r="K2515">
        <v>317.23409635710698</v>
      </c>
      <c r="L2515">
        <v>274.92830832834397</v>
      </c>
      <c r="M2515">
        <v>87.521704689478497</v>
      </c>
      <c r="N2515">
        <v>5.5368328859218403</v>
      </c>
      <c r="O2515">
        <v>19.4854434664861</v>
      </c>
      <c r="P2515">
        <v>176.178010471204</v>
      </c>
      <c r="Q2515">
        <v>0.224020729118316</v>
      </c>
    </row>
    <row r="2516" spans="1:17" hidden="1" x14ac:dyDescent="0.3">
      <c r="A2516" t="s">
        <v>5233</v>
      </c>
      <c r="B2516" t="s">
        <v>5234</v>
      </c>
      <c r="C2516" t="str">
        <f>IFERROR(VLOOKUP(Table1[[#This Row],[Ticker]],[1]!Table2[[Symbol]:[Industry]],2,FALSE),"-")</f>
        <v>-</v>
      </c>
      <c r="D2516" t="s">
        <v>54</v>
      </c>
      <c r="E2516">
        <v>184.34960000000001</v>
      </c>
      <c r="F2516">
        <v>106.35</v>
      </c>
      <c r="G2516">
        <v>-27.8923031471687</v>
      </c>
      <c r="H2516">
        <v>23.485556557117</v>
      </c>
      <c r="I2516">
        <v>-6.9601275276419097</v>
      </c>
      <c r="J2516">
        <v>3.7220433617745901</v>
      </c>
      <c r="K2516">
        <v>85.787958648562693</v>
      </c>
      <c r="M2516">
        <v>73.506131683175695</v>
      </c>
      <c r="N2516">
        <v>2.05899133430216</v>
      </c>
      <c r="O2516">
        <v>10.766337564644999</v>
      </c>
      <c r="P2516">
        <v>101.42045454545401</v>
      </c>
    </row>
    <row r="2517" spans="1:17" hidden="1" x14ac:dyDescent="0.3">
      <c r="A2517" t="s">
        <v>5235</v>
      </c>
      <c r="B2517" t="s">
        <v>5236</v>
      </c>
      <c r="C2517" t="str">
        <f>IFERROR(VLOOKUP(Table1[[#This Row],[Ticker]],[1]!Table2[[Symbol]:[Industry]],2,FALSE),"-")</f>
        <v>-</v>
      </c>
      <c r="D2517" t="s">
        <v>276</v>
      </c>
      <c r="E2517">
        <v>184.2</v>
      </c>
      <c r="F2517">
        <v>15250.1</v>
      </c>
      <c r="G2517">
        <v>-12.421473426356499</v>
      </c>
      <c r="H2517">
        <v>1.89588339742329</v>
      </c>
      <c r="I2517">
        <v>-1.40643216563925</v>
      </c>
      <c r="J2517">
        <v>-2.0892799145507102</v>
      </c>
      <c r="K2517">
        <v>14853.1026734018</v>
      </c>
      <c r="L2517">
        <v>13830.2778039272</v>
      </c>
      <c r="M2517">
        <v>49.954208434697797</v>
      </c>
      <c r="N2517">
        <v>0.97346069511303701</v>
      </c>
      <c r="O2517">
        <v>17.835292883325302</v>
      </c>
      <c r="P2517">
        <v>50.822347274831102</v>
      </c>
      <c r="Q2517">
        <v>1.35269077784E-3</v>
      </c>
    </row>
    <row r="2518" spans="1:17" hidden="1" x14ac:dyDescent="0.3">
      <c r="A2518" t="s">
        <v>5237</v>
      </c>
      <c r="B2518" t="s">
        <v>5238</v>
      </c>
      <c r="C2518" t="str">
        <f>IFERROR(VLOOKUP(Table1[[#This Row],[Ticker]],[1]!Table2[[Symbol]:[Industry]],2,FALSE),"-")</f>
        <v>-</v>
      </c>
      <c r="D2518" t="s">
        <v>627</v>
      </c>
      <c r="E2518">
        <v>184.05875520000001</v>
      </c>
      <c r="F2518">
        <v>172.5</v>
      </c>
      <c r="G2518">
        <v>78.998307950064699</v>
      </c>
      <c r="H2518">
        <v>66.175226297635604</v>
      </c>
      <c r="I2518">
        <v>88.676643972002694</v>
      </c>
      <c r="J2518">
        <v>-5.3341767339191799</v>
      </c>
      <c r="K2518">
        <v>127.905902319077</v>
      </c>
      <c r="L2518">
        <v>99.134222423179494</v>
      </c>
      <c r="M2518">
        <v>56.122702958298198</v>
      </c>
      <c r="N2518">
        <v>1.8086098824018899</v>
      </c>
      <c r="O2518">
        <v>22.5507246376811</v>
      </c>
      <c r="P2518">
        <v>124.02597402597399</v>
      </c>
      <c r="Q2518">
        <v>5.8340843702402001E-2</v>
      </c>
    </row>
    <row r="2519" spans="1:17" hidden="1" x14ac:dyDescent="0.3">
      <c r="A2519" t="s">
        <v>5239</v>
      </c>
      <c r="B2519" t="s">
        <v>5240</v>
      </c>
      <c r="C2519" t="str">
        <f>IFERROR(VLOOKUP(Table1[[#This Row],[Ticker]],[1]!Table2[[Symbol]:[Industry]],2,FALSE),"-")</f>
        <v>-</v>
      </c>
      <c r="D2519" t="s">
        <v>204</v>
      </c>
      <c r="E2519">
        <v>183.98126400000001</v>
      </c>
      <c r="F2519">
        <v>291.85000000000002</v>
      </c>
      <c r="G2519">
        <v>47.631118944412698</v>
      </c>
      <c r="H2519">
        <v>-0.18136883234222401</v>
      </c>
      <c r="I2519">
        <v>20.464915308896</v>
      </c>
      <c r="J2519">
        <v>-3.8257470222397498</v>
      </c>
      <c r="K2519">
        <v>276.81464949236999</v>
      </c>
      <c r="L2519">
        <v>237.626632553788</v>
      </c>
      <c r="M2519">
        <v>57.111381915139901</v>
      </c>
      <c r="N2519">
        <v>0.15490218703650999</v>
      </c>
      <c r="O2519">
        <v>15.9499743018673</v>
      </c>
      <c r="P2519">
        <v>87.0833333333333</v>
      </c>
      <c r="Q2519">
        <v>8.370413878105E-2</v>
      </c>
    </row>
    <row r="2520" spans="1:17" hidden="1" x14ac:dyDescent="0.3">
      <c r="A2520" t="s">
        <v>5241</v>
      </c>
      <c r="B2520" t="s">
        <v>5242</v>
      </c>
      <c r="C2520" t="str">
        <f>IFERROR(VLOOKUP(Table1[[#This Row],[Ticker]],[1]!Table2[[Symbol]:[Industry]],2,FALSE),"-")</f>
        <v>-</v>
      </c>
      <c r="D2520" t="s">
        <v>365</v>
      </c>
      <c r="E2520">
        <v>183.71899205999901</v>
      </c>
      <c r="F2520">
        <v>204.04</v>
      </c>
      <c r="G2520">
        <v>21.716377680842498</v>
      </c>
      <c r="H2520">
        <v>-11.487685359115201</v>
      </c>
      <c r="I2520">
        <v>41.584505217868497</v>
      </c>
      <c r="J2520">
        <v>-1.01767427086499</v>
      </c>
      <c r="K2520">
        <v>198.43915580112301</v>
      </c>
      <c r="L2520">
        <v>166.469388608396</v>
      </c>
      <c r="M2520">
        <v>29.3722755146003</v>
      </c>
      <c r="N2520">
        <v>0.23382966446006101</v>
      </c>
      <c r="O2520">
        <v>15.036267398549301</v>
      </c>
      <c r="P2520">
        <v>74.4677212483967</v>
      </c>
      <c r="Q2520">
        <v>8.3555346776742007E-2</v>
      </c>
    </row>
    <row r="2521" spans="1:17" hidden="1" x14ac:dyDescent="0.3">
      <c r="A2521" t="s">
        <v>5243</v>
      </c>
      <c r="B2521" t="s">
        <v>5244</v>
      </c>
      <c r="C2521" t="str">
        <f>IFERROR(VLOOKUP(Table1[[#This Row],[Ticker]],[1]!Table2[[Symbol]:[Industry]],2,FALSE),"-")</f>
        <v>-</v>
      </c>
      <c r="D2521" t="s">
        <v>1348</v>
      </c>
      <c r="E2521">
        <v>183.70820789999999</v>
      </c>
      <c r="F2521">
        <v>124</v>
      </c>
      <c r="G2521">
        <v>-21.066616600739899</v>
      </c>
      <c r="H2521">
        <v>1.74720788047725</v>
      </c>
      <c r="I2521">
        <v>-8.4305064544454495</v>
      </c>
      <c r="J2521">
        <v>2.3155413490449601</v>
      </c>
      <c r="K2521">
        <v>122.941721695344</v>
      </c>
      <c r="L2521">
        <v>120.151140634645</v>
      </c>
      <c r="M2521">
        <v>62.4894939835931</v>
      </c>
      <c r="N2521">
        <v>3.9891487362310101</v>
      </c>
      <c r="O2521">
        <v>3.0241935483870899</v>
      </c>
      <c r="P2521">
        <v>11.2606550022431</v>
      </c>
    </row>
    <row r="2522" spans="1:17" hidden="1" x14ac:dyDescent="0.3">
      <c r="A2522" t="s">
        <v>5245</v>
      </c>
      <c r="B2522" t="s">
        <v>5246</v>
      </c>
      <c r="C2522" t="str">
        <f>IFERROR(VLOOKUP(Table1[[#This Row],[Ticker]],[1]!Table2[[Symbol]:[Industry]],2,FALSE),"-")</f>
        <v>-</v>
      </c>
      <c r="D2522" t="s">
        <v>338</v>
      </c>
      <c r="E2522">
        <v>183.3820992</v>
      </c>
      <c r="F2522">
        <v>79.25</v>
      </c>
      <c r="G2522">
        <v>-71.543504576082299</v>
      </c>
      <c r="H2522">
        <v>4.9718342814735097</v>
      </c>
      <c r="I2522">
        <v>-26.042961042727299</v>
      </c>
      <c r="J2522">
        <v>-8.1078734163836401</v>
      </c>
      <c r="K2522">
        <v>77.459836767973698</v>
      </c>
      <c r="L2522">
        <v>87.790938535066999</v>
      </c>
      <c r="M2522">
        <v>46.906162172467198</v>
      </c>
      <c r="N2522">
        <v>1.42396368414765</v>
      </c>
      <c r="O2522">
        <v>93.059936908517301</v>
      </c>
      <c r="P2522">
        <v>25.793650793650698</v>
      </c>
    </row>
    <row r="2523" spans="1:17" hidden="1" x14ac:dyDescent="0.3">
      <c r="A2523" t="s">
        <v>5247</v>
      </c>
      <c r="B2523" t="s">
        <v>5248</v>
      </c>
      <c r="C2523" t="str">
        <f>IFERROR(VLOOKUP(Table1[[#This Row],[Ticker]],[1]!Table2[[Symbol]:[Industry]],2,FALSE),"-")</f>
        <v>-</v>
      </c>
      <c r="D2523" t="s">
        <v>365</v>
      </c>
      <c r="E2523">
        <v>182.64989399999999</v>
      </c>
      <c r="F2523">
        <v>261.10000000000002</v>
      </c>
      <c r="G2523">
        <v>-36.934764533900101</v>
      </c>
      <c r="H2523">
        <v>-4.5206008033761904</v>
      </c>
      <c r="I2523">
        <v>-14.712429590361401</v>
      </c>
      <c r="J2523">
        <v>-5.6387221884646204</v>
      </c>
      <c r="K2523">
        <v>266.14223399678099</v>
      </c>
      <c r="M2523">
        <v>50.082816792654199</v>
      </c>
      <c r="N2523">
        <v>0.61714285714285699</v>
      </c>
      <c r="O2523">
        <v>21.026426656453399</v>
      </c>
      <c r="P2523">
        <v>29.900497512437799</v>
      </c>
    </row>
    <row r="2524" spans="1:17" hidden="1" x14ac:dyDescent="0.3">
      <c r="A2524" t="s">
        <v>5249</v>
      </c>
      <c r="B2524" t="s">
        <v>5250</v>
      </c>
      <c r="C2524" t="str">
        <f>IFERROR(VLOOKUP(Table1[[#This Row],[Ticker]],[1]!Table2[[Symbol]:[Industry]],2,FALSE),"-")</f>
        <v>-</v>
      </c>
      <c r="D2524" t="s">
        <v>627</v>
      </c>
      <c r="E2524">
        <v>182.62624890000001</v>
      </c>
      <c r="F2524">
        <v>169.05</v>
      </c>
      <c r="G2524">
        <v>20.333754412728801</v>
      </c>
      <c r="H2524">
        <v>-13.7550191638352</v>
      </c>
      <c r="I2524">
        <v>-27.695244485868301</v>
      </c>
      <c r="J2524">
        <v>-3.5517366775016801</v>
      </c>
      <c r="K2524">
        <v>188.05252721414399</v>
      </c>
      <c r="L2524">
        <v>189.730655263334</v>
      </c>
      <c r="M2524">
        <v>34.016976747682698</v>
      </c>
      <c r="N2524">
        <v>1.46409624438036</v>
      </c>
      <c r="O2524">
        <v>71.901804199940798</v>
      </c>
      <c r="P2524">
        <v>54.897655350978098</v>
      </c>
      <c r="Q2524">
        <v>9.9863432794596002E-2</v>
      </c>
    </row>
    <row r="2525" spans="1:17" hidden="1" x14ac:dyDescent="0.3">
      <c r="A2525" t="s">
        <v>5251</v>
      </c>
      <c r="B2525" t="s">
        <v>5252</v>
      </c>
      <c r="C2525" t="str">
        <f>IFERROR(VLOOKUP(Table1[[#This Row],[Ticker]],[1]!Table2[[Symbol]:[Industry]],2,FALSE),"-")</f>
        <v>-</v>
      </c>
      <c r="D2525" t="s">
        <v>21</v>
      </c>
      <c r="E2525">
        <v>182.33640355999901</v>
      </c>
      <c r="F2525">
        <v>0.91</v>
      </c>
      <c r="G2525">
        <v>203.083258355168</v>
      </c>
      <c r="H2525">
        <v>-0.84707283880345896</v>
      </c>
      <c r="I2525">
        <v>-55.233375506078502</v>
      </c>
      <c r="J2525">
        <v>1.63804548830304</v>
      </c>
      <c r="K2525">
        <v>0.93232907786408803</v>
      </c>
      <c r="L2525">
        <v>0.88555945454840601</v>
      </c>
      <c r="M2525">
        <v>50.212258648642504</v>
      </c>
      <c r="N2525">
        <v>0.64529734313134501</v>
      </c>
      <c r="O2525">
        <v>87.912087912087898</v>
      </c>
      <c r="P2525">
        <v>252.713178294573</v>
      </c>
    </row>
    <row r="2526" spans="1:17" hidden="1" x14ac:dyDescent="0.3">
      <c r="A2526" t="s">
        <v>5253</v>
      </c>
      <c r="B2526" t="s">
        <v>5254</v>
      </c>
      <c r="C2526" t="str">
        <f>IFERROR(VLOOKUP(Table1[[#This Row],[Ticker]],[1]!Table2[[Symbol]:[Industry]],2,FALSE),"-")</f>
        <v>-</v>
      </c>
      <c r="D2526" t="s">
        <v>365</v>
      </c>
      <c r="E2526">
        <v>182.07757000000001</v>
      </c>
      <c r="F2526">
        <v>179.12</v>
      </c>
      <c r="G2526">
        <v>23.149987451163302</v>
      </c>
      <c r="H2526">
        <v>47.884534536871698</v>
      </c>
      <c r="I2526">
        <v>6.0779306804196098</v>
      </c>
      <c r="J2526">
        <v>6.2049027538798001</v>
      </c>
      <c r="K2526">
        <v>135.231330404468</v>
      </c>
      <c r="L2526">
        <v>125.224274821187</v>
      </c>
      <c r="M2526">
        <v>78.737977878923303</v>
      </c>
      <c r="N2526">
        <v>4.2461499117335801</v>
      </c>
      <c r="O2526">
        <v>5.4488610987047696</v>
      </c>
      <c r="P2526">
        <v>90.553191489361694</v>
      </c>
      <c r="Q2526">
        <v>0.164126133409499</v>
      </c>
    </row>
    <row r="2527" spans="1:17" hidden="1" x14ac:dyDescent="0.3">
      <c r="A2527" t="s">
        <v>5255</v>
      </c>
      <c r="B2527" t="s">
        <v>5256</v>
      </c>
      <c r="C2527" t="str">
        <f>IFERROR(VLOOKUP(Table1[[#This Row],[Ticker]],[1]!Table2[[Symbol]:[Industry]],2,FALSE),"-")</f>
        <v>-</v>
      </c>
      <c r="D2527" t="s">
        <v>276</v>
      </c>
      <c r="E2527">
        <v>181.88939250000001</v>
      </c>
      <c r="F2527">
        <v>19.760000000000002</v>
      </c>
      <c r="G2527">
        <v>-40.680116311380402</v>
      </c>
      <c r="H2527">
        <v>-4.8571820890873703</v>
      </c>
      <c r="I2527">
        <v>-24.682872445244598</v>
      </c>
      <c r="J2527">
        <v>-5.6150262830411499</v>
      </c>
      <c r="K2527">
        <v>20.632860743058099</v>
      </c>
      <c r="L2527">
        <v>21.051046628961199</v>
      </c>
      <c r="M2527">
        <v>40.301582052773</v>
      </c>
      <c r="N2527">
        <v>0.61093089688686297</v>
      </c>
      <c r="O2527">
        <v>46.255060728744901</v>
      </c>
      <c r="P2527">
        <v>11.891279728199301</v>
      </c>
      <c r="Q2527">
        <v>4.7746124742367002E-2</v>
      </c>
    </row>
    <row r="2528" spans="1:17" hidden="1" x14ac:dyDescent="0.3">
      <c r="A2528" t="s">
        <v>5257</v>
      </c>
      <c r="B2528" t="s">
        <v>5258</v>
      </c>
      <c r="C2528" t="str">
        <f>IFERROR(VLOOKUP(Table1[[#This Row],[Ticker]],[1]!Table2[[Symbol]:[Industry]],2,FALSE),"-")</f>
        <v>-</v>
      </c>
      <c r="D2528" t="s">
        <v>405</v>
      </c>
      <c r="E2528">
        <v>181.86702965999999</v>
      </c>
      <c r="F2528">
        <v>182.61</v>
      </c>
      <c r="G2528">
        <v>16.356597422536101</v>
      </c>
      <c r="H2528">
        <v>7.2617091355247299</v>
      </c>
      <c r="I2528">
        <v>8.5478365923997508</v>
      </c>
      <c r="J2528">
        <v>-2.9349710662506499</v>
      </c>
      <c r="K2528">
        <v>172.18251278993199</v>
      </c>
      <c r="L2528">
        <v>149.77399594942</v>
      </c>
      <c r="M2528">
        <v>55.779197152678798</v>
      </c>
      <c r="N2528">
        <v>1.3003971300111199</v>
      </c>
      <c r="O2528">
        <v>10.6182574886369</v>
      </c>
      <c r="P2528">
        <v>68.537148131056696</v>
      </c>
      <c r="Q2528">
        <v>7.3744109665128996E-2</v>
      </c>
    </row>
    <row r="2529" spans="1:17" hidden="1" x14ac:dyDescent="0.3">
      <c r="A2529" t="s">
        <v>5259</v>
      </c>
      <c r="B2529" t="s">
        <v>5260</v>
      </c>
      <c r="C2529" t="str">
        <f>IFERROR(VLOOKUP(Table1[[#This Row],[Ticker]],[1]!Table2[[Symbol]:[Industry]],2,FALSE),"-")</f>
        <v>-</v>
      </c>
      <c r="D2529" t="s">
        <v>405</v>
      </c>
      <c r="E2529">
        <v>181.20523691199901</v>
      </c>
      <c r="F2529">
        <v>33</v>
      </c>
      <c r="G2529">
        <v>185.25218431971501</v>
      </c>
      <c r="H2529">
        <v>3.6540260622954399</v>
      </c>
      <c r="I2529">
        <v>187.53392009140501</v>
      </c>
      <c r="J2529">
        <v>-4.8765201213901701</v>
      </c>
      <c r="K2529">
        <v>28.939736367952701</v>
      </c>
      <c r="L2529">
        <v>19.7540010201059</v>
      </c>
      <c r="M2529">
        <v>60.856873159269398</v>
      </c>
      <c r="N2529">
        <v>0.179940479723327</v>
      </c>
      <c r="O2529">
        <v>6.6666666666666599</v>
      </c>
      <c r="P2529">
        <v>300</v>
      </c>
      <c r="Q2529">
        <v>0.16420680314403199</v>
      </c>
    </row>
    <row r="2530" spans="1:17" hidden="1" x14ac:dyDescent="0.3">
      <c r="A2530" t="s">
        <v>5261</v>
      </c>
      <c r="B2530" t="s">
        <v>5262</v>
      </c>
      <c r="C2530" t="str">
        <f>IFERROR(VLOOKUP(Table1[[#This Row],[Ticker]],[1]!Table2[[Symbol]:[Industry]],2,FALSE),"-")</f>
        <v>-</v>
      </c>
      <c r="D2530" t="s">
        <v>54</v>
      </c>
      <c r="E2530">
        <v>181.04424064200001</v>
      </c>
      <c r="F2530">
        <v>81.099999999999994</v>
      </c>
      <c r="G2530">
        <v>-7.8983544618914099</v>
      </c>
      <c r="H2530">
        <v>-10.799737616271999</v>
      </c>
      <c r="I2530">
        <v>0.17280898029458799</v>
      </c>
      <c r="J2530">
        <v>-0.20681824335315799</v>
      </c>
      <c r="K2530">
        <v>82.886239243684102</v>
      </c>
      <c r="L2530">
        <v>77.676054541513196</v>
      </c>
      <c r="M2530">
        <v>49.157398130969199</v>
      </c>
      <c r="N2530">
        <v>5.98309584239037E-2</v>
      </c>
      <c r="O2530">
        <v>49.8766954377312</v>
      </c>
      <c r="P2530">
        <v>34.3827671913835</v>
      </c>
      <c r="Q2530">
        <v>-4.7062638348945002E-2</v>
      </c>
    </row>
    <row r="2531" spans="1:17" hidden="1" x14ac:dyDescent="0.3">
      <c r="A2531" t="s">
        <v>5263</v>
      </c>
      <c r="B2531" t="s">
        <v>5264</v>
      </c>
      <c r="C2531" t="str">
        <f>IFERROR(VLOOKUP(Table1[[#This Row],[Ticker]],[1]!Table2[[Symbol]:[Industry]],2,FALSE),"-")</f>
        <v>-</v>
      </c>
      <c r="D2531" t="s">
        <v>124</v>
      </c>
      <c r="E2531">
        <v>180.9690435</v>
      </c>
      <c r="F2531">
        <v>444</v>
      </c>
      <c r="G2531">
        <v>490.47253951914098</v>
      </c>
      <c r="H2531">
        <v>36.673073681342998</v>
      </c>
      <c r="I2531">
        <v>27.3324087563931</v>
      </c>
      <c r="J2531">
        <v>-0.664268267099965</v>
      </c>
      <c r="K2531">
        <v>386.210586429979</v>
      </c>
      <c r="L2531">
        <v>328.22043846839699</v>
      </c>
      <c r="M2531">
        <v>78.820169742333604</v>
      </c>
      <c r="N2531">
        <v>1.80179972311952</v>
      </c>
      <c r="O2531">
        <v>9.2792792792792707</v>
      </c>
      <c r="P2531">
        <v>519.50606948513996</v>
      </c>
      <c r="Q2531">
        <v>0.28370899632246099</v>
      </c>
    </row>
    <row r="2532" spans="1:17" hidden="1" x14ac:dyDescent="0.3">
      <c r="A2532" t="s">
        <v>5265</v>
      </c>
      <c r="B2532" t="s">
        <v>5266</v>
      </c>
      <c r="C2532" t="str">
        <f>IFERROR(VLOOKUP(Table1[[#This Row],[Ticker]],[1]!Table2[[Symbol]:[Industry]],2,FALSE),"-")</f>
        <v>-</v>
      </c>
      <c r="D2532" t="s">
        <v>252</v>
      </c>
      <c r="E2532">
        <v>180.385365939</v>
      </c>
      <c r="F2532">
        <v>76.489999999999995</v>
      </c>
      <c r="G2532">
        <v>150.43303927039099</v>
      </c>
      <c r="H2532">
        <v>-9.5416677176088598</v>
      </c>
      <c r="I2532">
        <v>-2.7558102585656101</v>
      </c>
      <c r="J2532">
        <v>2.2239148284976298</v>
      </c>
      <c r="K2532">
        <v>74.571951715431894</v>
      </c>
      <c r="L2532">
        <v>62.569494590072097</v>
      </c>
      <c r="M2532">
        <v>52.153178017585297</v>
      </c>
      <c r="N2532">
        <v>0.84703813202885003</v>
      </c>
      <c r="O2532">
        <v>20.917767028369699</v>
      </c>
      <c r="P2532">
        <v>224.385072094995</v>
      </c>
      <c r="Q2532">
        <v>0.14070750003509</v>
      </c>
    </row>
    <row r="2533" spans="1:17" hidden="1" x14ac:dyDescent="0.3">
      <c r="A2533" t="s">
        <v>5267</v>
      </c>
      <c r="B2533" t="s">
        <v>5268</v>
      </c>
      <c r="C2533" t="str">
        <f>IFERROR(VLOOKUP(Table1[[#This Row],[Ticker]],[1]!Table2[[Symbol]:[Industry]],2,FALSE),"-")</f>
        <v>-</v>
      </c>
      <c r="D2533" t="s">
        <v>405</v>
      </c>
      <c r="E2533">
        <v>180.29339999999999</v>
      </c>
      <c r="F2533">
        <v>5.1100000000000003</v>
      </c>
      <c r="G2533">
        <v>77.849061127118404</v>
      </c>
      <c r="H2533">
        <v>29.8961313254533</v>
      </c>
      <c r="I2533">
        <v>107.79254078106</v>
      </c>
      <c r="J2533">
        <v>7.1577587499517703</v>
      </c>
      <c r="K2533">
        <v>3.9059669342965999</v>
      </c>
      <c r="L2533">
        <v>3.1636443234662601</v>
      </c>
      <c r="M2533">
        <v>95.035327301863703</v>
      </c>
      <c r="N2533">
        <v>1.6645104231672201</v>
      </c>
      <c r="O2533">
        <v>0</v>
      </c>
      <c r="P2533">
        <v>197.09302325581399</v>
      </c>
      <c r="Q2533">
        <v>4.4514161748683001E-2</v>
      </c>
    </row>
    <row r="2534" spans="1:17" hidden="1" x14ac:dyDescent="0.3">
      <c r="A2534" t="s">
        <v>5269</v>
      </c>
      <c r="B2534" t="s">
        <v>5270</v>
      </c>
      <c r="C2534" t="str">
        <f>IFERROR(VLOOKUP(Table1[[#This Row],[Ticker]],[1]!Table2[[Symbol]:[Industry]],2,FALSE),"-")</f>
        <v>-</v>
      </c>
      <c r="D2534" t="s">
        <v>627</v>
      </c>
      <c r="E2534">
        <v>180.24969268199999</v>
      </c>
      <c r="F2534">
        <v>27.73</v>
      </c>
      <c r="G2534">
        <v>-13.9712893020985</v>
      </c>
      <c r="H2534">
        <v>-13.6920056837363</v>
      </c>
      <c r="I2534">
        <v>6.2919500699924198</v>
      </c>
      <c r="J2534">
        <v>-5.9619847665944601</v>
      </c>
      <c r="K2534">
        <v>28.661050253902701</v>
      </c>
      <c r="L2534">
        <v>25.988390453609099</v>
      </c>
      <c r="M2534">
        <v>32.439721979037898</v>
      </c>
      <c r="N2534">
        <v>0.154024397640041</v>
      </c>
      <c r="O2534">
        <v>40.28128380815</v>
      </c>
      <c r="P2534">
        <v>37.277227722772203</v>
      </c>
      <c r="Q2534">
        <v>5.7971274170576001E-2</v>
      </c>
    </row>
    <row r="2535" spans="1:17" hidden="1" x14ac:dyDescent="0.3">
      <c r="A2535" t="s">
        <v>5271</v>
      </c>
      <c r="B2535" t="s">
        <v>5272</v>
      </c>
      <c r="C2535" t="str">
        <f>IFERROR(VLOOKUP(Table1[[#This Row],[Ticker]],[1]!Table2[[Symbol]:[Industry]],2,FALSE),"-")</f>
        <v>-</v>
      </c>
      <c r="D2535" t="s">
        <v>276</v>
      </c>
      <c r="E2535">
        <v>180.22499999999999</v>
      </c>
      <c r="F2535">
        <v>583.54999999999995</v>
      </c>
      <c r="G2535">
        <v>217.18420957716299</v>
      </c>
      <c r="H2535">
        <v>2.92550921616832</v>
      </c>
      <c r="I2535">
        <v>47.783817111864302</v>
      </c>
      <c r="J2535">
        <v>-4.7729906966323803</v>
      </c>
      <c r="K2535">
        <v>521.48351016101503</v>
      </c>
      <c r="L2535">
        <v>386.92780341920297</v>
      </c>
      <c r="M2535">
        <v>59.137544105349399</v>
      </c>
      <c r="N2535">
        <v>0.85286561320684395</v>
      </c>
      <c r="O2535">
        <v>9.6735498243509497</v>
      </c>
      <c r="P2535">
        <v>270.27284263959302</v>
      </c>
      <c r="Q2535">
        <v>0.18451719585066101</v>
      </c>
    </row>
    <row r="2536" spans="1:17" hidden="1" x14ac:dyDescent="0.3">
      <c r="A2536" t="s">
        <v>5273</v>
      </c>
      <c r="B2536" t="s">
        <v>5274</v>
      </c>
      <c r="C2536" t="str">
        <f>IFERROR(VLOOKUP(Table1[[#This Row],[Ticker]],[1]!Table2[[Symbol]:[Industry]],2,FALSE),"-")</f>
        <v>-</v>
      </c>
      <c r="D2536" t="s">
        <v>627</v>
      </c>
      <c r="E2536">
        <v>180.18554581800001</v>
      </c>
      <c r="F2536">
        <v>233.03</v>
      </c>
      <c r="G2536">
        <v>-16.404240454157399</v>
      </c>
      <c r="H2536">
        <v>-1.10424308552401E-2</v>
      </c>
      <c r="I2536">
        <v>-8.0619580447950003</v>
      </c>
      <c r="J2536">
        <v>2.4980743483319001</v>
      </c>
      <c r="K2536">
        <v>233.23496206318899</v>
      </c>
      <c r="L2536">
        <v>229.21373355933</v>
      </c>
      <c r="M2536">
        <v>58.583920256481797</v>
      </c>
      <c r="N2536">
        <v>0.30048907747640502</v>
      </c>
      <c r="O2536">
        <v>49.7661245333219</v>
      </c>
      <c r="P2536">
        <v>33.083952027412899</v>
      </c>
      <c r="Q2536">
        <v>-4.0141734086821E-2</v>
      </c>
    </row>
    <row r="2537" spans="1:17" hidden="1" x14ac:dyDescent="0.3">
      <c r="A2537" t="s">
        <v>5275</v>
      </c>
      <c r="B2537" t="s">
        <v>5276</v>
      </c>
      <c r="C2537" t="str">
        <f>IFERROR(VLOOKUP(Table1[[#This Row],[Ticker]],[1]!Table2[[Symbol]:[Industry]],2,FALSE),"-")</f>
        <v>-</v>
      </c>
      <c r="D2537" t="s">
        <v>5277</v>
      </c>
      <c r="E2537">
        <v>180.17535351999999</v>
      </c>
      <c r="F2537">
        <v>72.88</v>
      </c>
      <c r="G2537">
        <v>145.72613073145601</v>
      </c>
      <c r="H2537">
        <v>-15.1749093122517</v>
      </c>
      <c r="I2537">
        <v>6.8333144276309303</v>
      </c>
      <c r="J2537">
        <v>-0.48981167595208402</v>
      </c>
      <c r="K2537">
        <v>76.103124863760698</v>
      </c>
      <c r="L2537">
        <v>63.833402990057799</v>
      </c>
      <c r="M2537">
        <v>42.821778809377697</v>
      </c>
      <c r="N2537">
        <v>0.48572086498391598</v>
      </c>
      <c r="O2537">
        <v>46.5697036223929</v>
      </c>
      <c r="P2537">
        <v>201.15702479338799</v>
      </c>
    </row>
    <row r="2538" spans="1:17" hidden="1" x14ac:dyDescent="0.3">
      <c r="A2538" t="s">
        <v>5278</v>
      </c>
      <c r="B2538" t="s">
        <v>5279</v>
      </c>
      <c r="C2538" t="str">
        <f>IFERROR(VLOOKUP(Table1[[#This Row],[Ticker]],[1]!Table2[[Symbol]:[Industry]],2,FALSE),"-")</f>
        <v>-</v>
      </c>
      <c r="D2538" t="s">
        <v>1401</v>
      </c>
      <c r="E2538">
        <v>180.124849555</v>
      </c>
      <c r="F2538">
        <v>1975</v>
      </c>
      <c r="G2538">
        <v>-46.741863299332202</v>
      </c>
      <c r="H2538">
        <v>-0.70180597502959796</v>
      </c>
      <c r="I2538">
        <v>-24.604345362250001</v>
      </c>
      <c r="J2538">
        <v>-5.7323068941911499</v>
      </c>
      <c r="K2538">
        <v>1951.38339637229</v>
      </c>
      <c r="L2538">
        <v>2091.0433131607901</v>
      </c>
      <c r="M2538">
        <v>51.836534726412602</v>
      </c>
      <c r="N2538">
        <v>0.63903220067603606</v>
      </c>
      <c r="O2538">
        <v>26.075949367088601</v>
      </c>
      <c r="P2538">
        <v>10.7062780269058</v>
      </c>
      <c r="Q2538">
        <v>2.1041851596502001E-2</v>
      </c>
    </row>
    <row r="2539" spans="1:17" hidden="1" x14ac:dyDescent="0.3">
      <c r="A2539" t="s">
        <v>5280</v>
      </c>
      <c r="B2539" t="s">
        <v>5281</v>
      </c>
      <c r="C2539" t="str">
        <f>IFERROR(VLOOKUP(Table1[[#This Row],[Ticker]],[1]!Table2[[Symbol]:[Industry]],2,FALSE),"-")</f>
        <v>-</v>
      </c>
      <c r="E2539">
        <v>180.10499999999999</v>
      </c>
      <c r="F2539">
        <v>75</v>
      </c>
      <c r="G2539">
        <v>245.77906373714899</v>
      </c>
      <c r="H2539">
        <v>0.76047991378746305</v>
      </c>
      <c r="I2539">
        <v>23.748958231616299</v>
      </c>
      <c r="J2539">
        <v>-4.1043853388735503</v>
      </c>
      <c r="K2539">
        <v>71.096574666240002</v>
      </c>
      <c r="L2539">
        <v>56.032253711468101</v>
      </c>
      <c r="M2539">
        <v>59.268489890014898</v>
      </c>
      <c r="N2539">
        <v>0.93225122604934196</v>
      </c>
      <c r="O2539">
        <v>3.3333333333333401</v>
      </c>
      <c r="P2539">
        <v>303.22580645161202</v>
      </c>
      <c r="Q2539">
        <v>0.244611042542032</v>
      </c>
    </row>
    <row r="2540" spans="1:17" hidden="1" x14ac:dyDescent="0.3">
      <c r="A2540" t="s">
        <v>5282</v>
      </c>
      <c r="B2540" t="s">
        <v>5283</v>
      </c>
      <c r="C2540" t="str">
        <f>IFERROR(VLOOKUP(Table1[[#This Row],[Ticker]],[1]!Table2[[Symbol]:[Industry]],2,FALSE),"-")</f>
        <v>-</v>
      </c>
      <c r="D2540" t="s">
        <v>204</v>
      </c>
      <c r="E2540">
        <v>180.05075214999999</v>
      </c>
      <c r="F2540">
        <v>13.13</v>
      </c>
      <c r="G2540">
        <v>34.0720600961128</v>
      </c>
      <c r="H2540">
        <v>-3.57319287261579</v>
      </c>
      <c r="I2540">
        <v>45.726691175742999</v>
      </c>
      <c r="J2540">
        <v>-7.4469218319583801</v>
      </c>
      <c r="K2540">
        <v>13.029571700098799</v>
      </c>
      <c r="L2540">
        <v>10.8328056854086</v>
      </c>
      <c r="M2540">
        <v>50.440557570386297</v>
      </c>
      <c r="N2540">
        <v>0.80186209697225896</v>
      </c>
      <c r="O2540">
        <v>20.487433358720399</v>
      </c>
      <c r="P2540">
        <v>113.495934959349</v>
      </c>
      <c r="Q2540">
        <v>-3.4128502270041002E-2</v>
      </c>
    </row>
    <row r="2541" spans="1:17" hidden="1" x14ac:dyDescent="0.3">
      <c r="A2541" t="s">
        <v>5284</v>
      </c>
      <c r="B2541" t="s">
        <v>5285</v>
      </c>
      <c r="C2541" t="str">
        <f>IFERROR(VLOOKUP(Table1[[#This Row],[Ticker]],[1]!Table2[[Symbol]:[Industry]],2,FALSE),"-")</f>
        <v>-</v>
      </c>
      <c r="D2541" t="s">
        <v>1731</v>
      </c>
      <c r="E2541">
        <v>179.76076146</v>
      </c>
      <c r="F2541">
        <v>16.88</v>
      </c>
      <c r="G2541">
        <v>-45.514874171583301</v>
      </c>
      <c r="H2541">
        <v>-8.0809432628579394</v>
      </c>
      <c r="I2541">
        <v>-43.4413405914812</v>
      </c>
      <c r="J2541">
        <v>-10.5360226408212</v>
      </c>
      <c r="K2541">
        <v>19.0944895625728</v>
      </c>
      <c r="L2541">
        <v>19.378332954415399</v>
      </c>
      <c r="M2541">
        <v>23.872292595358399</v>
      </c>
      <c r="N2541">
        <v>1.1921727832968401</v>
      </c>
      <c r="O2541">
        <v>77.843601895734594</v>
      </c>
      <c r="P2541">
        <v>5.4999999999999902</v>
      </c>
    </row>
    <row r="2542" spans="1:17" hidden="1" x14ac:dyDescent="0.3">
      <c r="A2542" t="s">
        <v>5286</v>
      </c>
      <c r="B2542" t="s">
        <v>5287</v>
      </c>
      <c r="C2542" t="str">
        <f>IFERROR(VLOOKUP(Table1[[#This Row],[Ticker]],[1]!Table2[[Symbol]:[Industry]],2,FALSE),"-")</f>
        <v>-</v>
      </c>
      <c r="D2542" t="s">
        <v>1419</v>
      </c>
      <c r="E2542">
        <v>179.60487850499999</v>
      </c>
      <c r="F2542">
        <v>141.25</v>
      </c>
      <c r="G2542">
        <v>67.529230958019994</v>
      </c>
      <c r="H2542">
        <v>-2.4523030516286002</v>
      </c>
      <c r="I2542">
        <v>22.572161009187699</v>
      </c>
      <c r="J2542">
        <v>-4.7305181973338</v>
      </c>
      <c r="K2542">
        <v>140.643046710969</v>
      </c>
      <c r="L2542">
        <v>124.019646852967</v>
      </c>
      <c r="M2542">
        <v>35.281942456613102</v>
      </c>
      <c r="N2542">
        <v>0.57235782599196505</v>
      </c>
      <c r="O2542">
        <v>34.513274336283096</v>
      </c>
      <c r="P2542">
        <v>103.97111913357401</v>
      </c>
      <c r="Q2542">
        <v>7.8707019724346003E-2</v>
      </c>
    </row>
    <row r="2543" spans="1:17" hidden="1" x14ac:dyDescent="0.3">
      <c r="A2543" t="s">
        <v>5288</v>
      </c>
      <c r="B2543" t="s">
        <v>5289</v>
      </c>
      <c r="C2543" t="str">
        <f>IFERROR(VLOOKUP(Table1[[#This Row],[Ticker]],[1]!Table2[[Symbol]:[Industry]],2,FALSE),"-")</f>
        <v>-</v>
      </c>
      <c r="D2543" t="s">
        <v>5290</v>
      </c>
      <c r="E2543">
        <v>179.60478327000001</v>
      </c>
      <c r="F2543">
        <v>86.94</v>
      </c>
      <c r="G2543">
        <v>170.75957348227601</v>
      </c>
      <c r="H2543">
        <v>18.7397403480097</v>
      </c>
      <c r="I2543">
        <v>143.61639431820899</v>
      </c>
      <c r="J2543">
        <v>4.0609366068463304</v>
      </c>
      <c r="K2543">
        <v>68.788782283762004</v>
      </c>
      <c r="L2543">
        <v>48.106615072232003</v>
      </c>
      <c r="M2543">
        <v>61.2311970772123</v>
      </c>
      <c r="N2543">
        <v>0.97915400831297095</v>
      </c>
      <c r="O2543">
        <v>5.3715205889119</v>
      </c>
      <c r="P2543">
        <v>234.256055363321</v>
      </c>
      <c r="Q2543">
        <v>0.13749058649702001</v>
      </c>
    </row>
    <row r="2544" spans="1:17" hidden="1" x14ac:dyDescent="0.3">
      <c r="A2544" t="s">
        <v>5291</v>
      </c>
      <c r="B2544" t="s">
        <v>5292</v>
      </c>
      <c r="C2544" t="str">
        <f>IFERROR(VLOOKUP(Table1[[#This Row],[Ticker]],[1]!Table2[[Symbol]:[Industry]],2,FALSE),"-")</f>
        <v>-</v>
      </c>
      <c r="D2544" t="s">
        <v>535</v>
      </c>
      <c r="E2544">
        <v>179.283469755</v>
      </c>
      <c r="F2544">
        <v>262.89999999999998</v>
      </c>
      <c r="G2544">
        <v>100.273055293486</v>
      </c>
      <c r="H2544">
        <v>-9.6949850847739594</v>
      </c>
      <c r="I2544">
        <v>44.536010267577602</v>
      </c>
      <c r="J2544">
        <v>-6.4546592141980197</v>
      </c>
      <c r="K2544">
        <v>246.73335682606699</v>
      </c>
      <c r="L2544">
        <v>189.03573346305399</v>
      </c>
      <c r="M2544">
        <v>37.648522111122801</v>
      </c>
      <c r="N2544">
        <v>0.40615020181855499</v>
      </c>
      <c r="O2544">
        <v>27.310764549258199</v>
      </c>
      <c r="P2544">
        <v>147.08646616541299</v>
      </c>
      <c r="Q2544">
        <v>0.100197479617327</v>
      </c>
    </row>
    <row r="2545" spans="1:17" hidden="1" x14ac:dyDescent="0.3">
      <c r="A2545" t="s">
        <v>5293</v>
      </c>
      <c r="B2545" t="s">
        <v>5294</v>
      </c>
      <c r="C2545" t="str">
        <f>IFERROR(VLOOKUP(Table1[[#This Row],[Ticker]],[1]!Table2[[Symbol]:[Industry]],2,FALSE),"-")</f>
        <v>-</v>
      </c>
      <c r="D2545" t="s">
        <v>257</v>
      </c>
      <c r="E2545">
        <v>179.27130937499999</v>
      </c>
      <c r="F2545">
        <v>35.1</v>
      </c>
      <c r="G2545">
        <v>146.47667411563299</v>
      </c>
      <c r="H2545">
        <v>2.29388069585085</v>
      </c>
      <c r="I2545">
        <v>63.033920091405697</v>
      </c>
      <c r="J2545">
        <v>-0.81606079189019098</v>
      </c>
      <c r="K2545">
        <v>31.5123504380166</v>
      </c>
      <c r="L2545">
        <v>24.216357072844499</v>
      </c>
      <c r="M2545">
        <v>50.732268229230598</v>
      </c>
      <c r="N2545">
        <v>0.86952175992949599</v>
      </c>
      <c r="O2545">
        <v>3.9031339031339001</v>
      </c>
      <c r="P2545">
        <v>220.54794520547901</v>
      </c>
      <c r="Q2545">
        <v>0.112703662945244</v>
      </c>
    </row>
    <row r="2546" spans="1:17" hidden="1" x14ac:dyDescent="0.3">
      <c r="A2546" t="s">
        <v>5295</v>
      </c>
      <c r="B2546" t="s">
        <v>5296</v>
      </c>
      <c r="C2546" t="str">
        <f>IFERROR(VLOOKUP(Table1[[#This Row],[Ticker]],[1]!Table2[[Symbol]:[Industry]],2,FALSE),"-")</f>
        <v>-</v>
      </c>
      <c r="D2546" t="s">
        <v>273</v>
      </c>
      <c r="E2546">
        <v>179.25964379999999</v>
      </c>
      <c r="F2546">
        <v>36</v>
      </c>
      <c r="G2546">
        <v>20.344063394996802</v>
      </c>
      <c r="H2546">
        <v>-7.0182472622774901</v>
      </c>
      <c r="I2546">
        <v>0.20997642943387901</v>
      </c>
      <c r="J2546">
        <v>-4.9273970729022301</v>
      </c>
      <c r="K2546">
        <v>37.903691952339202</v>
      </c>
      <c r="L2546">
        <v>35.528179621541597</v>
      </c>
      <c r="M2546">
        <v>36.742010885830602</v>
      </c>
      <c r="N2546">
        <v>0.76142310711449601</v>
      </c>
      <c r="O2546">
        <v>30.2777777777777</v>
      </c>
      <c r="P2546">
        <v>69.411764705882305</v>
      </c>
      <c r="Q2546">
        <v>9.3948132266472001E-2</v>
      </c>
    </row>
    <row r="2547" spans="1:17" hidden="1" x14ac:dyDescent="0.3">
      <c r="A2547" t="s">
        <v>5297</v>
      </c>
      <c r="B2547" t="s">
        <v>5298</v>
      </c>
      <c r="C2547" t="str">
        <f>IFERROR(VLOOKUP(Table1[[#This Row],[Ticker]],[1]!Table2[[Symbol]:[Industry]],2,FALSE),"-")</f>
        <v>-</v>
      </c>
      <c r="D2547" t="s">
        <v>989</v>
      </c>
      <c r="E2547">
        <v>178.76316026999999</v>
      </c>
      <c r="F2547">
        <v>181.8</v>
      </c>
      <c r="G2547">
        <v>87.446584346932696</v>
      </c>
      <c r="H2547">
        <v>0.51468414527112605</v>
      </c>
      <c r="I2547">
        <v>41.994412869655498</v>
      </c>
      <c r="J2547">
        <v>12.0258861591625</v>
      </c>
      <c r="K2547">
        <v>163.442034008858</v>
      </c>
      <c r="L2547">
        <v>135.16895472856501</v>
      </c>
      <c r="M2547">
        <v>75.899091636023698</v>
      </c>
      <c r="N2547">
        <v>0.45296409905172502</v>
      </c>
      <c r="O2547">
        <v>8.0308030803080293</v>
      </c>
      <c r="P2547">
        <v>119.08893709327501</v>
      </c>
      <c r="Q2547">
        <v>6.1370688927553999E-2</v>
      </c>
    </row>
    <row r="2548" spans="1:17" hidden="1" x14ac:dyDescent="0.3">
      <c r="A2548" t="s">
        <v>5299</v>
      </c>
      <c r="B2548" t="s">
        <v>5300</v>
      </c>
      <c r="C2548" t="str">
        <f>IFERROR(VLOOKUP(Table1[[#This Row],[Ticker]],[1]!Table2[[Symbol]:[Industry]],2,FALSE),"-")</f>
        <v>-</v>
      </c>
      <c r="D2548" t="s">
        <v>1401</v>
      </c>
      <c r="E2548">
        <v>178.65936217500001</v>
      </c>
      <c r="F2548">
        <v>21.3</v>
      </c>
      <c r="G2548">
        <v>-5.9121426827619397</v>
      </c>
      <c r="H2548">
        <v>2.8087808170501898</v>
      </c>
      <c r="I2548">
        <v>-6.2316659435070099</v>
      </c>
      <c r="J2548">
        <v>3.4933966126745499</v>
      </c>
      <c r="K2548">
        <v>20.211762279412099</v>
      </c>
      <c r="L2548">
        <v>17.8060305835014</v>
      </c>
      <c r="M2548">
        <v>68.235590718825904</v>
      </c>
      <c r="N2548">
        <v>2.08616818805534</v>
      </c>
      <c r="O2548">
        <v>21.361502347417801</v>
      </c>
      <c r="P2548">
        <v>64.478764478764404</v>
      </c>
      <c r="Q2548">
        <v>-1.7147125782049001E-2</v>
      </c>
    </row>
    <row r="2549" spans="1:17" hidden="1" x14ac:dyDescent="0.3">
      <c r="A2549" t="s">
        <v>5301</v>
      </c>
      <c r="B2549" t="s">
        <v>5302</v>
      </c>
      <c r="C2549" t="str">
        <f>IFERROR(VLOOKUP(Table1[[#This Row],[Ticker]],[1]!Table2[[Symbol]:[Industry]],2,FALSE),"-")</f>
        <v>-</v>
      </c>
      <c r="D2549" t="s">
        <v>405</v>
      </c>
      <c r="E2549">
        <v>178.63174924</v>
      </c>
      <c r="F2549">
        <v>76.91</v>
      </c>
      <c r="G2549">
        <v>-12.8903707995839</v>
      </c>
      <c r="H2549">
        <v>-7.1496213541179303</v>
      </c>
      <c r="I2549">
        <v>-18.730552790983001</v>
      </c>
      <c r="J2549">
        <v>-0.75062999896398996</v>
      </c>
      <c r="K2549">
        <v>83.094449194810096</v>
      </c>
      <c r="L2549">
        <v>84.832109852276801</v>
      </c>
      <c r="M2549">
        <v>43.259643088399798</v>
      </c>
      <c r="N2549">
        <v>1.5343496189882599</v>
      </c>
      <c r="O2549">
        <v>74.775711871018004</v>
      </c>
      <c r="P2549">
        <v>22.957633892885699</v>
      </c>
      <c r="Q2549">
        <v>1.439837055625E-2</v>
      </c>
    </row>
    <row r="2550" spans="1:17" hidden="1" x14ac:dyDescent="0.3">
      <c r="A2550" t="s">
        <v>5303</v>
      </c>
      <c r="B2550" t="s">
        <v>5304</v>
      </c>
      <c r="C2550" t="str">
        <f>IFERROR(VLOOKUP(Table1[[#This Row],[Ticker]],[1]!Table2[[Symbol]:[Industry]],2,FALSE),"-")</f>
        <v>-</v>
      </c>
      <c r="D2550" t="s">
        <v>72</v>
      </c>
      <c r="E2550">
        <v>178.26237979999999</v>
      </c>
      <c r="F2550">
        <v>3.31</v>
      </c>
      <c r="G2550">
        <v>-1.8474304876358301</v>
      </c>
      <c r="H2550">
        <v>52.720692728962099</v>
      </c>
      <c r="I2550">
        <v>-23.726133527897201</v>
      </c>
      <c r="J2550">
        <v>-1.43887758862003</v>
      </c>
      <c r="K2550">
        <v>2.6270545539732901</v>
      </c>
      <c r="L2550">
        <v>2.7342423221310499</v>
      </c>
      <c r="M2550">
        <v>66.468213402717197</v>
      </c>
      <c r="N2550">
        <v>3.4133403157846498</v>
      </c>
      <c r="O2550">
        <v>120.845921450151</v>
      </c>
      <c r="P2550">
        <v>72.3958333333333</v>
      </c>
      <c r="Q2550">
        <v>5.8505792749079999E-3</v>
      </c>
    </row>
    <row r="2551" spans="1:17" hidden="1" x14ac:dyDescent="0.3">
      <c r="A2551" t="s">
        <v>5305</v>
      </c>
      <c r="B2551" t="s">
        <v>5306</v>
      </c>
      <c r="C2551" t="str">
        <f>IFERROR(VLOOKUP(Table1[[#This Row],[Ticker]],[1]!Table2[[Symbol]:[Industry]],2,FALSE),"-")</f>
        <v>-</v>
      </c>
      <c r="D2551" t="s">
        <v>1199</v>
      </c>
      <c r="E2551">
        <v>178.23986439999999</v>
      </c>
      <c r="F2551">
        <v>104</v>
      </c>
      <c r="G2551">
        <v>119.176493900349</v>
      </c>
      <c r="H2551">
        <v>2.9559868466091599</v>
      </c>
      <c r="I2551">
        <v>3.2823897630807202</v>
      </c>
      <c r="J2551">
        <v>-3.3997988955903802</v>
      </c>
      <c r="K2551">
        <v>108.32296735037301</v>
      </c>
      <c r="L2551">
        <v>92.921487408456002</v>
      </c>
      <c r="M2551">
        <v>37.000194514454698</v>
      </c>
      <c r="N2551">
        <v>0.33159541188738201</v>
      </c>
      <c r="O2551">
        <v>25</v>
      </c>
      <c r="P2551">
        <v>170.12987012987</v>
      </c>
    </row>
    <row r="2552" spans="1:17" hidden="1" x14ac:dyDescent="0.3">
      <c r="A2552" t="s">
        <v>5307</v>
      </c>
      <c r="B2552" t="s">
        <v>5308</v>
      </c>
      <c r="C2552" t="str">
        <f>IFERROR(VLOOKUP(Table1[[#This Row],[Ticker]],[1]!Table2[[Symbol]:[Industry]],2,FALSE),"-")</f>
        <v>-</v>
      </c>
      <c r="D2552" t="s">
        <v>750</v>
      </c>
      <c r="E2552">
        <v>178.16425710999999</v>
      </c>
      <c r="F2552">
        <v>159.72</v>
      </c>
      <c r="G2552">
        <v>-34.046910875900799</v>
      </c>
      <c r="H2552">
        <v>16.7429149511843</v>
      </c>
      <c r="I2552">
        <v>-9.4873565043389601</v>
      </c>
      <c r="J2552">
        <v>-3.7259079301854499E-4</v>
      </c>
      <c r="K2552">
        <v>151.66386455022001</v>
      </c>
      <c r="L2552">
        <v>152.389525911455</v>
      </c>
      <c r="M2552">
        <v>56.467876833547898</v>
      </c>
      <c r="N2552">
        <v>0.38791213844932798</v>
      </c>
      <c r="O2552">
        <v>38.930628600050099</v>
      </c>
      <c r="P2552">
        <v>35.1840880236986</v>
      </c>
      <c r="Q2552">
        <v>2.3888807849257E-2</v>
      </c>
    </row>
    <row r="2553" spans="1:17" hidden="1" x14ac:dyDescent="0.3">
      <c r="A2553" t="s">
        <v>5309</v>
      </c>
      <c r="B2553" t="s">
        <v>5310</v>
      </c>
      <c r="C2553" t="str">
        <f>IFERROR(VLOOKUP(Table1[[#This Row],[Ticker]],[1]!Table2[[Symbol]:[Industry]],2,FALSE),"-")</f>
        <v>-</v>
      </c>
      <c r="D2553" t="s">
        <v>627</v>
      </c>
      <c r="E2553">
        <v>178</v>
      </c>
      <c r="F2553">
        <v>86.5</v>
      </c>
      <c r="G2553">
        <v>-33.400583586783902</v>
      </c>
      <c r="H2553">
        <v>4.95968643965392</v>
      </c>
      <c r="I2553">
        <v>-21.2213541701976</v>
      </c>
      <c r="J2553">
        <v>-6.2137570137326401</v>
      </c>
      <c r="K2553">
        <v>84.948190720466002</v>
      </c>
      <c r="L2553">
        <v>87.14041758962</v>
      </c>
      <c r="M2553">
        <v>58.145054345696799</v>
      </c>
      <c r="N2553">
        <v>1.19123619890194</v>
      </c>
      <c r="O2553">
        <v>26.936416184971002</v>
      </c>
      <c r="P2553">
        <v>19.972260748959702</v>
      </c>
      <c r="Q2553">
        <v>0.124587855430202</v>
      </c>
    </row>
    <row r="2554" spans="1:17" hidden="1" x14ac:dyDescent="0.3">
      <c r="A2554" t="s">
        <v>5311</v>
      </c>
      <c r="B2554" t="s">
        <v>5312</v>
      </c>
      <c r="C2554" t="str">
        <f>IFERROR(VLOOKUP(Table1[[#This Row],[Ticker]],[1]!Table2[[Symbol]:[Industry]],2,FALSE),"-")</f>
        <v>-</v>
      </c>
      <c r="D2554" t="s">
        <v>298</v>
      </c>
      <c r="E2554">
        <v>177.96199999999999</v>
      </c>
      <c r="F2554">
        <v>335.7</v>
      </c>
      <c r="G2554">
        <v>-64.680036244154707</v>
      </c>
      <c r="H2554">
        <v>-10.4136093406107</v>
      </c>
      <c r="I2554">
        <v>-29.699807719245101</v>
      </c>
      <c r="J2554">
        <v>-3.2667610035821002</v>
      </c>
      <c r="K2554">
        <v>362.21484599643799</v>
      </c>
      <c r="L2554">
        <v>386.91067603994401</v>
      </c>
      <c r="M2554">
        <v>38.432962695530698</v>
      </c>
      <c r="N2554">
        <v>0.65588527687810405</v>
      </c>
      <c r="O2554">
        <v>77.226690497467999</v>
      </c>
      <c r="P2554">
        <v>15.7586206896551</v>
      </c>
      <c r="Q2554">
        <v>7.6880705843445002E-2</v>
      </c>
    </row>
    <row r="2555" spans="1:17" hidden="1" x14ac:dyDescent="0.3">
      <c r="A2555" t="s">
        <v>5313</v>
      </c>
      <c r="B2555" t="s">
        <v>5314</v>
      </c>
      <c r="C2555" t="str">
        <f>IFERROR(VLOOKUP(Table1[[#This Row],[Ticker]],[1]!Table2[[Symbol]:[Industry]],2,FALSE),"-")</f>
        <v>-</v>
      </c>
      <c r="D2555" t="s">
        <v>1518</v>
      </c>
      <c r="E2555">
        <v>177.61920000000001</v>
      </c>
      <c r="F2555">
        <v>100.52</v>
      </c>
      <c r="G2555">
        <v>72.006470034000998</v>
      </c>
      <c r="H2555">
        <v>-2.8902052743820499</v>
      </c>
      <c r="I2555">
        <v>-44.638819449754799</v>
      </c>
      <c r="J2555">
        <v>-1.8488826162721199</v>
      </c>
      <c r="K2555">
        <v>96.131390048442199</v>
      </c>
      <c r="L2555">
        <v>92.377579568679394</v>
      </c>
      <c r="M2555">
        <v>62.970933274295497</v>
      </c>
      <c r="N2555">
        <v>1.2806562259143801E-2</v>
      </c>
      <c r="O2555">
        <v>57.580580978909602</v>
      </c>
      <c r="P2555">
        <v>101.039999999999</v>
      </c>
      <c r="Q2555">
        <v>3.0331185305529001E-2</v>
      </c>
    </row>
    <row r="2556" spans="1:17" hidden="1" x14ac:dyDescent="0.3">
      <c r="A2556" t="s">
        <v>5315</v>
      </c>
      <c r="B2556" t="s">
        <v>5316</v>
      </c>
      <c r="C2556" t="str">
        <f>IFERROR(VLOOKUP(Table1[[#This Row],[Ticker]],[1]!Table2[[Symbol]:[Industry]],2,FALSE),"-")</f>
        <v>-</v>
      </c>
      <c r="D2556" t="s">
        <v>357</v>
      </c>
      <c r="E2556">
        <v>177.43896649999999</v>
      </c>
      <c r="F2556">
        <v>188.95</v>
      </c>
      <c r="G2556">
        <v>1.1870075943042899</v>
      </c>
      <c r="H2556">
        <v>-29.350831463043999</v>
      </c>
      <c r="I2556">
        <v>-26.029666367880601</v>
      </c>
      <c r="J2556">
        <v>-3.5494119077433002</v>
      </c>
      <c r="K2556">
        <v>201.94934328150401</v>
      </c>
      <c r="L2556">
        <v>194.402687046268</v>
      </c>
      <c r="M2556">
        <v>38.413506708874799</v>
      </c>
      <c r="N2556">
        <v>0.45947639209389401</v>
      </c>
      <c r="O2556">
        <v>58.242921407779797</v>
      </c>
      <c r="P2556">
        <v>31.169732731690299</v>
      </c>
      <c r="Q2556">
        <v>9.14795220779E-2</v>
      </c>
    </row>
    <row r="2557" spans="1:17" hidden="1" x14ac:dyDescent="0.3">
      <c r="A2557" t="s">
        <v>5317</v>
      </c>
      <c r="B2557" t="s">
        <v>5318</v>
      </c>
      <c r="C2557" t="str">
        <f>IFERROR(VLOOKUP(Table1[[#This Row],[Ticker]],[1]!Table2[[Symbol]:[Industry]],2,FALSE),"-")</f>
        <v>-</v>
      </c>
      <c r="D2557" t="s">
        <v>46</v>
      </c>
      <c r="E2557">
        <v>177.24167168399899</v>
      </c>
      <c r="F2557">
        <v>68.03</v>
      </c>
      <c r="G2557">
        <v>120.61784618079</v>
      </c>
      <c r="H2557">
        <v>-16.1643557130384</v>
      </c>
      <c r="I2557">
        <v>-26.839899921180798</v>
      </c>
      <c r="J2557">
        <v>-14.3168956279284</v>
      </c>
      <c r="K2557">
        <v>82.091920635645906</v>
      </c>
      <c r="L2557">
        <v>73.2112647246649</v>
      </c>
      <c r="M2557">
        <v>22.4937721780895</v>
      </c>
      <c r="N2557">
        <v>2.5421862771768899</v>
      </c>
      <c r="O2557">
        <v>72.012347493752699</v>
      </c>
      <c r="P2557">
        <v>250.67010309278299</v>
      </c>
      <c r="Q2557">
        <v>0.106023182817009</v>
      </c>
    </row>
    <row r="2558" spans="1:17" hidden="1" x14ac:dyDescent="0.3">
      <c r="A2558" t="s">
        <v>5319</v>
      </c>
      <c r="B2558" t="s">
        <v>5320</v>
      </c>
      <c r="C2558" t="str">
        <f>IFERROR(VLOOKUP(Table1[[#This Row],[Ticker]],[1]!Table2[[Symbol]:[Industry]],2,FALSE),"-")</f>
        <v>-</v>
      </c>
      <c r="D2558" t="s">
        <v>517</v>
      </c>
      <c r="E2558">
        <v>176.8</v>
      </c>
      <c r="F2558">
        <v>160.5</v>
      </c>
      <c r="G2558">
        <v>-52.404262837806002</v>
      </c>
      <c r="H2558">
        <v>-24.251738348732101</v>
      </c>
      <c r="I2558">
        <v>-35.836812780401402</v>
      </c>
      <c r="J2558">
        <v>-25.650650023742699</v>
      </c>
      <c r="O2558">
        <v>30.841121495326998</v>
      </c>
      <c r="P2558">
        <v>6.7864271457085801</v>
      </c>
    </row>
    <row r="2559" spans="1:17" hidden="1" x14ac:dyDescent="0.3">
      <c r="A2559" t="s">
        <v>5321</v>
      </c>
      <c r="B2559" t="s">
        <v>5322</v>
      </c>
      <c r="C2559" t="str">
        <f>IFERROR(VLOOKUP(Table1[[#This Row],[Ticker]],[1]!Table2[[Symbol]:[Industry]],2,FALSE),"-")</f>
        <v>-</v>
      </c>
      <c r="D2559" t="s">
        <v>410</v>
      </c>
      <c r="E2559">
        <v>176.637756</v>
      </c>
      <c r="F2559">
        <v>141.75</v>
      </c>
      <c r="G2559">
        <v>-40.217740492314697</v>
      </c>
      <c r="H2559">
        <v>-3.7880792008624602</v>
      </c>
      <c r="I2559">
        <v>-23.650290434910001</v>
      </c>
      <c r="J2559">
        <v>-15.7632557560908</v>
      </c>
      <c r="O2559">
        <v>30.264550264550198</v>
      </c>
      <c r="P2559">
        <v>0</v>
      </c>
    </row>
    <row r="2560" spans="1:17" hidden="1" x14ac:dyDescent="0.3">
      <c r="A2560" t="s">
        <v>5323</v>
      </c>
      <c r="B2560" t="s">
        <v>5324</v>
      </c>
      <c r="C2560" t="str">
        <f>IFERROR(VLOOKUP(Table1[[#This Row],[Ticker]],[1]!Table2[[Symbol]:[Industry]],2,FALSE),"-")</f>
        <v>-</v>
      </c>
      <c r="D2560" t="s">
        <v>517</v>
      </c>
      <c r="E2560">
        <v>176.566733</v>
      </c>
      <c r="F2560">
        <v>85.2</v>
      </c>
      <c r="G2560">
        <v>-73.091310661993603</v>
      </c>
      <c r="H2560">
        <v>-8.3165174794929904</v>
      </c>
      <c r="I2560">
        <v>-56.523860604588997</v>
      </c>
      <c r="J2560">
        <v>-8.6209161139421404</v>
      </c>
      <c r="M2560">
        <v>25.029338666006801</v>
      </c>
      <c r="O2560">
        <v>91.021126760563305</v>
      </c>
      <c r="P2560">
        <v>6.4999999999999902</v>
      </c>
    </row>
    <row r="2561" spans="1:17" hidden="1" x14ac:dyDescent="0.3">
      <c r="A2561" t="s">
        <v>5325</v>
      </c>
      <c r="B2561" t="s">
        <v>5326</v>
      </c>
      <c r="C2561" t="str">
        <f>IFERROR(VLOOKUP(Table1[[#This Row],[Ticker]],[1]!Table2[[Symbol]:[Industry]],2,FALSE),"-")</f>
        <v>-</v>
      </c>
      <c r="D2561" t="s">
        <v>5327</v>
      </c>
      <c r="E2561">
        <v>176.13481049999999</v>
      </c>
      <c r="F2561">
        <v>161.19999999999999</v>
      </c>
      <c r="G2561">
        <v>-57.452712914489098</v>
      </c>
      <c r="H2561">
        <v>-17.197586840930299</v>
      </c>
      <c r="I2561">
        <v>-29.3732964034396</v>
      </c>
      <c r="J2561">
        <v>-5.1190604548494196</v>
      </c>
      <c r="K2561">
        <v>170.667589282281</v>
      </c>
      <c r="L2561">
        <v>190.90855642911799</v>
      </c>
      <c r="M2561">
        <v>43.915226527117298</v>
      </c>
      <c r="N2561">
        <v>0.73668140542129801</v>
      </c>
      <c r="O2561">
        <v>82.382133995037194</v>
      </c>
      <c r="P2561">
        <v>9.51086956521738</v>
      </c>
      <c r="Q2561">
        <v>-2.1757076830011001E-2</v>
      </c>
    </row>
    <row r="2562" spans="1:17" hidden="1" x14ac:dyDescent="0.3">
      <c r="A2562" t="s">
        <v>5328</v>
      </c>
      <c r="B2562" t="s">
        <v>5329</v>
      </c>
      <c r="C2562" t="str">
        <f>IFERROR(VLOOKUP(Table1[[#This Row],[Ticker]],[1]!Table2[[Symbol]:[Industry]],2,FALSE),"-")</f>
        <v>-</v>
      </c>
      <c r="D2562" t="s">
        <v>257</v>
      </c>
      <c r="E2562">
        <v>175.83</v>
      </c>
      <c r="F2562">
        <v>600.15</v>
      </c>
      <c r="G2562">
        <v>-61.9589281219084</v>
      </c>
      <c r="H2562">
        <v>-15.944981100317101</v>
      </c>
      <c r="I2562">
        <v>-29.891781614703198</v>
      </c>
      <c r="J2562">
        <v>-1.60441832712845</v>
      </c>
      <c r="K2562">
        <v>642.64129822195298</v>
      </c>
      <c r="L2562">
        <v>725.776295087265</v>
      </c>
      <c r="M2562">
        <v>49.881333128842698</v>
      </c>
      <c r="N2562">
        <v>1.2084823971760399</v>
      </c>
      <c r="O2562">
        <v>65.625260351578703</v>
      </c>
      <c r="P2562">
        <v>29.064516129032199</v>
      </c>
      <c r="Q2562">
        <v>-9.0542076825989998E-3</v>
      </c>
    </row>
    <row r="2563" spans="1:17" hidden="1" x14ac:dyDescent="0.3">
      <c r="A2563" t="s">
        <v>5330</v>
      </c>
      <c r="B2563" t="s">
        <v>5331</v>
      </c>
      <c r="C2563" t="str">
        <f>IFERROR(VLOOKUP(Table1[[#This Row],[Ticker]],[1]!Table2[[Symbol]:[Industry]],2,FALSE),"-")</f>
        <v>-</v>
      </c>
      <c r="D2563" t="s">
        <v>2686</v>
      </c>
      <c r="E2563">
        <v>175.733712</v>
      </c>
      <c r="F2563">
        <v>171.3</v>
      </c>
      <c r="G2563">
        <v>-2.1446410771100402</v>
      </c>
      <c r="H2563">
        <v>1.8722078804772599</v>
      </c>
      <c r="I2563">
        <v>-11.6420657826378</v>
      </c>
      <c r="J2563">
        <v>4.5078478059581197</v>
      </c>
      <c r="K2563">
        <v>158.56767138755899</v>
      </c>
      <c r="L2563">
        <v>158.11723445205899</v>
      </c>
      <c r="M2563">
        <v>67.596301016318094</v>
      </c>
      <c r="N2563">
        <v>1.3165467625899201</v>
      </c>
      <c r="O2563">
        <v>15.469935785172201</v>
      </c>
      <c r="P2563">
        <v>62.678062678062602</v>
      </c>
    </row>
    <row r="2564" spans="1:17" hidden="1" x14ac:dyDescent="0.3">
      <c r="A2564" t="s">
        <v>5332</v>
      </c>
      <c r="B2564" t="s">
        <v>5333</v>
      </c>
      <c r="C2564" t="str">
        <f>IFERROR(VLOOKUP(Table1[[#This Row],[Ticker]],[1]!Table2[[Symbol]:[Industry]],2,FALSE),"-")</f>
        <v>-</v>
      </c>
      <c r="D2564" t="s">
        <v>124</v>
      </c>
      <c r="E2564">
        <v>175.46796000000001</v>
      </c>
      <c r="F2564">
        <v>165.45</v>
      </c>
      <c r="G2564">
        <v>-21.737810121640901</v>
      </c>
      <c r="H2564">
        <v>-0.57097393770456595</v>
      </c>
      <c r="I2564">
        <v>0.46907367502344799</v>
      </c>
      <c r="J2564">
        <v>-5.6748730475528903</v>
      </c>
      <c r="K2564">
        <v>161.220670244856</v>
      </c>
      <c r="L2564">
        <v>155.62055418213399</v>
      </c>
      <c r="M2564">
        <v>48.569691554272097</v>
      </c>
      <c r="N2564">
        <v>0.42798317759061799</v>
      </c>
      <c r="O2564">
        <v>21.033544877606499</v>
      </c>
      <c r="P2564">
        <v>37.874999999999901</v>
      </c>
      <c r="Q2564">
        <v>0.105999845745332</v>
      </c>
    </row>
    <row r="2565" spans="1:17" hidden="1" x14ac:dyDescent="0.3">
      <c r="A2565" t="s">
        <v>5334</v>
      </c>
      <c r="B2565" t="s">
        <v>5335</v>
      </c>
      <c r="C2565" t="str">
        <f>IFERROR(VLOOKUP(Table1[[#This Row],[Ticker]],[1]!Table2[[Symbol]:[Industry]],2,FALSE),"-")</f>
        <v>-</v>
      </c>
      <c r="D2565" t="s">
        <v>77</v>
      </c>
      <c r="E2565">
        <v>175.38601033800001</v>
      </c>
      <c r="F2565">
        <v>227.96</v>
      </c>
      <c r="G2565">
        <v>-29.726189517294898</v>
      </c>
      <c r="H2565">
        <v>-4.3948647598011199</v>
      </c>
      <c r="I2565">
        <v>-11.4871208831236</v>
      </c>
      <c r="J2565">
        <v>-6.47171345234133</v>
      </c>
      <c r="K2565">
        <v>228.84592778738701</v>
      </c>
      <c r="L2565">
        <v>224.91114496023999</v>
      </c>
      <c r="M2565">
        <v>42.691484050527102</v>
      </c>
      <c r="N2565">
        <v>0.62263782601905304</v>
      </c>
      <c r="O2565">
        <v>22.038954202491599</v>
      </c>
      <c r="P2565">
        <v>22.889487870619899</v>
      </c>
      <c r="Q2565">
        <v>-4.9689539454803998E-2</v>
      </c>
    </row>
    <row r="2566" spans="1:17" hidden="1" x14ac:dyDescent="0.3">
      <c r="A2566" t="s">
        <v>5336</v>
      </c>
      <c r="B2566" t="s">
        <v>5337</v>
      </c>
      <c r="C2566" t="str">
        <f>IFERROR(VLOOKUP(Table1[[#This Row],[Ticker]],[1]!Table2[[Symbol]:[Industry]],2,FALSE),"-")</f>
        <v>-</v>
      </c>
      <c r="E2566">
        <v>175.36955624999999</v>
      </c>
      <c r="F2566">
        <v>963.9</v>
      </c>
      <c r="G2566">
        <v>117.835467344796</v>
      </c>
      <c r="H2566">
        <v>-1.94597393770455</v>
      </c>
      <c r="I2566">
        <v>-12.4660799085942</v>
      </c>
      <c r="J2566">
        <v>-0.58417673391918201</v>
      </c>
      <c r="K2566">
        <v>940.72788422728695</v>
      </c>
      <c r="L2566">
        <v>724.52393573079098</v>
      </c>
      <c r="M2566">
        <v>59.421302249802601</v>
      </c>
      <c r="N2566">
        <v>0.112436905844792</v>
      </c>
      <c r="O2566">
        <v>0</v>
      </c>
      <c r="P2566">
        <v>146.86899731079501</v>
      </c>
    </row>
    <row r="2567" spans="1:17" hidden="1" x14ac:dyDescent="0.3">
      <c r="A2567" t="s">
        <v>5338</v>
      </c>
      <c r="B2567" t="s">
        <v>5339</v>
      </c>
      <c r="C2567" t="str">
        <f>IFERROR(VLOOKUP(Table1[[#This Row],[Ticker]],[1]!Table2[[Symbol]:[Industry]],2,FALSE),"-")</f>
        <v>-</v>
      </c>
      <c r="D2567" t="s">
        <v>1210</v>
      </c>
      <c r="E2567">
        <v>175.19339640000001</v>
      </c>
      <c r="F2567">
        <v>82.26</v>
      </c>
      <c r="G2567">
        <v>6.7090442914268102</v>
      </c>
      <c r="H2567">
        <v>6.36909455544611</v>
      </c>
      <c r="I2567">
        <v>-14.362323200186401</v>
      </c>
      <c r="J2567">
        <v>0.141937915762337</v>
      </c>
      <c r="K2567">
        <v>74.541422822019399</v>
      </c>
      <c r="L2567">
        <v>72.549399738229994</v>
      </c>
      <c r="M2567">
        <v>54.328429260874202</v>
      </c>
      <c r="N2567">
        <v>0.866048513463059</v>
      </c>
      <c r="O2567">
        <v>20.410892292730299</v>
      </c>
      <c r="P2567">
        <v>41.827586206896498</v>
      </c>
      <c r="Q2567">
        <v>6.8958058784131998E-2</v>
      </c>
    </row>
    <row r="2568" spans="1:17" hidden="1" x14ac:dyDescent="0.3">
      <c r="A2568" t="s">
        <v>5340</v>
      </c>
      <c r="B2568" t="s">
        <v>5341</v>
      </c>
      <c r="C2568" t="str">
        <f>IFERROR(VLOOKUP(Table1[[#This Row],[Ticker]],[1]!Table2[[Symbol]:[Industry]],2,FALSE),"-")</f>
        <v>-</v>
      </c>
      <c r="D2568" t="s">
        <v>170</v>
      </c>
      <c r="E2568">
        <v>174.98309287000001</v>
      </c>
      <c r="F2568">
        <v>149.94</v>
      </c>
      <c r="G2568">
        <v>-22.428481974530701</v>
      </c>
      <c r="H2568">
        <v>-2.8771587217489301</v>
      </c>
      <c r="I2568">
        <v>-15.8863697636667</v>
      </c>
      <c r="J2568">
        <v>-2.1201137211196999</v>
      </c>
      <c r="K2568">
        <v>155.19638887773101</v>
      </c>
      <c r="L2568">
        <v>145.61915905416799</v>
      </c>
      <c r="M2568">
        <v>55.235765959540998</v>
      </c>
      <c r="N2568">
        <v>0.18295379738589901</v>
      </c>
      <c r="O2568">
        <v>40.456182472989099</v>
      </c>
      <c r="Q2568">
        <v>7.1428809891375997E-2</v>
      </c>
    </row>
    <row r="2569" spans="1:17" hidden="1" x14ac:dyDescent="0.3">
      <c r="A2569" t="s">
        <v>5342</v>
      </c>
      <c r="B2569" t="s">
        <v>5343</v>
      </c>
      <c r="C2569" t="str">
        <f>IFERROR(VLOOKUP(Table1[[#This Row],[Ticker]],[1]!Table2[[Symbol]:[Industry]],2,FALSE),"-")</f>
        <v>-</v>
      </c>
      <c r="D2569" t="s">
        <v>950</v>
      </c>
      <c r="E2569">
        <v>174.86025000000001</v>
      </c>
      <c r="F2569">
        <v>139.4</v>
      </c>
      <c r="G2569">
        <v>-7.6891388704074899</v>
      </c>
      <c r="H2569">
        <v>-10.1507655359979</v>
      </c>
      <c r="I2569">
        <v>22.808058858994201</v>
      </c>
      <c r="J2569">
        <v>-5.1234258806768596</v>
      </c>
      <c r="K2569">
        <v>137.51410702359601</v>
      </c>
      <c r="L2569">
        <v>122.326829308358</v>
      </c>
      <c r="M2569">
        <v>42.698788042647202</v>
      </c>
      <c r="N2569">
        <v>0.50215133237045995</v>
      </c>
      <c r="O2569">
        <v>17.647058823529399</v>
      </c>
      <c r="P2569">
        <v>45.815899581589903</v>
      </c>
      <c r="Q2569">
        <v>1.7313565252177001E-2</v>
      </c>
    </row>
    <row r="2570" spans="1:17" hidden="1" x14ac:dyDescent="0.3">
      <c r="A2570" t="s">
        <v>5344</v>
      </c>
      <c r="B2570" t="s">
        <v>5345</v>
      </c>
      <c r="C2570" t="str">
        <f>IFERROR(VLOOKUP(Table1[[#This Row],[Ticker]],[1]!Table2[[Symbol]:[Industry]],2,FALSE),"-")</f>
        <v>-</v>
      </c>
      <c r="D2570" t="s">
        <v>627</v>
      </c>
      <c r="E2570">
        <v>174.82266304999999</v>
      </c>
      <c r="F2570">
        <v>113.2</v>
      </c>
      <c r="G2570">
        <v>81.453639985655897</v>
      </c>
      <c r="H2570">
        <v>19.992027362967399</v>
      </c>
      <c r="I2570">
        <v>6.6918148282478098</v>
      </c>
      <c r="J2570">
        <v>0.76717461743216897</v>
      </c>
      <c r="K2570">
        <v>103.230416585789</v>
      </c>
      <c r="L2570">
        <v>96.112403328840799</v>
      </c>
      <c r="M2570">
        <v>60.384748069272902</v>
      </c>
      <c r="N2570">
        <v>2.0733169480833702</v>
      </c>
      <c r="O2570">
        <v>27.252650176678401</v>
      </c>
      <c r="P2570">
        <v>127.081243731193</v>
      </c>
      <c r="Q2570">
        <v>0.16725177626350499</v>
      </c>
    </row>
    <row r="2571" spans="1:17" hidden="1" x14ac:dyDescent="0.3">
      <c r="A2571" t="s">
        <v>5346</v>
      </c>
      <c r="B2571" t="s">
        <v>5347</v>
      </c>
      <c r="C2571" t="str">
        <f>IFERROR(VLOOKUP(Table1[[#This Row],[Ticker]],[1]!Table2[[Symbol]:[Industry]],2,FALSE),"-")</f>
        <v>-</v>
      </c>
      <c r="D2571" t="s">
        <v>5348</v>
      </c>
      <c r="E2571">
        <v>174.79800746999999</v>
      </c>
      <c r="F2571">
        <v>75.099999999999994</v>
      </c>
      <c r="G2571">
        <v>-57.509720442189398</v>
      </c>
      <c r="H2571">
        <v>5.9676951270436396</v>
      </c>
      <c r="I2571">
        <v>-46.847906033539601</v>
      </c>
      <c r="J2571">
        <v>-5.6474678731596804</v>
      </c>
      <c r="K2571">
        <v>75.096631885844104</v>
      </c>
      <c r="M2571">
        <v>58.587530504271299</v>
      </c>
      <c r="N2571">
        <v>1.28007841215388</v>
      </c>
      <c r="O2571">
        <v>102.39680426098499</v>
      </c>
      <c r="P2571">
        <v>13.3584905660377</v>
      </c>
    </row>
    <row r="2572" spans="1:17" hidden="1" x14ac:dyDescent="0.3">
      <c r="A2572" t="s">
        <v>5349</v>
      </c>
      <c r="B2572" t="s">
        <v>4599</v>
      </c>
      <c r="C2572" t="str">
        <f>IFERROR(VLOOKUP(Table1[[#This Row],[Ticker]],[1]!Table2[[Symbol]:[Industry]],2,FALSE),"-")</f>
        <v>-</v>
      </c>
      <c r="D2572" t="s">
        <v>357</v>
      </c>
      <c r="E2572">
        <v>174.727476</v>
      </c>
      <c r="F2572">
        <v>13.74</v>
      </c>
      <c r="G2572">
        <v>48.715499788205399</v>
      </c>
      <c r="H2572">
        <v>-19.4940508607814</v>
      </c>
      <c r="I2572">
        <v>7.74389384468655</v>
      </c>
      <c r="J2572">
        <v>-1.16388687884671</v>
      </c>
      <c r="K2572">
        <v>13.635925528925799</v>
      </c>
      <c r="L2572">
        <v>11.4700767460224</v>
      </c>
      <c r="M2572">
        <v>38.279095747819497</v>
      </c>
      <c r="N2572">
        <v>0.25652927599648001</v>
      </c>
      <c r="O2572">
        <v>34.352256186317298</v>
      </c>
      <c r="P2572">
        <v>99.130434782608603</v>
      </c>
      <c r="Q2572">
        <v>3.3827382655228999E-2</v>
      </c>
    </row>
    <row r="2573" spans="1:17" hidden="1" x14ac:dyDescent="0.3">
      <c r="A2573" t="s">
        <v>5350</v>
      </c>
      <c r="B2573" t="s">
        <v>5351</v>
      </c>
      <c r="C2573" t="str">
        <f>IFERROR(VLOOKUP(Table1[[#This Row],[Ticker]],[1]!Table2[[Symbol]:[Industry]],2,FALSE),"-")</f>
        <v>-</v>
      </c>
      <c r="D2573" t="s">
        <v>474</v>
      </c>
      <c r="E2573">
        <v>174.696024096</v>
      </c>
      <c r="F2573">
        <v>59.84</v>
      </c>
      <c r="G2573">
        <v>-37.465052536771601</v>
      </c>
      <c r="H2573">
        <v>-6.7229934584155497</v>
      </c>
      <c r="I2573">
        <v>-24.271533114194799</v>
      </c>
      <c r="J2573">
        <v>-0.58417673391918201</v>
      </c>
      <c r="K2573">
        <v>61.808792202016797</v>
      </c>
      <c r="L2573">
        <v>63.101581459330603</v>
      </c>
      <c r="M2573">
        <v>36.8168990256315</v>
      </c>
      <c r="N2573">
        <v>0.53760594865937605</v>
      </c>
      <c r="O2573">
        <v>34.776069518716497</v>
      </c>
      <c r="P2573">
        <v>14.416826003824101</v>
      </c>
      <c r="Q2573">
        <v>1.7014818319057001E-2</v>
      </c>
    </row>
    <row r="2574" spans="1:17" hidden="1" x14ac:dyDescent="0.3">
      <c r="A2574" t="s">
        <v>5352</v>
      </c>
      <c r="B2574" t="s">
        <v>5353</v>
      </c>
      <c r="C2574" t="str">
        <f>IFERROR(VLOOKUP(Table1[[#This Row],[Ticker]],[1]!Table2[[Symbol]:[Industry]],2,FALSE),"-")</f>
        <v>-</v>
      </c>
      <c r="D2574" t="s">
        <v>51</v>
      </c>
      <c r="E2574">
        <v>174.57930820000001</v>
      </c>
      <c r="F2574">
        <v>14.66</v>
      </c>
      <c r="G2574">
        <v>-89.411908344377295</v>
      </c>
      <c r="H2574">
        <v>-9.5361067650290394</v>
      </c>
      <c r="I2574">
        <v>-56.404894440143003</v>
      </c>
      <c r="J2574">
        <v>-2.2003383500807998</v>
      </c>
      <c r="K2574">
        <v>16.314602819904401</v>
      </c>
      <c r="L2574">
        <v>21.194083957846999</v>
      </c>
      <c r="M2574">
        <v>37.282977762350598</v>
      </c>
      <c r="N2574">
        <v>0.16960740741522401</v>
      </c>
      <c r="O2574">
        <v>174.21555252387401</v>
      </c>
      <c r="P2574">
        <v>5.0896057347670203</v>
      </c>
    </row>
    <row r="2575" spans="1:17" hidden="1" x14ac:dyDescent="0.3">
      <c r="A2575" t="s">
        <v>5354</v>
      </c>
      <c r="B2575" t="s">
        <v>5355</v>
      </c>
      <c r="C2575" t="str">
        <f>IFERROR(VLOOKUP(Table1[[#This Row],[Ticker]],[1]!Table2[[Symbol]:[Industry]],2,FALSE),"-")</f>
        <v>-</v>
      </c>
      <c r="D2575" t="s">
        <v>950</v>
      </c>
      <c r="E2575">
        <v>174.22</v>
      </c>
      <c r="F2575">
        <v>562.95000000000005</v>
      </c>
      <c r="G2575">
        <v>58.929742154201399</v>
      </c>
      <c r="H2575">
        <v>-5.0815671580435398</v>
      </c>
      <c r="I2575">
        <v>8.8593511258884696</v>
      </c>
      <c r="J2575">
        <v>2.5746680314237702</v>
      </c>
      <c r="K2575">
        <v>577.231580113821</v>
      </c>
      <c r="L2575">
        <v>513.00219474126095</v>
      </c>
      <c r="M2575">
        <v>53.341742906014801</v>
      </c>
      <c r="N2575">
        <v>0.906941288912259</v>
      </c>
      <c r="O2575">
        <v>30.455635491606699</v>
      </c>
      <c r="P2575">
        <v>94.120689655172399</v>
      </c>
      <c r="Q2575">
        <v>9.3185899950792003E-2</v>
      </c>
    </row>
    <row r="2576" spans="1:17" hidden="1" x14ac:dyDescent="0.3">
      <c r="A2576" t="s">
        <v>5356</v>
      </c>
      <c r="B2576" t="s">
        <v>5357</v>
      </c>
      <c r="C2576" t="str">
        <f>IFERROR(VLOOKUP(Table1[[#This Row],[Ticker]],[1]!Table2[[Symbol]:[Industry]],2,FALSE),"-")</f>
        <v>-</v>
      </c>
      <c r="D2576" t="s">
        <v>627</v>
      </c>
      <c r="E2576">
        <v>174.17894000000001</v>
      </c>
      <c r="F2576">
        <v>409.7</v>
      </c>
      <c r="G2576">
        <v>-57.0679582112123</v>
      </c>
      <c r="H2576">
        <v>-2.1550503120742599</v>
      </c>
      <c r="I2576">
        <v>-11.6168491393635</v>
      </c>
      <c r="J2576">
        <v>-3.5035354321723502</v>
      </c>
      <c r="K2576">
        <v>410.19487144032502</v>
      </c>
      <c r="L2576">
        <v>445.812189245127</v>
      </c>
      <c r="M2576">
        <v>49.7708705192099</v>
      </c>
      <c r="N2576">
        <v>0.56156359420561397</v>
      </c>
      <c r="O2576">
        <v>44.691237490846902</v>
      </c>
      <c r="P2576">
        <v>26.9993800371977</v>
      </c>
      <c r="Q2576">
        <v>4.8234320210854997E-2</v>
      </c>
    </row>
    <row r="2577" spans="1:17" hidden="1" x14ac:dyDescent="0.3">
      <c r="A2577" t="s">
        <v>5358</v>
      </c>
      <c r="B2577" t="s">
        <v>5359</v>
      </c>
      <c r="C2577" t="str">
        <f>IFERROR(VLOOKUP(Table1[[#This Row],[Ticker]],[1]!Table2[[Symbol]:[Industry]],2,FALSE),"-")</f>
        <v>-</v>
      </c>
      <c r="D2577" t="s">
        <v>895</v>
      </c>
      <c r="E2577">
        <v>173.99046999999999</v>
      </c>
      <c r="F2577">
        <v>213.09</v>
      </c>
      <c r="G2577">
        <v>25.379513512261902</v>
      </c>
      <c r="H2577">
        <v>20.0778355861049</v>
      </c>
      <c r="I2577">
        <v>5.91725342473904</v>
      </c>
      <c r="J2577">
        <v>-5.1909705915273703</v>
      </c>
      <c r="K2577">
        <v>186.78083084975901</v>
      </c>
      <c r="L2577">
        <v>164.796122353828</v>
      </c>
      <c r="M2577">
        <v>48.327826388296998</v>
      </c>
      <c r="N2577">
        <v>0.24141338439520399</v>
      </c>
      <c r="O2577">
        <v>17.039748463090699</v>
      </c>
      <c r="P2577">
        <v>112.664670658682</v>
      </c>
      <c r="Q2577">
        <v>0.11037403081156701</v>
      </c>
    </row>
    <row r="2578" spans="1:17" hidden="1" x14ac:dyDescent="0.3">
      <c r="A2578" t="s">
        <v>5360</v>
      </c>
      <c r="B2578" t="s">
        <v>5361</v>
      </c>
      <c r="C2578" t="str">
        <f>IFERROR(VLOOKUP(Table1[[#This Row],[Ticker]],[1]!Table2[[Symbol]:[Industry]],2,FALSE),"-")</f>
        <v>-</v>
      </c>
      <c r="D2578" t="s">
        <v>1210</v>
      </c>
      <c r="E2578">
        <v>173.89229774699999</v>
      </c>
      <c r="F2578">
        <v>17.91</v>
      </c>
      <c r="G2578">
        <v>-33.001358384229498</v>
      </c>
      <c r="H2578">
        <v>-6.68531043059554</v>
      </c>
      <c r="I2578">
        <v>-35.5991271188947</v>
      </c>
      <c r="J2578">
        <v>-2.4822244562619198</v>
      </c>
      <c r="K2578">
        <v>19.007058138952601</v>
      </c>
      <c r="L2578">
        <v>20.641592603054502</v>
      </c>
      <c r="M2578">
        <v>32.668910108261997</v>
      </c>
      <c r="N2578">
        <v>0.88854500153716898</v>
      </c>
      <c r="O2578">
        <v>64.154103852596293</v>
      </c>
      <c r="P2578">
        <v>5.3529411764705799</v>
      </c>
      <c r="Q2578">
        <v>1.7778476226197999E-2</v>
      </c>
    </row>
    <row r="2579" spans="1:17" hidden="1" x14ac:dyDescent="0.3">
      <c r="A2579" t="s">
        <v>5362</v>
      </c>
      <c r="B2579" t="s">
        <v>5363</v>
      </c>
      <c r="C2579" t="str">
        <f>IFERROR(VLOOKUP(Table1[[#This Row],[Ticker]],[1]!Table2[[Symbol]:[Industry]],2,FALSE),"-")</f>
        <v>-</v>
      </c>
      <c r="D2579" t="s">
        <v>138</v>
      </c>
      <c r="E2579">
        <v>173.657568</v>
      </c>
      <c r="F2579">
        <v>554.5</v>
      </c>
      <c r="G2579">
        <v>-9.8631022849329604</v>
      </c>
      <c r="H2579">
        <v>-10.745316042967699</v>
      </c>
      <c r="I2579">
        <v>5.5126434956610204</v>
      </c>
      <c r="J2579">
        <v>-3.5418246163132898</v>
      </c>
      <c r="K2579">
        <v>633.44051995461496</v>
      </c>
      <c r="L2579">
        <v>588.49410308458403</v>
      </c>
      <c r="M2579">
        <v>38.3128814253527</v>
      </c>
      <c r="N2579">
        <v>1.03305785123966</v>
      </c>
      <c r="O2579">
        <v>76.609558160504903</v>
      </c>
      <c r="P2579">
        <v>60.817865429234303</v>
      </c>
    </row>
    <row r="2580" spans="1:17" hidden="1" x14ac:dyDescent="0.3">
      <c r="A2580" t="s">
        <v>5364</v>
      </c>
      <c r="B2580" t="s">
        <v>5365</v>
      </c>
      <c r="C2580" t="str">
        <f>IFERROR(VLOOKUP(Table1[[#This Row],[Ticker]],[1]!Table2[[Symbol]:[Industry]],2,FALSE),"-")</f>
        <v>-</v>
      </c>
      <c r="D2580" t="s">
        <v>257</v>
      </c>
      <c r="E2580">
        <v>173.4212928</v>
      </c>
      <c r="F2580">
        <v>291.55</v>
      </c>
      <c r="G2580">
        <v>-1.63567110648396</v>
      </c>
      <c r="H2580">
        <v>2.02911307456875</v>
      </c>
      <c r="I2580">
        <v>-7.0992566342899801</v>
      </c>
      <c r="J2580">
        <v>-5.0125316758285798</v>
      </c>
      <c r="K2580">
        <v>279.89995758879598</v>
      </c>
      <c r="L2580">
        <v>268.52536704352099</v>
      </c>
      <c r="M2580">
        <v>59.1307862875368</v>
      </c>
      <c r="N2580">
        <v>2.6371195795937301</v>
      </c>
      <c r="O2580">
        <v>21.077002229463201</v>
      </c>
      <c r="P2580">
        <v>37.556027364944498</v>
      </c>
      <c r="Q2580">
        <v>4.5437696719078997E-2</v>
      </c>
    </row>
    <row r="2581" spans="1:17" hidden="1" x14ac:dyDescent="0.3">
      <c r="A2581" t="s">
        <v>5366</v>
      </c>
      <c r="B2581" t="s">
        <v>5367</v>
      </c>
      <c r="C2581" t="str">
        <f>IFERROR(VLOOKUP(Table1[[#This Row],[Ticker]],[1]!Table2[[Symbol]:[Industry]],2,FALSE),"-")</f>
        <v>-</v>
      </c>
      <c r="D2581" t="s">
        <v>21</v>
      </c>
      <c r="E2581">
        <v>173.083661624</v>
      </c>
      <c r="F2581">
        <v>115.68</v>
      </c>
      <c r="G2581">
        <v>4.6937427612737999</v>
      </c>
      <c r="H2581">
        <v>4.1405135207149204</v>
      </c>
      <c r="I2581">
        <v>-22.161630259882301</v>
      </c>
      <c r="J2581">
        <v>-5.4228864113385304</v>
      </c>
      <c r="K2581">
        <v>116.377460300363</v>
      </c>
      <c r="L2581">
        <v>117.73299347143799</v>
      </c>
      <c r="M2581">
        <v>53.036883668259897</v>
      </c>
      <c r="N2581">
        <v>2.3206426743017299</v>
      </c>
      <c r="O2581">
        <v>34.681881051175601</v>
      </c>
      <c r="P2581">
        <v>57.817189631650699</v>
      </c>
      <c r="Q2581">
        <v>-0.105334645180615</v>
      </c>
    </row>
    <row r="2582" spans="1:17" hidden="1" x14ac:dyDescent="0.3">
      <c r="A2582" t="s">
        <v>5368</v>
      </c>
      <c r="B2582" t="s">
        <v>5369</v>
      </c>
      <c r="C2582" t="str">
        <f>IFERROR(VLOOKUP(Table1[[#This Row],[Ticker]],[1]!Table2[[Symbol]:[Industry]],2,FALSE),"-")</f>
        <v>-</v>
      </c>
      <c r="D2582" t="s">
        <v>138</v>
      </c>
      <c r="E2582">
        <v>171.99</v>
      </c>
      <c r="F2582">
        <v>189.3</v>
      </c>
      <c r="G2582">
        <v>12.2351267504189</v>
      </c>
      <c r="H2582">
        <v>3.2539142367433</v>
      </c>
      <c r="I2582">
        <v>-11.236133384530101</v>
      </c>
      <c r="J2582">
        <v>1.6712580486895099</v>
      </c>
      <c r="K2582">
        <v>182.66570927218299</v>
      </c>
      <c r="L2582">
        <v>173.060541354778</v>
      </c>
      <c r="M2582">
        <v>67.607379071313204</v>
      </c>
      <c r="N2582">
        <v>0.220926581382242</v>
      </c>
      <c r="O2582">
        <v>45.219228737453697</v>
      </c>
      <c r="P2582">
        <v>51.44</v>
      </c>
      <c r="Q2582">
        <v>8.5833230006061995E-2</v>
      </c>
    </row>
    <row r="2583" spans="1:17" hidden="1" x14ac:dyDescent="0.3">
      <c r="A2583" t="s">
        <v>5370</v>
      </c>
      <c r="B2583" t="s">
        <v>5371</v>
      </c>
      <c r="C2583" t="str">
        <f>IFERROR(VLOOKUP(Table1[[#This Row],[Ticker]],[1]!Table2[[Symbol]:[Industry]],2,FALSE),"-")</f>
        <v>-</v>
      </c>
      <c r="D2583" t="s">
        <v>231</v>
      </c>
      <c r="E2583">
        <v>171.78163695000001</v>
      </c>
      <c r="F2583">
        <v>121.45</v>
      </c>
      <c r="G2583">
        <v>-49.1847462710614</v>
      </c>
      <c r="H2583">
        <v>-8.9277921195227297</v>
      </c>
      <c r="I2583">
        <v>-34.3882914161481</v>
      </c>
      <c r="J2583">
        <v>-4.41876320008459</v>
      </c>
      <c r="K2583">
        <v>132.56893016754401</v>
      </c>
      <c r="L2583">
        <v>143.994979382575</v>
      </c>
      <c r="M2583">
        <v>46.931669364332897</v>
      </c>
      <c r="N2583">
        <v>2.1546189254805999</v>
      </c>
      <c r="O2583">
        <v>68.793742280773898</v>
      </c>
      <c r="P2583">
        <v>8.24420677361854</v>
      </c>
      <c r="Q2583">
        <v>0.108513645601974</v>
      </c>
    </row>
    <row r="2584" spans="1:17" hidden="1" x14ac:dyDescent="0.3">
      <c r="A2584" t="s">
        <v>5372</v>
      </c>
      <c r="B2584" t="s">
        <v>5373</v>
      </c>
      <c r="C2584" t="str">
        <f>IFERROR(VLOOKUP(Table1[[#This Row],[Ticker]],[1]!Table2[[Symbol]:[Industry]],2,FALSE),"-")</f>
        <v>-</v>
      </c>
      <c r="D2584" t="s">
        <v>54</v>
      </c>
      <c r="E2584">
        <v>171.27500000000001</v>
      </c>
      <c r="F2584">
        <v>147.25</v>
      </c>
      <c r="G2584">
        <v>-13.543333887567499</v>
      </c>
      <c r="H2584">
        <v>-7.0683966181169202</v>
      </c>
      <c r="I2584">
        <v>-17.4660799085942</v>
      </c>
      <c r="J2584">
        <v>-1.1581132632912201</v>
      </c>
      <c r="K2584">
        <v>148.023625533386</v>
      </c>
      <c r="L2584">
        <v>133.31422464232301</v>
      </c>
      <c r="M2584">
        <v>55.401811522905099</v>
      </c>
      <c r="N2584">
        <v>0.69473684210526299</v>
      </c>
      <c r="O2584">
        <v>37.7249575551782</v>
      </c>
      <c r="P2584">
        <v>69.058553386911598</v>
      </c>
    </row>
    <row r="2585" spans="1:17" hidden="1" x14ac:dyDescent="0.3">
      <c r="A2585" t="s">
        <v>5374</v>
      </c>
      <c r="B2585" t="s">
        <v>5375</v>
      </c>
      <c r="C2585" t="str">
        <f>IFERROR(VLOOKUP(Table1[[#This Row],[Ticker]],[1]!Table2[[Symbol]:[Industry]],2,FALSE),"-")</f>
        <v>-</v>
      </c>
      <c r="D2585" t="s">
        <v>974</v>
      </c>
      <c r="E2585">
        <v>170.93924999999999</v>
      </c>
      <c r="F2585">
        <v>680</v>
      </c>
      <c r="G2585">
        <v>59.829127998172702</v>
      </c>
      <c r="H2585">
        <v>7.5245107847398298</v>
      </c>
      <c r="I2585">
        <v>8.6381053095713298</v>
      </c>
      <c r="J2585">
        <v>4.69274634300388</v>
      </c>
      <c r="K2585">
        <v>632.95908030115697</v>
      </c>
      <c r="L2585">
        <v>552.54857074627603</v>
      </c>
      <c r="M2585">
        <v>54.995432769600498</v>
      </c>
      <c r="N2585">
        <v>2.4767975784036498</v>
      </c>
      <c r="O2585">
        <v>13.169117647058799</v>
      </c>
      <c r="P2585">
        <v>108.17388642277599</v>
      </c>
      <c r="Q2585">
        <v>0.12775141432658099</v>
      </c>
    </row>
    <row r="2586" spans="1:17" hidden="1" x14ac:dyDescent="0.3">
      <c r="A2586" t="s">
        <v>5376</v>
      </c>
      <c r="B2586" t="s">
        <v>5377</v>
      </c>
      <c r="C2586" t="str">
        <f>IFERROR(VLOOKUP(Table1[[#This Row],[Ticker]],[1]!Table2[[Symbol]:[Industry]],2,FALSE),"-")</f>
        <v>-</v>
      </c>
      <c r="D2586" t="s">
        <v>474</v>
      </c>
      <c r="E2586">
        <v>170.195203268</v>
      </c>
      <c r="F2586">
        <v>7.07</v>
      </c>
      <c r="G2586">
        <v>-15.0310278425509</v>
      </c>
      <c r="H2586">
        <v>-0.22923574027966501</v>
      </c>
      <c r="I2586">
        <v>-33.162281713540601</v>
      </c>
      <c r="J2586">
        <v>-9.1960019267212392</v>
      </c>
      <c r="K2586">
        <v>7.2383110881603896</v>
      </c>
      <c r="L2586">
        <v>7.05752757813916</v>
      </c>
      <c r="M2586">
        <v>45.4962899968531</v>
      </c>
      <c r="N2586">
        <v>1.2725915811686499</v>
      </c>
      <c r="O2586">
        <v>60.195122072292399</v>
      </c>
      <c r="P2586">
        <v>42.601325194775299</v>
      </c>
      <c r="Q2586">
        <v>9.6828588128396995E-2</v>
      </c>
    </row>
    <row r="2587" spans="1:17" hidden="1" x14ac:dyDescent="0.3">
      <c r="A2587" t="s">
        <v>5378</v>
      </c>
      <c r="B2587" t="s">
        <v>5379</v>
      </c>
      <c r="C2587" t="str">
        <f>IFERROR(VLOOKUP(Table1[[#This Row],[Ticker]],[1]!Table2[[Symbol]:[Industry]],2,FALSE),"-")</f>
        <v>-</v>
      </c>
      <c r="D2587" t="s">
        <v>204</v>
      </c>
      <c r="E2587">
        <v>169.82728544</v>
      </c>
      <c r="F2587">
        <v>226.45</v>
      </c>
      <c r="G2587">
        <v>55.221962304139304</v>
      </c>
      <c r="H2587">
        <v>-2.4992242834860301</v>
      </c>
      <c r="I2587">
        <v>45.1191671338552</v>
      </c>
      <c r="J2587">
        <v>-7.8299303352952396</v>
      </c>
      <c r="K2587">
        <v>201.466472969367</v>
      </c>
      <c r="L2587">
        <v>165.30886895453801</v>
      </c>
      <c r="M2587">
        <v>40.837716941547299</v>
      </c>
      <c r="N2587">
        <v>0.42021934878376099</v>
      </c>
      <c r="O2587">
        <v>4.6588650916317098</v>
      </c>
      <c r="P2587">
        <v>122.00980392156799</v>
      </c>
      <c r="Q2587">
        <v>6.6826453115269996E-2</v>
      </c>
    </row>
    <row r="2588" spans="1:17" hidden="1" x14ac:dyDescent="0.3">
      <c r="A2588" t="s">
        <v>5380</v>
      </c>
      <c r="B2588" t="s">
        <v>5381</v>
      </c>
      <c r="C2588" t="str">
        <f>IFERROR(VLOOKUP(Table1[[#This Row],[Ticker]],[1]!Table2[[Symbol]:[Industry]],2,FALSE),"-")</f>
        <v>-</v>
      </c>
      <c r="D2588" t="s">
        <v>410</v>
      </c>
      <c r="E2588">
        <v>169.68111999999999</v>
      </c>
      <c r="F2588">
        <v>10.81</v>
      </c>
      <c r="G2588">
        <v>-17.012804577397901</v>
      </c>
      <c r="H2588">
        <v>-12.2364303692398</v>
      </c>
      <c r="I2588">
        <v>-19.276424736180399</v>
      </c>
      <c r="J2588">
        <v>-10.4257113460959</v>
      </c>
      <c r="K2588">
        <v>11.6461253932651</v>
      </c>
      <c r="L2588">
        <v>11.295205613329401</v>
      </c>
      <c r="M2588">
        <v>35.018607717860299</v>
      </c>
      <c r="N2588">
        <v>0.38946558406587101</v>
      </c>
      <c r="O2588">
        <v>68.825161887141505</v>
      </c>
      <c r="P2588">
        <v>53.3333333333333</v>
      </c>
      <c r="Q2588">
        <v>-1.767360860226E-3</v>
      </c>
    </row>
    <row r="2589" spans="1:17" hidden="1" x14ac:dyDescent="0.3">
      <c r="A2589" t="s">
        <v>5382</v>
      </c>
      <c r="B2589" t="s">
        <v>5383</v>
      </c>
      <c r="C2589" t="str">
        <f>IFERROR(VLOOKUP(Table1[[#This Row],[Ticker]],[1]!Table2[[Symbol]:[Industry]],2,FALSE),"-")</f>
        <v>-</v>
      </c>
      <c r="D2589" t="s">
        <v>410</v>
      </c>
      <c r="E2589">
        <v>169.67713800000001</v>
      </c>
      <c r="F2589">
        <v>23.99</v>
      </c>
      <c r="G2589">
        <v>-78.676686976914098</v>
      </c>
      <c r="H2589">
        <v>-6.0927044002244903</v>
      </c>
      <c r="I2589">
        <v>-45.660176260585303</v>
      </c>
      <c r="J2589">
        <v>-3.0192416689841202</v>
      </c>
      <c r="K2589">
        <v>25.192300086176001</v>
      </c>
      <c r="L2589">
        <v>31.936700047134099</v>
      </c>
      <c r="M2589">
        <v>49.804717331228701</v>
      </c>
      <c r="N2589">
        <v>1.11234602337109</v>
      </c>
      <c r="O2589">
        <v>143.85160483534801</v>
      </c>
      <c r="P2589">
        <v>11.374187558031499</v>
      </c>
      <c r="Q2589">
        <v>0.10307601363118001</v>
      </c>
    </row>
    <row r="2590" spans="1:17" hidden="1" x14ac:dyDescent="0.3">
      <c r="A2590" t="s">
        <v>5384</v>
      </c>
      <c r="B2590" t="s">
        <v>5385</v>
      </c>
      <c r="C2590" t="str">
        <f>IFERROR(VLOOKUP(Table1[[#This Row],[Ticker]],[1]!Table2[[Symbol]:[Industry]],2,FALSE),"-")</f>
        <v>-</v>
      </c>
      <c r="D2590" t="s">
        <v>320</v>
      </c>
      <c r="E2590">
        <v>169.64599049</v>
      </c>
      <c r="F2590">
        <v>2.2999999999999998</v>
      </c>
      <c r="K2590">
        <v>2.2860694928582501</v>
      </c>
      <c r="L2590">
        <v>2.4904968111465999</v>
      </c>
      <c r="M2590">
        <v>41.368652020141496</v>
      </c>
      <c r="N2590">
        <v>1</v>
      </c>
      <c r="Q2590">
        <v>-6.0412528129999996E-4</v>
      </c>
    </row>
    <row r="2591" spans="1:17" hidden="1" x14ac:dyDescent="0.3">
      <c r="A2591" t="s">
        <v>5386</v>
      </c>
      <c r="B2591" t="s">
        <v>5387</v>
      </c>
      <c r="C2591" t="str">
        <f>IFERROR(VLOOKUP(Table1[[#This Row],[Ticker]],[1]!Table2[[Symbol]:[Industry]],2,FALSE),"-")</f>
        <v>-</v>
      </c>
      <c r="D2591" t="s">
        <v>959</v>
      </c>
      <c r="E2591">
        <v>169.53988831800001</v>
      </c>
      <c r="F2591">
        <v>14.97</v>
      </c>
      <c r="G2591">
        <v>118.404486562926</v>
      </c>
      <c r="H2591">
        <v>61.125921487131997</v>
      </c>
      <c r="I2591">
        <v>80.695210413986302</v>
      </c>
      <c r="J2591">
        <v>24.6877897932774</v>
      </c>
      <c r="K2591">
        <v>10.3374950525484</v>
      </c>
      <c r="L2591">
        <v>8.9333816540863502</v>
      </c>
      <c r="M2591">
        <v>82.070489819115593</v>
      </c>
      <c r="N2591">
        <v>1.0718835142952701</v>
      </c>
      <c r="O2591">
        <v>0</v>
      </c>
      <c r="P2591">
        <v>174.67889908256799</v>
      </c>
      <c r="Q2591">
        <v>-7.4033946797035996E-2</v>
      </c>
    </row>
    <row r="2592" spans="1:17" hidden="1" x14ac:dyDescent="0.3">
      <c r="A2592" t="s">
        <v>5388</v>
      </c>
      <c r="B2592" t="s">
        <v>5389</v>
      </c>
      <c r="C2592" t="str">
        <f>IFERROR(VLOOKUP(Table1[[#This Row],[Ticker]],[1]!Table2[[Symbol]:[Industry]],2,FALSE),"-")</f>
        <v>-</v>
      </c>
      <c r="D2592" t="s">
        <v>21</v>
      </c>
      <c r="E2592">
        <v>169.131888</v>
      </c>
      <c r="F2592">
        <v>122</v>
      </c>
      <c r="G2592">
        <v>-6.1735098250120197</v>
      </c>
      <c r="H2592">
        <v>10.781298789568099</v>
      </c>
      <c r="I2592">
        <v>-5.0717137114111797</v>
      </c>
      <c r="J2592">
        <v>-2.6765573103108098</v>
      </c>
      <c r="K2592">
        <v>115.493075750375</v>
      </c>
      <c r="L2592">
        <v>109.16987279422</v>
      </c>
      <c r="M2592">
        <v>59.477289706969898</v>
      </c>
      <c r="N2592">
        <v>0.65246753246753197</v>
      </c>
      <c r="O2592">
        <v>22.9098360655737</v>
      </c>
      <c r="P2592">
        <v>41.531322505800397</v>
      </c>
      <c r="Q2592">
        <v>6.6481828149495006E-2</v>
      </c>
    </row>
    <row r="2593" spans="1:17" hidden="1" x14ac:dyDescent="0.3">
      <c r="A2593" t="s">
        <v>5390</v>
      </c>
      <c r="B2593" t="s">
        <v>5391</v>
      </c>
      <c r="C2593" t="str">
        <f>IFERROR(VLOOKUP(Table1[[#This Row],[Ticker]],[1]!Table2[[Symbol]:[Industry]],2,FALSE),"-")</f>
        <v>-</v>
      </c>
      <c r="D2593" t="s">
        <v>517</v>
      </c>
      <c r="E2593">
        <v>168.03990300000001</v>
      </c>
      <c r="F2593">
        <v>17.010000000000002</v>
      </c>
      <c r="G2593">
        <v>-38.168145350614303</v>
      </c>
      <c r="H2593">
        <v>11.756265851491699</v>
      </c>
      <c r="I2593">
        <v>-13.2245396518848</v>
      </c>
      <c r="J2593">
        <v>-9.0191899965186497</v>
      </c>
      <c r="K2593">
        <v>15.9303525278359</v>
      </c>
      <c r="L2593">
        <v>16.5015627674094</v>
      </c>
      <c r="M2593">
        <v>57.2343046514668</v>
      </c>
      <c r="N2593">
        <v>2.1773817313908999</v>
      </c>
      <c r="O2593">
        <v>75.426219870664198</v>
      </c>
      <c r="P2593">
        <v>38.068181818181799</v>
      </c>
      <c r="Q2593">
        <v>3.7843375879910001E-3</v>
      </c>
    </row>
    <row r="2594" spans="1:17" hidden="1" x14ac:dyDescent="0.3">
      <c r="A2594" t="s">
        <v>5392</v>
      </c>
      <c r="B2594" t="s">
        <v>5393</v>
      </c>
      <c r="C2594" t="str">
        <f>IFERROR(VLOOKUP(Table1[[#This Row],[Ticker]],[1]!Table2[[Symbol]:[Industry]],2,FALSE),"-")</f>
        <v>-</v>
      </c>
      <c r="E2594">
        <v>167.93593794200001</v>
      </c>
      <c r="F2594">
        <v>10.82</v>
      </c>
      <c r="G2594">
        <v>-17.372023258052501</v>
      </c>
      <c r="H2594">
        <v>-1.8558838476144699</v>
      </c>
      <c r="I2594">
        <v>-23.777555318430299</v>
      </c>
      <c r="J2594">
        <v>6.2427463430038799</v>
      </c>
      <c r="K2594">
        <v>11.004225498935799</v>
      </c>
      <c r="L2594">
        <v>11.303413256925401</v>
      </c>
      <c r="M2594">
        <v>77.229467019040797</v>
      </c>
      <c r="N2594">
        <v>1.3674187559034201</v>
      </c>
      <c r="O2594">
        <v>61.8299445471349</v>
      </c>
      <c r="P2594">
        <v>17.480998914223601</v>
      </c>
      <c r="Q2594">
        <v>8.7480319608136001E-2</v>
      </c>
    </row>
    <row r="2595" spans="1:17" hidden="1" x14ac:dyDescent="0.3">
      <c r="A2595" t="s">
        <v>5394</v>
      </c>
      <c r="B2595" t="s">
        <v>5395</v>
      </c>
      <c r="C2595" t="str">
        <f>IFERROR(VLOOKUP(Table1[[#This Row],[Ticker]],[1]!Table2[[Symbol]:[Industry]],2,FALSE),"-")</f>
        <v>-</v>
      </c>
      <c r="D2595" t="s">
        <v>51</v>
      </c>
      <c r="E2595">
        <v>167.88</v>
      </c>
      <c r="F2595">
        <v>291.05</v>
      </c>
      <c r="G2595">
        <v>381.40140514448802</v>
      </c>
      <c r="H2595">
        <v>67.100234593101106</v>
      </c>
      <c r="I2595">
        <v>212.36650937712</v>
      </c>
      <c r="J2595">
        <v>7.6053967257964601</v>
      </c>
      <c r="K2595">
        <v>204.89027412087199</v>
      </c>
      <c r="L2595">
        <v>141.553713237907</v>
      </c>
      <c r="M2595">
        <v>97.576753304977203</v>
      </c>
      <c r="N2595">
        <v>1.05274594837661</v>
      </c>
      <c r="O2595">
        <v>0</v>
      </c>
      <c r="P2595">
        <v>442.19448584202598</v>
      </c>
      <c r="Q2595">
        <v>0.147184406181676</v>
      </c>
    </row>
    <row r="2596" spans="1:17" hidden="1" x14ac:dyDescent="0.3">
      <c r="A2596" t="s">
        <v>5396</v>
      </c>
      <c r="B2596" t="s">
        <v>5397</v>
      </c>
      <c r="C2596" t="str">
        <f>IFERROR(VLOOKUP(Table1[[#This Row],[Ticker]],[1]!Table2[[Symbol]:[Industry]],2,FALSE),"-")</f>
        <v>-</v>
      </c>
      <c r="D2596" t="s">
        <v>204</v>
      </c>
      <c r="E2596">
        <v>167.69258841800001</v>
      </c>
      <c r="F2596">
        <v>109.02</v>
      </c>
      <c r="G2596">
        <v>-43.928143549137097</v>
      </c>
      <c r="H2596">
        <v>-1.7534017231240799</v>
      </c>
      <c r="I2596">
        <v>-23.2151589098223</v>
      </c>
      <c r="J2596">
        <v>0.23708376252817401</v>
      </c>
      <c r="K2596">
        <v>109.931562309049</v>
      </c>
      <c r="L2596">
        <v>113.292521040439</v>
      </c>
      <c r="M2596">
        <v>47.950648970269903</v>
      </c>
      <c r="N2596">
        <v>1.3480126359108999</v>
      </c>
      <c r="O2596">
        <v>23.601174096495999</v>
      </c>
      <c r="P2596">
        <v>12.9740932642486</v>
      </c>
      <c r="Q2596">
        <v>3.0572427463299999E-4</v>
      </c>
    </row>
    <row r="2597" spans="1:17" hidden="1" x14ac:dyDescent="0.3">
      <c r="A2597" t="s">
        <v>5398</v>
      </c>
      <c r="B2597" t="s">
        <v>5399</v>
      </c>
      <c r="C2597" t="str">
        <f>IFERROR(VLOOKUP(Table1[[#This Row],[Ticker]],[1]!Table2[[Symbol]:[Industry]],2,FALSE),"-")</f>
        <v>-</v>
      </c>
      <c r="D2597" t="s">
        <v>54</v>
      </c>
      <c r="E2597">
        <v>167.68814850000001</v>
      </c>
      <c r="F2597">
        <v>147.25</v>
      </c>
      <c r="G2597">
        <v>-38.3902551121977</v>
      </c>
      <c r="H2597">
        <v>-6.7784481645086796</v>
      </c>
      <c r="I2597">
        <v>-21.0915840972384</v>
      </c>
      <c r="J2597">
        <v>-5.2938541532740198</v>
      </c>
      <c r="K2597">
        <v>154.03667519804</v>
      </c>
      <c r="L2597">
        <v>161.50381537704601</v>
      </c>
      <c r="M2597">
        <v>46.779555165796602</v>
      </c>
      <c r="N2597">
        <v>0.73088640453171805</v>
      </c>
      <c r="O2597">
        <v>48.590831918505899</v>
      </c>
      <c r="P2597">
        <v>5.9352517985611497</v>
      </c>
      <c r="Q2597">
        <v>-8.5451152822634005E-2</v>
      </c>
    </row>
    <row r="2598" spans="1:17" hidden="1" x14ac:dyDescent="0.3">
      <c r="A2598" t="s">
        <v>5400</v>
      </c>
      <c r="B2598" t="s">
        <v>5401</v>
      </c>
      <c r="C2598" t="str">
        <f>IFERROR(VLOOKUP(Table1[[#This Row],[Ticker]],[1]!Table2[[Symbol]:[Industry]],2,FALSE),"-")</f>
        <v>-</v>
      </c>
      <c r="D2598" t="s">
        <v>127</v>
      </c>
      <c r="E2598">
        <v>166.91804010000001</v>
      </c>
      <c r="F2598">
        <v>69.45</v>
      </c>
      <c r="G2598">
        <v>-53.379935194757103</v>
      </c>
      <c r="H2598">
        <v>-1.22603153309692</v>
      </c>
      <c r="I2598">
        <v>-28.487845325764699</v>
      </c>
      <c r="J2598">
        <v>-7.13060291962391</v>
      </c>
      <c r="K2598">
        <v>69.238478398955095</v>
      </c>
      <c r="L2598">
        <v>78.000595570025894</v>
      </c>
      <c r="M2598">
        <v>60.045491433009801</v>
      </c>
      <c r="N2598">
        <v>2.4954760878931399</v>
      </c>
      <c r="O2598">
        <v>81.425485961123101</v>
      </c>
      <c r="P2598">
        <v>13.480392156862701</v>
      </c>
    </row>
    <row r="2599" spans="1:17" hidden="1" x14ac:dyDescent="0.3">
      <c r="A2599" t="s">
        <v>5402</v>
      </c>
      <c r="B2599" t="s">
        <v>5403</v>
      </c>
      <c r="C2599" t="str">
        <f>IFERROR(VLOOKUP(Table1[[#This Row],[Ticker]],[1]!Table2[[Symbol]:[Industry]],2,FALSE),"-")</f>
        <v>-</v>
      </c>
      <c r="D2599" t="s">
        <v>627</v>
      </c>
      <c r="E2599">
        <v>166.79075</v>
      </c>
      <c r="F2599">
        <v>69</v>
      </c>
      <c r="G2599">
        <v>-59.266088105533797</v>
      </c>
      <c r="H2599">
        <v>-1.94597393770455</v>
      </c>
      <c r="I2599">
        <v>-18.906757874695899</v>
      </c>
      <c r="J2599">
        <v>1.3360596028607199</v>
      </c>
      <c r="K2599">
        <v>68.594218313972107</v>
      </c>
      <c r="L2599">
        <v>73.728664648586701</v>
      </c>
      <c r="M2599">
        <v>42.840167904265698</v>
      </c>
      <c r="N2599">
        <v>0.97799999999999998</v>
      </c>
      <c r="O2599">
        <v>46.376811594202898</v>
      </c>
      <c r="P2599">
        <v>33.980582524271803</v>
      </c>
    </row>
    <row r="2600" spans="1:17" hidden="1" x14ac:dyDescent="0.3">
      <c r="A2600" t="s">
        <v>5404</v>
      </c>
      <c r="B2600" t="s">
        <v>5405</v>
      </c>
      <c r="C2600" t="str">
        <f>IFERROR(VLOOKUP(Table1[[#This Row],[Ticker]],[1]!Table2[[Symbol]:[Industry]],2,FALSE),"-")</f>
        <v>-</v>
      </c>
      <c r="D2600" t="s">
        <v>627</v>
      </c>
      <c r="E2600">
        <v>166.53964823999999</v>
      </c>
      <c r="F2600">
        <v>88.85</v>
      </c>
      <c r="G2600">
        <v>1.2450624093676099</v>
      </c>
      <c r="H2600">
        <v>-11.440819298529201</v>
      </c>
      <c r="I2600">
        <v>1.2983247008807399</v>
      </c>
      <c r="J2600">
        <v>-6.5402560054778203</v>
      </c>
      <c r="K2600">
        <v>88.267504798966797</v>
      </c>
      <c r="L2600">
        <v>77.674831493597594</v>
      </c>
      <c r="M2600">
        <v>37.672527926569003</v>
      </c>
      <c r="N2600">
        <v>0.302992311741624</v>
      </c>
      <c r="O2600">
        <v>22.453573438379301</v>
      </c>
      <c r="P2600">
        <v>53.454231433506003</v>
      </c>
      <c r="Q2600">
        <v>3.7043803339367E-2</v>
      </c>
    </row>
    <row r="2601" spans="1:17" hidden="1" x14ac:dyDescent="0.3">
      <c r="A2601" t="s">
        <v>5406</v>
      </c>
      <c r="B2601" t="s">
        <v>5407</v>
      </c>
      <c r="C2601" t="str">
        <f>IFERROR(VLOOKUP(Table1[[#This Row],[Ticker]],[1]!Table2[[Symbol]:[Industry]],2,FALSE),"-")</f>
        <v>-</v>
      </c>
      <c r="D2601" t="s">
        <v>231</v>
      </c>
      <c r="E2601">
        <v>166.40639999999999</v>
      </c>
      <c r="F2601">
        <v>177.95</v>
      </c>
      <c r="G2601">
        <v>96.934724002254995</v>
      </c>
      <c r="H2601">
        <v>21.519730033414501</v>
      </c>
      <c r="I2601">
        <v>-12.4379742312474</v>
      </c>
      <c r="J2601">
        <v>18.248345851209301</v>
      </c>
      <c r="K2601">
        <v>150.588419227185</v>
      </c>
      <c r="L2601">
        <v>154.10039264266899</v>
      </c>
      <c r="M2601">
        <v>71.062916601645298</v>
      </c>
      <c r="N2601">
        <v>2.1785273549979398</v>
      </c>
      <c r="O2601">
        <v>56.4203427929193</v>
      </c>
      <c r="P2601">
        <v>173.76923076923001</v>
      </c>
    </row>
    <row r="2602" spans="1:17" hidden="1" x14ac:dyDescent="0.3">
      <c r="A2602" t="s">
        <v>5408</v>
      </c>
      <c r="B2602" t="s">
        <v>5409</v>
      </c>
      <c r="C2602" t="str">
        <f>IFERROR(VLOOKUP(Table1[[#This Row],[Ticker]],[1]!Table2[[Symbol]:[Industry]],2,FALSE),"-")</f>
        <v>-</v>
      </c>
      <c r="D2602" t="s">
        <v>276</v>
      </c>
      <c r="E2602">
        <v>166.03326905</v>
      </c>
      <c r="F2602">
        <v>301.64999999999998</v>
      </c>
      <c r="G2602">
        <v>44.978584253787602</v>
      </c>
      <c r="H2602">
        <v>77.747512652333697</v>
      </c>
      <c r="I2602">
        <v>80.837348479742701</v>
      </c>
      <c r="J2602">
        <v>-9.16117478460143</v>
      </c>
      <c r="K2602">
        <v>218.17630132952601</v>
      </c>
      <c r="L2602">
        <v>177.69844071092399</v>
      </c>
      <c r="M2602">
        <v>64.893560244476802</v>
      </c>
      <c r="N2602">
        <v>2.3217548493149698</v>
      </c>
      <c r="O2602">
        <v>10.5420188960716</v>
      </c>
      <c r="P2602">
        <v>125.532710280373</v>
      </c>
      <c r="Q2602">
        <v>4.8841517076390999E-2</v>
      </c>
    </row>
    <row r="2603" spans="1:17" hidden="1" x14ac:dyDescent="0.3">
      <c r="A2603" t="s">
        <v>5410</v>
      </c>
      <c r="B2603" t="s">
        <v>5411</v>
      </c>
      <c r="C2603" t="str">
        <f>IFERROR(VLOOKUP(Table1[[#This Row],[Ticker]],[1]!Table2[[Symbol]:[Industry]],2,FALSE),"-")</f>
        <v>-</v>
      </c>
      <c r="D2603" t="s">
        <v>138</v>
      </c>
      <c r="E2603">
        <v>165.683742</v>
      </c>
      <c r="F2603">
        <v>3.26</v>
      </c>
      <c r="G2603">
        <v>-23.531911843021501</v>
      </c>
      <c r="H2603">
        <v>-14.7459739377045</v>
      </c>
      <c r="I2603">
        <v>-24.831671306443699</v>
      </c>
      <c r="J2603">
        <v>-3.2627481624905998</v>
      </c>
      <c r="K2603">
        <v>3.4353355242142301</v>
      </c>
      <c r="L2603">
        <v>3.6330016054955601</v>
      </c>
      <c r="M2603">
        <v>30.137942636557401</v>
      </c>
      <c r="N2603">
        <v>0.36765284908314599</v>
      </c>
      <c r="O2603">
        <v>49.386503067484597</v>
      </c>
      <c r="P2603">
        <v>16.8458781362007</v>
      </c>
      <c r="Q2603">
        <v>8.1962362317347007E-2</v>
      </c>
    </row>
    <row r="2604" spans="1:17" hidden="1" x14ac:dyDescent="0.3">
      <c r="A2604" t="s">
        <v>5412</v>
      </c>
      <c r="B2604" t="s">
        <v>5413</v>
      </c>
      <c r="C2604" t="str">
        <f>IFERROR(VLOOKUP(Table1[[#This Row],[Ticker]],[1]!Table2[[Symbol]:[Industry]],2,FALSE),"-")</f>
        <v>-</v>
      </c>
      <c r="D2604" t="s">
        <v>5414</v>
      </c>
      <c r="E2604">
        <v>165.35958009999999</v>
      </c>
      <c r="F2604">
        <v>67</v>
      </c>
      <c r="G2604">
        <v>12.765411832942799</v>
      </c>
      <c r="H2604">
        <v>20.2861689194383</v>
      </c>
      <c r="I2604">
        <v>29.332861890347498</v>
      </c>
      <c r="J2604">
        <v>7.7587971963175101E-2</v>
      </c>
      <c r="K2604">
        <v>62.125737088442399</v>
      </c>
      <c r="M2604">
        <v>62.159483124733697</v>
      </c>
      <c r="N2604">
        <v>0.55068024146319405</v>
      </c>
      <c r="O2604">
        <v>22.9850746268656</v>
      </c>
      <c r="P2604">
        <v>69.6202531645569</v>
      </c>
    </row>
    <row r="2605" spans="1:17" hidden="1" x14ac:dyDescent="0.3">
      <c r="A2605" t="s">
        <v>5415</v>
      </c>
      <c r="B2605" t="s">
        <v>5416</v>
      </c>
      <c r="C2605" t="str">
        <f>IFERROR(VLOOKUP(Table1[[#This Row],[Ticker]],[1]!Table2[[Symbol]:[Industry]],2,FALSE),"-")</f>
        <v>-</v>
      </c>
      <c r="E2605">
        <v>165.2</v>
      </c>
      <c r="F2605">
        <v>149.19999999999999</v>
      </c>
      <c r="G2605">
        <v>318.34278187807899</v>
      </c>
      <c r="H2605">
        <v>-34.700901101371997</v>
      </c>
      <c r="I2605">
        <v>-30.5555665953908</v>
      </c>
      <c r="J2605">
        <v>-5.5205789144158501</v>
      </c>
      <c r="K2605">
        <v>187.79411790937101</v>
      </c>
      <c r="L2605">
        <v>140.78496919652599</v>
      </c>
      <c r="M2605">
        <v>39.6075727767372</v>
      </c>
      <c r="N2605">
        <v>1.4894714062588199</v>
      </c>
      <c r="O2605">
        <v>75.871313672922199</v>
      </c>
      <c r="P2605">
        <v>347.37631184407701</v>
      </c>
    </row>
    <row r="2606" spans="1:17" hidden="1" x14ac:dyDescent="0.3">
      <c r="A2606" t="s">
        <v>5417</v>
      </c>
      <c r="B2606" t="s">
        <v>5418</v>
      </c>
      <c r="C2606" t="str">
        <f>IFERROR(VLOOKUP(Table1[[#This Row],[Ticker]],[1]!Table2[[Symbol]:[Industry]],2,FALSE),"-")</f>
        <v>-</v>
      </c>
      <c r="D2606" t="s">
        <v>276</v>
      </c>
      <c r="E2606">
        <v>165.12812606</v>
      </c>
      <c r="F2606">
        <v>177.3</v>
      </c>
      <c r="G2606">
        <v>-2.5713331043726702</v>
      </c>
      <c r="H2606">
        <v>-4.4034408564191203</v>
      </c>
      <c r="I2606">
        <v>-18.332817365456499</v>
      </c>
      <c r="J2606">
        <v>2.5274418786985602</v>
      </c>
      <c r="K2606">
        <v>178.801546157231</v>
      </c>
      <c r="L2606">
        <v>164.73695254403901</v>
      </c>
      <c r="M2606">
        <v>47.899580687114302</v>
      </c>
      <c r="N2606">
        <v>0.88775812360170903</v>
      </c>
      <c r="O2606">
        <v>27.100958826847101</v>
      </c>
      <c r="P2606">
        <v>61.181818181818102</v>
      </c>
      <c r="Q2606">
        <v>4.2726531305730002E-2</v>
      </c>
    </row>
    <row r="2607" spans="1:17" hidden="1" x14ac:dyDescent="0.3">
      <c r="A2607" t="s">
        <v>5419</v>
      </c>
      <c r="B2607" t="s">
        <v>5420</v>
      </c>
      <c r="C2607" t="str">
        <f>IFERROR(VLOOKUP(Table1[[#This Row],[Ticker]],[1]!Table2[[Symbol]:[Industry]],2,FALSE),"-")</f>
        <v>-</v>
      </c>
      <c r="D2607" t="s">
        <v>5421</v>
      </c>
      <c r="E2607">
        <v>165.0564</v>
      </c>
      <c r="F2607">
        <v>160.05000000000001</v>
      </c>
      <c r="G2607">
        <v>-62.373804851463298</v>
      </c>
      <c r="H2607">
        <v>-10.5410624585497</v>
      </c>
      <c r="I2607">
        <v>-8.1989789313955797</v>
      </c>
      <c r="J2607">
        <v>-3.5841767339191701</v>
      </c>
      <c r="K2607">
        <v>166.08270096076899</v>
      </c>
      <c r="L2607">
        <v>168.83267469096401</v>
      </c>
      <c r="M2607">
        <v>38.757767549470202</v>
      </c>
      <c r="N2607">
        <v>0.35591612417808799</v>
      </c>
      <c r="O2607">
        <v>62.449234614182998</v>
      </c>
      <c r="P2607">
        <v>39.173913043478201</v>
      </c>
    </row>
    <row r="2608" spans="1:17" hidden="1" x14ac:dyDescent="0.3">
      <c r="A2608" t="s">
        <v>5422</v>
      </c>
      <c r="B2608" t="s">
        <v>5423</v>
      </c>
      <c r="C2608" t="str">
        <f>IFERROR(VLOOKUP(Table1[[#This Row],[Ticker]],[1]!Table2[[Symbol]:[Industry]],2,FALSE),"-")</f>
        <v>-</v>
      </c>
      <c r="D2608" t="s">
        <v>138</v>
      </c>
      <c r="E2608">
        <v>164.95916</v>
      </c>
      <c r="F2608">
        <v>68.45</v>
      </c>
      <c r="G2608">
        <v>3.62150879369098</v>
      </c>
      <c r="H2608">
        <v>-0.105765380734765</v>
      </c>
      <c r="I2608">
        <v>-18.634688544646298</v>
      </c>
      <c r="J2608">
        <v>1.1780053071473</v>
      </c>
      <c r="K2608">
        <v>67.412065986460902</v>
      </c>
      <c r="L2608">
        <v>63.910822312734702</v>
      </c>
      <c r="M2608">
        <v>41.900690531732202</v>
      </c>
      <c r="N2608">
        <v>0.104530544199752</v>
      </c>
      <c r="O2608">
        <v>42.731921110299403</v>
      </c>
      <c r="P2608">
        <v>49.781181619256003</v>
      </c>
      <c r="Q2608">
        <v>8.2875014655121995E-2</v>
      </c>
    </row>
    <row r="2609" spans="1:17" hidden="1" x14ac:dyDescent="0.3">
      <c r="A2609" t="s">
        <v>5424</v>
      </c>
      <c r="B2609" t="s">
        <v>5425</v>
      </c>
      <c r="C2609" t="str">
        <f>IFERROR(VLOOKUP(Table1[[#This Row],[Ticker]],[1]!Table2[[Symbol]:[Industry]],2,FALSE),"-")</f>
        <v>-</v>
      </c>
      <c r="D2609" t="s">
        <v>443</v>
      </c>
      <c r="E2609">
        <v>164.15036581999999</v>
      </c>
      <c r="F2609">
        <v>9.14</v>
      </c>
      <c r="G2609">
        <v>27.205786273317301</v>
      </c>
      <c r="H2609">
        <v>-14.781222979850099</v>
      </c>
      <c r="I2609">
        <v>-7.4086086442264598</v>
      </c>
      <c r="J2609">
        <v>-2.5238319063329699</v>
      </c>
      <c r="K2609">
        <v>9.3123806019806405</v>
      </c>
      <c r="L2609">
        <v>8.5926591193819792</v>
      </c>
      <c r="M2609">
        <v>52.930686820010699</v>
      </c>
      <c r="N2609">
        <v>0.64686716585243098</v>
      </c>
      <c r="O2609">
        <v>77.242888402625795</v>
      </c>
      <c r="P2609">
        <v>86.530612244897895</v>
      </c>
      <c r="Q2609">
        <v>0.118934906796458</v>
      </c>
    </row>
    <row r="2610" spans="1:17" hidden="1" x14ac:dyDescent="0.3">
      <c r="A2610" t="s">
        <v>5426</v>
      </c>
      <c r="B2610" t="s">
        <v>5427</v>
      </c>
      <c r="C2610" t="str">
        <f>IFERROR(VLOOKUP(Table1[[#This Row],[Ticker]],[1]!Table2[[Symbol]:[Industry]],2,FALSE),"-")</f>
        <v>-</v>
      </c>
      <c r="D2610" t="s">
        <v>627</v>
      </c>
      <c r="E2610">
        <v>163.73981602000001</v>
      </c>
      <c r="F2610">
        <v>12.2</v>
      </c>
      <c r="G2610">
        <v>-28.5392960286019</v>
      </c>
      <c r="H2610">
        <v>-7.5534505732185799</v>
      </c>
      <c r="I2610">
        <v>-29.810253350328701</v>
      </c>
      <c r="J2610">
        <v>-5.74849598274547</v>
      </c>
      <c r="K2610">
        <v>12.677338295760601</v>
      </c>
      <c r="L2610">
        <v>13.0989504947116</v>
      </c>
      <c r="M2610">
        <v>26.358251835201401</v>
      </c>
      <c r="N2610">
        <v>0.942322465472892</v>
      </c>
      <c r="O2610">
        <v>59.016393442622899</v>
      </c>
      <c r="P2610">
        <v>9.8109810981097993</v>
      </c>
      <c r="Q2610">
        <v>-3.4943152942577001E-2</v>
      </c>
    </row>
    <row r="2611" spans="1:17" hidden="1" x14ac:dyDescent="0.3">
      <c r="A2611" t="s">
        <v>5428</v>
      </c>
      <c r="B2611" t="s">
        <v>5429</v>
      </c>
      <c r="C2611" t="str">
        <f>IFERROR(VLOOKUP(Table1[[#This Row],[Ticker]],[1]!Table2[[Symbol]:[Industry]],2,FALSE),"-")</f>
        <v>-</v>
      </c>
      <c r="D2611" t="s">
        <v>46</v>
      </c>
      <c r="E2611">
        <v>163.61165069</v>
      </c>
      <c r="F2611">
        <v>8.74</v>
      </c>
      <c r="G2611">
        <v>19.102063254339999</v>
      </c>
      <c r="H2611">
        <v>0.63618568670859299</v>
      </c>
      <c r="I2611">
        <v>-16.9469542255341</v>
      </c>
      <c r="J2611">
        <v>-0.58417673391918201</v>
      </c>
      <c r="K2611">
        <v>7.5017357411788801</v>
      </c>
      <c r="L2611">
        <v>7.6769748741086801</v>
      </c>
      <c r="M2611">
        <v>81.966033620015295</v>
      </c>
      <c r="N2611">
        <v>2.15730571034964</v>
      </c>
      <c r="O2611">
        <v>17.2768878718535</v>
      </c>
      <c r="P2611">
        <v>68.076923076922995</v>
      </c>
      <c r="Q2611">
        <v>-0.131470586561661</v>
      </c>
    </row>
    <row r="2612" spans="1:17" hidden="1" x14ac:dyDescent="0.3">
      <c r="A2612" t="s">
        <v>5430</v>
      </c>
      <c r="B2612" t="s">
        <v>5431</v>
      </c>
      <c r="C2612" t="str">
        <f>IFERROR(VLOOKUP(Table1[[#This Row],[Ticker]],[1]!Table2[[Symbol]:[Industry]],2,FALSE),"-")</f>
        <v>-</v>
      </c>
      <c r="D2612" t="s">
        <v>741</v>
      </c>
      <c r="E2612">
        <v>163.46488893</v>
      </c>
      <c r="F2612">
        <v>76.77</v>
      </c>
      <c r="G2612">
        <v>19.8032284675024</v>
      </c>
      <c r="H2612">
        <v>-3.4805007919245101</v>
      </c>
      <c r="I2612">
        <v>-15.5831924780036</v>
      </c>
      <c r="J2612">
        <v>-1.6506035616205801</v>
      </c>
      <c r="K2612">
        <v>79.024175218289102</v>
      </c>
      <c r="L2612">
        <v>73.832907877735806</v>
      </c>
      <c r="M2612">
        <v>88.374458321217901</v>
      </c>
      <c r="N2612">
        <v>0.52456387609293098</v>
      </c>
      <c r="O2612">
        <v>17.624071903087099</v>
      </c>
      <c r="P2612">
        <v>52.593917710196699</v>
      </c>
      <c r="Q2612">
        <v>2.2514289353509E-2</v>
      </c>
    </row>
    <row r="2613" spans="1:17" hidden="1" x14ac:dyDescent="0.3">
      <c r="A2613" t="s">
        <v>5432</v>
      </c>
      <c r="B2613" t="s">
        <v>5433</v>
      </c>
      <c r="C2613" t="str">
        <f>IFERROR(VLOOKUP(Table1[[#This Row],[Ticker]],[1]!Table2[[Symbol]:[Industry]],2,FALSE),"-")</f>
        <v>-</v>
      </c>
      <c r="D2613" t="s">
        <v>46</v>
      </c>
      <c r="E2613">
        <v>163.30632507000001</v>
      </c>
      <c r="F2613">
        <v>96.59</v>
      </c>
      <c r="G2613">
        <v>20.556062724104802</v>
      </c>
      <c r="H2613">
        <v>-8.74462193384168</v>
      </c>
      <c r="I2613">
        <v>-25.2516329559983</v>
      </c>
      <c r="J2613">
        <v>-2.6044813024470899</v>
      </c>
      <c r="K2613">
        <v>100.61329244094701</v>
      </c>
      <c r="L2613">
        <v>98.164774862082893</v>
      </c>
      <c r="M2613">
        <v>39.097731393292101</v>
      </c>
      <c r="N2613">
        <v>0.55927369341911504</v>
      </c>
      <c r="O2613">
        <v>64.458018428408707</v>
      </c>
      <c r="P2613">
        <v>83.910891089108901</v>
      </c>
      <c r="Q2613">
        <v>5.9346586878655003E-2</v>
      </c>
    </row>
    <row r="2614" spans="1:17" hidden="1" x14ac:dyDescent="0.3">
      <c r="A2614" t="s">
        <v>5434</v>
      </c>
      <c r="B2614" t="s">
        <v>5435</v>
      </c>
      <c r="C2614" t="str">
        <f>IFERROR(VLOOKUP(Table1[[#This Row],[Ticker]],[1]!Table2[[Symbol]:[Industry]],2,FALSE),"-")</f>
        <v>-</v>
      </c>
      <c r="D2614" t="s">
        <v>1210</v>
      </c>
      <c r="E2614">
        <v>162.44800000000001</v>
      </c>
      <c r="F2614">
        <v>13.31</v>
      </c>
      <c r="G2614">
        <v>-38.826820376029403</v>
      </c>
      <c r="H2614">
        <v>0.397776062295431</v>
      </c>
      <c r="I2614">
        <v>-43.751572939053702</v>
      </c>
      <c r="J2614">
        <v>5.6607543285301203</v>
      </c>
      <c r="K2614">
        <v>13.529308662237201</v>
      </c>
      <c r="L2614">
        <v>15.313601222593</v>
      </c>
      <c r="M2614">
        <v>54.035708796948299</v>
      </c>
      <c r="N2614">
        <v>0.23304724776847499</v>
      </c>
      <c r="O2614">
        <v>66.716754320060105</v>
      </c>
      <c r="P2614">
        <v>29.223300970873701</v>
      </c>
      <c r="Q2614">
        <v>9.4860214751480001E-2</v>
      </c>
    </row>
    <row r="2615" spans="1:17" hidden="1" x14ac:dyDescent="0.3">
      <c r="A2615" t="s">
        <v>5436</v>
      </c>
      <c r="B2615" t="s">
        <v>5437</v>
      </c>
      <c r="C2615" t="str">
        <f>IFERROR(VLOOKUP(Table1[[#This Row],[Ticker]],[1]!Table2[[Symbol]:[Industry]],2,FALSE),"-")</f>
        <v>-</v>
      </c>
      <c r="D2615" t="s">
        <v>138</v>
      </c>
      <c r="E2615">
        <v>162.24</v>
      </c>
      <c r="F2615">
        <v>390</v>
      </c>
      <c r="G2615">
        <v>-23.628124560593498</v>
      </c>
      <c r="H2615">
        <v>-1.94597393770455</v>
      </c>
      <c r="I2615">
        <v>-12.4660799085942</v>
      </c>
      <c r="J2615">
        <v>-0.58417673391918201</v>
      </c>
      <c r="K2615">
        <v>389.93065811709499</v>
      </c>
      <c r="L2615">
        <v>387.67380793118502</v>
      </c>
      <c r="M2615">
        <v>100</v>
      </c>
      <c r="O2615">
        <v>0</v>
      </c>
      <c r="P2615">
        <v>5.4054054054053902</v>
      </c>
    </row>
    <row r="2616" spans="1:17" hidden="1" x14ac:dyDescent="0.3">
      <c r="A2616" t="s">
        <v>5438</v>
      </c>
      <c r="B2616" t="s">
        <v>5439</v>
      </c>
      <c r="C2616" t="str">
        <f>IFERROR(VLOOKUP(Table1[[#This Row],[Ticker]],[1]!Table2[[Symbol]:[Industry]],2,FALSE),"-")</f>
        <v>-</v>
      </c>
      <c r="D2616" t="s">
        <v>273</v>
      </c>
      <c r="E2616">
        <v>162.17337499999999</v>
      </c>
      <c r="F2616">
        <v>647</v>
      </c>
      <c r="G2616">
        <v>118.196122307596</v>
      </c>
      <c r="H2616">
        <v>36.4811093956287</v>
      </c>
      <c r="I2616">
        <v>94.474588570535701</v>
      </c>
      <c r="J2616">
        <v>-11.1260818163829</v>
      </c>
      <c r="K2616">
        <v>575.377501921933</v>
      </c>
      <c r="L2616">
        <v>378.844612551073</v>
      </c>
      <c r="M2616">
        <v>45.654902455246898</v>
      </c>
      <c r="N2616">
        <v>0.97243301842961105</v>
      </c>
      <c r="O2616">
        <v>40.525502318392498</v>
      </c>
      <c r="P2616">
        <v>331.33333333333297</v>
      </c>
    </row>
    <row r="2617" spans="1:17" hidden="1" x14ac:dyDescent="0.3">
      <c r="A2617" t="s">
        <v>5440</v>
      </c>
      <c r="B2617" t="s">
        <v>5441</v>
      </c>
      <c r="C2617" t="str">
        <f>IFERROR(VLOOKUP(Table1[[#This Row],[Ticker]],[1]!Table2[[Symbol]:[Industry]],2,FALSE),"-")</f>
        <v>-</v>
      </c>
      <c r="D2617" t="s">
        <v>21</v>
      </c>
      <c r="E2617">
        <v>162.055387072</v>
      </c>
      <c r="F2617">
        <v>8.7100000000000009</v>
      </c>
      <c r="G2617">
        <v>7.5349369414551104</v>
      </c>
      <c r="H2617">
        <v>-6.6285962061748904</v>
      </c>
      <c r="I2617">
        <v>92.475096561993894</v>
      </c>
      <c r="J2617">
        <v>-1.9835308781602901</v>
      </c>
      <c r="K2617">
        <v>9.1241184057689999</v>
      </c>
      <c r="L2617">
        <v>7.1934553275903701</v>
      </c>
      <c r="M2617">
        <v>44.616952442449197</v>
      </c>
      <c r="N2617">
        <v>1.63002083618238</v>
      </c>
      <c r="O2617">
        <v>29.047072330654402</v>
      </c>
      <c r="P2617">
        <v>132.266666666666</v>
      </c>
      <c r="Q2617">
        <v>1.5102499718063E-2</v>
      </c>
    </row>
    <row r="2618" spans="1:17" hidden="1" x14ac:dyDescent="0.3">
      <c r="A2618" t="s">
        <v>5442</v>
      </c>
      <c r="B2618" t="s">
        <v>5443</v>
      </c>
      <c r="C2618" t="str">
        <f>IFERROR(VLOOKUP(Table1[[#This Row],[Ticker]],[1]!Table2[[Symbol]:[Industry]],2,FALSE),"-")</f>
        <v>-</v>
      </c>
      <c r="D2618" t="s">
        <v>535</v>
      </c>
      <c r="E2618">
        <v>161.80500000000001</v>
      </c>
      <c r="F2618">
        <v>45.98</v>
      </c>
      <c r="G2618">
        <v>35.1807557482867</v>
      </c>
      <c r="H2618">
        <v>-3.9902669530367501</v>
      </c>
      <c r="I2618">
        <v>-13.477920597507101</v>
      </c>
      <c r="J2618">
        <v>-3.92521476711944</v>
      </c>
      <c r="K2618">
        <v>47.397475590533801</v>
      </c>
      <c r="L2618">
        <v>44.572260235336401</v>
      </c>
      <c r="M2618">
        <v>44.6143672394237</v>
      </c>
      <c r="N2618">
        <v>0.72432201528584494</v>
      </c>
      <c r="O2618">
        <v>47.346672466289697</v>
      </c>
      <c r="Q2618">
        <v>7.6363706148648999E-2</v>
      </c>
    </row>
    <row r="2619" spans="1:17" hidden="1" x14ac:dyDescent="0.3">
      <c r="A2619" t="s">
        <v>5444</v>
      </c>
      <c r="B2619" t="s">
        <v>5445</v>
      </c>
      <c r="C2619" t="str">
        <f>IFERROR(VLOOKUP(Table1[[#This Row],[Ticker]],[1]!Table2[[Symbol]:[Industry]],2,FALSE),"-")</f>
        <v>-</v>
      </c>
      <c r="D2619" t="s">
        <v>54</v>
      </c>
      <c r="E2619">
        <v>161.736738522</v>
      </c>
      <c r="F2619">
        <v>10.34</v>
      </c>
      <c r="G2619">
        <v>150.195494977311</v>
      </c>
      <c r="H2619">
        <v>31.3422533965309</v>
      </c>
      <c r="I2619">
        <v>78.308827840483104</v>
      </c>
      <c r="J2619">
        <v>19.537774485593001</v>
      </c>
      <c r="K2619">
        <v>7.3271354120720602</v>
      </c>
      <c r="L2619">
        <v>6.1027790630332799</v>
      </c>
      <c r="M2619">
        <v>89.075556912237005</v>
      </c>
      <c r="N2619">
        <v>1.1779132844562901</v>
      </c>
      <c r="O2619">
        <v>0</v>
      </c>
      <c r="P2619">
        <v>196.901748040988</v>
      </c>
      <c r="Q2619">
        <v>1.8866382094113E-2</v>
      </c>
    </row>
    <row r="2620" spans="1:17" hidden="1" x14ac:dyDescent="0.3">
      <c r="A2620" t="s">
        <v>5446</v>
      </c>
      <c r="B2620" t="s">
        <v>5447</v>
      </c>
      <c r="C2620" t="str">
        <f>IFERROR(VLOOKUP(Table1[[#This Row],[Ticker]],[1]!Table2[[Symbol]:[Industry]],2,FALSE),"-")</f>
        <v>-</v>
      </c>
      <c r="D2620" t="s">
        <v>281</v>
      </c>
      <c r="E2620">
        <v>161.52509511</v>
      </c>
      <c r="F2620">
        <v>79.010000000000005</v>
      </c>
      <c r="G2620">
        <v>-40.3578846236869</v>
      </c>
      <c r="H2620">
        <v>16.130361940158</v>
      </c>
      <c r="I2620">
        <v>39.915790872504999</v>
      </c>
      <c r="J2620">
        <v>0.64618975822741098</v>
      </c>
      <c r="K2620">
        <v>70.027994501463596</v>
      </c>
      <c r="L2620">
        <v>69.530892244994703</v>
      </c>
      <c r="M2620">
        <v>60.8668379330596</v>
      </c>
      <c r="N2620">
        <v>0.80947839118929799</v>
      </c>
      <c r="O2620">
        <v>40.488545753701999</v>
      </c>
      <c r="P2620">
        <v>62.907216494845301</v>
      </c>
      <c r="Q2620">
        <v>4.4973693935466998E-2</v>
      </c>
    </row>
    <row r="2621" spans="1:17" hidden="1" x14ac:dyDescent="0.3">
      <c r="A2621" t="s">
        <v>5448</v>
      </c>
      <c r="B2621" t="s">
        <v>5449</v>
      </c>
      <c r="C2621" t="str">
        <f>IFERROR(VLOOKUP(Table1[[#This Row],[Ticker]],[1]!Table2[[Symbol]:[Industry]],2,FALSE),"-")</f>
        <v>-</v>
      </c>
      <c r="D2621" t="s">
        <v>138</v>
      </c>
      <c r="E2621">
        <v>161.48548513199901</v>
      </c>
      <c r="F2621">
        <v>25.55</v>
      </c>
      <c r="G2621">
        <v>347.64557451161301</v>
      </c>
      <c r="H2621">
        <v>0.49510350337287301</v>
      </c>
      <c r="I2621">
        <v>70.819429417087207</v>
      </c>
      <c r="J2621">
        <v>8.6127725707017202</v>
      </c>
      <c r="K2621">
        <v>21.0303903168804</v>
      </c>
      <c r="L2621">
        <v>15.555218137692799</v>
      </c>
      <c r="M2621">
        <v>55.198777848642798</v>
      </c>
      <c r="N2621">
        <v>0.62735825760459696</v>
      </c>
      <c r="O2621">
        <v>3.4833659491193698</v>
      </c>
      <c r="P2621">
        <v>407.95228628230598</v>
      </c>
      <c r="Q2621">
        <v>0.102455546926874</v>
      </c>
    </row>
    <row r="2622" spans="1:17" hidden="1" x14ac:dyDescent="0.3">
      <c r="A2622" t="s">
        <v>5450</v>
      </c>
      <c r="B2622" t="s">
        <v>5451</v>
      </c>
      <c r="C2622" t="str">
        <f>IFERROR(VLOOKUP(Table1[[#This Row],[Ticker]],[1]!Table2[[Symbol]:[Industry]],2,FALSE),"-")</f>
        <v>-</v>
      </c>
      <c r="D2622" t="s">
        <v>4207</v>
      </c>
      <c r="E2622">
        <v>161.271880966</v>
      </c>
      <c r="F2622">
        <v>64.14</v>
      </c>
      <c r="G2622">
        <v>16.4416344703811</v>
      </c>
      <c r="H2622">
        <v>6.9035835844193301</v>
      </c>
      <c r="I2622">
        <v>4.55636125177789</v>
      </c>
      <c r="J2622">
        <v>-0.89457507846134399</v>
      </c>
      <c r="K2622">
        <v>57.496805080991798</v>
      </c>
      <c r="L2622">
        <v>53.905461831382297</v>
      </c>
      <c r="M2622">
        <v>48.662572398221101</v>
      </c>
      <c r="N2622">
        <v>0.93553912807081496</v>
      </c>
      <c r="O2622">
        <v>15.2946679139382</v>
      </c>
      <c r="P2622">
        <v>70.132625994694905</v>
      </c>
      <c r="Q2622">
        <v>8.3467246146338006E-2</v>
      </c>
    </row>
    <row r="2623" spans="1:17" hidden="1" x14ac:dyDescent="0.3">
      <c r="A2623" t="s">
        <v>5452</v>
      </c>
      <c r="B2623" t="s">
        <v>5453</v>
      </c>
      <c r="C2623" t="str">
        <f>IFERROR(VLOOKUP(Table1[[#This Row],[Ticker]],[1]!Table2[[Symbol]:[Industry]],2,FALSE),"-")</f>
        <v>-</v>
      </c>
      <c r="E2623">
        <v>161.1195439</v>
      </c>
      <c r="F2623">
        <v>224.9</v>
      </c>
      <c r="G2623">
        <v>11.748942647459501</v>
      </c>
      <c r="H2623">
        <v>15.9120774487111</v>
      </c>
      <c r="I2623">
        <v>6.18335295872303</v>
      </c>
      <c r="J2623">
        <v>0.97215820689625398</v>
      </c>
      <c r="K2623">
        <v>209.499202455312</v>
      </c>
      <c r="L2623">
        <v>177.39755412333599</v>
      </c>
      <c r="M2623">
        <v>51.171794027816198</v>
      </c>
      <c r="N2623">
        <v>0.43818848347549599</v>
      </c>
      <c r="O2623">
        <v>8.0480213428190304</v>
      </c>
      <c r="P2623">
        <v>67.773218948153598</v>
      </c>
      <c r="Q2623">
        <v>0.201080111280978</v>
      </c>
    </row>
    <row r="2624" spans="1:17" hidden="1" x14ac:dyDescent="0.3">
      <c r="A2624" t="s">
        <v>5454</v>
      </c>
      <c r="B2624" t="s">
        <v>5455</v>
      </c>
      <c r="C2624" t="str">
        <f>IFERROR(VLOOKUP(Table1[[#This Row],[Ticker]],[1]!Table2[[Symbol]:[Industry]],2,FALSE),"-")</f>
        <v>-</v>
      </c>
      <c r="D2624" t="s">
        <v>5456</v>
      </c>
      <c r="E2624">
        <v>161.011968</v>
      </c>
      <c r="F2624">
        <v>166.4</v>
      </c>
      <c r="G2624">
        <v>-19.198546467649098</v>
      </c>
      <c r="H2624">
        <v>-9.5015294932601098</v>
      </c>
      <c r="I2624">
        <v>-3.10032243241946</v>
      </c>
      <c r="J2624">
        <v>0.87923790022716297</v>
      </c>
      <c r="K2624">
        <v>166.66435407105601</v>
      </c>
      <c r="L2624">
        <v>158.59118583865501</v>
      </c>
      <c r="M2624">
        <v>44.907027476080202</v>
      </c>
      <c r="N2624">
        <v>0.34750512645249398</v>
      </c>
      <c r="O2624">
        <v>23.076923076922998</v>
      </c>
      <c r="P2624">
        <v>45.900920648838202</v>
      </c>
    </row>
    <row r="2625" spans="1:17" hidden="1" x14ac:dyDescent="0.3">
      <c r="A2625" t="s">
        <v>5457</v>
      </c>
      <c r="B2625" t="s">
        <v>5458</v>
      </c>
      <c r="C2625" t="str">
        <f>IFERROR(VLOOKUP(Table1[[#This Row],[Ticker]],[1]!Table2[[Symbol]:[Industry]],2,FALSE),"-")</f>
        <v>-</v>
      </c>
      <c r="D2625" t="s">
        <v>773</v>
      </c>
      <c r="E2625">
        <v>160.94125</v>
      </c>
      <c r="F2625">
        <v>169.8</v>
      </c>
      <c r="G2625">
        <v>0.58479064468808695</v>
      </c>
      <c r="H2625">
        <v>10.504357188123199</v>
      </c>
      <c r="I2625">
        <v>6.9012311634619499</v>
      </c>
      <c r="J2625">
        <v>11.8661543919086</v>
      </c>
      <c r="K2625">
        <v>150.40105539122999</v>
      </c>
      <c r="L2625">
        <v>141.73159601979199</v>
      </c>
      <c r="M2625">
        <v>99.621404467465595</v>
      </c>
      <c r="N2625">
        <v>0.408102766798419</v>
      </c>
      <c r="O2625">
        <v>0</v>
      </c>
      <c r="P2625">
        <v>33.6481700118063</v>
      </c>
    </row>
    <row r="2626" spans="1:17" hidden="1" x14ac:dyDescent="0.3">
      <c r="A2626" t="s">
        <v>5459</v>
      </c>
      <c r="B2626" t="s">
        <v>5460</v>
      </c>
      <c r="C2626" t="str">
        <f>IFERROR(VLOOKUP(Table1[[#This Row],[Ticker]],[1]!Table2[[Symbol]:[Industry]],2,FALSE),"-")</f>
        <v>-</v>
      </c>
      <c r="D2626" t="s">
        <v>46</v>
      </c>
      <c r="E2626">
        <v>160.82191972000001</v>
      </c>
      <c r="F2626">
        <v>489.75</v>
      </c>
      <c r="G2626">
        <v>-85.197729660353602</v>
      </c>
      <c r="H2626">
        <v>-12.1245453662759</v>
      </c>
      <c r="I2626">
        <v>-86.794342669767204</v>
      </c>
      <c r="J2626">
        <v>-7.4446526157819601</v>
      </c>
      <c r="K2626">
        <v>634.24418724834095</v>
      </c>
      <c r="L2626">
        <v>1102.9468111134699</v>
      </c>
      <c r="M2626">
        <v>26.991967618764399</v>
      </c>
      <c r="N2626">
        <v>0.71520914127120905</v>
      </c>
      <c r="O2626">
        <v>384.30627871362901</v>
      </c>
      <c r="Q2626">
        <v>3.3124360825563998E-2</v>
      </c>
    </row>
    <row r="2627" spans="1:17" hidden="1" x14ac:dyDescent="0.3">
      <c r="A2627" t="s">
        <v>5461</v>
      </c>
      <c r="B2627" t="s">
        <v>5462</v>
      </c>
      <c r="C2627" t="str">
        <f>IFERROR(VLOOKUP(Table1[[#This Row],[Ticker]],[1]!Table2[[Symbol]:[Industry]],2,FALSE),"-")</f>
        <v>-</v>
      </c>
      <c r="D2627" t="s">
        <v>46</v>
      </c>
      <c r="E2627">
        <v>160.76100768000001</v>
      </c>
      <c r="F2627">
        <v>13.24</v>
      </c>
      <c r="G2627">
        <v>10.862363895781099</v>
      </c>
      <c r="H2627">
        <v>9.1559997465059606</v>
      </c>
      <c r="I2627">
        <v>-78.417482734879002</v>
      </c>
      <c r="J2627">
        <v>-8.2396791262636793</v>
      </c>
      <c r="K2627">
        <v>14.388058449971499</v>
      </c>
      <c r="L2627">
        <v>19.9853495377961</v>
      </c>
      <c r="M2627">
        <v>47.761545027566598</v>
      </c>
      <c r="N2627">
        <v>1.0780393585702499</v>
      </c>
      <c r="O2627">
        <v>247.04736369520501</v>
      </c>
      <c r="P2627">
        <v>42.870058534432097</v>
      </c>
    </row>
    <row r="2628" spans="1:17" hidden="1" x14ac:dyDescent="0.3">
      <c r="A2628" t="s">
        <v>5463</v>
      </c>
      <c r="B2628" t="s">
        <v>5464</v>
      </c>
      <c r="C2628" t="str">
        <f>IFERROR(VLOOKUP(Table1[[#This Row],[Ticker]],[1]!Table2[[Symbol]:[Industry]],2,FALSE),"-")</f>
        <v>-</v>
      </c>
      <c r="D2628" t="s">
        <v>1210</v>
      </c>
      <c r="E2628">
        <v>160.35799363800001</v>
      </c>
      <c r="F2628">
        <v>0.83</v>
      </c>
      <c r="G2628">
        <v>59.602833670364603</v>
      </c>
      <c r="H2628">
        <v>-9.6382816300122496</v>
      </c>
      <c r="I2628">
        <v>-25.097658855962699</v>
      </c>
      <c r="J2628">
        <v>-7.2508434005858504</v>
      </c>
      <c r="K2628">
        <v>0.84949142911750697</v>
      </c>
      <c r="L2628">
        <v>0.77699413200466005</v>
      </c>
      <c r="M2628">
        <v>45.7547900026467</v>
      </c>
      <c r="N2628">
        <v>1.36415071003546</v>
      </c>
      <c r="O2628">
        <v>44.578313253011999</v>
      </c>
      <c r="P2628">
        <v>97.619047619047606</v>
      </c>
      <c r="Q2628">
        <v>2.492576352512E-2</v>
      </c>
    </row>
    <row r="2629" spans="1:17" hidden="1" x14ac:dyDescent="0.3">
      <c r="A2629" t="s">
        <v>5465</v>
      </c>
      <c r="B2629" t="s">
        <v>5466</v>
      </c>
      <c r="C2629" t="str">
        <f>IFERROR(VLOOKUP(Table1[[#This Row],[Ticker]],[1]!Table2[[Symbol]:[Industry]],2,FALSE),"-")</f>
        <v>-</v>
      </c>
      <c r="D2629" t="s">
        <v>257</v>
      </c>
      <c r="E2629">
        <v>159.47659200000001</v>
      </c>
      <c r="F2629">
        <v>186.55</v>
      </c>
      <c r="G2629">
        <v>-61.467430726592902</v>
      </c>
      <c r="H2629">
        <v>5.7590799148223599</v>
      </c>
      <c r="I2629">
        <v>-33.133738849695703</v>
      </c>
      <c r="J2629">
        <v>3.6938981323909701</v>
      </c>
      <c r="K2629">
        <v>193.212476389746</v>
      </c>
      <c r="L2629">
        <v>209.83137920392801</v>
      </c>
      <c r="M2629">
        <v>42.972527090743398</v>
      </c>
      <c r="N2629">
        <v>0.75628058727569303</v>
      </c>
      <c r="O2629">
        <v>49.557759313856799</v>
      </c>
      <c r="P2629">
        <v>6.6</v>
      </c>
    </row>
    <row r="2630" spans="1:17" hidden="1" x14ac:dyDescent="0.3">
      <c r="A2630" t="s">
        <v>5467</v>
      </c>
      <c r="B2630" t="s">
        <v>5468</v>
      </c>
      <c r="C2630" t="str">
        <f>IFERROR(VLOOKUP(Table1[[#This Row],[Ticker]],[1]!Table2[[Symbol]:[Industry]],2,FALSE),"-")</f>
        <v>-</v>
      </c>
      <c r="D2630" t="s">
        <v>410</v>
      </c>
      <c r="E2630">
        <v>159.139278144</v>
      </c>
      <c r="F2630">
        <v>23.98</v>
      </c>
      <c r="G2630">
        <v>12.859961158261401</v>
      </c>
      <c r="H2630">
        <v>-7.0253390170696299</v>
      </c>
      <c r="I2630">
        <v>-23.486488071859501</v>
      </c>
      <c r="J2630">
        <v>-8.9015397082388397</v>
      </c>
      <c r="K2630">
        <v>24.301127278394901</v>
      </c>
      <c r="L2630">
        <v>21.822507985440399</v>
      </c>
      <c r="M2630">
        <v>42.6627136814962</v>
      </c>
      <c r="N2630">
        <v>0.84256280454681398</v>
      </c>
      <c r="O2630">
        <v>23.019182652210102</v>
      </c>
      <c r="P2630">
        <v>83.053435114503799</v>
      </c>
      <c r="Q2630">
        <v>5.9218539248658997E-2</v>
      </c>
    </row>
    <row r="2631" spans="1:17" hidden="1" x14ac:dyDescent="0.3">
      <c r="A2631" t="s">
        <v>5469</v>
      </c>
      <c r="B2631" t="s">
        <v>5470</v>
      </c>
      <c r="C2631" t="str">
        <f>IFERROR(VLOOKUP(Table1[[#This Row],[Ticker]],[1]!Table2[[Symbol]:[Industry]],2,FALSE),"-")</f>
        <v>-</v>
      </c>
      <c r="D2631" t="s">
        <v>156</v>
      </c>
      <c r="E2631">
        <v>158.57641799999999</v>
      </c>
      <c r="F2631">
        <v>154.69999999999999</v>
      </c>
      <c r="G2631">
        <v>-18.691161920349799</v>
      </c>
      <c r="H2631">
        <v>-1.9132835159981101</v>
      </c>
      <c r="I2631">
        <v>-11.056705932848599</v>
      </c>
      <c r="J2631">
        <v>1.28000435795832</v>
      </c>
      <c r="K2631">
        <v>148.87936437065801</v>
      </c>
      <c r="L2631">
        <v>142.47988878987499</v>
      </c>
      <c r="M2631">
        <v>47.222091877911303</v>
      </c>
      <c r="N2631">
        <v>0.72716049382715997</v>
      </c>
      <c r="O2631">
        <v>21.5255332902391</v>
      </c>
      <c r="P2631">
        <v>31.212892281594499</v>
      </c>
      <c r="Q2631">
        <v>7.0830988253997001E-2</v>
      </c>
    </row>
    <row r="2632" spans="1:17" hidden="1" x14ac:dyDescent="0.3">
      <c r="A2632" t="s">
        <v>5471</v>
      </c>
      <c r="B2632" t="s">
        <v>5472</v>
      </c>
      <c r="C2632" t="str">
        <f>IFERROR(VLOOKUP(Table1[[#This Row],[Ticker]],[1]!Table2[[Symbol]:[Industry]],2,FALSE),"-")</f>
        <v>-</v>
      </c>
      <c r="D2632" t="s">
        <v>276</v>
      </c>
      <c r="E2632">
        <v>158.22214650000001</v>
      </c>
      <c r="F2632">
        <v>167.4</v>
      </c>
      <c r="G2632">
        <v>79.929146354060904</v>
      </c>
      <c r="H2632">
        <v>-12.5741213005458</v>
      </c>
      <c r="I2632">
        <v>-10.6102843503344</v>
      </c>
      <c r="J2632">
        <v>-0.227033876776328</v>
      </c>
      <c r="K2632">
        <v>180.63476341102</v>
      </c>
      <c r="L2632">
        <v>163.566725454036</v>
      </c>
      <c r="M2632">
        <v>42.376519517267297</v>
      </c>
      <c r="N2632">
        <v>0.27538218570370498</v>
      </c>
      <c r="O2632">
        <v>57.616487455197102</v>
      </c>
      <c r="P2632">
        <v>125.910931174089</v>
      </c>
      <c r="Q2632">
        <v>0.12175483082012099</v>
      </c>
    </row>
    <row r="2633" spans="1:17" hidden="1" x14ac:dyDescent="0.3">
      <c r="A2633" t="s">
        <v>5473</v>
      </c>
      <c r="B2633" t="s">
        <v>5474</v>
      </c>
      <c r="C2633" t="str">
        <f>IFERROR(VLOOKUP(Table1[[#This Row],[Ticker]],[1]!Table2[[Symbol]:[Industry]],2,FALSE),"-")</f>
        <v>-</v>
      </c>
      <c r="D2633" t="s">
        <v>627</v>
      </c>
      <c r="E2633">
        <v>158.18425199999999</v>
      </c>
      <c r="F2633">
        <v>475</v>
      </c>
      <c r="G2633">
        <v>-22.864553658444098</v>
      </c>
      <c r="H2633">
        <v>0.97955797718905702</v>
      </c>
      <c r="I2633">
        <v>6.38791733899735</v>
      </c>
      <c r="J2633">
        <v>3.4480813305969402</v>
      </c>
      <c r="K2633">
        <v>459.52491556064001</v>
      </c>
      <c r="L2633">
        <v>434.283676882956</v>
      </c>
      <c r="M2633">
        <v>69.314522032762</v>
      </c>
      <c r="N2633">
        <v>1.10517708067895</v>
      </c>
      <c r="O2633">
        <v>15.157894736842101</v>
      </c>
      <c r="P2633">
        <v>31.9444444444444</v>
      </c>
      <c r="Q2633">
        <v>-1.6852031281023999E-2</v>
      </c>
    </row>
    <row r="2634" spans="1:17" hidden="1" x14ac:dyDescent="0.3">
      <c r="A2634" t="s">
        <v>5475</v>
      </c>
      <c r="B2634" t="s">
        <v>5476</v>
      </c>
      <c r="C2634" t="str">
        <f>IFERROR(VLOOKUP(Table1[[#This Row],[Ticker]],[1]!Table2[[Symbol]:[Industry]],2,FALSE),"-")</f>
        <v>-</v>
      </c>
      <c r="D2634" t="s">
        <v>627</v>
      </c>
      <c r="E2634">
        <v>157.73473392</v>
      </c>
      <c r="F2634">
        <v>220.55</v>
      </c>
      <c r="G2634">
        <v>-39.542761047354098</v>
      </c>
      <c r="H2634">
        <v>-3.78673685631178</v>
      </c>
      <c r="I2634">
        <v>-20.416831160680999</v>
      </c>
      <c r="J2634">
        <v>-0.44843012758433498</v>
      </c>
      <c r="K2634">
        <v>219.813108909145</v>
      </c>
      <c r="L2634">
        <v>230.95593073540701</v>
      </c>
      <c r="M2634">
        <v>54.789737050276898</v>
      </c>
      <c r="N2634">
        <v>0.72820253580216499</v>
      </c>
      <c r="O2634">
        <v>45.091815914758499</v>
      </c>
      <c r="P2634">
        <v>9.1831683168316793</v>
      </c>
      <c r="Q2634">
        <v>-4.8585824988019999E-2</v>
      </c>
    </row>
    <row r="2635" spans="1:17" hidden="1" x14ac:dyDescent="0.3">
      <c r="A2635" t="s">
        <v>5477</v>
      </c>
      <c r="B2635" t="s">
        <v>5478</v>
      </c>
      <c r="C2635" t="str">
        <f>IFERROR(VLOOKUP(Table1[[#This Row],[Ticker]],[1]!Table2[[Symbol]:[Industry]],2,FALSE),"-")</f>
        <v>-</v>
      </c>
      <c r="D2635" t="s">
        <v>195</v>
      </c>
      <c r="E2635">
        <v>157.70175</v>
      </c>
      <c r="F2635">
        <v>144.25</v>
      </c>
      <c r="G2635">
        <v>-86.613297647222197</v>
      </c>
      <c r="H2635">
        <v>10.031638002593899</v>
      </c>
      <c r="I2635">
        <v>-43.2648326070831</v>
      </c>
      <c r="J2635">
        <v>2.8985818867704798</v>
      </c>
      <c r="K2635">
        <v>147.02073819287099</v>
      </c>
      <c r="L2635">
        <v>184.37419569761099</v>
      </c>
      <c r="M2635">
        <v>62.116964021212397</v>
      </c>
      <c r="N2635">
        <v>1.2266666666666599</v>
      </c>
      <c r="O2635">
        <v>139.16811091854399</v>
      </c>
      <c r="P2635">
        <v>34.813084112149497</v>
      </c>
      <c r="Q2635">
        <v>2.8671318094643999E-2</v>
      </c>
    </row>
    <row r="2636" spans="1:17" hidden="1" x14ac:dyDescent="0.3">
      <c r="A2636" t="s">
        <v>5479</v>
      </c>
      <c r="B2636" t="s">
        <v>5480</v>
      </c>
      <c r="C2636" t="str">
        <f>IFERROR(VLOOKUP(Table1[[#This Row],[Ticker]],[1]!Table2[[Symbol]:[Industry]],2,FALSE),"-")</f>
        <v>-</v>
      </c>
      <c r="D2636" t="s">
        <v>5481</v>
      </c>
      <c r="E2636">
        <v>157.40837210000001</v>
      </c>
      <c r="F2636">
        <v>54.65</v>
      </c>
      <c r="G2636">
        <v>359.78579024867003</v>
      </c>
      <c r="H2636">
        <v>17.3778009392481</v>
      </c>
      <c r="I2636">
        <v>132.05293575136</v>
      </c>
      <c r="J2636">
        <v>-8.3121264277798499</v>
      </c>
      <c r="K2636">
        <v>52.7237115506707</v>
      </c>
      <c r="L2636">
        <v>36.277512887901899</v>
      </c>
      <c r="M2636">
        <v>40.216058381026201</v>
      </c>
      <c r="N2636">
        <v>0.76411972903729697</v>
      </c>
      <c r="O2636">
        <v>19.945105215004499</v>
      </c>
      <c r="P2636">
        <v>413.14553990610301</v>
      </c>
      <c r="Q2636">
        <v>0.13270999730938099</v>
      </c>
    </row>
    <row r="2637" spans="1:17" hidden="1" x14ac:dyDescent="0.3">
      <c r="A2637" t="s">
        <v>5482</v>
      </c>
      <c r="B2637" t="s">
        <v>5483</v>
      </c>
      <c r="C2637" t="str">
        <f>IFERROR(VLOOKUP(Table1[[#This Row],[Ticker]],[1]!Table2[[Symbol]:[Industry]],2,FALSE),"-")</f>
        <v>-</v>
      </c>
      <c r="D2637" t="s">
        <v>552</v>
      </c>
      <c r="E2637">
        <v>157.15905703199999</v>
      </c>
      <c r="F2637">
        <v>3.22</v>
      </c>
      <c r="G2637">
        <v>40.440154244527299</v>
      </c>
      <c r="H2637">
        <v>-27.970070323246699</v>
      </c>
      <c r="I2637">
        <v>-6.892309416791</v>
      </c>
      <c r="J2637">
        <v>-19.794703049708598</v>
      </c>
      <c r="K2637">
        <v>3.8259645081977398</v>
      </c>
      <c r="L2637">
        <v>3.5920784014002001</v>
      </c>
      <c r="M2637">
        <v>22.5975562912218</v>
      </c>
      <c r="N2637">
        <v>2.6593521619612401</v>
      </c>
      <c r="O2637">
        <v>80.124223602484406</v>
      </c>
      <c r="P2637">
        <v>84</v>
      </c>
      <c r="Q2637">
        <v>1.6804658547616001E-2</v>
      </c>
    </row>
    <row r="2638" spans="1:17" hidden="1" x14ac:dyDescent="0.3">
      <c r="A2638" t="s">
        <v>5484</v>
      </c>
      <c r="B2638" t="s">
        <v>5485</v>
      </c>
      <c r="C2638" t="str">
        <f>IFERROR(VLOOKUP(Table1[[#This Row],[Ticker]],[1]!Table2[[Symbol]:[Industry]],2,FALSE),"-")</f>
        <v>-</v>
      </c>
      <c r="D2638" t="s">
        <v>410</v>
      </c>
      <c r="E2638">
        <v>157.02833610100001</v>
      </c>
      <c r="F2638">
        <v>98.3</v>
      </c>
      <c r="G2638">
        <v>-49.017249949718902</v>
      </c>
      <c r="H2638">
        <v>-9.8216216060983399</v>
      </c>
      <c r="I2638">
        <v>-26.275812482027</v>
      </c>
      <c r="J2638">
        <v>-6.5553305800730204</v>
      </c>
      <c r="K2638">
        <v>105.839773212579</v>
      </c>
      <c r="L2638">
        <v>112.47876262804</v>
      </c>
      <c r="M2638">
        <v>14.7154391973198</v>
      </c>
      <c r="N2638">
        <v>0.44430515383052999</v>
      </c>
      <c r="O2638">
        <v>61.546286876907402</v>
      </c>
      <c r="P2638">
        <v>11.514463981849101</v>
      </c>
      <c r="Q2638">
        <v>5.5304258144251002E-2</v>
      </c>
    </row>
    <row r="2639" spans="1:17" hidden="1" x14ac:dyDescent="0.3">
      <c r="A2639" t="s">
        <v>5486</v>
      </c>
      <c r="B2639" t="s">
        <v>5487</v>
      </c>
      <c r="C2639" t="str">
        <f>IFERROR(VLOOKUP(Table1[[#This Row],[Ticker]],[1]!Table2[[Symbol]:[Industry]],2,FALSE),"-")</f>
        <v>-</v>
      </c>
      <c r="D2639" t="s">
        <v>627</v>
      </c>
      <c r="E2639">
        <v>156.84453809999999</v>
      </c>
      <c r="F2639">
        <v>50.53</v>
      </c>
      <c r="G2639">
        <v>3.8352578331070202</v>
      </c>
      <c r="H2639">
        <v>-4.8585952969278603</v>
      </c>
      <c r="I2639">
        <v>-24.526643779112899</v>
      </c>
      <c r="J2639">
        <v>-4.1029054512857996</v>
      </c>
      <c r="K2639">
        <v>53.7773300314701</v>
      </c>
      <c r="L2639">
        <v>51.210704265691902</v>
      </c>
      <c r="M2639">
        <v>36.253171217150999</v>
      </c>
      <c r="N2639">
        <v>0.56714013688432596</v>
      </c>
      <c r="O2639">
        <v>39.5210765881654</v>
      </c>
      <c r="P2639">
        <v>39.201101928374598</v>
      </c>
      <c r="Q2639">
        <v>0.115582625239271</v>
      </c>
    </row>
    <row r="2640" spans="1:17" hidden="1" x14ac:dyDescent="0.3">
      <c r="A2640" t="s">
        <v>5488</v>
      </c>
      <c r="B2640" t="s">
        <v>5489</v>
      </c>
      <c r="C2640" t="str">
        <f>IFERROR(VLOOKUP(Table1[[#This Row],[Ticker]],[1]!Table2[[Symbol]:[Industry]],2,FALSE),"-")</f>
        <v>-</v>
      </c>
      <c r="D2640" t="s">
        <v>21</v>
      </c>
      <c r="E2640">
        <v>156.679362</v>
      </c>
      <c r="F2640">
        <v>124.08</v>
      </c>
      <c r="G2640">
        <v>60.257087882971298</v>
      </c>
      <c r="H2640">
        <v>5.4684404767098496</v>
      </c>
      <c r="I2640">
        <v>8.1170104704144403</v>
      </c>
      <c r="J2640">
        <v>-5.2001767339191698</v>
      </c>
      <c r="K2640">
        <v>115.806695033605</v>
      </c>
      <c r="L2640">
        <v>101.64116127738301</v>
      </c>
      <c r="M2640">
        <v>56.642440783380898</v>
      </c>
      <c r="N2640">
        <v>1.6618969493957301</v>
      </c>
      <c r="O2640">
        <v>18.4719535783365</v>
      </c>
      <c r="P2640">
        <v>121.373773416592</v>
      </c>
      <c r="Q2640">
        <v>0.11500948759532</v>
      </c>
    </row>
    <row r="2641" spans="1:17" hidden="1" x14ac:dyDescent="0.3">
      <c r="A2641" t="s">
        <v>5490</v>
      </c>
      <c r="B2641" t="s">
        <v>5491</v>
      </c>
      <c r="C2641" t="str">
        <f>IFERROR(VLOOKUP(Table1[[#This Row],[Ticker]],[1]!Table2[[Symbol]:[Industry]],2,FALSE),"-")</f>
        <v>-</v>
      </c>
      <c r="D2641" t="s">
        <v>405</v>
      </c>
      <c r="E2641">
        <v>156.62</v>
      </c>
      <c r="F2641">
        <v>2.08</v>
      </c>
      <c r="G2641">
        <v>22.040739704433499</v>
      </c>
      <c r="H2641">
        <v>-13.4503987164656</v>
      </c>
      <c r="I2641">
        <v>60.897836106656101</v>
      </c>
      <c r="J2641">
        <v>-8.1664171105111205E-2</v>
      </c>
      <c r="K2641">
        <v>2.04578767799135</v>
      </c>
      <c r="L2641">
        <v>1.61609653741399</v>
      </c>
      <c r="M2641">
        <v>22.418953424990399</v>
      </c>
      <c r="N2641">
        <v>1.1498684395307901</v>
      </c>
      <c r="O2641">
        <v>23.076923076922998</v>
      </c>
      <c r="P2641">
        <v>111.503977538605</v>
      </c>
      <c r="Q2641">
        <v>-3.3349837536480999E-2</v>
      </c>
    </row>
    <row r="2642" spans="1:17" hidden="1" x14ac:dyDescent="0.3">
      <c r="A2642" t="s">
        <v>5492</v>
      </c>
      <c r="B2642" t="s">
        <v>5493</v>
      </c>
      <c r="C2642" t="str">
        <f>IFERROR(VLOOKUP(Table1[[#This Row],[Ticker]],[1]!Table2[[Symbol]:[Industry]],2,FALSE),"-")</f>
        <v>-</v>
      </c>
      <c r="D2642" t="s">
        <v>127</v>
      </c>
      <c r="E2642">
        <v>156.25339199999999</v>
      </c>
      <c r="F2642">
        <v>44.86</v>
      </c>
      <c r="G2642">
        <v>-52.847910384152897</v>
      </c>
      <c r="H2642">
        <v>-2.3929013120062401</v>
      </c>
      <c r="I2642">
        <v>-26.0805609407529</v>
      </c>
      <c r="J2642">
        <v>-3.7363506469626602</v>
      </c>
      <c r="K2642">
        <v>44.851424270054103</v>
      </c>
      <c r="L2642">
        <v>48.082311975990201</v>
      </c>
      <c r="M2642">
        <v>48.858807232721901</v>
      </c>
      <c r="N2642">
        <v>1.3179015003830199</v>
      </c>
      <c r="O2642">
        <v>46.678555506018697</v>
      </c>
      <c r="P2642">
        <v>8.7251575375666608</v>
      </c>
      <c r="Q2642">
        <v>-3.9784980598819998E-2</v>
      </c>
    </row>
    <row r="2643" spans="1:17" hidden="1" x14ac:dyDescent="0.3">
      <c r="A2643" t="s">
        <v>5494</v>
      </c>
      <c r="B2643" t="s">
        <v>5495</v>
      </c>
      <c r="C2643" t="str">
        <f>IFERROR(VLOOKUP(Table1[[#This Row],[Ticker]],[1]!Table2[[Symbol]:[Industry]],2,FALSE),"-")</f>
        <v>-</v>
      </c>
      <c r="D2643" t="s">
        <v>89</v>
      </c>
      <c r="E2643">
        <v>156.01400394000001</v>
      </c>
      <c r="F2643">
        <v>67.48</v>
      </c>
      <c r="G2643">
        <v>-6.36492425794584</v>
      </c>
      <c r="H2643">
        <v>25.202427466841701</v>
      </c>
      <c r="I2643">
        <v>-15.5955659838167</v>
      </c>
      <c r="J2643">
        <v>-22.402358552100999</v>
      </c>
      <c r="K2643">
        <v>63.515054062266003</v>
      </c>
      <c r="L2643">
        <v>61.022958399406598</v>
      </c>
      <c r="M2643">
        <v>54.8788976765371</v>
      </c>
      <c r="N2643">
        <v>4.2527918663706101</v>
      </c>
      <c r="O2643">
        <v>51.837581505631199</v>
      </c>
      <c r="P2643">
        <v>61.435406698564599</v>
      </c>
      <c r="Q2643">
        <v>9.1593979580005994E-2</v>
      </c>
    </row>
    <row r="2644" spans="1:17" hidden="1" x14ac:dyDescent="0.3">
      <c r="A2644" t="s">
        <v>5496</v>
      </c>
      <c r="B2644" t="s">
        <v>5497</v>
      </c>
      <c r="C2644" t="str">
        <f>IFERROR(VLOOKUP(Table1[[#This Row],[Ticker]],[1]!Table2[[Symbol]:[Industry]],2,FALSE),"-")</f>
        <v>-</v>
      </c>
      <c r="D2644" t="s">
        <v>21</v>
      </c>
      <c r="E2644">
        <v>155.71776</v>
      </c>
      <c r="F2644">
        <v>176</v>
      </c>
      <c r="G2644">
        <v>23.4134167641872</v>
      </c>
      <c r="H2644">
        <v>-14.0005607458925</v>
      </c>
      <c r="I2644">
        <v>39.980866821591903</v>
      </c>
      <c r="J2644">
        <v>-12.259303637472399</v>
      </c>
      <c r="K2644">
        <v>175.91355246812199</v>
      </c>
      <c r="M2644">
        <v>39.849633785086901</v>
      </c>
      <c r="N2644">
        <v>0.43393489627255799</v>
      </c>
      <c r="O2644">
        <v>32.102272727272698</v>
      </c>
      <c r="P2644">
        <v>80.512820512820497</v>
      </c>
    </row>
    <row r="2645" spans="1:17" hidden="1" x14ac:dyDescent="0.3">
      <c r="A2645" t="s">
        <v>5498</v>
      </c>
      <c r="B2645" t="s">
        <v>5499</v>
      </c>
      <c r="C2645" t="str">
        <f>IFERROR(VLOOKUP(Table1[[#This Row],[Ticker]],[1]!Table2[[Symbol]:[Industry]],2,FALSE),"-")</f>
        <v>-</v>
      </c>
      <c r="D2645" t="s">
        <v>225</v>
      </c>
      <c r="E2645">
        <v>155.59285</v>
      </c>
      <c r="F2645">
        <v>169.75</v>
      </c>
      <c r="G2645">
        <v>83.792447967802403</v>
      </c>
      <c r="H2645">
        <v>-1.94597393770455</v>
      </c>
      <c r="I2645">
        <v>-27.5061199486343</v>
      </c>
      <c r="J2645">
        <v>-0.58417673391918201</v>
      </c>
      <c r="K2645">
        <v>151.97921486307999</v>
      </c>
      <c r="L2645">
        <v>139.29712582344001</v>
      </c>
      <c r="M2645">
        <v>71.011674641356805</v>
      </c>
      <c r="N2645">
        <v>0</v>
      </c>
      <c r="O2645">
        <v>26.3917525773196</v>
      </c>
      <c r="P2645">
        <v>135.763888888888</v>
      </c>
    </row>
    <row r="2646" spans="1:17" hidden="1" x14ac:dyDescent="0.3">
      <c r="A2646" t="s">
        <v>5500</v>
      </c>
      <c r="B2646" t="s">
        <v>5501</v>
      </c>
      <c r="C2646" t="str">
        <f>IFERROR(VLOOKUP(Table1[[#This Row],[Ticker]],[1]!Table2[[Symbol]:[Industry]],2,FALSE),"-")</f>
        <v>-</v>
      </c>
      <c r="D2646" t="s">
        <v>127</v>
      </c>
      <c r="E2646">
        <v>155.58000000000001</v>
      </c>
      <c r="F2646">
        <v>50.52</v>
      </c>
      <c r="G2646">
        <v>48.853793977663003</v>
      </c>
      <c r="H2646">
        <v>-14.4883468190604</v>
      </c>
      <c r="I2646">
        <v>-10.302278088574001</v>
      </c>
      <c r="J2646">
        <v>-1.33432099243043</v>
      </c>
      <c r="K2646">
        <v>46.642945736845903</v>
      </c>
      <c r="L2646">
        <v>37.663067065909303</v>
      </c>
      <c r="M2646">
        <v>55.2190676814771</v>
      </c>
      <c r="N2646">
        <v>0.68677066381385798</v>
      </c>
      <c r="O2646">
        <v>23.812351543942899</v>
      </c>
      <c r="P2646">
        <v>124.035476718403</v>
      </c>
      <c r="Q2646">
        <v>0.12523676691432201</v>
      </c>
    </row>
    <row r="2647" spans="1:17" hidden="1" x14ac:dyDescent="0.3">
      <c r="A2647" t="s">
        <v>5502</v>
      </c>
      <c r="B2647" t="s">
        <v>5503</v>
      </c>
      <c r="C2647" t="str">
        <f>IFERROR(VLOOKUP(Table1[[#This Row],[Ticker]],[1]!Table2[[Symbol]:[Industry]],2,FALSE),"-")</f>
        <v>-</v>
      </c>
      <c r="D2647" t="s">
        <v>1210</v>
      </c>
      <c r="E2647">
        <v>155.33961843</v>
      </c>
      <c r="F2647">
        <v>83.9</v>
      </c>
      <c r="G2647">
        <v>-80.773535718084005</v>
      </c>
      <c r="H2647">
        <v>-5.7010288192759004</v>
      </c>
      <c r="I2647">
        <v>-52.149760713770398</v>
      </c>
      <c r="J2647">
        <v>-2.0042950771144499</v>
      </c>
      <c r="K2647">
        <v>87.293273055664102</v>
      </c>
      <c r="M2647">
        <v>42.779195204066703</v>
      </c>
      <c r="N2647">
        <v>0.57847012322715596</v>
      </c>
      <c r="O2647">
        <v>118.116805721096</v>
      </c>
      <c r="P2647">
        <v>14.774281805745501</v>
      </c>
    </row>
    <row r="2648" spans="1:17" hidden="1" x14ac:dyDescent="0.3">
      <c r="A2648" t="s">
        <v>5504</v>
      </c>
      <c r="B2648" t="s">
        <v>5505</v>
      </c>
      <c r="C2648" t="str">
        <f>IFERROR(VLOOKUP(Table1[[#This Row],[Ticker]],[1]!Table2[[Symbol]:[Industry]],2,FALSE),"-")</f>
        <v>-</v>
      </c>
      <c r="D2648" t="s">
        <v>276</v>
      </c>
      <c r="E2648">
        <v>155.17281215999901</v>
      </c>
      <c r="F2648">
        <v>228.2</v>
      </c>
      <c r="G2648">
        <v>1.8526185857647399</v>
      </c>
      <c r="H2648">
        <v>19.162273484975799</v>
      </c>
      <c r="I2648">
        <v>7.3868612678762799</v>
      </c>
      <c r="J2648">
        <v>-0.17819382793628</v>
      </c>
      <c r="K2648">
        <v>199.75826649676</v>
      </c>
      <c r="L2648">
        <v>177.45165971075301</v>
      </c>
      <c r="M2648">
        <v>68.208349113876807</v>
      </c>
      <c r="N2648">
        <v>1.6930902090329301</v>
      </c>
      <c r="O2648">
        <v>7.3619631901840501</v>
      </c>
      <c r="P2648">
        <v>79.402515723270398</v>
      </c>
      <c r="Q2648">
        <v>8.8839353730035001E-2</v>
      </c>
    </row>
    <row r="2649" spans="1:17" hidden="1" x14ac:dyDescent="0.3">
      <c r="A2649" t="s">
        <v>5506</v>
      </c>
      <c r="B2649" t="s">
        <v>5507</v>
      </c>
      <c r="C2649" t="str">
        <f>IFERROR(VLOOKUP(Table1[[#This Row],[Ticker]],[1]!Table2[[Symbol]:[Industry]],2,FALSE),"-")</f>
        <v>-</v>
      </c>
      <c r="D2649" t="s">
        <v>132</v>
      </c>
      <c r="E2649">
        <v>155.16391999999999</v>
      </c>
      <c r="F2649">
        <v>148.85</v>
      </c>
      <c r="G2649">
        <v>60.102429373264002</v>
      </c>
      <c r="H2649">
        <v>36.371783071641197</v>
      </c>
      <c r="I2649">
        <v>-12.1628454072465</v>
      </c>
      <c r="J2649">
        <v>16.8295479784965</v>
      </c>
      <c r="K2649">
        <v>118.702704166865</v>
      </c>
      <c r="L2649">
        <v>115.838954397284</v>
      </c>
      <c r="M2649">
        <v>81.440097636904497</v>
      </c>
      <c r="N2649">
        <v>2.4120858733103598</v>
      </c>
      <c r="O2649">
        <v>37.487403426268003</v>
      </c>
      <c r="P2649">
        <v>103.485987696514</v>
      </c>
      <c r="Q2649">
        <v>0.26850835366734499</v>
      </c>
    </row>
    <row r="2650" spans="1:17" hidden="1" x14ac:dyDescent="0.3">
      <c r="A2650" t="s">
        <v>5508</v>
      </c>
      <c r="B2650" t="s">
        <v>5509</v>
      </c>
      <c r="C2650" t="str">
        <f>IFERROR(VLOOKUP(Table1[[#This Row],[Ticker]],[1]!Table2[[Symbol]:[Industry]],2,FALSE),"-")</f>
        <v>-</v>
      </c>
      <c r="D2650" t="s">
        <v>1852</v>
      </c>
      <c r="E2650">
        <v>155.13958500000001</v>
      </c>
      <c r="F2650">
        <v>108.6</v>
      </c>
      <c r="G2650">
        <v>1265.0614636155101</v>
      </c>
      <c r="H2650">
        <v>49.310949794719797</v>
      </c>
      <c r="I2650">
        <v>61.321726140373499</v>
      </c>
      <c r="J2650">
        <v>7.54862862703117</v>
      </c>
      <c r="K2650">
        <v>76.789416900905906</v>
      </c>
      <c r="L2650">
        <v>54.092047232585003</v>
      </c>
      <c r="M2650">
        <v>99.491883654266601</v>
      </c>
      <c r="N2650">
        <v>0.69157082927805602</v>
      </c>
      <c r="O2650">
        <v>0</v>
      </c>
      <c r="P2650">
        <v>1423.9966320516401</v>
      </c>
      <c r="Q2650">
        <v>0.21998135638938601</v>
      </c>
    </row>
    <row r="2651" spans="1:17" hidden="1" x14ac:dyDescent="0.3">
      <c r="A2651" t="s">
        <v>5510</v>
      </c>
      <c r="B2651" t="s">
        <v>5511</v>
      </c>
      <c r="C2651" t="str">
        <f>IFERROR(VLOOKUP(Table1[[#This Row],[Ticker]],[1]!Table2[[Symbol]:[Industry]],2,FALSE),"-")</f>
        <v>-</v>
      </c>
      <c r="D2651" t="s">
        <v>573</v>
      </c>
      <c r="E2651">
        <v>155.03953150999999</v>
      </c>
      <c r="F2651">
        <v>70.400000000000006</v>
      </c>
      <c r="G2651">
        <v>141.735700803231</v>
      </c>
      <c r="H2651">
        <v>142.405338015648</v>
      </c>
      <c r="I2651">
        <v>127.643060609823</v>
      </c>
      <c r="J2651">
        <v>20.927240446218502</v>
      </c>
      <c r="K2651">
        <v>36.198069816689802</v>
      </c>
      <c r="L2651">
        <v>29.103627424489801</v>
      </c>
      <c r="M2651">
        <v>96.421564102657499</v>
      </c>
      <c r="N2651">
        <v>4.6763889104484102</v>
      </c>
      <c r="O2651">
        <v>0</v>
      </c>
      <c r="P2651">
        <v>261.02564102564099</v>
      </c>
      <c r="Q2651">
        <v>9.0755325756724001E-2</v>
      </c>
    </row>
    <row r="2652" spans="1:17" hidden="1" x14ac:dyDescent="0.3">
      <c r="A2652" t="s">
        <v>5512</v>
      </c>
      <c r="B2652" t="s">
        <v>5513</v>
      </c>
      <c r="C2652" t="str">
        <f>IFERROR(VLOOKUP(Table1[[#This Row],[Ticker]],[1]!Table2[[Symbol]:[Industry]],2,FALSE),"-")</f>
        <v>-</v>
      </c>
      <c r="D2652" t="s">
        <v>627</v>
      </c>
      <c r="E2652">
        <v>154.793496</v>
      </c>
      <c r="F2652">
        <v>295.7</v>
      </c>
      <c r="G2652">
        <v>-16.192469099752</v>
      </c>
      <c r="H2652">
        <v>-0.34297257344808302</v>
      </c>
      <c r="I2652">
        <v>-21.982603776403302</v>
      </c>
      <c r="J2652">
        <v>-1.3007239760455001</v>
      </c>
      <c r="K2652">
        <v>298.12552382806001</v>
      </c>
      <c r="L2652">
        <v>295.34033726846599</v>
      </c>
      <c r="M2652">
        <v>43.9250329444397</v>
      </c>
      <c r="N2652">
        <v>0.30262319473859201</v>
      </c>
      <c r="O2652">
        <v>20.730470071017901</v>
      </c>
      <c r="P2652">
        <v>17.644718519992001</v>
      </c>
      <c r="Q2652">
        <v>3.0462820407033998E-2</v>
      </c>
    </row>
    <row r="2653" spans="1:17" hidden="1" x14ac:dyDescent="0.3">
      <c r="A2653" t="s">
        <v>5514</v>
      </c>
      <c r="B2653" t="s">
        <v>5515</v>
      </c>
      <c r="C2653" t="str">
        <f>IFERROR(VLOOKUP(Table1[[#This Row],[Ticker]],[1]!Table2[[Symbol]:[Industry]],2,FALSE),"-")</f>
        <v>-</v>
      </c>
      <c r="D2653" t="s">
        <v>46</v>
      </c>
      <c r="E2653">
        <v>154.4653792</v>
      </c>
      <c r="F2653">
        <v>1.54</v>
      </c>
      <c r="G2653">
        <v>4.8795135122619104</v>
      </c>
      <c r="H2653">
        <v>-3.28825581689919</v>
      </c>
      <c r="I2653">
        <v>5.99545855294416</v>
      </c>
      <c r="J2653">
        <v>-9.8434359931784492</v>
      </c>
      <c r="K2653">
        <v>1.49118165083026</v>
      </c>
      <c r="L2653">
        <v>1.31584089758831</v>
      </c>
      <c r="M2653">
        <v>45.469940362725403</v>
      </c>
      <c r="N2653">
        <v>0.69301315898940297</v>
      </c>
      <c r="O2653">
        <v>20.779220779220701</v>
      </c>
      <c r="P2653">
        <v>54</v>
      </c>
      <c r="Q2653">
        <v>0.16889183617089101</v>
      </c>
    </row>
    <row r="2654" spans="1:17" hidden="1" x14ac:dyDescent="0.3">
      <c r="A2654" t="s">
        <v>5516</v>
      </c>
      <c r="B2654" t="s">
        <v>5517</v>
      </c>
      <c r="C2654" t="str">
        <f>IFERROR(VLOOKUP(Table1[[#This Row],[Ticker]],[1]!Table2[[Symbol]:[Industry]],2,FALSE),"-")</f>
        <v>-</v>
      </c>
      <c r="D2654" t="s">
        <v>2643</v>
      </c>
      <c r="E2654">
        <v>154.190843</v>
      </c>
      <c r="F2654">
        <v>147.65</v>
      </c>
      <c r="G2654">
        <v>101.66959503400101</v>
      </c>
      <c r="H2654">
        <v>44.897915068861799</v>
      </c>
      <c r="I2654">
        <v>88.418273832902301</v>
      </c>
      <c r="J2654">
        <v>-5.0359719237751497</v>
      </c>
      <c r="K2654">
        <v>117.68673472594401</v>
      </c>
      <c r="L2654">
        <v>93.144189494358699</v>
      </c>
      <c r="M2654">
        <v>59.7300139320323</v>
      </c>
      <c r="N2654">
        <v>1.7417268100724199</v>
      </c>
      <c r="O2654">
        <v>4.6393498137487104</v>
      </c>
      <c r="P2654">
        <v>200.40691759918599</v>
      </c>
      <c r="Q2654">
        <v>8.1601444607223003E-2</v>
      </c>
    </row>
    <row r="2655" spans="1:17" hidden="1" x14ac:dyDescent="0.3">
      <c r="A2655" t="s">
        <v>5518</v>
      </c>
      <c r="B2655" t="s">
        <v>5519</v>
      </c>
      <c r="C2655" t="str">
        <f>IFERROR(VLOOKUP(Table1[[#This Row],[Ticker]],[1]!Table2[[Symbol]:[Industry]],2,FALSE),"-")</f>
        <v>-</v>
      </c>
      <c r="D2655" t="s">
        <v>298</v>
      </c>
      <c r="E2655">
        <v>154.01015000000001</v>
      </c>
      <c r="F2655">
        <v>66.17</v>
      </c>
      <c r="G2655">
        <v>-0.34819352103589102</v>
      </c>
      <c r="H2655">
        <v>4.8431634424871204</v>
      </c>
      <c r="I2655">
        <v>5.4840092179654203</v>
      </c>
      <c r="J2655">
        <v>-1.17897227295264</v>
      </c>
      <c r="K2655">
        <v>60.8326182343108</v>
      </c>
      <c r="L2655">
        <v>55.443636182604401</v>
      </c>
      <c r="M2655">
        <v>58.368246821247197</v>
      </c>
      <c r="N2655">
        <v>0.78923187950662299</v>
      </c>
      <c r="O2655">
        <v>11.6820311319329</v>
      </c>
      <c r="P2655">
        <v>49.977334542157699</v>
      </c>
      <c r="Q2655">
        <v>1.3756232610302E-2</v>
      </c>
    </row>
    <row r="2656" spans="1:17" hidden="1" x14ac:dyDescent="0.3">
      <c r="A2656" t="s">
        <v>5520</v>
      </c>
      <c r="B2656" t="s">
        <v>5521</v>
      </c>
      <c r="C2656" t="str">
        <f>IFERROR(VLOOKUP(Table1[[#This Row],[Ticker]],[1]!Table2[[Symbol]:[Industry]],2,FALSE),"-")</f>
        <v>-</v>
      </c>
      <c r="D2656" t="s">
        <v>127</v>
      </c>
      <c r="E2656">
        <v>153.90607595999899</v>
      </c>
      <c r="F2656">
        <v>77.67</v>
      </c>
      <c r="G2656">
        <v>8.19261844389505</v>
      </c>
      <c r="H2656">
        <v>28.2442797338575</v>
      </c>
      <c r="I2656">
        <v>3.4592932257340698</v>
      </c>
      <c r="J2656">
        <v>-3.07167673391917</v>
      </c>
      <c r="K2656">
        <v>68.492395675379697</v>
      </c>
      <c r="L2656">
        <v>63.825026610435302</v>
      </c>
      <c r="M2656">
        <v>58.765637622374001</v>
      </c>
      <c r="N2656">
        <v>2.4621438277026502</v>
      </c>
      <c r="O2656">
        <v>21.346723316595799</v>
      </c>
      <c r="P2656">
        <v>55.34</v>
      </c>
      <c r="Q2656">
        <v>0.13242198126729901</v>
      </c>
    </row>
    <row r="2657" spans="1:17" hidden="1" x14ac:dyDescent="0.3">
      <c r="A2657" t="s">
        <v>5522</v>
      </c>
      <c r="B2657" t="s">
        <v>5523</v>
      </c>
      <c r="C2657" t="str">
        <f>IFERROR(VLOOKUP(Table1[[#This Row],[Ticker]],[1]!Table2[[Symbol]:[Industry]],2,FALSE),"-")</f>
        <v>-</v>
      </c>
      <c r="D2657" t="s">
        <v>1406</v>
      </c>
      <c r="E2657">
        <v>152.96118749999999</v>
      </c>
      <c r="F2657">
        <v>84.95</v>
      </c>
      <c r="G2657">
        <v>-27.6006941451034</v>
      </c>
      <c r="H2657">
        <v>-12.5706665102574</v>
      </c>
      <c r="I2657">
        <v>-11.0332440876987</v>
      </c>
      <c r="J2657">
        <v>-14.2248611445655</v>
      </c>
      <c r="M2657">
        <v>36.134206597300597</v>
      </c>
      <c r="O2657">
        <v>65.979988228369606</v>
      </c>
      <c r="P2657">
        <v>6.4536340852130403</v>
      </c>
    </row>
    <row r="2658" spans="1:17" hidden="1" x14ac:dyDescent="0.3">
      <c r="A2658" t="s">
        <v>5524</v>
      </c>
      <c r="B2658" t="s">
        <v>5525</v>
      </c>
      <c r="C2658" t="str">
        <f>IFERROR(VLOOKUP(Table1[[#This Row],[Ticker]],[1]!Table2[[Symbol]:[Industry]],2,FALSE),"-")</f>
        <v>-</v>
      </c>
      <c r="D2658" t="s">
        <v>535</v>
      </c>
      <c r="E2658">
        <v>152.898908495</v>
      </c>
      <c r="F2658">
        <v>103.16</v>
      </c>
      <c r="G2658">
        <v>26.5622468062484</v>
      </c>
      <c r="H2658">
        <v>12.1936823598808</v>
      </c>
      <c r="I2658">
        <v>18.864282917631002</v>
      </c>
      <c r="J2658">
        <v>11.423508184428499</v>
      </c>
      <c r="K2658">
        <v>93.432030517248407</v>
      </c>
      <c r="L2658">
        <v>85.191153575761703</v>
      </c>
      <c r="M2658">
        <v>80.257328404948893</v>
      </c>
      <c r="N2658">
        <v>1.72925880955761</v>
      </c>
      <c r="O2658">
        <v>6.33966653741762</v>
      </c>
      <c r="P2658">
        <v>66.387096774193495</v>
      </c>
      <c r="Q2658">
        <v>3.7875587959717003E-2</v>
      </c>
    </row>
    <row r="2659" spans="1:17" hidden="1" x14ac:dyDescent="0.3">
      <c r="A2659" t="s">
        <v>5526</v>
      </c>
      <c r="B2659" t="s">
        <v>5527</v>
      </c>
      <c r="C2659" t="str">
        <f>IFERROR(VLOOKUP(Table1[[#This Row],[Ticker]],[1]!Table2[[Symbol]:[Industry]],2,FALSE),"-")</f>
        <v>-</v>
      </c>
      <c r="D2659" t="s">
        <v>21</v>
      </c>
      <c r="E2659">
        <v>152.80630260000001</v>
      </c>
      <c r="F2659">
        <v>41.66</v>
      </c>
      <c r="G2659">
        <v>33.700845034000999</v>
      </c>
      <c r="H2659">
        <v>-14.675937989301</v>
      </c>
      <c r="I2659">
        <v>-7.8978068162248301</v>
      </c>
      <c r="J2659">
        <v>-7.6337262834687198</v>
      </c>
      <c r="K2659">
        <v>41.653578323375001</v>
      </c>
      <c r="L2659">
        <v>37.8513138507588</v>
      </c>
      <c r="M2659">
        <v>42.884652692925499</v>
      </c>
      <c r="N2659">
        <v>0.66030558538070705</v>
      </c>
      <c r="O2659">
        <v>29.5007201152184</v>
      </c>
      <c r="P2659">
        <v>85.320284697508797</v>
      </c>
      <c r="Q2659">
        <v>6.7844515527037005E-2</v>
      </c>
    </row>
    <row r="2660" spans="1:17" hidden="1" x14ac:dyDescent="0.3">
      <c r="A2660" t="s">
        <v>5528</v>
      </c>
      <c r="B2660" t="s">
        <v>5529</v>
      </c>
      <c r="C2660" t="str">
        <f>IFERROR(VLOOKUP(Table1[[#This Row],[Ticker]],[1]!Table2[[Symbol]:[Industry]],2,FALSE),"-")</f>
        <v>-</v>
      </c>
      <c r="D2660" t="s">
        <v>627</v>
      </c>
      <c r="E2660">
        <v>152.768889</v>
      </c>
      <c r="F2660">
        <v>1.78</v>
      </c>
      <c r="G2660">
        <v>-84.856253575990806</v>
      </c>
      <c r="H2660">
        <v>16.407299575090299</v>
      </c>
      <c r="I2660">
        <v>-33.423404014707302</v>
      </c>
      <c r="J2660">
        <v>-2.1799214147702299</v>
      </c>
      <c r="K2660">
        <v>1.6626963278953799</v>
      </c>
      <c r="L2660">
        <v>2.1465999195197698</v>
      </c>
      <c r="M2660">
        <v>69.621852727978705</v>
      </c>
      <c r="N2660">
        <v>0.79802200469526396</v>
      </c>
      <c r="O2660">
        <v>144.965708448854</v>
      </c>
      <c r="P2660">
        <v>39.2461647871583</v>
      </c>
      <c r="Q2660">
        <v>-4.1827461129584999E-2</v>
      </c>
    </row>
    <row r="2661" spans="1:17" hidden="1" x14ac:dyDescent="0.3">
      <c r="A2661" t="s">
        <v>5530</v>
      </c>
      <c r="B2661" t="s">
        <v>5531</v>
      </c>
      <c r="C2661" t="str">
        <f>IFERROR(VLOOKUP(Table1[[#This Row],[Ticker]],[1]!Table2[[Symbol]:[Industry]],2,FALSE),"-")</f>
        <v>-</v>
      </c>
      <c r="D2661" t="s">
        <v>54</v>
      </c>
      <c r="E2661">
        <v>152.65181866500001</v>
      </c>
      <c r="F2661">
        <v>227.85</v>
      </c>
      <c r="G2661">
        <v>123.45982109783</v>
      </c>
      <c r="H2661">
        <v>31.645980085283899</v>
      </c>
      <c r="I2661">
        <v>124.82823377605401</v>
      </c>
      <c r="J2661">
        <v>3.4202975390114601</v>
      </c>
      <c r="K2661">
        <v>178.64068940315099</v>
      </c>
      <c r="L2661">
        <v>128.561010965506</v>
      </c>
      <c r="M2661">
        <v>93.075107494339704</v>
      </c>
      <c r="N2661">
        <v>0.46540257143074298</v>
      </c>
      <c r="O2661">
        <v>4.0816326530612201</v>
      </c>
      <c r="P2661">
        <v>205.83892617449601</v>
      </c>
      <c r="Q2661">
        <v>4.8161260483751002E-2</v>
      </c>
    </row>
    <row r="2662" spans="1:17" hidden="1" x14ac:dyDescent="0.3">
      <c r="A2662" t="s">
        <v>5532</v>
      </c>
      <c r="B2662" t="s">
        <v>5533</v>
      </c>
      <c r="C2662" t="str">
        <f>IFERROR(VLOOKUP(Table1[[#This Row],[Ticker]],[1]!Table2[[Symbol]:[Industry]],2,FALSE),"-")</f>
        <v>-</v>
      </c>
      <c r="D2662" t="s">
        <v>21</v>
      </c>
      <c r="E2662">
        <v>152.4425</v>
      </c>
      <c r="F2662">
        <v>109.65</v>
      </c>
      <c r="G2662">
        <v>86.9404704279344</v>
      </c>
      <c r="H2662">
        <v>-5.9215091059002702</v>
      </c>
      <c r="I2662">
        <v>3.1618859250026699</v>
      </c>
      <c r="J2662">
        <v>-3.9263051420106398</v>
      </c>
      <c r="K2662">
        <v>109.421485899318</v>
      </c>
      <c r="L2662">
        <v>95.833982916966505</v>
      </c>
      <c r="M2662">
        <v>40.377581102953599</v>
      </c>
      <c r="N2662">
        <v>0.52226655017317303</v>
      </c>
      <c r="O2662">
        <v>18.458732330141299</v>
      </c>
      <c r="P2662">
        <v>136.31465517241301</v>
      </c>
      <c r="Q2662">
        <v>8.0854111620026994E-2</v>
      </c>
    </row>
    <row r="2663" spans="1:17" hidden="1" x14ac:dyDescent="0.3">
      <c r="A2663" t="s">
        <v>5534</v>
      </c>
      <c r="B2663" t="s">
        <v>5535</v>
      </c>
      <c r="C2663" t="str">
        <f>IFERROR(VLOOKUP(Table1[[#This Row],[Ticker]],[1]!Table2[[Symbol]:[Industry]],2,FALSE),"-")</f>
        <v>-</v>
      </c>
      <c r="D2663" t="s">
        <v>357</v>
      </c>
      <c r="E2663">
        <v>152.34554037500001</v>
      </c>
      <c r="F2663">
        <v>112</v>
      </c>
      <c r="G2663">
        <v>-27.676063902650501</v>
      </c>
      <c r="H2663">
        <v>-11.6474664750179</v>
      </c>
      <c r="I2663">
        <v>-40.277874945655199</v>
      </c>
      <c r="J2663">
        <v>-9.3666870995430003</v>
      </c>
      <c r="K2663">
        <v>144.03462376740401</v>
      </c>
      <c r="L2663">
        <v>150.87976944967099</v>
      </c>
      <c r="M2663">
        <v>39.175226730282603</v>
      </c>
      <c r="N2663">
        <v>1.31849968213604</v>
      </c>
      <c r="O2663">
        <v>100.892857142857</v>
      </c>
      <c r="P2663">
        <v>34.583032924777598</v>
      </c>
      <c r="Q2663">
        <v>8.9763958732236998E-2</v>
      </c>
    </row>
    <row r="2664" spans="1:17" hidden="1" x14ac:dyDescent="0.3">
      <c r="A2664" t="s">
        <v>5536</v>
      </c>
      <c r="B2664" t="s">
        <v>5537</v>
      </c>
      <c r="C2664" t="str">
        <f>IFERROR(VLOOKUP(Table1[[#This Row],[Ticker]],[1]!Table2[[Symbol]:[Industry]],2,FALSE),"-")</f>
        <v>-</v>
      </c>
      <c r="D2664" t="s">
        <v>257</v>
      </c>
      <c r="E2664">
        <v>152.024</v>
      </c>
      <c r="F2664">
        <v>152.5</v>
      </c>
      <c r="G2664">
        <v>-31.0258178837367</v>
      </c>
      <c r="H2664">
        <v>8.7826968788461297</v>
      </c>
      <c r="I2664">
        <v>-17.2725717937378</v>
      </c>
      <c r="J2664">
        <v>-5.1898549673576699</v>
      </c>
      <c r="K2664">
        <v>139.679494637354</v>
      </c>
      <c r="L2664">
        <v>140.230134457492</v>
      </c>
      <c r="M2664">
        <v>71.002467171183199</v>
      </c>
      <c r="N2664">
        <v>1.1219801979644299</v>
      </c>
      <c r="O2664">
        <v>27.213114754098299</v>
      </c>
      <c r="P2664">
        <v>38.636363636363598</v>
      </c>
      <c r="Q2664">
        <v>0.102036260997644</v>
      </c>
    </row>
    <row r="2665" spans="1:17" hidden="1" x14ac:dyDescent="0.3">
      <c r="A2665" t="s">
        <v>5538</v>
      </c>
      <c r="B2665" t="s">
        <v>5539</v>
      </c>
      <c r="C2665" t="str">
        <f>IFERROR(VLOOKUP(Table1[[#This Row],[Ticker]],[1]!Table2[[Symbol]:[Industry]],2,FALSE),"-")</f>
        <v>-</v>
      </c>
      <c r="D2665" t="s">
        <v>40</v>
      </c>
      <c r="E2665">
        <v>151.97413750000001</v>
      </c>
      <c r="F2665">
        <v>582.6</v>
      </c>
      <c r="G2665">
        <v>46.316357167183902</v>
      </c>
      <c r="H2665">
        <v>31.5603099317754</v>
      </c>
      <c r="I2665">
        <v>37.398871859894399</v>
      </c>
      <c r="J2665">
        <v>-7.0542898195411397</v>
      </c>
      <c r="K2665">
        <v>501.074968509906</v>
      </c>
      <c r="L2665">
        <v>421.16935349898199</v>
      </c>
      <c r="M2665">
        <v>58.436525810675199</v>
      </c>
      <c r="N2665">
        <v>0.86376293485739897</v>
      </c>
      <c r="O2665">
        <v>6.2478544455887297</v>
      </c>
      <c r="P2665">
        <v>92.818136687075906</v>
      </c>
      <c r="Q2665">
        <v>0.11197590149426601</v>
      </c>
    </row>
    <row r="2666" spans="1:17" hidden="1" x14ac:dyDescent="0.3">
      <c r="A2666" t="s">
        <v>5540</v>
      </c>
      <c r="B2666" t="s">
        <v>5541</v>
      </c>
      <c r="C2666" t="str">
        <f>IFERROR(VLOOKUP(Table1[[#This Row],[Ticker]],[1]!Table2[[Symbol]:[Industry]],2,FALSE),"-")</f>
        <v>-</v>
      </c>
      <c r="E2666">
        <v>151.44399000000001</v>
      </c>
      <c r="F2666">
        <v>159.94999999999999</v>
      </c>
      <c r="G2666">
        <v>154.96860071581901</v>
      </c>
      <c r="H2666">
        <v>-12.966619474197699</v>
      </c>
      <c r="I2666">
        <v>-32.028564193230899</v>
      </c>
      <c r="J2666">
        <v>1.4158232660808101</v>
      </c>
      <c r="K2666">
        <v>154.67986513058301</v>
      </c>
      <c r="L2666">
        <v>138.16844453358399</v>
      </c>
      <c r="M2666">
        <v>54.378583421433603</v>
      </c>
      <c r="N2666">
        <v>0.78615478913923398</v>
      </c>
      <c r="O2666">
        <v>45.733041575492301</v>
      </c>
      <c r="P2666">
        <v>184.00213068181799</v>
      </c>
      <c r="Q2666">
        <v>0.19914648890157499</v>
      </c>
    </row>
    <row r="2667" spans="1:17" hidden="1" x14ac:dyDescent="0.3">
      <c r="A2667" t="s">
        <v>5542</v>
      </c>
      <c r="B2667" t="s">
        <v>5543</v>
      </c>
      <c r="C2667" t="str">
        <f>IFERROR(VLOOKUP(Table1[[#This Row],[Ticker]],[1]!Table2[[Symbol]:[Industry]],2,FALSE),"-")</f>
        <v>-</v>
      </c>
      <c r="D2667" t="s">
        <v>127</v>
      </c>
      <c r="E2667">
        <v>151.27075149999999</v>
      </c>
      <c r="F2667">
        <v>3.67</v>
      </c>
      <c r="G2667">
        <v>31.2284787676255</v>
      </c>
      <c r="H2667">
        <v>-6.7561005199830504</v>
      </c>
      <c r="I2667">
        <v>3.3067907538662702</v>
      </c>
      <c r="J2667">
        <v>-4.9417375630423303E-2</v>
      </c>
      <c r="K2667">
        <v>3.7700533998980501</v>
      </c>
      <c r="L2667">
        <v>3.4620828976562401</v>
      </c>
      <c r="M2667">
        <v>55.006178239529604</v>
      </c>
      <c r="N2667">
        <v>0.87464150688855102</v>
      </c>
      <c r="O2667">
        <v>44.141689373296998</v>
      </c>
      <c r="P2667">
        <v>90.155440414507694</v>
      </c>
      <c r="Q2667">
        <v>9.4945180735851994E-2</v>
      </c>
    </row>
    <row r="2668" spans="1:17" hidden="1" x14ac:dyDescent="0.3">
      <c r="A2668" t="s">
        <v>5544</v>
      </c>
      <c r="B2668" t="s">
        <v>5545</v>
      </c>
      <c r="C2668" t="str">
        <f>IFERROR(VLOOKUP(Table1[[#This Row],[Ticker]],[1]!Table2[[Symbol]:[Industry]],2,FALSE),"-")</f>
        <v>-</v>
      </c>
      <c r="D2668" t="s">
        <v>138</v>
      </c>
      <c r="E2668">
        <v>151.266085836</v>
      </c>
      <c r="F2668">
        <v>9.99</v>
      </c>
      <c r="G2668">
        <v>-23.319244251713201</v>
      </c>
      <c r="H2668">
        <v>-5.0931820595319701</v>
      </c>
      <c r="I2668">
        <v>-17.774136780632201</v>
      </c>
      <c r="J2668">
        <v>-6.5013364972328</v>
      </c>
      <c r="K2668">
        <v>9.9062812301795695</v>
      </c>
      <c r="L2668">
        <v>10.6797054728774</v>
      </c>
      <c r="M2668">
        <v>34.930627205130797</v>
      </c>
      <c r="N2668">
        <v>0.66782029865123005</v>
      </c>
      <c r="O2668">
        <v>50.650650650650597</v>
      </c>
      <c r="P2668">
        <v>23.3333333333333</v>
      </c>
      <c r="Q2668">
        <v>3.2125715714315002E-2</v>
      </c>
    </row>
    <row r="2669" spans="1:17" hidden="1" x14ac:dyDescent="0.3">
      <c r="A2669" t="s">
        <v>5546</v>
      </c>
      <c r="B2669" t="s">
        <v>5547</v>
      </c>
      <c r="C2669" t="str">
        <f>IFERROR(VLOOKUP(Table1[[#This Row],[Ticker]],[1]!Table2[[Symbol]:[Industry]],2,FALSE),"-")</f>
        <v>-</v>
      </c>
      <c r="E2669">
        <v>150.92495</v>
      </c>
      <c r="F2669">
        <v>48.38</v>
      </c>
      <c r="G2669">
        <v>1683.6303891048101</v>
      </c>
      <c r="H2669">
        <v>59.579392082043398</v>
      </c>
      <c r="I2669">
        <v>250.066703905568</v>
      </c>
      <c r="J2669">
        <v>7.8501089803665201</v>
      </c>
      <c r="K2669">
        <v>35.152937835155697</v>
      </c>
      <c r="L2669">
        <v>22.358671390490901</v>
      </c>
      <c r="M2669">
        <v>99.297268694942801</v>
      </c>
      <c r="N2669">
        <v>0.80624974191500398</v>
      </c>
      <c r="O2669">
        <v>0</v>
      </c>
      <c r="P2669">
        <v>1800.98231827112</v>
      </c>
      <c r="Q2669">
        <v>0.23068983157013101</v>
      </c>
    </row>
    <row r="2670" spans="1:17" hidden="1" x14ac:dyDescent="0.3">
      <c r="A2670" t="s">
        <v>5548</v>
      </c>
      <c r="B2670" t="s">
        <v>5549</v>
      </c>
      <c r="C2670" t="str">
        <f>IFERROR(VLOOKUP(Table1[[#This Row],[Ticker]],[1]!Table2[[Symbol]:[Industry]],2,FALSE),"-")</f>
        <v>-</v>
      </c>
      <c r="E2670">
        <v>150.80000000000001</v>
      </c>
      <c r="F2670">
        <v>24.99</v>
      </c>
      <c r="G2670">
        <v>90.843338987387099</v>
      </c>
      <c r="H2670">
        <v>-8.3256818546914904</v>
      </c>
      <c r="I2670">
        <v>24.390437068404498</v>
      </c>
      <c r="J2670">
        <v>-4.7164081388778598</v>
      </c>
      <c r="K2670">
        <v>23.1299764171528</v>
      </c>
      <c r="L2670">
        <v>19.8135999694159</v>
      </c>
      <c r="M2670">
        <v>21.517026459177899</v>
      </c>
      <c r="N2670">
        <v>0.16558709223281701</v>
      </c>
      <c r="O2670">
        <v>14.525810324129599</v>
      </c>
      <c r="P2670">
        <v>145.722713864306</v>
      </c>
      <c r="Q2670">
        <v>8.9556921818619004E-2</v>
      </c>
    </row>
    <row r="2671" spans="1:17" hidden="1" x14ac:dyDescent="0.3">
      <c r="A2671" t="s">
        <v>5550</v>
      </c>
      <c r="B2671" t="s">
        <v>5551</v>
      </c>
      <c r="C2671" t="str">
        <f>IFERROR(VLOOKUP(Table1[[#This Row],[Ticker]],[1]!Table2[[Symbol]:[Industry]],2,FALSE),"-")</f>
        <v>-</v>
      </c>
      <c r="D2671" t="s">
        <v>2256</v>
      </c>
      <c r="E2671">
        <v>150.48400000000001</v>
      </c>
      <c r="F2671">
        <v>104.5</v>
      </c>
      <c r="G2671">
        <v>-6.8113077437767098</v>
      </c>
      <c r="H2671">
        <v>21.9968832051525</v>
      </c>
      <c r="I2671">
        <v>9.7561423136279295</v>
      </c>
      <c r="J2671">
        <v>-17.8168715366361</v>
      </c>
      <c r="K2671">
        <v>91.900352385971999</v>
      </c>
      <c r="M2671">
        <v>57.887380956504103</v>
      </c>
      <c r="N2671">
        <v>2.2357225408316799</v>
      </c>
      <c r="O2671">
        <v>29.186602870813399</v>
      </c>
      <c r="P2671">
        <v>65.873015873015802</v>
      </c>
    </row>
    <row r="2672" spans="1:17" hidden="1" x14ac:dyDescent="0.3">
      <c r="A2672" t="s">
        <v>5552</v>
      </c>
      <c r="B2672" t="s">
        <v>5553</v>
      </c>
      <c r="C2672" t="str">
        <f>IFERROR(VLOOKUP(Table1[[#This Row],[Ticker]],[1]!Table2[[Symbol]:[Industry]],2,FALSE),"-")</f>
        <v>-</v>
      </c>
      <c r="D2672" t="s">
        <v>405</v>
      </c>
      <c r="E2672">
        <v>150.22524899999999</v>
      </c>
      <c r="F2672">
        <v>221.85</v>
      </c>
      <c r="G2672">
        <v>132.70549787732301</v>
      </c>
      <c r="H2672">
        <v>6.2629812861760303</v>
      </c>
      <c r="I2672">
        <v>52.111071426717203</v>
      </c>
      <c r="J2672">
        <v>2.01016288872232</v>
      </c>
      <c r="K2672">
        <v>206.06306171616001</v>
      </c>
      <c r="L2672">
        <v>176.280118887002</v>
      </c>
      <c r="M2672">
        <v>75.567614809240396</v>
      </c>
      <c r="N2672">
        <v>1.8496869019566999</v>
      </c>
      <c r="O2672">
        <v>25.422582826233899</v>
      </c>
      <c r="P2672">
        <v>233.45859010972401</v>
      </c>
      <c r="Q2672">
        <v>7.0012669531642993E-2</v>
      </c>
    </row>
    <row r="2673" spans="1:17" hidden="1" x14ac:dyDescent="0.3">
      <c r="A2673" t="s">
        <v>5554</v>
      </c>
      <c r="B2673" t="s">
        <v>5555</v>
      </c>
      <c r="C2673" t="str">
        <f>IFERROR(VLOOKUP(Table1[[#This Row],[Ticker]],[1]!Table2[[Symbol]:[Industry]],2,FALSE),"-")</f>
        <v>-</v>
      </c>
      <c r="D2673" t="s">
        <v>195</v>
      </c>
      <c r="E2673">
        <v>150.17148331800001</v>
      </c>
      <c r="F2673">
        <v>66.64</v>
      </c>
      <c r="G2673">
        <v>-38.181450893060898</v>
      </c>
      <c r="H2673">
        <v>11.236154302404501</v>
      </c>
      <c r="I2673">
        <v>-15.802314315324701</v>
      </c>
      <c r="J2673">
        <v>-6.8279964824712298</v>
      </c>
      <c r="K2673">
        <v>61.076926498980598</v>
      </c>
      <c r="L2673">
        <v>63.876541695410701</v>
      </c>
      <c r="M2673">
        <v>48.656785720498</v>
      </c>
      <c r="N2673">
        <v>2.1450061687623898</v>
      </c>
      <c r="O2673">
        <v>43.157262905162</v>
      </c>
      <c r="P2673">
        <v>30.6666666666666</v>
      </c>
      <c r="Q2673">
        <v>-1.2047252367069999E-3</v>
      </c>
    </row>
    <row r="2674" spans="1:17" hidden="1" x14ac:dyDescent="0.3">
      <c r="A2674" t="s">
        <v>5556</v>
      </c>
      <c r="B2674" t="s">
        <v>5557</v>
      </c>
      <c r="C2674" t="str">
        <f>IFERROR(VLOOKUP(Table1[[#This Row],[Ticker]],[1]!Table2[[Symbol]:[Industry]],2,FALSE),"-")</f>
        <v>-</v>
      </c>
      <c r="D2674" t="s">
        <v>3576</v>
      </c>
      <c r="E2674">
        <v>150.042</v>
      </c>
      <c r="F2674">
        <v>14.14</v>
      </c>
      <c r="G2674">
        <v>221.40017511454599</v>
      </c>
      <c r="H2674">
        <v>-13.316594712136</v>
      </c>
      <c r="I2674">
        <v>-30.256777583012799</v>
      </c>
      <c r="J2674">
        <v>-8.2666351206029098</v>
      </c>
      <c r="K2674">
        <v>15.429478533077599</v>
      </c>
      <c r="L2674">
        <v>13.566575072602699</v>
      </c>
      <c r="M2674">
        <v>33.6483184008788</v>
      </c>
      <c r="N2674">
        <v>0.91181711386688902</v>
      </c>
      <c r="O2674">
        <v>57.2135785007072</v>
      </c>
      <c r="P2674">
        <v>292.23300970873697</v>
      </c>
    </row>
    <row r="2675" spans="1:17" hidden="1" x14ac:dyDescent="0.3">
      <c r="A2675" t="s">
        <v>5558</v>
      </c>
      <c r="B2675" t="s">
        <v>5559</v>
      </c>
      <c r="C2675" t="str">
        <f>IFERROR(VLOOKUP(Table1[[#This Row],[Ticker]],[1]!Table2[[Symbol]:[Industry]],2,FALSE),"-")</f>
        <v>-</v>
      </c>
      <c r="D2675" t="s">
        <v>5560</v>
      </c>
      <c r="E2675">
        <v>150.00393099999999</v>
      </c>
      <c r="F2675">
        <v>115.35</v>
      </c>
      <c r="G2675">
        <v>-61.577389615121703</v>
      </c>
      <c r="H2675">
        <v>40.688756601217499</v>
      </c>
      <c r="I2675">
        <v>-11.370549671959701</v>
      </c>
      <c r="J2675">
        <v>-17.703174646236501</v>
      </c>
      <c r="K2675">
        <v>95.955415002379198</v>
      </c>
      <c r="M2675">
        <v>66.888183474111898</v>
      </c>
      <c r="N2675">
        <v>3.6759046778464199</v>
      </c>
      <c r="O2675">
        <v>60.381447767663602</v>
      </c>
      <c r="P2675">
        <v>51.7763157894736</v>
      </c>
    </row>
    <row r="2676" spans="1:17" hidden="1" x14ac:dyDescent="0.3">
      <c r="A2676" t="s">
        <v>5561</v>
      </c>
      <c r="B2676" t="s">
        <v>5562</v>
      </c>
      <c r="C2676" t="str">
        <f>IFERROR(VLOOKUP(Table1[[#This Row],[Ticker]],[1]!Table2[[Symbol]:[Industry]],2,FALSE),"-")</f>
        <v>-</v>
      </c>
      <c r="D2676" t="s">
        <v>750</v>
      </c>
      <c r="E2676">
        <v>149.90366104500001</v>
      </c>
      <c r="F2676">
        <v>81.38</v>
      </c>
      <c r="G2676">
        <v>1378.0035070710301</v>
      </c>
      <c r="H2676">
        <v>2.08270924352099</v>
      </c>
      <c r="I2676">
        <v>101.691814828247</v>
      </c>
      <c r="J2676">
        <v>7.6203255714781699</v>
      </c>
      <c r="K2676">
        <v>72.909216646984504</v>
      </c>
      <c r="L2676">
        <v>53.164107650898401</v>
      </c>
      <c r="M2676">
        <v>76.599761917161203</v>
      </c>
      <c r="N2676">
        <v>0.53182480433620705</v>
      </c>
      <c r="O2676">
        <v>9.2897517817645596</v>
      </c>
      <c r="P2676">
        <v>1407.0370370370299</v>
      </c>
      <c r="Q2676">
        <v>0.35525534117948199</v>
      </c>
    </row>
    <row r="2677" spans="1:17" hidden="1" x14ac:dyDescent="0.3">
      <c r="A2677" t="s">
        <v>5563</v>
      </c>
      <c r="B2677" t="s">
        <v>5564</v>
      </c>
      <c r="C2677" t="str">
        <f>IFERROR(VLOOKUP(Table1[[#This Row],[Ticker]],[1]!Table2[[Symbol]:[Industry]],2,FALSE),"-")</f>
        <v>-</v>
      </c>
      <c r="D2677" t="s">
        <v>257</v>
      </c>
      <c r="E2677">
        <v>149.75250610000001</v>
      </c>
      <c r="F2677">
        <v>416.95</v>
      </c>
      <c r="G2677">
        <v>-4.8488687597442803</v>
      </c>
      <c r="H2677">
        <v>12.284742410432299</v>
      </c>
      <c r="I2677">
        <v>9.4313035148817992</v>
      </c>
      <c r="J2677">
        <v>-0.42745581770460001</v>
      </c>
      <c r="K2677">
        <v>384.27259203931499</v>
      </c>
      <c r="L2677">
        <v>363.09638964276502</v>
      </c>
      <c r="M2677">
        <v>75.572728312873906</v>
      </c>
      <c r="N2677">
        <v>1.0848526091360799</v>
      </c>
      <c r="O2677">
        <v>6.7034416596714204</v>
      </c>
      <c r="P2677">
        <v>48.117229129662498</v>
      </c>
      <c r="Q2677">
        <v>4.6342957661982001E-2</v>
      </c>
    </row>
    <row r="2678" spans="1:17" hidden="1" x14ac:dyDescent="0.3">
      <c r="A2678" t="s">
        <v>5565</v>
      </c>
      <c r="B2678" t="s">
        <v>5566</v>
      </c>
      <c r="C2678" t="str">
        <f>IFERROR(VLOOKUP(Table1[[#This Row],[Ticker]],[1]!Table2[[Symbol]:[Industry]],2,FALSE),"-")</f>
        <v>-</v>
      </c>
      <c r="D2678" t="s">
        <v>627</v>
      </c>
      <c r="E2678">
        <v>149.715</v>
      </c>
      <c r="F2678">
        <v>218.15</v>
      </c>
      <c r="G2678">
        <v>-0.191922400987113</v>
      </c>
      <c r="H2678">
        <v>-17.916866316103601</v>
      </c>
      <c r="I2678">
        <v>-0.766131111871304</v>
      </c>
      <c r="J2678">
        <v>-4.3772045786900602</v>
      </c>
      <c r="K2678">
        <v>218.44342126608601</v>
      </c>
      <c r="L2678">
        <v>194.80498616290501</v>
      </c>
      <c r="M2678">
        <v>39.927771029694199</v>
      </c>
      <c r="N2678">
        <v>0.35040895912819597</v>
      </c>
      <c r="O2678">
        <v>21.3843685537474</v>
      </c>
      <c r="P2678">
        <v>47.348868625464299</v>
      </c>
      <c r="Q2678">
        <v>1.1668146428047E-2</v>
      </c>
    </row>
    <row r="2679" spans="1:17" hidden="1" x14ac:dyDescent="0.3">
      <c r="A2679" t="s">
        <v>5567</v>
      </c>
      <c r="B2679" t="s">
        <v>5568</v>
      </c>
      <c r="C2679" t="str">
        <f>IFERROR(VLOOKUP(Table1[[#This Row],[Ticker]],[1]!Table2[[Symbol]:[Industry]],2,FALSE),"-")</f>
        <v>-</v>
      </c>
      <c r="D2679" t="s">
        <v>517</v>
      </c>
      <c r="E2679">
        <v>149.45147090999899</v>
      </c>
      <c r="F2679">
        <v>149.9</v>
      </c>
      <c r="G2679">
        <v>37.522025589556598</v>
      </c>
      <c r="H2679">
        <v>13.1373917078945</v>
      </c>
      <c r="I2679">
        <v>46.427284517947903</v>
      </c>
      <c r="J2679">
        <v>0.88590873616629195</v>
      </c>
      <c r="K2679">
        <v>130.14190160096899</v>
      </c>
      <c r="L2679">
        <v>106.589147834466</v>
      </c>
      <c r="M2679">
        <v>70.773750574597599</v>
      </c>
      <c r="N2679">
        <v>1.57635853749493</v>
      </c>
      <c r="O2679">
        <v>2.7351567711807898</v>
      </c>
      <c r="P2679">
        <v>68.426966292134793</v>
      </c>
    </row>
    <row r="2680" spans="1:17" hidden="1" x14ac:dyDescent="0.3">
      <c r="A2680" t="s">
        <v>5569</v>
      </c>
      <c r="B2680" t="s">
        <v>5570</v>
      </c>
      <c r="C2680" t="str">
        <f>IFERROR(VLOOKUP(Table1[[#This Row],[Ticker]],[1]!Table2[[Symbol]:[Industry]],2,FALSE),"-")</f>
        <v>-</v>
      </c>
      <c r="D2680" t="s">
        <v>474</v>
      </c>
      <c r="E2680">
        <v>149.39899</v>
      </c>
      <c r="F2680">
        <v>87.2</v>
      </c>
      <c r="G2680">
        <v>272.070425875767</v>
      </c>
      <c r="H2680">
        <v>104.433056449676</v>
      </c>
      <c r="I2680">
        <v>103.10870377496499</v>
      </c>
      <c r="J2680">
        <v>13.2027525409241</v>
      </c>
      <c r="K2680">
        <v>56.827321027918202</v>
      </c>
      <c r="L2680">
        <v>41.698056056002699</v>
      </c>
      <c r="M2680">
        <v>96.563345571099703</v>
      </c>
      <c r="N2680">
        <v>0.18033863595265101</v>
      </c>
      <c r="O2680">
        <v>8.83027522935779</v>
      </c>
      <c r="P2680">
        <v>349.25296239052</v>
      </c>
      <c r="Q2680">
        <v>0.279672860306311</v>
      </c>
    </row>
    <row r="2681" spans="1:17" hidden="1" x14ac:dyDescent="0.3">
      <c r="A2681" t="s">
        <v>5571</v>
      </c>
      <c r="B2681" t="s">
        <v>5572</v>
      </c>
      <c r="C2681" t="str">
        <f>IFERROR(VLOOKUP(Table1[[#This Row],[Ticker]],[1]!Table2[[Symbol]:[Industry]],2,FALSE),"-")</f>
        <v>-</v>
      </c>
      <c r="D2681" t="s">
        <v>627</v>
      </c>
      <c r="E2681">
        <v>149.384895</v>
      </c>
      <c r="F2681">
        <v>155.4</v>
      </c>
      <c r="G2681">
        <v>128.03843033176699</v>
      </c>
      <c r="H2681">
        <v>-5.2984354297009402</v>
      </c>
      <c r="I2681">
        <v>-7.3239960114359697</v>
      </c>
      <c r="J2681">
        <v>-4.2566631878625802</v>
      </c>
      <c r="K2681">
        <v>150.380256826193</v>
      </c>
      <c r="L2681">
        <v>119.615845611569</v>
      </c>
      <c r="M2681">
        <v>47.096932724698398</v>
      </c>
      <c r="N2681">
        <v>0.496027054994987</v>
      </c>
      <c r="O2681">
        <v>20.849420849420799</v>
      </c>
      <c r="P2681">
        <v>177.20299678915401</v>
      </c>
      <c r="Q2681">
        <v>0.168904598651512</v>
      </c>
    </row>
    <row r="2682" spans="1:17" hidden="1" x14ac:dyDescent="0.3">
      <c r="A2682" t="s">
        <v>5573</v>
      </c>
      <c r="B2682" t="s">
        <v>5574</v>
      </c>
      <c r="C2682" t="str">
        <f>IFERROR(VLOOKUP(Table1[[#This Row],[Ticker]],[1]!Table2[[Symbol]:[Industry]],2,FALSE),"-")</f>
        <v>-</v>
      </c>
      <c r="D2682" t="s">
        <v>535</v>
      </c>
      <c r="E2682">
        <v>149.29124999999999</v>
      </c>
      <c r="F2682">
        <v>139.9</v>
      </c>
      <c r="G2682">
        <v>165.18308412443201</v>
      </c>
      <c r="H2682">
        <v>-14.207805529591401</v>
      </c>
      <c r="I2682">
        <v>5.79258450391628</v>
      </c>
      <c r="J2682">
        <v>-8.2789714316236793</v>
      </c>
      <c r="K2682">
        <v>153.46418668356</v>
      </c>
      <c r="L2682">
        <v>119.802829717314</v>
      </c>
      <c r="M2682">
        <v>18.7090671627743</v>
      </c>
      <c r="N2682">
        <v>0.11941705415531099</v>
      </c>
      <c r="O2682">
        <v>42.244460328806198</v>
      </c>
      <c r="P2682">
        <v>203.47071583514099</v>
      </c>
      <c r="Q2682">
        <v>0.14789364497254001</v>
      </c>
    </row>
    <row r="2683" spans="1:17" hidden="1" x14ac:dyDescent="0.3">
      <c r="A2683" t="s">
        <v>5575</v>
      </c>
      <c r="B2683" t="s">
        <v>5576</v>
      </c>
      <c r="C2683" t="str">
        <f>IFERROR(VLOOKUP(Table1[[#This Row],[Ticker]],[1]!Table2[[Symbol]:[Industry]],2,FALSE),"-")</f>
        <v>-</v>
      </c>
      <c r="D2683" t="s">
        <v>1199</v>
      </c>
      <c r="E2683">
        <v>149.23755</v>
      </c>
      <c r="F2683">
        <v>111.56</v>
      </c>
      <c r="G2683">
        <v>-24.380621898456699</v>
      </c>
      <c r="H2683">
        <v>1.8338425760569099</v>
      </c>
      <c r="I2683">
        <v>-18.9147172251561</v>
      </c>
      <c r="J2683">
        <v>5.3334262623355002</v>
      </c>
      <c r="K2683">
        <v>112.147777574304</v>
      </c>
      <c r="L2683">
        <v>116.507450205461</v>
      </c>
      <c r="M2683">
        <v>76.282498339413294</v>
      </c>
      <c r="N2683">
        <v>1.4196033139158499</v>
      </c>
      <c r="O2683">
        <v>50.008963786303298</v>
      </c>
      <c r="P2683">
        <v>23.066740209597299</v>
      </c>
      <c r="Q2683">
        <v>-2.4263597086104999E-2</v>
      </c>
    </row>
    <row r="2684" spans="1:17" hidden="1" x14ac:dyDescent="0.3">
      <c r="A2684" t="s">
        <v>5577</v>
      </c>
      <c r="B2684" t="s">
        <v>5578</v>
      </c>
      <c r="C2684" t="str">
        <f>IFERROR(VLOOKUP(Table1[[#This Row],[Ticker]],[1]!Table2[[Symbol]:[Industry]],2,FALSE),"-")</f>
        <v>-</v>
      </c>
      <c r="D2684" t="s">
        <v>2943</v>
      </c>
      <c r="E2684">
        <v>148.99649160000001</v>
      </c>
      <c r="F2684">
        <v>227.05</v>
      </c>
      <c r="G2684">
        <v>87.410702636479598</v>
      </c>
      <c r="H2684">
        <v>4.76014046071752</v>
      </c>
      <c r="I2684">
        <v>18.059933313596002</v>
      </c>
      <c r="J2684">
        <v>-0.86067442977171305</v>
      </c>
      <c r="K2684">
        <v>202.27866668660599</v>
      </c>
      <c r="L2684">
        <v>173.669036995798</v>
      </c>
      <c r="M2684">
        <v>59.323111867654497</v>
      </c>
      <c r="N2684">
        <v>0.856086029328058</v>
      </c>
      <c r="O2684">
        <v>21.118696322395898</v>
      </c>
      <c r="P2684">
        <v>131.683673469387</v>
      </c>
      <c r="Q2684">
        <v>0.101029107468995</v>
      </c>
    </row>
    <row r="2685" spans="1:17" hidden="1" x14ac:dyDescent="0.3">
      <c r="A2685" t="s">
        <v>5579</v>
      </c>
      <c r="B2685" t="s">
        <v>5580</v>
      </c>
      <c r="C2685" t="str">
        <f>IFERROR(VLOOKUP(Table1[[#This Row],[Ticker]],[1]!Table2[[Symbol]:[Industry]],2,FALSE),"-")</f>
        <v>-</v>
      </c>
      <c r="D2685" t="s">
        <v>357</v>
      </c>
      <c r="E2685">
        <v>148.99047906999999</v>
      </c>
      <c r="F2685">
        <v>39.799999999999997</v>
      </c>
      <c r="G2685">
        <v>-16.7627260167747</v>
      </c>
      <c r="H2685">
        <v>-5.4838800748886696</v>
      </c>
      <c r="I2685">
        <v>-15.864138161021399</v>
      </c>
      <c r="J2685">
        <v>-4.69900926980434</v>
      </c>
      <c r="K2685">
        <v>41.675214843822999</v>
      </c>
      <c r="L2685">
        <v>41.949097033029503</v>
      </c>
      <c r="M2685">
        <v>32.519338179692298</v>
      </c>
      <c r="N2685">
        <v>0.51237461521279803</v>
      </c>
      <c r="O2685">
        <v>55.150753768844197</v>
      </c>
      <c r="P2685">
        <v>25.5520504731861</v>
      </c>
      <c r="Q2685">
        <v>0.13743359326368401</v>
      </c>
    </row>
    <row r="2686" spans="1:17" hidden="1" x14ac:dyDescent="0.3">
      <c r="A2686" t="s">
        <v>5581</v>
      </c>
      <c r="B2686" t="s">
        <v>5582</v>
      </c>
      <c r="C2686" t="str">
        <f>IFERROR(VLOOKUP(Table1[[#This Row],[Ticker]],[1]!Table2[[Symbol]:[Industry]],2,FALSE),"-")</f>
        <v>-</v>
      </c>
      <c r="D2686" t="s">
        <v>405</v>
      </c>
      <c r="E2686">
        <v>148.85910250000001</v>
      </c>
      <c r="F2686">
        <v>100.1</v>
      </c>
      <c r="G2686">
        <v>-18.462448556521402</v>
      </c>
      <c r="H2686">
        <v>-12.295436303295901</v>
      </c>
      <c r="I2686">
        <v>-14.549617030769699</v>
      </c>
      <c r="J2686">
        <v>-5.16214526038556</v>
      </c>
      <c r="K2686">
        <v>104.98477623533999</v>
      </c>
      <c r="L2686">
        <v>100.00601648429399</v>
      </c>
      <c r="M2686">
        <v>41.431914859204198</v>
      </c>
      <c r="N2686">
        <v>0.81850154534796904</v>
      </c>
      <c r="O2686">
        <v>31.868131868131801</v>
      </c>
      <c r="P2686">
        <v>24.642012202714401</v>
      </c>
      <c r="Q2686">
        <v>0.109320133144251</v>
      </c>
    </row>
    <row r="2687" spans="1:17" hidden="1" x14ac:dyDescent="0.3">
      <c r="A2687" t="s">
        <v>5583</v>
      </c>
      <c r="B2687" t="s">
        <v>5584</v>
      </c>
      <c r="C2687" t="str">
        <f>IFERROR(VLOOKUP(Table1[[#This Row],[Ticker]],[1]!Table2[[Symbol]:[Industry]],2,FALSE),"-")</f>
        <v>-</v>
      </c>
      <c r="D2687" t="s">
        <v>204</v>
      </c>
      <c r="E2687">
        <v>148.670194565</v>
      </c>
      <c r="F2687">
        <v>677.6</v>
      </c>
      <c r="G2687">
        <v>26.023678271987301</v>
      </c>
      <c r="H2687">
        <v>-1.66065560396362</v>
      </c>
      <c r="I2687">
        <v>5.6032701523919499</v>
      </c>
      <c r="J2687">
        <v>-6.9046153571296598</v>
      </c>
      <c r="K2687">
        <v>578.33810701485504</v>
      </c>
      <c r="L2687">
        <v>522.09608560422498</v>
      </c>
      <c r="M2687">
        <v>51.939282355465302</v>
      </c>
      <c r="N2687">
        <v>1.31233811426541</v>
      </c>
      <c r="O2687">
        <v>3.2984061393152202</v>
      </c>
      <c r="P2687">
        <v>75.612284566541305</v>
      </c>
      <c r="Q2687">
        <v>9.7952824910316996E-2</v>
      </c>
    </row>
    <row r="2688" spans="1:17" hidden="1" x14ac:dyDescent="0.3">
      <c r="A2688" t="s">
        <v>5585</v>
      </c>
      <c r="B2688" t="s">
        <v>5586</v>
      </c>
      <c r="C2688" t="str">
        <f>IFERROR(VLOOKUP(Table1[[#This Row],[Ticker]],[1]!Table2[[Symbol]:[Industry]],2,FALSE),"-")</f>
        <v>-</v>
      </c>
      <c r="D2688" t="s">
        <v>2256</v>
      </c>
      <c r="E2688">
        <v>148.51830000000001</v>
      </c>
      <c r="F2688">
        <v>109.75</v>
      </c>
      <c r="G2688">
        <v>24.516662408957298</v>
      </c>
      <c r="H2688">
        <v>-7.0359256709208804</v>
      </c>
      <c r="I2688">
        <v>-39.856089832510897</v>
      </c>
      <c r="J2688">
        <v>-6.49979221891265</v>
      </c>
      <c r="K2688">
        <v>114.210137275452</v>
      </c>
      <c r="L2688">
        <v>113.986538298878</v>
      </c>
      <c r="M2688">
        <v>32.889930164169797</v>
      </c>
      <c r="N2688">
        <v>0.98803725944489096</v>
      </c>
      <c r="O2688">
        <v>55.398633257403198</v>
      </c>
      <c r="P2688">
        <v>53.550192374956197</v>
      </c>
      <c r="Q2688">
        <v>0.110049399730954</v>
      </c>
    </row>
    <row r="2689" spans="1:17" hidden="1" x14ac:dyDescent="0.3">
      <c r="A2689" t="s">
        <v>5587</v>
      </c>
      <c r="B2689" t="s">
        <v>5588</v>
      </c>
      <c r="C2689" t="str">
        <f>IFERROR(VLOOKUP(Table1[[#This Row],[Ticker]],[1]!Table2[[Symbol]:[Industry]],2,FALSE),"-")</f>
        <v>-</v>
      </c>
      <c r="D2689" t="s">
        <v>538</v>
      </c>
      <c r="E2689">
        <v>148.39208834199999</v>
      </c>
      <c r="F2689">
        <v>128.88</v>
      </c>
      <c r="G2689">
        <v>51.092256197523</v>
      </c>
      <c r="H2689">
        <v>7.0748174774530401</v>
      </c>
      <c r="I2689">
        <v>0.73550111907369198</v>
      </c>
      <c r="J2689">
        <v>6.8868976462460996</v>
      </c>
      <c r="K2689">
        <v>119.205959266279</v>
      </c>
      <c r="L2689">
        <v>105.936448570964</v>
      </c>
      <c r="M2689">
        <v>75.512061421542597</v>
      </c>
      <c r="N2689">
        <v>1.2093985060397401</v>
      </c>
      <c r="O2689">
        <v>29.422718808193601</v>
      </c>
      <c r="P2689">
        <v>93.658903080390601</v>
      </c>
      <c r="Q2689">
        <v>4.4837298583157E-2</v>
      </c>
    </row>
    <row r="2690" spans="1:17" hidden="1" x14ac:dyDescent="0.3">
      <c r="A2690" t="s">
        <v>5589</v>
      </c>
      <c r="B2690" t="s">
        <v>5590</v>
      </c>
      <c r="C2690" t="str">
        <f>IFERROR(VLOOKUP(Table1[[#This Row],[Ticker]],[1]!Table2[[Symbol]:[Industry]],2,FALSE),"-")</f>
        <v>-</v>
      </c>
      <c r="D2690" t="s">
        <v>773</v>
      </c>
      <c r="E2690">
        <v>148.02836884000001</v>
      </c>
      <c r="F2690">
        <v>140.05000000000001</v>
      </c>
      <c r="G2690">
        <v>223.652999191118</v>
      </c>
      <c r="H2690">
        <v>-3.7439548075459399E-2</v>
      </c>
      <c r="I2690">
        <v>76.204269006938503</v>
      </c>
      <c r="J2690">
        <v>6.4101521885760899</v>
      </c>
      <c r="K2690">
        <v>129.09283090167801</v>
      </c>
      <c r="L2690">
        <v>92.780861607062903</v>
      </c>
      <c r="M2690">
        <v>52.034436652618403</v>
      </c>
      <c r="N2690">
        <v>1.2283675987771401</v>
      </c>
      <c r="O2690">
        <v>7.0332024277043699</v>
      </c>
      <c r="P2690">
        <v>292.29691876750701</v>
      </c>
      <c r="Q2690">
        <v>0.122639200767442</v>
      </c>
    </row>
    <row r="2691" spans="1:17" hidden="1" x14ac:dyDescent="0.3">
      <c r="A2691" t="s">
        <v>5591</v>
      </c>
      <c r="B2691" t="s">
        <v>5592</v>
      </c>
      <c r="C2691" t="str">
        <f>IFERROR(VLOOKUP(Table1[[#This Row],[Ticker]],[1]!Table2[[Symbol]:[Industry]],2,FALSE),"-")</f>
        <v>-</v>
      </c>
      <c r="D2691" t="s">
        <v>54</v>
      </c>
      <c r="E2691">
        <v>147.983739152</v>
      </c>
      <c r="F2691">
        <v>39.520000000000003</v>
      </c>
      <c r="G2691">
        <v>-26.5482622232369</v>
      </c>
      <c r="H2691">
        <v>-15.257801894693801</v>
      </c>
      <c r="I2691">
        <v>-47.785228844764497</v>
      </c>
      <c r="J2691">
        <v>-11.678133504982201</v>
      </c>
      <c r="K2691">
        <v>45.638184219172103</v>
      </c>
      <c r="L2691">
        <v>47.908389566086797</v>
      </c>
      <c r="M2691">
        <v>42.217662636578197</v>
      </c>
      <c r="N2691">
        <v>1.5473757665988701</v>
      </c>
      <c r="O2691">
        <v>100.480769230769</v>
      </c>
      <c r="P2691">
        <v>19.757575757575701</v>
      </c>
      <c r="Q2691">
        <v>9.6842263717726002E-2</v>
      </c>
    </row>
    <row r="2692" spans="1:17" hidden="1" x14ac:dyDescent="0.3">
      <c r="A2692" t="s">
        <v>5593</v>
      </c>
      <c r="B2692" t="s">
        <v>5594</v>
      </c>
      <c r="C2692" t="str">
        <f>IFERROR(VLOOKUP(Table1[[#This Row],[Ticker]],[1]!Table2[[Symbol]:[Industry]],2,FALSE),"-")</f>
        <v>-</v>
      </c>
      <c r="D2692" t="s">
        <v>1401</v>
      </c>
      <c r="E2692">
        <v>147.698967794</v>
      </c>
      <c r="F2692">
        <v>77.19</v>
      </c>
      <c r="G2692">
        <v>8.5600529217015797</v>
      </c>
      <c r="H2692">
        <v>7.8650201468431202</v>
      </c>
      <c r="I2692">
        <v>14.7003121836627</v>
      </c>
      <c r="J2692">
        <v>-6.3769728720550898</v>
      </c>
      <c r="K2692">
        <v>74.322267419635907</v>
      </c>
      <c r="L2692">
        <v>69.896242353006002</v>
      </c>
      <c r="M2692">
        <v>46.574262781836701</v>
      </c>
      <c r="N2692">
        <v>0.93581488035231697</v>
      </c>
      <c r="O2692">
        <v>26.959450706049999</v>
      </c>
      <c r="P2692">
        <v>50.761718749999901</v>
      </c>
      <c r="Q2692">
        <v>9.1586108108103997E-2</v>
      </c>
    </row>
    <row r="2693" spans="1:17" hidden="1" x14ac:dyDescent="0.3">
      <c r="A2693" t="s">
        <v>5595</v>
      </c>
      <c r="B2693" t="s">
        <v>5596</v>
      </c>
      <c r="C2693" t="str">
        <f>IFERROR(VLOOKUP(Table1[[#This Row],[Ticker]],[1]!Table2[[Symbol]:[Industry]],2,FALSE),"-")</f>
        <v>-</v>
      </c>
      <c r="D2693" t="s">
        <v>950</v>
      </c>
      <c r="E2693">
        <v>147.51957411199999</v>
      </c>
      <c r="F2693">
        <v>41.65</v>
      </c>
      <c r="G2693">
        <v>141.94890334564701</v>
      </c>
      <c r="H2693">
        <v>-5.0467491315029998</v>
      </c>
      <c r="I2693">
        <v>72.974703706721797</v>
      </c>
      <c r="J2693">
        <v>-10.0623449980299</v>
      </c>
      <c r="K2693">
        <v>39.573129632946397</v>
      </c>
      <c r="L2693">
        <v>29.286891609562201</v>
      </c>
      <c r="M2693">
        <v>34.126350218683498</v>
      </c>
      <c r="N2693">
        <v>0.18927660715859099</v>
      </c>
      <c r="O2693">
        <v>26.410564225690202</v>
      </c>
      <c r="P2693">
        <v>197.07560627674701</v>
      </c>
      <c r="Q2693">
        <v>0.166537727423443</v>
      </c>
    </row>
    <row r="2694" spans="1:17" hidden="1" x14ac:dyDescent="0.3">
      <c r="A2694" t="s">
        <v>5597</v>
      </c>
      <c r="B2694" t="s">
        <v>5598</v>
      </c>
      <c r="C2694" t="str">
        <f>IFERROR(VLOOKUP(Table1[[#This Row],[Ticker]],[1]!Table2[[Symbol]:[Industry]],2,FALSE),"-")</f>
        <v>-</v>
      </c>
      <c r="D2694" t="s">
        <v>257</v>
      </c>
      <c r="E2694">
        <v>147.39779999999999</v>
      </c>
      <c r="F2694">
        <v>455</v>
      </c>
      <c r="G2694">
        <v>43.021678958183301</v>
      </c>
      <c r="H2694">
        <v>-1.93491076699983</v>
      </c>
      <c r="I2694">
        <v>17.962471044537399</v>
      </c>
      <c r="J2694">
        <v>-7.0798325055368796</v>
      </c>
      <c r="K2694">
        <v>456.38841696833703</v>
      </c>
      <c r="L2694">
        <v>392.69076072552502</v>
      </c>
      <c r="M2694">
        <v>38.5401404311365</v>
      </c>
      <c r="N2694">
        <v>0.89865852703033799</v>
      </c>
      <c r="O2694">
        <v>16.4835164835164</v>
      </c>
      <c r="P2694">
        <v>93.001060445386997</v>
      </c>
      <c r="Q2694">
        <v>0.114419128592005</v>
      </c>
    </row>
    <row r="2695" spans="1:17" hidden="1" x14ac:dyDescent="0.3">
      <c r="A2695" t="s">
        <v>5599</v>
      </c>
      <c r="B2695" t="s">
        <v>5600</v>
      </c>
      <c r="C2695" t="str">
        <f>IFERROR(VLOOKUP(Table1[[#This Row],[Ticker]],[1]!Table2[[Symbol]:[Industry]],2,FALSE),"-")</f>
        <v>-</v>
      </c>
      <c r="D2695" t="s">
        <v>357</v>
      </c>
      <c r="E2695">
        <v>147.32257737999899</v>
      </c>
      <c r="F2695">
        <v>114.65</v>
      </c>
      <c r="G2695">
        <v>1539.8165428141999</v>
      </c>
      <c r="H2695">
        <v>0.160704681748608</v>
      </c>
      <c r="I2695">
        <v>6.5518791903364697</v>
      </c>
      <c r="J2695">
        <v>-11.1456215709823</v>
      </c>
      <c r="K2695">
        <v>119.134684555726</v>
      </c>
      <c r="L2695">
        <v>93.1177731065562</v>
      </c>
      <c r="M2695">
        <v>40.2750504640657</v>
      </c>
      <c r="N2695">
        <v>1.1093490687811101</v>
      </c>
      <c r="O2695">
        <v>66.5939816833842</v>
      </c>
      <c r="P2695">
        <v>1568.8500727802</v>
      </c>
    </row>
    <row r="2696" spans="1:17" hidden="1" x14ac:dyDescent="0.3">
      <c r="A2696" t="s">
        <v>5601</v>
      </c>
      <c r="B2696" t="s">
        <v>5602</v>
      </c>
      <c r="C2696" t="str">
        <f>IFERROR(VLOOKUP(Table1[[#This Row],[Ticker]],[1]!Table2[[Symbol]:[Industry]],2,FALSE),"-")</f>
        <v>-</v>
      </c>
      <c r="D2696" t="s">
        <v>405</v>
      </c>
      <c r="E2696">
        <v>147.26566764399999</v>
      </c>
      <c r="F2696">
        <v>150.26</v>
      </c>
      <c r="G2696">
        <v>14.003119248660701</v>
      </c>
      <c r="H2696">
        <v>8.1058779141472801</v>
      </c>
      <c r="I2696">
        <v>4.2860568435424602</v>
      </c>
      <c r="J2696">
        <v>-9.5486375182328995</v>
      </c>
      <c r="K2696">
        <v>141.11784192635599</v>
      </c>
      <c r="L2696">
        <v>130.49843702882299</v>
      </c>
      <c r="M2696">
        <v>50.717260850958603</v>
      </c>
      <c r="N2696">
        <v>4.1564547885626899</v>
      </c>
      <c r="O2696">
        <v>21.655796619193399</v>
      </c>
      <c r="P2696">
        <v>48.8459633481921</v>
      </c>
      <c r="Q2696">
        <v>6.6555882827940005E-2</v>
      </c>
    </row>
    <row r="2697" spans="1:17" hidden="1" x14ac:dyDescent="0.3">
      <c r="A2697" t="s">
        <v>5603</v>
      </c>
      <c r="B2697" t="s">
        <v>5604</v>
      </c>
      <c r="C2697" t="str">
        <f>IFERROR(VLOOKUP(Table1[[#This Row],[Ticker]],[1]!Table2[[Symbol]:[Industry]],2,FALSE),"-")</f>
        <v>-</v>
      </c>
      <c r="D2697" t="s">
        <v>538</v>
      </c>
      <c r="E2697">
        <v>146.4694811</v>
      </c>
      <c r="F2697">
        <v>132</v>
      </c>
      <c r="G2697">
        <v>-52.974757278012703</v>
      </c>
      <c r="H2697">
        <v>-25.945973937704501</v>
      </c>
      <c r="I2697">
        <v>-36.407307220608097</v>
      </c>
      <c r="J2697">
        <v>-15.163495937515799</v>
      </c>
      <c r="M2697">
        <v>23.0415243016189</v>
      </c>
      <c r="O2697">
        <v>73.825757575757507</v>
      </c>
      <c r="P2697">
        <v>3.04449648711944</v>
      </c>
    </row>
    <row r="2698" spans="1:17" hidden="1" x14ac:dyDescent="0.3">
      <c r="A2698" t="s">
        <v>5605</v>
      </c>
      <c r="B2698" t="s">
        <v>5606</v>
      </c>
      <c r="C2698" t="str">
        <f>IFERROR(VLOOKUP(Table1[[#This Row],[Ticker]],[1]!Table2[[Symbol]:[Industry]],2,FALSE),"-")</f>
        <v>-</v>
      </c>
      <c r="D2698" t="s">
        <v>989</v>
      </c>
      <c r="E2698">
        <v>146.44868930000001</v>
      </c>
      <c r="F2698">
        <v>22.02</v>
      </c>
      <c r="G2698">
        <v>6.3075886572339996</v>
      </c>
      <c r="H2698">
        <v>-10.786434464020299</v>
      </c>
      <c r="I2698">
        <v>-14.6428902151247</v>
      </c>
      <c r="J2698">
        <v>-9.7235209962142495</v>
      </c>
      <c r="K2698">
        <v>22.695503145900101</v>
      </c>
      <c r="L2698">
        <v>20.7680894742129</v>
      </c>
      <c r="M2698">
        <v>42.063798487830397</v>
      </c>
      <c r="N2698">
        <v>1.0076939532806499</v>
      </c>
      <c r="O2698">
        <v>33.560399636693901</v>
      </c>
      <c r="P2698">
        <v>44.393442622950801</v>
      </c>
      <c r="Q2698">
        <v>0.17716321089902101</v>
      </c>
    </row>
    <row r="2699" spans="1:17" hidden="1" x14ac:dyDescent="0.3">
      <c r="A2699" t="s">
        <v>5607</v>
      </c>
      <c r="B2699" t="s">
        <v>5608</v>
      </c>
      <c r="C2699" t="str">
        <f>IFERROR(VLOOKUP(Table1[[#This Row],[Ticker]],[1]!Table2[[Symbol]:[Industry]],2,FALSE),"-")</f>
        <v>-</v>
      </c>
      <c r="D2699" t="s">
        <v>77</v>
      </c>
      <c r="E2699">
        <v>146.35046124499999</v>
      </c>
      <c r="F2699">
        <v>182.3</v>
      </c>
      <c r="G2699">
        <v>1405.4782545457799</v>
      </c>
      <c r="H2699">
        <v>-15.2728457574283</v>
      </c>
      <c r="I2699">
        <v>-14.9533759770617</v>
      </c>
      <c r="J2699">
        <v>-8.2744993145643395</v>
      </c>
      <c r="K2699">
        <v>208.41863728187701</v>
      </c>
      <c r="L2699">
        <v>153.281668237085</v>
      </c>
      <c r="M2699">
        <v>12.6541867222695</v>
      </c>
      <c r="N2699">
        <v>1.41903382207708</v>
      </c>
      <c r="O2699">
        <v>44.404827207898997</v>
      </c>
      <c r="P2699">
        <v>1510.42402826855</v>
      </c>
    </row>
    <row r="2700" spans="1:17" hidden="1" x14ac:dyDescent="0.3">
      <c r="A2700" t="s">
        <v>5609</v>
      </c>
      <c r="B2700" t="s">
        <v>5610</v>
      </c>
      <c r="C2700" t="str">
        <f>IFERROR(VLOOKUP(Table1[[#This Row],[Ticker]],[1]!Table2[[Symbol]:[Industry]],2,FALSE),"-")</f>
        <v>-</v>
      </c>
      <c r="D2700" t="s">
        <v>776</v>
      </c>
      <c r="E2700">
        <v>146.22197058</v>
      </c>
      <c r="F2700">
        <v>60.96</v>
      </c>
      <c r="G2700">
        <v>79.021077542533405</v>
      </c>
      <c r="H2700">
        <v>10.0740916613693</v>
      </c>
      <c r="I2700">
        <v>82.605920091405693</v>
      </c>
      <c r="J2700">
        <v>8.3872947375522902</v>
      </c>
      <c r="K2700">
        <v>50.058862136078297</v>
      </c>
      <c r="L2700">
        <v>41.634795568371302</v>
      </c>
      <c r="M2700">
        <v>66.630582703278805</v>
      </c>
      <c r="N2700">
        <v>1.1386494242988401</v>
      </c>
      <c r="O2700">
        <v>0</v>
      </c>
      <c r="Q2700">
        <v>0.24417573025762601</v>
      </c>
    </row>
    <row r="2701" spans="1:17" hidden="1" x14ac:dyDescent="0.3">
      <c r="A2701" t="s">
        <v>5611</v>
      </c>
      <c r="B2701" t="s">
        <v>5612</v>
      </c>
      <c r="C2701" t="str">
        <f>IFERROR(VLOOKUP(Table1[[#This Row],[Ticker]],[1]!Table2[[Symbol]:[Industry]],2,FALSE),"-")</f>
        <v>-</v>
      </c>
      <c r="D2701" t="s">
        <v>305</v>
      </c>
      <c r="E2701">
        <v>146.04744049999999</v>
      </c>
      <c r="F2701">
        <v>31.95</v>
      </c>
      <c r="G2701">
        <v>146.397504516759</v>
      </c>
      <c r="H2701">
        <v>-21.979323151615901</v>
      </c>
      <c r="I2701">
        <v>93.662952349470203</v>
      </c>
      <c r="J2701">
        <v>-6.1272268183311001</v>
      </c>
      <c r="K2701">
        <v>37.762254168194097</v>
      </c>
      <c r="L2701">
        <v>27.2924020997859</v>
      </c>
      <c r="M2701">
        <v>11.390076631520699</v>
      </c>
      <c r="N2701">
        <v>0.60832370179598805</v>
      </c>
      <c r="O2701">
        <v>60.563380281690101</v>
      </c>
      <c r="P2701">
        <v>200</v>
      </c>
      <c r="Q2701">
        <v>7.0331857606270004E-2</v>
      </c>
    </row>
    <row r="2702" spans="1:17" hidden="1" x14ac:dyDescent="0.3">
      <c r="A2702" t="s">
        <v>5613</v>
      </c>
      <c r="B2702" t="s">
        <v>5614</v>
      </c>
      <c r="C2702" t="str">
        <f>IFERROR(VLOOKUP(Table1[[#This Row],[Ticker]],[1]!Table2[[Symbol]:[Industry]],2,FALSE),"-")</f>
        <v>-</v>
      </c>
      <c r="D2702" t="s">
        <v>305</v>
      </c>
      <c r="E2702">
        <v>145.50342499999999</v>
      </c>
      <c r="F2702">
        <v>64.599999999999994</v>
      </c>
      <c r="G2702">
        <v>-29.033529965998898</v>
      </c>
      <c r="M2702">
        <v>99.999992872253003</v>
      </c>
      <c r="N2702">
        <v>1</v>
      </c>
      <c r="O2702">
        <v>0</v>
      </c>
      <c r="P2702">
        <v>0</v>
      </c>
    </row>
    <row r="2703" spans="1:17" hidden="1" x14ac:dyDescent="0.3">
      <c r="A2703" t="s">
        <v>5615</v>
      </c>
      <c r="B2703" t="s">
        <v>5616</v>
      </c>
      <c r="C2703" t="str">
        <f>IFERROR(VLOOKUP(Table1[[#This Row],[Ticker]],[1]!Table2[[Symbol]:[Industry]],2,FALSE),"-")</f>
        <v>-</v>
      </c>
      <c r="D2703" t="s">
        <v>257</v>
      </c>
      <c r="E2703">
        <v>145.13579999999999</v>
      </c>
      <c r="F2703">
        <v>131.30000000000001</v>
      </c>
      <c r="G2703">
        <v>-39.904563051751801</v>
      </c>
      <c r="H2703">
        <v>-4.38225579677502</v>
      </c>
      <c r="I2703">
        <v>-9.9798351041858496E-2</v>
      </c>
      <c r="J2703">
        <v>-1.91093943293358</v>
      </c>
      <c r="K2703">
        <v>133.29581771599001</v>
      </c>
      <c r="L2703">
        <v>131.52760440967</v>
      </c>
      <c r="M2703">
        <v>49.2239048660498</v>
      </c>
      <c r="N2703">
        <v>0.41947171364702601</v>
      </c>
      <c r="O2703">
        <v>25.628332063975598</v>
      </c>
      <c r="P2703">
        <v>41.031149301825998</v>
      </c>
      <c r="Q2703">
        <v>8.0498520921022998E-2</v>
      </c>
    </row>
    <row r="2704" spans="1:17" hidden="1" x14ac:dyDescent="0.3">
      <c r="A2704" t="s">
        <v>5617</v>
      </c>
      <c r="B2704" t="s">
        <v>5618</v>
      </c>
      <c r="C2704" t="str">
        <f>IFERROR(VLOOKUP(Table1[[#This Row],[Ticker]],[1]!Table2[[Symbol]:[Industry]],2,FALSE),"-")</f>
        <v>-</v>
      </c>
      <c r="D2704" t="s">
        <v>138</v>
      </c>
      <c r="E2704">
        <v>145.11567719999999</v>
      </c>
      <c r="F2704">
        <v>564.54999999999995</v>
      </c>
      <c r="G2704">
        <v>-15.987875180255999</v>
      </c>
      <c r="H2704">
        <v>-9.6633652420523806</v>
      </c>
      <c r="I2704">
        <v>-16.15114345888</v>
      </c>
      <c r="J2704">
        <v>-3.5897132485514001</v>
      </c>
      <c r="K2704">
        <v>577.52934227635399</v>
      </c>
      <c r="L2704">
        <v>558.75838637837705</v>
      </c>
      <c r="M2704">
        <v>49.258021580248197</v>
      </c>
      <c r="N2704">
        <v>0.15475772958006401</v>
      </c>
      <c r="O2704">
        <v>41.705783367283701</v>
      </c>
      <c r="P2704">
        <v>33.779620853080502</v>
      </c>
      <c r="Q2704">
        <v>6.7567677937525994E-2</v>
      </c>
    </row>
    <row r="2705" spans="1:17" hidden="1" x14ac:dyDescent="0.3">
      <c r="A2705" t="s">
        <v>5619</v>
      </c>
      <c r="B2705" t="s">
        <v>5620</v>
      </c>
      <c r="C2705" t="str">
        <f>IFERROR(VLOOKUP(Table1[[#This Row],[Ticker]],[1]!Table2[[Symbol]:[Industry]],2,FALSE),"-")</f>
        <v>-</v>
      </c>
      <c r="D2705" t="s">
        <v>51</v>
      </c>
      <c r="E2705">
        <v>145.08010691499999</v>
      </c>
      <c r="F2705">
        <v>123.85</v>
      </c>
      <c r="G2705">
        <v>-73.9890855215545</v>
      </c>
      <c r="H2705">
        <v>-24.539723937704501</v>
      </c>
      <c r="I2705">
        <v>-59.987266349272197</v>
      </c>
      <c r="J2705">
        <v>-0.58417673391918201</v>
      </c>
      <c r="K2705">
        <v>172.946293051152</v>
      </c>
      <c r="L2705">
        <v>157.13223461918301</v>
      </c>
      <c r="M2705">
        <v>9.4064914156939192</v>
      </c>
      <c r="N2705">
        <v>0.95744680851063801</v>
      </c>
      <c r="O2705">
        <v>124.182478805006</v>
      </c>
      <c r="P2705">
        <v>11.980108499095801</v>
      </c>
    </row>
    <row r="2706" spans="1:17" hidden="1" x14ac:dyDescent="0.3">
      <c r="A2706" t="s">
        <v>5621</v>
      </c>
      <c r="B2706" t="s">
        <v>5622</v>
      </c>
      <c r="C2706" t="str">
        <f>IFERROR(VLOOKUP(Table1[[#This Row],[Ticker]],[1]!Table2[[Symbol]:[Industry]],2,FALSE),"-")</f>
        <v>-</v>
      </c>
      <c r="D2706" t="s">
        <v>1105</v>
      </c>
      <c r="E2706">
        <v>144.85085100000001</v>
      </c>
      <c r="F2706">
        <v>201</v>
      </c>
      <c r="G2706">
        <v>7.23765647467902</v>
      </c>
      <c r="H2706">
        <v>29.857304750819999</v>
      </c>
      <c r="I2706">
        <v>-5.03689765311593</v>
      </c>
      <c r="J2706">
        <v>16.959682915203601</v>
      </c>
      <c r="K2706">
        <v>170.63328289899701</v>
      </c>
      <c r="L2706">
        <v>135.936247735367</v>
      </c>
      <c r="M2706">
        <v>90.648320658014796</v>
      </c>
      <c r="N2706">
        <v>1.62895927601809</v>
      </c>
      <c r="O2706">
        <v>10.323383084577101</v>
      </c>
      <c r="P2706">
        <v>67.5</v>
      </c>
    </row>
    <row r="2707" spans="1:17" hidden="1" x14ac:dyDescent="0.3">
      <c r="A2707" t="s">
        <v>5623</v>
      </c>
      <c r="B2707" t="s">
        <v>5624</v>
      </c>
      <c r="C2707" t="str">
        <f>IFERROR(VLOOKUP(Table1[[#This Row],[Ticker]],[1]!Table2[[Symbol]:[Industry]],2,FALSE),"-")</f>
        <v>-</v>
      </c>
      <c r="D2707" t="s">
        <v>627</v>
      </c>
      <c r="E2707">
        <v>144.80836875</v>
      </c>
      <c r="F2707">
        <v>265.60000000000002</v>
      </c>
      <c r="G2707">
        <v>127.70885766087299</v>
      </c>
      <c r="H2707">
        <v>0.97654096327600703</v>
      </c>
      <c r="I2707">
        <v>29.756142313627901</v>
      </c>
      <c r="J2707">
        <v>-1.4361863653324101</v>
      </c>
      <c r="K2707">
        <v>276.30550911519703</v>
      </c>
      <c r="L2707">
        <v>222.09548169560401</v>
      </c>
      <c r="M2707">
        <v>52.9812924794522</v>
      </c>
      <c r="N2707">
        <v>0.11737709771907701</v>
      </c>
      <c r="O2707">
        <v>70.579819277108399</v>
      </c>
      <c r="P2707">
        <v>165.6</v>
      </c>
      <c r="Q2707">
        <v>8.9090972807569002E-2</v>
      </c>
    </row>
    <row r="2708" spans="1:17" hidden="1" x14ac:dyDescent="0.3">
      <c r="A2708" t="s">
        <v>5625</v>
      </c>
      <c r="B2708" t="s">
        <v>5626</v>
      </c>
      <c r="C2708" t="str">
        <f>IFERROR(VLOOKUP(Table1[[#This Row],[Ticker]],[1]!Table2[[Symbol]:[Industry]],2,FALSE),"-")</f>
        <v>-</v>
      </c>
      <c r="D2708" t="s">
        <v>950</v>
      </c>
      <c r="E2708">
        <v>144.43675999999999</v>
      </c>
      <c r="F2708">
        <v>68.680000000000007</v>
      </c>
      <c r="G2708">
        <v>45.502211575593499</v>
      </c>
      <c r="H2708">
        <v>-13.5223909417531</v>
      </c>
      <c r="I2708">
        <v>4.03943323814023</v>
      </c>
      <c r="J2708">
        <v>-4.1841767339191804</v>
      </c>
      <c r="K2708">
        <v>70.858360487671803</v>
      </c>
      <c r="L2708">
        <v>61.546265213384899</v>
      </c>
      <c r="M2708">
        <v>48.746210671979497</v>
      </c>
      <c r="N2708">
        <v>0.44615654185169501</v>
      </c>
      <c r="O2708">
        <v>26.6744321490972</v>
      </c>
      <c r="P2708">
        <v>80.736842105263094</v>
      </c>
      <c r="Q2708">
        <v>8.5547140995776996E-2</v>
      </c>
    </row>
    <row r="2709" spans="1:17" hidden="1" x14ac:dyDescent="0.3">
      <c r="A2709" t="s">
        <v>5627</v>
      </c>
      <c r="B2709" t="s">
        <v>5628</v>
      </c>
      <c r="C2709" t="str">
        <f>IFERROR(VLOOKUP(Table1[[#This Row],[Ticker]],[1]!Table2[[Symbol]:[Industry]],2,FALSE),"-")</f>
        <v>-</v>
      </c>
      <c r="D2709" t="s">
        <v>535</v>
      </c>
      <c r="E2709">
        <v>144.33928</v>
      </c>
      <c r="F2709">
        <v>148.25</v>
      </c>
      <c r="G2709">
        <v>55.265326324403802</v>
      </c>
      <c r="H2709">
        <v>19.416515549259199</v>
      </c>
      <c r="I2709">
        <v>8.5049523231478492</v>
      </c>
      <c r="J2709">
        <v>-2.8199490916427399</v>
      </c>
      <c r="K2709">
        <v>130.22009395884899</v>
      </c>
      <c r="L2709">
        <v>114.21691985355</v>
      </c>
      <c r="M2709">
        <v>62.4338591264546</v>
      </c>
      <c r="N2709">
        <v>4.3276623542240804</v>
      </c>
      <c r="O2709">
        <v>8.0944350758853201</v>
      </c>
      <c r="P2709">
        <v>108.509142053445</v>
      </c>
      <c r="Q2709">
        <v>8.8496150113512001E-2</v>
      </c>
    </row>
    <row r="2710" spans="1:17" hidden="1" x14ac:dyDescent="0.3">
      <c r="A2710" t="s">
        <v>5629</v>
      </c>
      <c r="B2710" t="s">
        <v>5630</v>
      </c>
      <c r="C2710" t="str">
        <f>IFERROR(VLOOKUP(Table1[[#This Row],[Ticker]],[1]!Table2[[Symbol]:[Industry]],2,FALSE),"-")</f>
        <v>-</v>
      </c>
      <c r="D2710" t="s">
        <v>443</v>
      </c>
      <c r="E2710">
        <v>143.966975625</v>
      </c>
      <c r="F2710">
        <v>72.930000000000007</v>
      </c>
      <c r="G2710">
        <v>2.3008838643630298</v>
      </c>
      <c r="H2710">
        <v>-28.865511817266899</v>
      </c>
      <c r="I2710">
        <v>-5.4521400700029403</v>
      </c>
      <c r="J2710">
        <v>-4.0156817325681802</v>
      </c>
      <c r="K2710">
        <v>88.732132214916803</v>
      </c>
      <c r="L2710">
        <v>77.854592420352006</v>
      </c>
      <c r="M2710">
        <v>14.482178280771</v>
      </c>
      <c r="N2710">
        <v>1.0237901933349001</v>
      </c>
      <c r="O2710">
        <v>83.669271904565903</v>
      </c>
      <c r="P2710">
        <v>51.779396462018703</v>
      </c>
      <c r="Q2710">
        <v>0.13690450928666001</v>
      </c>
    </row>
    <row r="2711" spans="1:17" hidden="1" x14ac:dyDescent="0.3">
      <c r="A2711" t="s">
        <v>5631</v>
      </c>
      <c r="B2711" t="s">
        <v>5632</v>
      </c>
      <c r="C2711" t="str">
        <f>IFERROR(VLOOKUP(Table1[[#This Row],[Ticker]],[1]!Table2[[Symbol]:[Industry]],2,FALSE),"-")</f>
        <v>-</v>
      </c>
      <c r="D2711" t="s">
        <v>573</v>
      </c>
      <c r="E2711">
        <v>143.8677849</v>
      </c>
      <c r="F2711">
        <v>102.95</v>
      </c>
      <c r="G2711">
        <v>-58.7604924233368</v>
      </c>
      <c r="H2711">
        <v>-5.7323817046948502</v>
      </c>
      <c r="I2711">
        <v>-35.809341263769198</v>
      </c>
      <c r="J2711">
        <v>-6.4721159551917298</v>
      </c>
      <c r="K2711">
        <v>106.746800552309</v>
      </c>
      <c r="L2711">
        <v>112.799599185822</v>
      </c>
      <c r="M2711">
        <v>40.929069385265699</v>
      </c>
      <c r="N2711">
        <v>0.767171231078834</v>
      </c>
      <c r="O2711">
        <v>75.813501699854299</v>
      </c>
      <c r="P2711">
        <v>10.106951871657699</v>
      </c>
    </row>
    <row r="2712" spans="1:17" hidden="1" x14ac:dyDescent="0.3">
      <c r="A2712" t="s">
        <v>5633</v>
      </c>
      <c r="B2712" t="s">
        <v>5634</v>
      </c>
      <c r="C2712" t="str">
        <f>IFERROR(VLOOKUP(Table1[[#This Row],[Ticker]],[1]!Table2[[Symbol]:[Industry]],2,FALSE),"-")</f>
        <v>-</v>
      </c>
      <c r="D2712" t="s">
        <v>627</v>
      </c>
      <c r="E2712">
        <v>143.83373296799999</v>
      </c>
      <c r="F2712">
        <v>4.78</v>
      </c>
      <c r="G2712">
        <v>79.370922724167997</v>
      </c>
      <c r="H2712">
        <v>-19.5930327612339</v>
      </c>
      <c r="I2712">
        <v>4.5083266998329199E-3</v>
      </c>
      <c r="J2712">
        <v>-6.2984624482048996</v>
      </c>
      <c r="K2712">
        <v>4.6443833792185201</v>
      </c>
      <c r="L2712">
        <v>3.9342692919636599</v>
      </c>
      <c r="M2712">
        <v>46.384884468632002</v>
      </c>
      <c r="N2712">
        <v>0.32697940682246401</v>
      </c>
      <c r="O2712">
        <v>29.497907949790701</v>
      </c>
      <c r="P2712">
        <v>112.19362455725999</v>
      </c>
      <c r="Q2712">
        <v>-3.5904898146141999E-2</v>
      </c>
    </row>
    <row r="2713" spans="1:17" hidden="1" x14ac:dyDescent="0.3">
      <c r="A2713" t="s">
        <v>5635</v>
      </c>
      <c r="B2713" t="s">
        <v>5636</v>
      </c>
      <c r="C2713" t="str">
        <f>IFERROR(VLOOKUP(Table1[[#This Row],[Ticker]],[1]!Table2[[Symbol]:[Industry]],2,FALSE),"-")</f>
        <v>-</v>
      </c>
      <c r="D2713" t="s">
        <v>474</v>
      </c>
      <c r="E2713">
        <v>143.59995971999999</v>
      </c>
      <c r="F2713">
        <v>46.44</v>
      </c>
      <c r="G2713">
        <v>-40.9120878407617</v>
      </c>
      <c r="H2713">
        <v>-7.5227808634142503</v>
      </c>
      <c r="I2713">
        <v>-13.0228250906071</v>
      </c>
      <c r="J2713">
        <v>-4.2802752965475204</v>
      </c>
      <c r="K2713">
        <v>47.4001133511699</v>
      </c>
      <c r="L2713">
        <v>47.107153129278103</v>
      </c>
      <c r="M2713">
        <v>43.724259231742003</v>
      </c>
      <c r="N2713">
        <v>0.85556938597184995</v>
      </c>
      <c r="O2713">
        <v>44.272179155899998</v>
      </c>
      <c r="P2713">
        <v>25.344129554655801</v>
      </c>
      <c r="Q2713">
        <v>-6.0758048367361997E-2</v>
      </c>
    </row>
    <row r="2714" spans="1:17" hidden="1" x14ac:dyDescent="0.3">
      <c r="A2714" t="s">
        <v>5637</v>
      </c>
      <c r="B2714" t="s">
        <v>5638</v>
      </c>
      <c r="C2714" t="str">
        <f>IFERROR(VLOOKUP(Table1[[#This Row],[Ticker]],[1]!Table2[[Symbol]:[Industry]],2,FALSE),"-")</f>
        <v>-</v>
      </c>
      <c r="D2714" t="s">
        <v>138</v>
      </c>
      <c r="E2714">
        <v>143.17442143</v>
      </c>
      <c r="F2714">
        <v>37.39</v>
      </c>
      <c r="G2714">
        <v>-32.293555839220097</v>
      </c>
      <c r="H2714">
        <v>-6.4427059638483399</v>
      </c>
      <c r="I2714">
        <v>-11.9553272204222</v>
      </c>
      <c r="J2714">
        <v>-2.2530865589528202</v>
      </c>
      <c r="K2714">
        <v>36.925479808570302</v>
      </c>
      <c r="L2714">
        <v>35.9484149053241</v>
      </c>
      <c r="M2714">
        <v>50.918322503712098</v>
      </c>
      <c r="N2714">
        <v>0.56785225139254902</v>
      </c>
      <c r="O2714">
        <v>36.132655790318204</v>
      </c>
      <c r="Q2714">
        <v>3.8606897635871003E-2</v>
      </c>
    </row>
    <row r="2715" spans="1:17" hidden="1" x14ac:dyDescent="0.3">
      <c r="A2715" t="s">
        <v>5639</v>
      </c>
      <c r="B2715" t="s">
        <v>5640</v>
      </c>
      <c r="C2715" t="str">
        <f>IFERROR(VLOOKUP(Table1[[#This Row],[Ticker]],[1]!Table2[[Symbol]:[Industry]],2,FALSE),"-")</f>
        <v>-</v>
      </c>
      <c r="D2715" t="s">
        <v>54</v>
      </c>
      <c r="E2715">
        <v>143.139239823</v>
      </c>
      <c r="F2715">
        <v>30.6</v>
      </c>
      <c r="G2715">
        <v>-30.1643861857081</v>
      </c>
      <c r="H2715">
        <v>20.290475059307798</v>
      </c>
      <c r="I2715">
        <v>-6.2160799085942902</v>
      </c>
      <c r="J2715">
        <v>-12.8659531504582</v>
      </c>
      <c r="K2715">
        <v>26.149525734464302</v>
      </c>
      <c r="L2715">
        <v>26.025470249000101</v>
      </c>
      <c r="M2715">
        <v>52.303469090248598</v>
      </c>
      <c r="N2715">
        <v>2.2172194244844499</v>
      </c>
      <c r="O2715">
        <v>34.640522875816998</v>
      </c>
      <c r="P2715">
        <v>61.052631578947299</v>
      </c>
      <c r="Q2715">
        <v>-8.2811948614617006E-2</v>
      </c>
    </row>
    <row r="2716" spans="1:17" hidden="1" x14ac:dyDescent="0.3">
      <c r="A2716" t="s">
        <v>5641</v>
      </c>
      <c r="B2716" t="s">
        <v>5642</v>
      </c>
      <c r="C2716" t="str">
        <f>IFERROR(VLOOKUP(Table1[[#This Row],[Ticker]],[1]!Table2[[Symbol]:[Industry]],2,FALSE),"-")</f>
        <v>-</v>
      </c>
      <c r="D2716" t="s">
        <v>741</v>
      </c>
      <c r="E2716">
        <v>142.89995898000001</v>
      </c>
      <c r="F2716">
        <v>88.62</v>
      </c>
      <c r="G2716">
        <v>-2.8121939739749902</v>
      </c>
      <c r="H2716">
        <v>-0.68789845317548803</v>
      </c>
      <c r="I2716">
        <v>-0.88209602544143095</v>
      </c>
      <c r="J2716">
        <v>0.93855053880809403</v>
      </c>
      <c r="K2716">
        <v>86.177400254410301</v>
      </c>
      <c r="L2716">
        <v>80.494731142294199</v>
      </c>
      <c r="M2716">
        <v>66.033807332126898</v>
      </c>
      <c r="N2716">
        <v>1.1924165940854901</v>
      </c>
      <c r="O2716">
        <v>1.1396975851952</v>
      </c>
      <c r="P2716">
        <v>52.530120481927703</v>
      </c>
      <c r="Q2716">
        <v>1.9804733760708002E-2</v>
      </c>
    </row>
    <row r="2717" spans="1:17" hidden="1" x14ac:dyDescent="0.3">
      <c r="A2717" t="s">
        <v>5643</v>
      </c>
      <c r="B2717" t="s">
        <v>5644</v>
      </c>
      <c r="C2717" t="str">
        <f>IFERROR(VLOOKUP(Table1[[#This Row],[Ticker]],[1]!Table2[[Symbol]:[Industry]],2,FALSE),"-")</f>
        <v>-</v>
      </c>
      <c r="D2717" t="s">
        <v>46</v>
      </c>
      <c r="E2717">
        <v>142.86035999999999</v>
      </c>
      <c r="F2717">
        <v>149.25</v>
      </c>
      <c r="G2717">
        <v>134.19398326151401</v>
      </c>
      <c r="H2717">
        <v>-3.3065181553916299</v>
      </c>
      <c r="I2717">
        <v>79.002810405709695</v>
      </c>
      <c r="J2717">
        <v>-6.7026616805038302</v>
      </c>
      <c r="K2717">
        <v>141.96224229740699</v>
      </c>
      <c r="L2717">
        <v>105.127495065522</v>
      </c>
      <c r="M2717">
        <v>27.3518501802495</v>
      </c>
      <c r="N2717">
        <v>1.18595041322314</v>
      </c>
      <c r="O2717">
        <v>8.4757118927973192</v>
      </c>
      <c r="P2717">
        <v>170.87114337567999</v>
      </c>
      <c r="Q2717">
        <v>0.12475530616696499</v>
      </c>
    </row>
    <row r="2718" spans="1:17" hidden="1" x14ac:dyDescent="0.3">
      <c r="A2718" t="s">
        <v>5645</v>
      </c>
      <c r="B2718" t="s">
        <v>5646</v>
      </c>
      <c r="C2718" t="str">
        <f>IFERROR(VLOOKUP(Table1[[#This Row],[Ticker]],[1]!Table2[[Symbol]:[Industry]],2,FALSE),"-")</f>
        <v>-</v>
      </c>
      <c r="D2718" t="s">
        <v>627</v>
      </c>
      <c r="E2718">
        <v>142.78989217500001</v>
      </c>
      <c r="F2718">
        <v>153.19999999999999</v>
      </c>
      <c r="G2718">
        <v>60.359472877368503</v>
      </c>
      <c r="H2718">
        <v>-5.8494966289137</v>
      </c>
      <c r="I2718">
        <v>12.5951445812016</v>
      </c>
      <c r="J2718">
        <v>-0.38563272333016002</v>
      </c>
      <c r="K2718">
        <v>155.25288257488199</v>
      </c>
      <c r="L2718">
        <v>131.791246032001</v>
      </c>
      <c r="M2718">
        <v>52.808661196283403</v>
      </c>
      <c r="N2718">
        <v>0.318737917152773</v>
      </c>
      <c r="O2718">
        <v>20.104438642297598</v>
      </c>
      <c r="P2718">
        <v>103.317850033178</v>
      </c>
      <c r="Q2718">
        <v>9.9996957246466997E-2</v>
      </c>
    </row>
    <row r="2719" spans="1:17" hidden="1" x14ac:dyDescent="0.3">
      <c r="A2719" t="s">
        <v>5647</v>
      </c>
      <c r="B2719" t="s">
        <v>5648</v>
      </c>
      <c r="C2719" t="str">
        <f>IFERROR(VLOOKUP(Table1[[#This Row],[Ticker]],[1]!Table2[[Symbol]:[Industry]],2,FALSE),"-")</f>
        <v>-</v>
      </c>
      <c r="D2719" t="s">
        <v>1537</v>
      </c>
      <c r="E2719">
        <v>142.7205294</v>
      </c>
      <c r="F2719">
        <v>145.72999999999999</v>
      </c>
      <c r="G2719">
        <v>15.1400439004076</v>
      </c>
      <c r="H2719">
        <v>28.8831562277675</v>
      </c>
      <c r="I2719">
        <v>21.292524956022401</v>
      </c>
      <c r="J2719">
        <v>22.8195458268019</v>
      </c>
      <c r="K2719">
        <v>122.186671207491</v>
      </c>
      <c r="L2719">
        <v>113.10300907237399</v>
      </c>
      <c r="M2719">
        <v>87.146518873181293</v>
      </c>
      <c r="N2719">
        <v>3.9007413530299901</v>
      </c>
      <c r="O2719">
        <v>13.9092842928703</v>
      </c>
      <c r="P2719">
        <v>56.952073236402697</v>
      </c>
      <c r="Q2719">
        <v>3.3927008490754001E-2</v>
      </c>
    </row>
    <row r="2720" spans="1:17" hidden="1" x14ac:dyDescent="0.3">
      <c r="A2720" t="s">
        <v>5649</v>
      </c>
      <c r="B2720" t="s">
        <v>5650</v>
      </c>
      <c r="C2720" t="str">
        <f>IFERROR(VLOOKUP(Table1[[#This Row],[Ticker]],[1]!Table2[[Symbol]:[Industry]],2,FALSE),"-")</f>
        <v>-</v>
      </c>
      <c r="D2720" t="s">
        <v>77</v>
      </c>
      <c r="E2720">
        <v>142.51096000000001</v>
      </c>
      <c r="F2720">
        <v>63.06</v>
      </c>
      <c r="G2720">
        <v>41.860778977090497</v>
      </c>
      <c r="H2720">
        <v>-3.9917754644221199</v>
      </c>
      <c r="I2720">
        <v>-8.5781062677376205</v>
      </c>
      <c r="J2720">
        <v>-1.4494424941169599</v>
      </c>
      <c r="K2720">
        <v>63.775071771396497</v>
      </c>
      <c r="L2720">
        <v>56.593589382043298</v>
      </c>
      <c r="M2720">
        <v>45.722099639922199</v>
      </c>
      <c r="N2720">
        <v>0.698671431498741</v>
      </c>
      <c r="O2720">
        <v>22.105930859498802</v>
      </c>
      <c r="P2720">
        <v>80.946915351506405</v>
      </c>
      <c r="Q2720">
        <v>9.1751126797645993E-2</v>
      </c>
    </row>
    <row r="2721" spans="1:17" hidden="1" x14ac:dyDescent="0.3">
      <c r="A2721" t="s">
        <v>5651</v>
      </c>
      <c r="B2721" t="s">
        <v>5652</v>
      </c>
      <c r="C2721" t="str">
        <f>IFERROR(VLOOKUP(Table1[[#This Row],[Ticker]],[1]!Table2[[Symbol]:[Industry]],2,FALSE),"-")</f>
        <v>-</v>
      </c>
      <c r="D2721" t="s">
        <v>138</v>
      </c>
      <c r="E2721">
        <v>142.32357382500001</v>
      </c>
      <c r="F2721">
        <v>200.45</v>
      </c>
      <c r="G2721">
        <v>127.95364952118</v>
      </c>
      <c r="H2721">
        <v>11.1425661866661</v>
      </c>
      <c r="I2721">
        <v>-5.8437394830623797</v>
      </c>
      <c r="J2721">
        <v>1.63745067507438</v>
      </c>
      <c r="K2721">
        <v>163.58449865304399</v>
      </c>
      <c r="L2721">
        <v>137.132867758477</v>
      </c>
      <c r="M2721">
        <v>66.485069314390699</v>
      </c>
      <c r="N2721">
        <v>2.0091251921006301</v>
      </c>
      <c r="O2721">
        <v>2.3197804938887399</v>
      </c>
      <c r="P2721">
        <v>167.266666666666</v>
      </c>
      <c r="Q2721">
        <v>0.10350791101781399</v>
      </c>
    </row>
    <row r="2722" spans="1:17" hidden="1" x14ac:dyDescent="0.3">
      <c r="A2722" t="s">
        <v>5653</v>
      </c>
      <c r="B2722" t="s">
        <v>5654</v>
      </c>
      <c r="C2722" t="str">
        <f>IFERROR(VLOOKUP(Table1[[#This Row],[Ticker]],[1]!Table2[[Symbol]:[Industry]],2,FALSE),"-")</f>
        <v>-</v>
      </c>
      <c r="D2722" t="s">
        <v>5655</v>
      </c>
      <c r="E2722">
        <v>142.07758425</v>
      </c>
      <c r="F2722">
        <v>58</v>
      </c>
      <c r="G2722">
        <v>-30.394074183686001</v>
      </c>
      <c r="H2722">
        <v>9.5924876007569697</v>
      </c>
      <c r="I2722">
        <v>-12.6381969481812</v>
      </c>
      <c r="J2722">
        <v>2.16161600301615</v>
      </c>
      <c r="K2722">
        <v>55.026528859956599</v>
      </c>
      <c r="M2722">
        <v>65.999922584883507</v>
      </c>
      <c r="N2722">
        <v>1.0891523935002101</v>
      </c>
      <c r="O2722">
        <v>29.051724137931</v>
      </c>
      <c r="P2722">
        <v>28.1767955801105</v>
      </c>
    </row>
    <row r="2723" spans="1:17" hidden="1" x14ac:dyDescent="0.3">
      <c r="A2723" t="s">
        <v>5656</v>
      </c>
      <c r="B2723" t="s">
        <v>5657</v>
      </c>
      <c r="C2723" t="str">
        <f>IFERROR(VLOOKUP(Table1[[#This Row],[Ticker]],[1]!Table2[[Symbol]:[Industry]],2,FALSE),"-")</f>
        <v>-</v>
      </c>
      <c r="D2723" t="s">
        <v>933</v>
      </c>
      <c r="E2723">
        <v>142.03532868299999</v>
      </c>
      <c r="F2723">
        <v>8.9</v>
      </c>
      <c r="G2723">
        <v>-55.174608804173197</v>
      </c>
      <c r="H2723">
        <v>1.3494806077499699</v>
      </c>
      <c r="I2723">
        <v>-29.675382234175601</v>
      </c>
      <c r="J2723">
        <v>-3.7790649128329199</v>
      </c>
      <c r="K2723">
        <v>8.9092580514885693</v>
      </c>
      <c r="L2723">
        <v>9.5065899343709308</v>
      </c>
      <c r="M2723">
        <v>40.806962851083803</v>
      </c>
      <c r="N2723">
        <v>0.91317006052800198</v>
      </c>
      <c r="O2723">
        <v>78.089887640449405</v>
      </c>
      <c r="P2723">
        <v>12.6582278481012</v>
      </c>
      <c r="Q2723">
        <v>9.0867046025400005E-4</v>
      </c>
    </row>
    <row r="2724" spans="1:17" hidden="1" x14ac:dyDescent="0.3">
      <c r="A2724" t="s">
        <v>5658</v>
      </c>
      <c r="B2724" t="s">
        <v>5659</v>
      </c>
      <c r="C2724" t="str">
        <f>IFERROR(VLOOKUP(Table1[[#This Row],[Ticker]],[1]!Table2[[Symbol]:[Industry]],2,FALSE),"-")</f>
        <v>-</v>
      </c>
      <c r="D2724" t="s">
        <v>72</v>
      </c>
      <c r="E2724">
        <v>141.224344</v>
      </c>
      <c r="F2724">
        <v>567.79999999999995</v>
      </c>
      <c r="G2724">
        <v>15.133030907429999</v>
      </c>
      <c r="H2724">
        <v>3.9896303553425598</v>
      </c>
      <c r="I2724">
        <v>16.564712046865299</v>
      </c>
      <c r="J2724">
        <v>1.76929486211327</v>
      </c>
      <c r="K2724">
        <v>501.09438831178699</v>
      </c>
      <c r="L2724">
        <v>459.93186792336297</v>
      </c>
      <c r="M2724">
        <v>52.915472738310598</v>
      </c>
      <c r="N2724">
        <v>2.1634455424392498</v>
      </c>
      <c r="O2724">
        <v>20.905248326875601</v>
      </c>
      <c r="P2724">
        <v>61.766381766381699</v>
      </c>
      <c r="Q2724">
        <v>4.4417864478560998E-2</v>
      </c>
    </row>
    <row r="2725" spans="1:17" hidden="1" x14ac:dyDescent="0.3">
      <c r="A2725" t="s">
        <v>5660</v>
      </c>
      <c r="B2725" t="s">
        <v>5661</v>
      </c>
      <c r="C2725" t="str">
        <f>IFERROR(VLOOKUP(Table1[[#This Row],[Ticker]],[1]!Table2[[Symbol]:[Industry]],2,FALSE),"-")</f>
        <v>-</v>
      </c>
      <c r="D2725" t="s">
        <v>741</v>
      </c>
      <c r="E2725">
        <v>141.05316456</v>
      </c>
      <c r="F2725">
        <v>78.59</v>
      </c>
      <c r="G2725">
        <v>39.253407935499901</v>
      </c>
      <c r="H2725">
        <v>2.5466052841165299</v>
      </c>
      <c r="I2725">
        <v>13.9657090231946</v>
      </c>
      <c r="J2725">
        <v>-0.41755279134034301</v>
      </c>
      <c r="K2725">
        <v>75.700228856212306</v>
      </c>
      <c r="L2725">
        <v>66.293090241828907</v>
      </c>
      <c r="M2725">
        <v>44.340069516080298</v>
      </c>
      <c r="N2725">
        <v>1.22976246439443</v>
      </c>
      <c r="O2725">
        <v>2.8120626033846401</v>
      </c>
      <c r="P2725">
        <v>79.634285714285696</v>
      </c>
      <c r="Q2725">
        <v>1.5864695888099999E-4</v>
      </c>
    </row>
    <row r="2726" spans="1:17" hidden="1" x14ac:dyDescent="0.3">
      <c r="A2726" t="s">
        <v>5662</v>
      </c>
      <c r="B2726" t="s">
        <v>5663</v>
      </c>
      <c r="C2726" t="str">
        <f>IFERROR(VLOOKUP(Table1[[#This Row],[Ticker]],[1]!Table2[[Symbol]:[Industry]],2,FALSE),"-")</f>
        <v>-</v>
      </c>
      <c r="D2726" t="s">
        <v>54</v>
      </c>
      <c r="E2726">
        <v>140.81365216</v>
      </c>
      <c r="F2726">
        <v>127.55</v>
      </c>
      <c r="G2726">
        <v>24.3270567840311</v>
      </c>
      <c r="H2726">
        <v>19.757189079326999</v>
      </c>
      <c r="I2726">
        <v>32.890045447531001</v>
      </c>
      <c r="J2726">
        <v>7.6373723790189398</v>
      </c>
      <c r="K2726">
        <v>106.965041080349</v>
      </c>
      <c r="L2726">
        <v>101.978805718283</v>
      </c>
      <c r="M2726">
        <v>92.2006940932947</v>
      </c>
      <c r="N2726">
        <v>0.89496778286336498</v>
      </c>
      <c r="O2726">
        <v>31.634653077224598</v>
      </c>
      <c r="P2726">
        <v>68.716931216931201</v>
      </c>
      <c r="Q2726">
        <v>0.12731627295509601</v>
      </c>
    </row>
    <row r="2727" spans="1:17" hidden="1" x14ac:dyDescent="0.3">
      <c r="A2727" t="s">
        <v>5664</v>
      </c>
      <c r="B2727" t="s">
        <v>5665</v>
      </c>
      <c r="C2727" t="str">
        <f>IFERROR(VLOOKUP(Table1[[#This Row],[Ticker]],[1]!Table2[[Symbol]:[Industry]],2,FALSE),"-")</f>
        <v>-</v>
      </c>
      <c r="D2727" t="s">
        <v>2686</v>
      </c>
      <c r="E2727">
        <v>140.36601116</v>
      </c>
      <c r="F2727">
        <v>17.18</v>
      </c>
      <c r="G2727">
        <v>11.555668070007499</v>
      </c>
      <c r="H2727">
        <v>42.765977910962597</v>
      </c>
      <c r="I2727">
        <v>26.530683845451001</v>
      </c>
      <c r="J2727">
        <v>-4.4127481624906197</v>
      </c>
      <c r="K2727">
        <v>14.123457351649</v>
      </c>
      <c r="L2727">
        <v>12.571607068949801</v>
      </c>
      <c r="M2727">
        <v>62.720279021351203</v>
      </c>
      <c r="N2727">
        <v>1.76099250401671</v>
      </c>
      <c r="O2727">
        <v>14.9010477299184</v>
      </c>
      <c r="P2727">
        <v>81.606765327695499</v>
      </c>
      <c r="Q2727">
        <v>0.17531604168188999</v>
      </c>
    </row>
    <row r="2728" spans="1:17" hidden="1" x14ac:dyDescent="0.3">
      <c r="A2728" t="s">
        <v>5666</v>
      </c>
      <c r="B2728" t="s">
        <v>5667</v>
      </c>
      <c r="C2728" t="str">
        <f>IFERROR(VLOOKUP(Table1[[#This Row],[Ticker]],[1]!Table2[[Symbol]:[Industry]],2,FALSE),"-")</f>
        <v>-</v>
      </c>
      <c r="E2728">
        <v>140.14878306</v>
      </c>
      <c r="F2728">
        <v>254.35</v>
      </c>
      <c r="G2728">
        <v>212.375866007155</v>
      </c>
      <c r="H2728">
        <v>-1.94597393770455</v>
      </c>
      <c r="I2728">
        <v>26.8274578789194</v>
      </c>
      <c r="J2728">
        <v>-0.58417673391918201</v>
      </c>
      <c r="K2728">
        <v>245.50741523806099</v>
      </c>
      <c r="L2728">
        <v>187.08137440816699</v>
      </c>
      <c r="M2728">
        <v>100</v>
      </c>
      <c r="N2728">
        <v>0</v>
      </c>
      <c r="O2728">
        <v>0</v>
      </c>
      <c r="P2728">
        <v>241.40939597315401</v>
      </c>
    </row>
    <row r="2729" spans="1:17" hidden="1" x14ac:dyDescent="0.3">
      <c r="A2729" t="s">
        <v>5668</v>
      </c>
      <c r="B2729" t="s">
        <v>5669</v>
      </c>
      <c r="C2729" t="str">
        <f>IFERROR(VLOOKUP(Table1[[#This Row],[Ticker]],[1]!Table2[[Symbol]:[Industry]],2,FALSE),"-")</f>
        <v>-</v>
      </c>
      <c r="D2729" t="s">
        <v>573</v>
      </c>
      <c r="E2729">
        <v>140.07459277000001</v>
      </c>
      <c r="F2729">
        <v>16.41</v>
      </c>
      <c r="G2729">
        <v>11.3428601109899</v>
      </c>
      <c r="H2729">
        <v>11.232881963816</v>
      </c>
      <c r="I2729">
        <v>53.627037500312497</v>
      </c>
      <c r="J2729">
        <v>20.7667549430994</v>
      </c>
      <c r="K2729">
        <v>12.9951694892634</v>
      </c>
      <c r="L2729">
        <v>11.7862880078474</v>
      </c>
      <c r="M2729">
        <v>80.539994517698503</v>
      </c>
      <c r="N2729">
        <v>3.2088569262186399</v>
      </c>
      <c r="O2729">
        <v>0</v>
      </c>
      <c r="P2729">
        <v>92.154566744730701</v>
      </c>
      <c r="Q2729">
        <v>-6.6278408163913005E-2</v>
      </c>
    </row>
    <row r="2730" spans="1:17" hidden="1" x14ac:dyDescent="0.3">
      <c r="A2730" t="s">
        <v>5670</v>
      </c>
      <c r="B2730" t="s">
        <v>5671</v>
      </c>
      <c r="C2730" t="str">
        <f>IFERROR(VLOOKUP(Table1[[#This Row],[Ticker]],[1]!Table2[[Symbol]:[Industry]],2,FALSE),"-")</f>
        <v>-</v>
      </c>
      <c r="E2730">
        <v>140.02600683</v>
      </c>
      <c r="F2730">
        <v>136.55000000000001</v>
      </c>
      <c r="G2730">
        <v>-39.492546359441498</v>
      </c>
      <c r="H2730">
        <v>-4.6525780517428101</v>
      </c>
      <c r="I2730">
        <v>-27.015516704589199</v>
      </c>
      <c r="J2730">
        <v>-1.68469030691991</v>
      </c>
      <c r="K2730">
        <v>134.035238974924</v>
      </c>
      <c r="L2730">
        <v>135.48588905937001</v>
      </c>
      <c r="M2730">
        <v>47.1667337998325</v>
      </c>
      <c r="N2730">
        <v>0.68217256124004599</v>
      </c>
      <c r="O2730">
        <v>23.5078725741486</v>
      </c>
      <c r="P2730">
        <v>25.217790004585002</v>
      </c>
      <c r="Q2730">
        <v>0.109662389698294</v>
      </c>
    </row>
    <row r="2731" spans="1:17" hidden="1" x14ac:dyDescent="0.3">
      <c r="A2731" t="s">
        <v>5672</v>
      </c>
      <c r="B2731" t="s">
        <v>5673</v>
      </c>
      <c r="C2731" t="str">
        <f>IFERROR(VLOOKUP(Table1[[#This Row],[Ticker]],[1]!Table2[[Symbol]:[Industry]],2,FALSE),"-")</f>
        <v>-</v>
      </c>
      <c r="D2731" t="s">
        <v>706</v>
      </c>
      <c r="E2731">
        <v>139.79394303499899</v>
      </c>
      <c r="F2731">
        <v>2.93</v>
      </c>
      <c r="G2731">
        <v>-16.341222273691201</v>
      </c>
      <c r="H2731">
        <v>-8.5705796159379908</v>
      </c>
      <c r="I2731">
        <v>-16.400506138102401</v>
      </c>
      <c r="J2731">
        <v>-2.8944077570214799</v>
      </c>
      <c r="K2731">
        <v>3.0988009838413602</v>
      </c>
      <c r="L2731">
        <v>3.03096175131228</v>
      </c>
      <c r="M2731">
        <v>24.127566814345599</v>
      </c>
      <c r="N2731">
        <v>0.17502257795777401</v>
      </c>
      <c r="O2731">
        <v>43.344709897610898</v>
      </c>
      <c r="P2731">
        <v>17.2</v>
      </c>
      <c r="Q2731">
        <v>3.7742885801969002E-2</v>
      </c>
    </row>
    <row r="2732" spans="1:17" hidden="1" x14ac:dyDescent="0.3">
      <c r="A2732" t="s">
        <v>5674</v>
      </c>
      <c r="B2732" t="s">
        <v>5675</v>
      </c>
      <c r="C2732" t="str">
        <f>IFERROR(VLOOKUP(Table1[[#This Row],[Ticker]],[1]!Table2[[Symbol]:[Industry]],2,FALSE),"-")</f>
        <v>-</v>
      </c>
      <c r="D2732" t="s">
        <v>118</v>
      </c>
      <c r="E2732">
        <v>139.56721450000001</v>
      </c>
      <c r="F2732">
        <v>0.7</v>
      </c>
      <c r="G2732">
        <v>-46.680588789528301</v>
      </c>
      <c r="H2732">
        <v>-4.7237517154823401</v>
      </c>
      <c r="I2732">
        <v>-38.781869382278501</v>
      </c>
      <c r="J2732">
        <v>-0.58417673391918201</v>
      </c>
      <c r="K2732">
        <v>0.94560608651912204</v>
      </c>
      <c r="L2732">
        <v>0.983370901255186</v>
      </c>
      <c r="M2732">
        <v>60.327306847259102</v>
      </c>
      <c r="N2732">
        <v>1.93795335324437</v>
      </c>
      <c r="O2732">
        <v>78.571428571428498</v>
      </c>
      <c r="P2732">
        <v>11.111111111111001</v>
      </c>
      <c r="Q2732">
        <v>-0.11108876012074401</v>
      </c>
    </row>
    <row r="2733" spans="1:17" hidden="1" x14ac:dyDescent="0.3">
      <c r="A2733" t="s">
        <v>5676</v>
      </c>
      <c r="B2733" t="s">
        <v>5677</v>
      </c>
      <c r="C2733" t="str">
        <f>IFERROR(VLOOKUP(Table1[[#This Row],[Ticker]],[1]!Table2[[Symbol]:[Industry]],2,FALSE),"-")</f>
        <v>-</v>
      </c>
      <c r="D2733" t="s">
        <v>950</v>
      </c>
      <c r="E2733">
        <v>139.53</v>
      </c>
      <c r="F2733">
        <v>92.56</v>
      </c>
      <c r="G2733">
        <v>39.594635455753597</v>
      </c>
      <c r="H2733">
        <v>8.4990649728012801</v>
      </c>
      <c r="I2733">
        <v>5.3546940221592703</v>
      </c>
      <c r="J2733">
        <v>-8.8367019864444298</v>
      </c>
      <c r="K2733">
        <v>81.550135224609306</v>
      </c>
      <c r="L2733">
        <v>75.607148166576096</v>
      </c>
      <c r="M2733">
        <v>60.367369850903401</v>
      </c>
      <c r="N2733">
        <v>1.9520001800662801</v>
      </c>
      <c r="O2733">
        <v>13.4399308556611</v>
      </c>
      <c r="P2733">
        <v>75.802469135802397</v>
      </c>
      <c r="Q2733">
        <v>3.4611455697974997E-2</v>
      </c>
    </row>
    <row r="2734" spans="1:17" hidden="1" x14ac:dyDescent="0.3">
      <c r="A2734" t="s">
        <v>5678</v>
      </c>
      <c r="B2734" t="s">
        <v>5679</v>
      </c>
      <c r="C2734" t="str">
        <f>IFERROR(VLOOKUP(Table1[[#This Row],[Ticker]],[1]!Table2[[Symbol]:[Industry]],2,FALSE),"-")</f>
        <v>-</v>
      </c>
      <c r="D2734" t="s">
        <v>276</v>
      </c>
      <c r="E2734">
        <v>139.18514999999999</v>
      </c>
      <c r="F2734">
        <v>429.6</v>
      </c>
      <c r="G2734">
        <v>624.650680560316</v>
      </c>
      <c r="H2734">
        <v>0.95640073248013902</v>
      </c>
      <c r="I2734">
        <v>414.65048450858302</v>
      </c>
      <c r="J2734">
        <v>5.48009018635712E-2</v>
      </c>
      <c r="K2734">
        <v>342.87459157006799</v>
      </c>
      <c r="L2734">
        <v>198.69827210673401</v>
      </c>
      <c r="M2734">
        <v>45.736121842101397</v>
      </c>
      <c r="N2734">
        <v>1.0380319713652999</v>
      </c>
      <c r="O2734">
        <v>8.1471135940391903E-2</v>
      </c>
      <c r="P2734">
        <v>847.92586054721903</v>
      </c>
      <c r="Q2734">
        <v>0.22697743406208801</v>
      </c>
    </row>
    <row r="2735" spans="1:17" hidden="1" x14ac:dyDescent="0.3">
      <c r="A2735" t="s">
        <v>5680</v>
      </c>
      <c r="B2735" t="s">
        <v>5681</v>
      </c>
      <c r="C2735" t="str">
        <f>IFERROR(VLOOKUP(Table1[[#This Row],[Ticker]],[1]!Table2[[Symbol]:[Industry]],2,FALSE),"-")</f>
        <v>-</v>
      </c>
      <c r="D2735" t="s">
        <v>627</v>
      </c>
      <c r="E2735">
        <v>138.97125</v>
      </c>
      <c r="F2735">
        <v>45.52</v>
      </c>
      <c r="G2735">
        <v>1.29639932619276</v>
      </c>
      <c r="H2735">
        <v>-6.1259739377045603</v>
      </c>
      <c r="I2735">
        <v>37.665846212777701</v>
      </c>
      <c r="J2735">
        <v>-15.5619939477612</v>
      </c>
      <c r="K2735">
        <v>49.102542694627502</v>
      </c>
      <c r="L2735">
        <v>37.150797187529598</v>
      </c>
      <c r="M2735">
        <v>32.986118259565998</v>
      </c>
      <c r="N2735">
        <v>4.0985317073998999</v>
      </c>
      <c r="O2735">
        <v>34.0070298769771</v>
      </c>
      <c r="P2735">
        <v>126.85435719434901</v>
      </c>
      <c r="Q2735">
        <v>0.22217889209330899</v>
      </c>
    </row>
    <row r="2736" spans="1:17" hidden="1" x14ac:dyDescent="0.3">
      <c r="A2736" t="s">
        <v>5682</v>
      </c>
      <c r="B2736" t="s">
        <v>5683</v>
      </c>
      <c r="C2736" t="str">
        <f>IFERROR(VLOOKUP(Table1[[#This Row],[Ticker]],[1]!Table2[[Symbol]:[Industry]],2,FALSE),"-")</f>
        <v>-</v>
      </c>
      <c r="D2736" t="s">
        <v>2256</v>
      </c>
      <c r="E2736">
        <v>138.94614899999999</v>
      </c>
      <c r="F2736">
        <v>152</v>
      </c>
      <c r="G2736">
        <v>142.39504146257201</v>
      </c>
      <c r="H2736">
        <v>-13.037208284752801</v>
      </c>
      <c r="I2736">
        <v>67.885130342948102</v>
      </c>
      <c r="J2736">
        <v>-3.9855372781368601</v>
      </c>
      <c r="K2736">
        <v>148.81225986276399</v>
      </c>
      <c r="L2736">
        <v>112.848913929758</v>
      </c>
      <c r="M2736">
        <v>46.296312014717401</v>
      </c>
      <c r="N2736">
        <v>0.27500955609283201</v>
      </c>
      <c r="O2736">
        <v>16.907894736842</v>
      </c>
      <c r="P2736">
        <v>192.25149009805801</v>
      </c>
      <c r="Q2736">
        <v>0.19718722809148501</v>
      </c>
    </row>
    <row r="2737" spans="1:17" hidden="1" x14ac:dyDescent="0.3">
      <c r="A2737" t="s">
        <v>5684</v>
      </c>
      <c r="B2737" t="s">
        <v>5685</v>
      </c>
      <c r="C2737" t="str">
        <f>IFERROR(VLOOKUP(Table1[[#This Row],[Ticker]],[1]!Table2[[Symbol]:[Industry]],2,FALSE),"-")</f>
        <v>-</v>
      </c>
      <c r="D2737" t="s">
        <v>2643</v>
      </c>
      <c r="E2737">
        <v>138.9169875</v>
      </c>
      <c r="F2737">
        <v>14.01</v>
      </c>
      <c r="G2737">
        <v>-9.4423885690654004</v>
      </c>
      <c r="H2737">
        <v>-21.730146599575001</v>
      </c>
      <c r="I2737">
        <v>-43.349158349640099</v>
      </c>
      <c r="J2737">
        <v>-8.3083146649536594</v>
      </c>
      <c r="K2737">
        <v>15.992773417406299</v>
      </c>
      <c r="L2737">
        <v>17.253857047636</v>
      </c>
      <c r="M2737">
        <v>23.4315577266551</v>
      </c>
      <c r="N2737">
        <v>1.51878669252022</v>
      </c>
      <c r="O2737">
        <v>126.44539614561</v>
      </c>
      <c r="P2737">
        <v>31.796801505173999</v>
      </c>
      <c r="Q2737">
        <v>9.3525991430569999E-2</v>
      </c>
    </row>
    <row r="2738" spans="1:17" hidden="1" x14ac:dyDescent="0.3">
      <c r="A2738" t="s">
        <v>5686</v>
      </c>
      <c r="B2738" t="s">
        <v>5687</v>
      </c>
      <c r="C2738" t="str">
        <f>IFERROR(VLOOKUP(Table1[[#This Row],[Ticker]],[1]!Table2[[Symbol]:[Industry]],2,FALSE),"-")</f>
        <v>-</v>
      </c>
      <c r="D2738" t="s">
        <v>365</v>
      </c>
      <c r="E2738">
        <v>138.68</v>
      </c>
      <c r="F2738">
        <v>346.7</v>
      </c>
      <c r="G2738">
        <v>118.256056339279</v>
      </c>
      <c r="H2738">
        <v>-3.31155004012277</v>
      </c>
      <c r="I2738">
        <v>126.967621748864</v>
      </c>
      <c r="J2738">
        <v>-0.58417673391918201</v>
      </c>
      <c r="K2738">
        <v>309.48716007129298</v>
      </c>
      <c r="M2738">
        <v>29.205234030908699</v>
      </c>
      <c r="N2738">
        <v>0.25490196078431299</v>
      </c>
      <c r="O2738">
        <v>9.6048456879146205</v>
      </c>
      <c r="P2738">
        <v>166.692307692307</v>
      </c>
    </row>
    <row r="2739" spans="1:17" hidden="1" x14ac:dyDescent="0.3">
      <c r="A2739" t="s">
        <v>5688</v>
      </c>
      <c r="B2739" t="s">
        <v>5689</v>
      </c>
      <c r="C2739" t="str">
        <f>IFERROR(VLOOKUP(Table1[[#This Row],[Ticker]],[1]!Table2[[Symbol]:[Industry]],2,FALSE),"-")</f>
        <v>-</v>
      </c>
      <c r="D2739" t="s">
        <v>138</v>
      </c>
      <c r="E2739">
        <v>138.56988428</v>
      </c>
      <c r="F2739">
        <v>10.1</v>
      </c>
      <c r="G2739">
        <v>16.290211041195199</v>
      </c>
      <c r="H2739">
        <v>-20.4112017554503</v>
      </c>
      <c r="I2739">
        <v>-7.25774657526095</v>
      </c>
      <c r="J2739">
        <v>0.90836057951363902</v>
      </c>
      <c r="K2739">
        <v>10.8862021155894</v>
      </c>
      <c r="L2739">
        <v>9.6827567207052798</v>
      </c>
      <c r="M2739">
        <v>41.803229694201299</v>
      </c>
      <c r="N2739">
        <v>0.11133667653389499</v>
      </c>
      <c r="O2739">
        <v>65.940594059405896</v>
      </c>
      <c r="P2739">
        <v>61.599999999999902</v>
      </c>
      <c r="Q2739">
        <v>8.2738956575732006E-2</v>
      </c>
    </row>
    <row r="2740" spans="1:17" hidden="1" x14ac:dyDescent="0.3">
      <c r="A2740" t="s">
        <v>5690</v>
      </c>
      <c r="B2740" t="s">
        <v>5691</v>
      </c>
      <c r="C2740" t="str">
        <f>IFERROR(VLOOKUP(Table1[[#This Row],[Ticker]],[1]!Table2[[Symbol]:[Industry]],2,FALSE),"-")</f>
        <v>-</v>
      </c>
      <c r="D2740" t="s">
        <v>5125</v>
      </c>
      <c r="E2740">
        <v>138.392893375</v>
      </c>
      <c r="F2740">
        <v>99.56</v>
      </c>
      <c r="G2740">
        <v>122.69845486333099</v>
      </c>
      <c r="H2740">
        <v>-19.472984742026199</v>
      </c>
      <c r="I2740">
        <v>-1.59748302663437</v>
      </c>
      <c r="J2740">
        <v>-10.274317578989599</v>
      </c>
      <c r="K2740">
        <v>107.06759871368099</v>
      </c>
      <c r="L2740">
        <v>91.087371272207093</v>
      </c>
      <c r="M2740">
        <v>15.710844868894499</v>
      </c>
      <c r="N2740">
        <v>2.7738994840898599</v>
      </c>
      <c r="O2740">
        <v>28.113700281237399</v>
      </c>
      <c r="P2740">
        <v>158.59740259740201</v>
      </c>
      <c r="Q2740">
        <v>0.12896428020827799</v>
      </c>
    </row>
    <row r="2741" spans="1:17" hidden="1" x14ac:dyDescent="0.3">
      <c r="A2741" t="s">
        <v>5692</v>
      </c>
      <c r="B2741" t="s">
        <v>5693</v>
      </c>
      <c r="C2741" t="str">
        <f>IFERROR(VLOOKUP(Table1[[#This Row],[Ticker]],[1]!Table2[[Symbol]:[Industry]],2,FALSE),"-")</f>
        <v>-</v>
      </c>
      <c r="D2741" t="s">
        <v>706</v>
      </c>
      <c r="E2741">
        <v>138.18700000000001</v>
      </c>
      <c r="F2741">
        <v>74.459999999999994</v>
      </c>
      <c r="G2741">
        <v>4.9596318119387801</v>
      </c>
      <c r="H2741">
        <v>-0.41252299456438402</v>
      </c>
      <c r="I2741">
        <v>-14.813620892200801</v>
      </c>
      <c r="J2741">
        <v>1.3365425141396601</v>
      </c>
      <c r="K2741">
        <v>72.050219484971905</v>
      </c>
      <c r="L2741">
        <v>70.237021169713699</v>
      </c>
      <c r="M2741">
        <v>49.173520436174101</v>
      </c>
      <c r="N2741">
        <v>0.65444694117102098</v>
      </c>
      <c r="O2741">
        <v>19.1915122213268</v>
      </c>
      <c r="P2741">
        <v>38.762579202385297</v>
      </c>
      <c r="Q2741">
        <v>-7.6769775948501998E-2</v>
      </c>
    </row>
    <row r="2742" spans="1:17" hidden="1" x14ac:dyDescent="0.3">
      <c r="A2742" t="s">
        <v>5694</v>
      </c>
      <c r="B2742" t="s">
        <v>5695</v>
      </c>
      <c r="C2742" t="str">
        <f>IFERROR(VLOOKUP(Table1[[#This Row],[Ticker]],[1]!Table2[[Symbol]:[Industry]],2,FALSE),"-")</f>
        <v>-</v>
      </c>
      <c r="D2742" t="s">
        <v>2518</v>
      </c>
      <c r="E2742">
        <v>137.99006299999999</v>
      </c>
      <c r="F2742">
        <v>35.85</v>
      </c>
      <c r="G2742">
        <v>-19.734749478194001</v>
      </c>
      <c r="H2742">
        <v>-5.63415499386549</v>
      </c>
      <c r="I2742">
        <v>-23.947561390075698</v>
      </c>
      <c r="J2742">
        <v>-7.2959493996837299</v>
      </c>
      <c r="K2742">
        <v>37.162730215366402</v>
      </c>
      <c r="L2742">
        <v>38.675028443521803</v>
      </c>
      <c r="M2742">
        <v>30.248018946584899</v>
      </c>
      <c r="N2742">
        <v>0.99363820833871097</v>
      </c>
      <c r="O2742">
        <v>64.295676429567607</v>
      </c>
      <c r="P2742">
        <v>14.9038461538461</v>
      </c>
      <c r="Q2742">
        <v>9.2290294943749004E-2</v>
      </c>
    </row>
    <row r="2743" spans="1:17" hidden="1" x14ac:dyDescent="0.3">
      <c r="A2743" t="s">
        <v>5696</v>
      </c>
      <c r="B2743" t="s">
        <v>5697</v>
      </c>
      <c r="C2743" t="str">
        <f>IFERROR(VLOOKUP(Table1[[#This Row],[Ticker]],[1]!Table2[[Symbol]:[Industry]],2,FALSE),"-")</f>
        <v>-</v>
      </c>
      <c r="D2743" t="s">
        <v>46</v>
      </c>
      <c r="E2743">
        <v>137.76140000000001</v>
      </c>
      <c r="F2743">
        <v>89.9</v>
      </c>
      <c r="G2743">
        <v>-51.332579231340297</v>
      </c>
      <c r="H2743">
        <v>-24.858859600136402</v>
      </c>
      <c r="I2743">
        <v>-34.765129173935598</v>
      </c>
      <c r="J2743">
        <v>-19.058265025665801</v>
      </c>
      <c r="M2743">
        <v>14.8850851314607</v>
      </c>
      <c r="O2743">
        <v>41.824249165739701</v>
      </c>
      <c r="P2743">
        <v>13.797468354430301</v>
      </c>
    </row>
    <row r="2744" spans="1:17" hidden="1" x14ac:dyDescent="0.3">
      <c r="A2744" t="s">
        <v>5698</v>
      </c>
      <c r="B2744" t="s">
        <v>5699</v>
      </c>
      <c r="C2744" t="str">
        <f>IFERROR(VLOOKUP(Table1[[#This Row],[Ticker]],[1]!Table2[[Symbol]:[Industry]],2,FALSE),"-")</f>
        <v>-</v>
      </c>
      <c r="D2744" t="s">
        <v>773</v>
      </c>
      <c r="E2744">
        <v>137.675638932</v>
      </c>
      <c r="F2744">
        <v>98.64</v>
      </c>
      <c r="G2744">
        <v>57.961730697508102</v>
      </c>
      <c r="H2744">
        <v>57.807872216141597</v>
      </c>
      <c r="I2744">
        <v>42.628259714047203</v>
      </c>
      <c r="J2744">
        <v>21.580529148433701</v>
      </c>
      <c r="K2744">
        <v>77.108255146187005</v>
      </c>
      <c r="L2744">
        <v>67.087037321177107</v>
      </c>
      <c r="M2744">
        <v>87.018916897732794</v>
      </c>
      <c r="N2744">
        <v>3.7667594220632901</v>
      </c>
      <c r="O2744">
        <v>12.0235198702352</v>
      </c>
      <c r="P2744">
        <v>114.434782608695</v>
      </c>
      <c r="Q2744">
        <v>5.2456747330666999E-2</v>
      </c>
    </row>
    <row r="2745" spans="1:17" hidden="1" x14ac:dyDescent="0.3">
      <c r="A2745" t="s">
        <v>5700</v>
      </c>
      <c r="B2745" t="s">
        <v>5701</v>
      </c>
      <c r="C2745" t="str">
        <f>IFERROR(VLOOKUP(Table1[[#This Row],[Ticker]],[1]!Table2[[Symbol]:[Industry]],2,FALSE),"-")</f>
        <v>-</v>
      </c>
      <c r="D2745" t="s">
        <v>276</v>
      </c>
      <c r="E2745">
        <v>137.62728999999999</v>
      </c>
      <c r="F2745">
        <v>33.25</v>
      </c>
      <c r="G2745">
        <v>54.668127492564501</v>
      </c>
      <c r="H2745">
        <v>-2.1224445259398599</v>
      </c>
      <c r="I2745">
        <v>38.670283727769302</v>
      </c>
      <c r="J2745">
        <v>3.55819822772547</v>
      </c>
      <c r="K2745">
        <v>32.970677347250003</v>
      </c>
      <c r="L2745">
        <v>27.061833523512</v>
      </c>
      <c r="M2745">
        <v>57.380350054359702</v>
      </c>
      <c r="N2745">
        <v>0.290055659550219</v>
      </c>
      <c r="O2745">
        <v>27.1278195488722</v>
      </c>
      <c r="P2745">
        <v>126.19047619047601</v>
      </c>
      <c r="Q2745">
        <v>0.11608130016458799</v>
      </c>
    </row>
    <row r="2746" spans="1:17" hidden="1" x14ac:dyDescent="0.3">
      <c r="A2746" t="s">
        <v>5702</v>
      </c>
      <c r="B2746" t="s">
        <v>5703</v>
      </c>
      <c r="C2746" t="str">
        <f>IFERROR(VLOOKUP(Table1[[#This Row],[Ticker]],[1]!Table2[[Symbol]:[Industry]],2,FALSE),"-")</f>
        <v>-</v>
      </c>
      <c r="D2746" t="s">
        <v>1484</v>
      </c>
      <c r="E2746">
        <v>137.33380500000001</v>
      </c>
      <c r="F2746">
        <v>330.55</v>
      </c>
      <c r="G2746">
        <v>22.502462697916599</v>
      </c>
      <c r="H2746">
        <v>2.10556285211225</v>
      </c>
      <c r="I2746">
        <v>12.8846974899646</v>
      </c>
      <c r="J2746">
        <v>-3.9852431700050701</v>
      </c>
      <c r="K2746">
        <v>327.07729690545</v>
      </c>
      <c r="L2746">
        <v>292.228232933561</v>
      </c>
      <c r="M2746">
        <v>43.5320523531284</v>
      </c>
      <c r="N2746">
        <v>0.63817310948763795</v>
      </c>
      <c r="O2746">
        <v>17.440629254273102</v>
      </c>
      <c r="P2746">
        <v>69.339139344262307</v>
      </c>
      <c r="Q2746">
        <v>6.7475980439022004E-2</v>
      </c>
    </row>
    <row r="2747" spans="1:17" hidden="1" x14ac:dyDescent="0.3">
      <c r="A2747" t="s">
        <v>5704</v>
      </c>
      <c r="B2747" t="s">
        <v>5705</v>
      </c>
      <c r="C2747" t="str">
        <f>IFERROR(VLOOKUP(Table1[[#This Row],[Ticker]],[1]!Table2[[Symbol]:[Industry]],2,FALSE),"-")</f>
        <v>-</v>
      </c>
      <c r="E2747">
        <v>137.06869458</v>
      </c>
      <c r="F2747">
        <v>118.4</v>
      </c>
      <c r="G2747">
        <v>-51.622611365148899</v>
      </c>
      <c r="H2747">
        <v>-28.405601266897101</v>
      </c>
      <c r="I2747">
        <v>-35.055161307744299</v>
      </c>
      <c r="J2747">
        <v>-27.0438040631117</v>
      </c>
      <c r="O2747">
        <v>36.824324324324301</v>
      </c>
      <c r="P2747">
        <v>0</v>
      </c>
    </row>
    <row r="2748" spans="1:17" hidden="1" x14ac:dyDescent="0.3">
      <c r="A2748" t="s">
        <v>5706</v>
      </c>
      <c r="B2748" t="s">
        <v>5707</v>
      </c>
      <c r="C2748" t="str">
        <f>IFERROR(VLOOKUP(Table1[[#This Row],[Ticker]],[1]!Table2[[Symbol]:[Industry]],2,FALSE),"-")</f>
        <v>-</v>
      </c>
      <c r="D2748" t="s">
        <v>4353</v>
      </c>
      <c r="E2748">
        <v>136.58487482999999</v>
      </c>
      <c r="F2748">
        <v>1254.0999999999999</v>
      </c>
      <c r="G2748">
        <v>176.844518814488</v>
      </c>
      <c r="H2748">
        <v>16.362631403541702</v>
      </c>
      <c r="I2748">
        <v>67.837277146973193</v>
      </c>
      <c r="J2748">
        <v>-2.62348877323122</v>
      </c>
      <c r="K2748">
        <v>1099.7424681505599</v>
      </c>
      <c r="L2748">
        <v>821.42214941495502</v>
      </c>
      <c r="M2748">
        <v>64.580065783353405</v>
      </c>
      <c r="N2748">
        <v>0.65933217525574195</v>
      </c>
      <c r="O2748">
        <v>2.6233952635356101</v>
      </c>
      <c r="P2748">
        <v>221.97689345314501</v>
      </c>
      <c r="Q2748">
        <v>0.10569358297929</v>
      </c>
    </row>
    <row r="2749" spans="1:17" hidden="1" x14ac:dyDescent="0.3">
      <c r="A2749" t="s">
        <v>5708</v>
      </c>
      <c r="B2749" t="s">
        <v>5709</v>
      </c>
      <c r="C2749" t="str">
        <f>IFERROR(VLOOKUP(Table1[[#This Row],[Ticker]],[1]!Table2[[Symbol]:[Industry]],2,FALSE),"-")</f>
        <v>-</v>
      </c>
      <c r="D2749" t="s">
        <v>627</v>
      </c>
      <c r="E2749">
        <v>136.52797325</v>
      </c>
      <c r="F2749">
        <v>45.16</v>
      </c>
      <c r="G2749">
        <v>62.395561917431799</v>
      </c>
      <c r="H2749">
        <v>10.117600840825901</v>
      </c>
      <c r="I2749">
        <v>10.5856912085719</v>
      </c>
      <c r="J2749">
        <v>-16.939680428979401</v>
      </c>
      <c r="K2749">
        <v>40.832609325252498</v>
      </c>
      <c r="L2749">
        <v>35.185808945264696</v>
      </c>
      <c r="M2749">
        <v>44.293463200390597</v>
      </c>
      <c r="N2749">
        <v>2.57096656780669</v>
      </c>
      <c r="O2749">
        <v>30.093002657218701</v>
      </c>
      <c r="P2749">
        <v>102.773038069115</v>
      </c>
      <c r="Q2749">
        <v>8.1206394924348002E-2</v>
      </c>
    </row>
    <row r="2750" spans="1:17" hidden="1" x14ac:dyDescent="0.3">
      <c r="A2750" t="s">
        <v>5710</v>
      </c>
      <c r="B2750" t="s">
        <v>5711</v>
      </c>
      <c r="C2750" t="str">
        <f>IFERROR(VLOOKUP(Table1[[#This Row],[Ticker]],[1]!Table2[[Symbol]:[Industry]],2,FALSE),"-")</f>
        <v>-</v>
      </c>
      <c r="D2750" t="s">
        <v>5712</v>
      </c>
      <c r="E2750">
        <v>136.16825600000001</v>
      </c>
      <c r="F2750">
        <v>57.74</v>
      </c>
      <c r="G2750">
        <v>996.50253241216797</v>
      </c>
      <c r="H2750">
        <v>43.633697846308102</v>
      </c>
      <c r="I2750">
        <v>1095.4837108863801</v>
      </c>
      <c r="J2750">
        <v>15.4006397991892</v>
      </c>
      <c r="K2750">
        <v>39.354994547212897</v>
      </c>
      <c r="L2750">
        <v>21.751758193034501</v>
      </c>
      <c r="M2750">
        <v>88.964543048271693</v>
      </c>
      <c r="N2750">
        <v>0.80606458544738202</v>
      </c>
      <c r="O2750">
        <v>1.7319016279881898E-2</v>
      </c>
      <c r="P2750">
        <v>1563.97694524495</v>
      </c>
      <c r="Q2750">
        <v>0.146326506726839</v>
      </c>
    </row>
    <row r="2751" spans="1:17" hidden="1" x14ac:dyDescent="0.3">
      <c r="A2751" t="s">
        <v>5713</v>
      </c>
      <c r="B2751" t="s">
        <v>5714</v>
      </c>
      <c r="C2751" t="str">
        <f>IFERROR(VLOOKUP(Table1[[#This Row],[Ticker]],[1]!Table2[[Symbol]:[Industry]],2,FALSE),"-")</f>
        <v>-</v>
      </c>
      <c r="D2751" t="s">
        <v>443</v>
      </c>
      <c r="E2751">
        <v>136.02010828799999</v>
      </c>
      <c r="F2751">
        <v>9.94</v>
      </c>
      <c r="G2751">
        <v>122.612039654254</v>
      </c>
      <c r="H2751">
        <v>-7.1890625935672903</v>
      </c>
      <c r="I2751">
        <v>-6.7213990575304701</v>
      </c>
      <c r="J2751">
        <v>11.1012165245077</v>
      </c>
      <c r="K2751">
        <v>9.7594009702468298</v>
      </c>
      <c r="L2751">
        <v>8.4067000685957396</v>
      </c>
      <c r="M2751">
        <v>60.4866604837691</v>
      </c>
      <c r="N2751">
        <v>0.209358893926547</v>
      </c>
      <c r="O2751">
        <v>55.432595573440601</v>
      </c>
      <c r="P2751">
        <v>154.87179487179401</v>
      </c>
      <c r="Q2751">
        <v>0.15548324172924299</v>
      </c>
    </row>
    <row r="2752" spans="1:17" hidden="1" x14ac:dyDescent="0.3">
      <c r="A2752" t="s">
        <v>5715</v>
      </c>
      <c r="B2752" t="s">
        <v>5716</v>
      </c>
      <c r="C2752" t="str">
        <f>IFERROR(VLOOKUP(Table1[[#This Row],[Ticker]],[1]!Table2[[Symbol]:[Industry]],2,FALSE),"-")</f>
        <v>-</v>
      </c>
      <c r="D2752" t="s">
        <v>1210</v>
      </c>
      <c r="E2752">
        <v>135.60751747500001</v>
      </c>
      <c r="F2752">
        <v>22.66</v>
      </c>
      <c r="G2752">
        <v>33.403746019664098</v>
      </c>
      <c r="H2752">
        <v>30.975836761883901</v>
      </c>
      <c r="I2752">
        <v>-2.7324237342601401</v>
      </c>
      <c r="J2752">
        <v>27.517806268913599</v>
      </c>
      <c r="K2752">
        <v>18.5870611849559</v>
      </c>
      <c r="L2752">
        <v>18.137041091428902</v>
      </c>
      <c r="M2752">
        <v>92.3988239929662</v>
      </c>
      <c r="N2752">
        <v>3.5818162324927201</v>
      </c>
      <c r="O2752">
        <v>11.429832303618699</v>
      </c>
      <c r="P2752">
        <v>77.03125</v>
      </c>
      <c r="Q2752">
        <v>4.3296812133378999E-2</v>
      </c>
    </row>
    <row r="2753" spans="1:17" hidden="1" x14ac:dyDescent="0.3">
      <c r="A2753" t="s">
        <v>5717</v>
      </c>
      <c r="B2753" t="s">
        <v>5718</v>
      </c>
      <c r="C2753" t="str">
        <f>IFERROR(VLOOKUP(Table1[[#This Row],[Ticker]],[1]!Table2[[Symbol]:[Industry]],2,FALSE),"-")</f>
        <v>-</v>
      </c>
      <c r="D2753" t="s">
        <v>57</v>
      </c>
      <c r="E2753">
        <v>135.384525115</v>
      </c>
      <c r="F2753">
        <v>16.53</v>
      </c>
      <c r="G2753">
        <v>-11.7994874128074</v>
      </c>
      <c r="H2753">
        <v>6.2159371439145499</v>
      </c>
      <c r="I2753">
        <v>-47.233246443716602</v>
      </c>
      <c r="J2753">
        <v>-8.4937812536931805</v>
      </c>
      <c r="K2753">
        <v>15.735753306150499</v>
      </c>
      <c r="L2753">
        <v>16.855667473346202</v>
      </c>
      <c r="M2753">
        <v>55.971881561479002</v>
      </c>
      <c r="N2753">
        <v>0.69283701608520598</v>
      </c>
      <c r="O2753">
        <v>88.142770719903197</v>
      </c>
      <c r="P2753">
        <v>34.718826405867901</v>
      </c>
      <c r="Q2753">
        <v>4.4505986578468E-2</v>
      </c>
    </row>
    <row r="2754" spans="1:17" hidden="1" x14ac:dyDescent="0.3">
      <c r="A2754" t="s">
        <v>5719</v>
      </c>
      <c r="B2754" t="s">
        <v>5720</v>
      </c>
      <c r="C2754" t="str">
        <f>IFERROR(VLOOKUP(Table1[[#This Row],[Ticker]],[1]!Table2[[Symbol]:[Industry]],2,FALSE),"-")</f>
        <v>-</v>
      </c>
      <c r="D2754" t="s">
        <v>402</v>
      </c>
      <c r="E2754">
        <v>135.242493</v>
      </c>
      <c r="F2754">
        <v>281.05</v>
      </c>
      <c r="G2754">
        <v>51.011313083328403</v>
      </c>
      <c r="H2754">
        <v>-14.5668713532745</v>
      </c>
      <c r="I2754">
        <v>67.867574246041499</v>
      </c>
      <c r="J2754">
        <v>3.4362083170434499</v>
      </c>
      <c r="K2754">
        <v>254.53208645031501</v>
      </c>
      <c r="L2754">
        <v>186.76641965289599</v>
      </c>
      <c r="M2754">
        <v>54.279645922570801</v>
      </c>
      <c r="N2754">
        <v>0.222005830731209</v>
      </c>
      <c r="O2754">
        <v>14.4814090019569</v>
      </c>
      <c r="P2754">
        <v>194.60167714884699</v>
      </c>
      <c r="Q2754">
        <v>0.18846258756170101</v>
      </c>
    </row>
    <row r="2755" spans="1:17" hidden="1" x14ac:dyDescent="0.3">
      <c r="A2755" t="s">
        <v>5721</v>
      </c>
      <c r="B2755" t="s">
        <v>5722</v>
      </c>
      <c r="C2755" t="str">
        <f>IFERROR(VLOOKUP(Table1[[#This Row],[Ticker]],[1]!Table2[[Symbol]:[Industry]],2,FALSE),"-")</f>
        <v>-</v>
      </c>
      <c r="D2755" t="s">
        <v>21</v>
      </c>
      <c r="E2755">
        <v>135.06798893999999</v>
      </c>
      <c r="F2755">
        <v>218.1</v>
      </c>
      <c r="G2755">
        <v>25.373549680018701</v>
      </c>
      <c r="H2755">
        <v>-11.567822677200301</v>
      </c>
      <c r="I2755">
        <v>-2.0357001617588502</v>
      </c>
      <c r="J2755">
        <v>-1.9144519632769801</v>
      </c>
      <c r="K2755">
        <v>214.86475087037601</v>
      </c>
      <c r="L2755">
        <v>197.496074097752</v>
      </c>
      <c r="M2755">
        <v>30.957448124322401</v>
      </c>
      <c r="N2755">
        <v>0.65909446222396195</v>
      </c>
      <c r="O2755">
        <v>19.2113709307657</v>
      </c>
      <c r="P2755">
        <v>72.274881516587598</v>
      </c>
      <c r="Q2755">
        <v>-3.647034997779E-3</v>
      </c>
    </row>
    <row r="2756" spans="1:17" hidden="1" x14ac:dyDescent="0.3">
      <c r="A2756" t="s">
        <v>5723</v>
      </c>
      <c r="B2756" t="s">
        <v>5724</v>
      </c>
      <c r="C2756" t="str">
        <f>IFERROR(VLOOKUP(Table1[[#This Row],[Ticker]],[1]!Table2[[Symbol]:[Industry]],2,FALSE),"-")</f>
        <v>-</v>
      </c>
      <c r="D2756" t="s">
        <v>51</v>
      </c>
      <c r="E2756">
        <v>134.897863075</v>
      </c>
      <c r="F2756">
        <v>116.7</v>
      </c>
      <c r="G2756">
        <v>87.117609133834307</v>
      </c>
      <c r="H2756">
        <v>3.3922681239613302</v>
      </c>
      <c r="I2756">
        <v>26.744226664231601</v>
      </c>
      <c r="J2756">
        <v>-0.18943989181391599</v>
      </c>
      <c r="K2756">
        <v>109.49256636904499</v>
      </c>
      <c r="L2756">
        <v>89.510459325341301</v>
      </c>
      <c r="M2756">
        <v>52.284979589305699</v>
      </c>
      <c r="N2756">
        <v>0.70194239274794201</v>
      </c>
      <c r="O2756">
        <v>25.492716366752301</v>
      </c>
      <c r="P2756">
        <v>165.22727272727201</v>
      </c>
      <c r="Q2756">
        <v>0.14700674128557401</v>
      </c>
    </row>
    <row r="2757" spans="1:17" hidden="1" x14ac:dyDescent="0.3">
      <c r="A2757" t="s">
        <v>5725</v>
      </c>
      <c r="B2757" t="s">
        <v>5726</v>
      </c>
      <c r="C2757" t="str">
        <f>IFERROR(VLOOKUP(Table1[[#This Row],[Ticker]],[1]!Table2[[Symbol]:[Industry]],2,FALSE),"-")</f>
        <v>-</v>
      </c>
      <c r="D2757" t="s">
        <v>138</v>
      </c>
      <c r="E2757">
        <v>134.858925</v>
      </c>
      <c r="F2757">
        <v>42.15</v>
      </c>
      <c r="K2757">
        <v>41.094271927697299</v>
      </c>
      <c r="L2757">
        <v>39.061986140059297</v>
      </c>
      <c r="M2757">
        <v>77.450142708280893</v>
      </c>
      <c r="N2757">
        <v>1</v>
      </c>
      <c r="Q2757">
        <v>5.6226245136147997E-2</v>
      </c>
    </row>
    <row r="2758" spans="1:17" hidden="1" x14ac:dyDescent="0.3">
      <c r="A2758" t="s">
        <v>5727</v>
      </c>
      <c r="B2758" t="s">
        <v>5728</v>
      </c>
      <c r="C2758" t="str">
        <f>IFERROR(VLOOKUP(Table1[[#This Row],[Ticker]],[1]!Table2[[Symbol]:[Industry]],2,FALSE),"-")</f>
        <v>-</v>
      </c>
      <c r="D2758" t="s">
        <v>410</v>
      </c>
      <c r="E2758">
        <v>134.63619256499999</v>
      </c>
      <c r="F2758">
        <v>5.1100000000000003</v>
      </c>
      <c r="G2758">
        <v>-27.845411154117699</v>
      </c>
      <c r="H2758">
        <v>9.3830020971538293</v>
      </c>
      <c r="I2758">
        <v>-55.371107841555101</v>
      </c>
      <c r="J2758">
        <v>-0.58417673391918201</v>
      </c>
      <c r="K2758">
        <v>5.0350869013450996</v>
      </c>
      <c r="L2758">
        <v>5.9844749140709901</v>
      </c>
      <c r="M2758">
        <v>50.410550312564901</v>
      </c>
      <c r="N2758">
        <v>0.52804835070671696</v>
      </c>
      <c r="O2758">
        <v>90.802348336594903</v>
      </c>
      <c r="P2758">
        <v>48.115942028985501</v>
      </c>
      <c r="Q2758">
        <v>-6.1999667835097E-2</v>
      </c>
    </row>
    <row r="2759" spans="1:17" hidden="1" x14ac:dyDescent="0.3">
      <c r="A2759" t="s">
        <v>5729</v>
      </c>
      <c r="B2759" t="s">
        <v>5730</v>
      </c>
      <c r="C2759" t="str">
        <f>IFERROR(VLOOKUP(Table1[[#This Row],[Ticker]],[1]!Table2[[Symbol]:[Industry]],2,FALSE),"-")</f>
        <v>-</v>
      </c>
      <c r="D2759" t="s">
        <v>627</v>
      </c>
      <c r="E2759">
        <v>134.53480655999999</v>
      </c>
      <c r="F2759">
        <v>12.8</v>
      </c>
      <c r="G2759">
        <v>37.633136700667698</v>
      </c>
      <c r="H2759">
        <v>26.668483893620699</v>
      </c>
      <c r="I2759">
        <v>11.4448591039904</v>
      </c>
      <c r="J2759">
        <v>-9.6686337956650892</v>
      </c>
      <c r="K2759">
        <v>10.877405162453501</v>
      </c>
      <c r="L2759">
        <v>9.9139425912886203</v>
      </c>
      <c r="M2759">
        <v>56.301584994562802</v>
      </c>
      <c r="N2759">
        <v>2.7690445413923301</v>
      </c>
      <c r="O2759">
        <v>19.0625</v>
      </c>
      <c r="P2759">
        <v>81.303116147308799</v>
      </c>
      <c r="Q2759">
        <v>9.0938738445757006E-2</v>
      </c>
    </row>
    <row r="2760" spans="1:17" hidden="1" x14ac:dyDescent="0.3">
      <c r="A2760" t="s">
        <v>5731</v>
      </c>
      <c r="B2760" t="s">
        <v>5732</v>
      </c>
      <c r="C2760" t="str">
        <f>IFERROR(VLOOKUP(Table1[[#This Row],[Ticker]],[1]!Table2[[Symbol]:[Industry]],2,FALSE),"-")</f>
        <v>-</v>
      </c>
      <c r="E2760">
        <v>134.269564</v>
      </c>
      <c r="F2760">
        <v>39.99</v>
      </c>
      <c r="G2760">
        <v>-19.501894797551898</v>
      </c>
      <c r="H2760">
        <v>15.2694540961618</v>
      </c>
      <c r="I2760">
        <v>-0.730958366264024</v>
      </c>
      <c r="J2760">
        <v>-2.21575568128759</v>
      </c>
      <c r="K2760">
        <v>35.666868334590902</v>
      </c>
      <c r="L2760">
        <v>34.429715694460299</v>
      </c>
      <c r="M2760">
        <v>53.543308291912801</v>
      </c>
      <c r="N2760">
        <v>1.6663499597370299</v>
      </c>
      <c r="O2760">
        <v>30.707676919229701</v>
      </c>
      <c r="P2760">
        <v>59.832134292565897</v>
      </c>
      <c r="Q2760">
        <v>2.7310320214255002E-2</v>
      </c>
    </row>
    <row r="2761" spans="1:17" hidden="1" x14ac:dyDescent="0.3">
      <c r="A2761" t="s">
        <v>5733</v>
      </c>
      <c r="B2761" t="s">
        <v>5734</v>
      </c>
      <c r="C2761" t="str">
        <f>IFERROR(VLOOKUP(Table1[[#This Row],[Ticker]],[1]!Table2[[Symbol]:[Industry]],2,FALSE),"-")</f>
        <v>-</v>
      </c>
      <c r="D2761" t="s">
        <v>320</v>
      </c>
      <c r="E2761">
        <v>134.261023026</v>
      </c>
      <c r="F2761">
        <v>53.02</v>
      </c>
      <c r="G2761">
        <v>133.02676509023101</v>
      </c>
      <c r="H2761">
        <v>-17.570486646265199</v>
      </c>
      <c r="I2761">
        <v>-6.3411799886583298</v>
      </c>
      <c r="J2761">
        <v>-2.6297958505013699</v>
      </c>
      <c r="K2761">
        <v>52.932568597514802</v>
      </c>
      <c r="L2761">
        <v>43.187658635943301</v>
      </c>
      <c r="M2761">
        <v>38.491932547749499</v>
      </c>
      <c r="N2761">
        <v>0.21254311555885999</v>
      </c>
      <c r="O2761">
        <v>41.361750282912098</v>
      </c>
      <c r="P2761">
        <v>173.541993106359</v>
      </c>
      <c r="Q2761">
        <v>0.123968370012335</v>
      </c>
    </row>
    <row r="2762" spans="1:17" hidden="1" x14ac:dyDescent="0.3">
      <c r="A2762" t="s">
        <v>5735</v>
      </c>
      <c r="B2762" t="s">
        <v>5736</v>
      </c>
      <c r="C2762" t="str">
        <f>IFERROR(VLOOKUP(Table1[[#This Row],[Ticker]],[1]!Table2[[Symbol]:[Industry]],2,FALSE),"-")</f>
        <v>-</v>
      </c>
      <c r="D2762" t="s">
        <v>538</v>
      </c>
      <c r="E2762">
        <v>134.21558752000001</v>
      </c>
      <c r="F2762">
        <v>13.66</v>
      </c>
      <c r="G2762">
        <v>-13.2708181015921</v>
      </c>
      <c r="H2762">
        <v>18.628632179070198</v>
      </c>
      <c r="I2762">
        <v>39.311697869183398</v>
      </c>
      <c r="J2762">
        <v>5.0164726167301597</v>
      </c>
      <c r="K2762">
        <v>10.8753523018603</v>
      </c>
      <c r="L2762">
        <v>11.3353488427503</v>
      </c>
      <c r="M2762">
        <v>93.931689295454007</v>
      </c>
      <c r="N2762">
        <v>1.72149169254154</v>
      </c>
      <c r="O2762">
        <v>14.5680819912152</v>
      </c>
      <c r="P2762">
        <v>103.880597014925</v>
      </c>
      <c r="Q2762">
        <v>-9.3967652660642997E-2</v>
      </c>
    </row>
    <row r="2763" spans="1:17" hidden="1" x14ac:dyDescent="0.3">
      <c r="A2763" t="s">
        <v>5737</v>
      </c>
      <c r="B2763" t="s">
        <v>5738</v>
      </c>
      <c r="C2763" t="str">
        <f>IFERROR(VLOOKUP(Table1[[#This Row],[Ticker]],[1]!Table2[[Symbol]:[Industry]],2,FALSE),"-")</f>
        <v>-</v>
      </c>
      <c r="D2763" t="s">
        <v>538</v>
      </c>
      <c r="E2763">
        <v>133.98530640000001</v>
      </c>
      <c r="F2763">
        <v>64.3</v>
      </c>
      <c r="G2763">
        <v>-60.116059440811298</v>
      </c>
      <c r="H2763">
        <v>-5.7638887688352396</v>
      </c>
      <c r="I2763">
        <v>-25.983228529979598</v>
      </c>
      <c r="J2763">
        <v>-2.2358283855708199</v>
      </c>
      <c r="K2763">
        <v>68.532277930293603</v>
      </c>
      <c r="L2763">
        <v>77.046732236663303</v>
      </c>
      <c r="M2763">
        <v>41.801966941779</v>
      </c>
      <c r="N2763">
        <v>0.964211737629459</v>
      </c>
      <c r="O2763">
        <v>77.682737169517907</v>
      </c>
      <c r="P2763">
        <v>8.9830508474576298</v>
      </c>
    </row>
    <row r="2764" spans="1:17" hidden="1" x14ac:dyDescent="0.3">
      <c r="A2764" t="s">
        <v>5739</v>
      </c>
      <c r="B2764" t="s">
        <v>5740</v>
      </c>
      <c r="C2764" t="str">
        <f>IFERROR(VLOOKUP(Table1[[#This Row],[Ticker]],[1]!Table2[[Symbol]:[Industry]],2,FALSE),"-")</f>
        <v>-</v>
      </c>
      <c r="D2764" t="s">
        <v>627</v>
      </c>
      <c r="E2764">
        <v>133.96782662999999</v>
      </c>
      <c r="F2764">
        <v>47.6</v>
      </c>
      <c r="G2764">
        <v>24.762915914453401</v>
      </c>
      <c r="H2764">
        <v>-19.743034323750202</v>
      </c>
      <c r="I2764">
        <v>16.356653514950999</v>
      </c>
      <c r="J2764">
        <v>-7.1085424205885204</v>
      </c>
      <c r="K2764">
        <v>47.629550584894901</v>
      </c>
      <c r="L2764">
        <v>40.821549455060001</v>
      </c>
      <c r="M2764">
        <v>27.4416988121231</v>
      </c>
      <c r="N2764">
        <v>0.13213748741086401</v>
      </c>
      <c r="O2764">
        <v>39.915966386554601</v>
      </c>
      <c r="P2764">
        <v>64.137931034482705</v>
      </c>
      <c r="Q2764">
        <v>-1.0783596120125E-2</v>
      </c>
    </row>
    <row r="2765" spans="1:17" hidden="1" x14ac:dyDescent="0.3">
      <c r="A2765" t="s">
        <v>5741</v>
      </c>
      <c r="B2765" t="s">
        <v>5742</v>
      </c>
      <c r="C2765" t="str">
        <f>IFERROR(VLOOKUP(Table1[[#This Row],[Ticker]],[1]!Table2[[Symbol]:[Industry]],2,FALSE),"-")</f>
        <v>-</v>
      </c>
      <c r="D2765" t="s">
        <v>405</v>
      </c>
      <c r="E2765">
        <v>133.90997485999901</v>
      </c>
      <c r="F2765">
        <v>13.14</v>
      </c>
      <c r="G2765">
        <v>139.67812647571799</v>
      </c>
      <c r="H2765">
        <v>-28.5963406858708</v>
      </c>
      <c r="I2765">
        <v>-31.329926774911002</v>
      </c>
      <c r="J2765">
        <v>2.8640991281497699</v>
      </c>
      <c r="K2765">
        <v>15.821971029099901</v>
      </c>
      <c r="L2765">
        <v>13.154020082064401</v>
      </c>
      <c r="M2765">
        <v>27.8275969311435</v>
      </c>
      <c r="N2765">
        <v>0.69397629392974003</v>
      </c>
      <c r="O2765">
        <v>48.325722983257201</v>
      </c>
      <c r="P2765">
        <v>196.882060551287</v>
      </c>
    </row>
    <row r="2766" spans="1:17" hidden="1" x14ac:dyDescent="0.3">
      <c r="A2766" t="s">
        <v>5743</v>
      </c>
      <c r="B2766" t="s">
        <v>5744</v>
      </c>
      <c r="C2766" t="str">
        <f>IFERROR(VLOOKUP(Table1[[#This Row],[Ticker]],[1]!Table2[[Symbol]:[Industry]],2,FALSE),"-")</f>
        <v>-</v>
      </c>
      <c r="D2766" t="s">
        <v>257</v>
      </c>
      <c r="E2766">
        <v>133.71003999999999</v>
      </c>
      <c r="F2766">
        <v>159.55000000000001</v>
      </c>
      <c r="G2766">
        <v>102.231870816723</v>
      </c>
      <c r="H2766">
        <v>14.0934210675715</v>
      </c>
      <c r="I2766">
        <v>60.225769858696502</v>
      </c>
      <c r="J2766">
        <v>-8.7923013861172894</v>
      </c>
      <c r="K2766">
        <v>143.63140564027799</v>
      </c>
      <c r="L2766">
        <v>113.720912749264</v>
      </c>
      <c r="M2766">
        <v>59.407281038400399</v>
      </c>
      <c r="N2766">
        <v>1.70849050114368</v>
      </c>
      <c r="O2766">
        <v>22.8455029771231</v>
      </c>
      <c r="P2766">
        <v>152.77249683143199</v>
      </c>
      <c r="Q2766">
        <v>0.16737573251542501</v>
      </c>
    </row>
    <row r="2767" spans="1:17" hidden="1" x14ac:dyDescent="0.3">
      <c r="A2767" t="s">
        <v>5745</v>
      </c>
      <c r="B2767" t="s">
        <v>5746</v>
      </c>
      <c r="C2767" t="str">
        <f>IFERROR(VLOOKUP(Table1[[#This Row],[Ticker]],[1]!Table2[[Symbol]:[Industry]],2,FALSE),"-")</f>
        <v>-</v>
      </c>
      <c r="D2767" t="s">
        <v>127</v>
      </c>
      <c r="E2767">
        <v>133.59788208000001</v>
      </c>
      <c r="F2767">
        <v>9.1999999999999993</v>
      </c>
      <c r="G2767">
        <v>-11.836077736699499</v>
      </c>
      <c r="H2767">
        <v>-3.1287696366293001</v>
      </c>
      <c r="I2767">
        <v>-21.3769709977032</v>
      </c>
      <c r="J2767">
        <v>-1.8731133612016799</v>
      </c>
      <c r="K2767">
        <v>9.3056599181287503</v>
      </c>
      <c r="L2767">
        <v>10.3928099388063</v>
      </c>
      <c r="M2767">
        <v>50.456044338075102</v>
      </c>
      <c r="N2767">
        <v>1.1627338895021699</v>
      </c>
      <c r="O2767">
        <v>34.782608695652101</v>
      </c>
      <c r="P2767">
        <v>21.854304635761501</v>
      </c>
    </row>
    <row r="2768" spans="1:17" hidden="1" x14ac:dyDescent="0.3">
      <c r="A2768" t="s">
        <v>5747</v>
      </c>
      <c r="B2768" t="s">
        <v>5748</v>
      </c>
      <c r="C2768" t="str">
        <f>IFERROR(VLOOKUP(Table1[[#This Row],[Ticker]],[1]!Table2[[Symbol]:[Industry]],2,FALSE),"-")</f>
        <v>-</v>
      </c>
      <c r="D2768" t="s">
        <v>127</v>
      </c>
      <c r="E2768">
        <v>133.36329610999999</v>
      </c>
      <c r="F2768">
        <v>6.68</v>
      </c>
      <c r="G2768">
        <v>-41.827263647461002</v>
      </c>
      <c r="H2768">
        <v>-4.6719423738595003</v>
      </c>
      <c r="I2768">
        <v>-36.210372146037201</v>
      </c>
      <c r="J2768">
        <v>-1.6060745441381501</v>
      </c>
      <c r="K2768">
        <v>7.0160900889297304</v>
      </c>
      <c r="L2768">
        <v>7.6152046442043497</v>
      </c>
      <c r="M2768">
        <v>48.106248956338703</v>
      </c>
      <c r="N2768">
        <v>0.89581537423885105</v>
      </c>
      <c r="O2768">
        <v>83.383233532934099</v>
      </c>
      <c r="P2768">
        <v>10.2310231023102</v>
      </c>
      <c r="Q2768">
        <v>4.3692982273929003E-2</v>
      </c>
    </row>
    <row r="2769" spans="1:17" hidden="1" x14ac:dyDescent="0.3">
      <c r="A2769" t="s">
        <v>5749</v>
      </c>
      <c r="B2769" t="s">
        <v>5750</v>
      </c>
      <c r="C2769" t="str">
        <f>IFERROR(VLOOKUP(Table1[[#This Row],[Ticker]],[1]!Table2[[Symbol]:[Industry]],2,FALSE),"-")</f>
        <v>-</v>
      </c>
      <c r="D2769" t="s">
        <v>305</v>
      </c>
      <c r="E2769">
        <v>133.16686350000001</v>
      </c>
      <c r="F2769">
        <v>121</v>
      </c>
      <c r="G2769">
        <v>54.578002659190702</v>
      </c>
      <c r="H2769">
        <v>1.8252125029734001</v>
      </c>
      <c r="I2769">
        <v>-17.1529645088306</v>
      </c>
      <c r="J2769">
        <v>7.7307281754129704</v>
      </c>
      <c r="K2769">
        <v>118.230858848943</v>
      </c>
      <c r="L2769">
        <v>111.317545404922</v>
      </c>
      <c r="M2769">
        <v>58.637337599367001</v>
      </c>
      <c r="N2769">
        <v>1.5941631075859199</v>
      </c>
      <c r="O2769">
        <v>23.553719008264402</v>
      </c>
      <c r="P2769">
        <v>112.28070175438501</v>
      </c>
      <c r="Q2769">
        <v>0.17321762954327399</v>
      </c>
    </row>
    <row r="2770" spans="1:17" hidden="1" x14ac:dyDescent="0.3">
      <c r="A2770" t="s">
        <v>5751</v>
      </c>
      <c r="B2770" t="s">
        <v>5752</v>
      </c>
      <c r="C2770" t="str">
        <f>IFERROR(VLOOKUP(Table1[[#This Row],[Ticker]],[1]!Table2[[Symbol]:[Industry]],2,FALSE),"-")</f>
        <v>-</v>
      </c>
      <c r="D2770" t="s">
        <v>3356</v>
      </c>
      <c r="E2770">
        <v>133.16681489999999</v>
      </c>
      <c r="F2770">
        <v>84.38</v>
      </c>
      <c r="G2770">
        <v>10.4606012953665</v>
      </c>
      <c r="H2770">
        <v>-7.5380792008624597</v>
      </c>
      <c r="I2770">
        <v>39.981977905317102</v>
      </c>
      <c r="J2770">
        <v>-7.3519081903349903</v>
      </c>
      <c r="K2770">
        <v>82.574272030047396</v>
      </c>
      <c r="L2770">
        <v>67.773813143193294</v>
      </c>
      <c r="M2770">
        <v>39.7794014341303</v>
      </c>
      <c r="N2770">
        <v>0.37931868230372701</v>
      </c>
      <c r="O2770">
        <v>32.2706802559848</v>
      </c>
      <c r="P2770">
        <v>77.5299810645907</v>
      </c>
      <c r="Q2770">
        <v>0.13688004291747499</v>
      </c>
    </row>
    <row r="2771" spans="1:17" hidden="1" x14ac:dyDescent="0.3">
      <c r="A2771" t="s">
        <v>5753</v>
      </c>
      <c r="B2771" t="s">
        <v>5754</v>
      </c>
      <c r="C2771" t="str">
        <f>IFERROR(VLOOKUP(Table1[[#This Row],[Ticker]],[1]!Table2[[Symbol]:[Industry]],2,FALSE),"-")</f>
        <v>-</v>
      </c>
      <c r="D2771" t="s">
        <v>46</v>
      </c>
      <c r="E2771">
        <v>133.09324824000001</v>
      </c>
      <c r="F2771">
        <v>422</v>
      </c>
      <c r="G2771">
        <v>-5.2435622335260597</v>
      </c>
      <c r="H2771">
        <v>-3.4068276240775401</v>
      </c>
      <c r="I2771">
        <v>-27.863032595041702</v>
      </c>
      <c r="J2771">
        <v>-1.3427974235743501</v>
      </c>
      <c r="K2771">
        <v>454.61067840451398</v>
      </c>
      <c r="L2771">
        <v>456.47321337140698</v>
      </c>
      <c r="M2771">
        <v>39.698458912602902</v>
      </c>
      <c r="N2771">
        <v>0.31835712134105998</v>
      </c>
      <c r="O2771">
        <v>51.635071090047298</v>
      </c>
      <c r="P2771">
        <v>45.517241379310299</v>
      </c>
      <c r="Q2771">
        <v>0.205383060502762</v>
      </c>
    </row>
    <row r="2772" spans="1:17" hidden="1" x14ac:dyDescent="0.3">
      <c r="A2772" t="s">
        <v>5755</v>
      </c>
      <c r="B2772" t="s">
        <v>5756</v>
      </c>
      <c r="C2772" t="str">
        <f>IFERROR(VLOOKUP(Table1[[#This Row],[Ticker]],[1]!Table2[[Symbol]:[Industry]],2,FALSE),"-")</f>
        <v>-</v>
      </c>
      <c r="D2772" t="s">
        <v>338</v>
      </c>
      <c r="E2772">
        <v>132.8075</v>
      </c>
      <c r="F2772">
        <v>86.65</v>
      </c>
      <c r="G2772">
        <v>17.0878865601393</v>
      </c>
      <c r="H2772">
        <v>-7.7611913290089003</v>
      </c>
      <c r="I2772">
        <v>33.655336617544002</v>
      </c>
      <c r="J2772">
        <v>-3.76853427581861</v>
      </c>
      <c r="K2772">
        <v>95.035021306892801</v>
      </c>
      <c r="M2772">
        <v>36.629608166272803</v>
      </c>
      <c r="N2772">
        <v>0.23159752868490699</v>
      </c>
      <c r="O2772">
        <v>52.336987882285001</v>
      </c>
      <c r="P2772">
        <v>54.044444444444402</v>
      </c>
    </row>
    <row r="2773" spans="1:17" hidden="1" x14ac:dyDescent="0.3">
      <c r="A2773" t="s">
        <v>5757</v>
      </c>
      <c r="B2773" t="s">
        <v>5758</v>
      </c>
      <c r="C2773" t="str">
        <f>IFERROR(VLOOKUP(Table1[[#This Row],[Ticker]],[1]!Table2[[Symbol]:[Industry]],2,FALSE),"-")</f>
        <v>-</v>
      </c>
      <c r="D2773" t="s">
        <v>1054</v>
      </c>
      <c r="E2773">
        <v>132.448048822</v>
      </c>
      <c r="F2773">
        <v>7.22</v>
      </c>
      <c r="G2773">
        <v>-67.324128256597206</v>
      </c>
      <c r="H2773">
        <v>-12.144978912828901</v>
      </c>
      <c r="I2773">
        <v>-64.651510372170407</v>
      </c>
      <c r="J2773">
        <v>-0.58417673391918201</v>
      </c>
      <c r="K2773">
        <v>7.8664413017252803</v>
      </c>
      <c r="L2773">
        <v>10.565067174073301</v>
      </c>
      <c r="M2773">
        <v>13.479045285004</v>
      </c>
      <c r="N2773">
        <v>1.563128305392</v>
      </c>
      <c r="O2773">
        <v>208.17174515235399</v>
      </c>
      <c r="P2773">
        <v>15.3354632587859</v>
      </c>
      <c r="Q2773">
        <v>-4.1059623437017002E-2</v>
      </c>
    </row>
    <row r="2774" spans="1:17" hidden="1" x14ac:dyDescent="0.3">
      <c r="A2774" t="s">
        <v>5759</v>
      </c>
      <c r="B2774" t="s">
        <v>5760</v>
      </c>
      <c r="C2774" t="str">
        <f>IFERROR(VLOOKUP(Table1[[#This Row],[Ticker]],[1]!Table2[[Symbol]:[Industry]],2,FALSE),"-")</f>
        <v>-</v>
      </c>
      <c r="D2774" t="s">
        <v>276</v>
      </c>
      <c r="E2774">
        <v>132.331851</v>
      </c>
      <c r="F2774">
        <v>429.25</v>
      </c>
      <c r="G2774">
        <v>-22.599113898555299</v>
      </c>
      <c r="H2774">
        <v>12.295760769831199</v>
      </c>
      <c r="I2774">
        <v>5.44354788978504</v>
      </c>
      <c r="J2774">
        <v>-2.0730964015092002</v>
      </c>
      <c r="K2774">
        <v>386.73301924870498</v>
      </c>
      <c r="L2774">
        <v>382.29504018844</v>
      </c>
      <c r="M2774">
        <v>56.754538572938799</v>
      </c>
      <c r="N2774">
        <v>2.06715213478632</v>
      </c>
      <c r="O2774">
        <v>11.3570180547466</v>
      </c>
      <c r="P2774">
        <v>34.140624999999901</v>
      </c>
      <c r="Q2774">
        <v>7.2351829554602995E-2</v>
      </c>
    </row>
    <row r="2775" spans="1:17" hidden="1" x14ac:dyDescent="0.3">
      <c r="A2775" t="s">
        <v>5761</v>
      </c>
      <c r="B2775" t="s">
        <v>5762</v>
      </c>
      <c r="C2775" t="str">
        <f>IFERROR(VLOOKUP(Table1[[#This Row],[Ticker]],[1]!Table2[[Symbol]:[Industry]],2,FALSE),"-")</f>
        <v>-</v>
      </c>
      <c r="D2775" t="s">
        <v>402</v>
      </c>
      <c r="E2775">
        <v>132.23519999999999</v>
      </c>
      <c r="F2775">
        <v>135.94999999999999</v>
      </c>
      <c r="G2775">
        <v>5.83750178003279</v>
      </c>
      <c r="H2775">
        <v>31.304026062295399</v>
      </c>
      <c r="I2775">
        <v>22.404951837437402</v>
      </c>
      <c r="J2775">
        <v>-5.7443190826736297</v>
      </c>
      <c r="M2775">
        <v>53.062245544624197</v>
      </c>
      <c r="O2775">
        <v>16.954762780433899</v>
      </c>
      <c r="P2775">
        <v>44.244031830238697</v>
      </c>
    </row>
    <row r="2776" spans="1:17" hidden="1" x14ac:dyDescent="0.3">
      <c r="A2776" t="s">
        <v>5763</v>
      </c>
      <c r="B2776" t="s">
        <v>5764</v>
      </c>
      <c r="C2776" t="str">
        <f>IFERROR(VLOOKUP(Table1[[#This Row],[Ticker]],[1]!Table2[[Symbol]:[Industry]],2,FALSE),"-")</f>
        <v>-</v>
      </c>
      <c r="D2776" t="s">
        <v>72</v>
      </c>
      <c r="E2776">
        <v>132.14845439999999</v>
      </c>
      <c r="F2776">
        <v>95</v>
      </c>
      <c r="G2776">
        <v>-7.31668179175165</v>
      </c>
      <c r="H2776">
        <v>0.79743649801356498</v>
      </c>
      <c r="I2776">
        <v>-3.8946513371657199</v>
      </c>
      <c r="J2776">
        <v>-2.1305684864965002</v>
      </c>
      <c r="K2776">
        <v>96.490626849606798</v>
      </c>
      <c r="L2776">
        <v>89.7915737707023</v>
      </c>
      <c r="M2776">
        <v>44.077262509383402</v>
      </c>
      <c r="N2776">
        <v>0.42474858148272399</v>
      </c>
      <c r="O2776">
        <v>40.947368421052602</v>
      </c>
      <c r="P2776">
        <v>48.4375</v>
      </c>
      <c r="Q2776">
        <v>2.3584486488959999E-2</v>
      </c>
    </row>
    <row r="2777" spans="1:17" hidden="1" x14ac:dyDescent="0.3">
      <c r="A2777" t="s">
        <v>5765</v>
      </c>
      <c r="B2777" t="s">
        <v>5766</v>
      </c>
      <c r="C2777" t="str">
        <f>IFERROR(VLOOKUP(Table1[[#This Row],[Ticker]],[1]!Table2[[Symbol]:[Industry]],2,FALSE),"-")</f>
        <v>-</v>
      </c>
      <c r="D2777" t="s">
        <v>222</v>
      </c>
      <c r="E2777">
        <v>132.07019814</v>
      </c>
      <c r="F2777">
        <v>420</v>
      </c>
      <c r="G2777">
        <v>7.7520098483635298</v>
      </c>
      <c r="H2777">
        <v>-0.30311679484742199</v>
      </c>
      <c r="I2777">
        <v>-5.1041167184102401</v>
      </c>
      <c r="J2777">
        <v>-1.5354528360073501</v>
      </c>
      <c r="K2777">
        <v>409.083259304161</v>
      </c>
      <c r="L2777">
        <v>357.578992271365</v>
      </c>
      <c r="M2777">
        <v>56.063717567137097</v>
      </c>
      <c r="N2777">
        <v>0.17872812399498</v>
      </c>
      <c r="O2777">
        <v>25</v>
      </c>
      <c r="P2777">
        <v>60.244181610072403</v>
      </c>
      <c r="Q2777">
        <v>1.1980211706118999E-2</v>
      </c>
    </row>
    <row r="2778" spans="1:17" hidden="1" x14ac:dyDescent="0.3">
      <c r="A2778" t="s">
        <v>5767</v>
      </c>
      <c r="B2778" t="s">
        <v>5768</v>
      </c>
      <c r="C2778" t="str">
        <f>IFERROR(VLOOKUP(Table1[[#This Row],[Ticker]],[1]!Table2[[Symbol]:[Industry]],2,FALSE),"-")</f>
        <v>-</v>
      </c>
      <c r="D2778" t="s">
        <v>2256</v>
      </c>
      <c r="E2778">
        <v>132.0595452</v>
      </c>
      <c r="F2778">
        <v>63.86</v>
      </c>
      <c r="G2778">
        <v>462.81077031203603</v>
      </c>
      <c r="H2778">
        <v>49.5737071783891</v>
      </c>
      <c r="I2778">
        <v>175.45096247192799</v>
      </c>
      <c r="J2778">
        <v>-1.10756567732775</v>
      </c>
      <c r="K2778">
        <v>43.260557613149302</v>
      </c>
      <c r="L2778">
        <v>30.157131381386002</v>
      </c>
      <c r="M2778">
        <v>69.965763415779904</v>
      </c>
      <c r="N2778">
        <v>1.8330842566327199</v>
      </c>
      <c r="O2778">
        <v>0</v>
      </c>
      <c r="P2778">
        <v>515.81485053037602</v>
      </c>
      <c r="Q2778">
        <v>0.15748516497214299</v>
      </c>
    </row>
    <row r="2779" spans="1:17" hidden="1" x14ac:dyDescent="0.3">
      <c r="A2779" t="s">
        <v>5769</v>
      </c>
      <c r="B2779" t="s">
        <v>5770</v>
      </c>
      <c r="C2779" t="str">
        <f>IFERROR(VLOOKUP(Table1[[#This Row],[Ticker]],[1]!Table2[[Symbol]:[Industry]],2,FALSE),"-")</f>
        <v>-</v>
      </c>
      <c r="D2779" t="s">
        <v>46</v>
      </c>
      <c r="E2779">
        <v>132.0109296</v>
      </c>
      <c r="F2779">
        <v>134.19999999999999</v>
      </c>
      <c r="G2779">
        <v>14.021581429374599</v>
      </c>
      <c r="H2779">
        <v>-15.163597435701799</v>
      </c>
      <c r="I2779">
        <v>-66.190217839628701</v>
      </c>
      <c r="J2779">
        <v>-7.36079917924007</v>
      </c>
      <c r="K2779">
        <v>151.696276279486</v>
      </c>
      <c r="L2779">
        <v>171.12950957830699</v>
      </c>
      <c r="M2779">
        <v>39.909040026982098</v>
      </c>
      <c r="N2779">
        <v>0.79168064407916805</v>
      </c>
      <c r="O2779">
        <v>156.33383010432101</v>
      </c>
      <c r="P2779">
        <v>70.304568527918704</v>
      </c>
      <c r="Q2779">
        <v>0.13930782930455499</v>
      </c>
    </row>
    <row r="2780" spans="1:17" hidden="1" x14ac:dyDescent="0.3">
      <c r="A2780" t="s">
        <v>5771</v>
      </c>
      <c r="B2780" t="s">
        <v>5772</v>
      </c>
      <c r="C2780" t="str">
        <f>IFERROR(VLOOKUP(Table1[[#This Row],[Ticker]],[1]!Table2[[Symbol]:[Industry]],2,FALSE),"-")</f>
        <v>-</v>
      </c>
      <c r="D2780" t="s">
        <v>405</v>
      </c>
      <c r="E2780">
        <v>131.9987045</v>
      </c>
      <c r="F2780">
        <v>112.1</v>
      </c>
      <c r="G2780">
        <v>767.76647003400103</v>
      </c>
      <c r="H2780">
        <v>4.8240260622954301</v>
      </c>
      <c r="I2780">
        <v>784.33392009140505</v>
      </c>
      <c r="J2780">
        <v>20.7453687206262</v>
      </c>
      <c r="K2780">
        <v>93.017617936117006</v>
      </c>
      <c r="M2780">
        <v>65.032378222808305</v>
      </c>
      <c r="N2780">
        <v>1.5585036698874699</v>
      </c>
      <c r="O2780">
        <v>0</v>
      </c>
      <c r="P2780">
        <v>796.8</v>
      </c>
    </row>
    <row r="2781" spans="1:17" hidden="1" x14ac:dyDescent="0.3">
      <c r="A2781" t="s">
        <v>5773</v>
      </c>
      <c r="B2781" t="s">
        <v>5774</v>
      </c>
      <c r="C2781" t="str">
        <f>IFERROR(VLOOKUP(Table1[[#This Row],[Ticker]],[1]!Table2[[Symbol]:[Industry]],2,FALSE),"-")</f>
        <v>-</v>
      </c>
      <c r="D2781" t="s">
        <v>357</v>
      </c>
      <c r="E2781">
        <v>131.92045367700001</v>
      </c>
      <c r="F2781">
        <v>61.86</v>
      </c>
      <c r="G2781">
        <v>180.57607964361</v>
      </c>
      <c r="H2781">
        <v>13.307276595965099</v>
      </c>
      <c r="I2781">
        <v>80.906849131730795</v>
      </c>
      <c r="J2781">
        <v>15.118141598439999</v>
      </c>
      <c r="K2781">
        <v>51.068292222224201</v>
      </c>
      <c r="L2781">
        <v>40.873343076679802</v>
      </c>
      <c r="M2781">
        <v>83.523671434429502</v>
      </c>
      <c r="N2781">
        <v>1.24733129026698</v>
      </c>
      <c r="O2781">
        <v>0.226317491108951</v>
      </c>
      <c r="P2781">
        <v>278.117359413202</v>
      </c>
      <c r="Q2781">
        <v>0.14412533580773701</v>
      </c>
    </row>
    <row r="2782" spans="1:17" hidden="1" x14ac:dyDescent="0.3">
      <c r="A2782" t="s">
        <v>5775</v>
      </c>
      <c r="B2782" t="s">
        <v>5776</v>
      </c>
      <c r="C2782" t="str">
        <f>IFERROR(VLOOKUP(Table1[[#This Row],[Ticker]],[1]!Table2[[Symbol]:[Industry]],2,FALSE),"-")</f>
        <v>-</v>
      </c>
      <c r="D2782" t="s">
        <v>357</v>
      </c>
      <c r="E2782">
        <v>131.73989</v>
      </c>
      <c r="F2782">
        <v>211.75</v>
      </c>
      <c r="G2782">
        <v>228.28906691371901</v>
      </c>
      <c r="H2782">
        <v>114.049505823955</v>
      </c>
      <c r="I2782">
        <v>61.598860494200601</v>
      </c>
      <c r="J2782">
        <v>14.8807032704742</v>
      </c>
      <c r="K2782">
        <v>134.89158923197499</v>
      </c>
      <c r="L2782">
        <v>104.118186641907</v>
      </c>
      <c r="M2782">
        <v>93.263473757606704</v>
      </c>
      <c r="N2782">
        <v>2.8420885823128899</v>
      </c>
      <c r="O2782">
        <v>8.5950413223140298</v>
      </c>
      <c r="P2782">
        <v>353.42612419700203</v>
      </c>
      <c r="Q2782">
        <v>0.185723580649273</v>
      </c>
    </row>
    <row r="2783" spans="1:17" hidden="1" x14ac:dyDescent="0.3">
      <c r="A2783" t="s">
        <v>5777</v>
      </c>
      <c r="B2783" t="s">
        <v>5778</v>
      </c>
      <c r="C2783" t="str">
        <f>IFERROR(VLOOKUP(Table1[[#This Row],[Ticker]],[1]!Table2[[Symbol]:[Industry]],2,FALSE),"-")</f>
        <v>-</v>
      </c>
      <c r="D2783" t="s">
        <v>46</v>
      </c>
      <c r="E2783">
        <v>131.72499999999999</v>
      </c>
      <c r="F2783">
        <v>52.55</v>
      </c>
      <c r="G2783">
        <v>48.800649391023001</v>
      </c>
      <c r="H2783">
        <v>7.9552335266203702</v>
      </c>
      <c r="I2783">
        <v>-43.138903127591597</v>
      </c>
      <c r="J2783">
        <v>-19.106312150585801</v>
      </c>
      <c r="K2783">
        <v>50.235222374480799</v>
      </c>
      <c r="L2783">
        <v>48.207404858442104</v>
      </c>
      <c r="M2783">
        <v>53.226225655249401</v>
      </c>
      <c r="N2783">
        <v>2.0434686672550701</v>
      </c>
      <c r="O2783">
        <v>76.631779257849601</v>
      </c>
      <c r="P2783">
        <v>148.69853289162299</v>
      </c>
      <c r="Q2783">
        <v>0.19107556970245701</v>
      </c>
    </row>
    <row r="2784" spans="1:17" hidden="1" x14ac:dyDescent="0.3">
      <c r="A2784" t="s">
        <v>5779</v>
      </c>
      <c r="B2784" t="s">
        <v>5780</v>
      </c>
      <c r="C2784" t="str">
        <f>IFERROR(VLOOKUP(Table1[[#This Row],[Ticker]],[1]!Table2[[Symbol]:[Industry]],2,FALSE),"-")</f>
        <v>-</v>
      </c>
      <c r="D2784" t="s">
        <v>573</v>
      </c>
      <c r="E2784">
        <v>131.54082299999999</v>
      </c>
      <c r="F2784">
        <v>139.69999999999999</v>
      </c>
      <c r="G2784">
        <v>-30.998442246700701</v>
      </c>
      <c r="H2784">
        <v>-30.371991812580401</v>
      </c>
      <c r="I2784">
        <v>-14.430992189295999</v>
      </c>
      <c r="J2784">
        <v>-8.6810846076839194</v>
      </c>
      <c r="M2784">
        <v>44.740822553096599</v>
      </c>
      <c r="O2784">
        <v>21.6893342877595</v>
      </c>
      <c r="P2784">
        <v>7.8764478764478696</v>
      </c>
    </row>
    <row r="2785" spans="1:17" hidden="1" x14ac:dyDescent="0.3">
      <c r="A2785" t="s">
        <v>5781</v>
      </c>
      <c r="B2785" t="s">
        <v>5782</v>
      </c>
      <c r="C2785" t="str">
        <f>IFERROR(VLOOKUP(Table1[[#This Row],[Ticker]],[1]!Table2[[Symbol]:[Industry]],2,FALSE),"-")</f>
        <v>-</v>
      </c>
      <c r="D2785" t="s">
        <v>410</v>
      </c>
      <c r="E2785">
        <v>131.47200000000001</v>
      </c>
      <c r="F2785">
        <v>742.7</v>
      </c>
      <c r="G2785">
        <v>-22.9183706575262</v>
      </c>
      <c r="H2785">
        <v>-8.5249213061256093</v>
      </c>
      <c r="I2785">
        <v>5.00327556787862</v>
      </c>
      <c r="J2785">
        <v>-3.0901842862706999</v>
      </c>
      <c r="K2785">
        <v>737.967996960101</v>
      </c>
      <c r="L2785">
        <v>706.54663584635102</v>
      </c>
      <c r="M2785">
        <v>42.618246114978902</v>
      </c>
      <c r="N2785">
        <v>3.9351180222274702</v>
      </c>
      <c r="O2785">
        <v>17.948027467348801</v>
      </c>
      <c r="P2785">
        <v>29.165217391304299</v>
      </c>
      <c r="Q2785">
        <v>3.7878463455204001E-2</v>
      </c>
    </row>
    <row r="2786" spans="1:17" hidden="1" x14ac:dyDescent="0.3">
      <c r="A2786" t="s">
        <v>5783</v>
      </c>
      <c r="B2786" t="s">
        <v>5784</v>
      </c>
      <c r="C2786" t="str">
        <f>IFERROR(VLOOKUP(Table1[[#This Row],[Ticker]],[1]!Table2[[Symbol]:[Industry]],2,FALSE),"-")</f>
        <v>-</v>
      </c>
      <c r="D2786" t="s">
        <v>357</v>
      </c>
      <c r="E2786">
        <v>131.28504876</v>
      </c>
      <c r="F2786">
        <v>76.87</v>
      </c>
      <c r="G2786">
        <v>-61.290833879696699</v>
      </c>
      <c r="H2786">
        <v>-15.857900114553001</v>
      </c>
      <c r="I2786">
        <v>-25.448040519245499</v>
      </c>
      <c r="J2786">
        <v>-7.2930374934128501</v>
      </c>
      <c r="K2786">
        <v>80.253305827405299</v>
      </c>
      <c r="L2786">
        <v>84.601550020750196</v>
      </c>
      <c r="M2786">
        <v>26.014985560775401</v>
      </c>
      <c r="N2786">
        <v>0.51459510600458702</v>
      </c>
      <c r="O2786">
        <v>77.092940491617398</v>
      </c>
      <c r="P2786">
        <v>22.553599968170801</v>
      </c>
      <c r="Q2786">
        <v>0.19246230193921601</v>
      </c>
    </row>
    <row r="2787" spans="1:17" hidden="1" x14ac:dyDescent="0.3">
      <c r="A2787" t="s">
        <v>5785</v>
      </c>
      <c r="B2787" t="s">
        <v>5786</v>
      </c>
      <c r="C2787" t="str">
        <f>IFERROR(VLOOKUP(Table1[[#This Row],[Ticker]],[1]!Table2[[Symbol]:[Industry]],2,FALSE),"-")</f>
        <v>-</v>
      </c>
      <c r="D2787" t="s">
        <v>54</v>
      </c>
      <c r="E2787">
        <v>131.07846025999899</v>
      </c>
      <c r="F2787">
        <v>23.84</v>
      </c>
      <c r="G2787">
        <v>-16.845294671881199</v>
      </c>
      <c r="H2787">
        <v>-5.8659739377045597</v>
      </c>
      <c r="I2787">
        <v>16.748012232327099</v>
      </c>
      <c r="J2787">
        <v>-3.1399576669820499</v>
      </c>
      <c r="K2787">
        <v>23.070390291760098</v>
      </c>
      <c r="L2787">
        <v>20.426146058432799</v>
      </c>
      <c r="M2787">
        <v>54.562851241302297</v>
      </c>
      <c r="N2787">
        <v>0.69510841286213598</v>
      </c>
      <c r="O2787">
        <v>30.8724832214765</v>
      </c>
      <c r="P2787">
        <v>70.285714285714207</v>
      </c>
      <c r="Q2787">
        <v>8.0093762502931001E-2</v>
      </c>
    </row>
    <row r="2788" spans="1:17" hidden="1" x14ac:dyDescent="0.3">
      <c r="A2788" t="s">
        <v>5787</v>
      </c>
      <c r="B2788" t="s">
        <v>5788</v>
      </c>
      <c r="C2788" t="str">
        <f>IFERROR(VLOOKUP(Table1[[#This Row],[Ticker]],[1]!Table2[[Symbol]:[Industry]],2,FALSE),"-")</f>
        <v>-</v>
      </c>
      <c r="D2788" t="s">
        <v>1210</v>
      </c>
      <c r="E2788">
        <v>131.03478467599999</v>
      </c>
      <c r="F2788">
        <v>22.94</v>
      </c>
      <c r="G2788">
        <v>-22.5834139567181</v>
      </c>
      <c r="H2788">
        <v>-1.81638430487518</v>
      </c>
      <c r="I2788">
        <v>-14.6826186980231</v>
      </c>
      <c r="J2788">
        <v>-2.3222013206084502</v>
      </c>
      <c r="K2788">
        <v>23.2066443587529</v>
      </c>
      <c r="L2788">
        <v>23.088247320228898</v>
      </c>
      <c r="M2788">
        <v>40.469894770794802</v>
      </c>
      <c r="N2788">
        <v>0.74964146764698503</v>
      </c>
      <c r="O2788">
        <v>54.664341761115899</v>
      </c>
      <c r="P2788">
        <v>23.3333333333333</v>
      </c>
      <c r="Q2788">
        <v>6.1119076901057001E-2</v>
      </c>
    </row>
    <row r="2789" spans="1:17" hidden="1" x14ac:dyDescent="0.3">
      <c r="A2789" t="s">
        <v>5789</v>
      </c>
      <c r="B2789" t="s">
        <v>5790</v>
      </c>
      <c r="C2789" t="str">
        <f>IFERROR(VLOOKUP(Table1[[#This Row],[Ticker]],[1]!Table2[[Symbol]:[Industry]],2,FALSE),"-")</f>
        <v>-</v>
      </c>
      <c r="D2789" t="s">
        <v>950</v>
      </c>
      <c r="E2789">
        <v>130.82400000000001</v>
      </c>
      <c r="F2789">
        <v>216.6</v>
      </c>
      <c r="G2789">
        <v>-13.8207640085521</v>
      </c>
      <c r="H2789">
        <v>16.754591034046801</v>
      </c>
      <c r="I2789">
        <v>1.5339200914057001</v>
      </c>
      <c r="J2789">
        <v>-14.8115700794999</v>
      </c>
      <c r="K2789">
        <v>192.036905096537</v>
      </c>
      <c r="L2789">
        <v>184.38522049790899</v>
      </c>
      <c r="M2789">
        <v>51.101294371498099</v>
      </c>
      <c r="N2789">
        <v>2.1605367739712</v>
      </c>
      <c r="O2789">
        <v>13.088642659279699</v>
      </c>
      <c r="P2789">
        <v>50.3644567858382</v>
      </c>
      <c r="Q2789">
        <v>-3.6996642838789E-2</v>
      </c>
    </row>
    <row r="2790" spans="1:17" hidden="1" x14ac:dyDescent="0.3">
      <c r="A2790" t="s">
        <v>5791</v>
      </c>
      <c r="B2790" t="s">
        <v>5792</v>
      </c>
      <c r="C2790" t="str">
        <f>IFERROR(VLOOKUP(Table1[[#This Row],[Ticker]],[1]!Table2[[Symbol]:[Industry]],2,FALSE),"-")</f>
        <v>-</v>
      </c>
      <c r="D2790" t="s">
        <v>517</v>
      </c>
      <c r="E2790">
        <v>130.79950500000001</v>
      </c>
      <c r="F2790">
        <v>65.5</v>
      </c>
      <c r="G2790">
        <v>32.296519295084799</v>
      </c>
      <c r="H2790">
        <v>22.9596864396539</v>
      </c>
      <c r="I2790">
        <v>23.285215428193201</v>
      </c>
      <c r="J2790">
        <v>-11.4859263974454</v>
      </c>
      <c r="K2790">
        <v>58.788438527373998</v>
      </c>
      <c r="L2790">
        <v>53.8789252013013</v>
      </c>
      <c r="M2790">
        <v>60.219440195583502</v>
      </c>
      <c r="N2790">
        <v>1.9663715985199699</v>
      </c>
      <c r="O2790">
        <v>22.061068702290001</v>
      </c>
      <c r="P2790">
        <v>76.788124156545194</v>
      </c>
    </row>
    <row r="2791" spans="1:17" hidden="1" x14ac:dyDescent="0.3">
      <c r="A2791" t="s">
        <v>5793</v>
      </c>
      <c r="B2791" t="s">
        <v>5794</v>
      </c>
      <c r="C2791" t="str">
        <f>IFERROR(VLOOKUP(Table1[[#This Row],[Ticker]],[1]!Table2[[Symbol]:[Industry]],2,FALSE),"-")</f>
        <v>-</v>
      </c>
      <c r="D2791" t="s">
        <v>627</v>
      </c>
      <c r="E2791">
        <v>130.65914849999999</v>
      </c>
      <c r="F2791">
        <v>44.68</v>
      </c>
      <c r="G2791">
        <v>18.425215908588498</v>
      </c>
      <c r="H2791">
        <v>-3.8043036272541899</v>
      </c>
      <c r="I2791">
        <v>-20.228259925109501</v>
      </c>
      <c r="J2791">
        <v>-6.0789135760244397</v>
      </c>
      <c r="K2791">
        <v>45.871797895525802</v>
      </c>
      <c r="L2791">
        <v>44.912220880103099</v>
      </c>
      <c r="M2791">
        <v>42.8147384596761</v>
      </c>
      <c r="N2791">
        <v>0.21522090722870901</v>
      </c>
      <c r="O2791">
        <v>29.252461951656201</v>
      </c>
      <c r="P2791">
        <v>56.716941424061702</v>
      </c>
      <c r="Q2791">
        <v>6.1635927925450001E-2</v>
      </c>
    </row>
    <row r="2792" spans="1:17" hidden="1" x14ac:dyDescent="0.3">
      <c r="A2792" t="s">
        <v>5795</v>
      </c>
      <c r="B2792" t="s">
        <v>5796</v>
      </c>
      <c r="C2792" t="str">
        <f>IFERROR(VLOOKUP(Table1[[#This Row],[Ticker]],[1]!Table2[[Symbol]:[Industry]],2,FALSE),"-")</f>
        <v>-</v>
      </c>
      <c r="D2792" t="s">
        <v>185</v>
      </c>
      <c r="E2792">
        <v>130.43258766</v>
      </c>
      <c r="F2792">
        <v>117.15</v>
      </c>
      <c r="G2792">
        <v>72.289721451770404</v>
      </c>
      <c r="H2792">
        <v>28.601038364580099</v>
      </c>
      <c r="I2792">
        <v>38.7147176136666</v>
      </c>
      <c r="J2792">
        <v>-10.614456824759401</v>
      </c>
      <c r="K2792">
        <v>106.924289190411</v>
      </c>
      <c r="L2792">
        <v>84.627182978632007</v>
      </c>
      <c r="M2792">
        <v>51.751107207094201</v>
      </c>
      <c r="N2792">
        <v>1.3613502439406699</v>
      </c>
      <c r="O2792">
        <v>30.174989329918901</v>
      </c>
      <c r="P2792">
        <v>130.474129451111</v>
      </c>
      <c r="Q2792">
        <v>0.16903908408424001</v>
      </c>
    </row>
    <row r="2793" spans="1:17" hidden="1" x14ac:dyDescent="0.3">
      <c r="A2793" t="s">
        <v>5797</v>
      </c>
      <c r="B2793" t="s">
        <v>5798</v>
      </c>
      <c r="C2793" t="str">
        <f>IFERROR(VLOOKUP(Table1[[#This Row],[Ticker]],[1]!Table2[[Symbol]:[Industry]],2,FALSE),"-")</f>
        <v>-</v>
      </c>
      <c r="D2793" t="s">
        <v>5799</v>
      </c>
      <c r="E2793">
        <v>130.20094539999999</v>
      </c>
      <c r="F2793">
        <v>77.88</v>
      </c>
      <c r="G2793">
        <v>-11.9207480111117</v>
      </c>
      <c r="H2793">
        <v>6.8594102462550604</v>
      </c>
      <c r="I2793">
        <v>48.078137778480503</v>
      </c>
      <c r="J2793">
        <v>-8.1371907915794193</v>
      </c>
      <c r="K2793">
        <v>72.806169228591301</v>
      </c>
      <c r="M2793">
        <v>58.866697898861098</v>
      </c>
      <c r="N2793">
        <v>0.64023101118960402</v>
      </c>
      <c r="O2793">
        <v>10.4262968669748</v>
      </c>
      <c r="P2793">
        <v>99.692307692307594</v>
      </c>
    </row>
    <row r="2794" spans="1:17" hidden="1" x14ac:dyDescent="0.3">
      <c r="A2794" t="s">
        <v>5800</v>
      </c>
      <c r="B2794" t="s">
        <v>5801</v>
      </c>
      <c r="C2794" t="str">
        <f>IFERROR(VLOOKUP(Table1[[#This Row],[Ticker]],[1]!Table2[[Symbol]:[Industry]],2,FALSE),"-")</f>
        <v>-</v>
      </c>
      <c r="D2794" t="s">
        <v>1670</v>
      </c>
      <c r="E2794">
        <v>130.02585719999999</v>
      </c>
      <c r="F2794">
        <v>59.57</v>
      </c>
      <c r="G2794">
        <v>-10.509853085775999</v>
      </c>
      <c r="H2794">
        <v>-0.85169784342846699</v>
      </c>
      <c r="I2794">
        <v>-1.0786453536204601</v>
      </c>
      <c r="J2794">
        <v>-1.1142413355425</v>
      </c>
      <c r="K2794">
        <v>59.915267293785199</v>
      </c>
      <c r="L2794">
        <v>57.373548943639797</v>
      </c>
      <c r="M2794">
        <v>57.650387217952897</v>
      </c>
      <c r="N2794">
        <v>0.63425275126191405</v>
      </c>
      <c r="O2794">
        <v>6.9162330031895296</v>
      </c>
      <c r="P2794">
        <v>24.389225307997499</v>
      </c>
      <c r="Q2794">
        <v>-2.9836431339762999E-2</v>
      </c>
    </row>
    <row r="2795" spans="1:17" hidden="1" x14ac:dyDescent="0.3">
      <c r="A2795" t="s">
        <v>5802</v>
      </c>
      <c r="B2795" t="s">
        <v>5803</v>
      </c>
      <c r="C2795" t="str">
        <f>IFERROR(VLOOKUP(Table1[[#This Row],[Ticker]],[1]!Table2[[Symbol]:[Industry]],2,FALSE),"-")</f>
        <v>-</v>
      </c>
      <c r="D2795" t="s">
        <v>21</v>
      </c>
      <c r="E2795">
        <v>129.69214220000001</v>
      </c>
      <c r="F2795">
        <v>153.05000000000001</v>
      </c>
      <c r="G2795">
        <v>-68.299402981871907</v>
      </c>
      <c r="H2795">
        <v>-5.9583196167169001</v>
      </c>
      <c r="I2795">
        <v>-51.731952924467201</v>
      </c>
      <c r="J2795">
        <v>-4.8918690416114803</v>
      </c>
      <c r="M2795">
        <v>32.671264603137999</v>
      </c>
      <c r="O2795">
        <v>72.884678209735299</v>
      </c>
      <c r="P2795">
        <v>2.7181208053691202</v>
      </c>
    </row>
    <row r="2796" spans="1:17" hidden="1" x14ac:dyDescent="0.3">
      <c r="A2796" t="s">
        <v>5804</v>
      </c>
      <c r="B2796" t="s">
        <v>5805</v>
      </c>
      <c r="C2796" t="str">
        <f>IFERROR(VLOOKUP(Table1[[#This Row],[Ticker]],[1]!Table2[[Symbol]:[Industry]],2,FALSE),"-")</f>
        <v>-</v>
      </c>
      <c r="D2796" t="s">
        <v>723</v>
      </c>
      <c r="E2796">
        <v>129.47200000000001</v>
      </c>
      <c r="F2796">
        <v>64.400000000000006</v>
      </c>
      <c r="G2796">
        <v>-43.848344780813697</v>
      </c>
      <c r="H2796">
        <v>-17.956472625368601</v>
      </c>
      <c r="I2796">
        <v>-27.280894723408998</v>
      </c>
      <c r="J2796">
        <v>-11.323367807838199</v>
      </c>
      <c r="M2796">
        <v>23.213897153733399</v>
      </c>
      <c r="O2796">
        <v>28.881987577639698</v>
      </c>
      <c r="P2796">
        <v>1.7377567140600401</v>
      </c>
    </row>
    <row r="2797" spans="1:17" hidden="1" x14ac:dyDescent="0.3">
      <c r="A2797" t="s">
        <v>5806</v>
      </c>
      <c r="B2797" t="s">
        <v>5807</v>
      </c>
      <c r="C2797" t="str">
        <f>IFERROR(VLOOKUP(Table1[[#This Row],[Ticker]],[1]!Table2[[Symbol]:[Industry]],2,FALSE),"-")</f>
        <v>-</v>
      </c>
      <c r="D2797" t="s">
        <v>257</v>
      </c>
      <c r="E2797">
        <v>129.27890088000001</v>
      </c>
      <c r="F2797">
        <v>125</v>
      </c>
      <c r="G2797">
        <v>63.126347051679701</v>
      </c>
      <c r="H2797">
        <v>-1.5507170207085099</v>
      </c>
      <c r="I2797">
        <v>58.298947413809998</v>
      </c>
      <c r="J2797">
        <v>-1.3654267339191799</v>
      </c>
      <c r="K2797">
        <v>119.55642048914</v>
      </c>
      <c r="L2797">
        <v>94.593467194882393</v>
      </c>
      <c r="M2797">
        <v>42.686712697669499</v>
      </c>
      <c r="N2797">
        <v>0.309844002151694</v>
      </c>
      <c r="O2797">
        <v>9.1199999999999903</v>
      </c>
      <c r="P2797">
        <v>127.272727272727</v>
      </c>
    </row>
    <row r="2798" spans="1:17" hidden="1" x14ac:dyDescent="0.3">
      <c r="A2798" t="s">
        <v>5808</v>
      </c>
      <c r="B2798" t="s">
        <v>5809</v>
      </c>
      <c r="C2798" t="str">
        <f>IFERROR(VLOOKUP(Table1[[#This Row],[Ticker]],[1]!Table2[[Symbol]:[Industry]],2,FALSE),"-")</f>
        <v>-</v>
      </c>
      <c r="D2798" t="s">
        <v>535</v>
      </c>
      <c r="E2798">
        <v>129.27600000000001</v>
      </c>
      <c r="F2798">
        <v>128.09</v>
      </c>
      <c r="G2798">
        <v>548.69133775886803</v>
      </c>
      <c r="H2798">
        <v>40.726146035028897</v>
      </c>
      <c r="I2798">
        <v>146.82541806711399</v>
      </c>
      <c r="J2798">
        <v>7.6464532755611199</v>
      </c>
      <c r="K2798">
        <v>92.231570871421994</v>
      </c>
      <c r="L2798">
        <v>60.152111911298299</v>
      </c>
      <c r="M2798">
        <v>97.122260406369804</v>
      </c>
      <c r="N2798">
        <v>0.48862049188623802</v>
      </c>
      <c r="O2798">
        <v>0</v>
      </c>
      <c r="P2798">
        <v>623.67231638418002</v>
      </c>
      <c r="Q2798">
        <v>0.115287792841547</v>
      </c>
    </row>
    <row r="2799" spans="1:17" hidden="1" x14ac:dyDescent="0.3">
      <c r="A2799" t="s">
        <v>5810</v>
      </c>
      <c r="B2799" t="s">
        <v>5811</v>
      </c>
      <c r="C2799" t="str">
        <f>IFERROR(VLOOKUP(Table1[[#This Row],[Ticker]],[1]!Table2[[Symbol]:[Industry]],2,FALSE),"-")</f>
        <v>-</v>
      </c>
      <c r="D2799" t="s">
        <v>257</v>
      </c>
      <c r="E2799">
        <v>129.225483</v>
      </c>
      <c r="F2799">
        <v>9.07</v>
      </c>
      <c r="G2799">
        <v>201.98836784421999</v>
      </c>
      <c r="H2799">
        <v>30.682424853836199</v>
      </c>
      <c r="I2799">
        <v>112.595954830859</v>
      </c>
      <c r="J2799">
        <v>5.8400656903232298</v>
      </c>
      <c r="K2799">
        <v>7.3278733212718299</v>
      </c>
      <c r="L2799">
        <v>5.4552626298430598</v>
      </c>
      <c r="M2799">
        <v>64.273794736000696</v>
      </c>
      <c r="N2799">
        <v>1.3969983922156699</v>
      </c>
      <c r="O2799">
        <v>3.5281146637265701</v>
      </c>
      <c r="P2799">
        <v>270.20408163265301</v>
      </c>
      <c r="Q2799">
        <v>0.114951547621626</v>
      </c>
    </row>
    <row r="2800" spans="1:17" hidden="1" x14ac:dyDescent="0.3">
      <c r="A2800" t="s">
        <v>5812</v>
      </c>
      <c r="B2800" t="s">
        <v>5813</v>
      </c>
      <c r="C2800" t="str">
        <f>IFERROR(VLOOKUP(Table1[[#This Row],[Ticker]],[1]!Table2[[Symbol]:[Industry]],2,FALSE),"-")</f>
        <v>-</v>
      </c>
      <c r="D2800" t="s">
        <v>27</v>
      </c>
      <c r="E2800">
        <v>129.186916548</v>
      </c>
      <c r="F2800">
        <v>2.0499999999999998</v>
      </c>
      <c r="G2800">
        <v>68.081854649385605</v>
      </c>
      <c r="H2800">
        <v>-15.9377434850296</v>
      </c>
      <c r="I2800">
        <v>-14.3799555066804</v>
      </c>
      <c r="J2800">
        <v>-8.1063006277244902</v>
      </c>
      <c r="K2800">
        <v>2.28237114912563</v>
      </c>
      <c r="L2800">
        <v>1.9482869025214999</v>
      </c>
      <c r="M2800">
        <v>28.4882979306328</v>
      </c>
      <c r="N2800">
        <v>0.58569160072690796</v>
      </c>
      <c r="O2800">
        <v>49.268292682926798</v>
      </c>
      <c r="P2800">
        <v>113.541666666666</v>
      </c>
      <c r="Q2800">
        <v>0.13208269972292999</v>
      </c>
    </row>
    <row r="2801" spans="1:17" hidden="1" x14ac:dyDescent="0.3">
      <c r="A2801" t="s">
        <v>5814</v>
      </c>
      <c r="B2801" t="s">
        <v>5815</v>
      </c>
      <c r="C2801" t="str">
        <f>IFERROR(VLOOKUP(Table1[[#This Row],[Ticker]],[1]!Table2[[Symbol]:[Industry]],2,FALSE),"-")</f>
        <v>-</v>
      </c>
      <c r="D2801" t="s">
        <v>741</v>
      </c>
      <c r="E2801">
        <v>128.966509</v>
      </c>
      <c r="F2801">
        <v>91.48</v>
      </c>
      <c r="G2801">
        <v>-2.37779927300795</v>
      </c>
      <c r="H2801">
        <v>1.12310873500213</v>
      </c>
      <c r="I2801">
        <v>-0.28950112257343702</v>
      </c>
      <c r="J2801">
        <v>-0.72681443416056302</v>
      </c>
      <c r="K2801">
        <v>89.008470947330295</v>
      </c>
      <c r="L2801">
        <v>82.888753835834606</v>
      </c>
      <c r="M2801">
        <v>61.719228691607398</v>
      </c>
      <c r="N2801">
        <v>0.73181759927217205</v>
      </c>
      <c r="O2801">
        <v>3.5745518146042801</v>
      </c>
      <c r="P2801">
        <v>31.625373536153301</v>
      </c>
      <c r="Q2801">
        <v>1.0011050249949E-2</v>
      </c>
    </row>
    <row r="2802" spans="1:17" hidden="1" x14ac:dyDescent="0.3">
      <c r="A2802" t="s">
        <v>5816</v>
      </c>
      <c r="B2802" t="s">
        <v>5817</v>
      </c>
      <c r="C2802" t="str">
        <f>IFERROR(VLOOKUP(Table1[[#This Row],[Ticker]],[1]!Table2[[Symbol]:[Industry]],2,FALSE),"-")</f>
        <v>-</v>
      </c>
      <c r="D2802" t="s">
        <v>535</v>
      </c>
      <c r="E2802">
        <v>128.80000000000001</v>
      </c>
      <c r="F2802">
        <v>157.80000000000001</v>
      </c>
      <c r="G2802">
        <v>363.091840375495</v>
      </c>
      <c r="H2802">
        <v>-4.9288000901601103</v>
      </c>
      <c r="I2802">
        <v>88.553028371660403</v>
      </c>
      <c r="J2802">
        <v>-2.4134450266020999</v>
      </c>
      <c r="K2802">
        <v>155.17452661203299</v>
      </c>
      <c r="L2802">
        <v>115.649784584065</v>
      </c>
      <c r="M2802">
        <v>33.784005346388199</v>
      </c>
      <c r="N2802">
        <v>0.79304552821570595</v>
      </c>
      <c r="O2802">
        <v>15.9062103929024</v>
      </c>
      <c r="P2802">
        <v>417.80147662017998</v>
      </c>
      <c r="Q2802">
        <v>0.18161777613052199</v>
      </c>
    </row>
    <row r="2803" spans="1:17" hidden="1" x14ac:dyDescent="0.3">
      <c r="A2803" t="s">
        <v>5818</v>
      </c>
      <c r="B2803" t="s">
        <v>5819</v>
      </c>
      <c r="C2803" t="str">
        <f>IFERROR(VLOOKUP(Table1[[#This Row],[Ticker]],[1]!Table2[[Symbol]:[Industry]],2,FALSE),"-")</f>
        <v>-</v>
      </c>
      <c r="D2803" t="s">
        <v>127</v>
      </c>
      <c r="E2803">
        <v>128.47850639999999</v>
      </c>
      <c r="F2803">
        <v>444.9</v>
      </c>
      <c r="G2803">
        <v>-19.2629896255104</v>
      </c>
      <c r="H2803">
        <v>-7.9502474419780604</v>
      </c>
      <c r="I2803">
        <v>-18.871886156622001</v>
      </c>
      <c r="J2803">
        <v>-0.15038677958128699</v>
      </c>
      <c r="K2803">
        <v>453.71623624606599</v>
      </c>
      <c r="L2803">
        <v>465.37569902253199</v>
      </c>
      <c r="M2803">
        <v>47.643901774598497</v>
      </c>
      <c r="N2803">
        <v>0.58087926059953998</v>
      </c>
      <c r="O2803">
        <v>51.854349291975701</v>
      </c>
      <c r="P2803">
        <v>24.989464812473599</v>
      </c>
      <c r="Q2803">
        <v>9.0186381526081993E-2</v>
      </c>
    </row>
    <row r="2804" spans="1:17" hidden="1" x14ac:dyDescent="0.3">
      <c r="A2804" t="s">
        <v>5820</v>
      </c>
      <c r="B2804" t="s">
        <v>5821</v>
      </c>
      <c r="C2804" t="str">
        <f>IFERROR(VLOOKUP(Table1[[#This Row],[Ticker]],[1]!Table2[[Symbol]:[Industry]],2,FALSE),"-")</f>
        <v>-</v>
      </c>
      <c r="D2804" t="s">
        <v>627</v>
      </c>
      <c r="E2804">
        <v>128.43306000000001</v>
      </c>
      <c r="F2804">
        <v>133.25</v>
      </c>
      <c r="G2804">
        <v>1713.98168441851</v>
      </c>
      <c r="H2804">
        <v>49.497169681166397</v>
      </c>
      <c r="I2804">
        <v>226.16162021847001</v>
      </c>
      <c r="J2804">
        <v>7.6414693893412604</v>
      </c>
      <c r="K2804">
        <v>94.305599279644198</v>
      </c>
      <c r="L2804">
        <v>51.878524053501302</v>
      </c>
      <c r="M2804">
        <v>100</v>
      </c>
      <c r="N2804">
        <v>1.4590978065940099</v>
      </c>
      <c r="O2804">
        <v>0</v>
      </c>
      <c r="P2804">
        <v>1743.0152143845</v>
      </c>
    </row>
    <row r="2805" spans="1:17" hidden="1" x14ac:dyDescent="0.3">
      <c r="A2805" t="s">
        <v>5822</v>
      </c>
      <c r="B2805" t="s">
        <v>5823</v>
      </c>
      <c r="C2805" t="str">
        <f>IFERROR(VLOOKUP(Table1[[#This Row],[Ticker]],[1]!Table2[[Symbol]:[Industry]],2,FALSE),"-")</f>
        <v>-</v>
      </c>
      <c r="D2805" t="s">
        <v>627</v>
      </c>
      <c r="E2805">
        <v>128.34086400000001</v>
      </c>
      <c r="F2805">
        <v>3.68</v>
      </c>
      <c r="G2805">
        <v>143.559062626593</v>
      </c>
      <c r="H2805">
        <v>-7.5869995787301896</v>
      </c>
      <c r="I2805">
        <v>-10.243857686371999</v>
      </c>
      <c r="J2805">
        <v>-5.9826343174667302</v>
      </c>
      <c r="K2805">
        <v>3.7604175907304498</v>
      </c>
      <c r="L2805">
        <v>3.16469468080424</v>
      </c>
      <c r="M2805">
        <v>56.452164452329697</v>
      </c>
      <c r="N2805">
        <v>0.49843306409553101</v>
      </c>
      <c r="O2805">
        <v>25.815217391304301</v>
      </c>
      <c r="P2805">
        <v>183.07692307692301</v>
      </c>
    </row>
    <row r="2806" spans="1:17" hidden="1" x14ac:dyDescent="0.3">
      <c r="A2806" t="s">
        <v>5824</v>
      </c>
      <c r="B2806" t="s">
        <v>5825</v>
      </c>
      <c r="C2806" t="str">
        <f>IFERROR(VLOOKUP(Table1[[#This Row],[Ticker]],[1]!Table2[[Symbol]:[Industry]],2,FALSE),"-")</f>
        <v>-</v>
      </c>
      <c r="D2806" t="s">
        <v>723</v>
      </c>
      <c r="E2806">
        <v>128.16233639999999</v>
      </c>
      <c r="F2806">
        <v>95</v>
      </c>
      <c r="G2806">
        <v>142.31751259326899</v>
      </c>
      <c r="H2806">
        <v>-7.8625597766958197</v>
      </c>
      <c r="I2806">
        <v>48.061125228276197</v>
      </c>
      <c r="J2806">
        <v>-7.1802287319933198</v>
      </c>
      <c r="K2806">
        <v>95.516088741022401</v>
      </c>
      <c r="L2806">
        <v>71.383923985037995</v>
      </c>
      <c r="M2806">
        <v>37.165161398290401</v>
      </c>
      <c r="N2806">
        <v>1.11521633446767</v>
      </c>
      <c r="O2806">
        <v>14.5368421052631</v>
      </c>
      <c r="P2806">
        <v>171.351042559268</v>
      </c>
      <c r="Q2806">
        <v>8.9945768934818995E-2</v>
      </c>
    </row>
    <row r="2807" spans="1:17" hidden="1" x14ac:dyDescent="0.3">
      <c r="A2807" t="s">
        <v>5826</v>
      </c>
      <c r="B2807" t="s">
        <v>5827</v>
      </c>
      <c r="C2807" t="str">
        <f>IFERROR(VLOOKUP(Table1[[#This Row],[Ticker]],[1]!Table2[[Symbol]:[Industry]],2,FALSE),"-")</f>
        <v>-</v>
      </c>
      <c r="D2807" t="s">
        <v>2643</v>
      </c>
      <c r="E2807">
        <v>128.02169599999999</v>
      </c>
      <c r="F2807">
        <v>91.21</v>
      </c>
      <c r="G2807">
        <v>-60.5907532305392</v>
      </c>
      <c r="H2807">
        <v>-10.990689384858999</v>
      </c>
      <c r="I2807">
        <v>-24.848404596394399</v>
      </c>
      <c r="J2807">
        <v>-5.37141077647237</v>
      </c>
      <c r="K2807">
        <v>94.325635463969107</v>
      </c>
      <c r="L2807">
        <v>96.502064022586794</v>
      </c>
      <c r="M2807">
        <v>32.422929943103703</v>
      </c>
      <c r="N2807">
        <v>0.65488763860099297</v>
      </c>
      <c r="O2807">
        <v>52.066659357526497</v>
      </c>
      <c r="P2807">
        <v>10.4237288135593</v>
      </c>
    </row>
    <row r="2808" spans="1:17" hidden="1" x14ac:dyDescent="0.3">
      <c r="A2808" t="s">
        <v>5828</v>
      </c>
      <c r="B2808" t="s">
        <v>5829</v>
      </c>
      <c r="C2808" t="str">
        <f>IFERROR(VLOOKUP(Table1[[#This Row],[Ticker]],[1]!Table2[[Symbol]:[Industry]],2,FALSE),"-")</f>
        <v>-</v>
      </c>
      <c r="D2808" t="s">
        <v>72</v>
      </c>
      <c r="E2808">
        <v>127.88239660000001</v>
      </c>
      <c r="F2808">
        <v>1427</v>
      </c>
      <c r="G2808">
        <v>-10.6102934514761</v>
      </c>
      <c r="H2808">
        <v>-2.22569421742483</v>
      </c>
      <c r="I2808">
        <v>-9.8042094049971702</v>
      </c>
      <c r="J2808">
        <v>5.83373371384201</v>
      </c>
      <c r="K2808">
        <v>1439.78919230715</v>
      </c>
      <c r="L2808">
        <v>1386.36994815192</v>
      </c>
      <c r="M2808">
        <v>46.916647372924203</v>
      </c>
      <c r="N2808">
        <v>3.3942231681362101</v>
      </c>
      <c r="O2808">
        <v>13.8717589348283</v>
      </c>
      <c r="P2808">
        <v>26.844444444444399</v>
      </c>
      <c r="Q2808">
        <v>2.7727690960167001E-2</v>
      </c>
    </row>
    <row r="2809" spans="1:17" hidden="1" x14ac:dyDescent="0.3">
      <c r="A2809" t="s">
        <v>5830</v>
      </c>
      <c r="B2809" t="s">
        <v>5831</v>
      </c>
      <c r="C2809" t="str">
        <f>IFERROR(VLOOKUP(Table1[[#This Row],[Ticker]],[1]!Table2[[Symbol]:[Industry]],2,FALSE),"-")</f>
        <v>-</v>
      </c>
      <c r="D2809" t="s">
        <v>357</v>
      </c>
      <c r="E2809">
        <v>127.75125</v>
      </c>
      <c r="F2809">
        <v>71.06</v>
      </c>
      <c r="G2809">
        <v>-71.744300437963403</v>
      </c>
      <c r="H2809">
        <v>-10.4102086514524</v>
      </c>
      <c r="I2809">
        <v>-25.627512146159901</v>
      </c>
      <c r="J2809">
        <v>-5.3003929501353904</v>
      </c>
      <c r="K2809">
        <v>72.581231432095805</v>
      </c>
      <c r="L2809">
        <v>85.741638562870605</v>
      </c>
      <c r="M2809">
        <v>46.6801710269933</v>
      </c>
      <c r="N2809">
        <v>0.76389732471601801</v>
      </c>
      <c r="O2809">
        <v>137.123557556994</v>
      </c>
      <c r="P2809">
        <v>20.829790851895901</v>
      </c>
      <c r="Q2809">
        <v>0.22467867579446199</v>
      </c>
    </row>
    <row r="2810" spans="1:17" hidden="1" x14ac:dyDescent="0.3">
      <c r="A2810" t="s">
        <v>5832</v>
      </c>
      <c r="B2810" t="s">
        <v>5833</v>
      </c>
      <c r="C2810" t="str">
        <f>IFERROR(VLOOKUP(Table1[[#This Row],[Ticker]],[1]!Table2[[Symbol]:[Industry]],2,FALSE),"-")</f>
        <v>-</v>
      </c>
      <c r="D2810" t="s">
        <v>1852</v>
      </c>
      <c r="E2810">
        <v>127.575</v>
      </c>
      <c r="F2810">
        <v>12.94</v>
      </c>
      <c r="G2810">
        <v>64.100798392209995</v>
      </c>
      <c r="H2810">
        <v>-10.9635692456224</v>
      </c>
      <c r="I2810">
        <v>11.956997014482599</v>
      </c>
      <c r="J2810">
        <v>-6.9237993754286098</v>
      </c>
      <c r="K2810">
        <v>12.9921717795867</v>
      </c>
      <c r="L2810">
        <v>11.3272340852212</v>
      </c>
      <c r="M2810">
        <v>30.659949482390601</v>
      </c>
      <c r="N2810">
        <v>0.34060446585736698</v>
      </c>
      <c r="O2810">
        <v>32.5347758887171</v>
      </c>
      <c r="P2810">
        <v>127.017543859649</v>
      </c>
      <c r="Q2810">
        <v>-2.2140222688532999E-2</v>
      </c>
    </row>
    <row r="2811" spans="1:17" hidden="1" x14ac:dyDescent="0.3">
      <c r="A2811" t="s">
        <v>5834</v>
      </c>
      <c r="B2811" t="s">
        <v>5835</v>
      </c>
      <c r="C2811" t="str">
        <f>IFERROR(VLOOKUP(Table1[[#This Row],[Ticker]],[1]!Table2[[Symbol]:[Industry]],2,FALSE),"-")</f>
        <v>-</v>
      </c>
      <c r="D2811" t="s">
        <v>257</v>
      </c>
      <c r="E2811">
        <v>127.387755</v>
      </c>
      <c r="F2811">
        <v>122.65</v>
      </c>
      <c r="G2811">
        <v>-74.413178151258293</v>
      </c>
      <c r="H2811">
        <v>-5.5756035673341904</v>
      </c>
      <c r="I2811">
        <v>-30.398498777781299</v>
      </c>
      <c r="J2811">
        <v>4.33517810479049</v>
      </c>
      <c r="K2811">
        <v>128.162692110298</v>
      </c>
      <c r="L2811">
        <v>143.912478261187</v>
      </c>
      <c r="M2811">
        <v>38.745568666591502</v>
      </c>
      <c r="N2811">
        <v>2.92077446768113</v>
      </c>
      <c r="O2811">
        <v>96.575621687729296</v>
      </c>
      <c r="P2811">
        <v>6.65217391304349</v>
      </c>
      <c r="Q2811">
        <v>0.105124710894774</v>
      </c>
    </row>
    <row r="2812" spans="1:17" hidden="1" x14ac:dyDescent="0.3">
      <c r="A2812" t="s">
        <v>5836</v>
      </c>
      <c r="B2812" t="s">
        <v>5837</v>
      </c>
      <c r="C2812" t="str">
        <f>IFERROR(VLOOKUP(Table1[[#This Row],[Ticker]],[1]!Table2[[Symbol]:[Industry]],2,FALSE),"-")</f>
        <v>-</v>
      </c>
      <c r="D2812" t="s">
        <v>1419</v>
      </c>
      <c r="E2812">
        <v>127.2</v>
      </c>
      <c r="F2812">
        <v>407.25</v>
      </c>
      <c r="G2812">
        <v>163.531125206414</v>
      </c>
      <c r="H2812">
        <v>21.435855040917701</v>
      </c>
      <c r="I2812">
        <v>50.956873542449003</v>
      </c>
      <c r="J2812">
        <v>-8.33198448172692</v>
      </c>
      <c r="K2812">
        <v>350.36120651092898</v>
      </c>
      <c r="L2812">
        <v>259.51956003908401</v>
      </c>
      <c r="M2812">
        <v>51.5788995760457</v>
      </c>
      <c r="N2812">
        <v>0.71210732765879103</v>
      </c>
      <c r="O2812">
        <v>15.1503990178023</v>
      </c>
      <c r="P2812">
        <v>198.89908256880699</v>
      </c>
      <c r="Q2812">
        <v>0.21149033204950901</v>
      </c>
    </row>
    <row r="2813" spans="1:17" hidden="1" x14ac:dyDescent="0.3">
      <c r="A2813" t="s">
        <v>5838</v>
      </c>
      <c r="B2813" t="s">
        <v>5839</v>
      </c>
      <c r="C2813" t="str">
        <f>IFERROR(VLOOKUP(Table1[[#This Row],[Ticker]],[1]!Table2[[Symbol]:[Industry]],2,FALSE),"-")</f>
        <v>-</v>
      </c>
      <c r="D2813" t="s">
        <v>127</v>
      </c>
      <c r="E2813">
        <v>127.164548</v>
      </c>
      <c r="F2813">
        <v>139.75</v>
      </c>
      <c r="G2813">
        <v>-19.037465424479802</v>
      </c>
      <c r="H2813">
        <v>-2.7615767745839901</v>
      </c>
      <c r="I2813">
        <v>15.568734566898099</v>
      </c>
      <c r="J2813">
        <v>2.73340574477203E-2</v>
      </c>
      <c r="K2813">
        <v>135.544833723572</v>
      </c>
      <c r="L2813">
        <v>126.38209640954</v>
      </c>
      <c r="M2813">
        <v>56.452181878208002</v>
      </c>
      <c r="N2813">
        <v>0.76501059668434501</v>
      </c>
      <c r="O2813">
        <v>39.355992844364899</v>
      </c>
      <c r="P2813">
        <v>54.8476454293628</v>
      </c>
      <c r="Q2813">
        <v>8.2332352720874996E-2</v>
      </c>
    </row>
    <row r="2814" spans="1:17" hidden="1" x14ac:dyDescent="0.3">
      <c r="A2814" t="s">
        <v>5840</v>
      </c>
      <c r="B2814" t="s">
        <v>5841</v>
      </c>
      <c r="C2814" t="str">
        <f>IFERROR(VLOOKUP(Table1[[#This Row],[Ticker]],[1]!Table2[[Symbol]:[Industry]],2,FALSE),"-")</f>
        <v>-</v>
      </c>
      <c r="D2814" t="s">
        <v>4133</v>
      </c>
      <c r="E2814">
        <v>126.888786216</v>
      </c>
      <c r="F2814">
        <v>34</v>
      </c>
      <c r="G2814">
        <v>92.464841369505905</v>
      </c>
      <c r="H2814">
        <v>11.656967238766001</v>
      </c>
      <c r="I2814">
        <v>7.8027563135493203</v>
      </c>
      <c r="J2814">
        <v>-1.5168494240969701</v>
      </c>
      <c r="K2814">
        <v>35.0058992175002</v>
      </c>
      <c r="L2814">
        <v>32.509238164195501</v>
      </c>
      <c r="M2814">
        <v>60.639242415399401</v>
      </c>
      <c r="N2814">
        <v>0.46810310447832298</v>
      </c>
      <c r="O2814">
        <v>68.470588235294102</v>
      </c>
      <c r="P2814">
        <v>171.34876296887401</v>
      </c>
      <c r="Q2814">
        <v>0.13701113880793001</v>
      </c>
    </row>
    <row r="2815" spans="1:17" hidden="1" x14ac:dyDescent="0.3">
      <c r="A2815" t="s">
        <v>5842</v>
      </c>
      <c r="B2815" t="s">
        <v>5843</v>
      </c>
      <c r="C2815" t="str">
        <f>IFERROR(VLOOKUP(Table1[[#This Row],[Ticker]],[1]!Table2[[Symbol]:[Industry]],2,FALSE),"-")</f>
        <v>-</v>
      </c>
      <c r="D2815" t="s">
        <v>21</v>
      </c>
      <c r="E2815">
        <v>126.83153127999999</v>
      </c>
      <c r="F2815">
        <v>24.5</v>
      </c>
      <c r="G2815">
        <v>-112.23786507365701</v>
      </c>
      <c r="H2815">
        <v>0.75112149798008099</v>
      </c>
      <c r="I2815">
        <v>-76.034853142795001</v>
      </c>
      <c r="J2815">
        <v>1.6885505388080899</v>
      </c>
      <c r="K2815">
        <v>26.482854785806499</v>
      </c>
      <c r="L2815">
        <v>69.447128568987907</v>
      </c>
      <c r="M2815">
        <v>61.625514461078502</v>
      </c>
      <c r="N2815">
        <v>0.45052647393922601</v>
      </c>
      <c r="O2815">
        <v>879.38775510204005</v>
      </c>
      <c r="P2815">
        <v>77.536231884057898</v>
      </c>
    </row>
    <row r="2816" spans="1:17" hidden="1" x14ac:dyDescent="0.3">
      <c r="A2816" t="s">
        <v>5844</v>
      </c>
      <c r="B2816" t="s">
        <v>5845</v>
      </c>
      <c r="C2816" t="str">
        <f>IFERROR(VLOOKUP(Table1[[#This Row],[Ticker]],[1]!Table2[[Symbol]:[Industry]],2,FALSE),"-")</f>
        <v>-</v>
      </c>
      <c r="D2816" t="s">
        <v>276</v>
      </c>
      <c r="E2816">
        <v>126.79438490899901</v>
      </c>
      <c r="F2816">
        <v>59.58</v>
      </c>
      <c r="G2816">
        <v>-24.5621990875139</v>
      </c>
      <c r="H2816">
        <v>-3.9917605913821101</v>
      </c>
      <c r="I2816">
        <v>-9.0285799085942902</v>
      </c>
      <c r="J2816">
        <v>-7.6973407062055603</v>
      </c>
      <c r="K2816">
        <v>58.881654256924797</v>
      </c>
      <c r="L2816">
        <v>57.032004310014997</v>
      </c>
      <c r="M2816">
        <v>45.595344222221897</v>
      </c>
      <c r="N2816">
        <v>1.31930857852781</v>
      </c>
      <c r="O2816">
        <v>20.510238335011699</v>
      </c>
      <c r="P2816">
        <v>33.497647322428797</v>
      </c>
      <c r="Q2816">
        <v>-2.8108526807803999E-2</v>
      </c>
    </row>
    <row r="2817" spans="1:17" hidden="1" x14ac:dyDescent="0.3">
      <c r="A2817" t="s">
        <v>5846</v>
      </c>
      <c r="B2817" t="s">
        <v>5847</v>
      </c>
      <c r="C2817" t="str">
        <f>IFERROR(VLOOKUP(Table1[[#This Row],[Ticker]],[1]!Table2[[Symbol]:[Industry]],2,FALSE),"-")</f>
        <v>-</v>
      </c>
      <c r="D2817" t="s">
        <v>257</v>
      </c>
      <c r="E2817">
        <v>126.78400000000001</v>
      </c>
      <c r="F2817">
        <v>117.75</v>
      </c>
      <c r="G2817">
        <v>65.594569207554699</v>
      </c>
      <c r="H2817">
        <v>25.5808127628367</v>
      </c>
      <c r="I2817">
        <v>42.061479146523801</v>
      </c>
      <c r="J2817">
        <v>5.5474651120083802</v>
      </c>
      <c r="K2817">
        <v>98.5295522976716</v>
      </c>
      <c r="L2817">
        <v>84.922557711713097</v>
      </c>
      <c r="M2817">
        <v>77.726519969068406</v>
      </c>
      <c r="N2817">
        <v>0.98455926539349603</v>
      </c>
      <c r="O2817">
        <v>7.8556263269639004</v>
      </c>
      <c r="P2817">
        <v>112.54512635379</v>
      </c>
      <c r="Q2817">
        <v>8.4801663829660007E-2</v>
      </c>
    </row>
    <row r="2818" spans="1:17" hidden="1" x14ac:dyDescent="0.3">
      <c r="A2818" t="s">
        <v>5848</v>
      </c>
      <c r="B2818" t="s">
        <v>5849</v>
      </c>
      <c r="C2818" t="str">
        <f>IFERROR(VLOOKUP(Table1[[#This Row],[Ticker]],[1]!Table2[[Symbol]:[Industry]],2,FALSE),"-")</f>
        <v>-</v>
      </c>
      <c r="D2818" t="s">
        <v>5166</v>
      </c>
      <c r="E2818">
        <v>126.44320000499999</v>
      </c>
      <c r="F2818">
        <v>67</v>
      </c>
      <c r="G2818">
        <v>-75.901095390265397</v>
      </c>
      <c r="H2818">
        <v>-13.741178085468601</v>
      </c>
      <c r="I2818">
        <v>-31.7140008438721</v>
      </c>
      <c r="J2818">
        <v>-6.2144637953531001</v>
      </c>
      <c r="K2818">
        <v>72.100884961418103</v>
      </c>
      <c r="M2818">
        <v>53.548452467836199</v>
      </c>
      <c r="N2818">
        <v>0.43783712669385599</v>
      </c>
      <c r="O2818">
        <v>99.925373134328296</v>
      </c>
      <c r="P2818">
        <v>10.7072042300065</v>
      </c>
    </row>
    <row r="2819" spans="1:17" hidden="1" x14ac:dyDescent="0.3">
      <c r="A2819" t="s">
        <v>5850</v>
      </c>
      <c r="B2819" t="s">
        <v>5851</v>
      </c>
      <c r="C2819" t="str">
        <f>IFERROR(VLOOKUP(Table1[[#This Row],[Ticker]],[1]!Table2[[Symbol]:[Industry]],2,FALSE),"-")</f>
        <v>-</v>
      </c>
      <c r="D2819" t="s">
        <v>357</v>
      </c>
      <c r="E2819">
        <v>126.394378656</v>
      </c>
      <c r="F2819">
        <v>22.03</v>
      </c>
      <c r="G2819">
        <v>-32.410722948455003</v>
      </c>
      <c r="H2819">
        <v>-3.4244685613604799</v>
      </c>
      <c r="I2819">
        <v>-30.8432566407172</v>
      </c>
      <c r="J2819">
        <v>-2.5458352270088001</v>
      </c>
      <c r="K2819">
        <v>22.727751654859102</v>
      </c>
      <c r="L2819">
        <v>23.415849805403301</v>
      </c>
      <c r="M2819">
        <v>47.488935526911703</v>
      </c>
      <c r="N2819">
        <v>0.82671264107189601</v>
      </c>
      <c r="O2819">
        <v>35.905583295506098</v>
      </c>
      <c r="P2819">
        <v>25.455580865603601</v>
      </c>
      <c r="Q2819">
        <v>2.8585375274575001E-2</v>
      </c>
    </row>
    <row r="2820" spans="1:17" hidden="1" x14ac:dyDescent="0.3">
      <c r="A2820" t="s">
        <v>5852</v>
      </c>
      <c r="B2820" t="s">
        <v>5853</v>
      </c>
      <c r="C2820" t="str">
        <f>IFERROR(VLOOKUP(Table1[[#This Row],[Ticker]],[1]!Table2[[Symbol]:[Industry]],2,FALSE),"-")</f>
        <v>-</v>
      </c>
      <c r="D2820" t="s">
        <v>627</v>
      </c>
      <c r="E2820">
        <v>125.89654350000001</v>
      </c>
      <c r="F2820">
        <v>1804.95</v>
      </c>
      <c r="G2820">
        <v>71.516470034001003</v>
      </c>
      <c r="H2820">
        <v>-12.1340617119992</v>
      </c>
      <c r="I2820">
        <v>81.406100542533494</v>
      </c>
      <c r="J2820">
        <v>-9.7375431856684695</v>
      </c>
      <c r="K2820">
        <v>1806.93749057283</v>
      </c>
      <c r="L2820">
        <v>1330.1210185116499</v>
      </c>
      <c r="M2820">
        <v>31.661196288444501</v>
      </c>
      <c r="N2820">
        <v>0.41401971522453401</v>
      </c>
      <c r="O2820">
        <v>27.848416853652399</v>
      </c>
      <c r="P2820">
        <v>144.27527405602899</v>
      </c>
      <c r="Q2820">
        <v>9.0888288195538999E-2</v>
      </c>
    </row>
    <row r="2821" spans="1:17" hidden="1" x14ac:dyDescent="0.3">
      <c r="A2821" t="s">
        <v>5854</v>
      </c>
      <c r="B2821" t="s">
        <v>5855</v>
      </c>
      <c r="C2821" t="str">
        <f>IFERROR(VLOOKUP(Table1[[#This Row],[Ticker]],[1]!Table2[[Symbol]:[Industry]],2,FALSE),"-")</f>
        <v>-</v>
      </c>
      <c r="D2821" t="s">
        <v>257</v>
      </c>
      <c r="E2821">
        <v>125.75064129</v>
      </c>
      <c r="F2821">
        <v>1725</v>
      </c>
      <c r="G2821">
        <v>87.158975360482998</v>
      </c>
      <c r="H2821">
        <v>11.3873593956287</v>
      </c>
      <c r="I2821">
        <v>-11.5888869261381</v>
      </c>
      <c r="J2821">
        <v>-1.80439753577856</v>
      </c>
      <c r="K2821">
        <v>1548.42872137681</v>
      </c>
      <c r="L2821">
        <v>1380.58636115067</v>
      </c>
      <c r="M2821">
        <v>49.1229373960564</v>
      </c>
      <c r="N2821">
        <v>1.74049824497882</v>
      </c>
      <c r="O2821">
        <v>9.3188405797101499</v>
      </c>
      <c r="P2821">
        <v>137.27647867950401</v>
      </c>
      <c r="Q2821">
        <v>0.10064676952172701</v>
      </c>
    </row>
    <row r="2822" spans="1:17" hidden="1" x14ac:dyDescent="0.3">
      <c r="A2822" t="s">
        <v>5856</v>
      </c>
      <c r="B2822" t="s">
        <v>5857</v>
      </c>
      <c r="C2822" t="str">
        <f>IFERROR(VLOOKUP(Table1[[#This Row],[Ticker]],[1]!Table2[[Symbol]:[Industry]],2,FALSE),"-")</f>
        <v>-</v>
      </c>
      <c r="D2822" t="s">
        <v>46</v>
      </c>
      <c r="E2822">
        <v>125.65971838999999</v>
      </c>
      <c r="F2822">
        <v>6.01</v>
      </c>
      <c r="G2822">
        <v>25.069034136565101</v>
      </c>
      <c r="H2822">
        <v>-14.4641689886507</v>
      </c>
      <c r="I2822">
        <v>-36.8685956318647</v>
      </c>
      <c r="J2822">
        <v>-0.58417673391918201</v>
      </c>
      <c r="K2822">
        <v>6.0919683955910999</v>
      </c>
      <c r="L2822">
        <v>4.6531929429486203</v>
      </c>
      <c r="M2822">
        <v>4.5590654877014298</v>
      </c>
      <c r="N2822">
        <v>9.1001798291532807E-2</v>
      </c>
      <c r="O2822">
        <v>60.565723793677201</v>
      </c>
      <c r="P2822">
        <v>62.4324324324324</v>
      </c>
      <c r="Q2822">
        <v>3.6775378035268001E-2</v>
      </c>
    </row>
    <row r="2823" spans="1:17" hidden="1" x14ac:dyDescent="0.3">
      <c r="A2823" t="s">
        <v>5858</v>
      </c>
      <c r="B2823" t="s">
        <v>5859</v>
      </c>
      <c r="C2823" t="str">
        <f>IFERROR(VLOOKUP(Table1[[#This Row],[Ticker]],[1]!Table2[[Symbol]:[Industry]],2,FALSE),"-")</f>
        <v>-</v>
      </c>
      <c r="D2823" t="s">
        <v>46</v>
      </c>
      <c r="E2823">
        <v>125.48690000000001</v>
      </c>
      <c r="F2823">
        <v>145.94999999999999</v>
      </c>
      <c r="G2823">
        <v>-12.9052677126571</v>
      </c>
      <c r="H2823">
        <v>-2.9119965892701698</v>
      </c>
      <c r="I2823">
        <v>-50.412508480022801</v>
      </c>
      <c r="J2823">
        <v>-4.7118774756154096</v>
      </c>
      <c r="K2823">
        <v>159.115783973341</v>
      </c>
      <c r="M2823">
        <v>38.920667937254798</v>
      </c>
      <c r="N2823">
        <v>0.49066375902957599</v>
      </c>
      <c r="O2823">
        <v>78.074683110654306</v>
      </c>
      <c r="P2823">
        <v>21.9298245614034</v>
      </c>
    </row>
    <row r="2824" spans="1:17" hidden="1" x14ac:dyDescent="0.3">
      <c r="A2824" t="s">
        <v>5860</v>
      </c>
      <c r="B2824" t="s">
        <v>5861</v>
      </c>
      <c r="C2824" t="str">
        <f>IFERROR(VLOOKUP(Table1[[#This Row],[Ticker]],[1]!Table2[[Symbol]:[Industry]],2,FALSE),"-")</f>
        <v>-</v>
      </c>
      <c r="D2824" t="s">
        <v>54</v>
      </c>
      <c r="E2824">
        <v>125.48108000000001</v>
      </c>
      <c r="F2824">
        <v>29.02</v>
      </c>
      <c r="G2824">
        <v>-11.305335239832599</v>
      </c>
      <c r="H2824">
        <v>-13.1504557304216</v>
      </c>
      <c r="I2824">
        <v>-21.4372216902755</v>
      </c>
      <c r="J2824">
        <v>-4.5235706733131096</v>
      </c>
      <c r="K2824">
        <v>29.935103739860601</v>
      </c>
      <c r="L2824">
        <v>29.648413180899301</v>
      </c>
      <c r="M2824">
        <v>33.1897814041873</v>
      </c>
      <c r="N2824">
        <v>0.72886949682873403</v>
      </c>
      <c r="O2824">
        <v>51.2405237767057</v>
      </c>
      <c r="P2824">
        <v>29.092526690391399</v>
      </c>
      <c r="Q2824">
        <v>-2.9629761921820999E-2</v>
      </c>
    </row>
    <row r="2825" spans="1:17" hidden="1" x14ac:dyDescent="0.3">
      <c r="A2825" t="s">
        <v>5862</v>
      </c>
      <c r="B2825" t="s">
        <v>5863</v>
      </c>
      <c r="C2825" t="str">
        <f>IFERROR(VLOOKUP(Table1[[#This Row],[Ticker]],[1]!Table2[[Symbol]:[Industry]],2,FALSE),"-")</f>
        <v>-</v>
      </c>
      <c r="D2825" t="s">
        <v>101</v>
      </c>
      <c r="E2825">
        <v>125.25749999999999</v>
      </c>
      <c r="F2825">
        <v>26.23</v>
      </c>
      <c r="G2825">
        <v>-5.0146174364481002</v>
      </c>
      <c r="H2825">
        <v>-12.7793072710378</v>
      </c>
      <c r="I2825">
        <v>14.2488959368163</v>
      </c>
      <c r="J2825">
        <v>-7.6376861154341196</v>
      </c>
      <c r="K2825">
        <v>26.458733471394599</v>
      </c>
      <c r="L2825">
        <v>24.033761480597999</v>
      </c>
      <c r="M2825">
        <v>35.840950775568103</v>
      </c>
      <c r="N2825">
        <v>0.42322358168198398</v>
      </c>
      <c r="O2825">
        <v>40.2973694243232</v>
      </c>
      <c r="P2825">
        <v>58.012048192770997</v>
      </c>
      <c r="Q2825">
        <v>9.2905682848012996E-2</v>
      </c>
    </row>
    <row r="2826" spans="1:17" hidden="1" x14ac:dyDescent="0.3">
      <c r="A2826" t="s">
        <v>5864</v>
      </c>
      <c r="B2826" t="s">
        <v>5865</v>
      </c>
      <c r="C2826" t="str">
        <f>IFERROR(VLOOKUP(Table1[[#This Row],[Ticker]],[1]!Table2[[Symbol]:[Industry]],2,FALSE),"-")</f>
        <v>-</v>
      </c>
      <c r="D2826" t="s">
        <v>405</v>
      </c>
      <c r="E2826">
        <v>124.907335168</v>
      </c>
      <c r="F2826">
        <v>10.88</v>
      </c>
      <c r="G2826">
        <v>412.26000237230897</v>
      </c>
      <c r="H2826">
        <v>5.0750892518641297</v>
      </c>
      <c r="I2826">
        <v>227.53392009140501</v>
      </c>
      <c r="J2826">
        <v>-8.2032243529667994</v>
      </c>
      <c r="K2826">
        <v>9.7541324563846405</v>
      </c>
      <c r="L2826">
        <v>6.5848974712165296</v>
      </c>
      <c r="M2826">
        <v>53.668070543519498</v>
      </c>
      <c r="N2826">
        <v>0.78239601277212301</v>
      </c>
      <c r="O2826">
        <v>6.1580882352941098</v>
      </c>
      <c r="P2826">
        <v>455.102040816326</v>
      </c>
      <c r="Q2826">
        <v>0.14094485630644399</v>
      </c>
    </row>
    <row r="2827" spans="1:17" hidden="1" x14ac:dyDescent="0.3">
      <c r="A2827" t="s">
        <v>5866</v>
      </c>
      <c r="B2827" t="s">
        <v>5867</v>
      </c>
      <c r="C2827" t="str">
        <f>IFERROR(VLOOKUP(Table1[[#This Row],[Ticker]],[1]!Table2[[Symbol]:[Industry]],2,FALSE),"-")</f>
        <v>-</v>
      </c>
      <c r="D2827" t="s">
        <v>627</v>
      </c>
      <c r="E2827">
        <v>124.7867136</v>
      </c>
      <c r="F2827">
        <v>195.65</v>
      </c>
      <c r="G2827">
        <v>315.827770625178</v>
      </c>
      <c r="H2827">
        <v>17.2767465406213</v>
      </c>
      <c r="I2827">
        <v>44.304753424738998</v>
      </c>
      <c r="J2827">
        <v>10.1936010438585</v>
      </c>
      <c r="K2827">
        <v>173.128156630918</v>
      </c>
      <c r="L2827">
        <v>143.32367890367601</v>
      </c>
      <c r="M2827">
        <v>76.237171050863694</v>
      </c>
      <c r="N2827">
        <v>1.17221052631578</v>
      </c>
      <c r="O2827">
        <v>27.8047533861487</v>
      </c>
      <c r="P2827">
        <v>401.024327784891</v>
      </c>
      <c r="Q2827">
        <v>0.169935949342892</v>
      </c>
    </row>
    <row r="2828" spans="1:17" hidden="1" x14ac:dyDescent="0.3">
      <c r="A2828" t="s">
        <v>5868</v>
      </c>
      <c r="B2828" t="s">
        <v>5869</v>
      </c>
      <c r="C2828" t="str">
        <f>IFERROR(VLOOKUP(Table1[[#This Row],[Ticker]],[1]!Table2[[Symbol]:[Industry]],2,FALSE),"-")</f>
        <v>-</v>
      </c>
      <c r="D2828" t="s">
        <v>46</v>
      </c>
      <c r="E2828">
        <v>124.3206855</v>
      </c>
      <c r="F2828">
        <v>69.55</v>
      </c>
      <c r="G2828">
        <v>-66.7685344422746</v>
      </c>
      <c r="H2828">
        <v>-39.352690355615003</v>
      </c>
      <c r="I2828">
        <v>-50.201084384870001</v>
      </c>
      <c r="J2828">
        <v>-18.151744301486701</v>
      </c>
      <c r="M2828">
        <v>28.687387938116899</v>
      </c>
      <c r="O2828">
        <v>76.994967649173205</v>
      </c>
      <c r="P2828">
        <v>7</v>
      </c>
    </row>
    <row r="2829" spans="1:17" hidden="1" x14ac:dyDescent="0.3">
      <c r="A2829" t="s">
        <v>5870</v>
      </c>
      <c r="B2829" t="s">
        <v>5871</v>
      </c>
      <c r="C2829" t="str">
        <f>IFERROR(VLOOKUP(Table1[[#This Row],[Ticker]],[1]!Table2[[Symbol]:[Industry]],2,FALSE),"-")</f>
        <v>-</v>
      </c>
      <c r="D2829" t="s">
        <v>950</v>
      </c>
      <c r="E2829">
        <v>124.22322</v>
      </c>
      <c r="F2829">
        <v>212.09</v>
      </c>
      <c r="G2829">
        <v>-24.478439998042301</v>
      </c>
      <c r="H2829">
        <v>-7.1305003939073099</v>
      </c>
      <c r="I2829">
        <v>-4.3947423289764496</v>
      </c>
      <c r="J2829">
        <v>-4.1914455161269304</v>
      </c>
      <c r="K2829">
        <v>215.53600285227299</v>
      </c>
      <c r="L2829">
        <v>198.68643529860901</v>
      </c>
      <c r="M2829">
        <v>33.1450480698647</v>
      </c>
      <c r="N2829">
        <v>0.35994955380925397</v>
      </c>
      <c r="O2829">
        <v>45.763590928379401</v>
      </c>
      <c r="P2829">
        <v>38.893254747871602</v>
      </c>
      <c r="Q2829">
        <v>0.107841598259865</v>
      </c>
    </row>
    <row r="2830" spans="1:17" hidden="1" x14ac:dyDescent="0.3">
      <c r="A2830" t="s">
        <v>5872</v>
      </c>
      <c r="B2830" t="s">
        <v>5873</v>
      </c>
      <c r="C2830" t="str">
        <f>IFERROR(VLOOKUP(Table1[[#This Row],[Ticker]],[1]!Table2[[Symbol]:[Industry]],2,FALSE),"-")</f>
        <v>-</v>
      </c>
      <c r="E2830">
        <v>123.974860695</v>
      </c>
      <c r="F2830">
        <v>102.5</v>
      </c>
      <c r="G2830">
        <v>725.13313670066702</v>
      </c>
      <c r="H2830">
        <v>23.395640969127701</v>
      </c>
      <c r="I2830">
        <v>197.201593807417</v>
      </c>
      <c r="J2830">
        <v>3.3935644037560002</v>
      </c>
      <c r="K2830">
        <v>82.437240126226499</v>
      </c>
      <c r="L2830">
        <v>53.996419347561101</v>
      </c>
      <c r="M2830">
        <v>75.966495123916999</v>
      </c>
      <c r="N2830">
        <v>1.1429093261091401</v>
      </c>
      <c r="O2830">
        <v>0.34146341463414598</v>
      </c>
      <c r="P2830">
        <v>837.78591033851706</v>
      </c>
      <c r="Q2830">
        <v>0.22887854179160599</v>
      </c>
    </row>
    <row r="2831" spans="1:17" hidden="1" x14ac:dyDescent="0.3">
      <c r="A2831" t="s">
        <v>5874</v>
      </c>
      <c r="B2831" t="s">
        <v>5875</v>
      </c>
      <c r="C2831" t="str">
        <f>IFERROR(VLOOKUP(Table1[[#This Row],[Ticker]],[1]!Table2[[Symbol]:[Industry]],2,FALSE),"-")</f>
        <v>-</v>
      </c>
      <c r="D2831" t="s">
        <v>4575</v>
      </c>
      <c r="E2831">
        <v>123.96699</v>
      </c>
      <c r="F2831">
        <v>63.47</v>
      </c>
      <c r="G2831">
        <v>-83.437265598182805</v>
      </c>
      <c r="H2831">
        <v>-4.5472200436235601</v>
      </c>
      <c r="I2831">
        <v>-30.133741083844001</v>
      </c>
      <c r="J2831">
        <v>-1.33020847995092</v>
      </c>
      <c r="K2831">
        <v>64.781620818618705</v>
      </c>
      <c r="L2831">
        <v>79.519637482865406</v>
      </c>
      <c r="M2831">
        <v>47.3046968347264</v>
      </c>
      <c r="N2831">
        <v>0.86860507913139495</v>
      </c>
      <c r="O2831">
        <v>122.93997164014399</v>
      </c>
      <c r="P2831">
        <v>14.3603603603603</v>
      </c>
    </row>
    <row r="2832" spans="1:17" hidden="1" x14ac:dyDescent="0.3">
      <c r="A2832" t="s">
        <v>5876</v>
      </c>
      <c r="B2832" t="s">
        <v>5877</v>
      </c>
      <c r="C2832" t="str">
        <f>IFERROR(VLOOKUP(Table1[[#This Row],[Ticker]],[1]!Table2[[Symbol]:[Industry]],2,FALSE),"-")</f>
        <v>-</v>
      </c>
      <c r="D2832" t="s">
        <v>2332</v>
      </c>
      <c r="E2832">
        <v>123.94268099999999</v>
      </c>
      <c r="F2832">
        <v>212.5</v>
      </c>
      <c r="G2832">
        <v>1614.19862754015</v>
      </c>
      <c r="H2832">
        <v>49.2514135804376</v>
      </c>
      <c r="I2832">
        <v>37.023895469527403</v>
      </c>
      <c r="J2832">
        <v>7.6214841333879999</v>
      </c>
      <c r="K2832">
        <v>153.43191051579899</v>
      </c>
      <c r="L2832">
        <v>107.77867237173599</v>
      </c>
      <c r="M2832">
        <v>99.594261206096604</v>
      </c>
      <c r="N2832">
        <v>0.43684642247113697</v>
      </c>
      <c r="O2832">
        <v>0</v>
      </c>
      <c r="P2832">
        <v>1643.2321575061501</v>
      </c>
      <c r="Q2832">
        <v>0.298201100318087</v>
      </c>
    </row>
    <row r="2833" spans="1:17" hidden="1" x14ac:dyDescent="0.3">
      <c r="A2833" t="s">
        <v>5878</v>
      </c>
      <c r="B2833" t="s">
        <v>5879</v>
      </c>
      <c r="C2833" t="str">
        <f>IFERROR(VLOOKUP(Table1[[#This Row],[Ticker]],[1]!Table2[[Symbol]:[Industry]],2,FALSE),"-")</f>
        <v>-</v>
      </c>
      <c r="D2833" t="s">
        <v>138</v>
      </c>
      <c r="E2833">
        <v>123.91742790000001</v>
      </c>
      <c r="F2833">
        <v>35.07</v>
      </c>
      <c r="G2833">
        <v>5.2828239214005297</v>
      </c>
      <c r="H2833">
        <v>-9.1154835325872998</v>
      </c>
      <c r="I2833">
        <v>-10.9610147855841</v>
      </c>
      <c r="J2833">
        <v>-5.3682117257179698</v>
      </c>
      <c r="K2833">
        <v>35.918302223844101</v>
      </c>
      <c r="L2833">
        <v>32.762721195860799</v>
      </c>
      <c r="M2833">
        <v>34.105933703381098</v>
      </c>
      <c r="N2833">
        <v>0.27089191875809898</v>
      </c>
      <c r="O2833">
        <v>45.394924436840597</v>
      </c>
      <c r="P2833">
        <v>46.124999999999901</v>
      </c>
      <c r="Q2833">
        <v>8.3141370934434994E-2</v>
      </c>
    </row>
    <row r="2834" spans="1:17" hidden="1" x14ac:dyDescent="0.3">
      <c r="A2834" t="s">
        <v>5880</v>
      </c>
      <c r="B2834" t="s">
        <v>5881</v>
      </c>
      <c r="C2834" t="str">
        <f>IFERROR(VLOOKUP(Table1[[#This Row],[Ticker]],[1]!Table2[[Symbol]:[Industry]],2,FALSE),"-")</f>
        <v>-</v>
      </c>
      <c r="D2834" t="s">
        <v>576</v>
      </c>
      <c r="E2834">
        <v>123.80621544</v>
      </c>
      <c r="F2834">
        <v>70.06</v>
      </c>
      <c r="G2834">
        <v>140.915866686394</v>
      </c>
      <c r="H2834">
        <v>52.388064117263703</v>
      </c>
      <c r="I2834">
        <v>75.715494090868503</v>
      </c>
      <c r="J2834">
        <v>10.189723114335701</v>
      </c>
      <c r="K2834">
        <v>54.235026498504901</v>
      </c>
      <c r="L2834">
        <v>43.211030532862203</v>
      </c>
      <c r="M2834">
        <v>84.875266067035597</v>
      </c>
      <c r="N2834">
        <v>3.1205948610018899</v>
      </c>
      <c r="O2834">
        <v>10.262632029688801</v>
      </c>
      <c r="P2834">
        <v>188.78812860676001</v>
      </c>
      <c r="Q2834">
        <v>0.124693644262323</v>
      </c>
    </row>
    <row r="2835" spans="1:17" hidden="1" x14ac:dyDescent="0.3">
      <c r="A2835" t="s">
        <v>5882</v>
      </c>
      <c r="B2835" t="s">
        <v>5883</v>
      </c>
      <c r="C2835" t="str">
        <f>IFERROR(VLOOKUP(Table1[[#This Row],[Ticker]],[1]!Table2[[Symbol]:[Industry]],2,FALSE),"-")</f>
        <v>-</v>
      </c>
      <c r="D2835" t="s">
        <v>2256</v>
      </c>
      <c r="E2835">
        <v>123.8059985</v>
      </c>
      <c r="F2835">
        <v>40.590000000000003</v>
      </c>
      <c r="G2835">
        <v>116.96647003400101</v>
      </c>
      <c r="H2835">
        <v>18.300559190184501</v>
      </c>
      <c r="I2835">
        <v>50.0889861707008</v>
      </c>
      <c r="J2835">
        <v>-8.3383138497584106</v>
      </c>
      <c r="K2835">
        <v>33.2900098728296</v>
      </c>
      <c r="L2835">
        <v>27.4234505787004</v>
      </c>
      <c r="M2835">
        <v>63.466644618794099</v>
      </c>
      <c r="N2835">
        <v>2.4088500669898298</v>
      </c>
      <c r="O2835">
        <v>11.4560236511455</v>
      </c>
      <c r="P2835">
        <v>152.111801242236</v>
      </c>
      <c r="Q2835">
        <v>0.15594629516347999</v>
      </c>
    </row>
    <row r="2836" spans="1:17" hidden="1" x14ac:dyDescent="0.3">
      <c r="A2836" t="s">
        <v>5884</v>
      </c>
      <c r="B2836" t="s">
        <v>5885</v>
      </c>
      <c r="C2836" t="str">
        <f>IFERROR(VLOOKUP(Table1[[#This Row],[Ticker]],[1]!Table2[[Symbol]:[Industry]],2,FALSE),"-")</f>
        <v>-</v>
      </c>
      <c r="D2836" t="s">
        <v>627</v>
      </c>
      <c r="E2836">
        <v>123.70342463999999</v>
      </c>
      <c r="F2836">
        <v>56.72</v>
      </c>
      <c r="G2836">
        <v>-19.3236653625173</v>
      </c>
      <c r="H2836">
        <v>-5.7999293129580902</v>
      </c>
      <c r="I2836">
        <v>-27.7587919754999</v>
      </c>
      <c r="J2836">
        <v>-5.7841767339191703</v>
      </c>
      <c r="K2836">
        <v>58.564201635432397</v>
      </c>
      <c r="L2836">
        <v>58.792143268939903</v>
      </c>
      <c r="M2836">
        <v>40.4677116141619</v>
      </c>
      <c r="N2836">
        <v>0.86257899687800099</v>
      </c>
      <c r="O2836">
        <v>62.165021156558502</v>
      </c>
      <c r="P2836">
        <v>18.661087866108701</v>
      </c>
      <c r="Q2836">
        <v>5.0775797350155E-2</v>
      </c>
    </row>
    <row r="2837" spans="1:17" hidden="1" x14ac:dyDescent="0.3">
      <c r="A2837" t="s">
        <v>5886</v>
      </c>
      <c r="B2837" t="s">
        <v>5887</v>
      </c>
      <c r="C2837" t="str">
        <f>IFERROR(VLOOKUP(Table1[[#This Row],[Ticker]],[1]!Table2[[Symbol]:[Industry]],2,FALSE),"-")</f>
        <v>-</v>
      </c>
      <c r="D2837" t="s">
        <v>410</v>
      </c>
      <c r="E2837">
        <v>123.65056335</v>
      </c>
      <c r="F2837">
        <v>57.46</v>
      </c>
      <c r="G2837">
        <v>-16.366863299332199</v>
      </c>
      <c r="H2837">
        <v>-0.275000638824273</v>
      </c>
      <c r="I2837">
        <v>-19.413448329646901</v>
      </c>
      <c r="J2837">
        <v>-2.2339017797448601</v>
      </c>
      <c r="K2837">
        <v>58.037837112758403</v>
      </c>
      <c r="L2837">
        <v>58.537540088844501</v>
      </c>
      <c r="M2837">
        <v>49.259730939861797</v>
      </c>
      <c r="N2837">
        <v>1.0211938764498201</v>
      </c>
      <c r="O2837">
        <v>38.183083884441302</v>
      </c>
      <c r="P2837">
        <v>23.569892473118198</v>
      </c>
      <c r="Q2837">
        <v>-8.2304494636224995E-2</v>
      </c>
    </row>
    <row r="2838" spans="1:17" hidden="1" x14ac:dyDescent="0.3">
      <c r="A2838" t="s">
        <v>5888</v>
      </c>
      <c r="B2838" t="s">
        <v>5889</v>
      </c>
      <c r="C2838" t="str">
        <f>IFERROR(VLOOKUP(Table1[[#This Row],[Ticker]],[1]!Table2[[Symbol]:[Industry]],2,FALSE),"-")</f>
        <v>-</v>
      </c>
      <c r="D2838" t="s">
        <v>51</v>
      </c>
      <c r="E2838">
        <v>123.36760948499899</v>
      </c>
      <c r="F2838">
        <v>234.05</v>
      </c>
      <c r="G2838">
        <v>148.737654463148</v>
      </c>
      <c r="H2838">
        <v>12.7563049155176</v>
      </c>
      <c r="I2838">
        <v>17.561697869183401</v>
      </c>
      <c r="J2838">
        <v>1.8895535638041101</v>
      </c>
      <c r="K2838">
        <v>210.01711252733301</v>
      </c>
      <c r="L2838">
        <v>175.161911573655</v>
      </c>
      <c r="M2838">
        <v>77.320586615295696</v>
      </c>
      <c r="N2838">
        <v>1.5615341502662501</v>
      </c>
      <c r="O2838">
        <v>4.6784875026703698</v>
      </c>
      <c r="P2838">
        <v>225.11459924989501</v>
      </c>
      <c r="Q2838">
        <v>0.15700411149330301</v>
      </c>
    </row>
    <row r="2839" spans="1:17" hidden="1" x14ac:dyDescent="0.3">
      <c r="A2839" t="s">
        <v>5890</v>
      </c>
      <c r="B2839" t="s">
        <v>5891</v>
      </c>
      <c r="C2839" t="str">
        <f>IFERROR(VLOOKUP(Table1[[#This Row],[Ticker]],[1]!Table2[[Symbol]:[Industry]],2,FALSE),"-")</f>
        <v>-</v>
      </c>
      <c r="E2839">
        <v>123.3114776</v>
      </c>
      <c r="F2839">
        <v>63.5</v>
      </c>
      <c r="G2839">
        <v>-49.459595128906201</v>
      </c>
      <c r="H2839">
        <v>-10.4949707391003</v>
      </c>
      <c r="I2839">
        <v>-32.892145071501503</v>
      </c>
      <c r="J2839">
        <v>-6.6615248002175198</v>
      </c>
      <c r="M2839">
        <v>26.839353739446601</v>
      </c>
      <c r="O2839">
        <v>30.236220472440898</v>
      </c>
      <c r="P2839">
        <v>5.8333333333333304</v>
      </c>
    </row>
    <row r="2840" spans="1:17" hidden="1" x14ac:dyDescent="0.3">
      <c r="A2840" t="s">
        <v>5892</v>
      </c>
      <c r="B2840" t="s">
        <v>5893</v>
      </c>
      <c r="C2840" t="str">
        <f>IFERROR(VLOOKUP(Table1[[#This Row],[Ticker]],[1]!Table2[[Symbol]:[Industry]],2,FALSE),"-")</f>
        <v>-</v>
      </c>
      <c r="D2840" t="s">
        <v>54</v>
      </c>
      <c r="E2840">
        <v>122.83199999999999</v>
      </c>
      <c r="F2840">
        <v>1017.6</v>
      </c>
      <c r="G2840">
        <v>-3.4116547731095999</v>
      </c>
      <c r="H2840">
        <v>-2.21102694830667</v>
      </c>
      <c r="I2840">
        <v>5.8663812810097502</v>
      </c>
      <c r="J2840">
        <v>-2.3476366620015399</v>
      </c>
      <c r="K2840">
        <v>980.18079384881003</v>
      </c>
      <c r="L2840">
        <v>921.13936540248403</v>
      </c>
      <c r="M2840">
        <v>55.626911877249697</v>
      </c>
      <c r="N2840">
        <v>1.3387724324478301</v>
      </c>
      <c r="O2840">
        <v>28.046383647798699</v>
      </c>
      <c r="P2840">
        <v>43.5260930888575</v>
      </c>
      <c r="Q2840">
        <v>4.1400572098469E-2</v>
      </c>
    </row>
    <row r="2841" spans="1:17" hidden="1" x14ac:dyDescent="0.3">
      <c r="A2841" t="s">
        <v>5894</v>
      </c>
      <c r="B2841" t="s">
        <v>5895</v>
      </c>
      <c r="C2841" t="str">
        <f>IFERROR(VLOOKUP(Table1[[#This Row],[Ticker]],[1]!Table2[[Symbol]:[Industry]],2,FALSE),"-")</f>
        <v>-</v>
      </c>
      <c r="D2841" t="s">
        <v>46</v>
      </c>
      <c r="E2841">
        <v>122.48716122</v>
      </c>
      <c r="F2841">
        <v>19.47</v>
      </c>
      <c r="G2841">
        <v>24.636556853259101</v>
      </c>
      <c r="H2841">
        <v>55.912989528735501</v>
      </c>
      <c r="I2841">
        <v>42.673362322481303</v>
      </c>
      <c r="J2841">
        <v>10.8067105562486</v>
      </c>
      <c r="K2841">
        <v>13.3226007215042</v>
      </c>
      <c r="L2841">
        <v>11.8493033340706</v>
      </c>
      <c r="M2841">
        <v>87.567181695087598</v>
      </c>
      <c r="N2841">
        <v>1.9788035498210901</v>
      </c>
      <c r="O2841">
        <v>0.15408320493066599</v>
      </c>
      <c r="P2841">
        <v>152.20207253885999</v>
      </c>
      <c r="Q2841">
        <v>6.7246328687380003E-3</v>
      </c>
    </row>
    <row r="2842" spans="1:17" hidden="1" x14ac:dyDescent="0.3">
      <c r="A2842" t="s">
        <v>5896</v>
      </c>
      <c r="B2842" t="s">
        <v>5897</v>
      </c>
      <c r="C2842" t="str">
        <f>IFERROR(VLOOKUP(Table1[[#This Row],[Ticker]],[1]!Table2[[Symbol]:[Industry]],2,FALSE),"-")</f>
        <v>-</v>
      </c>
      <c r="D2842" t="s">
        <v>950</v>
      </c>
      <c r="E2842">
        <v>122.45754423</v>
      </c>
      <c r="F2842">
        <v>154.80000000000001</v>
      </c>
      <c r="G2842">
        <v>-43.5086680875459</v>
      </c>
      <c r="H2842">
        <v>16.454944195424702</v>
      </c>
      <c r="I2842">
        <v>-17.204541447055799</v>
      </c>
      <c r="J2842">
        <v>14.045452895710399</v>
      </c>
      <c r="K2842">
        <v>138.11725874780899</v>
      </c>
      <c r="L2842">
        <v>144.511257245237</v>
      </c>
      <c r="M2842">
        <v>82.852248734906297</v>
      </c>
      <c r="N2842">
        <v>2.2566328448553801</v>
      </c>
      <c r="O2842">
        <v>83.947028423772593</v>
      </c>
      <c r="P2842">
        <v>27.933884297520599</v>
      </c>
      <c r="Q2842">
        <v>2.5360274695014E-2</v>
      </c>
    </row>
    <row r="2843" spans="1:17" hidden="1" x14ac:dyDescent="0.3">
      <c r="A2843" t="s">
        <v>5898</v>
      </c>
      <c r="B2843" t="s">
        <v>5899</v>
      </c>
      <c r="C2843" t="str">
        <f>IFERROR(VLOOKUP(Table1[[#This Row],[Ticker]],[1]!Table2[[Symbol]:[Industry]],2,FALSE),"-")</f>
        <v>-</v>
      </c>
      <c r="D2843" t="s">
        <v>627</v>
      </c>
      <c r="E2843">
        <v>122.18468</v>
      </c>
      <c r="F2843">
        <v>69</v>
      </c>
      <c r="G2843">
        <v>-42.567364552465101</v>
      </c>
      <c r="H2843">
        <v>-3.8303604494642598</v>
      </c>
      <c r="I2843">
        <v>-14.189481133491</v>
      </c>
      <c r="J2843">
        <v>-7.0030956528381001</v>
      </c>
      <c r="K2843">
        <v>70.872059445927704</v>
      </c>
      <c r="M2843">
        <v>49.666588529151802</v>
      </c>
      <c r="N2843">
        <v>0.74987535316602905</v>
      </c>
      <c r="O2843">
        <v>40.463768115942003</v>
      </c>
      <c r="P2843">
        <v>49.1891891891892</v>
      </c>
    </row>
    <row r="2844" spans="1:17" hidden="1" x14ac:dyDescent="0.3">
      <c r="A2844" t="s">
        <v>5900</v>
      </c>
      <c r="B2844" t="s">
        <v>5901</v>
      </c>
      <c r="C2844" t="str">
        <f>IFERROR(VLOOKUP(Table1[[#This Row],[Ticker]],[1]!Table2[[Symbol]:[Industry]],2,FALSE),"-")</f>
        <v>-</v>
      </c>
      <c r="D2844" t="s">
        <v>127</v>
      </c>
      <c r="E2844">
        <v>121.5604206</v>
      </c>
      <c r="F2844">
        <v>213</v>
      </c>
      <c r="G2844">
        <v>147.589846657377</v>
      </c>
      <c r="H2844">
        <v>51.567539575808901</v>
      </c>
      <c r="I2844">
        <v>19.832056737368401</v>
      </c>
      <c r="J2844">
        <v>3.4959600850400099</v>
      </c>
      <c r="K2844">
        <v>177.206060782213</v>
      </c>
      <c r="L2844">
        <v>145.94391285662999</v>
      </c>
      <c r="M2844">
        <v>95.908643737681999</v>
      </c>
      <c r="N2844">
        <v>0.49609905020352701</v>
      </c>
      <c r="O2844">
        <v>0.915492957746466</v>
      </c>
      <c r="P2844">
        <v>196.946884148891</v>
      </c>
      <c r="Q2844">
        <v>0.100239245608442</v>
      </c>
    </row>
    <row r="2845" spans="1:17" hidden="1" x14ac:dyDescent="0.3">
      <c r="A2845" t="s">
        <v>5902</v>
      </c>
      <c r="B2845" t="s">
        <v>5903</v>
      </c>
      <c r="C2845" t="str">
        <f>IFERROR(VLOOKUP(Table1[[#This Row],[Ticker]],[1]!Table2[[Symbol]:[Industry]],2,FALSE),"-")</f>
        <v>-</v>
      </c>
      <c r="D2845" t="s">
        <v>257</v>
      </c>
      <c r="E2845">
        <v>121.31619075</v>
      </c>
      <c r="F2845">
        <v>20.11</v>
      </c>
      <c r="G2845">
        <v>-80.923482119108996</v>
      </c>
      <c r="H2845">
        <v>-5.8783013268220596</v>
      </c>
      <c r="I2845">
        <v>-4.6376616780312796</v>
      </c>
      <c r="J2845">
        <v>-5.6451798970461402</v>
      </c>
      <c r="K2845">
        <v>19.5142300927705</v>
      </c>
      <c r="L2845">
        <v>21.131744953388399</v>
      </c>
      <c r="M2845">
        <v>58.122918920479698</v>
      </c>
      <c r="N2845">
        <v>1.0777221998350299</v>
      </c>
      <c r="O2845">
        <v>126.255594231725</v>
      </c>
      <c r="P2845">
        <v>54.692307692307601</v>
      </c>
      <c r="Q2845">
        <v>0.150225024461771</v>
      </c>
    </row>
    <row r="2846" spans="1:17" hidden="1" x14ac:dyDescent="0.3">
      <c r="A2846" t="s">
        <v>5904</v>
      </c>
      <c r="B2846" t="s">
        <v>5905</v>
      </c>
      <c r="C2846" t="str">
        <f>IFERROR(VLOOKUP(Table1[[#This Row],[Ticker]],[1]!Table2[[Symbol]:[Industry]],2,FALSE),"-")</f>
        <v>-</v>
      </c>
      <c r="D2846" t="s">
        <v>405</v>
      </c>
      <c r="E2846">
        <v>120.96</v>
      </c>
      <c r="F2846">
        <v>328.25</v>
      </c>
      <c r="G2846">
        <v>68.707433889422703</v>
      </c>
      <c r="H2846">
        <v>5.2272286766745202</v>
      </c>
      <c r="I2846">
        <v>11.0755083488389</v>
      </c>
      <c r="J2846">
        <v>-1.1752649424672199</v>
      </c>
      <c r="K2846">
        <v>307.79778734379101</v>
      </c>
      <c r="L2846">
        <v>270.60349198429702</v>
      </c>
      <c r="M2846">
        <v>51.270605334134999</v>
      </c>
      <c r="N2846">
        <v>0.86348292610660105</v>
      </c>
      <c r="O2846">
        <v>15.460776846915399</v>
      </c>
      <c r="P2846">
        <v>122.54237288135501</v>
      </c>
      <c r="Q2846">
        <v>8.7674195027657997E-2</v>
      </c>
    </row>
    <row r="2847" spans="1:17" hidden="1" x14ac:dyDescent="0.3">
      <c r="A2847" t="s">
        <v>5906</v>
      </c>
      <c r="B2847" t="s">
        <v>5907</v>
      </c>
      <c r="C2847" t="str">
        <f>IFERROR(VLOOKUP(Table1[[#This Row],[Ticker]],[1]!Table2[[Symbol]:[Industry]],2,FALSE),"-")</f>
        <v>-</v>
      </c>
      <c r="E2847">
        <v>120.78715875</v>
      </c>
      <c r="F2847">
        <v>240</v>
      </c>
      <c r="G2847">
        <v>72.647142302908605</v>
      </c>
      <c r="H2847">
        <v>19.343381384634199</v>
      </c>
      <c r="I2847">
        <v>54.316407930182599</v>
      </c>
      <c r="J2847">
        <v>3.3558660926332702</v>
      </c>
      <c r="K2847">
        <v>219.067989796418</v>
      </c>
      <c r="L2847">
        <v>175.13586638052399</v>
      </c>
      <c r="M2847">
        <v>75.072848630374395</v>
      </c>
      <c r="N2847">
        <v>0.244366305513643</v>
      </c>
      <c r="O2847">
        <v>10.2708333333333</v>
      </c>
      <c r="P2847">
        <v>125.988700564971</v>
      </c>
      <c r="Q2847">
        <v>0.166265579566484</v>
      </c>
    </row>
    <row r="2848" spans="1:17" hidden="1" x14ac:dyDescent="0.3">
      <c r="A2848" t="s">
        <v>5908</v>
      </c>
      <c r="B2848" t="s">
        <v>5909</v>
      </c>
      <c r="C2848" t="str">
        <f>IFERROR(VLOOKUP(Table1[[#This Row],[Ticker]],[1]!Table2[[Symbol]:[Industry]],2,FALSE),"-")</f>
        <v>-</v>
      </c>
      <c r="D2848" t="s">
        <v>627</v>
      </c>
      <c r="E2848">
        <v>120.73248</v>
      </c>
      <c r="F2848">
        <v>176.5</v>
      </c>
      <c r="G2848">
        <v>-60.222613786661697</v>
      </c>
      <c r="H2848">
        <v>2.90982359025306</v>
      </c>
      <c r="I2848">
        <v>-34.7470134180614</v>
      </c>
      <c r="J2848">
        <v>-1.9134484038167201</v>
      </c>
      <c r="K2848">
        <v>176.81838301020699</v>
      </c>
      <c r="L2848">
        <v>189.17614611962901</v>
      </c>
      <c r="M2848">
        <v>49.631701278951297</v>
      </c>
      <c r="N2848">
        <v>1.1483417869683901</v>
      </c>
      <c r="O2848">
        <v>113.59773371104799</v>
      </c>
      <c r="P2848">
        <v>14.6103896103896</v>
      </c>
      <c r="Q2848">
        <v>3.5169479611219003E-2</v>
      </c>
    </row>
    <row r="2849" spans="1:17" hidden="1" x14ac:dyDescent="0.3">
      <c r="A2849" t="s">
        <v>5910</v>
      </c>
      <c r="B2849" t="s">
        <v>5911</v>
      </c>
      <c r="C2849" t="str">
        <f>IFERROR(VLOOKUP(Table1[[#This Row],[Ticker]],[1]!Table2[[Symbol]:[Industry]],2,FALSE),"-")</f>
        <v>-</v>
      </c>
      <c r="D2849" t="s">
        <v>204</v>
      </c>
      <c r="E2849">
        <v>120.3941916</v>
      </c>
      <c r="F2849">
        <v>114.4</v>
      </c>
      <c r="G2849">
        <v>-0.248209691316954</v>
      </c>
      <c r="H2849">
        <v>2.2894250814661898</v>
      </c>
      <c r="I2849">
        <v>-23.230510485817302</v>
      </c>
      <c r="J2849">
        <v>0.19168533504634</v>
      </c>
      <c r="K2849">
        <v>109.979838325429</v>
      </c>
      <c r="L2849">
        <v>110.87249982623</v>
      </c>
      <c r="M2849">
        <v>51.643792723314697</v>
      </c>
      <c r="N2849">
        <v>0.93620547527299502</v>
      </c>
      <c r="O2849">
        <v>48.339160839160797</v>
      </c>
      <c r="P2849">
        <v>42.5367555444804</v>
      </c>
      <c r="Q2849">
        <v>0.144170920081546</v>
      </c>
    </row>
    <row r="2850" spans="1:17" hidden="1" x14ac:dyDescent="0.3">
      <c r="A2850" t="s">
        <v>5912</v>
      </c>
      <c r="B2850" t="s">
        <v>5913</v>
      </c>
      <c r="C2850" t="str">
        <f>IFERROR(VLOOKUP(Table1[[#This Row],[Ticker]],[1]!Table2[[Symbol]:[Industry]],2,FALSE),"-")</f>
        <v>-</v>
      </c>
      <c r="D2850" t="s">
        <v>4560</v>
      </c>
      <c r="E2850">
        <v>119.928</v>
      </c>
      <c r="F2850">
        <v>303</v>
      </c>
      <c r="G2850">
        <v>117.608716676247</v>
      </c>
      <c r="H2850">
        <v>7.4879883264463798</v>
      </c>
      <c r="I2850">
        <v>108.70180330308401</v>
      </c>
      <c r="J2850">
        <v>1.15236071565106</v>
      </c>
      <c r="K2850">
        <v>253.75247151520301</v>
      </c>
      <c r="M2850">
        <v>39.5962849201279</v>
      </c>
      <c r="N2850">
        <v>0.29408512990602498</v>
      </c>
      <c r="O2850">
        <v>8.8778877887788692</v>
      </c>
      <c r="P2850">
        <v>206.06060606060601</v>
      </c>
    </row>
    <row r="2851" spans="1:17" hidden="1" x14ac:dyDescent="0.3">
      <c r="A2851" t="s">
        <v>5914</v>
      </c>
      <c r="B2851" t="s">
        <v>5915</v>
      </c>
      <c r="C2851" t="str">
        <f>IFERROR(VLOOKUP(Table1[[#This Row],[Ticker]],[1]!Table2[[Symbol]:[Industry]],2,FALSE),"-")</f>
        <v>-</v>
      </c>
      <c r="D2851" t="s">
        <v>21</v>
      </c>
      <c r="E2851">
        <v>119.8791468</v>
      </c>
      <c r="F2851">
        <v>95</v>
      </c>
      <c r="G2851">
        <v>-70.063945856749996</v>
      </c>
      <c r="H2851">
        <v>-6.2045367997840302</v>
      </c>
      <c r="I2851">
        <v>-55.340403420320001</v>
      </c>
      <c r="J2851">
        <v>-0.54169585031679601</v>
      </c>
      <c r="K2851">
        <v>100.13581018084</v>
      </c>
      <c r="L2851">
        <v>126.729470229611</v>
      </c>
      <c r="M2851">
        <v>70.0695382425139</v>
      </c>
      <c r="N2851">
        <v>0.97771110132559902</v>
      </c>
      <c r="O2851">
        <v>142.105263157894</v>
      </c>
      <c r="P2851">
        <v>12.880228136882099</v>
      </c>
      <c r="Q2851">
        <v>2.087049183143E-3</v>
      </c>
    </row>
    <row r="2852" spans="1:17" hidden="1" x14ac:dyDescent="0.3">
      <c r="A2852" t="s">
        <v>5916</v>
      </c>
      <c r="B2852" t="s">
        <v>5917</v>
      </c>
      <c r="C2852" t="str">
        <f>IFERROR(VLOOKUP(Table1[[#This Row],[Ticker]],[1]!Table2[[Symbol]:[Industry]],2,FALSE),"-")</f>
        <v>-</v>
      </c>
      <c r="D2852" t="s">
        <v>138</v>
      </c>
      <c r="E2852">
        <v>119.6287569</v>
      </c>
      <c r="F2852">
        <v>23.16</v>
      </c>
      <c r="G2852">
        <v>88.635642966331801</v>
      </c>
      <c r="H2852">
        <v>-7.6146366123552598</v>
      </c>
      <c r="I2852">
        <v>26.133561024978398</v>
      </c>
      <c r="J2852">
        <v>-8.3155316733959506</v>
      </c>
      <c r="K2852">
        <v>23.468255793472601</v>
      </c>
      <c r="L2852">
        <v>18.1397367421547</v>
      </c>
      <c r="M2852">
        <v>30.569370944082401</v>
      </c>
      <c r="N2852">
        <v>0.16179216692781601</v>
      </c>
      <c r="O2852">
        <v>26.3816925734024</v>
      </c>
      <c r="P2852">
        <v>148.49785407725301</v>
      </c>
      <c r="Q2852">
        <v>0.106130855643511</v>
      </c>
    </row>
    <row r="2853" spans="1:17" hidden="1" x14ac:dyDescent="0.3">
      <c r="A2853" t="s">
        <v>5918</v>
      </c>
      <c r="B2853" t="s">
        <v>5919</v>
      </c>
      <c r="C2853" t="str">
        <f>IFERROR(VLOOKUP(Table1[[#This Row],[Ticker]],[1]!Table2[[Symbol]:[Industry]],2,FALSE),"-")</f>
        <v>-</v>
      </c>
      <c r="D2853" t="s">
        <v>298</v>
      </c>
      <c r="E2853">
        <v>119.57655529500001</v>
      </c>
      <c r="F2853">
        <v>36.49</v>
      </c>
      <c r="G2853">
        <v>-40.4655688009504</v>
      </c>
      <c r="H2853">
        <v>0.46879878956815102</v>
      </c>
      <c r="I2853">
        <v>-49.768485406876003</v>
      </c>
      <c r="J2853">
        <v>-7.4557861371741598</v>
      </c>
      <c r="K2853">
        <v>37.326305335890197</v>
      </c>
      <c r="L2853">
        <v>42.1045222497983</v>
      </c>
      <c r="M2853">
        <v>47.803815976494697</v>
      </c>
      <c r="N2853">
        <v>1.5978155913775001</v>
      </c>
      <c r="O2853">
        <v>99.780761852562307</v>
      </c>
      <c r="P2853">
        <v>8.6335218815123405</v>
      </c>
      <c r="Q2853">
        <v>-9.8506022693710005E-2</v>
      </c>
    </row>
    <row r="2854" spans="1:17" hidden="1" x14ac:dyDescent="0.3">
      <c r="A2854" t="s">
        <v>5920</v>
      </c>
      <c r="B2854" t="s">
        <v>5921</v>
      </c>
      <c r="C2854" t="str">
        <f>IFERROR(VLOOKUP(Table1[[#This Row],[Ticker]],[1]!Table2[[Symbol]:[Industry]],2,FALSE),"-")</f>
        <v>-</v>
      </c>
      <c r="D2854" t="s">
        <v>627</v>
      </c>
      <c r="E2854">
        <v>119.24794034999999</v>
      </c>
      <c r="F2854">
        <v>192.4</v>
      </c>
      <c r="G2854">
        <v>103.474022904091</v>
      </c>
      <c r="H2854">
        <v>-3.3073918673218201</v>
      </c>
      <c r="I2854">
        <v>-31.845924869834601</v>
      </c>
      <c r="J2854">
        <v>7.8903995372672497</v>
      </c>
      <c r="K2854">
        <v>205.581152213943</v>
      </c>
      <c r="L2854">
        <v>178.71884379489299</v>
      </c>
      <c r="M2854">
        <v>63.9945314578706</v>
      </c>
      <c r="N2854">
        <v>0.76402667100341504</v>
      </c>
      <c r="O2854">
        <v>46.049896049895999</v>
      </c>
      <c r="P2854">
        <v>196</v>
      </c>
    </row>
    <row r="2855" spans="1:17" hidden="1" x14ac:dyDescent="0.3">
      <c r="A2855" t="s">
        <v>5922</v>
      </c>
      <c r="B2855" t="s">
        <v>5923</v>
      </c>
      <c r="C2855" t="str">
        <f>IFERROR(VLOOKUP(Table1[[#This Row],[Ticker]],[1]!Table2[[Symbol]:[Industry]],2,FALSE),"-")</f>
        <v>-</v>
      </c>
      <c r="D2855" t="s">
        <v>573</v>
      </c>
      <c r="E2855">
        <v>119.187</v>
      </c>
      <c r="F2855">
        <v>85</v>
      </c>
      <c r="G2855">
        <v>20.089277051544901</v>
      </c>
      <c r="H2855">
        <v>17.5703365234877</v>
      </c>
      <c r="I2855">
        <v>13.4598460173316</v>
      </c>
      <c r="J2855">
        <v>1.82546182029768</v>
      </c>
      <c r="K2855">
        <v>79.993480228278401</v>
      </c>
      <c r="L2855">
        <v>70.595076380420494</v>
      </c>
      <c r="M2855">
        <v>59.910620154906603</v>
      </c>
      <c r="N2855">
        <v>0.69458631256383996</v>
      </c>
      <c r="O2855">
        <v>14.705882352941099</v>
      </c>
      <c r="P2855">
        <v>70</v>
      </c>
    </row>
    <row r="2856" spans="1:17" hidden="1" x14ac:dyDescent="0.3">
      <c r="A2856" t="s">
        <v>5924</v>
      </c>
      <c r="B2856" t="s">
        <v>5925</v>
      </c>
      <c r="C2856" t="str">
        <f>IFERROR(VLOOKUP(Table1[[#This Row],[Ticker]],[1]!Table2[[Symbol]:[Industry]],2,FALSE),"-")</f>
        <v>-</v>
      </c>
      <c r="D2856" t="s">
        <v>573</v>
      </c>
      <c r="E2856">
        <v>119.13408</v>
      </c>
      <c r="F2856">
        <v>101.55</v>
      </c>
      <c r="G2856">
        <v>-20.852002321383999</v>
      </c>
      <c r="H2856">
        <v>-7.4139998876582203</v>
      </c>
      <c r="I2856">
        <v>-18.088756488519898</v>
      </c>
      <c r="J2856">
        <v>-7.7302850634594504</v>
      </c>
      <c r="K2856">
        <v>102.700601614231</v>
      </c>
      <c r="L2856">
        <v>102.729675218484</v>
      </c>
      <c r="M2856">
        <v>46.852314551275001</v>
      </c>
      <c r="N2856">
        <v>1.22996742671009</v>
      </c>
      <c r="O2856">
        <v>31.413096996553399</v>
      </c>
      <c r="P2856">
        <v>20.8928571428571</v>
      </c>
      <c r="Q2856">
        <v>-6.7928902693674006E-2</v>
      </c>
    </row>
    <row r="2857" spans="1:17" hidden="1" x14ac:dyDescent="0.3">
      <c r="A2857" t="s">
        <v>5926</v>
      </c>
      <c r="B2857" t="s">
        <v>5927</v>
      </c>
      <c r="C2857" t="str">
        <f>IFERROR(VLOOKUP(Table1[[#This Row],[Ticker]],[1]!Table2[[Symbol]:[Industry]],2,FALSE),"-")</f>
        <v>-</v>
      </c>
      <c r="D2857" t="s">
        <v>1570</v>
      </c>
      <c r="E2857">
        <v>118.822</v>
      </c>
      <c r="F2857">
        <v>1107.75</v>
      </c>
      <c r="G2857">
        <v>-19.246612225661899</v>
      </c>
      <c r="H2857">
        <v>-2.2295278129408498</v>
      </c>
      <c r="I2857">
        <v>-5.4836085193432398</v>
      </c>
      <c r="J2857">
        <v>-9.3212009553724702</v>
      </c>
      <c r="K2857">
        <v>1046.1484263684399</v>
      </c>
      <c r="L2857">
        <v>982.50266918583202</v>
      </c>
      <c r="M2857">
        <v>51.033245101165001</v>
      </c>
      <c r="N2857">
        <v>1.4224107036196301</v>
      </c>
      <c r="O2857">
        <v>5.6149853306251396</v>
      </c>
      <c r="P2857">
        <v>31.390107935001701</v>
      </c>
      <c r="Q2857">
        <v>3.7459320543175002E-2</v>
      </c>
    </row>
    <row r="2858" spans="1:17" hidden="1" x14ac:dyDescent="0.3">
      <c r="A2858" t="s">
        <v>5928</v>
      </c>
      <c r="B2858" t="s">
        <v>5929</v>
      </c>
      <c r="C2858" t="str">
        <f>IFERROR(VLOOKUP(Table1[[#This Row],[Ticker]],[1]!Table2[[Symbol]:[Industry]],2,FALSE),"-")</f>
        <v>-</v>
      </c>
      <c r="D2858" t="s">
        <v>46</v>
      </c>
      <c r="E2858">
        <v>118.792925</v>
      </c>
      <c r="F2858">
        <v>64.349999999999994</v>
      </c>
      <c r="G2858">
        <v>-69.861116172895507</v>
      </c>
      <c r="H2858">
        <v>-6.8240227181923503</v>
      </c>
      <c r="I2858">
        <v>-20.0091833568701</v>
      </c>
      <c r="J2858">
        <v>4.5462580486895101</v>
      </c>
      <c r="K2858">
        <v>60.749277732349299</v>
      </c>
      <c r="L2858">
        <v>88.067892611475003</v>
      </c>
      <c r="M2858">
        <v>59.827312051200302</v>
      </c>
      <c r="N2858">
        <v>0.390077139278031</v>
      </c>
      <c r="O2858">
        <v>84.926184926184902</v>
      </c>
      <c r="P2858">
        <v>138.333333333333</v>
      </c>
    </row>
    <row r="2859" spans="1:17" hidden="1" x14ac:dyDescent="0.3">
      <c r="A2859" t="s">
        <v>5930</v>
      </c>
      <c r="B2859" t="s">
        <v>5931</v>
      </c>
      <c r="C2859" t="str">
        <f>IFERROR(VLOOKUP(Table1[[#This Row],[Ticker]],[1]!Table2[[Symbol]:[Industry]],2,FALSE),"-")</f>
        <v>-</v>
      </c>
      <c r="D2859" t="s">
        <v>5414</v>
      </c>
      <c r="E2859">
        <v>118.41594375</v>
      </c>
      <c r="F2859">
        <v>193.95</v>
      </c>
      <c r="G2859">
        <v>-14.9452946718813</v>
      </c>
      <c r="H2859">
        <v>-1.7393623674566201</v>
      </c>
      <c r="I2859">
        <v>26.0696343771199</v>
      </c>
      <c r="J2859">
        <v>1.5210864239755499</v>
      </c>
      <c r="K2859">
        <v>182.95579368461301</v>
      </c>
      <c r="L2859">
        <v>155.066214602348</v>
      </c>
      <c r="M2859">
        <v>50.331833325641</v>
      </c>
      <c r="N2859">
        <v>0.52112110504336595</v>
      </c>
      <c r="O2859">
        <v>25.986078886310899</v>
      </c>
      <c r="P2859">
        <v>84.100616990982402</v>
      </c>
    </row>
    <row r="2860" spans="1:17" hidden="1" x14ac:dyDescent="0.3">
      <c r="A2860" t="s">
        <v>5932</v>
      </c>
      <c r="B2860" t="s">
        <v>5933</v>
      </c>
      <c r="C2860" t="str">
        <f>IFERROR(VLOOKUP(Table1[[#This Row],[Ticker]],[1]!Table2[[Symbol]:[Industry]],2,FALSE),"-")</f>
        <v>-</v>
      </c>
      <c r="D2860" t="s">
        <v>135</v>
      </c>
      <c r="E2860">
        <v>118.12116647000001</v>
      </c>
      <c r="F2860">
        <v>5.45</v>
      </c>
      <c r="G2860">
        <v>-5.1698936023625803</v>
      </c>
      <c r="H2860">
        <v>-9.0767039886383394</v>
      </c>
      <c r="I2860">
        <v>-27.3098299085942</v>
      </c>
      <c r="J2860">
        <v>-10.6170714707612</v>
      </c>
      <c r="K2860">
        <v>5.7273910539750901</v>
      </c>
      <c r="L2860">
        <v>5.8552081789610098</v>
      </c>
      <c r="M2860">
        <v>42.516240309007003</v>
      </c>
      <c r="N2860">
        <v>1.2199162712214699</v>
      </c>
      <c r="O2860">
        <v>92.660550458715505</v>
      </c>
      <c r="P2860">
        <v>29.761904761904699</v>
      </c>
      <c r="Q2860">
        <v>-7.5462452824122006E-2</v>
      </c>
    </row>
    <row r="2861" spans="1:17" hidden="1" x14ac:dyDescent="0.3">
      <c r="A2861" t="s">
        <v>5934</v>
      </c>
      <c r="B2861" t="s">
        <v>5935</v>
      </c>
      <c r="C2861" t="str">
        <f>IFERROR(VLOOKUP(Table1[[#This Row],[Ticker]],[1]!Table2[[Symbol]:[Industry]],2,FALSE),"-")</f>
        <v>-</v>
      </c>
      <c r="D2861" t="s">
        <v>627</v>
      </c>
      <c r="E2861">
        <v>117.92780999999999</v>
      </c>
      <c r="F2861">
        <v>35.090000000000003</v>
      </c>
      <c r="G2861">
        <v>59.622384012495601</v>
      </c>
      <c r="H2861">
        <v>-1.5745453662759801</v>
      </c>
      <c r="I2861">
        <v>14.9023411440372</v>
      </c>
      <c r="J2861">
        <v>1.3009740781457899</v>
      </c>
      <c r="K2861">
        <v>34.313874442060502</v>
      </c>
      <c r="L2861">
        <v>30.478345579372501</v>
      </c>
      <c r="M2861">
        <v>70.108345456401096</v>
      </c>
      <c r="N2861">
        <v>2.4544884661526001</v>
      </c>
      <c r="O2861">
        <v>20.262182958107701</v>
      </c>
      <c r="P2861">
        <v>92.802197802197796</v>
      </c>
      <c r="Q2861">
        <v>0.112653249714447</v>
      </c>
    </row>
    <row r="2862" spans="1:17" hidden="1" x14ac:dyDescent="0.3">
      <c r="A2862" t="s">
        <v>5936</v>
      </c>
      <c r="B2862" t="s">
        <v>5937</v>
      </c>
      <c r="C2862" t="str">
        <f>IFERROR(VLOOKUP(Table1[[#This Row],[Ticker]],[1]!Table2[[Symbol]:[Industry]],2,FALSE),"-")</f>
        <v>-</v>
      </c>
      <c r="D2862" t="s">
        <v>204</v>
      </c>
      <c r="E2862">
        <v>117.92766888499899</v>
      </c>
      <c r="F2862">
        <v>145.9</v>
      </c>
      <c r="G2862">
        <v>93.036485254701205</v>
      </c>
      <c r="H2862">
        <v>-8.8750565662016108</v>
      </c>
      <c r="I2862">
        <v>33.317293392764597</v>
      </c>
      <c r="J2862">
        <v>-6.4103781822404402</v>
      </c>
      <c r="K2862">
        <v>147.755879040895</v>
      </c>
      <c r="L2862">
        <v>122.917333166478</v>
      </c>
      <c r="M2862">
        <v>32.926120092238698</v>
      </c>
      <c r="N2862">
        <v>0.568216014185705</v>
      </c>
      <c r="O2862">
        <v>23.0294722412611</v>
      </c>
      <c r="P2862">
        <v>131.587301587301</v>
      </c>
      <c r="Q2862">
        <v>0.20507562796473899</v>
      </c>
    </row>
    <row r="2863" spans="1:17" hidden="1" x14ac:dyDescent="0.3">
      <c r="A2863" t="s">
        <v>5938</v>
      </c>
      <c r="B2863" t="s">
        <v>5939</v>
      </c>
      <c r="C2863" t="str">
        <f>IFERROR(VLOOKUP(Table1[[#This Row],[Ticker]],[1]!Table2[[Symbol]:[Industry]],2,FALSE),"-")</f>
        <v>-</v>
      </c>
      <c r="D2863" t="s">
        <v>54</v>
      </c>
      <c r="E2863">
        <v>117.85657500000001</v>
      </c>
      <c r="F2863">
        <v>187.15</v>
      </c>
      <c r="G2863">
        <v>16.043989413845999</v>
      </c>
      <c r="H2863">
        <v>8.8007317723979206</v>
      </c>
      <c r="I2863">
        <v>5.2383226071289801</v>
      </c>
      <c r="J2863">
        <v>-1.73420287087684</v>
      </c>
      <c r="K2863">
        <v>187.305409430483</v>
      </c>
      <c r="L2863">
        <v>171.199546889522</v>
      </c>
      <c r="M2863">
        <v>52.000214990342002</v>
      </c>
      <c r="N2863">
        <v>2.0651830265708102</v>
      </c>
      <c r="O2863">
        <v>64.146406625701303</v>
      </c>
      <c r="P2863">
        <v>77.899239543726196</v>
      </c>
      <c r="Q2863">
        <v>3.8386383073030002E-2</v>
      </c>
    </row>
    <row r="2864" spans="1:17" hidden="1" x14ac:dyDescent="0.3">
      <c r="A2864" t="s">
        <v>5940</v>
      </c>
      <c r="B2864" t="s">
        <v>5941</v>
      </c>
      <c r="C2864" t="str">
        <f>IFERROR(VLOOKUP(Table1[[#This Row],[Ticker]],[1]!Table2[[Symbol]:[Industry]],2,FALSE),"-")</f>
        <v>-</v>
      </c>
      <c r="D2864" t="s">
        <v>1351</v>
      </c>
      <c r="E2864">
        <v>117.64</v>
      </c>
      <c r="F2864">
        <v>204.4</v>
      </c>
      <c r="G2864">
        <v>0.74424781177884103</v>
      </c>
      <c r="H2864">
        <v>11.190919862172599</v>
      </c>
      <c r="I2864">
        <v>17.311697869183401</v>
      </c>
      <c r="J2864">
        <v>7.1306099405402099</v>
      </c>
      <c r="K2864">
        <v>176.67026270877</v>
      </c>
      <c r="M2864">
        <v>51.757094147651301</v>
      </c>
      <c r="O2864">
        <v>24.266144814090001</v>
      </c>
      <c r="P2864">
        <v>43.994364212750902</v>
      </c>
    </row>
    <row r="2865" spans="1:17" hidden="1" x14ac:dyDescent="0.3">
      <c r="A2865" t="s">
        <v>5942</v>
      </c>
      <c r="B2865" t="s">
        <v>5943</v>
      </c>
      <c r="C2865" t="str">
        <f>IFERROR(VLOOKUP(Table1[[#This Row],[Ticker]],[1]!Table2[[Symbol]:[Industry]],2,FALSE),"-")</f>
        <v>-</v>
      </c>
      <c r="D2865" t="s">
        <v>989</v>
      </c>
      <c r="E2865">
        <v>117.4388119</v>
      </c>
      <c r="F2865">
        <v>27.11</v>
      </c>
      <c r="G2865">
        <v>-38.967084783274601</v>
      </c>
      <c r="H2865">
        <v>2.7827082328380701</v>
      </c>
      <c r="I2865">
        <v>-26.945575176733001</v>
      </c>
      <c r="J2865">
        <v>8.8085358166880994</v>
      </c>
      <c r="K2865">
        <v>26.996440218927301</v>
      </c>
      <c r="L2865">
        <v>28.203217285597599</v>
      </c>
      <c r="M2865">
        <v>81.9088702585384</v>
      </c>
      <c r="N2865">
        <v>0.43989063599280298</v>
      </c>
      <c r="O2865">
        <v>42.014016967908503</v>
      </c>
      <c r="P2865">
        <v>18.643326039387201</v>
      </c>
      <c r="Q2865">
        <v>1.4696638132020001E-2</v>
      </c>
    </row>
    <row r="2866" spans="1:17" hidden="1" x14ac:dyDescent="0.3">
      <c r="A2866" t="s">
        <v>5944</v>
      </c>
      <c r="B2866" t="s">
        <v>5945</v>
      </c>
      <c r="C2866" t="str">
        <f>IFERROR(VLOOKUP(Table1[[#This Row],[Ticker]],[1]!Table2[[Symbol]:[Industry]],2,FALSE),"-")</f>
        <v>-</v>
      </c>
      <c r="D2866" t="s">
        <v>535</v>
      </c>
      <c r="E2866">
        <v>117.378580748</v>
      </c>
      <c r="F2866">
        <v>130.01</v>
      </c>
      <c r="G2866">
        <v>61.918153782170798</v>
      </c>
      <c r="H2866">
        <v>-7.3079963878056597E-2</v>
      </c>
      <c r="I2866">
        <v>9.3802181232707298</v>
      </c>
      <c r="J2866">
        <v>-9.6750858248282707</v>
      </c>
      <c r="K2866">
        <v>126.97205929043901</v>
      </c>
      <c r="L2866">
        <v>109.116931695502</v>
      </c>
      <c r="M2866">
        <v>52.3777672838456</v>
      </c>
      <c r="N2866">
        <v>0.300476844326801</v>
      </c>
      <c r="O2866">
        <v>26.951772940543002</v>
      </c>
      <c r="P2866">
        <v>114.184514003294</v>
      </c>
      <c r="Q2866">
        <v>9.1310699416892002E-2</v>
      </c>
    </row>
    <row r="2867" spans="1:17" hidden="1" x14ac:dyDescent="0.3">
      <c r="A2867" t="s">
        <v>5946</v>
      </c>
      <c r="B2867" t="s">
        <v>5947</v>
      </c>
      <c r="C2867" t="str">
        <f>IFERROR(VLOOKUP(Table1[[#This Row],[Ticker]],[1]!Table2[[Symbol]:[Industry]],2,FALSE),"-")</f>
        <v>-</v>
      </c>
      <c r="D2867" t="s">
        <v>46</v>
      </c>
      <c r="E2867">
        <v>117.314538</v>
      </c>
      <c r="F2867">
        <v>77.64</v>
      </c>
      <c r="G2867">
        <v>-1.7548414414087701</v>
      </c>
      <c r="H2867">
        <v>69.482597490866794</v>
      </c>
      <c r="I2867">
        <v>22.466141155013599</v>
      </c>
      <c r="J2867">
        <v>33.057031081356101</v>
      </c>
      <c r="K2867">
        <v>55.236427233308802</v>
      </c>
      <c r="L2867">
        <v>56.000848097622601</v>
      </c>
      <c r="M2867">
        <v>94.364720843796505</v>
      </c>
      <c r="N2867">
        <v>3.8192194170641902</v>
      </c>
      <c r="O2867">
        <v>9.4796496651210695</v>
      </c>
      <c r="P2867">
        <v>86.814244465832502</v>
      </c>
      <c r="Q2867">
        <v>9.2305711427386E-2</v>
      </c>
    </row>
    <row r="2868" spans="1:17" hidden="1" x14ac:dyDescent="0.3">
      <c r="A2868" t="s">
        <v>5948</v>
      </c>
      <c r="B2868" t="s">
        <v>5949</v>
      </c>
      <c r="C2868" t="str">
        <f>IFERROR(VLOOKUP(Table1[[#This Row],[Ticker]],[1]!Table2[[Symbol]:[Industry]],2,FALSE),"-")</f>
        <v>-</v>
      </c>
      <c r="D2868" t="s">
        <v>405</v>
      </c>
      <c r="E2868">
        <v>117.218259977999</v>
      </c>
      <c r="F2868">
        <v>5.32</v>
      </c>
      <c r="G2868">
        <v>-20.2758924914571</v>
      </c>
      <c r="H2868">
        <v>-1.94597393770455</v>
      </c>
      <c r="I2868">
        <v>-35.252727223543403</v>
      </c>
      <c r="J2868">
        <v>-2.4089942521673602</v>
      </c>
      <c r="K2868">
        <v>5.3857126136924496</v>
      </c>
      <c r="L2868">
        <v>5.3115977260556804</v>
      </c>
      <c r="M2868">
        <v>41.688985632177399</v>
      </c>
      <c r="N2868">
        <v>0.63645024345749601</v>
      </c>
      <c r="O2868">
        <v>78.195488721804495</v>
      </c>
      <c r="P2868">
        <v>34.683544303797397</v>
      </c>
      <c r="Q2868">
        <v>5.0169101826109001E-2</v>
      </c>
    </row>
    <row r="2869" spans="1:17" hidden="1" x14ac:dyDescent="0.3">
      <c r="A2869" t="s">
        <v>5950</v>
      </c>
      <c r="B2869" t="s">
        <v>5951</v>
      </c>
      <c r="C2869" t="str">
        <f>IFERROR(VLOOKUP(Table1[[#This Row],[Ticker]],[1]!Table2[[Symbol]:[Industry]],2,FALSE),"-")</f>
        <v>-</v>
      </c>
      <c r="D2869" t="s">
        <v>276</v>
      </c>
      <c r="E2869">
        <v>117.14973153</v>
      </c>
      <c r="F2869">
        <v>117.04</v>
      </c>
      <c r="G2869">
        <v>-34.987728439281298</v>
      </c>
      <c r="H2869">
        <v>-9.9459739377045597</v>
      </c>
      <c r="I2869">
        <v>-11.959424691762999</v>
      </c>
      <c r="J2869">
        <v>-1.25461643788086</v>
      </c>
      <c r="K2869">
        <v>123.365499366709</v>
      </c>
      <c r="L2869">
        <v>122.680927375972</v>
      </c>
      <c r="M2869">
        <v>36.018391110146297</v>
      </c>
      <c r="N2869">
        <v>0.71749402333911905</v>
      </c>
      <c r="O2869">
        <v>40.977443609022501</v>
      </c>
      <c r="P2869">
        <v>22.4908424908425</v>
      </c>
      <c r="Q2869">
        <v>5.0071746871541999E-2</v>
      </c>
    </row>
    <row r="2870" spans="1:17" hidden="1" x14ac:dyDescent="0.3">
      <c r="A2870" t="s">
        <v>5952</v>
      </c>
      <c r="B2870" t="s">
        <v>5953</v>
      </c>
      <c r="C2870" t="str">
        <f>IFERROR(VLOOKUP(Table1[[#This Row],[Ticker]],[1]!Table2[[Symbol]:[Industry]],2,FALSE),"-")</f>
        <v>-</v>
      </c>
      <c r="D2870" t="s">
        <v>405</v>
      </c>
      <c r="E2870">
        <v>116.783379</v>
      </c>
      <c r="F2870">
        <v>176.35</v>
      </c>
      <c r="G2870">
        <v>-3.0692442517132199</v>
      </c>
      <c r="H2870">
        <v>-11.541021655011701</v>
      </c>
      <c r="I2870">
        <v>-12.3809493751096</v>
      </c>
      <c r="J2870">
        <v>-2.0183724594534902</v>
      </c>
      <c r="K2870">
        <v>183.99056916945301</v>
      </c>
      <c r="L2870">
        <v>172.50241712466899</v>
      </c>
      <c r="M2870">
        <v>39.880019465581398</v>
      </c>
      <c r="N2870">
        <v>1.5452441588286601</v>
      </c>
      <c r="O2870">
        <v>35.525942727530399</v>
      </c>
      <c r="P2870">
        <v>55.374449339206997</v>
      </c>
      <c r="Q2870">
        <v>0.12627324286104599</v>
      </c>
    </row>
    <row r="2871" spans="1:17" hidden="1" x14ac:dyDescent="0.3">
      <c r="A2871" t="s">
        <v>5954</v>
      </c>
      <c r="B2871" t="s">
        <v>5955</v>
      </c>
      <c r="C2871" t="str">
        <f>IFERROR(VLOOKUP(Table1[[#This Row],[Ticker]],[1]!Table2[[Symbol]:[Industry]],2,FALSE),"-")</f>
        <v>-</v>
      </c>
      <c r="D2871" t="s">
        <v>1570</v>
      </c>
      <c r="E2871">
        <v>116.749150485999</v>
      </c>
      <c r="F2871">
        <v>84.5</v>
      </c>
      <c r="G2871">
        <v>-13.6909146233836</v>
      </c>
      <c r="H2871">
        <v>0.77936672987889599</v>
      </c>
      <c r="I2871">
        <v>-53.581062486991499</v>
      </c>
      <c r="J2871">
        <v>6.1301089803665301</v>
      </c>
      <c r="K2871">
        <v>81.449236831752003</v>
      </c>
      <c r="L2871">
        <v>83.366786677970893</v>
      </c>
      <c r="M2871">
        <v>61.135410201849297</v>
      </c>
      <c r="N2871">
        <v>0.49306625577812002</v>
      </c>
      <c r="O2871">
        <v>76.035502958579798</v>
      </c>
      <c r="P2871">
        <v>40.8333333333333</v>
      </c>
      <c r="Q2871">
        <v>4.5996947974723999E-2</v>
      </c>
    </row>
    <row r="2872" spans="1:17" hidden="1" x14ac:dyDescent="0.3">
      <c r="A2872" t="s">
        <v>5956</v>
      </c>
      <c r="B2872" t="s">
        <v>5957</v>
      </c>
      <c r="C2872" t="str">
        <f>IFERROR(VLOOKUP(Table1[[#This Row],[Ticker]],[1]!Table2[[Symbol]:[Industry]],2,FALSE),"-")</f>
        <v>-</v>
      </c>
      <c r="D2872" t="s">
        <v>4430</v>
      </c>
      <c r="E2872">
        <v>116.69387999999999</v>
      </c>
      <c r="F2872">
        <v>58.81</v>
      </c>
      <c r="G2872">
        <v>25.729627928737901</v>
      </c>
      <c r="H2872">
        <v>12.1554085507747</v>
      </c>
      <c r="I2872">
        <v>62.044305848082203</v>
      </c>
      <c r="J2872">
        <v>-5.5726648382937096</v>
      </c>
      <c r="K2872">
        <v>52.296284929900601</v>
      </c>
      <c r="L2872">
        <v>38.645812111092503</v>
      </c>
      <c r="M2872">
        <v>39.914726905281597</v>
      </c>
      <c r="N2872">
        <v>7.8660523654343097E-3</v>
      </c>
      <c r="O2872">
        <v>32.630505016153698</v>
      </c>
      <c r="P2872">
        <v>134.30278884462101</v>
      </c>
      <c r="Q2872">
        <v>0.120244188795311</v>
      </c>
    </row>
    <row r="2873" spans="1:17" hidden="1" x14ac:dyDescent="0.3">
      <c r="A2873" t="s">
        <v>5958</v>
      </c>
      <c r="B2873" t="s">
        <v>5959</v>
      </c>
      <c r="C2873" t="str">
        <f>IFERROR(VLOOKUP(Table1[[#This Row],[Ticker]],[1]!Table2[[Symbol]:[Industry]],2,FALSE),"-")</f>
        <v>-</v>
      </c>
      <c r="D2873" t="s">
        <v>405</v>
      </c>
      <c r="E2873">
        <v>116.5928505</v>
      </c>
      <c r="F2873">
        <v>116.5</v>
      </c>
      <c r="G2873">
        <v>-22.201801401120399</v>
      </c>
      <c r="H2873">
        <v>1.9333364071230199</v>
      </c>
      <c r="I2873">
        <v>-7.9349000072932601</v>
      </c>
      <c r="J2873">
        <v>11.5088465218947</v>
      </c>
      <c r="K2873">
        <v>115.436366928136</v>
      </c>
      <c r="L2873">
        <v>122.474894794611</v>
      </c>
      <c r="M2873">
        <v>63.773369561610103</v>
      </c>
      <c r="N2873">
        <v>1.3430887753292</v>
      </c>
      <c r="O2873">
        <v>52.343347639484897</v>
      </c>
      <c r="P2873">
        <v>26.906318082788601</v>
      </c>
      <c r="Q2873">
        <v>7.5817089266114995E-2</v>
      </c>
    </row>
    <row r="2874" spans="1:17" hidden="1" x14ac:dyDescent="0.3">
      <c r="A2874" t="s">
        <v>5960</v>
      </c>
      <c r="B2874" t="s">
        <v>5961</v>
      </c>
      <c r="C2874" t="str">
        <f>IFERROR(VLOOKUP(Table1[[#This Row],[Ticker]],[1]!Table2[[Symbol]:[Industry]],2,FALSE),"-")</f>
        <v>-</v>
      </c>
      <c r="D2874" t="s">
        <v>222</v>
      </c>
      <c r="E2874">
        <v>115.65183500000001</v>
      </c>
      <c r="F2874">
        <v>1033.8499999999999</v>
      </c>
      <c r="G2874">
        <v>-19.282999180436299</v>
      </c>
      <c r="H2874">
        <v>5.2758587574035802</v>
      </c>
      <c r="I2874">
        <v>-2.9480714340180301</v>
      </c>
      <c r="J2874">
        <v>-3.7078061866748899</v>
      </c>
      <c r="K2874">
        <v>972.60876270953202</v>
      </c>
      <c r="L2874">
        <v>936.85759116652196</v>
      </c>
      <c r="M2874">
        <v>49.003656606781</v>
      </c>
      <c r="N2874">
        <v>0.69897463329485598</v>
      </c>
      <c r="O2874">
        <v>8.4296561396720993</v>
      </c>
      <c r="P2874">
        <v>38.669438669438598</v>
      </c>
      <c r="Q2874">
        <v>-1.6652390262739E-2</v>
      </c>
    </row>
    <row r="2875" spans="1:17" hidden="1" x14ac:dyDescent="0.3">
      <c r="A2875" t="s">
        <v>5962</v>
      </c>
      <c r="B2875" t="s">
        <v>5963</v>
      </c>
      <c r="C2875" t="str">
        <f>IFERROR(VLOOKUP(Table1[[#This Row],[Ticker]],[1]!Table2[[Symbol]:[Industry]],2,FALSE),"-")</f>
        <v>-</v>
      </c>
      <c r="D2875" t="s">
        <v>5964</v>
      </c>
      <c r="E2875">
        <v>115.2775712</v>
      </c>
      <c r="F2875">
        <v>357.25</v>
      </c>
      <c r="G2875">
        <v>-33.603422439117203</v>
      </c>
      <c r="H2875">
        <v>-18.820829362178301</v>
      </c>
      <c r="I2875">
        <v>-56.325591183835897</v>
      </c>
      <c r="J2875">
        <v>-9.6094931896153799</v>
      </c>
      <c r="K2875">
        <v>387.74787532037402</v>
      </c>
      <c r="L2875">
        <v>375.62943250684299</v>
      </c>
      <c r="M2875">
        <v>43.1310879265747</v>
      </c>
      <c r="N2875">
        <v>0.70733557265142399</v>
      </c>
      <c r="O2875">
        <v>84.114765570328899</v>
      </c>
      <c r="P2875">
        <v>72.584541062801904</v>
      </c>
    </row>
    <row r="2876" spans="1:17" hidden="1" x14ac:dyDescent="0.3">
      <c r="A2876" t="s">
        <v>5965</v>
      </c>
      <c r="B2876" t="s">
        <v>5966</v>
      </c>
      <c r="C2876" t="str">
        <f>IFERROR(VLOOKUP(Table1[[#This Row],[Ticker]],[1]!Table2[[Symbol]:[Industry]],2,FALSE),"-")</f>
        <v>-</v>
      </c>
      <c r="D2876" t="s">
        <v>124</v>
      </c>
      <c r="E2876">
        <v>115.15927005</v>
      </c>
      <c r="F2876">
        <v>121.8</v>
      </c>
      <c r="G2876">
        <v>250.99767128205099</v>
      </c>
      <c r="H2876">
        <v>29.404366946394799</v>
      </c>
      <c r="I2876">
        <v>200.32282610064999</v>
      </c>
      <c r="J2876">
        <v>7.5643067427670996</v>
      </c>
      <c r="K2876">
        <v>85.822857874118895</v>
      </c>
      <c r="L2876">
        <v>47.819336823859501</v>
      </c>
      <c r="M2876">
        <v>96.298374162929605</v>
      </c>
      <c r="N2876">
        <v>1.44834518093066</v>
      </c>
      <c r="O2876">
        <v>0</v>
      </c>
      <c r="P2876">
        <v>280.031201248049</v>
      </c>
      <c r="Q2876">
        <v>0.28373812862001202</v>
      </c>
    </row>
    <row r="2877" spans="1:17" hidden="1" x14ac:dyDescent="0.3">
      <c r="A2877" t="s">
        <v>5967</v>
      </c>
      <c r="B2877" t="s">
        <v>5968</v>
      </c>
      <c r="C2877" t="str">
        <f>IFERROR(VLOOKUP(Table1[[#This Row],[Ticker]],[1]!Table2[[Symbol]:[Industry]],2,FALSE),"-")</f>
        <v>-</v>
      </c>
      <c r="D2877" t="s">
        <v>5799</v>
      </c>
      <c r="E2877">
        <v>114.9714</v>
      </c>
      <c r="F2877">
        <v>78</v>
      </c>
      <c r="G2877">
        <v>-51.421589667491403</v>
      </c>
      <c r="H2877">
        <v>-0.89334235875719503</v>
      </c>
      <c r="I2877">
        <v>-41.556988999503297</v>
      </c>
      <c r="J2877">
        <v>-3.3689868605014599</v>
      </c>
      <c r="K2877">
        <v>80.088671616800198</v>
      </c>
      <c r="L2877">
        <v>90.784443097024194</v>
      </c>
      <c r="M2877">
        <v>43.181197111842302</v>
      </c>
      <c r="N2877">
        <v>0.536757092565748</v>
      </c>
      <c r="O2877">
        <v>88.461538461538396</v>
      </c>
      <c r="P2877">
        <v>8.3333333333333197</v>
      </c>
      <c r="Q2877">
        <v>6.5348500757649003E-2</v>
      </c>
    </row>
    <row r="2878" spans="1:17" hidden="1" x14ac:dyDescent="0.3">
      <c r="A2878" t="s">
        <v>5969</v>
      </c>
      <c r="B2878" t="s">
        <v>5970</v>
      </c>
      <c r="C2878" t="str">
        <f>IFERROR(VLOOKUP(Table1[[#This Row],[Ticker]],[1]!Table2[[Symbol]:[Industry]],2,FALSE),"-")</f>
        <v>-</v>
      </c>
      <c r="D2878" t="s">
        <v>180</v>
      </c>
      <c r="E2878">
        <v>114.79533000000001</v>
      </c>
      <c r="F2878">
        <v>48.7</v>
      </c>
      <c r="G2878">
        <v>-19.595327718807901</v>
      </c>
      <c r="H2878">
        <v>-2.9263660945673</v>
      </c>
      <c r="I2878">
        <v>-22.280894723409101</v>
      </c>
      <c r="J2878">
        <v>-1.8549489724333501</v>
      </c>
      <c r="K2878">
        <v>50.078990615658903</v>
      </c>
      <c r="L2878">
        <v>47.420256243683603</v>
      </c>
      <c r="M2878">
        <v>45.853266027958703</v>
      </c>
      <c r="N2878">
        <v>0.70618103700810397</v>
      </c>
      <c r="O2878">
        <v>42.299794661190901</v>
      </c>
      <c r="P2878">
        <v>45.156482861400903</v>
      </c>
      <c r="Q2878">
        <v>-1.6512711578696999E-2</v>
      </c>
    </row>
    <row r="2879" spans="1:17" hidden="1" x14ac:dyDescent="0.3">
      <c r="A2879" t="s">
        <v>5971</v>
      </c>
      <c r="B2879" t="s">
        <v>5972</v>
      </c>
      <c r="C2879" t="str">
        <f>IFERROR(VLOOKUP(Table1[[#This Row],[Ticker]],[1]!Table2[[Symbol]:[Industry]],2,FALSE),"-")</f>
        <v>-</v>
      </c>
      <c r="D2879" t="s">
        <v>51</v>
      </c>
      <c r="E2879">
        <v>114.620744811999</v>
      </c>
      <c r="F2879">
        <v>36.18</v>
      </c>
      <c r="G2879">
        <v>-8.8341944178261897</v>
      </c>
      <c r="H2879">
        <v>-8.1766639480032204</v>
      </c>
      <c r="I2879">
        <v>-22.778424975525301</v>
      </c>
      <c r="J2879">
        <v>-5.4927929219087197</v>
      </c>
      <c r="K2879">
        <v>37.181226704528001</v>
      </c>
      <c r="L2879">
        <v>36.249835368194098</v>
      </c>
      <c r="M2879">
        <v>36.632379571801799</v>
      </c>
      <c r="N2879">
        <v>1.10750223542825</v>
      </c>
      <c r="O2879">
        <v>34.051962410171299</v>
      </c>
      <c r="P2879">
        <v>35.505617977527997</v>
      </c>
      <c r="Q2879">
        <v>6.0221438704956998E-2</v>
      </c>
    </row>
    <row r="2880" spans="1:17" hidden="1" x14ac:dyDescent="0.3">
      <c r="A2880" t="s">
        <v>5973</v>
      </c>
      <c r="B2880" t="s">
        <v>5974</v>
      </c>
      <c r="C2880" t="str">
        <f>IFERROR(VLOOKUP(Table1[[#This Row],[Ticker]],[1]!Table2[[Symbol]:[Industry]],2,FALSE),"-")</f>
        <v>-</v>
      </c>
      <c r="D2880" t="s">
        <v>3576</v>
      </c>
      <c r="E2880">
        <v>114.55116807</v>
      </c>
      <c r="F2880">
        <v>51.23</v>
      </c>
      <c r="G2880">
        <v>45.812886416253598</v>
      </c>
      <c r="H2880">
        <v>6.1014635887672801</v>
      </c>
      <c r="I2880">
        <v>-6.7718360464114999</v>
      </c>
      <c r="J2880">
        <v>-15.051905149677699</v>
      </c>
      <c r="K2880">
        <v>49.554806325047103</v>
      </c>
      <c r="L2880">
        <v>43.697133217202897</v>
      </c>
      <c r="M2880">
        <v>58.407207983533198</v>
      </c>
      <c r="N2880">
        <v>2.54611239400126</v>
      </c>
      <c r="O2880">
        <v>16.435682217450701</v>
      </c>
      <c r="P2880">
        <v>119.87124463519299</v>
      </c>
      <c r="Q2880">
        <v>0.166184278118998</v>
      </c>
    </row>
    <row r="2881" spans="1:17" hidden="1" x14ac:dyDescent="0.3">
      <c r="A2881" t="s">
        <v>5975</v>
      </c>
      <c r="B2881" t="s">
        <v>5976</v>
      </c>
      <c r="C2881" t="str">
        <f>IFERROR(VLOOKUP(Table1[[#This Row],[Ticker]],[1]!Table2[[Symbol]:[Industry]],2,FALSE),"-")</f>
        <v>-</v>
      </c>
      <c r="D2881" t="s">
        <v>428</v>
      </c>
      <c r="E2881">
        <v>114.454825625</v>
      </c>
      <c r="F2881">
        <v>105.05</v>
      </c>
      <c r="G2881">
        <v>103.275182992868</v>
      </c>
      <c r="H2881">
        <v>5.6133763330159603</v>
      </c>
      <c r="I2881">
        <v>9.99836401772885</v>
      </c>
      <c r="J2881">
        <v>1.7944159320867501</v>
      </c>
      <c r="K2881">
        <v>100.221876261413</v>
      </c>
      <c r="L2881">
        <v>87.107696417143202</v>
      </c>
      <c r="M2881">
        <v>61.488824900229801</v>
      </c>
      <c r="N2881">
        <v>0.203817868004117</v>
      </c>
      <c r="O2881">
        <v>27.415516420751999</v>
      </c>
      <c r="P2881">
        <v>144.302325581395</v>
      </c>
      <c r="Q2881">
        <v>7.7814714877159005E-2</v>
      </c>
    </row>
    <row r="2882" spans="1:17" hidden="1" x14ac:dyDescent="0.3">
      <c r="A2882" t="s">
        <v>5977</v>
      </c>
      <c r="B2882" t="s">
        <v>5978</v>
      </c>
      <c r="C2882" t="str">
        <f>IFERROR(VLOOKUP(Table1[[#This Row],[Ticker]],[1]!Table2[[Symbol]:[Industry]],2,FALSE),"-")</f>
        <v>-</v>
      </c>
      <c r="E2882">
        <v>114.3170112</v>
      </c>
      <c r="F2882">
        <v>2.66</v>
      </c>
      <c r="G2882">
        <v>-17.723152156338401</v>
      </c>
      <c r="H2882">
        <v>-7.57977675460595</v>
      </c>
      <c r="I2882">
        <v>-25.8211287685291</v>
      </c>
      <c r="J2882">
        <v>-2.415678565421</v>
      </c>
      <c r="K2882">
        <v>2.6882204374798002</v>
      </c>
      <c r="L2882">
        <v>2.7316599405353799</v>
      </c>
      <c r="M2882">
        <v>31.569339543772799</v>
      </c>
      <c r="N2882">
        <v>0.80189861262017503</v>
      </c>
      <c r="O2882">
        <v>63.533834586466099</v>
      </c>
      <c r="P2882">
        <v>29.126213592233</v>
      </c>
      <c r="Q2882">
        <v>3.8552707187541002E-2</v>
      </c>
    </row>
    <row r="2883" spans="1:17" hidden="1" x14ac:dyDescent="0.3">
      <c r="A2883" t="s">
        <v>5979</v>
      </c>
      <c r="B2883" t="s">
        <v>5980</v>
      </c>
      <c r="C2883" t="str">
        <f>IFERROR(VLOOKUP(Table1[[#This Row],[Ticker]],[1]!Table2[[Symbol]:[Industry]],2,FALSE),"-")</f>
        <v>-</v>
      </c>
      <c r="D2883" t="s">
        <v>627</v>
      </c>
      <c r="E2883">
        <v>114.21558097499999</v>
      </c>
      <c r="F2883">
        <v>143.5</v>
      </c>
      <c r="G2883">
        <v>109.606575401139</v>
      </c>
      <c r="H2883">
        <v>22.683239545441499</v>
      </c>
      <c r="I2883">
        <v>55.7439775289862</v>
      </c>
      <c r="J2883">
        <v>3.4293266419247699</v>
      </c>
      <c r="K2883">
        <v>116.23146114147799</v>
      </c>
      <c r="L2883">
        <v>94.403697405886106</v>
      </c>
      <c r="M2883">
        <v>71.566885227176002</v>
      </c>
      <c r="N2883">
        <v>1.31368242391499</v>
      </c>
      <c r="O2883">
        <v>5.8536585365853702</v>
      </c>
      <c r="P2883">
        <v>158.55855855855799</v>
      </c>
      <c r="Q2883">
        <v>5.6086924908103998E-2</v>
      </c>
    </row>
    <row r="2884" spans="1:17" hidden="1" x14ac:dyDescent="0.3">
      <c r="A2884" t="s">
        <v>5981</v>
      </c>
      <c r="B2884" t="s">
        <v>5982</v>
      </c>
      <c r="C2884" t="str">
        <f>IFERROR(VLOOKUP(Table1[[#This Row],[Ticker]],[1]!Table2[[Symbol]:[Industry]],2,FALSE),"-")</f>
        <v>-</v>
      </c>
      <c r="D2884" t="s">
        <v>281</v>
      </c>
      <c r="E2884">
        <v>114.174795828</v>
      </c>
      <c r="F2884">
        <v>60.92</v>
      </c>
      <c r="G2884">
        <v>-25.7792926778633</v>
      </c>
      <c r="H2884">
        <v>-6.64058847687867</v>
      </c>
      <c r="I2884">
        <v>-1.6823010397090401</v>
      </c>
      <c r="J2884">
        <v>-2.6809509274675598</v>
      </c>
      <c r="K2884">
        <v>62.993914615127203</v>
      </c>
      <c r="L2884">
        <v>63.007085052167596</v>
      </c>
      <c r="M2884">
        <v>40.480940949274</v>
      </c>
      <c r="N2884">
        <v>0.52172612487992598</v>
      </c>
      <c r="O2884">
        <v>77.183191070256001</v>
      </c>
      <c r="P2884">
        <v>38.454545454545404</v>
      </c>
      <c r="Q2884">
        <v>-4.8554272997109998E-3</v>
      </c>
    </row>
    <row r="2885" spans="1:17" hidden="1" x14ac:dyDescent="0.3">
      <c r="A2885" t="s">
        <v>5983</v>
      </c>
      <c r="B2885" t="s">
        <v>5984</v>
      </c>
      <c r="C2885" t="str">
        <f>IFERROR(VLOOKUP(Table1[[#This Row],[Ticker]],[1]!Table2[[Symbol]:[Industry]],2,FALSE),"-")</f>
        <v>-</v>
      </c>
      <c r="D2885" t="s">
        <v>405</v>
      </c>
      <c r="E2885">
        <v>114.042345959999</v>
      </c>
      <c r="F2885">
        <v>143.9</v>
      </c>
      <c r="G2885">
        <v>-3.34807895468317</v>
      </c>
      <c r="H2885">
        <v>-3.18479017996196</v>
      </c>
      <c r="I2885">
        <v>-27.418798584717202</v>
      </c>
      <c r="J2885">
        <v>1.9158232660808101</v>
      </c>
      <c r="K2885">
        <v>148.65718410996899</v>
      </c>
      <c r="L2885">
        <v>151.59681501373899</v>
      </c>
      <c r="M2885">
        <v>45.316656026637602</v>
      </c>
      <c r="N2885">
        <v>1.00460072227047</v>
      </c>
      <c r="O2885">
        <v>49.965253648366897</v>
      </c>
      <c r="P2885">
        <v>45.576539780063101</v>
      </c>
      <c r="Q2885">
        <v>7.0379516294945002E-2</v>
      </c>
    </row>
    <row r="2886" spans="1:17" hidden="1" x14ac:dyDescent="0.3">
      <c r="A2886" t="s">
        <v>5985</v>
      </c>
      <c r="B2886" t="s">
        <v>5986</v>
      </c>
      <c r="C2886" t="str">
        <f>IFERROR(VLOOKUP(Table1[[#This Row],[Ticker]],[1]!Table2[[Symbol]:[Industry]],2,FALSE),"-")</f>
        <v>-</v>
      </c>
      <c r="D2886" t="s">
        <v>410</v>
      </c>
      <c r="E2886">
        <v>113.79644710999899</v>
      </c>
      <c r="M2886">
        <v>50</v>
      </c>
    </row>
    <row r="2887" spans="1:17" hidden="1" x14ac:dyDescent="0.3">
      <c r="A2887" t="s">
        <v>5987</v>
      </c>
      <c r="B2887" t="s">
        <v>3026</v>
      </c>
      <c r="C2887" t="str">
        <f>IFERROR(VLOOKUP(Table1[[#This Row],[Ticker]],[1]!Table2[[Symbol]:[Industry]],2,FALSE),"-")</f>
        <v>-</v>
      </c>
      <c r="D2887" t="s">
        <v>4207</v>
      </c>
      <c r="E2887">
        <v>112.593</v>
      </c>
      <c r="F2887">
        <v>858.6</v>
      </c>
      <c r="G2887">
        <v>1.98414218512842</v>
      </c>
      <c r="H2887">
        <v>2.9682979772918099</v>
      </c>
      <c r="I2887">
        <v>4.66898148294732</v>
      </c>
      <c r="J2887">
        <v>0.47420893716711898</v>
      </c>
      <c r="K2887">
        <v>850.19503768335301</v>
      </c>
      <c r="L2887">
        <v>783.33387636694397</v>
      </c>
      <c r="M2887">
        <v>50.733897520193402</v>
      </c>
      <c r="N2887">
        <v>1.19550263908759</v>
      </c>
      <c r="O2887">
        <v>39.267412066154201</v>
      </c>
      <c r="P2887">
        <v>38.887091556130699</v>
      </c>
      <c r="Q2887">
        <v>6.7705880266109006E-2</v>
      </c>
    </row>
    <row r="2888" spans="1:17" hidden="1" x14ac:dyDescent="0.3">
      <c r="A2888" t="s">
        <v>5988</v>
      </c>
      <c r="B2888" t="s">
        <v>5989</v>
      </c>
      <c r="C2888" t="str">
        <f>IFERROR(VLOOKUP(Table1[[#This Row],[Ticker]],[1]!Table2[[Symbol]:[Industry]],2,FALSE),"-")</f>
        <v>-</v>
      </c>
      <c r="D2888" t="s">
        <v>46</v>
      </c>
      <c r="E2888">
        <v>112.404</v>
      </c>
      <c r="F2888">
        <v>280</v>
      </c>
      <c r="G2888">
        <v>4.9698201177531596</v>
      </c>
      <c r="H2888">
        <v>-3.2140898797335402</v>
      </c>
      <c r="I2888">
        <v>21.537270175157801</v>
      </c>
      <c r="J2888">
        <v>-2.2087254703812702</v>
      </c>
      <c r="K2888">
        <v>276.668114079362</v>
      </c>
      <c r="M2888">
        <v>49.791857774275897</v>
      </c>
      <c r="N2888">
        <v>0.35200169231582801</v>
      </c>
      <c r="O2888">
        <v>36.214285714285701</v>
      </c>
      <c r="P2888">
        <v>50.537634408602102</v>
      </c>
    </row>
    <row r="2889" spans="1:17" hidden="1" x14ac:dyDescent="0.3">
      <c r="A2889" t="s">
        <v>5990</v>
      </c>
      <c r="B2889" t="s">
        <v>5991</v>
      </c>
      <c r="C2889" t="str">
        <f>IFERROR(VLOOKUP(Table1[[#This Row],[Ticker]],[1]!Table2[[Symbol]:[Industry]],2,FALSE),"-")</f>
        <v>-</v>
      </c>
      <c r="D2889" t="s">
        <v>46</v>
      </c>
      <c r="E2889">
        <v>112.344071967</v>
      </c>
      <c r="F2889">
        <v>5.0199999999999996</v>
      </c>
      <c r="G2889">
        <v>-0.31558124805022902</v>
      </c>
      <c r="H2889">
        <v>-0.96558178084180002</v>
      </c>
      <c r="I2889">
        <v>-33.410961798358002</v>
      </c>
      <c r="J2889">
        <v>-12.2479846241421</v>
      </c>
      <c r="K2889">
        <v>5.0677915989053997</v>
      </c>
      <c r="L2889">
        <v>4.88316333635749</v>
      </c>
      <c r="M2889">
        <v>51.568064130208199</v>
      </c>
      <c r="N2889">
        <v>0.93597461167678897</v>
      </c>
      <c r="O2889">
        <v>41.434262948207099</v>
      </c>
      <c r="P2889">
        <v>73.103448275861993</v>
      </c>
      <c r="Q2889">
        <v>2.6511445135442999E-2</v>
      </c>
    </row>
    <row r="2890" spans="1:17" hidden="1" x14ac:dyDescent="0.3">
      <c r="A2890" t="s">
        <v>5992</v>
      </c>
      <c r="B2890" t="s">
        <v>5993</v>
      </c>
      <c r="C2890" t="str">
        <f>IFERROR(VLOOKUP(Table1[[#This Row],[Ticker]],[1]!Table2[[Symbol]:[Industry]],2,FALSE),"-")</f>
        <v>-</v>
      </c>
      <c r="D2890" t="s">
        <v>573</v>
      </c>
      <c r="E2890">
        <v>112.162892</v>
      </c>
      <c r="F2890">
        <v>2793.25</v>
      </c>
      <c r="G2890">
        <v>24.3027311159871</v>
      </c>
      <c r="H2890">
        <v>-4.8035133655026696</v>
      </c>
      <c r="I2890">
        <v>-8.8415876899376205</v>
      </c>
      <c r="J2890">
        <v>7.0193524593017906E-2</v>
      </c>
      <c r="K2890">
        <v>2814.76134777999</v>
      </c>
      <c r="L2890">
        <v>2638.1087882244701</v>
      </c>
      <c r="M2890">
        <v>47.8897463780362</v>
      </c>
      <c r="N2890">
        <v>0.61779686876510997</v>
      </c>
      <c r="O2890">
        <v>19.573972970553999</v>
      </c>
      <c r="P2890">
        <v>53.336261081986102</v>
      </c>
      <c r="Q2890">
        <v>0.146268924001137</v>
      </c>
    </row>
    <row r="2891" spans="1:17" hidden="1" x14ac:dyDescent="0.3">
      <c r="A2891" t="s">
        <v>5994</v>
      </c>
      <c r="B2891" t="s">
        <v>5995</v>
      </c>
      <c r="C2891" t="str">
        <f>IFERROR(VLOOKUP(Table1[[#This Row],[Ticker]],[1]!Table2[[Symbol]:[Industry]],2,FALSE),"-")</f>
        <v>-</v>
      </c>
      <c r="D2891" t="s">
        <v>1518</v>
      </c>
      <c r="E2891">
        <v>112.02119999999999</v>
      </c>
      <c r="F2891">
        <v>180</v>
      </c>
      <c r="G2891">
        <v>-2.6290355839764699</v>
      </c>
      <c r="H2891">
        <v>16.720692728962099</v>
      </c>
      <c r="I2891">
        <v>1.4579707243171001</v>
      </c>
      <c r="J2891">
        <v>-9.7446768615027395</v>
      </c>
      <c r="K2891">
        <v>159.71102131445599</v>
      </c>
      <c r="L2891">
        <v>145.268330186024</v>
      </c>
      <c r="M2891">
        <v>60.1611854497609</v>
      </c>
      <c r="N2891">
        <v>0.90343495654573003</v>
      </c>
      <c r="O2891">
        <v>11.1111111111111</v>
      </c>
      <c r="P2891">
        <v>71.428571428571402</v>
      </c>
    </row>
    <row r="2892" spans="1:17" hidden="1" x14ac:dyDescent="0.3">
      <c r="A2892" t="s">
        <v>5996</v>
      </c>
      <c r="B2892" t="s">
        <v>5997</v>
      </c>
      <c r="C2892" t="str">
        <f>IFERROR(VLOOKUP(Table1[[#This Row],[Ticker]],[1]!Table2[[Symbol]:[Industry]],2,FALSE),"-")</f>
        <v>-</v>
      </c>
      <c r="D2892" t="s">
        <v>5712</v>
      </c>
      <c r="E2892">
        <v>111.9936132</v>
      </c>
      <c r="F2892">
        <v>111.6</v>
      </c>
      <c r="G2892">
        <v>95.664456611182203</v>
      </c>
      <c r="H2892">
        <v>-1.54111563810942</v>
      </c>
      <c r="I2892">
        <v>115.289022132222</v>
      </c>
      <c r="J2892">
        <v>-9.1087668978536094</v>
      </c>
      <c r="K2892">
        <v>113.59793861348901</v>
      </c>
      <c r="L2892">
        <v>82.6710536678859</v>
      </c>
      <c r="M2892">
        <v>31.638798822964699</v>
      </c>
      <c r="N2892">
        <v>0.262671865380669</v>
      </c>
      <c r="O2892">
        <v>26.7025089605734</v>
      </c>
      <c r="P2892">
        <v>661.77474402730297</v>
      </c>
    </row>
    <row r="2893" spans="1:17" hidden="1" x14ac:dyDescent="0.3">
      <c r="A2893" t="s">
        <v>5998</v>
      </c>
      <c r="B2893" t="s">
        <v>5999</v>
      </c>
      <c r="C2893" t="str">
        <f>IFERROR(VLOOKUP(Table1[[#This Row],[Ticker]],[1]!Table2[[Symbol]:[Industry]],2,FALSE),"-")</f>
        <v>-</v>
      </c>
      <c r="D2893" t="s">
        <v>1607</v>
      </c>
      <c r="E2893">
        <v>111.99095224</v>
      </c>
      <c r="F2893">
        <v>6.13</v>
      </c>
      <c r="G2893">
        <v>62.528970034000999</v>
      </c>
      <c r="H2893">
        <v>8.1098919840831503</v>
      </c>
      <c r="I2893">
        <v>-7.6797551222695004</v>
      </c>
      <c r="J2893">
        <v>-10.9028413773182</v>
      </c>
      <c r="K2893">
        <v>5.3814192157304497</v>
      </c>
      <c r="L2893">
        <v>4.8760487071840997</v>
      </c>
      <c r="M2893">
        <v>59.199085828688602</v>
      </c>
      <c r="N2893">
        <v>2.3979554053823802</v>
      </c>
      <c r="O2893">
        <v>11.745513866231599</v>
      </c>
      <c r="P2893">
        <v>111.379310344827</v>
      </c>
      <c r="Q2893">
        <v>6.6598597711996999E-2</v>
      </c>
    </row>
    <row r="2894" spans="1:17" hidden="1" x14ac:dyDescent="0.3">
      <c r="A2894" t="s">
        <v>6000</v>
      </c>
      <c r="B2894" t="s">
        <v>6001</v>
      </c>
      <c r="C2894" t="str">
        <f>IFERROR(VLOOKUP(Table1[[#This Row],[Ticker]],[1]!Table2[[Symbol]:[Industry]],2,FALSE),"-")</f>
        <v>-</v>
      </c>
      <c r="D2894" t="s">
        <v>405</v>
      </c>
      <c r="E2894">
        <v>111.9327</v>
      </c>
      <c r="F2894">
        <v>48.95</v>
      </c>
      <c r="G2894">
        <v>143.213411079607</v>
      </c>
      <c r="H2894">
        <v>-1.94597393770455</v>
      </c>
      <c r="I2894">
        <v>10.246379354378799</v>
      </c>
      <c r="J2894">
        <v>4.02136697610214</v>
      </c>
      <c r="K2894">
        <v>46.0240360599581</v>
      </c>
      <c r="L2894">
        <v>39.593004985842597</v>
      </c>
      <c r="M2894">
        <v>59.345740761439401</v>
      </c>
      <c r="N2894">
        <v>1.5001559986300499</v>
      </c>
      <c r="O2894">
        <v>10.8273748723186</v>
      </c>
      <c r="P2894">
        <v>189.644970414201</v>
      </c>
      <c r="Q2894">
        <v>9.9174861621927998E-2</v>
      </c>
    </row>
    <row r="2895" spans="1:17" hidden="1" x14ac:dyDescent="0.3">
      <c r="A2895" t="s">
        <v>6002</v>
      </c>
      <c r="B2895" t="s">
        <v>6003</v>
      </c>
      <c r="C2895" t="str">
        <f>IFERROR(VLOOKUP(Table1[[#This Row],[Ticker]],[1]!Table2[[Symbol]:[Industry]],2,FALSE),"-")</f>
        <v>-</v>
      </c>
      <c r="D2895" t="s">
        <v>627</v>
      </c>
      <c r="E2895">
        <v>111.7294</v>
      </c>
      <c r="F2895">
        <v>203.95</v>
      </c>
      <c r="G2895">
        <v>-29.5457250879501</v>
      </c>
      <c r="H2895">
        <v>-4.7761626169498399</v>
      </c>
      <c r="I2895">
        <v>-12.9782750305455</v>
      </c>
      <c r="J2895">
        <v>-4.7702232455470801</v>
      </c>
      <c r="K2895">
        <v>212.746134631301</v>
      </c>
      <c r="L2895">
        <v>211.99305779685099</v>
      </c>
      <c r="M2895">
        <v>54.028406580521697</v>
      </c>
      <c r="N2895">
        <v>0.85498150365459102</v>
      </c>
      <c r="O2895">
        <v>20.102966413336599</v>
      </c>
      <c r="P2895">
        <v>10.124190064794799</v>
      </c>
      <c r="Q2895">
        <v>-9.8831566673910007E-2</v>
      </c>
    </row>
    <row r="2896" spans="1:17" hidden="1" x14ac:dyDescent="0.3">
      <c r="A2896" t="s">
        <v>6004</v>
      </c>
      <c r="B2896" t="s">
        <v>6005</v>
      </c>
      <c r="C2896" t="str">
        <f>IFERROR(VLOOKUP(Table1[[#This Row],[Ticker]],[1]!Table2[[Symbol]:[Industry]],2,FALSE),"-")</f>
        <v>-</v>
      </c>
      <c r="D2896" t="s">
        <v>627</v>
      </c>
      <c r="E2896">
        <v>111.50064999999999</v>
      </c>
      <c r="F2896">
        <v>196.9</v>
      </c>
      <c r="G2896">
        <v>1.7970348180542199</v>
      </c>
      <c r="H2896">
        <v>5.8477223373670704</v>
      </c>
      <c r="I2896">
        <v>6.2914592952657697</v>
      </c>
      <c r="J2896">
        <v>-11.8577616395795</v>
      </c>
      <c r="K2896">
        <v>174.93993398165799</v>
      </c>
      <c r="L2896">
        <v>166.47236780843801</v>
      </c>
      <c r="M2896">
        <v>54.744797163841199</v>
      </c>
      <c r="N2896">
        <v>2.4138451741528799</v>
      </c>
      <c r="O2896">
        <v>14.2712036566785</v>
      </c>
      <c r="P2896">
        <v>47.490636704119801</v>
      </c>
      <c r="Q2896">
        <v>7.1944002111808E-2</v>
      </c>
    </row>
    <row r="2897" spans="1:17" hidden="1" x14ac:dyDescent="0.3">
      <c r="A2897" t="s">
        <v>6006</v>
      </c>
      <c r="B2897" t="s">
        <v>6007</v>
      </c>
      <c r="C2897" t="str">
        <f>IFERROR(VLOOKUP(Table1[[#This Row],[Ticker]],[1]!Table2[[Symbol]:[Industry]],2,FALSE),"-")</f>
        <v>-</v>
      </c>
      <c r="E2897">
        <v>111.46599999999999</v>
      </c>
      <c r="F2897">
        <v>56.17</v>
      </c>
      <c r="G2897">
        <v>66.543714218797206</v>
      </c>
      <c r="H2897">
        <v>46.736411637884899</v>
      </c>
      <c r="I2897">
        <v>-5.3531889856347101</v>
      </c>
      <c r="J2897">
        <v>7.0247371387971302</v>
      </c>
      <c r="K2897">
        <v>44.2791681532116</v>
      </c>
      <c r="L2897">
        <v>42.013281353272497</v>
      </c>
      <c r="M2897">
        <v>59.782995716581098</v>
      </c>
      <c r="N2897">
        <v>2.8696195136394</v>
      </c>
      <c r="O2897">
        <v>7.3348762684707101</v>
      </c>
      <c r="P2897">
        <v>109.990436745371</v>
      </c>
      <c r="Q2897">
        <v>0.25058660176812603</v>
      </c>
    </row>
    <row r="2898" spans="1:17" hidden="1" x14ac:dyDescent="0.3">
      <c r="A2898" t="s">
        <v>6008</v>
      </c>
      <c r="B2898" t="s">
        <v>6009</v>
      </c>
      <c r="C2898" t="str">
        <f>IFERROR(VLOOKUP(Table1[[#This Row],[Ticker]],[1]!Table2[[Symbol]:[Industry]],2,FALSE),"-")</f>
        <v>-</v>
      </c>
      <c r="D2898" t="s">
        <v>538</v>
      </c>
      <c r="E2898">
        <v>111.24</v>
      </c>
      <c r="F2898">
        <v>181.55</v>
      </c>
      <c r="G2898">
        <v>27.610128360144198</v>
      </c>
      <c r="H2898">
        <v>18.215599648526499</v>
      </c>
      <c r="I2898">
        <v>127.67942273690799</v>
      </c>
      <c r="J2898">
        <v>-12.0489800465485</v>
      </c>
      <c r="K2898">
        <v>150.35839442182299</v>
      </c>
      <c r="L2898">
        <v>106.85410889274</v>
      </c>
      <c r="M2898">
        <v>60.146855755290602</v>
      </c>
      <c r="N2898">
        <v>0.62667130573090102</v>
      </c>
      <c r="O2898">
        <v>10.1900302946846</v>
      </c>
      <c r="P2898">
        <v>204.35875943000801</v>
      </c>
    </row>
    <row r="2899" spans="1:17" hidden="1" x14ac:dyDescent="0.3">
      <c r="A2899" t="s">
        <v>6010</v>
      </c>
      <c r="B2899" t="s">
        <v>6011</v>
      </c>
      <c r="C2899" t="str">
        <f>IFERROR(VLOOKUP(Table1[[#This Row],[Ticker]],[1]!Table2[[Symbol]:[Industry]],2,FALSE),"-")</f>
        <v>-</v>
      </c>
      <c r="D2899" t="s">
        <v>706</v>
      </c>
      <c r="E2899">
        <v>111.0885</v>
      </c>
      <c r="F2899">
        <v>23.75</v>
      </c>
      <c r="G2899">
        <v>-49.335543388817698</v>
      </c>
      <c r="H2899">
        <v>0.90145487657507495</v>
      </c>
      <c r="I2899">
        <v>-27.795848179539</v>
      </c>
      <c r="J2899">
        <v>-3.3954217138388501</v>
      </c>
      <c r="K2899">
        <v>23.937599511398901</v>
      </c>
      <c r="L2899">
        <v>25.575473934651399</v>
      </c>
      <c r="M2899">
        <v>50.070226212774401</v>
      </c>
      <c r="N2899">
        <v>1.46872382130218</v>
      </c>
      <c r="O2899">
        <v>72.210526315789394</v>
      </c>
      <c r="P2899">
        <v>25</v>
      </c>
      <c r="Q2899">
        <v>-9.5697275518525998E-2</v>
      </c>
    </row>
    <row r="2900" spans="1:17" hidden="1" x14ac:dyDescent="0.3">
      <c r="A2900" t="s">
        <v>6012</v>
      </c>
      <c r="B2900" t="s">
        <v>6013</v>
      </c>
      <c r="C2900" t="str">
        <f>IFERROR(VLOOKUP(Table1[[#This Row],[Ticker]],[1]!Table2[[Symbol]:[Industry]],2,FALSE),"-")</f>
        <v>-</v>
      </c>
      <c r="E2900">
        <v>111.0304</v>
      </c>
      <c r="F2900">
        <v>367.85</v>
      </c>
      <c r="G2900">
        <v>769.257068324599</v>
      </c>
      <c r="H2900">
        <v>49.396871215463698</v>
      </c>
      <c r="I2900">
        <v>653.24999003311996</v>
      </c>
      <c r="J2900">
        <v>7.6216438481390103</v>
      </c>
      <c r="K2900">
        <v>249.25281049710901</v>
      </c>
      <c r="L2900">
        <v>144.27527235963899</v>
      </c>
      <c r="M2900">
        <v>99.999914968396695</v>
      </c>
      <c r="N2900">
        <v>0.51112581541444702</v>
      </c>
      <c r="O2900">
        <v>0</v>
      </c>
      <c r="P2900">
        <v>961.61616161616098</v>
      </c>
    </row>
    <row r="2901" spans="1:17" hidden="1" x14ac:dyDescent="0.3">
      <c r="A2901" t="s">
        <v>6014</v>
      </c>
      <c r="B2901" t="s">
        <v>6015</v>
      </c>
      <c r="C2901" t="str">
        <f>IFERROR(VLOOKUP(Table1[[#This Row],[Ticker]],[1]!Table2[[Symbol]:[Industry]],2,FALSE),"-")</f>
        <v>-</v>
      </c>
      <c r="D2901" t="s">
        <v>741</v>
      </c>
      <c r="E2901">
        <v>110.88097019999999</v>
      </c>
      <c r="F2901">
        <v>78.02</v>
      </c>
      <c r="G2901">
        <v>39.113021758138899</v>
      </c>
      <c r="H2901">
        <v>2.9048726089226902</v>
      </c>
      <c r="I2901">
        <v>13.8003062380313</v>
      </c>
      <c r="J2901">
        <v>-0.44300630270768299</v>
      </c>
      <c r="K2901">
        <v>75.433468624577998</v>
      </c>
      <c r="L2901">
        <v>66.078634038529302</v>
      </c>
      <c r="M2901">
        <v>46.511713315869002</v>
      </c>
      <c r="N2901">
        <v>0.83523346664193798</v>
      </c>
      <c r="O2901">
        <v>3.1017687772365998</v>
      </c>
      <c r="P2901">
        <v>77.722095671981705</v>
      </c>
      <c r="Q2901">
        <v>1.7417697266181999E-2</v>
      </c>
    </row>
    <row r="2902" spans="1:17" hidden="1" x14ac:dyDescent="0.3">
      <c r="A2902" t="s">
        <v>6016</v>
      </c>
      <c r="B2902" t="s">
        <v>6017</v>
      </c>
      <c r="C2902" t="str">
        <f>IFERROR(VLOOKUP(Table1[[#This Row],[Ticker]],[1]!Table2[[Symbol]:[Industry]],2,FALSE),"-")</f>
        <v>-</v>
      </c>
      <c r="D2902" t="s">
        <v>21</v>
      </c>
      <c r="E2902">
        <v>110.76918125</v>
      </c>
      <c r="F2902">
        <v>8.39</v>
      </c>
      <c r="G2902">
        <v>337.07758114511199</v>
      </c>
      <c r="H2902">
        <v>32.941485869369401</v>
      </c>
      <c r="I2902">
        <v>237.117253424739</v>
      </c>
      <c r="J2902">
        <v>-1.1765937955305401</v>
      </c>
      <c r="K2902">
        <v>6.3211051720302898</v>
      </c>
      <c r="L2902">
        <v>3.8939877514274599</v>
      </c>
      <c r="M2902">
        <v>97.963374938169295</v>
      </c>
      <c r="N2902">
        <v>2.62779229523268</v>
      </c>
      <c r="O2902">
        <v>6.5554231227651796</v>
      </c>
      <c r="P2902">
        <v>424.375</v>
      </c>
      <c r="Q2902">
        <v>0.116043718677749</v>
      </c>
    </row>
    <row r="2903" spans="1:17" hidden="1" x14ac:dyDescent="0.3">
      <c r="A2903" t="s">
        <v>6018</v>
      </c>
      <c r="B2903" t="s">
        <v>6019</v>
      </c>
      <c r="C2903" t="str">
        <f>IFERROR(VLOOKUP(Table1[[#This Row],[Ticker]],[1]!Table2[[Symbol]:[Industry]],2,FALSE),"-")</f>
        <v>-</v>
      </c>
      <c r="D2903" t="s">
        <v>127</v>
      </c>
      <c r="E2903">
        <v>110.40302637000001</v>
      </c>
      <c r="F2903">
        <v>8.16</v>
      </c>
      <c r="G2903">
        <v>-14.9076558401248</v>
      </c>
      <c r="H2903">
        <v>9.1968832051525808</v>
      </c>
      <c r="I2903">
        <v>-42.722490165004501</v>
      </c>
      <c r="J2903">
        <v>-15.089671239413599</v>
      </c>
      <c r="K2903">
        <v>7.9297174925574101</v>
      </c>
      <c r="L2903">
        <v>8.2702423008152106</v>
      </c>
      <c r="M2903">
        <v>47.387593858621301</v>
      </c>
      <c r="N2903">
        <v>2.0154478251690402</v>
      </c>
      <c r="O2903">
        <v>114.460784313725</v>
      </c>
      <c r="P2903">
        <v>40.689655172413801</v>
      </c>
      <c r="Q2903">
        <v>-1.123783501608E-2</v>
      </c>
    </row>
    <row r="2904" spans="1:17" hidden="1" x14ac:dyDescent="0.3">
      <c r="A2904" t="s">
        <v>6020</v>
      </c>
      <c r="B2904" t="s">
        <v>6021</v>
      </c>
      <c r="C2904" t="str">
        <f>IFERROR(VLOOKUP(Table1[[#This Row],[Ticker]],[1]!Table2[[Symbol]:[Industry]],2,FALSE),"-")</f>
        <v>-</v>
      </c>
      <c r="D2904" t="s">
        <v>1401</v>
      </c>
      <c r="E2904">
        <v>110.380458</v>
      </c>
      <c r="F2904">
        <v>123.75</v>
      </c>
      <c r="G2904">
        <v>1.4631483003724499</v>
      </c>
      <c r="H2904">
        <v>-10.104656572434999</v>
      </c>
      <c r="I2904">
        <v>-11.856323811033301</v>
      </c>
      <c r="J2904">
        <v>-10.263970624239301</v>
      </c>
      <c r="K2904">
        <v>126.78726080055699</v>
      </c>
      <c r="L2904">
        <v>116.90089427453501</v>
      </c>
      <c r="M2904">
        <v>39.060822125371097</v>
      </c>
      <c r="N2904">
        <v>2.1340298606742301</v>
      </c>
      <c r="O2904">
        <v>24.202020202020201</v>
      </c>
      <c r="P2904">
        <v>49.7277676950998</v>
      </c>
      <c r="Q2904">
        <v>0.12572401485010701</v>
      </c>
    </row>
    <row r="2905" spans="1:17" hidden="1" x14ac:dyDescent="0.3">
      <c r="A2905" t="s">
        <v>6022</v>
      </c>
      <c r="B2905" t="s">
        <v>6023</v>
      </c>
      <c r="C2905" t="str">
        <f>IFERROR(VLOOKUP(Table1[[#This Row],[Ticker]],[1]!Table2[[Symbol]:[Industry]],2,FALSE),"-")</f>
        <v>-</v>
      </c>
      <c r="D2905" t="s">
        <v>89</v>
      </c>
      <c r="E2905">
        <v>110.378733134999</v>
      </c>
      <c r="F2905">
        <v>24.24</v>
      </c>
      <c r="G2905">
        <v>51.861992422060702</v>
      </c>
      <c r="H2905">
        <v>17.583437827001301</v>
      </c>
      <c r="I2905">
        <v>-14.724144424723301</v>
      </c>
      <c r="J2905">
        <v>-5.00562546392859</v>
      </c>
      <c r="K2905">
        <v>18.673164270637798</v>
      </c>
      <c r="L2905">
        <v>16.9949013769298</v>
      </c>
      <c r="M2905">
        <v>54.4472840287266</v>
      </c>
      <c r="N2905">
        <v>2.44236099479672</v>
      </c>
      <c r="O2905">
        <v>21.493399339933902</v>
      </c>
      <c r="P2905">
        <v>108.965517241379</v>
      </c>
      <c r="Q2905">
        <v>-2.9906915860335E-2</v>
      </c>
    </row>
    <row r="2906" spans="1:17" hidden="1" x14ac:dyDescent="0.3">
      <c r="A2906" t="s">
        <v>6024</v>
      </c>
      <c r="B2906" t="s">
        <v>6025</v>
      </c>
      <c r="C2906" t="str">
        <f>IFERROR(VLOOKUP(Table1[[#This Row],[Ticker]],[1]!Table2[[Symbol]:[Industry]],2,FALSE),"-")</f>
        <v>-</v>
      </c>
      <c r="D2906" t="s">
        <v>627</v>
      </c>
      <c r="E2906">
        <v>110.2556</v>
      </c>
      <c r="F2906">
        <v>48.43</v>
      </c>
      <c r="G2906">
        <v>-36.344534750687899</v>
      </c>
      <c r="H2906">
        <v>-3.8647328680985198</v>
      </c>
      <c r="I2906">
        <v>-23.522094600972601</v>
      </c>
      <c r="J2906">
        <v>-2.64288036212954</v>
      </c>
      <c r="K2906">
        <v>49.463126779416498</v>
      </c>
      <c r="L2906">
        <v>50.301729417386703</v>
      </c>
      <c r="M2906">
        <v>35.9290594073329</v>
      </c>
      <c r="N2906">
        <v>0.73630585205527299</v>
      </c>
      <c r="O2906">
        <v>41.647739004749099</v>
      </c>
      <c r="P2906">
        <v>17.834549878345399</v>
      </c>
      <c r="Q2906">
        <v>-1.3962892057529999E-3</v>
      </c>
    </row>
    <row r="2907" spans="1:17" hidden="1" x14ac:dyDescent="0.3">
      <c r="A2907" t="s">
        <v>6026</v>
      </c>
      <c r="B2907" t="s">
        <v>6027</v>
      </c>
      <c r="C2907" t="str">
        <f>IFERROR(VLOOKUP(Table1[[#This Row],[Ticker]],[1]!Table2[[Symbol]:[Industry]],2,FALSE),"-")</f>
        <v>-</v>
      </c>
      <c r="D2907" t="s">
        <v>405</v>
      </c>
      <c r="E2907">
        <v>110.24724366</v>
      </c>
      <c r="F2907">
        <v>111.13</v>
      </c>
      <c r="G2907">
        <v>48.575547866828202</v>
      </c>
      <c r="H2907">
        <v>49.020913479513901</v>
      </c>
      <c r="I2907">
        <v>30.4296382346486</v>
      </c>
      <c r="J2907">
        <v>15.6033869765803</v>
      </c>
      <c r="K2907">
        <v>85.481284074145094</v>
      </c>
      <c r="L2907">
        <v>72.944726784924299</v>
      </c>
      <c r="M2907">
        <v>76.761155935324794</v>
      </c>
      <c r="N2907">
        <v>1.4898082800521799</v>
      </c>
      <c r="O2907">
        <v>6.0019796634572096</v>
      </c>
      <c r="P2907">
        <v>126.795918367346</v>
      </c>
      <c r="Q2907">
        <v>0.12217621496159201</v>
      </c>
    </row>
    <row r="2908" spans="1:17" hidden="1" x14ac:dyDescent="0.3">
      <c r="A2908" t="s">
        <v>6028</v>
      </c>
      <c r="B2908" t="s">
        <v>6029</v>
      </c>
      <c r="C2908" t="str">
        <f>IFERROR(VLOOKUP(Table1[[#This Row],[Ticker]],[1]!Table2[[Symbol]:[Industry]],2,FALSE),"-")</f>
        <v>-</v>
      </c>
      <c r="D2908" t="s">
        <v>535</v>
      </c>
      <c r="E2908">
        <v>110.13234</v>
      </c>
      <c r="F2908">
        <v>159.4</v>
      </c>
      <c r="G2908">
        <v>112.481621549152</v>
      </c>
      <c r="H2908">
        <v>2.78398245276842</v>
      </c>
      <c r="I2908">
        <v>48.430256015499701</v>
      </c>
      <c r="J2908">
        <v>-5.9494389345860403</v>
      </c>
      <c r="K2908">
        <v>145.36495038657</v>
      </c>
      <c r="L2908">
        <v>117.29164955459299</v>
      </c>
      <c r="M2908">
        <v>74.2604645383513</v>
      </c>
      <c r="N2908">
        <v>0.453113009602432</v>
      </c>
      <c r="O2908">
        <v>6.7126725219573302</v>
      </c>
      <c r="P2908">
        <v>173.413379073756</v>
      </c>
      <c r="Q2908">
        <v>0.13862357421034299</v>
      </c>
    </row>
    <row r="2909" spans="1:17" hidden="1" x14ac:dyDescent="0.3">
      <c r="A2909" t="s">
        <v>6030</v>
      </c>
      <c r="B2909" t="s">
        <v>6031</v>
      </c>
      <c r="C2909" t="str">
        <f>IFERROR(VLOOKUP(Table1[[#This Row],[Ticker]],[1]!Table2[[Symbol]:[Industry]],2,FALSE),"-")</f>
        <v>-</v>
      </c>
      <c r="D2909" t="s">
        <v>118</v>
      </c>
      <c r="E2909">
        <v>110.092125</v>
      </c>
      <c r="F2909">
        <v>7.04</v>
      </c>
      <c r="G2909">
        <v>-72.937912436118395</v>
      </c>
      <c r="H2909">
        <v>-4.9189469106775396</v>
      </c>
      <c r="I2909">
        <v>-50.439648190532601</v>
      </c>
      <c r="J2909">
        <v>-3.5571497068921598</v>
      </c>
      <c r="K2909">
        <v>7.43814753558138</v>
      </c>
      <c r="L2909">
        <v>9.251353404004</v>
      </c>
      <c r="M2909">
        <v>40.6920747315664</v>
      </c>
      <c r="N2909">
        <v>0.79705409830935503</v>
      </c>
      <c r="O2909">
        <v>96.732954545454504</v>
      </c>
      <c r="P2909">
        <v>3.5294117647058898</v>
      </c>
      <c r="Q2909">
        <v>-6.9539897895450994E-2</v>
      </c>
    </row>
    <row r="2910" spans="1:17" hidden="1" x14ac:dyDescent="0.3">
      <c r="A2910" t="s">
        <v>6032</v>
      </c>
      <c r="B2910" t="s">
        <v>6033</v>
      </c>
      <c r="C2910" t="str">
        <f>IFERROR(VLOOKUP(Table1[[#This Row],[Ticker]],[1]!Table2[[Symbol]:[Industry]],2,FALSE),"-")</f>
        <v>-</v>
      </c>
      <c r="D2910" t="s">
        <v>276</v>
      </c>
      <c r="E2910">
        <v>110.06874384</v>
      </c>
      <c r="F2910">
        <v>102.25</v>
      </c>
      <c r="G2910">
        <v>131.27706066536501</v>
      </c>
      <c r="H2910">
        <v>76.894903977247395</v>
      </c>
      <c r="I2910">
        <v>132.79657300577301</v>
      </c>
      <c r="J2910">
        <v>7.5435446013493204</v>
      </c>
      <c r="K2910">
        <v>69.191330987059501</v>
      </c>
      <c r="L2910">
        <v>50.312326575941903</v>
      </c>
      <c r="M2910">
        <v>92.782022766846396</v>
      </c>
      <c r="N2910">
        <v>0.737638593140024</v>
      </c>
      <c r="O2910">
        <v>4.0097799511002297</v>
      </c>
      <c r="P2910">
        <v>181.60286422473101</v>
      </c>
      <c r="Q2910">
        <v>7.3786094673686006E-2</v>
      </c>
    </row>
    <row r="2911" spans="1:17" hidden="1" x14ac:dyDescent="0.3">
      <c r="A2911" t="s">
        <v>6034</v>
      </c>
      <c r="B2911" t="s">
        <v>6035</v>
      </c>
      <c r="C2911" t="str">
        <f>IFERROR(VLOOKUP(Table1[[#This Row],[Ticker]],[1]!Table2[[Symbol]:[Industry]],2,FALSE),"-")</f>
        <v>-</v>
      </c>
      <c r="D2911" t="s">
        <v>46</v>
      </c>
      <c r="E2911">
        <v>110.03421428999999</v>
      </c>
      <c r="F2911">
        <v>0.78</v>
      </c>
      <c r="G2911">
        <v>93.823612891143895</v>
      </c>
      <c r="H2911">
        <v>-9.00479746711631</v>
      </c>
      <c r="I2911">
        <v>17.533920091405701</v>
      </c>
      <c r="J2911">
        <v>-1.8341767339191799</v>
      </c>
      <c r="K2911">
        <v>0.76296678952945796</v>
      </c>
      <c r="L2911">
        <v>0.64277242970098303</v>
      </c>
      <c r="M2911">
        <v>42.514995650264297</v>
      </c>
      <c r="N2911">
        <v>0.87865700203636099</v>
      </c>
      <c r="O2911">
        <v>21.7948717948717</v>
      </c>
      <c r="P2911">
        <v>160</v>
      </c>
      <c r="Q2911">
        <v>0.103184074535452</v>
      </c>
    </row>
    <row r="2912" spans="1:17" hidden="1" x14ac:dyDescent="0.3">
      <c r="A2912" t="s">
        <v>6036</v>
      </c>
      <c r="B2912" t="s">
        <v>6037</v>
      </c>
      <c r="C2912" t="str">
        <f>IFERROR(VLOOKUP(Table1[[#This Row],[Ticker]],[1]!Table2[[Symbol]:[Industry]],2,FALSE),"-")</f>
        <v>-</v>
      </c>
      <c r="D2912" t="s">
        <v>496</v>
      </c>
      <c r="E2912">
        <v>109.5317391</v>
      </c>
      <c r="F2912">
        <v>39.270000000000003</v>
      </c>
      <c r="G2912">
        <v>13.403902025295899</v>
      </c>
      <c r="H2912">
        <v>-7.9700703232467198</v>
      </c>
      <c r="I2912">
        <v>16.499437332785</v>
      </c>
      <c r="J2912">
        <v>-1.2464283895483099</v>
      </c>
      <c r="K2912">
        <v>39.8221580891</v>
      </c>
      <c r="L2912">
        <v>36.164886377791298</v>
      </c>
      <c r="M2912">
        <v>44.668385617428903</v>
      </c>
      <c r="N2912">
        <v>0.183874997032096</v>
      </c>
      <c r="O2912">
        <v>33.460656990068699</v>
      </c>
      <c r="P2912">
        <v>48.637395912187699</v>
      </c>
      <c r="Q2912">
        <v>8.1164405788999999E-3</v>
      </c>
    </row>
    <row r="2913" spans="1:17" hidden="1" x14ac:dyDescent="0.3">
      <c r="A2913" t="s">
        <v>6038</v>
      </c>
      <c r="B2913" t="s">
        <v>6039</v>
      </c>
      <c r="C2913" t="str">
        <f>IFERROR(VLOOKUP(Table1[[#This Row],[Ticker]],[1]!Table2[[Symbol]:[Industry]],2,FALSE),"-")</f>
        <v>-</v>
      </c>
      <c r="D2913" t="s">
        <v>138</v>
      </c>
      <c r="E2913">
        <v>109.508</v>
      </c>
      <c r="F2913">
        <v>39.85</v>
      </c>
      <c r="G2913">
        <v>-0.40215488530171201</v>
      </c>
      <c r="H2913">
        <v>-8.9909837224403706</v>
      </c>
      <c r="I2913">
        <v>-4.7633772058915804</v>
      </c>
      <c r="J2913">
        <v>-10.2799942244134</v>
      </c>
      <c r="K2913">
        <v>40.832119775641701</v>
      </c>
      <c r="L2913">
        <v>39.136398949783803</v>
      </c>
      <c r="M2913">
        <v>38.357806787197397</v>
      </c>
      <c r="N2913">
        <v>0.26055589548644098</v>
      </c>
      <c r="O2913">
        <v>70.890840652446599</v>
      </c>
      <c r="P2913">
        <v>42.017106200997802</v>
      </c>
      <c r="Q2913">
        <v>8.3682210411721997E-2</v>
      </c>
    </row>
    <row r="2914" spans="1:17" hidden="1" x14ac:dyDescent="0.3">
      <c r="A2914" t="s">
        <v>6040</v>
      </c>
      <c r="B2914" t="s">
        <v>6041</v>
      </c>
      <c r="C2914" t="str">
        <f>IFERROR(VLOOKUP(Table1[[#This Row],[Ticker]],[1]!Table2[[Symbol]:[Industry]],2,FALSE),"-")</f>
        <v>-</v>
      </c>
      <c r="D2914" t="s">
        <v>1518</v>
      </c>
      <c r="E2914">
        <v>109.41374999999999</v>
      </c>
      <c r="F2914">
        <v>10.16</v>
      </c>
      <c r="G2914">
        <v>2693.1886922562198</v>
      </c>
      <c r="H2914">
        <v>47.753725761995099</v>
      </c>
      <c r="I2914">
        <v>150.746355324566</v>
      </c>
      <c r="J2914">
        <v>7.4331580439789704</v>
      </c>
      <c r="K2914">
        <v>6.9407282898667901</v>
      </c>
      <c r="L2914">
        <v>3.9667833988849499</v>
      </c>
      <c r="M2914">
        <v>99.983789460818898</v>
      </c>
      <c r="N2914">
        <v>1.0544150425211001</v>
      </c>
      <c r="O2914">
        <v>0</v>
      </c>
      <c r="P2914">
        <v>2722.2222222222199</v>
      </c>
    </row>
    <row r="2915" spans="1:17" hidden="1" x14ac:dyDescent="0.3">
      <c r="A2915" t="s">
        <v>6042</v>
      </c>
      <c r="B2915" t="s">
        <v>6043</v>
      </c>
      <c r="C2915" t="str">
        <f>IFERROR(VLOOKUP(Table1[[#This Row],[Ticker]],[1]!Table2[[Symbol]:[Industry]],2,FALSE),"-")</f>
        <v>-</v>
      </c>
      <c r="D2915" t="s">
        <v>535</v>
      </c>
      <c r="E2915">
        <v>109.278999</v>
      </c>
      <c r="F2915">
        <v>129.5</v>
      </c>
      <c r="G2915">
        <v>306.69998282000302</v>
      </c>
      <c r="H2915">
        <v>3.6143340178129701</v>
      </c>
      <c r="I2915">
        <v>104.342893806456</v>
      </c>
      <c r="J2915">
        <v>-6.3497361077259598</v>
      </c>
      <c r="K2915">
        <v>113.561388569754</v>
      </c>
      <c r="L2915">
        <v>76.813933860233604</v>
      </c>
      <c r="M2915">
        <v>39.099900947504501</v>
      </c>
      <c r="N2915">
        <v>1.6348627816986301</v>
      </c>
      <c r="O2915">
        <v>25.4054054054054</v>
      </c>
      <c r="P2915">
        <v>378.92011834319499</v>
      </c>
      <c r="Q2915">
        <v>0.17422469137428601</v>
      </c>
    </row>
    <row r="2916" spans="1:17" hidden="1" x14ac:dyDescent="0.3">
      <c r="A2916" t="s">
        <v>6044</v>
      </c>
      <c r="B2916" t="s">
        <v>6045</v>
      </c>
      <c r="C2916" t="str">
        <f>IFERROR(VLOOKUP(Table1[[#This Row],[Ticker]],[1]!Table2[[Symbol]:[Industry]],2,FALSE),"-")</f>
        <v>-</v>
      </c>
      <c r="D2916" t="s">
        <v>231</v>
      </c>
      <c r="E2916">
        <v>109.26300000000001</v>
      </c>
      <c r="F2916">
        <v>78.38</v>
      </c>
      <c r="G2916">
        <v>89.477760806234102</v>
      </c>
      <c r="H2916">
        <v>2.1221433754458698</v>
      </c>
      <c r="I2916">
        <v>29.526673714594001</v>
      </c>
      <c r="J2916">
        <v>-5.5224483388574503</v>
      </c>
      <c r="K2916">
        <v>71.979363452552406</v>
      </c>
      <c r="L2916">
        <v>62.528825620500797</v>
      </c>
      <c r="M2916">
        <v>50.653776584893002</v>
      </c>
      <c r="N2916">
        <v>0.33690848100496101</v>
      </c>
      <c r="O2916">
        <v>33.835162031130302</v>
      </c>
      <c r="P2916">
        <v>122.98719772403901</v>
      </c>
      <c r="Q2916">
        <v>0.156254863546199</v>
      </c>
    </row>
    <row r="2917" spans="1:17" hidden="1" x14ac:dyDescent="0.3">
      <c r="A2917" t="s">
        <v>6046</v>
      </c>
      <c r="B2917" t="s">
        <v>6047</v>
      </c>
      <c r="C2917" t="str">
        <f>IFERROR(VLOOKUP(Table1[[#This Row],[Ticker]],[1]!Table2[[Symbol]:[Industry]],2,FALSE),"-")</f>
        <v>-</v>
      </c>
      <c r="D2917" t="s">
        <v>4430</v>
      </c>
      <c r="E2917">
        <v>108.934325</v>
      </c>
      <c r="F2917">
        <v>83.91</v>
      </c>
      <c r="G2917">
        <v>-20.214959093219701</v>
      </c>
      <c r="H2917">
        <v>4.5264769805981597</v>
      </c>
      <c r="I2917">
        <v>-4.43208995108174</v>
      </c>
      <c r="J2917">
        <v>11.8706727644085</v>
      </c>
      <c r="K2917">
        <v>72.088313942700594</v>
      </c>
      <c r="L2917">
        <v>68.0994460875919</v>
      </c>
      <c r="M2917">
        <v>75.737920529454001</v>
      </c>
      <c r="N2917">
        <v>1.8398773443552201</v>
      </c>
      <c r="O2917">
        <v>38.219520915266301</v>
      </c>
      <c r="P2917">
        <v>51.708551798951298</v>
      </c>
      <c r="Q2917">
        <v>0.18323794175222499</v>
      </c>
    </row>
    <row r="2918" spans="1:17" hidden="1" x14ac:dyDescent="0.3">
      <c r="A2918" t="s">
        <v>6048</v>
      </c>
      <c r="B2918" t="s">
        <v>6049</v>
      </c>
      <c r="C2918" t="str">
        <f>IFERROR(VLOOKUP(Table1[[#This Row],[Ticker]],[1]!Table2[[Symbol]:[Industry]],2,FALSE),"-")</f>
        <v>-</v>
      </c>
      <c r="D2918" t="s">
        <v>138</v>
      </c>
      <c r="E2918">
        <v>108.914428125</v>
      </c>
      <c r="F2918">
        <v>485.55</v>
      </c>
      <c r="G2918">
        <v>148.42361289114299</v>
      </c>
      <c r="H2918">
        <v>-33.8335186173856</v>
      </c>
      <c r="I2918">
        <v>18.905673338158898</v>
      </c>
      <c r="J2918">
        <v>-8.3216069015169492</v>
      </c>
      <c r="K2918">
        <v>692.69529956651604</v>
      </c>
      <c r="L2918">
        <v>595.26815879103594</v>
      </c>
      <c r="M2918">
        <v>5.2121251080778697</v>
      </c>
      <c r="N2918">
        <v>3.1449166218396898</v>
      </c>
      <c r="O2918">
        <v>133.38482133662799</v>
      </c>
      <c r="P2918">
        <v>183.11953352769601</v>
      </c>
    </row>
    <row r="2919" spans="1:17" hidden="1" x14ac:dyDescent="0.3">
      <c r="A2919" t="s">
        <v>6050</v>
      </c>
      <c r="B2919" t="s">
        <v>6051</v>
      </c>
      <c r="C2919" t="str">
        <f>IFERROR(VLOOKUP(Table1[[#This Row],[Ticker]],[1]!Table2[[Symbol]:[Industry]],2,FALSE),"-")</f>
        <v>-</v>
      </c>
      <c r="D2919" t="s">
        <v>627</v>
      </c>
      <c r="E2919">
        <v>108.5182803</v>
      </c>
      <c r="F2919">
        <v>54.4</v>
      </c>
      <c r="G2919">
        <v>91.120253927161698</v>
      </c>
      <c r="H2919">
        <v>4.8861967639778303</v>
      </c>
      <c r="I2919">
        <v>24.2173371768328</v>
      </c>
      <c r="J2919">
        <v>2.7293153295728798</v>
      </c>
      <c r="K2919">
        <v>50.9923787535744</v>
      </c>
      <c r="L2919">
        <v>43.824732216223801</v>
      </c>
      <c r="M2919">
        <v>72.982996841027997</v>
      </c>
      <c r="N2919">
        <v>0.42418355109996703</v>
      </c>
      <c r="O2919">
        <v>26.838235294117599</v>
      </c>
      <c r="P2919">
        <v>136.624619399739</v>
      </c>
      <c r="Q2919">
        <v>0.10141197258226201</v>
      </c>
    </row>
    <row r="2920" spans="1:17" hidden="1" x14ac:dyDescent="0.3">
      <c r="A2920" t="s">
        <v>6052</v>
      </c>
      <c r="B2920" t="s">
        <v>6053</v>
      </c>
      <c r="C2920" t="str">
        <f>IFERROR(VLOOKUP(Table1[[#This Row],[Ticker]],[1]!Table2[[Symbol]:[Industry]],2,FALSE),"-")</f>
        <v>-</v>
      </c>
      <c r="D2920" t="s">
        <v>535</v>
      </c>
      <c r="E2920">
        <v>108.468</v>
      </c>
      <c r="F2920">
        <v>23.81</v>
      </c>
      <c r="G2920">
        <v>-6.8683170362913897</v>
      </c>
      <c r="H2920">
        <v>3.48547590898839</v>
      </c>
      <c r="I2920">
        <v>-27.43036562288</v>
      </c>
      <c r="J2920">
        <v>-0.29251006725251399</v>
      </c>
      <c r="K2920">
        <v>26.2822970644314</v>
      </c>
      <c r="L2920">
        <v>29.320545024384799</v>
      </c>
      <c r="M2920">
        <v>46.821656672446302</v>
      </c>
      <c r="N2920">
        <v>0.35148904319574997</v>
      </c>
      <c r="O2920">
        <v>76.396472070558602</v>
      </c>
      <c r="P2920">
        <v>32.2777777777777</v>
      </c>
      <c r="Q2920">
        <v>3.7080907629450002E-2</v>
      </c>
    </row>
    <row r="2921" spans="1:17" hidden="1" x14ac:dyDescent="0.3">
      <c r="A2921" t="s">
        <v>6054</v>
      </c>
      <c r="B2921" t="s">
        <v>6055</v>
      </c>
      <c r="C2921" t="str">
        <f>IFERROR(VLOOKUP(Table1[[#This Row],[Ticker]],[1]!Table2[[Symbol]:[Industry]],2,FALSE),"-")</f>
        <v>-</v>
      </c>
      <c r="E2921">
        <v>108.45086625</v>
      </c>
      <c r="F2921">
        <v>91.6</v>
      </c>
      <c r="G2921">
        <v>10.920633517576199</v>
      </c>
      <c r="H2921">
        <v>-36.691128280848801</v>
      </c>
      <c r="I2921">
        <v>27.488083574980902</v>
      </c>
      <c r="J2921">
        <v>-6.2895709247905502</v>
      </c>
      <c r="K2921">
        <v>120.631607253768</v>
      </c>
      <c r="M2921">
        <v>6.0214894797224296</v>
      </c>
      <c r="O2921">
        <v>97.543668122270702</v>
      </c>
      <c r="P2921">
        <v>46.936156560795602</v>
      </c>
    </row>
    <row r="2922" spans="1:17" hidden="1" x14ac:dyDescent="0.3">
      <c r="A2922" t="s">
        <v>6056</v>
      </c>
      <c r="B2922" t="s">
        <v>6057</v>
      </c>
      <c r="C2922" t="str">
        <f>IFERROR(VLOOKUP(Table1[[#This Row],[Ticker]],[1]!Table2[[Symbol]:[Industry]],2,FALSE),"-")</f>
        <v>-</v>
      </c>
      <c r="D2922" t="s">
        <v>950</v>
      </c>
      <c r="E2922">
        <v>108.41</v>
      </c>
      <c r="F2922">
        <v>290.3</v>
      </c>
      <c r="G2922">
        <v>-17.121425108635702</v>
      </c>
      <c r="H2922">
        <v>32.5797588109684</v>
      </c>
      <c r="I2922">
        <v>8.8714331530566994</v>
      </c>
      <c r="J2922">
        <v>-8.0309852445574705</v>
      </c>
      <c r="K2922">
        <v>257.85234967510701</v>
      </c>
      <c r="L2922">
        <v>241.59328812334701</v>
      </c>
      <c r="M2922">
        <v>55.605235281728199</v>
      </c>
      <c r="N2922">
        <v>2.2138141936467299</v>
      </c>
      <c r="O2922">
        <v>15.397864278332699</v>
      </c>
      <c r="P2922">
        <v>38.833094213294999</v>
      </c>
      <c r="Q2922">
        <v>-3.1544440732419999E-3</v>
      </c>
    </row>
    <row r="2923" spans="1:17" hidden="1" x14ac:dyDescent="0.3">
      <c r="A2923" t="s">
        <v>6058</v>
      </c>
      <c r="B2923" t="s">
        <v>6059</v>
      </c>
      <c r="C2923" t="str">
        <f>IFERROR(VLOOKUP(Table1[[#This Row],[Ticker]],[1]!Table2[[Symbol]:[Industry]],2,FALSE),"-")</f>
        <v>-</v>
      </c>
      <c r="D2923" t="s">
        <v>573</v>
      </c>
      <c r="E2923">
        <v>108.39</v>
      </c>
      <c r="F2923">
        <v>173.55</v>
      </c>
      <c r="G2923">
        <v>363.30689556591602</v>
      </c>
      <c r="H2923">
        <v>12.095894017206801</v>
      </c>
      <c r="I2923">
        <v>71.2819349140632</v>
      </c>
      <c r="J2923">
        <v>-5.9050323488924299</v>
      </c>
      <c r="K2923">
        <v>150.874163669176</v>
      </c>
      <c r="L2923">
        <v>110.006807566953</v>
      </c>
      <c r="M2923">
        <v>67.629787908334094</v>
      </c>
      <c r="N2923">
        <v>0.57803509697849298</v>
      </c>
      <c r="O2923">
        <v>13.2814750792278</v>
      </c>
      <c r="P2923">
        <v>421.01471029720801</v>
      </c>
      <c r="Q2923">
        <v>0.153925904814838</v>
      </c>
    </row>
    <row r="2924" spans="1:17" hidden="1" x14ac:dyDescent="0.3">
      <c r="A2924" t="s">
        <v>6060</v>
      </c>
      <c r="B2924" t="s">
        <v>6061</v>
      </c>
      <c r="C2924" t="str">
        <f>IFERROR(VLOOKUP(Table1[[#This Row],[Ticker]],[1]!Table2[[Symbol]:[Industry]],2,FALSE),"-")</f>
        <v>-</v>
      </c>
      <c r="D2924" t="s">
        <v>549</v>
      </c>
      <c r="E2924">
        <v>108.211284126</v>
      </c>
      <c r="F2924">
        <v>1.73</v>
      </c>
      <c r="G2924">
        <v>31.4639490255976</v>
      </c>
      <c r="H2924">
        <v>34.119599832787202</v>
      </c>
      <c r="I2924">
        <v>9.1229193274637694</v>
      </c>
      <c r="J2924">
        <v>23.2964202810061</v>
      </c>
      <c r="K2924">
        <v>1.3116956655523599</v>
      </c>
      <c r="L2924">
        <v>2.0687874649715101</v>
      </c>
      <c r="M2924">
        <v>82.621661069042801</v>
      </c>
      <c r="N2924">
        <v>3.7275661259414998</v>
      </c>
      <c r="O2924">
        <v>518.07824411493596</v>
      </c>
      <c r="P2924">
        <v>100.62184873949499</v>
      </c>
      <c r="Q2924">
        <v>7.0149056901078005E-2</v>
      </c>
    </row>
    <row r="2925" spans="1:17" hidden="1" x14ac:dyDescent="0.3">
      <c r="A2925" t="s">
        <v>6062</v>
      </c>
      <c r="B2925" t="s">
        <v>6063</v>
      </c>
      <c r="C2925" t="str">
        <f>IFERROR(VLOOKUP(Table1[[#This Row],[Ticker]],[1]!Table2[[Symbol]:[Industry]],2,FALSE),"-")</f>
        <v>-</v>
      </c>
      <c r="D2925" t="s">
        <v>257</v>
      </c>
      <c r="E2925">
        <v>108.03749999999999</v>
      </c>
      <c r="F2925">
        <v>107</v>
      </c>
      <c r="G2925">
        <v>27.1708495960448</v>
      </c>
      <c r="H2925">
        <v>-1.9926810838979201</v>
      </c>
      <c r="I2925">
        <v>-6.5254858491883496</v>
      </c>
      <c r="J2925">
        <v>-4.1877803375227796</v>
      </c>
      <c r="K2925">
        <v>110.47928028790101</v>
      </c>
      <c r="L2925">
        <v>108.05321285308</v>
      </c>
      <c r="M2925">
        <v>34.4280039969006</v>
      </c>
      <c r="N2925">
        <v>0.75757575757575701</v>
      </c>
      <c r="O2925">
        <v>43.037383177570099</v>
      </c>
      <c r="P2925">
        <v>64.615384615384599</v>
      </c>
    </row>
    <row r="2926" spans="1:17" hidden="1" x14ac:dyDescent="0.3">
      <c r="A2926" t="s">
        <v>6064</v>
      </c>
      <c r="B2926" t="s">
        <v>6065</v>
      </c>
      <c r="C2926" t="str">
        <f>IFERROR(VLOOKUP(Table1[[#This Row],[Ticker]],[1]!Table2[[Symbol]:[Industry]],2,FALSE),"-")</f>
        <v>-</v>
      </c>
      <c r="D2926" t="s">
        <v>231</v>
      </c>
      <c r="E2926">
        <v>107.871175329</v>
      </c>
      <c r="F2926">
        <v>25.14</v>
      </c>
      <c r="G2926">
        <v>-2.0638329963019699</v>
      </c>
      <c r="H2926">
        <v>3.0810306322995902</v>
      </c>
      <c r="I2926">
        <v>-7.4535485802734902</v>
      </c>
      <c r="J2926">
        <v>-11.4759638329674</v>
      </c>
      <c r="K2926">
        <v>24.4777744653118</v>
      </c>
      <c r="L2926">
        <v>23.1609192030153</v>
      </c>
      <c r="M2926">
        <v>49.572608927397503</v>
      </c>
      <c r="N2926">
        <v>1.0890623557238099</v>
      </c>
      <c r="O2926">
        <v>20.525059665871101</v>
      </c>
      <c r="P2926">
        <v>46.332945285215303</v>
      </c>
      <c r="Q2926">
        <v>0.11078409439643599</v>
      </c>
    </row>
    <row r="2927" spans="1:17" hidden="1" x14ac:dyDescent="0.3">
      <c r="A2927" t="s">
        <v>6066</v>
      </c>
      <c r="B2927" t="s">
        <v>6067</v>
      </c>
      <c r="C2927" t="str">
        <f>IFERROR(VLOOKUP(Table1[[#This Row],[Ticker]],[1]!Table2[[Symbol]:[Industry]],2,FALSE),"-")</f>
        <v>-</v>
      </c>
      <c r="D2927" t="s">
        <v>1401</v>
      </c>
      <c r="E2927">
        <v>107.8446</v>
      </c>
      <c r="F2927">
        <v>242.95</v>
      </c>
      <c r="G2927">
        <v>-35.357031026342099</v>
      </c>
      <c r="H2927">
        <v>21.118961127230499</v>
      </c>
      <c r="I2927">
        <v>-18.7895809689374</v>
      </c>
      <c r="J2927">
        <v>23.447236878646201</v>
      </c>
      <c r="M2927">
        <v>57.037876564239497</v>
      </c>
      <c r="O2927">
        <v>6.7503601564107898</v>
      </c>
      <c r="P2927">
        <v>37.259887005649702</v>
      </c>
    </row>
    <row r="2928" spans="1:17" hidden="1" x14ac:dyDescent="0.3">
      <c r="A2928" t="s">
        <v>6068</v>
      </c>
      <c r="B2928" t="s">
        <v>6069</v>
      </c>
      <c r="C2928" t="str">
        <f>IFERROR(VLOOKUP(Table1[[#This Row],[Ticker]],[1]!Table2[[Symbol]:[Industry]],2,FALSE),"-")</f>
        <v>-</v>
      </c>
      <c r="D2928" t="s">
        <v>535</v>
      </c>
      <c r="E2928">
        <v>107.66453885999999</v>
      </c>
      <c r="F2928">
        <v>146.77000000000001</v>
      </c>
      <c r="G2928">
        <v>131.19696648790099</v>
      </c>
      <c r="H2928">
        <v>-13.7388733459885</v>
      </c>
      <c r="I2928">
        <v>48.819634377120003</v>
      </c>
      <c r="J2928">
        <v>-1.20417673391918</v>
      </c>
      <c r="K2928">
        <v>139.757897482423</v>
      </c>
      <c r="L2928">
        <v>105.48527534226599</v>
      </c>
      <c r="M2928">
        <v>52.2867238967997</v>
      </c>
      <c r="N2928">
        <v>0.290304619023382</v>
      </c>
      <c r="O2928">
        <v>26.742522313824299</v>
      </c>
      <c r="P2928">
        <v>209.96832101372701</v>
      </c>
      <c r="Q2928">
        <v>0.10814763110749</v>
      </c>
    </row>
    <row r="2929" spans="1:17" hidden="1" x14ac:dyDescent="0.3">
      <c r="A2929" t="s">
        <v>6070</v>
      </c>
      <c r="B2929" t="s">
        <v>6071</v>
      </c>
      <c r="C2929" t="str">
        <f>IFERROR(VLOOKUP(Table1[[#This Row],[Ticker]],[1]!Table2[[Symbol]:[Industry]],2,FALSE),"-")</f>
        <v>-</v>
      </c>
      <c r="D2929" t="s">
        <v>776</v>
      </c>
      <c r="E2929">
        <v>107.58122547000001</v>
      </c>
      <c r="F2929">
        <v>65.599999999999994</v>
      </c>
      <c r="G2929">
        <v>-65.682491820175599</v>
      </c>
      <c r="H2929">
        <v>-5.1465984498044701</v>
      </c>
      <c r="I2929">
        <v>-49.115041762771</v>
      </c>
      <c r="J2929">
        <v>-9.8081884469499201</v>
      </c>
      <c r="M2929">
        <v>25.303788674217699</v>
      </c>
      <c r="O2929">
        <v>66.158536585365795</v>
      </c>
      <c r="P2929">
        <v>5.8064516129032002</v>
      </c>
    </row>
    <row r="2930" spans="1:17" hidden="1" x14ac:dyDescent="0.3">
      <c r="A2930" t="s">
        <v>6072</v>
      </c>
      <c r="B2930" t="s">
        <v>6073</v>
      </c>
      <c r="C2930" t="str">
        <f>IFERROR(VLOOKUP(Table1[[#This Row],[Ticker]],[1]!Table2[[Symbol]:[Industry]],2,FALSE),"-")</f>
        <v>-</v>
      </c>
      <c r="D2930" t="s">
        <v>54</v>
      </c>
      <c r="E2930">
        <v>107.4225825</v>
      </c>
      <c r="F2930">
        <v>147.19999999999999</v>
      </c>
      <c r="G2930">
        <v>6.0123415936340798</v>
      </c>
      <c r="H2930">
        <v>44.558736027590399</v>
      </c>
      <c r="I2930">
        <v>31.213763917662401</v>
      </c>
      <c r="J2930">
        <v>12.9386815065725</v>
      </c>
      <c r="K2930">
        <v>111.18925988445901</v>
      </c>
      <c r="L2930">
        <v>101.216953052782</v>
      </c>
      <c r="M2930">
        <v>73.785456785748494</v>
      </c>
      <c r="N2930">
        <v>3.28261503203642</v>
      </c>
      <c r="O2930">
        <v>5.2989130434782696</v>
      </c>
      <c r="P2930">
        <v>79.293544457978001</v>
      </c>
      <c r="Q2930">
        <v>4.8337110270208997E-2</v>
      </c>
    </row>
    <row r="2931" spans="1:17" hidden="1" x14ac:dyDescent="0.3">
      <c r="A2931" t="s">
        <v>6074</v>
      </c>
      <c r="B2931" t="s">
        <v>6075</v>
      </c>
      <c r="C2931" t="str">
        <f>IFERROR(VLOOKUP(Table1[[#This Row],[Ticker]],[1]!Table2[[Symbol]:[Industry]],2,FALSE),"-")</f>
        <v>-</v>
      </c>
      <c r="D2931" t="s">
        <v>54</v>
      </c>
      <c r="E2931">
        <v>107.24</v>
      </c>
      <c r="F2931">
        <v>136.65</v>
      </c>
      <c r="G2931">
        <v>-9.5842292666982392</v>
      </c>
      <c r="H2931">
        <v>-14.7994443747225</v>
      </c>
      <c r="I2931">
        <v>-15.585541092571599</v>
      </c>
      <c r="J2931">
        <v>-2.00184303708168</v>
      </c>
      <c r="K2931">
        <v>142.814749965385</v>
      </c>
      <c r="L2931">
        <v>135.75569132160001</v>
      </c>
      <c r="M2931">
        <v>35.1208492282924</v>
      </c>
      <c r="N2931">
        <v>0.38530732139699903</v>
      </c>
      <c r="O2931">
        <v>34.650567142334403</v>
      </c>
      <c r="P2931">
        <v>24.227272727272702</v>
      </c>
      <c r="Q2931">
        <v>-0.10221479530851101</v>
      </c>
    </row>
    <row r="2932" spans="1:17" hidden="1" x14ac:dyDescent="0.3">
      <c r="A2932" t="s">
        <v>6076</v>
      </c>
      <c r="B2932" t="s">
        <v>6077</v>
      </c>
      <c r="C2932" t="str">
        <f>IFERROR(VLOOKUP(Table1[[#This Row],[Ticker]],[1]!Table2[[Symbol]:[Industry]],2,FALSE),"-")</f>
        <v>-</v>
      </c>
      <c r="D2932" t="s">
        <v>443</v>
      </c>
      <c r="E2932">
        <v>106.47</v>
      </c>
      <c r="F2932">
        <v>171.05</v>
      </c>
      <c r="G2932">
        <v>-0.182305860537539</v>
      </c>
      <c r="H2932">
        <v>1.5837810214552901</v>
      </c>
      <c r="I2932">
        <v>-2.8888858022521902</v>
      </c>
      <c r="J2932">
        <v>2.5844279172436</v>
      </c>
      <c r="K2932">
        <v>172.29111645184599</v>
      </c>
      <c r="L2932">
        <v>161.53041147738199</v>
      </c>
      <c r="M2932">
        <v>59.940300790782203</v>
      </c>
      <c r="N2932">
        <v>7.8193639181771996E-2</v>
      </c>
      <c r="O2932">
        <v>36.188249049985302</v>
      </c>
      <c r="P2932">
        <v>30.1255230125523</v>
      </c>
      <c r="Q2932">
        <v>-4.2660845532368999E-2</v>
      </c>
    </row>
    <row r="2933" spans="1:17" hidden="1" x14ac:dyDescent="0.3">
      <c r="A2933" t="s">
        <v>6078</v>
      </c>
      <c r="B2933" t="s">
        <v>6079</v>
      </c>
      <c r="C2933" t="str">
        <f>IFERROR(VLOOKUP(Table1[[#This Row],[Ticker]],[1]!Table2[[Symbol]:[Industry]],2,FALSE),"-")</f>
        <v>-</v>
      </c>
      <c r="D2933" t="s">
        <v>741</v>
      </c>
      <c r="E2933">
        <v>105.953940543</v>
      </c>
      <c r="F2933">
        <v>82.71</v>
      </c>
      <c r="G2933">
        <v>-19.046827838339301</v>
      </c>
      <c r="H2933">
        <v>-2.9055758806023202</v>
      </c>
      <c r="I2933">
        <v>2.0114287419247301</v>
      </c>
      <c r="J2933">
        <v>-4.4369656930911203</v>
      </c>
      <c r="K2933">
        <v>86.034010264052995</v>
      </c>
      <c r="L2933">
        <v>82.221405492451296</v>
      </c>
      <c r="M2933">
        <v>58.050219930369003</v>
      </c>
      <c r="N2933">
        <v>1.15331903669544</v>
      </c>
      <c r="O2933">
        <v>16.987063232982699</v>
      </c>
      <c r="P2933">
        <v>21.614468460520399</v>
      </c>
    </row>
    <row r="2934" spans="1:17" hidden="1" x14ac:dyDescent="0.3">
      <c r="A2934" t="s">
        <v>6080</v>
      </c>
      <c r="B2934" t="s">
        <v>6081</v>
      </c>
      <c r="C2934" t="str">
        <f>IFERROR(VLOOKUP(Table1[[#This Row],[Ticker]],[1]!Table2[[Symbol]:[Industry]],2,FALSE),"-")</f>
        <v>-</v>
      </c>
      <c r="D2934" t="s">
        <v>535</v>
      </c>
      <c r="E2934">
        <v>105.804</v>
      </c>
      <c r="F2934">
        <v>471.85</v>
      </c>
      <c r="G2934">
        <v>540.257250175845</v>
      </c>
      <c r="H2934">
        <v>25.578501586770901</v>
      </c>
      <c r="I2934">
        <v>59.836275395404201</v>
      </c>
      <c r="J2934">
        <v>-2.65699383197525</v>
      </c>
      <c r="K2934">
        <v>365.61175021736602</v>
      </c>
      <c r="L2934">
        <v>255.81575970196599</v>
      </c>
      <c r="M2934">
        <v>55.093723731003301</v>
      </c>
      <c r="N2934">
        <v>1.8821885121730799</v>
      </c>
      <c r="O2934">
        <v>1.8014199427784201</v>
      </c>
      <c r="P2934">
        <v>569.29078014184404</v>
      </c>
      <c r="Q2934">
        <v>0.17290697812894801</v>
      </c>
    </row>
    <row r="2935" spans="1:17" hidden="1" x14ac:dyDescent="0.3">
      <c r="A2935" t="s">
        <v>6082</v>
      </c>
      <c r="B2935" t="s">
        <v>6083</v>
      </c>
      <c r="C2935" t="str">
        <f>IFERROR(VLOOKUP(Table1[[#This Row],[Ticker]],[1]!Table2[[Symbol]:[Industry]],2,FALSE),"-")</f>
        <v>-</v>
      </c>
      <c r="D2935" t="s">
        <v>156</v>
      </c>
      <c r="E2935">
        <v>105.780936</v>
      </c>
      <c r="F2935">
        <v>84.75</v>
      </c>
      <c r="G2935">
        <v>-12.2979927759162</v>
      </c>
      <c r="H2935">
        <v>13.2858141417656</v>
      </c>
      <c r="I2935">
        <v>-27.7160799085942</v>
      </c>
      <c r="J2935">
        <v>9.6819829618982993</v>
      </c>
      <c r="K2935">
        <v>77.929482424176797</v>
      </c>
      <c r="L2935">
        <v>76.940256030811895</v>
      </c>
      <c r="M2935">
        <v>80.609509539128993</v>
      </c>
      <c r="N2935">
        <v>1.1522560569015301</v>
      </c>
      <c r="O2935">
        <v>39.233038348082601</v>
      </c>
      <c r="P2935">
        <v>43.037974683544299</v>
      </c>
    </row>
    <row r="2936" spans="1:17" hidden="1" x14ac:dyDescent="0.3">
      <c r="A2936" t="s">
        <v>6084</v>
      </c>
      <c r="B2936" t="s">
        <v>6085</v>
      </c>
      <c r="C2936" t="str">
        <f>IFERROR(VLOOKUP(Table1[[#This Row],[Ticker]],[1]!Table2[[Symbol]:[Industry]],2,FALSE),"-")</f>
        <v>-</v>
      </c>
      <c r="D2936" t="s">
        <v>124</v>
      </c>
      <c r="E2936">
        <v>105.64812993</v>
      </c>
      <c r="F2936">
        <v>2</v>
      </c>
      <c r="K2936">
        <v>2.1140989605141698</v>
      </c>
      <c r="L2936">
        <v>3.1857726977597598</v>
      </c>
      <c r="M2936">
        <v>71.039956020089093</v>
      </c>
      <c r="Q2936">
        <v>-6.9211309357390005E-2</v>
      </c>
    </row>
    <row r="2937" spans="1:17" hidden="1" x14ac:dyDescent="0.3">
      <c r="A2937" t="s">
        <v>6086</v>
      </c>
      <c r="B2937" t="s">
        <v>6087</v>
      </c>
      <c r="C2937" t="str">
        <f>IFERROR(VLOOKUP(Table1[[#This Row],[Ticker]],[1]!Table2[[Symbol]:[Industry]],2,FALSE),"-")</f>
        <v>-</v>
      </c>
      <c r="D2937" t="s">
        <v>474</v>
      </c>
      <c r="E2937">
        <v>105.56910000000001</v>
      </c>
      <c r="F2937">
        <v>44</v>
      </c>
      <c r="G2937">
        <v>61.031264850415702</v>
      </c>
      <c r="H2937">
        <v>18.6019712677748</v>
      </c>
      <c r="I2937">
        <v>22.503245244779901</v>
      </c>
      <c r="J2937">
        <v>-8.5339675288982502</v>
      </c>
      <c r="K2937">
        <v>37.9558368393172</v>
      </c>
      <c r="L2937">
        <v>30.865912749535902</v>
      </c>
      <c r="M2937">
        <v>58.192999986577199</v>
      </c>
      <c r="N2937">
        <v>0.41539389199461901</v>
      </c>
      <c r="O2937">
        <v>10.886363636363599</v>
      </c>
      <c r="P2937">
        <v>103.233256351039</v>
      </c>
      <c r="Q2937">
        <v>8.7121376258345998E-2</v>
      </c>
    </row>
    <row r="2938" spans="1:17" hidden="1" x14ac:dyDescent="0.3">
      <c r="A2938" t="s">
        <v>6088</v>
      </c>
      <c r="B2938" t="s">
        <v>6089</v>
      </c>
      <c r="C2938" t="str">
        <f>IFERROR(VLOOKUP(Table1[[#This Row],[Ticker]],[1]!Table2[[Symbol]:[Industry]],2,FALSE),"-")</f>
        <v>-</v>
      </c>
      <c r="D2938" t="s">
        <v>21</v>
      </c>
      <c r="E2938">
        <v>105.560175</v>
      </c>
      <c r="F2938">
        <v>131</v>
      </c>
      <c r="G2938">
        <v>-36.290167134140503</v>
      </c>
      <c r="H2938">
        <v>-30.2518687863503</v>
      </c>
      <c r="I2938">
        <v>-52.374336789328197</v>
      </c>
      <c r="J2938">
        <v>-8.3395576700312297</v>
      </c>
      <c r="K2938">
        <v>191.06172012024101</v>
      </c>
      <c r="L2938">
        <v>225.55957741155501</v>
      </c>
      <c r="M2938">
        <v>31.638068514878199</v>
      </c>
      <c r="N2938">
        <v>1.1677753141167699</v>
      </c>
      <c r="O2938">
        <v>290.07633587786199</v>
      </c>
      <c r="P2938">
        <v>0.76923076923076605</v>
      </c>
      <c r="Q2938">
        <v>0.15649064211393501</v>
      </c>
    </row>
    <row r="2939" spans="1:17" hidden="1" x14ac:dyDescent="0.3">
      <c r="A2939" t="s">
        <v>6090</v>
      </c>
      <c r="B2939" t="s">
        <v>6091</v>
      </c>
      <c r="C2939" t="str">
        <f>IFERROR(VLOOKUP(Table1[[#This Row],[Ticker]],[1]!Table2[[Symbol]:[Industry]],2,FALSE),"-")</f>
        <v>-</v>
      </c>
      <c r="D2939" t="s">
        <v>627</v>
      </c>
      <c r="E2939">
        <v>105.5466</v>
      </c>
      <c r="F2939">
        <v>57.45</v>
      </c>
      <c r="G2939">
        <v>-56.081149013617903</v>
      </c>
      <c r="H2939">
        <v>-16.175048827572301</v>
      </c>
      <c r="I2939">
        <v>-39.513698956213297</v>
      </c>
      <c r="J2939">
        <v>-9.3185517339191808</v>
      </c>
      <c r="K2939">
        <v>68.771882352941105</v>
      </c>
      <c r="M2939">
        <v>26.928786143625501</v>
      </c>
      <c r="O2939">
        <v>45.169712793733602</v>
      </c>
      <c r="P2939">
        <v>2.2970085470085602</v>
      </c>
    </row>
    <row r="2940" spans="1:17" hidden="1" x14ac:dyDescent="0.3">
      <c r="A2940" t="s">
        <v>6092</v>
      </c>
      <c r="B2940" t="s">
        <v>6093</v>
      </c>
      <c r="C2940" t="str">
        <f>IFERROR(VLOOKUP(Table1[[#This Row],[Ticker]],[1]!Table2[[Symbol]:[Industry]],2,FALSE),"-")</f>
        <v>-</v>
      </c>
      <c r="D2940" t="s">
        <v>443</v>
      </c>
      <c r="E2940">
        <v>105.4188</v>
      </c>
      <c r="F2940">
        <v>191.51</v>
      </c>
      <c r="G2940">
        <v>-23.981418062543099</v>
      </c>
      <c r="H2940">
        <v>-3.0977015290916299</v>
      </c>
      <c r="I2940">
        <v>-22.786847878624702</v>
      </c>
      <c r="J2940">
        <v>3.6231821849426602</v>
      </c>
      <c r="K2940">
        <v>193.25381676217799</v>
      </c>
      <c r="L2940">
        <v>190.035921449722</v>
      </c>
      <c r="M2940">
        <v>70.146814753993795</v>
      </c>
      <c r="N2940">
        <v>0.75450881671630499</v>
      </c>
      <c r="O2940">
        <v>22.395697352618601</v>
      </c>
      <c r="P2940">
        <v>24.357142857142801</v>
      </c>
      <c r="Q2940">
        <v>3.729384833702E-2</v>
      </c>
    </row>
    <row r="2941" spans="1:17" hidden="1" x14ac:dyDescent="0.3">
      <c r="A2941" t="s">
        <v>6094</v>
      </c>
      <c r="B2941" t="s">
        <v>6095</v>
      </c>
      <c r="C2941" t="str">
        <f>IFERROR(VLOOKUP(Table1[[#This Row],[Ticker]],[1]!Table2[[Symbol]:[Industry]],2,FALSE),"-")</f>
        <v>-</v>
      </c>
      <c r="D2941" t="s">
        <v>138</v>
      </c>
      <c r="E2941">
        <v>105.34128</v>
      </c>
      <c r="F2941">
        <v>5.78</v>
      </c>
      <c r="G2941">
        <v>67.712007601456406</v>
      </c>
      <c r="H2941">
        <v>15.618896321776401</v>
      </c>
      <c r="I2941">
        <v>36.213260075093501</v>
      </c>
      <c r="J2941">
        <v>14.906019344512099</v>
      </c>
      <c r="K2941">
        <v>4.7748917149321901</v>
      </c>
      <c r="L2941">
        <v>4.1028568345755501</v>
      </c>
      <c r="M2941">
        <v>72.392600107282803</v>
      </c>
      <c r="N2941">
        <v>0.67341154340054199</v>
      </c>
      <c r="O2941">
        <v>6.11022027175287</v>
      </c>
      <c r="P2941">
        <v>105.17748917748899</v>
      </c>
      <c r="Q2941">
        <v>0.138740309008521</v>
      </c>
    </row>
    <row r="2942" spans="1:17" hidden="1" x14ac:dyDescent="0.3">
      <c r="A2942" t="s">
        <v>6096</v>
      </c>
      <c r="B2942" t="s">
        <v>6097</v>
      </c>
      <c r="C2942" t="str">
        <f>IFERROR(VLOOKUP(Table1[[#This Row],[Ticker]],[1]!Table2[[Symbol]:[Industry]],2,FALSE),"-")</f>
        <v>-</v>
      </c>
      <c r="D2942" t="s">
        <v>5125</v>
      </c>
      <c r="E2942">
        <v>105.34120679999999</v>
      </c>
      <c r="F2942">
        <v>37.71</v>
      </c>
      <c r="G2942">
        <v>-3.7511379394208602</v>
      </c>
      <c r="H2942">
        <v>1.70366109879179</v>
      </c>
      <c r="I2942">
        <v>-12.039981373307899</v>
      </c>
      <c r="J2942">
        <v>-10.010115784238</v>
      </c>
      <c r="K2942">
        <v>38.311973678681298</v>
      </c>
      <c r="L2942">
        <v>36.621534749680499</v>
      </c>
      <c r="M2942">
        <v>44.678906822665297</v>
      </c>
      <c r="N2942">
        <v>1.8998655345434301</v>
      </c>
      <c r="O2942">
        <v>34.977459559798397</v>
      </c>
      <c r="P2942">
        <v>43.657142857142802</v>
      </c>
      <c r="Q2942">
        <v>7.8821307341969994E-3</v>
      </c>
    </row>
    <row r="2943" spans="1:17" hidden="1" x14ac:dyDescent="0.3">
      <c r="A2943" t="s">
        <v>6098</v>
      </c>
      <c r="B2943" t="s">
        <v>6099</v>
      </c>
      <c r="C2943" t="str">
        <f>IFERROR(VLOOKUP(Table1[[#This Row],[Ticker]],[1]!Table2[[Symbol]:[Industry]],2,FALSE),"-")</f>
        <v>-</v>
      </c>
      <c r="D2943" t="s">
        <v>357</v>
      </c>
      <c r="E2943">
        <v>105.3</v>
      </c>
      <c r="F2943">
        <v>190</v>
      </c>
      <c r="G2943">
        <v>29.365803089440799</v>
      </c>
      <c r="H2943">
        <v>-4.3726675676337798</v>
      </c>
      <c r="I2943">
        <v>55.675513011759598</v>
      </c>
      <c r="J2943">
        <v>-4.82630027646446</v>
      </c>
      <c r="K2943">
        <v>191.332397874957</v>
      </c>
      <c r="M2943">
        <v>41.489335687692403</v>
      </c>
      <c r="N2943">
        <v>0.37953730856956602</v>
      </c>
      <c r="O2943">
        <v>23.710526315789402</v>
      </c>
      <c r="P2943">
        <v>68.439716312056703</v>
      </c>
    </row>
    <row r="2944" spans="1:17" hidden="1" x14ac:dyDescent="0.3">
      <c r="A2944" t="s">
        <v>6100</v>
      </c>
      <c r="B2944" t="s">
        <v>6101</v>
      </c>
      <c r="C2944" t="str">
        <f>IFERROR(VLOOKUP(Table1[[#This Row],[Ticker]],[1]!Table2[[Symbol]:[Industry]],2,FALSE),"-")</f>
        <v>-</v>
      </c>
      <c r="D2944" t="s">
        <v>410</v>
      </c>
      <c r="E2944">
        <v>105.2944325</v>
      </c>
      <c r="F2944">
        <v>29.31</v>
      </c>
      <c r="G2944">
        <v>67.677879429974197</v>
      </c>
      <c r="H2944">
        <v>-9.43365866676859</v>
      </c>
      <c r="I2944">
        <v>41.715929560106296</v>
      </c>
      <c r="J2944">
        <v>-5.1573474656264899</v>
      </c>
      <c r="K2944">
        <v>29.393246492934299</v>
      </c>
      <c r="L2944">
        <v>24.829042946473798</v>
      </c>
      <c r="M2944">
        <v>48.418060402657098</v>
      </c>
      <c r="N2944">
        <v>0.56918947045604795</v>
      </c>
      <c r="O2944">
        <v>24.564994882292702</v>
      </c>
      <c r="P2944">
        <v>117.111111111111</v>
      </c>
      <c r="Q2944">
        <v>9.2124446925218997E-2</v>
      </c>
    </row>
    <row r="2945" spans="1:17" hidden="1" x14ac:dyDescent="0.3">
      <c r="A2945" t="s">
        <v>6102</v>
      </c>
      <c r="B2945" t="s">
        <v>6103</v>
      </c>
      <c r="C2945" t="str">
        <f>IFERROR(VLOOKUP(Table1[[#This Row],[Ticker]],[1]!Table2[[Symbol]:[Industry]],2,FALSE),"-")</f>
        <v>-</v>
      </c>
      <c r="D2945" t="s">
        <v>257</v>
      </c>
      <c r="E2945">
        <v>105.11676192</v>
      </c>
      <c r="F2945">
        <v>102.35</v>
      </c>
      <c r="G2945">
        <v>-20.439365509765501</v>
      </c>
      <c r="H2945">
        <v>13.3873593956287</v>
      </c>
      <c r="I2945">
        <v>-16.452946700339101</v>
      </c>
      <c r="J2945">
        <v>-18.528840765539702</v>
      </c>
      <c r="K2945">
        <v>103.16282579300299</v>
      </c>
      <c r="L2945">
        <v>96.187282004378503</v>
      </c>
      <c r="M2945">
        <v>44.299674291592297</v>
      </c>
      <c r="N2945">
        <v>1.5057158410451801</v>
      </c>
      <c r="O2945">
        <v>28.920371275036601</v>
      </c>
      <c r="P2945">
        <v>46.214285714285602</v>
      </c>
    </row>
    <row r="2946" spans="1:17" hidden="1" x14ac:dyDescent="0.3">
      <c r="A2946" t="s">
        <v>6104</v>
      </c>
      <c r="B2946" t="s">
        <v>6105</v>
      </c>
      <c r="C2946" t="str">
        <f>IFERROR(VLOOKUP(Table1[[#This Row],[Ticker]],[1]!Table2[[Symbol]:[Industry]],2,FALSE),"-")</f>
        <v>-</v>
      </c>
      <c r="D2946" t="s">
        <v>138</v>
      </c>
      <c r="E2946">
        <v>105.0330834</v>
      </c>
      <c r="F2946">
        <v>16.11</v>
      </c>
      <c r="G2946">
        <v>-40.468384281556901</v>
      </c>
      <c r="H2946">
        <v>17.287524997710602</v>
      </c>
      <c r="I2946">
        <v>-16.857771303252999</v>
      </c>
      <c r="J2946">
        <v>8.1536873437507307</v>
      </c>
      <c r="K2946">
        <v>15.1333305557235</v>
      </c>
      <c r="L2946">
        <v>15.928623016527199</v>
      </c>
      <c r="M2946">
        <v>47.365635598293998</v>
      </c>
      <c r="N2946">
        <v>1.2578419253095301</v>
      </c>
      <c r="O2946">
        <v>43.699565487274903</v>
      </c>
      <c r="P2946">
        <v>27.351778656126399</v>
      </c>
      <c r="Q2946">
        <v>-4.8461833375686998E-2</v>
      </c>
    </row>
    <row r="2947" spans="1:17" hidden="1" x14ac:dyDescent="0.3">
      <c r="A2947" t="s">
        <v>6106</v>
      </c>
      <c r="B2947" t="s">
        <v>6107</v>
      </c>
      <c r="C2947" t="str">
        <f>IFERROR(VLOOKUP(Table1[[#This Row],[Ticker]],[1]!Table2[[Symbol]:[Industry]],2,FALSE),"-")</f>
        <v>-</v>
      </c>
      <c r="D2947" t="s">
        <v>77</v>
      </c>
      <c r="E2947">
        <v>104.657853</v>
      </c>
      <c r="F2947">
        <v>48.45</v>
      </c>
      <c r="G2947">
        <v>-5.1838367144651798</v>
      </c>
      <c r="H2947">
        <v>-4.6697093462648596</v>
      </c>
      <c r="I2947">
        <v>-57.302696098962002</v>
      </c>
      <c r="J2947">
        <v>0.42592427618182799</v>
      </c>
      <c r="K2947">
        <v>50.579241258200298</v>
      </c>
      <c r="L2947">
        <v>50.589836670784202</v>
      </c>
      <c r="M2947">
        <v>60.3532420228604</v>
      </c>
      <c r="N2947">
        <v>0.76476599964925596</v>
      </c>
      <c r="O2947">
        <v>131.166150670794</v>
      </c>
      <c r="P2947">
        <v>33.434315615532903</v>
      </c>
      <c r="Q2947">
        <v>4.4403431001163E-2</v>
      </c>
    </row>
    <row r="2948" spans="1:17" hidden="1" x14ac:dyDescent="0.3">
      <c r="A2948" t="s">
        <v>6108</v>
      </c>
      <c r="B2948" t="s">
        <v>6109</v>
      </c>
      <c r="C2948" t="str">
        <f>IFERROR(VLOOKUP(Table1[[#This Row],[Ticker]],[1]!Table2[[Symbol]:[Industry]],2,FALSE),"-")</f>
        <v>-</v>
      </c>
      <c r="D2948" t="s">
        <v>410</v>
      </c>
      <c r="E2948">
        <v>104.50568</v>
      </c>
      <c r="F2948">
        <v>10.52</v>
      </c>
      <c r="G2948">
        <v>83.063244227549404</v>
      </c>
      <c r="H2948">
        <v>-17.407320571121002</v>
      </c>
      <c r="I2948">
        <v>53.464519460490799</v>
      </c>
      <c r="J2948">
        <v>-7.2814244403412003</v>
      </c>
      <c r="K2948">
        <v>10.634075978370101</v>
      </c>
      <c r="L2948">
        <v>9.1377820500574103</v>
      </c>
      <c r="M2948">
        <v>47.243500962815901</v>
      </c>
      <c r="N2948">
        <v>1.2835875677664901</v>
      </c>
      <c r="O2948">
        <v>19.771863117870701</v>
      </c>
      <c r="P2948">
        <v>126.23655913978401</v>
      </c>
      <c r="Q2948">
        <v>7.4543991212826996E-2</v>
      </c>
    </row>
    <row r="2949" spans="1:17" hidden="1" x14ac:dyDescent="0.3">
      <c r="A2949" t="s">
        <v>6110</v>
      </c>
      <c r="B2949" t="s">
        <v>6111</v>
      </c>
      <c r="C2949" t="str">
        <f>IFERROR(VLOOKUP(Table1[[#This Row],[Ticker]],[1]!Table2[[Symbol]:[Industry]],2,FALSE),"-")</f>
        <v>-</v>
      </c>
      <c r="E2949">
        <v>104.41256</v>
      </c>
      <c r="F2949">
        <v>116.5</v>
      </c>
      <c r="G2949">
        <v>16.591470034000999</v>
      </c>
      <c r="H2949">
        <v>19.258214543970801</v>
      </c>
      <c r="I2949">
        <v>8.8880867580723706</v>
      </c>
      <c r="J2949">
        <v>0.55169045699387798</v>
      </c>
      <c r="K2949">
        <v>106.19547586716401</v>
      </c>
      <c r="L2949">
        <v>97.7792298042677</v>
      </c>
      <c r="M2949">
        <v>62.458055312938697</v>
      </c>
      <c r="N2949">
        <v>1.1054666215041999</v>
      </c>
      <c r="O2949">
        <v>10.8583690987124</v>
      </c>
      <c r="P2949">
        <v>113.683052090975</v>
      </c>
      <c r="Q2949">
        <v>4.7237874890589997E-2</v>
      </c>
    </row>
    <row r="2950" spans="1:17" hidden="1" x14ac:dyDescent="0.3">
      <c r="A2950" t="s">
        <v>6112</v>
      </c>
      <c r="B2950" t="s">
        <v>6113</v>
      </c>
      <c r="C2950" t="str">
        <f>IFERROR(VLOOKUP(Table1[[#This Row],[Ticker]],[1]!Table2[[Symbol]:[Industry]],2,FALSE),"-")</f>
        <v>-</v>
      </c>
      <c r="D2950" t="s">
        <v>4133</v>
      </c>
      <c r="E2950">
        <v>104.13409679999999</v>
      </c>
      <c r="F2950">
        <v>79.39</v>
      </c>
      <c r="G2950">
        <v>-54.671177024822398</v>
      </c>
      <c r="H2950">
        <v>-8.2086969648869292</v>
      </c>
      <c r="I2950">
        <v>-24.127368436467801</v>
      </c>
      <c r="J2950">
        <v>0.12340077798098099</v>
      </c>
      <c r="K2950">
        <v>80.152614536764602</v>
      </c>
      <c r="L2950">
        <v>84.398249539597401</v>
      </c>
      <c r="M2950">
        <v>57.958797311742302</v>
      </c>
      <c r="N2950">
        <v>0.82161914185082696</v>
      </c>
      <c r="O2950">
        <v>46.920267036150598</v>
      </c>
      <c r="P2950">
        <v>17.146229895233802</v>
      </c>
      <c r="Q2950">
        <v>7.7191468380923001E-2</v>
      </c>
    </row>
    <row r="2951" spans="1:17" hidden="1" x14ac:dyDescent="0.3">
      <c r="A2951" t="s">
        <v>6114</v>
      </c>
      <c r="B2951" t="s">
        <v>6115</v>
      </c>
      <c r="C2951" t="str">
        <f>IFERROR(VLOOKUP(Table1[[#This Row],[Ticker]],[1]!Table2[[Symbol]:[Industry]],2,FALSE),"-")</f>
        <v>-</v>
      </c>
      <c r="D2951" t="s">
        <v>2408</v>
      </c>
      <c r="E2951">
        <v>104.07330959399999</v>
      </c>
      <c r="F2951">
        <v>44.08</v>
      </c>
      <c r="G2951">
        <v>22.639588313570901</v>
      </c>
      <c r="H2951">
        <v>19.5177229092725</v>
      </c>
      <c r="I2951">
        <v>-42.917326358578499</v>
      </c>
      <c r="J2951">
        <v>-4.6070338767763204</v>
      </c>
      <c r="K2951">
        <v>41.699550437417301</v>
      </c>
      <c r="L2951">
        <v>45.732305391959201</v>
      </c>
      <c r="M2951">
        <v>67.075824720616296</v>
      </c>
      <c r="N2951">
        <v>1.59750505827381</v>
      </c>
      <c r="O2951">
        <v>70.145190562613394</v>
      </c>
      <c r="P2951">
        <v>57.922077922077897</v>
      </c>
      <c r="Q2951">
        <v>0.20105452933549001</v>
      </c>
    </row>
    <row r="2952" spans="1:17" hidden="1" x14ac:dyDescent="0.3">
      <c r="A2952" t="s">
        <v>6116</v>
      </c>
      <c r="B2952" t="s">
        <v>6117</v>
      </c>
      <c r="C2952" t="str">
        <f>IFERROR(VLOOKUP(Table1[[#This Row],[Ticker]],[1]!Table2[[Symbol]:[Industry]],2,FALSE),"-")</f>
        <v>-</v>
      </c>
      <c r="D2952" t="s">
        <v>54</v>
      </c>
      <c r="E2952">
        <v>104.07095099999999</v>
      </c>
      <c r="F2952">
        <v>63.69</v>
      </c>
      <c r="G2952">
        <v>1.0788295845628399</v>
      </c>
      <c r="H2952">
        <v>-4.3790267303594899</v>
      </c>
      <c r="I2952">
        <v>-13.414757980133899</v>
      </c>
      <c r="J2952">
        <v>-3.106726802716</v>
      </c>
      <c r="K2952">
        <v>64.766695672768094</v>
      </c>
      <c r="L2952">
        <v>62.140260012557697</v>
      </c>
      <c r="M2952">
        <v>41.5571827915334</v>
      </c>
      <c r="N2952">
        <v>0.72384973140291997</v>
      </c>
      <c r="O2952">
        <v>24.038310566807901</v>
      </c>
      <c r="P2952">
        <v>40.4410143329658</v>
      </c>
      <c r="Q2952">
        <v>-9.2986496093359992E-3</v>
      </c>
    </row>
    <row r="2953" spans="1:17" hidden="1" x14ac:dyDescent="0.3">
      <c r="A2953" t="s">
        <v>6118</v>
      </c>
      <c r="B2953" t="s">
        <v>6119</v>
      </c>
      <c r="C2953" t="str">
        <f>IFERROR(VLOOKUP(Table1[[#This Row],[Ticker]],[1]!Table2[[Symbol]:[Industry]],2,FALSE),"-")</f>
        <v>-</v>
      </c>
      <c r="D2953" t="s">
        <v>723</v>
      </c>
      <c r="E2953">
        <v>103.852136</v>
      </c>
      <c r="F2953">
        <v>57.55</v>
      </c>
      <c r="G2953">
        <v>-64.334260713609893</v>
      </c>
      <c r="H2953">
        <v>-1.94597393770455</v>
      </c>
      <c r="I2953">
        <v>-11.0563882786383</v>
      </c>
      <c r="J2953">
        <v>-2.4774641693752901</v>
      </c>
      <c r="K2953">
        <v>59.1000277712591</v>
      </c>
      <c r="L2953">
        <v>59.777819053719597</v>
      </c>
      <c r="M2953">
        <v>44.667996737136797</v>
      </c>
      <c r="N2953">
        <v>0.480151332382936</v>
      </c>
      <c r="O2953">
        <v>58.992180712423902</v>
      </c>
      <c r="P2953">
        <v>23.763440860214999</v>
      </c>
      <c r="Q2953">
        <v>8.9429925780119005E-2</v>
      </c>
    </row>
    <row r="2954" spans="1:17" hidden="1" x14ac:dyDescent="0.3">
      <c r="A2954" t="s">
        <v>6120</v>
      </c>
      <c r="B2954" t="s">
        <v>6121</v>
      </c>
      <c r="C2954" t="str">
        <f>IFERROR(VLOOKUP(Table1[[#This Row],[Ticker]],[1]!Table2[[Symbol]:[Industry]],2,FALSE),"-")</f>
        <v>-</v>
      </c>
      <c r="D2954" t="s">
        <v>257</v>
      </c>
      <c r="E2954">
        <v>103.62412999999999</v>
      </c>
      <c r="F2954">
        <v>167.45</v>
      </c>
      <c r="G2954">
        <v>7.2154529469383801</v>
      </c>
      <c r="H2954">
        <v>0.92513174341945803</v>
      </c>
      <c r="I2954">
        <v>-2.3016062243837698</v>
      </c>
      <c r="J2954">
        <v>-2.0758409632259802</v>
      </c>
      <c r="K2954">
        <v>164.27411095655</v>
      </c>
      <c r="L2954">
        <v>157.89633586995899</v>
      </c>
      <c r="M2954">
        <v>56.073120127015798</v>
      </c>
      <c r="N2954">
        <v>0.82492264301029905</v>
      </c>
      <c r="O2954">
        <v>24.2161839355031</v>
      </c>
      <c r="P2954">
        <v>47.533039647576999</v>
      </c>
      <c r="Q2954">
        <v>2.2642113655559001E-2</v>
      </c>
    </row>
    <row r="2955" spans="1:17" hidden="1" x14ac:dyDescent="0.3">
      <c r="A2955" t="s">
        <v>6122</v>
      </c>
      <c r="B2955" t="s">
        <v>6123</v>
      </c>
      <c r="C2955" t="str">
        <f>IFERROR(VLOOKUP(Table1[[#This Row],[Ticker]],[1]!Table2[[Symbol]:[Industry]],2,FALSE),"-")</f>
        <v>-</v>
      </c>
      <c r="D2955" t="s">
        <v>1401</v>
      </c>
      <c r="E2955">
        <v>103.5419627</v>
      </c>
      <c r="F2955">
        <v>23.39</v>
      </c>
      <c r="G2955">
        <v>441.45427491204902</v>
      </c>
      <c r="H2955">
        <v>5.4831120595939398</v>
      </c>
      <c r="I2955">
        <v>111.147686821807</v>
      </c>
      <c r="J2955">
        <v>-6.2385855911750099</v>
      </c>
      <c r="K2955">
        <v>22.0343640129358</v>
      </c>
      <c r="M2955">
        <v>53.080698738139503</v>
      </c>
      <c r="N2955">
        <v>1.29648704207851</v>
      </c>
      <c r="O2955">
        <v>8.5506626763574207</v>
      </c>
      <c r="P2955">
        <v>470.487804878048</v>
      </c>
    </row>
    <row r="2956" spans="1:17" hidden="1" x14ac:dyDescent="0.3">
      <c r="A2956" t="s">
        <v>6124</v>
      </c>
      <c r="B2956" t="s">
        <v>6125</v>
      </c>
      <c r="C2956" t="str">
        <f>IFERROR(VLOOKUP(Table1[[#This Row],[Ticker]],[1]!Table2[[Symbol]:[Industry]],2,FALSE),"-")</f>
        <v>-</v>
      </c>
      <c r="D2956" t="s">
        <v>4636</v>
      </c>
      <c r="E2956">
        <v>103.4979415</v>
      </c>
      <c r="F2956">
        <v>671.45</v>
      </c>
      <c r="G2956">
        <v>16.538285752158199</v>
      </c>
      <c r="H2956">
        <v>4.7088619096778697</v>
      </c>
      <c r="I2956">
        <v>39.911090181045999</v>
      </c>
      <c r="J2956">
        <v>-9.7737371734796099</v>
      </c>
      <c r="K2956">
        <v>591.20380496548501</v>
      </c>
      <c r="L2956">
        <v>517.45821300046998</v>
      </c>
      <c r="M2956">
        <v>66.145518286586807</v>
      </c>
      <c r="N2956">
        <v>2.1255887639331901</v>
      </c>
      <c r="O2956">
        <v>13.1729838409412</v>
      </c>
      <c r="P2956">
        <v>76.697368421052602</v>
      </c>
      <c r="Q2956">
        <v>8.3638901403951998E-2</v>
      </c>
    </row>
    <row r="2957" spans="1:17" hidden="1" x14ac:dyDescent="0.3">
      <c r="A2957" t="s">
        <v>6126</v>
      </c>
      <c r="B2957" t="s">
        <v>6127</v>
      </c>
      <c r="C2957" t="str">
        <f>IFERROR(VLOOKUP(Table1[[#This Row],[Ticker]],[1]!Table2[[Symbol]:[Industry]],2,FALSE),"-")</f>
        <v>-</v>
      </c>
      <c r="D2957" t="s">
        <v>1401</v>
      </c>
      <c r="E2957">
        <v>103.395</v>
      </c>
      <c r="F2957">
        <v>183</v>
      </c>
      <c r="G2957">
        <v>-30.248104864784299</v>
      </c>
      <c r="H2957">
        <v>-0.73718272891335701</v>
      </c>
      <c r="I2957">
        <v>-4.6287198614522698</v>
      </c>
      <c r="J2957">
        <v>-2.0815029371277398</v>
      </c>
      <c r="K2957">
        <v>173.396105255234</v>
      </c>
      <c r="L2957">
        <v>167.59612043544999</v>
      </c>
      <c r="M2957">
        <v>55.420111653772601</v>
      </c>
      <c r="N2957">
        <v>0.93682588597842797</v>
      </c>
      <c r="O2957">
        <v>4.4808743169398797</v>
      </c>
      <c r="P2957">
        <v>28.691983122362799</v>
      </c>
      <c r="Q2957">
        <v>0.11450527926838</v>
      </c>
    </row>
    <row r="2958" spans="1:17" hidden="1" x14ac:dyDescent="0.3">
      <c r="A2958" t="s">
        <v>6128</v>
      </c>
      <c r="B2958" t="s">
        <v>6129</v>
      </c>
      <c r="C2958" t="str">
        <f>IFERROR(VLOOKUP(Table1[[#This Row],[Ticker]],[1]!Table2[[Symbol]:[Industry]],2,FALSE),"-")</f>
        <v>-</v>
      </c>
      <c r="D2958" t="s">
        <v>627</v>
      </c>
      <c r="E2958">
        <v>103.25879999999999</v>
      </c>
      <c r="F2958">
        <v>0.81</v>
      </c>
      <c r="G2958">
        <v>-2.4710299659989299</v>
      </c>
      <c r="H2958">
        <v>-0.711406036470004</v>
      </c>
      <c r="I2958">
        <v>-1.5071757990052399</v>
      </c>
      <c r="J2958">
        <v>-5.2353395246168599</v>
      </c>
      <c r="K2958">
        <v>0.80230283819442905</v>
      </c>
      <c r="L2958">
        <v>0.81965853266436905</v>
      </c>
      <c r="M2958">
        <v>42.6182303350392</v>
      </c>
      <c r="N2958">
        <v>0.78019318941953997</v>
      </c>
      <c r="O2958">
        <v>95.061728395061706</v>
      </c>
      <c r="P2958">
        <v>50</v>
      </c>
    </row>
    <row r="2959" spans="1:17" hidden="1" x14ac:dyDescent="0.3">
      <c r="A2959" t="s">
        <v>6130</v>
      </c>
      <c r="B2959" t="s">
        <v>6131</v>
      </c>
      <c r="C2959" t="str">
        <f>IFERROR(VLOOKUP(Table1[[#This Row],[Ticker]],[1]!Table2[[Symbol]:[Industry]],2,FALSE),"-")</f>
        <v>-</v>
      </c>
      <c r="D2959" t="s">
        <v>357</v>
      </c>
      <c r="E2959">
        <v>102.5951472</v>
      </c>
      <c r="F2959">
        <v>105</v>
      </c>
      <c r="G2959">
        <v>189.34124262344901</v>
      </c>
      <c r="H2959">
        <v>37.755995194812698</v>
      </c>
      <c r="I2959">
        <v>272.14930470679002</v>
      </c>
      <c r="J2959">
        <v>0.377361727619279</v>
      </c>
      <c r="K2959">
        <v>85.229038062408904</v>
      </c>
      <c r="L2959">
        <v>58.292599677786598</v>
      </c>
      <c r="M2959">
        <v>93.321401642266594</v>
      </c>
      <c r="N2959">
        <v>0.78244514106582996</v>
      </c>
      <c r="O2959">
        <v>4</v>
      </c>
      <c r="P2959">
        <v>358.91608391608298</v>
      </c>
    </row>
    <row r="2960" spans="1:17" hidden="1" x14ac:dyDescent="0.3">
      <c r="A2960" t="s">
        <v>6132</v>
      </c>
      <c r="B2960" t="s">
        <v>6133</v>
      </c>
      <c r="C2960" t="str">
        <f>IFERROR(VLOOKUP(Table1[[#This Row],[Ticker]],[1]!Table2[[Symbol]:[Industry]],2,FALSE),"-")</f>
        <v>-</v>
      </c>
      <c r="D2960" t="s">
        <v>573</v>
      </c>
      <c r="E2960">
        <v>101.915184</v>
      </c>
      <c r="F2960">
        <v>97</v>
      </c>
      <c r="G2960">
        <v>-68.256587610109193</v>
      </c>
      <c r="H2960">
        <v>1.73110939562877</v>
      </c>
      <c r="I2960">
        <v>-6.4667355746417199</v>
      </c>
      <c r="J2960">
        <v>6.4373286424248999</v>
      </c>
      <c r="K2960">
        <v>92.967678785354096</v>
      </c>
      <c r="M2960">
        <v>56.063857016868397</v>
      </c>
      <c r="N2960">
        <v>0.94539645657856497</v>
      </c>
      <c r="O2960">
        <v>64.536082474226802</v>
      </c>
      <c r="P2960">
        <v>49.230769230769198</v>
      </c>
    </row>
    <row r="2961" spans="1:17" hidden="1" x14ac:dyDescent="0.3">
      <c r="A2961" t="s">
        <v>6134</v>
      </c>
      <c r="B2961" t="s">
        <v>6135</v>
      </c>
      <c r="C2961" t="str">
        <f>IFERROR(VLOOKUP(Table1[[#This Row],[Ticker]],[1]!Table2[[Symbol]:[Industry]],2,FALSE),"-")</f>
        <v>-</v>
      </c>
      <c r="D2961" t="s">
        <v>950</v>
      </c>
      <c r="E2961">
        <v>101.8973</v>
      </c>
      <c r="F2961">
        <v>61.25</v>
      </c>
      <c r="G2961">
        <v>-7.50575218822115</v>
      </c>
      <c r="H2961">
        <v>33.425205101596703</v>
      </c>
      <c r="I2961">
        <v>19.112867459826699</v>
      </c>
      <c r="J2961">
        <v>-3.7091767339191799</v>
      </c>
      <c r="K2961">
        <v>50.901496817268203</v>
      </c>
      <c r="L2961">
        <v>46.0127306155754</v>
      </c>
      <c r="M2961">
        <v>58.415822751149598</v>
      </c>
      <c r="N2961">
        <v>3.2311594795843201</v>
      </c>
      <c r="O2961">
        <v>12.979591836734601</v>
      </c>
      <c r="P2961">
        <v>67.808219178082197</v>
      </c>
    </row>
    <row r="2962" spans="1:17" hidden="1" x14ac:dyDescent="0.3">
      <c r="A2962" t="s">
        <v>6136</v>
      </c>
      <c r="B2962" t="s">
        <v>6137</v>
      </c>
      <c r="C2962" t="str">
        <f>IFERROR(VLOOKUP(Table1[[#This Row],[Ticker]],[1]!Table2[[Symbol]:[Industry]],2,FALSE),"-")</f>
        <v>-</v>
      </c>
      <c r="D2962" t="s">
        <v>222</v>
      </c>
      <c r="E2962">
        <v>101.81364000000001</v>
      </c>
      <c r="F2962">
        <v>165.8</v>
      </c>
      <c r="G2962">
        <v>100.829217850443</v>
      </c>
      <c r="H2962">
        <v>22.671320228617301</v>
      </c>
      <c r="I2962">
        <v>49.006456125686903</v>
      </c>
      <c r="J2962">
        <v>16.9343562352575</v>
      </c>
      <c r="K2962">
        <v>117.618062605539</v>
      </c>
      <c r="L2962">
        <v>97.3403527362848</v>
      </c>
      <c r="M2962">
        <v>85.861159406613695</v>
      </c>
      <c r="N2962">
        <v>1.3585977402559599</v>
      </c>
      <c r="O2962">
        <v>0.42219541616403899</v>
      </c>
      <c r="P2962">
        <v>155.864197530864</v>
      </c>
      <c r="Q2962">
        <v>9.4401341765336003E-2</v>
      </c>
    </row>
    <row r="2963" spans="1:17" hidden="1" x14ac:dyDescent="0.3">
      <c r="A2963" t="s">
        <v>6138</v>
      </c>
      <c r="B2963" t="s">
        <v>6139</v>
      </c>
      <c r="C2963" t="str">
        <f>IFERROR(VLOOKUP(Table1[[#This Row],[Ticker]],[1]!Table2[[Symbol]:[Industry]],2,FALSE),"-")</f>
        <v>-</v>
      </c>
      <c r="D2963" t="s">
        <v>121</v>
      </c>
      <c r="E2963">
        <v>101.72925322499999</v>
      </c>
      <c r="F2963">
        <v>5.9</v>
      </c>
      <c r="G2963">
        <v>-11.0335299659989</v>
      </c>
      <c r="H2963">
        <v>12.6413581160382</v>
      </c>
      <c r="I2963">
        <v>-5.1933526358670097</v>
      </c>
      <c r="J2963">
        <v>-3.9822349863463602</v>
      </c>
      <c r="K2963">
        <v>5.5387711469533096</v>
      </c>
      <c r="L2963">
        <v>5.5952131431679399</v>
      </c>
      <c r="M2963">
        <v>47.887425104037902</v>
      </c>
      <c r="N2963">
        <v>1.18688116429346</v>
      </c>
      <c r="O2963">
        <v>16.1016949152542</v>
      </c>
      <c r="P2963">
        <v>43.902439024390198</v>
      </c>
      <c r="Q2963">
        <v>-2.9348977013354999E-2</v>
      </c>
    </row>
    <row r="2964" spans="1:17" hidden="1" x14ac:dyDescent="0.3">
      <c r="A2964" t="s">
        <v>6140</v>
      </c>
      <c r="B2964" t="s">
        <v>6141</v>
      </c>
      <c r="C2964" t="str">
        <f>IFERROR(VLOOKUP(Table1[[#This Row],[Ticker]],[1]!Table2[[Symbol]:[Industry]],2,FALSE),"-")</f>
        <v>-</v>
      </c>
      <c r="D2964" t="s">
        <v>231</v>
      </c>
      <c r="E2964">
        <v>101.39173816</v>
      </c>
      <c r="F2964">
        <v>107.1</v>
      </c>
      <c r="G2964">
        <v>100.794796214258</v>
      </c>
      <c r="H2964">
        <v>-8.7952890061977094</v>
      </c>
      <c r="I2964">
        <v>15.951186278455999</v>
      </c>
      <c r="J2964">
        <v>-3.44131959106203</v>
      </c>
      <c r="K2964">
        <v>106.77325576084699</v>
      </c>
      <c r="L2964">
        <v>89.979903196751096</v>
      </c>
      <c r="M2964">
        <v>34.578419349722999</v>
      </c>
      <c r="N2964">
        <v>0.38363031227946398</v>
      </c>
      <c r="O2964">
        <v>29.2436974789915</v>
      </c>
      <c r="P2964">
        <v>145.64220183486199</v>
      </c>
      <c r="Q2964">
        <v>0.12108652403813</v>
      </c>
    </row>
    <row r="2965" spans="1:17" hidden="1" x14ac:dyDescent="0.3">
      <c r="A2965" t="s">
        <v>6142</v>
      </c>
      <c r="B2965" t="s">
        <v>6143</v>
      </c>
      <c r="C2965" t="str">
        <f>IFERROR(VLOOKUP(Table1[[#This Row],[Ticker]],[1]!Table2[[Symbol]:[Industry]],2,FALSE),"-")</f>
        <v>-</v>
      </c>
      <c r="D2965" t="s">
        <v>535</v>
      </c>
      <c r="E2965">
        <v>101.17810780000001</v>
      </c>
      <c r="F2965">
        <v>9.43</v>
      </c>
      <c r="G2965">
        <v>-36.127126025112197</v>
      </c>
      <c r="H2965">
        <v>3.0484766727283001</v>
      </c>
      <c r="I2965">
        <v>-20.105648958545299</v>
      </c>
      <c r="J2965">
        <v>4.4102738765136804</v>
      </c>
      <c r="K2965">
        <v>8.8876678628764196</v>
      </c>
      <c r="L2965">
        <v>9.2327886901926899</v>
      </c>
      <c r="M2965">
        <v>65.024685300145293</v>
      </c>
      <c r="N2965">
        <v>1.5300614857389101</v>
      </c>
      <c r="O2965">
        <v>52.386002120890701</v>
      </c>
      <c r="P2965">
        <v>23.915900131406001</v>
      </c>
      <c r="Q2965">
        <v>0.19830684466488999</v>
      </c>
    </row>
    <row r="2966" spans="1:17" hidden="1" x14ac:dyDescent="0.3">
      <c r="A2966" t="s">
        <v>6144</v>
      </c>
      <c r="B2966" t="s">
        <v>6145</v>
      </c>
      <c r="C2966" t="str">
        <f>IFERROR(VLOOKUP(Table1[[#This Row],[Ticker]],[1]!Table2[[Symbol]:[Industry]],2,FALSE),"-")</f>
        <v>-</v>
      </c>
      <c r="D2966" t="s">
        <v>276</v>
      </c>
      <c r="E2966">
        <v>101.08508149799999</v>
      </c>
      <c r="F2966">
        <v>48.31</v>
      </c>
      <c r="G2966">
        <v>-49.063326357324797</v>
      </c>
      <c r="H2966">
        <v>-10.7884786815375</v>
      </c>
      <c r="I2966">
        <v>-8.9298604486714304</v>
      </c>
      <c r="J2966">
        <v>-5.8307250573905796</v>
      </c>
      <c r="K2966">
        <v>49.745582272281503</v>
      </c>
      <c r="L2966">
        <v>50.448175159803398</v>
      </c>
      <c r="M2966">
        <v>42.492168780382002</v>
      </c>
      <c r="N2966">
        <v>0.55390166198961999</v>
      </c>
      <c r="O2966">
        <v>31.753260194576601</v>
      </c>
      <c r="P2966">
        <v>37.635327635327599</v>
      </c>
      <c r="Q2966">
        <v>8.2745273453260007E-3</v>
      </c>
    </row>
    <row r="2967" spans="1:17" hidden="1" x14ac:dyDescent="0.3">
      <c r="A2967" t="s">
        <v>6146</v>
      </c>
      <c r="B2967" t="s">
        <v>6147</v>
      </c>
      <c r="C2967" t="str">
        <f>IFERROR(VLOOKUP(Table1[[#This Row],[Ticker]],[1]!Table2[[Symbol]:[Industry]],2,FALSE),"-")</f>
        <v>-</v>
      </c>
      <c r="D2967" t="s">
        <v>1799</v>
      </c>
      <c r="E2967">
        <v>101.08499999999999</v>
      </c>
      <c r="F2967">
        <v>36.4</v>
      </c>
      <c r="G2967">
        <v>-13.4779744104433</v>
      </c>
      <c r="H2967">
        <v>-28.7003599026168</v>
      </c>
      <c r="I2967">
        <v>3.0894756469612599</v>
      </c>
      <c r="J2967">
        <v>-19.8102952345237</v>
      </c>
      <c r="M2967">
        <v>39.262253726467897</v>
      </c>
      <c r="O2967">
        <v>21.428571428571399</v>
      </c>
      <c r="P2967">
        <v>27.719298245613999</v>
      </c>
    </row>
    <row r="2968" spans="1:17" hidden="1" x14ac:dyDescent="0.3">
      <c r="A2968" t="s">
        <v>6148</v>
      </c>
      <c r="B2968" t="s">
        <v>6149</v>
      </c>
      <c r="C2968" t="str">
        <f>IFERROR(VLOOKUP(Table1[[#This Row],[Ticker]],[1]!Table2[[Symbol]:[Industry]],2,FALSE),"-")</f>
        <v>-</v>
      </c>
      <c r="D2968" t="s">
        <v>357</v>
      </c>
      <c r="E2968">
        <v>101.0702751</v>
      </c>
      <c r="F2968">
        <v>24.21</v>
      </c>
      <c r="G2968">
        <v>-11.051073825648</v>
      </c>
      <c r="H2968">
        <v>11.6776215679134</v>
      </c>
      <c r="I2968">
        <v>16.791795158143501</v>
      </c>
      <c r="J2968">
        <v>-1.8855187428658999</v>
      </c>
      <c r="K2968">
        <v>21.6709539332753</v>
      </c>
      <c r="L2968">
        <v>19.914287355056299</v>
      </c>
      <c r="M2968">
        <v>60.7931512761525</v>
      </c>
      <c r="N2968">
        <v>1.35832863802212</v>
      </c>
      <c r="O2968">
        <v>6.3610078479966896</v>
      </c>
      <c r="P2968">
        <v>56.496444731738798</v>
      </c>
      <c r="Q2968">
        <v>4.7668643873034003E-2</v>
      </c>
    </row>
    <row r="2969" spans="1:17" hidden="1" x14ac:dyDescent="0.3">
      <c r="A2969" t="s">
        <v>6150</v>
      </c>
      <c r="B2969" t="s">
        <v>6151</v>
      </c>
      <c r="C2969" t="str">
        <f>IFERROR(VLOOKUP(Table1[[#This Row],[Ticker]],[1]!Table2[[Symbol]:[Industry]],2,FALSE),"-")</f>
        <v>-</v>
      </c>
      <c r="D2969" t="s">
        <v>46</v>
      </c>
      <c r="E2969">
        <v>101.0622</v>
      </c>
      <c r="F2969">
        <v>22.31</v>
      </c>
      <c r="G2969">
        <v>230.80517971142001</v>
      </c>
      <c r="H2969">
        <v>-20.8630166312137</v>
      </c>
      <c r="I2969">
        <v>85.142423191494203</v>
      </c>
      <c r="J2969">
        <v>-11.185018678044701</v>
      </c>
      <c r="K2969">
        <v>23.797536168996398</v>
      </c>
      <c r="L2969">
        <v>16.497617632304902</v>
      </c>
      <c r="M2969">
        <v>46.404113843486599</v>
      </c>
      <c r="N2969">
        <v>1.3872978273430401</v>
      </c>
      <c r="O2969">
        <v>45.584939489018304</v>
      </c>
      <c r="P2969">
        <v>307.86106032906702</v>
      </c>
      <c r="Q2969">
        <v>8.2853673042633996E-2</v>
      </c>
    </row>
    <row r="2970" spans="1:17" hidden="1" x14ac:dyDescent="0.3">
      <c r="A2970" t="s">
        <v>6152</v>
      </c>
      <c r="B2970" t="s">
        <v>6153</v>
      </c>
      <c r="C2970" t="str">
        <f>IFERROR(VLOOKUP(Table1[[#This Row],[Ticker]],[1]!Table2[[Symbol]:[Industry]],2,FALSE),"-")</f>
        <v>-</v>
      </c>
      <c r="D2970" t="s">
        <v>706</v>
      </c>
      <c r="E2970">
        <v>100.8760841</v>
      </c>
      <c r="F2970">
        <v>101.65</v>
      </c>
      <c r="G2970">
        <v>10.4997576112145</v>
      </c>
      <c r="H2970">
        <v>4.41585508814038</v>
      </c>
      <c r="I2970">
        <v>-30.024879584182202</v>
      </c>
      <c r="J2970">
        <v>-3.7746529243953599</v>
      </c>
      <c r="K2970">
        <v>98.847811216030394</v>
      </c>
      <c r="L2970">
        <v>98.526866018232496</v>
      </c>
      <c r="M2970">
        <v>41.933455804822103</v>
      </c>
      <c r="N2970">
        <v>0.84910169683040804</v>
      </c>
      <c r="O2970">
        <v>88.155435317265102</v>
      </c>
      <c r="P2970">
        <v>44.8831242873432</v>
      </c>
      <c r="Q2970">
        <v>3.2198707303443E-2</v>
      </c>
    </row>
    <row r="2971" spans="1:17" hidden="1" x14ac:dyDescent="0.3">
      <c r="A2971" t="s">
        <v>6154</v>
      </c>
      <c r="B2971" t="s">
        <v>6155</v>
      </c>
      <c r="C2971" t="str">
        <f>IFERROR(VLOOKUP(Table1[[#This Row],[Ticker]],[1]!Table2[[Symbol]:[Industry]],2,FALSE),"-")</f>
        <v>-</v>
      </c>
      <c r="D2971" t="s">
        <v>124</v>
      </c>
      <c r="E2971">
        <v>100.687142752</v>
      </c>
      <c r="F2971">
        <v>86</v>
      </c>
      <c r="G2971">
        <v>366.929561152801</v>
      </c>
      <c r="H2971">
        <v>9.0672981398860397</v>
      </c>
      <c r="I2971">
        <v>369.86706647390702</v>
      </c>
      <c r="J2971">
        <v>1.3731603500001801</v>
      </c>
      <c r="K2971">
        <v>69.515286121949998</v>
      </c>
      <c r="L2971">
        <v>40.835535175140102</v>
      </c>
      <c r="M2971">
        <v>87.280809128367295</v>
      </c>
      <c r="N2971">
        <v>0.58826222986659404</v>
      </c>
      <c r="O2971">
        <v>5.2558139534883699</v>
      </c>
      <c r="P2971">
        <v>737.39045764362197</v>
      </c>
      <c r="Q2971">
        <v>0.148172338064785</v>
      </c>
    </row>
    <row r="2972" spans="1:17" hidden="1" x14ac:dyDescent="0.3">
      <c r="A2972" t="s">
        <v>6156</v>
      </c>
      <c r="B2972" t="s">
        <v>6157</v>
      </c>
      <c r="C2972" t="str">
        <f>IFERROR(VLOOKUP(Table1[[#This Row],[Ticker]],[1]!Table2[[Symbol]:[Industry]],2,FALSE),"-")</f>
        <v>-</v>
      </c>
      <c r="D2972" t="s">
        <v>46</v>
      </c>
      <c r="E2972">
        <v>100.65629816000001</v>
      </c>
      <c r="F2972">
        <v>14.29</v>
      </c>
      <c r="G2972">
        <v>115.23997430750499</v>
      </c>
      <c r="H2972">
        <v>-11.514080249996899</v>
      </c>
      <c r="I2972">
        <v>53.6967107890801</v>
      </c>
      <c r="J2972">
        <v>-9.8508434005858501</v>
      </c>
      <c r="K2972">
        <v>13.863352946656899</v>
      </c>
      <c r="L2972">
        <v>10.9089113382025</v>
      </c>
      <c r="M2972">
        <v>45.2769373745639</v>
      </c>
      <c r="N2972">
        <v>0.81211455652274001</v>
      </c>
      <c r="O2972">
        <v>37.508747375787202</v>
      </c>
      <c r="Q2972">
        <v>9.1721463694201005E-2</v>
      </c>
    </row>
    <row r="2973" spans="1:17" hidden="1" x14ac:dyDescent="0.3">
      <c r="A2973" t="s">
        <v>6158</v>
      </c>
      <c r="B2973" t="s">
        <v>6159</v>
      </c>
      <c r="C2973" t="str">
        <f>IFERROR(VLOOKUP(Table1[[#This Row],[Ticker]],[1]!Table2[[Symbol]:[Industry]],2,FALSE),"-")</f>
        <v>-</v>
      </c>
      <c r="D2973" t="s">
        <v>21</v>
      </c>
      <c r="E2973">
        <v>100.44705937499999</v>
      </c>
      <c r="F2973">
        <v>92.3</v>
      </c>
      <c r="G2973">
        <v>-19.673340392539199</v>
      </c>
      <c r="H2973">
        <v>-4.9679239121813401</v>
      </c>
      <c r="I2973">
        <v>-17.799413241927599</v>
      </c>
      <c r="J2973">
        <v>-3.0785310759434101</v>
      </c>
      <c r="K2973">
        <v>99.059353540274998</v>
      </c>
      <c r="L2973">
        <v>98.793173308189296</v>
      </c>
      <c r="M2973">
        <v>43.198733754808799</v>
      </c>
      <c r="N2973">
        <v>1.90832840163441</v>
      </c>
      <c r="O2973">
        <v>57.475622968580701</v>
      </c>
      <c r="P2973">
        <v>29.362298528381199</v>
      </c>
    </row>
    <row r="2974" spans="1:17" hidden="1" x14ac:dyDescent="0.3">
      <c r="A2974" t="s">
        <v>6160</v>
      </c>
      <c r="B2974" t="s">
        <v>6161</v>
      </c>
      <c r="C2974" t="str">
        <f>IFERROR(VLOOKUP(Table1[[#This Row],[Ticker]],[1]!Table2[[Symbol]:[Industry]],2,FALSE),"-")</f>
        <v>-</v>
      </c>
      <c r="D2974" t="s">
        <v>773</v>
      </c>
      <c r="E2974">
        <v>100.26912</v>
      </c>
      <c r="F2974">
        <v>99.95</v>
      </c>
      <c r="G2974">
        <v>34.818929050394502</v>
      </c>
      <c r="H2974">
        <v>-10.702067095314201</v>
      </c>
      <c r="I2974">
        <v>32.3889925551738</v>
      </c>
      <c r="J2974">
        <v>9.8013206997381292</v>
      </c>
      <c r="K2974">
        <v>84.787826400768196</v>
      </c>
      <c r="L2974">
        <v>65.876151636065202</v>
      </c>
      <c r="M2974">
        <v>66.724925557388204</v>
      </c>
      <c r="N2974">
        <v>0.39643665234599001</v>
      </c>
      <c r="O2974">
        <v>13.1065532766383</v>
      </c>
      <c r="P2974">
        <v>116.811279826464</v>
      </c>
    </row>
    <row r="2975" spans="1:17" hidden="1" x14ac:dyDescent="0.3">
      <c r="A2975" t="s">
        <v>6162</v>
      </c>
      <c r="B2975" t="s">
        <v>6163</v>
      </c>
      <c r="C2975" t="str">
        <f>IFERROR(VLOOKUP(Table1[[#This Row],[Ticker]],[1]!Table2[[Symbol]:[Industry]],2,FALSE),"-")</f>
        <v>-</v>
      </c>
      <c r="D2975" t="s">
        <v>535</v>
      </c>
      <c r="E2975">
        <v>99.598146072000006</v>
      </c>
      <c r="F2975">
        <v>18.82</v>
      </c>
      <c r="G2975">
        <v>-45.389085521554399</v>
      </c>
      <c r="H2975">
        <v>3.2392112474806201</v>
      </c>
      <c r="I2975">
        <v>-74.057916643288095</v>
      </c>
      <c r="J2975">
        <v>-8.4684082708453197</v>
      </c>
      <c r="K2975">
        <v>19.2362325725937</v>
      </c>
      <c r="L2975">
        <v>22.6553670883984</v>
      </c>
      <c r="M2975">
        <v>37.3551160845808</v>
      </c>
      <c r="N2975">
        <v>1.0249063990763101</v>
      </c>
      <c r="O2975">
        <v>179.224229543039</v>
      </c>
      <c r="P2975">
        <v>14.4072948328267</v>
      </c>
      <c r="Q2975">
        <v>6.9099717274407002E-2</v>
      </c>
    </row>
    <row r="2976" spans="1:17" hidden="1" x14ac:dyDescent="0.3">
      <c r="A2976" t="s">
        <v>6164</v>
      </c>
      <c r="B2976" t="s">
        <v>6165</v>
      </c>
      <c r="C2976" t="str">
        <f>IFERROR(VLOOKUP(Table1[[#This Row],[Ticker]],[1]!Table2[[Symbol]:[Industry]],2,FALSE),"-")</f>
        <v>-</v>
      </c>
      <c r="D2976" t="s">
        <v>1225</v>
      </c>
      <c r="E2976">
        <v>99.304806049999996</v>
      </c>
      <c r="F2976">
        <v>144.69999999999999</v>
      </c>
      <c r="G2976">
        <v>-44.227876255751497</v>
      </c>
      <c r="H2976">
        <v>52.144176312712702</v>
      </c>
      <c r="I2976">
        <v>5.2240380255252497</v>
      </c>
      <c r="J2976">
        <v>20.863191687133401</v>
      </c>
      <c r="K2976">
        <v>106.718425684173</v>
      </c>
      <c r="L2976">
        <v>111.04111772607401</v>
      </c>
      <c r="M2976">
        <v>82.260986577861303</v>
      </c>
      <c r="N2976">
        <v>2.1705799719044698</v>
      </c>
      <c r="O2976">
        <v>17.346233586731099</v>
      </c>
      <c r="P2976">
        <v>114.37037037037</v>
      </c>
    </row>
    <row r="2977" spans="1:17" hidden="1" x14ac:dyDescent="0.3">
      <c r="A2977" t="s">
        <v>6166</v>
      </c>
      <c r="B2977" t="s">
        <v>6167</v>
      </c>
      <c r="C2977" t="str">
        <f>IFERROR(VLOOKUP(Table1[[#This Row],[Ticker]],[1]!Table2[[Symbol]:[Industry]],2,FALSE),"-")</f>
        <v>-</v>
      </c>
      <c r="D2977" t="s">
        <v>89</v>
      </c>
      <c r="E2977">
        <v>99.21263605</v>
      </c>
      <c r="F2977">
        <v>4.97</v>
      </c>
      <c r="G2977">
        <v>16.7142706205113</v>
      </c>
      <c r="H2977">
        <v>-14.6826348671365</v>
      </c>
      <c r="I2977">
        <v>-32.1752883092405</v>
      </c>
      <c r="J2977">
        <v>-4.3792431475814002</v>
      </c>
      <c r="K2977">
        <v>5.02721819843081</v>
      </c>
      <c r="L2977">
        <v>4.6694271482811001</v>
      </c>
      <c r="M2977">
        <v>51.366103918782699</v>
      </c>
      <c r="N2977">
        <v>0.450854035088461</v>
      </c>
      <c r="O2977">
        <v>31.388329979879199</v>
      </c>
      <c r="P2977">
        <v>45.747800586510202</v>
      </c>
    </row>
    <row r="2978" spans="1:17" hidden="1" x14ac:dyDescent="0.3">
      <c r="A2978" t="s">
        <v>6168</v>
      </c>
      <c r="B2978" t="s">
        <v>6169</v>
      </c>
      <c r="C2978" t="str">
        <f>IFERROR(VLOOKUP(Table1[[#This Row],[Ticker]],[1]!Table2[[Symbol]:[Industry]],2,FALSE),"-")</f>
        <v>-</v>
      </c>
      <c r="D2978" t="s">
        <v>573</v>
      </c>
      <c r="E2978">
        <v>99.209909999999994</v>
      </c>
      <c r="F2978">
        <v>195.4</v>
      </c>
      <c r="G2978">
        <v>90.517031831753798</v>
      </c>
      <c r="H2978">
        <v>-1.94597393770455</v>
      </c>
      <c r="I2978">
        <v>1.7027778185456399</v>
      </c>
      <c r="J2978">
        <v>-0.58417673391918201</v>
      </c>
      <c r="K2978">
        <v>156.779903676195</v>
      </c>
      <c r="M2978">
        <v>88.568029343703401</v>
      </c>
      <c r="N2978">
        <v>0.56451612903225801</v>
      </c>
      <c r="O2978">
        <v>3.8126919140225102</v>
      </c>
      <c r="P2978">
        <v>119.550561797752</v>
      </c>
    </row>
    <row r="2979" spans="1:17" hidden="1" x14ac:dyDescent="0.3">
      <c r="A2979" t="s">
        <v>6170</v>
      </c>
      <c r="B2979" t="s">
        <v>6171</v>
      </c>
      <c r="C2979" t="str">
        <f>IFERROR(VLOOKUP(Table1[[#This Row],[Ticker]],[1]!Table2[[Symbol]:[Industry]],2,FALSE),"-")</f>
        <v>-</v>
      </c>
      <c r="D2979" t="s">
        <v>627</v>
      </c>
      <c r="E2979">
        <v>99.139025530999902</v>
      </c>
      <c r="F2979">
        <v>1.29</v>
      </c>
      <c r="G2979">
        <v>-114.809679627446</v>
      </c>
      <c r="H2979">
        <v>6.3184888722128001</v>
      </c>
      <c r="I2979">
        <v>-22.256289698804</v>
      </c>
      <c r="J2979">
        <v>-6.3395724173724002</v>
      </c>
      <c r="K2979">
        <v>1.3509954222161999</v>
      </c>
      <c r="L2979">
        <v>2.2350267043681802</v>
      </c>
      <c r="M2979">
        <v>46.731732003790498</v>
      </c>
      <c r="N2979">
        <v>0.43941299682256102</v>
      </c>
      <c r="O2979">
        <v>727.399188566661</v>
      </c>
      <c r="P2979">
        <v>24.621409921670999</v>
      </c>
      <c r="Q2979">
        <v>6.6502623393645002E-2</v>
      </c>
    </row>
    <row r="2980" spans="1:17" hidden="1" x14ac:dyDescent="0.3">
      <c r="A2980" t="s">
        <v>6172</v>
      </c>
      <c r="B2980" t="s">
        <v>6173</v>
      </c>
      <c r="C2980" t="str">
        <f>IFERROR(VLOOKUP(Table1[[#This Row],[Ticker]],[1]!Table2[[Symbol]:[Industry]],2,FALSE),"-")</f>
        <v>-</v>
      </c>
      <c r="D2980" t="s">
        <v>127</v>
      </c>
      <c r="E2980">
        <v>99.113996904999993</v>
      </c>
      <c r="F2980">
        <v>39</v>
      </c>
      <c r="G2980">
        <v>-77.717740492314704</v>
      </c>
      <c r="H2980">
        <v>-2.4447270549115401</v>
      </c>
      <c r="I2980">
        <v>-33.197787225667398</v>
      </c>
      <c r="J2980">
        <v>-3.2671035631874701</v>
      </c>
      <c r="K2980">
        <v>41.0945774445482</v>
      </c>
      <c r="L2980">
        <v>46.104681650109697</v>
      </c>
      <c r="M2980">
        <v>38.430493476713998</v>
      </c>
      <c r="N2980">
        <v>1.2417761878839699</v>
      </c>
      <c r="O2980">
        <v>105.128205128205</v>
      </c>
      <c r="P2980">
        <v>19.8156682027649</v>
      </c>
    </row>
    <row r="2981" spans="1:17" hidden="1" x14ac:dyDescent="0.3">
      <c r="A2981" t="s">
        <v>6174</v>
      </c>
      <c r="B2981" t="s">
        <v>6175</v>
      </c>
      <c r="C2981" t="str">
        <f>IFERROR(VLOOKUP(Table1[[#This Row],[Ticker]],[1]!Table2[[Symbol]:[Industry]],2,FALSE),"-")</f>
        <v>-</v>
      </c>
      <c r="D2981" t="s">
        <v>950</v>
      </c>
      <c r="E2981">
        <v>98.957250000000002</v>
      </c>
      <c r="F2981">
        <v>61.52</v>
      </c>
      <c r="G2981">
        <v>476.11666012965202</v>
      </c>
      <c r="H2981">
        <v>-1.9819958640281401</v>
      </c>
      <c r="I2981">
        <v>116.057413255879</v>
      </c>
      <c r="J2981">
        <v>-8.2753532045074092</v>
      </c>
      <c r="K2981">
        <v>63.776132403039703</v>
      </c>
      <c r="L2981">
        <v>46.494189627520903</v>
      </c>
      <c r="M2981">
        <v>47.665475581797097</v>
      </c>
      <c r="N2981">
        <v>1.7968713534718399</v>
      </c>
      <c r="O2981">
        <v>41.950941683889198</v>
      </c>
      <c r="P2981">
        <v>505.150190095651</v>
      </c>
    </row>
    <row r="2982" spans="1:17" hidden="1" x14ac:dyDescent="0.3">
      <c r="A2982" t="s">
        <v>6176</v>
      </c>
      <c r="B2982" t="s">
        <v>6177</v>
      </c>
      <c r="C2982" t="str">
        <f>IFERROR(VLOOKUP(Table1[[#This Row],[Ticker]],[1]!Table2[[Symbol]:[Industry]],2,FALSE),"-")</f>
        <v>-</v>
      </c>
      <c r="D2982" t="s">
        <v>950</v>
      </c>
      <c r="E2982">
        <v>98.896165499999995</v>
      </c>
      <c r="F2982">
        <v>198.9</v>
      </c>
      <c r="G2982">
        <v>-29.998486796877501</v>
      </c>
      <c r="H2982">
        <v>-15.535050660721399</v>
      </c>
      <c r="I2982">
        <v>-34.450782791512502</v>
      </c>
      <c r="J2982">
        <v>0.81460251328325906</v>
      </c>
      <c r="K2982">
        <v>217.520874728846</v>
      </c>
      <c r="L2982">
        <v>238.53258955625199</v>
      </c>
      <c r="M2982">
        <v>40.742571237057298</v>
      </c>
      <c r="N2982">
        <v>1.15744820043136</v>
      </c>
      <c r="O2982">
        <v>77.1744595274007</v>
      </c>
      <c r="P2982">
        <v>12.915129151291501</v>
      </c>
      <c r="Q2982">
        <v>3.4427196266371002E-2</v>
      </c>
    </row>
    <row r="2983" spans="1:17" hidden="1" x14ac:dyDescent="0.3">
      <c r="A2983" t="s">
        <v>6178</v>
      </c>
      <c r="B2983" t="s">
        <v>6179</v>
      </c>
      <c r="C2983" t="str">
        <f>IFERROR(VLOOKUP(Table1[[#This Row],[Ticker]],[1]!Table2[[Symbol]:[Industry]],2,FALSE),"-")</f>
        <v>-</v>
      </c>
      <c r="E2983">
        <v>98.833500000000001</v>
      </c>
      <c r="F2983">
        <v>71.91</v>
      </c>
      <c r="G2983">
        <v>-63.8386070285556</v>
      </c>
      <c r="H2983">
        <v>-6.7972627678433497</v>
      </c>
      <c r="I2983">
        <v>-26.797745383933801</v>
      </c>
      <c r="J2983">
        <v>-7.7187400160763202</v>
      </c>
      <c r="K2983">
        <v>74.280657641767704</v>
      </c>
      <c r="L2983">
        <v>80.530322244688307</v>
      </c>
      <c r="M2983">
        <v>47.665360547575297</v>
      </c>
      <c r="N2983">
        <v>0.918323317757196</v>
      </c>
      <c r="O2983">
        <v>62.494785148101698</v>
      </c>
      <c r="P2983">
        <v>14.1428571428571</v>
      </c>
      <c r="Q2983">
        <v>-0.12934016485077901</v>
      </c>
    </row>
    <row r="2984" spans="1:17" hidden="1" x14ac:dyDescent="0.3">
      <c r="A2984" t="s">
        <v>6180</v>
      </c>
      <c r="B2984" t="s">
        <v>6181</v>
      </c>
      <c r="C2984" t="str">
        <f>IFERROR(VLOOKUP(Table1[[#This Row],[Ticker]],[1]!Table2[[Symbol]:[Industry]],2,FALSE),"-")</f>
        <v>-</v>
      </c>
      <c r="D2984" t="s">
        <v>101</v>
      </c>
      <c r="E2984">
        <v>98.772389965999906</v>
      </c>
      <c r="F2984">
        <v>83.54</v>
      </c>
      <c r="G2984">
        <v>62.571974621156997</v>
      </c>
      <c r="H2984">
        <v>-4.0512370955992898</v>
      </c>
      <c r="I2984">
        <v>-2.7615493767492398</v>
      </c>
      <c r="J2984">
        <v>-3.5969229679863801</v>
      </c>
      <c r="K2984">
        <v>81.994554529397305</v>
      </c>
      <c r="L2984">
        <v>72.745854063877204</v>
      </c>
      <c r="M2984">
        <v>49.126647048028097</v>
      </c>
      <c r="N2984">
        <v>0.37594302284386999</v>
      </c>
      <c r="O2984">
        <v>25.807996169499599</v>
      </c>
      <c r="Q2984">
        <v>0.12291225900432901</v>
      </c>
    </row>
    <row r="2985" spans="1:17" hidden="1" x14ac:dyDescent="0.3">
      <c r="A2985" t="s">
        <v>6182</v>
      </c>
      <c r="B2985" t="s">
        <v>6183</v>
      </c>
      <c r="C2985" t="str">
        <f>IFERROR(VLOOKUP(Table1[[#This Row],[Ticker]],[1]!Table2[[Symbol]:[Industry]],2,FALSE),"-")</f>
        <v>-</v>
      </c>
      <c r="D2985" t="s">
        <v>959</v>
      </c>
      <c r="E2985">
        <v>98.530543100000003</v>
      </c>
      <c r="F2985">
        <v>179.25</v>
      </c>
      <c r="G2985">
        <v>30.158299518903299</v>
      </c>
      <c r="H2985">
        <v>10.765359813078099</v>
      </c>
      <c r="I2985">
        <v>46.725749576307997</v>
      </c>
      <c r="J2985">
        <v>8.9381840814139508</v>
      </c>
      <c r="K2985">
        <v>149.980689156831</v>
      </c>
      <c r="M2985">
        <v>77.930269993533898</v>
      </c>
      <c r="N2985">
        <v>0.52668659897575498</v>
      </c>
      <c r="O2985">
        <v>5.4393305439330604</v>
      </c>
      <c r="P2985">
        <v>123.36448598130799</v>
      </c>
    </row>
    <row r="2986" spans="1:17" hidden="1" x14ac:dyDescent="0.3">
      <c r="A2986" t="s">
        <v>6184</v>
      </c>
      <c r="B2986" t="s">
        <v>6185</v>
      </c>
      <c r="C2986" t="str">
        <f>IFERROR(VLOOKUP(Table1[[#This Row],[Ticker]],[1]!Table2[[Symbol]:[Industry]],2,FALSE),"-")</f>
        <v>-</v>
      </c>
      <c r="D2986" t="s">
        <v>298</v>
      </c>
      <c r="E2986">
        <v>97.987219019999998</v>
      </c>
      <c r="F2986">
        <v>152</v>
      </c>
      <c r="G2986">
        <v>-54.432302972133897</v>
      </c>
      <c r="H2986">
        <v>6.6254546337240097</v>
      </c>
      <c r="I2986">
        <v>-37.589232617953897</v>
      </c>
      <c r="J2986">
        <v>-3.86130050102068</v>
      </c>
      <c r="K2986">
        <v>152.48999961689401</v>
      </c>
      <c r="L2986">
        <v>163.16980083658001</v>
      </c>
      <c r="M2986">
        <v>41.662098460307398</v>
      </c>
      <c r="N2986">
        <v>0.55212765957446797</v>
      </c>
      <c r="O2986">
        <v>80.263157894736807</v>
      </c>
      <c r="P2986">
        <v>44.761904761904702</v>
      </c>
    </row>
    <row r="2987" spans="1:17" hidden="1" x14ac:dyDescent="0.3">
      <c r="A2987" t="s">
        <v>6186</v>
      </c>
      <c r="B2987" t="s">
        <v>6187</v>
      </c>
      <c r="C2987" t="str">
        <f>IFERROR(VLOOKUP(Table1[[#This Row],[Ticker]],[1]!Table2[[Symbol]:[Industry]],2,FALSE),"-")</f>
        <v>-</v>
      </c>
      <c r="D2987" t="s">
        <v>2332</v>
      </c>
      <c r="E2987">
        <v>97.93</v>
      </c>
      <c r="F2987">
        <v>344</v>
      </c>
      <c r="G2987">
        <v>485.25218431971501</v>
      </c>
      <c r="H2987">
        <v>-21.543963887453302</v>
      </c>
      <c r="I2987">
        <v>50.412707970193502</v>
      </c>
      <c r="J2987">
        <v>-7.5357590979981603</v>
      </c>
      <c r="K2987">
        <v>307.44426643385998</v>
      </c>
      <c r="L2987">
        <v>212.62018901517001</v>
      </c>
      <c r="M2987">
        <v>53.066609693393097</v>
      </c>
      <c r="N2987">
        <v>0.80681818181818099</v>
      </c>
      <c r="O2987">
        <v>24.375</v>
      </c>
      <c r="P2987">
        <v>656.04395604395597</v>
      </c>
    </row>
    <row r="2988" spans="1:17" hidden="1" x14ac:dyDescent="0.3">
      <c r="A2988" t="s">
        <v>6188</v>
      </c>
      <c r="B2988" t="s">
        <v>6189</v>
      </c>
      <c r="C2988" t="str">
        <f>IFERROR(VLOOKUP(Table1[[#This Row],[Ticker]],[1]!Table2[[Symbol]:[Industry]],2,FALSE),"-")</f>
        <v>-</v>
      </c>
      <c r="D2988" t="s">
        <v>54</v>
      </c>
      <c r="E2988">
        <v>97.729650000000007</v>
      </c>
      <c r="F2988">
        <v>307.85000000000002</v>
      </c>
      <c r="G2988">
        <v>16.315856247409901</v>
      </c>
      <c r="H2988">
        <v>1.1978387713255301</v>
      </c>
      <c r="I2988">
        <v>31.020286905668101</v>
      </c>
      <c r="J2988">
        <v>-4.7780257553544097</v>
      </c>
      <c r="K2988">
        <v>300.917638104709</v>
      </c>
      <c r="L2988">
        <v>243.83968893351599</v>
      </c>
      <c r="M2988">
        <v>38.927457063996002</v>
      </c>
      <c r="N2988">
        <v>0.93266582761254502</v>
      </c>
      <c r="O2988">
        <v>29.283742082182801</v>
      </c>
      <c r="P2988">
        <v>77.639930755914605</v>
      </c>
      <c r="Q2988">
        <v>7.6117816558022994E-2</v>
      </c>
    </row>
    <row r="2989" spans="1:17" hidden="1" x14ac:dyDescent="0.3">
      <c r="A2989" t="s">
        <v>6190</v>
      </c>
      <c r="B2989" t="s">
        <v>6191</v>
      </c>
      <c r="C2989" t="str">
        <f>IFERROR(VLOOKUP(Table1[[#This Row],[Ticker]],[1]!Table2[[Symbol]:[Industry]],2,FALSE),"-")</f>
        <v>-</v>
      </c>
      <c r="D2989" t="s">
        <v>405</v>
      </c>
      <c r="E2989">
        <v>97.662308999999993</v>
      </c>
      <c r="F2989">
        <v>150.15</v>
      </c>
      <c r="G2989">
        <v>-8.8654627391081799</v>
      </c>
      <c r="H2989">
        <v>-7.0810189527095497</v>
      </c>
      <c r="I2989">
        <v>-11.8967563988823</v>
      </c>
      <c r="J2989">
        <v>-1.79945451169695</v>
      </c>
      <c r="K2989">
        <v>141.664231434464</v>
      </c>
      <c r="L2989">
        <v>134.43225907156599</v>
      </c>
      <c r="M2989">
        <v>43.792847814393198</v>
      </c>
      <c r="N2989">
        <v>0.232130965048924</v>
      </c>
      <c r="O2989">
        <v>20.479520479520399</v>
      </c>
      <c r="P2989">
        <v>50.15</v>
      </c>
      <c r="Q2989">
        <v>-6.5379929861499996E-4</v>
      </c>
    </row>
    <row r="2990" spans="1:17" hidden="1" x14ac:dyDescent="0.3">
      <c r="A2990" t="s">
        <v>6192</v>
      </c>
      <c r="B2990" t="s">
        <v>6193</v>
      </c>
      <c r="C2990" t="str">
        <f>IFERROR(VLOOKUP(Table1[[#This Row],[Ticker]],[1]!Table2[[Symbol]:[Industry]],2,FALSE),"-")</f>
        <v>-</v>
      </c>
      <c r="D2990" t="s">
        <v>535</v>
      </c>
      <c r="E2990">
        <v>97.595200000000006</v>
      </c>
      <c r="F2990">
        <v>182.9</v>
      </c>
      <c r="G2990">
        <v>165.96647003400099</v>
      </c>
      <c r="H2990">
        <v>33.847383995874701</v>
      </c>
      <c r="I2990">
        <v>63.823076717911697</v>
      </c>
      <c r="J2990">
        <v>8.8094023386135198</v>
      </c>
      <c r="K2990">
        <v>145.12522089720201</v>
      </c>
      <c r="L2990">
        <v>113.686915296919</v>
      </c>
      <c r="M2990">
        <v>82.250552255561601</v>
      </c>
      <c r="N2990">
        <v>1.2782411048405899</v>
      </c>
      <c r="O2990">
        <v>2.2416621104428498</v>
      </c>
      <c r="P2990">
        <v>268.45286059629302</v>
      </c>
      <c r="Q2990">
        <v>0.13500592488686</v>
      </c>
    </row>
    <row r="2991" spans="1:17" hidden="1" x14ac:dyDescent="0.3">
      <c r="A2991" t="s">
        <v>6194</v>
      </c>
      <c r="B2991" t="s">
        <v>6195</v>
      </c>
      <c r="C2991" t="str">
        <f>IFERROR(VLOOKUP(Table1[[#This Row],[Ticker]],[1]!Table2[[Symbol]:[Industry]],2,FALSE),"-")</f>
        <v>-</v>
      </c>
      <c r="D2991" t="s">
        <v>1401</v>
      </c>
      <c r="E2991">
        <v>97.56</v>
      </c>
      <c r="F2991">
        <v>98.25</v>
      </c>
      <c r="G2991">
        <v>-22.529464925348499</v>
      </c>
      <c r="H2991">
        <v>1.5988608813830201</v>
      </c>
      <c r="I2991">
        <v>-16.752490040109102</v>
      </c>
      <c r="J2991">
        <v>2.1953360705780001</v>
      </c>
      <c r="K2991">
        <v>99.336548472588703</v>
      </c>
      <c r="L2991">
        <v>92.314896692044201</v>
      </c>
      <c r="M2991">
        <v>41.442335327762699</v>
      </c>
      <c r="N2991">
        <v>0.83915422424790298</v>
      </c>
      <c r="O2991">
        <v>33.536895674300197</v>
      </c>
      <c r="P2991">
        <v>45.988112927191601</v>
      </c>
      <c r="Q2991">
        <v>3.5029004538368998E-2</v>
      </c>
    </row>
    <row r="2992" spans="1:17" hidden="1" x14ac:dyDescent="0.3">
      <c r="A2992" t="s">
        <v>6196</v>
      </c>
      <c r="B2992" t="s">
        <v>6197</v>
      </c>
      <c r="C2992" t="str">
        <f>IFERROR(VLOOKUP(Table1[[#This Row],[Ticker]],[1]!Table2[[Symbol]:[Industry]],2,FALSE),"-")</f>
        <v>-</v>
      </c>
      <c r="D2992" t="s">
        <v>298</v>
      </c>
      <c r="E2992">
        <v>97.486360125000004</v>
      </c>
      <c r="F2992">
        <v>126.75</v>
      </c>
      <c r="G2992">
        <v>-2.6626426280128901</v>
      </c>
      <c r="H2992">
        <v>-1.7068348384618299</v>
      </c>
      <c r="I2992">
        <v>-22.540574410190501</v>
      </c>
      <c r="J2992">
        <v>-10.5376318001562</v>
      </c>
      <c r="K2992">
        <v>126.702862344068</v>
      </c>
      <c r="L2992">
        <v>128.782878322573</v>
      </c>
      <c r="M2992">
        <v>59.1006168170222</v>
      </c>
      <c r="N2992">
        <v>1.82266552940499</v>
      </c>
      <c r="O2992">
        <v>33.412228796844097</v>
      </c>
      <c r="P2992">
        <v>38.904109589040999</v>
      </c>
      <c r="Q2992">
        <v>6.8215728303307993E-2</v>
      </c>
    </row>
    <row r="2993" spans="1:17" hidden="1" x14ac:dyDescent="0.3">
      <c r="A2993" t="s">
        <v>6198</v>
      </c>
      <c r="B2993" t="s">
        <v>6199</v>
      </c>
      <c r="C2993" t="str">
        <f>IFERROR(VLOOKUP(Table1[[#This Row],[Ticker]],[1]!Table2[[Symbol]:[Industry]],2,FALSE),"-")</f>
        <v>-</v>
      </c>
      <c r="D2993" t="s">
        <v>257</v>
      </c>
      <c r="E2993">
        <v>97.312844159999997</v>
      </c>
      <c r="F2993">
        <v>87.18</v>
      </c>
      <c r="G2993">
        <v>-49.994545378510203</v>
      </c>
      <c r="H2993">
        <v>-5.3050347051792697</v>
      </c>
      <c r="I2993">
        <v>-29.8701538072205</v>
      </c>
      <c r="J2993">
        <v>-5.1774370902188096</v>
      </c>
      <c r="K2993">
        <v>92.201605750646195</v>
      </c>
      <c r="L2993">
        <v>93.658494180115696</v>
      </c>
      <c r="M2993">
        <v>44.783333030336301</v>
      </c>
      <c r="N2993">
        <v>0.89036189894223505</v>
      </c>
      <c r="O2993">
        <v>52.271163110805198</v>
      </c>
      <c r="P2993">
        <v>11.269942565411601</v>
      </c>
      <c r="Q2993">
        <v>4.9392602231781997E-2</v>
      </c>
    </row>
    <row r="2994" spans="1:17" hidden="1" x14ac:dyDescent="0.3">
      <c r="A2994" t="s">
        <v>6200</v>
      </c>
      <c r="B2994" t="s">
        <v>6201</v>
      </c>
      <c r="C2994" t="str">
        <f>IFERROR(VLOOKUP(Table1[[#This Row],[Ticker]],[1]!Table2[[Symbol]:[Industry]],2,FALSE),"-")</f>
        <v>-</v>
      </c>
      <c r="D2994" t="s">
        <v>2701</v>
      </c>
      <c r="E2994">
        <v>97.252623999999997</v>
      </c>
      <c r="F2994">
        <v>6.4</v>
      </c>
      <c r="G2994">
        <v>54.347558859215901</v>
      </c>
      <c r="H2994">
        <v>-0.98134371262416498</v>
      </c>
      <c r="I2994">
        <v>48.742988101481203</v>
      </c>
      <c r="J2994">
        <v>0.86978126284979695</v>
      </c>
      <c r="K2994">
        <v>6.4088632667142402</v>
      </c>
      <c r="L2994">
        <v>5.3381946772916598</v>
      </c>
      <c r="M2994">
        <v>43.951839019463598</v>
      </c>
      <c r="N2994">
        <v>0.43960747495229002</v>
      </c>
      <c r="O2994">
        <v>30.468749999999901</v>
      </c>
      <c r="P2994">
        <v>113.333333333333</v>
      </c>
      <c r="Q2994">
        <v>8.0726435229525995E-2</v>
      </c>
    </row>
    <row r="2995" spans="1:17" hidden="1" x14ac:dyDescent="0.3">
      <c r="A2995" t="s">
        <v>6202</v>
      </c>
      <c r="B2995" t="s">
        <v>6203</v>
      </c>
      <c r="C2995" t="str">
        <f>IFERROR(VLOOKUP(Table1[[#This Row],[Ticker]],[1]!Table2[[Symbol]:[Industry]],2,FALSE),"-")</f>
        <v>-</v>
      </c>
      <c r="D2995" t="s">
        <v>1731</v>
      </c>
      <c r="E2995">
        <v>96.990724540000002</v>
      </c>
      <c r="F2995">
        <v>5.91</v>
      </c>
      <c r="G2995">
        <v>-70.518678480850397</v>
      </c>
      <c r="H2995">
        <v>-20.764655256385801</v>
      </c>
      <c r="I2995">
        <v>-42.525251506227399</v>
      </c>
      <c r="J2995">
        <v>-2.5742264851629599</v>
      </c>
      <c r="K2995">
        <v>7.0490523635923701</v>
      </c>
      <c r="L2995">
        <v>8.7169875373450196</v>
      </c>
      <c r="M2995">
        <v>7.4993769487948301</v>
      </c>
      <c r="N2995">
        <v>1.9373359414490201</v>
      </c>
      <c r="O2995">
        <v>100.507614213197</v>
      </c>
      <c r="P2995">
        <v>1.5463917525773101</v>
      </c>
      <c r="Q2995">
        <v>-1.7957946478966001E-2</v>
      </c>
    </row>
    <row r="2996" spans="1:17" hidden="1" x14ac:dyDescent="0.3">
      <c r="A2996" t="s">
        <v>6204</v>
      </c>
      <c r="B2996" t="s">
        <v>6205</v>
      </c>
      <c r="C2996" t="str">
        <f>IFERROR(VLOOKUP(Table1[[#This Row],[Ticker]],[1]!Table2[[Symbol]:[Industry]],2,FALSE),"-")</f>
        <v>-</v>
      </c>
      <c r="E2996">
        <v>96.952490475000005</v>
      </c>
      <c r="F2996">
        <v>83.29</v>
      </c>
      <c r="G2996">
        <v>-54.7337975841969</v>
      </c>
      <c r="H2996">
        <v>-28.454448513975699</v>
      </c>
      <c r="I2996">
        <v>-38.1663475267923</v>
      </c>
      <c r="J2996">
        <v>-19.1493002196924</v>
      </c>
      <c r="O2996">
        <v>41.9137951734902</v>
      </c>
      <c r="P2996">
        <v>1.1046370478271501</v>
      </c>
    </row>
    <row r="2997" spans="1:17" hidden="1" x14ac:dyDescent="0.3">
      <c r="A2997" t="s">
        <v>6206</v>
      </c>
      <c r="B2997" t="s">
        <v>6207</v>
      </c>
      <c r="C2997" t="str">
        <f>IFERROR(VLOOKUP(Table1[[#This Row],[Ticker]],[1]!Table2[[Symbol]:[Industry]],2,FALSE),"-")</f>
        <v>-</v>
      </c>
      <c r="D2997" t="s">
        <v>1210</v>
      </c>
      <c r="E2997">
        <v>96.856565000000003</v>
      </c>
      <c r="F2997">
        <v>64.94</v>
      </c>
      <c r="G2997">
        <v>34.543296230474503</v>
      </c>
      <c r="H2997">
        <v>-3.36826132773388</v>
      </c>
      <c r="I2997">
        <v>-9.0584365964923794</v>
      </c>
      <c r="J2997">
        <v>-2.4525171221836701</v>
      </c>
      <c r="K2997">
        <v>67.5446595127259</v>
      </c>
      <c r="L2997">
        <v>59.843980082603302</v>
      </c>
      <c r="M2997">
        <v>29.9782158421967</v>
      </c>
      <c r="N2997">
        <v>0.36901097154231</v>
      </c>
      <c r="O2997">
        <v>18.493994456421301</v>
      </c>
      <c r="P2997">
        <v>78.651994497936698</v>
      </c>
      <c r="Q2997">
        <v>6.1919147122889998E-2</v>
      </c>
    </row>
    <row r="2998" spans="1:17" hidden="1" x14ac:dyDescent="0.3">
      <c r="A2998" t="s">
        <v>6208</v>
      </c>
      <c r="B2998" t="s">
        <v>6209</v>
      </c>
      <c r="C2998" t="str">
        <f>IFERROR(VLOOKUP(Table1[[#This Row],[Ticker]],[1]!Table2[[Symbol]:[Industry]],2,FALSE),"-")</f>
        <v>-</v>
      </c>
      <c r="D2998" t="s">
        <v>989</v>
      </c>
      <c r="E2998">
        <v>96.788252</v>
      </c>
      <c r="F2998">
        <v>28.25</v>
      </c>
      <c r="G2998">
        <v>-38.921887222777201</v>
      </c>
      <c r="H2998">
        <v>38.319932994868999</v>
      </c>
      <c r="I2998">
        <v>-11.0298141994381</v>
      </c>
      <c r="J2998">
        <v>2.8471958151004202</v>
      </c>
      <c r="K2998">
        <v>24.018896492634401</v>
      </c>
      <c r="M2998">
        <v>82.4538219813479</v>
      </c>
      <c r="N2998">
        <v>2.5272630013896702</v>
      </c>
      <c r="O2998">
        <v>41.2389380530973</v>
      </c>
      <c r="P2998">
        <v>48.605996843766398</v>
      </c>
    </row>
    <row r="2999" spans="1:17" hidden="1" x14ac:dyDescent="0.3">
      <c r="A2999" t="s">
        <v>6210</v>
      </c>
      <c r="B2999" t="s">
        <v>6211</v>
      </c>
      <c r="C2999" t="str">
        <f>IFERROR(VLOOKUP(Table1[[#This Row],[Ticker]],[1]!Table2[[Symbol]:[Industry]],2,FALSE),"-")</f>
        <v>-</v>
      </c>
      <c r="D2999" t="s">
        <v>1518</v>
      </c>
      <c r="E2999">
        <v>96.595382891999904</v>
      </c>
      <c r="F2999">
        <v>21.89</v>
      </c>
      <c r="G2999">
        <v>9.9505970181280397</v>
      </c>
      <c r="H2999">
        <v>-13.4503987164656</v>
      </c>
      <c r="I2999">
        <v>-35.524076393655797</v>
      </c>
      <c r="J2999">
        <v>0.47030481265374602</v>
      </c>
      <c r="K2999">
        <v>23.410696993839299</v>
      </c>
      <c r="L2999">
        <v>22.719315947063699</v>
      </c>
      <c r="M2999">
        <v>47.662773538082398</v>
      </c>
      <c r="N2999">
        <v>1.0814633346164799</v>
      </c>
      <c r="O2999">
        <v>58.291457286432099</v>
      </c>
      <c r="P2999">
        <v>44.966887417218501</v>
      </c>
      <c r="Q2999">
        <v>7.9226775818931006E-2</v>
      </c>
    </row>
    <row r="3000" spans="1:17" hidden="1" x14ac:dyDescent="0.3">
      <c r="A3000" t="s">
        <v>6212</v>
      </c>
      <c r="B3000" t="s">
        <v>6213</v>
      </c>
      <c r="C3000" t="str">
        <f>IFERROR(VLOOKUP(Table1[[#This Row],[Ticker]],[1]!Table2[[Symbol]:[Industry]],2,FALSE),"-")</f>
        <v>-</v>
      </c>
      <c r="D3000" t="s">
        <v>1665</v>
      </c>
      <c r="E3000">
        <v>96.373559999999998</v>
      </c>
      <c r="F3000">
        <v>87.9</v>
      </c>
      <c r="G3000">
        <v>116.411496212011</v>
      </c>
      <c r="H3000">
        <v>-0.91149117908386301</v>
      </c>
      <c r="I3000">
        <v>43.800586758072299</v>
      </c>
      <c r="J3000">
        <v>3.7977256529707502</v>
      </c>
      <c r="K3000">
        <v>86.328189451666304</v>
      </c>
      <c r="L3000">
        <v>68.75004080395</v>
      </c>
      <c r="M3000">
        <v>54.229014269637702</v>
      </c>
      <c r="N3000">
        <v>1.02346601772988</v>
      </c>
      <c r="O3000">
        <v>31.626848691695098</v>
      </c>
      <c r="P3000">
        <v>216.756756756756</v>
      </c>
      <c r="Q3000">
        <v>0.14298215273255399</v>
      </c>
    </row>
    <row r="3001" spans="1:17" hidden="1" x14ac:dyDescent="0.3">
      <c r="A3001" t="s">
        <v>6214</v>
      </c>
      <c r="B3001" t="s">
        <v>6215</v>
      </c>
      <c r="C3001" t="str">
        <f>IFERROR(VLOOKUP(Table1[[#This Row],[Ticker]],[1]!Table2[[Symbol]:[Industry]],2,FALSE),"-")</f>
        <v>-</v>
      </c>
      <c r="D3001" t="s">
        <v>127</v>
      </c>
      <c r="E3001">
        <v>96.227048429999996</v>
      </c>
      <c r="F3001">
        <v>93.2</v>
      </c>
      <c r="G3001">
        <v>-6.8520931542527297</v>
      </c>
      <c r="H3001">
        <v>-1.8811160844995101</v>
      </c>
      <c r="I3001">
        <v>-16.944915616291301</v>
      </c>
      <c r="J3001">
        <v>-1.5894168151939201</v>
      </c>
      <c r="K3001">
        <v>94.330744619420699</v>
      </c>
      <c r="L3001">
        <v>93.503671105869799</v>
      </c>
      <c r="M3001">
        <v>56.7988445655267</v>
      </c>
      <c r="N3001">
        <v>0.78457722585836398</v>
      </c>
      <c r="O3001">
        <v>27.1351931330471</v>
      </c>
      <c r="P3001">
        <v>35.0333236742973</v>
      </c>
      <c r="Q3001">
        <v>5.3686121598009999E-2</v>
      </c>
    </row>
    <row r="3002" spans="1:17" hidden="1" x14ac:dyDescent="0.3">
      <c r="A3002" t="s">
        <v>6216</v>
      </c>
      <c r="B3002" t="s">
        <v>6217</v>
      </c>
      <c r="C3002" t="str">
        <f>IFERROR(VLOOKUP(Table1[[#This Row],[Ticker]],[1]!Table2[[Symbol]:[Industry]],2,FALSE),"-")</f>
        <v>-</v>
      </c>
      <c r="D3002" t="s">
        <v>1348</v>
      </c>
      <c r="E3002">
        <v>96.080539380000005</v>
      </c>
      <c r="F3002">
        <v>26.06</v>
      </c>
      <c r="G3002">
        <v>-20.4049347179789</v>
      </c>
      <c r="H3002">
        <v>-1.59955361437892</v>
      </c>
      <c r="I3002">
        <v>-8.1426211415806797</v>
      </c>
      <c r="J3002">
        <v>-0.69911926265481805</v>
      </c>
      <c r="K3002">
        <v>25.866739398659401</v>
      </c>
      <c r="L3002">
        <v>25.168534869741599</v>
      </c>
      <c r="M3002">
        <v>53.842876406836702</v>
      </c>
      <c r="N3002">
        <v>1.0845531620989199</v>
      </c>
      <c r="O3002">
        <v>7.3292402148887197</v>
      </c>
      <c r="P3002">
        <v>12.813852813852799</v>
      </c>
      <c r="Q3002">
        <v>-6.9436672557021004E-2</v>
      </c>
    </row>
    <row r="3003" spans="1:17" hidden="1" x14ac:dyDescent="0.3">
      <c r="A3003" t="s">
        <v>6218</v>
      </c>
      <c r="B3003" t="s">
        <v>6219</v>
      </c>
      <c r="C3003" t="str">
        <f>IFERROR(VLOOKUP(Table1[[#This Row],[Ticker]],[1]!Table2[[Symbol]:[Industry]],2,FALSE),"-")</f>
        <v>-</v>
      </c>
      <c r="D3003" t="s">
        <v>474</v>
      </c>
      <c r="E3003">
        <v>96.025421651999906</v>
      </c>
      <c r="F3003">
        <v>16.68</v>
      </c>
      <c r="G3003">
        <v>-39.835669003432002</v>
      </c>
      <c r="H3003">
        <v>-5.71955884336493</v>
      </c>
      <c r="I3003">
        <v>-14.348432849770701</v>
      </c>
      <c r="J3003">
        <v>-4.6320672698370799</v>
      </c>
      <c r="K3003">
        <v>17.560148787507199</v>
      </c>
      <c r="L3003">
        <v>17.8673231938435</v>
      </c>
      <c r="M3003">
        <v>44.874831046532599</v>
      </c>
      <c r="N3003">
        <v>0.333042568016575</v>
      </c>
      <c r="O3003">
        <v>43.585131894484398</v>
      </c>
      <c r="P3003">
        <v>15.8333333333333</v>
      </c>
      <c r="Q3003">
        <v>6.1409811252780999E-2</v>
      </c>
    </row>
    <row r="3004" spans="1:17" hidden="1" x14ac:dyDescent="0.3">
      <c r="A3004" t="s">
        <v>6220</v>
      </c>
      <c r="B3004" t="s">
        <v>6221</v>
      </c>
      <c r="C3004" t="str">
        <f>IFERROR(VLOOKUP(Table1[[#This Row],[Ticker]],[1]!Table2[[Symbol]:[Industry]],2,FALSE),"-")</f>
        <v>-</v>
      </c>
      <c r="D3004" t="s">
        <v>180</v>
      </c>
      <c r="E3004">
        <v>95.767076274999994</v>
      </c>
      <c r="F3004">
        <v>76.45</v>
      </c>
      <c r="G3004">
        <v>98.496231938762904</v>
      </c>
      <c r="H3004">
        <v>59.106657641242798</v>
      </c>
      <c r="I3004">
        <v>115.06368199616701</v>
      </c>
      <c r="J3004">
        <v>-3.56451915624003</v>
      </c>
      <c r="K3004">
        <v>58.263413655809401</v>
      </c>
      <c r="M3004">
        <v>70.017949243990003</v>
      </c>
      <c r="N3004">
        <v>0.83507103225413004</v>
      </c>
      <c r="O3004">
        <v>3.3355134074558501</v>
      </c>
      <c r="P3004">
        <v>150.65573770491801</v>
      </c>
    </row>
    <row r="3005" spans="1:17" hidden="1" x14ac:dyDescent="0.3">
      <c r="A3005" t="s">
        <v>6222</v>
      </c>
      <c r="B3005" t="s">
        <v>6223</v>
      </c>
      <c r="C3005" t="str">
        <f>IFERROR(VLOOKUP(Table1[[#This Row],[Ticker]],[1]!Table2[[Symbol]:[Industry]],2,FALSE),"-")</f>
        <v>-</v>
      </c>
      <c r="D3005" t="s">
        <v>132</v>
      </c>
      <c r="E3005">
        <v>95.651250000000005</v>
      </c>
      <c r="F3005">
        <v>85.56</v>
      </c>
      <c r="G3005">
        <v>7.4258001775417197</v>
      </c>
      <c r="H3005">
        <v>-11.0283806715713</v>
      </c>
      <c r="I3005">
        <v>-12.792268165816999</v>
      </c>
      <c r="J3005">
        <v>-5.2687829001682402</v>
      </c>
      <c r="K3005">
        <v>91.548176519298096</v>
      </c>
      <c r="L3005">
        <v>85.332694495197799</v>
      </c>
      <c r="M3005">
        <v>30.972699128396702</v>
      </c>
      <c r="N3005">
        <v>0.604051580286316</v>
      </c>
      <c r="O3005">
        <v>48.433847592332803</v>
      </c>
      <c r="P3005">
        <v>49.973707274320702</v>
      </c>
      <c r="Q3005">
        <v>0.122299620626571</v>
      </c>
    </row>
    <row r="3006" spans="1:17" hidden="1" x14ac:dyDescent="0.3">
      <c r="A3006" t="s">
        <v>6224</v>
      </c>
      <c r="B3006" t="s">
        <v>6225</v>
      </c>
      <c r="C3006" t="str">
        <f>IFERROR(VLOOKUP(Table1[[#This Row],[Ticker]],[1]!Table2[[Symbol]:[Industry]],2,FALSE),"-")</f>
        <v>-</v>
      </c>
      <c r="D3006" t="s">
        <v>225</v>
      </c>
      <c r="E3006">
        <v>95.597700000000003</v>
      </c>
      <c r="F3006">
        <v>14.75</v>
      </c>
      <c r="G3006">
        <v>65.429225472366198</v>
      </c>
      <c r="H3006">
        <v>5.9558565753248603E-2</v>
      </c>
      <c r="I3006">
        <v>69.408149437891495</v>
      </c>
      <c r="J3006">
        <v>1.1399611971153001</v>
      </c>
      <c r="K3006">
        <v>13.5894434956032</v>
      </c>
      <c r="L3006">
        <v>10.8750453689469</v>
      </c>
      <c r="M3006">
        <v>69.260004033646595</v>
      </c>
      <c r="N3006">
        <v>2.2786352280775901</v>
      </c>
      <c r="O3006">
        <v>1.6949152542372801</v>
      </c>
      <c r="P3006">
        <v>142.63859187366299</v>
      </c>
    </row>
    <row r="3007" spans="1:17" hidden="1" x14ac:dyDescent="0.3">
      <c r="A3007" t="s">
        <v>6226</v>
      </c>
      <c r="B3007" t="s">
        <v>6227</v>
      </c>
      <c r="C3007" t="str">
        <f>IFERROR(VLOOKUP(Table1[[#This Row],[Ticker]],[1]!Table2[[Symbol]:[Industry]],2,FALSE),"-")</f>
        <v>-</v>
      </c>
      <c r="D3007" t="s">
        <v>474</v>
      </c>
      <c r="E3007">
        <v>95.562399999999997</v>
      </c>
      <c r="F3007">
        <v>310</v>
      </c>
      <c r="G3007">
        <v>6.9910422147820999</v>
      </c>
      <c r="H3007">
        <v>-5.0488247803569299</v>
      </c>
      <c r="I3007">
        <v>2.8184124677538001</v>
      </c>
      <c r="J3007">
        <v>-4.9671422297227101</v>
      </c>
      <c r="K3007">
        <v>306.91153622277398</v>
      </c>
      <c r="L3007">
        <v>279.48135312800798</v>
      </c>
      <c r="M3007">
        <v>59.665000713487302</v>
      </c>
      <c r="N3007">
        <v>0.51554599736816298</v>
      </c>
      <c r="O3007">
        <v>19.177419354838602</v>
      </c>
      <c r="P3007">
        <v>56.565656565656496</v>
      </c>
      <c r="Q3007">
        <v>0.10100588849640101</v>
      </c>
    </row>
    <row r="3008" spans="1:17" hidden="1" x14ac:dyDescent="0.3">
      <c r="A3008" t="s">
        <v>6228</v>
      </c>
      <c r="B3008" t="s">
        <v>6229</v>
      </c>
      <c r="C3008" t="str">
        <f>IFERROR(VLOOKUP(Table1[[#This Row],[Ticker]],[1]!Table2[[Symbol]:[Industry]],2,FALSE),"-")</f>
        <v>-</v>
      </c>
      <c r="D3008" t="s">
        <v>750</v>
      </c>
      <c r="E3008">
        <v>95.403329999999997</v>
      </c>
      <c r="F3008">
        <v>50.35</v>
      </c>
      <c r="G3008">
        <v>-81.511113731926201</v>
      </c>
      <c r="H3008">
        <v>-1.0636209965280801</v>
      </c>
      <c r="I3008">
        <v>-31.6474603259297</v>
      </c>
      <c r="J3008">
        <v>-7.0387221884646296</v>
      </c>
      <c r="K3008">
        <v>49.944734652047202</v>
      </c>
      <c r="M3008">
        <v>60.445134082818903</v>
      </c>
      <c r="N3008">
        <v>0.67807660961695104</v>
      </c>
      <c r="O3008">
        <v>122.442899702085</v>
      </c>
      <c r="P3008">
        <v>33.909574468085097</v>
      </c>
    </row>
    <row r="3009" spans="1:17" hidden="1" x14ac:dyDescent="0.3">
      <c r="A3009" t="s">
        <v>6230</v>
      </c>
      <c r="B3009" t="s">
        <v>6231</v>
      </c>
      <c r="C3009" t="str">
        <f>IFERROR(VLOOKUP(Table1[[#This Row],[Ticker]],[1]!Table2[[Symbol]:[Industry]],2,FALSE),"-")</f>
        <v>-</v>
      </c>
      <c r="E3009">
        <v>95.184792150000007</v>
      </c>
      <c r="F3009">
        <v>307.64999999999998</v>
      </c>
      <c r="G3009">
        <v>787.68279899705203</v>
      </c>
      <c r="H3009">
        <v>-14.5093878440011</v>
      </c>
      <c r="I3009">
        <v>51.701476121288202</v>
      </c>
      <c r="J3009">
        <v>14.317784050394501</v>
      </c>
      <c r="K3009">
        <v>287.65380818596299</v>
      </c>
      <c r="L3009">
        <v>203.110750426658</v>
      </c>
      <c r="M3009">
        <v>37.5769003965124</v>
      </c>
      <c r="N3009">
        <v>1.1396759070525799</v>
      </c>
      <c r="O3009">
        <v>13.3105802047781</v>
      </c>
      <c r="P3009">
        <v>816.71632896305096</v>
      </c>
      <c r="Q3009">
        <v>0.319786440990452</v>
      </c>
    </row>
    <row r="3010" spans="1:17" hidden="1" x14ac:dyDescent="0.3">
      <c r="A3010" t="s">
        <v>6232</v>
      </c>
      <c r="B3010" t="s">
        <v>6233</v>
      </c>
      <c r="C3010" t="str">
        <f>IFERROR(VLOOKUP(Table1[[#This Row],[Ticker]],[1]!Table2[[Symbol]:[Industry]],2,FALSE),"-")</f>
        <v>-</v>
      </c>
      <c r="D3010" t="s">
        <v>1670</v>
      </c>
      <c r="E3010">
        <v>95.118487040000005</v>
      </c>
      <c r="F3010">
        <v>6472.55</v>
      </c>
      <c r="G3010">
        <v>-9.7095556649306101</v>
      </c>
      <c r="H3010">
        <v>1.17252591708464</v>
      </c>
      <c r="I3010">
        <v>-0.752898804329451</v>
      </c>
      <c r="J3010">
        <v>-0.436288336297596</v>
      </c>
      <c r="K3010">
        <v>6515.2166594414402</v>
      </c>
      <c r="L3010">
        <v>6227.2632938552897</v>
      </c>
      <c r="M3010">
        <v>55.282251015972101</v>
      </c>
      <c r="N3010">
        <v>0.89470842815768803</v>
      </c>
      <c r="O3010">
        <v>7.9165089493321696</v>
      </c>
      <c r="P3010">
        <v>26.639600860888201</v>
      </c>
      <c r="Q3010">
        <v>-2.1659899071474999E-2</v>
      </c>
    </row>
    <row r="3011" spans="1:17" hidden="1" x14ac:dyDescent="0.3">
      <c r="A3011" t="s">
        <v>6234</v>
      </c>
      <c r="B3011" t="s">
        <v>6235</v>
      </c>
      <c r="C3011" t="str">
        <f>IFERROR(VLOOKUP(Table1[[#This Row],[Ticker]],[1]!Table2[[Symbol]:[Industry]],2,FALSE),"-")</f>
        <v>-</v>
      </c>
      <c r="D3011" t="s">
        <v>204</v>
      </c>
      <c r="E3011">
        <v>95.114900000000006</v>
      </c>
      <c r="F3011">
        <v>63.88</v>
      </c>
      <c r="G3011">
        <v>55.430807313816203</v>
      </c>
      <c r="H3011">
        <v>-10.290229070950501</v>
      </c>
      <c r="I3011">
        <v>-12.918004483941001</v>
      </c>
      <c r="J3011">
        <v>-6.0654802329430604</v>
      </c>
      <c r="K3011">
        <v>67.000602410496498</v>
      </c>
      <c r="L3011">
        <v>58.256789139406102</v>
      </c>
      <c r="M3011">
        <v>29.625423738131801</v>
      </c>
      <c r="N3011">
        <v>0.27733510732285999</v>
      </c>
      <c r="O3011">
        <v>31.340012523481501</v>
      </c>
      <c r="P3011">
        <v>101.768793430195</v>
      </c>
      <c r="Q3011">
        <v>8.1441469473874997E-2</v>
      </c>
    </row>
    <row r="3012" spans="1:17" hidden="1" x14ac:dyDescent="0.3">
      <c r="A3012" t="s">
        <v>6236</v>
      </c>
      <c r="B3012" t="s">
        <v>6237</v>
      </c>
      <c r="C3012" t="str">
        <f>IFERROR(VLOOKUP(Table1[[#This Row],[Ticker]],[1]!Table2[[Symbol]:[Industry]],2,FALSE),"-")</f>
        <v>-</v>
      </c>
      <c r="D3012" t="s">
        <v>156</v>
      </c>
      <c r="E3012">
        <v>95.085988999999998</v>
      </c>
      <c r="F3012">
        <v>1440.7</v>
      </c>
      <c r="G3012">
        <v>48.742876746735497</v>
      </c>
      <c r="H3012">
        <v>-15.3384830089853</v>
      </c>
      <c r="I3012">
        <v>-19.238008597887902</v>
      </c>
      <c r="J3012">
        <v>-0.34121397663897601</v>
      </c>
      <c r="K3012">
        <v>1488.1027491111499</v>
      </c>
      <c r="L3012">
        <v>1397.9132350624</v>
      </c>
      <c r="M3012">
        <v>50.173393108434098</v>
      </c>
      <c r="N3012">
        <v>0.53807165550937797</v>
      </c>
      <c r="O3012">
        <v>29.232317623377501</v>
      </c>
      <c r="P3012">
        <v>92.221480987324895</v>
      </c>
      <c r="Q3012">
        <v>0.120443083235569</v>
      </c>
    </row>
    <row r="3013" spans="1:17" hidden="1" x14ac:dyDescent="0.3">
      <c r="A3013" t="s">
        <v>6238</v>
      </c>
      <c r="B3013" t="s">
        <v>6239</v>
      </c>
      <c r="C3013" t="str">
        <f>IFERROR(VLOOKUP(Table1[[#This Row],[Ticker]],[1]!Table2[[Symbol]:[Industry]],2,FALSE),"-")</f>
        <v>-</v>
      </c>
      <c r="D3013" t="s">
        <v>1922</v>
      </c>
      <c r="E3013">
        <v>95.053869431999999</v>
      </c>
      <c r="F3013">
        <v>1.03</v>
      </c>
      <c r="G3013">
        <v>-7.8570593777636404</v>
      </c>
      <c r="H3013">
        <v>17.155149657801001</v>
      </c>
      <c r="I3013">
        <v>34.676777234262801</v>
      </c>
      <c r="J3013">
        <v>-2.4360285857710302</v>
      </c>
      <c r="K3013">
        <v>0.89792707409706896</v>
      </c>
      <c r="L3013">
        <v>0.85971734278011702</v>
      </c>
      <c r="M3013">
        <v>77.205843061045599</v>
      </c>
      <c r="N3013">
        <v>0.872913559401989</v>
      </c>
      <c r="O3013">
        <v>11.650485436893099</v>
      </c>
      <c r="P3013">
        <v>106</v>
      </c>
      <c r="Q3013">
        <v>1.5768801014019999E-2</v>
      </c>
    </row>
    <row r="3014" spans="1:17" hidden="1" x14ac:dyDescent="0.3">
      <c r="A3014" t="s">
        <v>6240</v>
      </c>
      <c r="B3014" t="s">
        <v>6241</v>
      </c>
      <c r="C3014" t="str">
        <f>IFERROR(VLOOKUP(Table1[[#This Row],[Ticker]],[1]!Table2[[Symbol]:[Industry]],2,FALSE),"-")</f>
        <v>-</v>
      </c>
      <c r="D3014" t="s">
        <v>127</v>
      </c>
      <c r="E3014">
        <v>94.975795199999993</v>
      </c>
      <c r="F3014">
        <v>83.58</v>
      </c>
      <c r="G3014">
        <v>71.110148194920598</v>
      </c>
      <c r="H3014">
        <v>-8.2151878156140796</v>
      </c>
      <c r="I3014">
        <v>-2.68018735638096</v>
      </c>
      <c r="J3014">
        <v>-10.7210188391823</v>
      </c>
      <c r="K3014">
        <v>89.809619096705703</v>
      </c>
      <c r="L3014">
        <v>81.115520832406304</v>
      </c>
      <c r="M3014">
        <v>44.455927012694097</v>
      </c>
      <c r="N3014">
        <v>1.0074068468400199</v>
      </c>
      <c r="O3014">
        <v>37.473079684134902</v>
      </c>
      <c r="P3014">
        <v>116.52849740932599</v>
      </c>
      <c r="Q3014">
        <v>0.104570297594178</v>
      </c>
    </row>
    <row r="3015" spans="1:17" hidden="1" x14ac:dyDescent="0.3">
      <c r="A3015" t="s">
        <v>6242</v>
      </c>
      <c r="B3015" t="s">
        <v>6243</v>
      </c>
      <c r="C3015" t="str">
        <f>IFERROR(VLOOKUP(Table1[[#This Row],[Ticker]],[1]!Table2[[Symbol]:[Industry]],2,FALSE),"-")</f>
        <v>-</v>
      </c>
      <c r="D3015" t="s">
        <v>54</v>
      </c>
      <c r="E3015">
        <v>94.807179775999998</v>
      </c>
      <c r="F3015">
        <v>1.34</v>
      </c>
      <c r="G3015">
        <v>-1.4144823469513199</v>
      </c>
      <c r="H3015">
        <v>-11.2793072710378</v>
      </c>
      <c r="I3015">
        <v>-52.644651337165698</v>
      </c>
      <c r="J3015">
        <v>-2.7424501152141301</v>
      </c>
      <c r="K3015">
        <v>1.4489774745761601</v>
      </c>
      <c r="L3015">
        <v>1.6040619848962101</v>
      </c>
      <c r="M3015">
        <v>42.008336903738098</v>
      </c>
      <c r="N3015">
        <v>1.05621650080547</v>
      </c>
      <c r="O3015">
        <v>131.34328358208899</v>
      </c>
      <c r="P3015">
        <v>48.8888888888888</v>
      </c>
      <c r="Q3015">
        <v>-0.14706210774997999</v>
      </c>
    </row>
    <row r="3016" spans="1:17" hidden="1" x14ac:dyDescent="0.3">
      <c r="A3016" t="s">
        <v>6244</v>
      </c>
      <c r="B3016" t="s">
        <v>6245</v>
      </c>
      <c r="C3016" t="str">
        <f>IFERROR(VLOOKUP(Table1[[#This Row],[Ticker]],[1]!Table2[[Symbol]:[Industry]],2,FALSE),"-")</f>
        <v>-</v>
      </c>
      <c r="D3016" t="s">
        <v>51</v>
      </c>
      <c r="E3016">
        <v>94.5</v>
      </c>
      <c r="F3016">
        <v>79.150000000000006</v>
      </c>
      <c r="G3016">
        <v>107.02373218729601</v>
      </c>
      <c r="H3016">
        <v>15.9714292440405</v>
      </c>
      <c r="I3016">
        <v>-12.352242316891701</v>
      </c>
      <c r="J3016">
        <v>-1.15328242497609</v>
      </c>
      <c r="K3016">
        <v>63.053386949174097</v>
      </c>
      <c r="L3016">
        <v>56.7338195783435</v>
      </c>
      <c r="M3016">
        <v>84.278181043154405</v>
      </c>
      <c r="N3016">
        <v>2.6239232208974599</v>
      </c>
      <c r="O3016">
        <v>31.080227416298101</v>
      </c>
      <c r="P3016">
        <v>154.501607717041</v>
      </c>
      <c r="Q3016">
        <v>4.6517478921412003E-2</v>
      </c>
    </row>
    <row r="3017" spans="1:17" hidden="1" x14ac:dyDescent="0.3">
      <c r="A3017" t="s">
        <v>6246</v>
      </c>
      <c r="B3017" t="s">
        <v>6247</v>
      </c>
      <c r="C3017" t="str">
        <f>IFERROR(VLOOKUP(Table1[[#This Row],[Ticker]],[1]!Table2[[Symbol]:[Industry]],2,FALSE),"-")</f>
        <v>-</v>
      </c>
      <c r="D3017" t="s">
        <v>46</v>
      </c>
      <c r="E3017">
        <v>94.460999999999999</v>
      </c>
      <c r="F3017">
        <v>40.56</v>
      </c>
      <c r="G3017">
        <v>54.495881798706897</v>
      </c>
      <c r="H3017">
        <v>-7.6409995072071197</v>
      </c>
      <c r="I3017">
        <v>-22.332746575260899</v>
      </c>
      <c r="J3017">
        <v>-8.3796312793737204</v>
      </c>
      <c r="K3017">
        <v>44.222819862107201</v>
      </c>
      <c r="L3017">
        <v>42.599872497594497</v>
      </c>
      <c r="M3017">
        <v>47.5586677584622</v>
      </c>
      <c r="N3017">
        <v>1.8686299489171401</v>
      </c>
      <c r="O3017">
        <v>55.2761341222879</v>
      </c>
      <c r="P3017">
        <v>92.045454545454504</v>
      </c>
      <c r="Q3017">
        <v>-1.2510615313696001E-2</v>
      </c>
    </row>
    <row r="3018" spans="1:17" hidden="1" x14ac:dyDescent="0.3">
      <c r="A3018" t="s">
        <v>6248</v>
      </c>
      <c r="B3018" t="s">
        <v>6249</v>
      </c>
      <c r="C3018" t="str">
        <f>IFERROR(VLOOKUP(Table1[[#This Row],[Ticker]],[1]!Table2[[Symbol]:[Industry]],2,FALSE),"-")</f>
        <v>-</v>
      </c>
      <c r="D3018" t="s">
        <v>21</v>
      </c>
      <c r="E3018">
        <v>94.330782999999997</v>
      </c>
      <c r="F3018">
        <v>79.8</v>
      </c>
      <c r="G3018">
        <v>-86.439454705790695</v>
      </c>
      <c r="H3018">
        <v>-2.9594874512180702</v>
      </c>
      <c r="I3018">
        <v>-47.296622987401904</v>
      </c>
      <c r="J3018">
        <v>-11.5865392043883</v>
      </c>
      <c r="K3018">
        <v>81.474045964171793</v>
      </c>
      <c r="L3018">
        <v>110.910056622011</v>
      </c>
      <c r="M3018">
        <v>48.343371806924999</v>
      </c>
      <c r="N3018">
        <v>2.3675785402374898</v>
      </c>
      <c r="O3018">
        <v>146.86716791979899</v>
      </c>
      <c r="P3018">
        <v>14.0162880411487</v>
      </c>
      <c r="Q3018">
        <v>-5.4211188627874003E-2</v>
      </c>
    </row>
    <row r="3019" spans="1:17" hidden="1" x14ac:dyDescent="0.3">
      <c r="A3019" t="s">
        <v>6250</v>
      </c>
      <c r="B3019" t="s">
        <v>6251</v>
      </c>
      <c r="C3019" t="str">
        <f>IFERROR(VLOOKUP(Table1[[#This Row],[Ticker]],[1]!Table2[[Symbol]:[Industry]],2,FALSE),"-")</f>
        <v>-</v>
      </c>
      <c r="D3019" t="s">
        <v>573</v>
      </c>
      <c r="E3019">
        <v>94.306875000000005</v>
      </c>
      <c r="F3019">
        <v>81.7</v>
      </c>
      <c r="G3019">
        <v>10.148752827868099</v>
      </c>
      <c r="H3019">
        <v>-6.94597393770455</v>
      </c>
      <c r="I3019">
        <v>26.7162028852728</v>
      </c>
      <c r="J3019">
        <v>3.1586812878847501E-2</v>
      </c>
      <c r="K3019">
        <v>75.273639728219393</v>
      </c>
      <c r="M3019">
        <v>46.140588814241802</v>
      </c>
      <c r="N3019">
        <v>0.30447154471544702</v>
      </c>
      <c r="O3019">
        <v>19.951040391676798</v>
      </c>
      <c r="P3019">
        <v>77.223427331887194</v>
      </c>
    </row>
    <row r="3020" spans="1:17" hidden="1" x14ac:dyDescent="0.3">
      <c r="A3020" t="s">
        <v>6252</v>
      </c>
      <c r="B3020" t="s">
        <v>6253</v>
      </c>
      <c r="C3020" t="str">
        <f>IFERROR(VLOOKUP(Table1[[#This Row],[Ticker]],[1]!Table2[[Symbol]:[Industry]],2,FALSE),"-")</f>
        <v>-</v>
      </c>
      <c r="D3020" t="s">
        <v>21</v>
      </c>
      <c r="E3020">
        <v>94.128</v>
      </c>
      <c r="F3020">
        <v>110.55</v>
      </c>
      <c r="G3020">
        <v>-52.475358220846502</v>
      </c>
      <c r="H3020">
        <v>8.7772180822455592</v>
      </c>
      <c r="I3020">
        <v>-26.199985487993398</v>
      </c>
      <c r="J3020">
        <v>-10.7783514912007</v>
      </c>
      <c r="K3020">
        <v>108.58381978502101</v>
      </c>
      <c r="L3020">
        <v>119.55766073490101</v>
      </c>
      <c r="M3020">
        <v>48.6345671452641</v>
      </c>
      <c r="N3020">
        <v>1.51487222454964</v>
      </c>
      <c r="O3020">
        <v>53.640886476707301</v>
      </c>
      <c r="P3020">
        <v>35.229357798165097</v>
      </c>
    </row>
    <row r="3021" spans="1:17" hidden="1" x14ac:dyDescent="0.3">
      <c r="A3021" t="s">
        <v>6254</v>
      </c>
      <c r="B3021" t="s">
        <v>6255</v>
      </c>
      <c r="C3021" t="str">
        <f>IFERROR(VLOOKUP(Table1[[#This Row],[Ticker]],[1]!Table2[[Symbol]:[Industry]],2,FALSE),"-")</f>
        <v>-</v>
      </c>
      <c r="D3021" t="s">
        <v>231</v>
      </c>
      <c r="E3021">
        <v>94.061508000000003</v>
      </c>
      <c r="F3021">
        <v>6.23</v>
      </c>
      <c r="G3021">
        <v>-48.3340481007139</v>
      </c>
      <c r="H3021">
        <v>-13.3096103013409</v>
      </c>
      <c r="I3021">
        <v>-55.257631791055204</v>
      </c>
      <c r="J3021">
        <v>-4.4362568571857404</v>
      </c>
      <c r="K3021">
        <v>7.0379038944193404</v>
      </c>
      <c r="L3021">
        <v>7.8851924355294196</v>
      </c>
      <c r="M3021">
        <v>34.895158206678801</v>
      </c>
      <c r="N3021">
        <v>0.487187901251255</v>
      </c>
      <c r="O3021">
        <v>108.667736757624</v>
      </c>
      <c r="P3021">
        <v>5.5932203389830599</v>
      </c>
      <c r="Q3021">
        <v>0.13110568274005799</v>
      </c>
    </row>
    <row r="3022" spans="1:17" hidden="1" x14ac:dyDescent="0.3">
      <c r="A3022" t="s">
        <v>6256</v>
      </c>
      <c r="B3022" t="s">
        <v>6257</v>
      </c>
      <c r="C3022" t="str">
        <f>IFERROR(VLOOKUP(Table1[[#This Row],[Ticker]],[1]!Table2[[Symbol]:[Industry]],2,FALSE),"-")</f>
        <v>-</v>
      </c>
      <c r="D3022" t="s">
        <v>384</v>
      </c>
      <c r="E3022">
        <v>93.764889705000002</v>
      </c>
      <c r="F3022">
        <v>99.5</v>
      </c>
      <c r="G3022">
        <v>-43.990794923263898</v>
      </c>
      <c r="H3022">
        <v>2.7278832785255398</v>
      </c>
      <c r="I3022">
        <v>-27.4233448658592</v>
      </c>
      <c r="J3022">
        <v>-0.48594490680718899</v>
      </c>
      <c r="K3022">
        <v>100.095075691543</v>
      </c>
      <c r="L3022">
        <v>107.722538740348</v>
      </c>
      <c r="M3022">
        <v>38.081183535820898</v>
      </c>
      <c r="N3022">
        <v>0.60471843721327501</v>
      </c>
      <c r="O3022">
        <v>45.7286432160804</v>
      </c>
      <c r="P3022">
        <v>11.797752808988699</v>
      </c>
      <c r="Q3022">
        <v>-9.2367560639489994E-3</v>
      </c>
    </row>
    <row r="3023" spans="1:17" hidden="1" x14ac:dyDescent="0.3">
      <c r="A3023" t="s">
        <v>6258</v>
      </c>
      <c r="B3023" t="s">
        <v>6259</v>
      </c>
      <c r="C3023" t="str">
        <f>IFERROR(VLOOKUP(Table1[[#This Row],[Ticker]],[1]!Table2[[Symbol]:[Industry]],2,FALSE),"-")</f>
        <v>-</v>
      </c>
      <c r="D3023" t="s">
        <v>535</v>
      </c>
      <c r="E3023">
        <v>93.585604200000006</v>
      </c>
      <c r="F3023">
        <v>37.979999999999997</v>
      </c>
      <c r="G3023">
        <v>42.666289202174603</v>
      </c>
      <c r="H3023">
        <v>-8.9906904003575701</v>
      </c>
      <c r="I3023">
        <v>4.2518057705698</v>
      </c>
      <c r="J3023">
        <v>-2.6373486212579502</v>
      </c>
      <c r="K3023">
        <v>38.887951488986303</v>
      </c>
      <c r="L3023">
        <v>34.5358506878014</v>
      </c>
      <c r="M3023">
        <v>39.954060623230603</v>
      </c>
      <c r="N3023">
        <v>1.5976673003395701</v>
      </c>
      <c r="O3023">
        <v>23.459715639810401</v>
      </c>
      <c r="P3023">
        <v>110.415512465373</v>
      </c>
      <c r="Q3023">
        <v>7.4593814050609997E-2</v>
      </c>
    </row>
    <row r="3024" spans="1:17" hidden="1" x14ac:dyDescent="0.3">
      <c r="A3024" t="s">
        <v>6260</v>
      </c>
      <c r="B3024" t="s">
        <v>6261</v>
      </c>
      <c r="C3024" t="str">
        <f>IFERROR(VLOOKUP(Table1[[#This Row],[Ticker]],[1]!Table2[[Symbol]:[Industry]],2,FALSE),"-")</f>
        <v>-</v>
      </c>
      <c r="D3024" t="s">
        <v>54</v>
      </c>
      <c r="E3024">
        <v>93.432453960000004</v>
      </c>
      <c r="F3024">
        <v>160.94999999999999</v>
      </c>
      <c r="G3024">
        <v>19.994247811778799</v>
      </c>
      <c r="H3024">
        <v>11.3683728049084</v>
      </c>
      <c r="I3024">
        <v>19.839715405832301</v>
      </c>
      <c r="J3024">
        <v>-6.4125791007830797</v>
      </c>
      <c r="K3024">
        <v>151.339053770535</v>
      </c>
      <c r="L3024">
        <v>135.770174697062</v>
      </c>
      <c r="M3024">
        <v>40.3224469869687</v>
      </c>
      <c r="N3024">
        <v>0.59062608640687697</v>
      </c>
      <c r="O3024">
        <v>9.6613855234545003</v>
      </c>
      <c r="P3024">
        <v>64.150943396226396</v>
      </c>
      <c r="Q3024">
        <v>-4.2567557760888997E-2</v>
      </c>
    </row>
    <row r="3025" spans="1:17" hidden="1" x14ac:dyDescent="0.3">
      <c r="A3025" t="s">
        <v>6262</v>
      </c>
      <c r="B3025" t="s">
        <v>6263</v>
      </c>
      <c r="C3025" t="str">
        <f>IFERROR(VLOOKUP(Table1[[#This Row],[Ticker]],[1]!Table2[[Symbol]:[Industry]],2,FALSE),"-")</f>
        <v>-</v>
      </c>
      <c r="D3025" t="s">
        <v>627</v>
      </c>
      <c r="E3025">
        <v>93.356999999999999</v>
      </c>
      <c r="F3025">
        <v>7.4</v>
      </c>
      <c r="G3025">
        <v>-45.417710756959302</v>
      </c>
      <c r="H3025">
        <v>-2.35693284181415</v>
      </c>
      <c r="I3025">
        <v>-24.892115411552801</v>
      </c>
      <c r="J3025">
        <v>-6.1685923183347704</v>
      </c>
      <c r="K3025">
        <v>7.29672691431076</v>
      </c>
      <c r="L3025">
        <v>8.4606686576526204</v>
      </c>
      <c r="M3025">
        <v>51.010839938160899</v>
      </c>
      <c r="N3025">
        <v>0.69259045870774505</v>
      </c>
      <c r="O3025">
        <v>47.297297297297298</v>
      </c>
      <c r="P3025">
        <v>27.586206896551701</v>
      </c>
      <c r="Q3025">
        <v>-0.19739467518180301</v>
      </c>
    </row>
    <row r="3026" spans="1:17" hidden="1" x14ac:dyDescent="0.3">
      <c r="A3026" t="s">
        <v>6264</v>
      </c>
      <c r="B3026" t="s">
        <v>6265</v>
      </c>
      <c r="C3026" t="str">
        <f>IFERROR(VLOOKUP(Table1[[#This Row],[Ticker]],[1]!Table2[[Symbol]:[Industry]],2,FALSE),"-")</f>
        <v>-</v>
      </c>
      <c r="D3026" t="s">
        <v>1105</v>
      </c>
      <c r="E3026">
        <v>92.965372500000001</v>
      </c>
      <c r="F3026">
        <v>81.849999999999994</v>
      </c>
      <c r="G3026">
        <v>-6.7781154775747501</v>
      </c>
      <c r="H3026">
        <v>12.552167326235899</v>
      </c>
      <c r="I3026">
        <v>26.2627336507277</v>
      </c>
      <c r="J3026">
        <v>-5.2871470309488799</v>
      </c>
      <c r="K3026">
        <v>68.158533189670706</v>
      </c>
      <c r="L3026">
        <v>62.240819888173</v>
      </c>
      <c r="M3026">
        <v>65.601397146455298</v>
      </c>
      <c r="N3026">
        <v>1.89930069930069</v>
      </c>
      <c r="O3026">
        <v>6.1698228466707503</v>
      </c>
      <c r="P3026">
        <v>66.192893401015198</v>
      </c>
    </row>
    <row r="3027" spans="1:17" hidden="1" x14ac:dyDescent="0.3">
      <c r="A3027" t="s">
        <v>6266</v>
      </c>
      <c r="B3027" t="s">
        <v>6267</v>
      </c>
      <c r="C3027" t="str">
        <f>IFERROR(VLOOKUP(Table1[[#This Row],[Ticker]],[1]!Table2[[Symbol]:[Industry]],2,FALSE),"-")</f>
        <v>-</v>
      </c>
      <c r="D3027" t="s">
        <v>276</v>
      </c>
      <c r="E3027">
        <v>92.362444800000006</v>
      </c>
      <c r="F3027">
        <v>248.65</v>
      </c>
      <c r="G3027">
        <v>-25.213070675811</v>
      </c>
      <c r="H3027">
        <v>-1.27795774337257</v>
      </c>
      <c r="I3027">
        <v>-14.956275987025601</v>
      </c>
      <c r="J3027">
        <v>17.820585170842701</v>
      </c>
      <c r="K3027">
        <v>218.33124540732501</v>
      </c>
      <c r="L3027">
        <v>221.06101221712899</v>
      </c>
      <c r="M3027">
        <v>63.322763071757002</v>
      </c>
      <c r="N3027">
        <v>1.0492929292929201</v>
      </c>
      <c r="O3027">
        <v>35.753066559420802</v>
      </c>
      <c r="P3027">
        <v>32.967914438502604</v>
      </c>
      <c r="Q3027">
        <v>0.12749013410259999</v>
      </c>
    </row>
    <row r="3028" spans="1:17" hidden="1" x14ac:dyDescent="0.3">
      <c r="A3028" t="s">
        <v>6268</v>
      </c>
      <c r="B3028" t="s">
        <v>6269</v>
      </c>
      <c r="C3028" t="str">
        <f>IFERROR(VLOOKUP(Table1[[#This Row],[Ticker]],[1]!Table2[[Symbol]:[Industry]],2,FALSE),"-")</f>
        <v>-</v>
      </c>
      <c r="D3028" t="s">
        <v>127</v>
      </c>
      <c r="E3028">
        <v>92.331932277999996</v>
      </c>
      <c r="F3028">
        <v>30.99</v>
      </c>
      <c r="G3028">
        <v>-25.422697468506399</v>
      </c>
      <c r="H3028">
        <v>11.1282310092919</v>
      </c>
      <c r="I3028">
        <v>-14.921226273089101</v>
      </c>
      <c r="J3028">
        <v>-2.8742530697970401</v>
      </c>
      <c r="K3028">
        <v>30.206190464672101</v>
      </c>
      <c r="L3028">
        <v>30.114301849106099</v>
      </c>
      <c r="M3028">
        <v>67.438657793225403</v>
      </c>
      <c r="N3028">
        <v>0.99465933672760998</v>
      </c>
      <c r="O3028">
        <v>40.980961600516203</v>
      </c>
      <c r="P3028">
        <v>23.712574850299301</v>
      </c>
      <c r="Q3028">
        <v>4.8833624553400998E-2</v>
      </c>
    </row>
    <row r="3029" spans="1:17" hidden="1" x14ac:dyDescent="0.3">
      <c r="A3029" t="s">
        <v>6270</v>
      </c>
      <c r="B3029" t="s">
        <v>6271</v>
      </c>
      <c r="C3029" t="str">
        <f>IFERROR(VLOOKUP(Table1[[#This Row],[Ticker]],[1]!Table2[[Symbol]:[Industry]],2,FALSE),"-")</f>
        <v>-</v>
      </c>
      <c r="D3029" t="s">
        <v>257</v>
      </c>
      <c r="E3029">
        <v>92.318776499999998</v>
      </c>
      <c r="F3029">
        <v>38.700000000000003</v>
      </c>
      <c r="G3029">
        <v>14.0348619009141</v>
      </c>
      <c r="H3029">
        <v>-11.3468955966907</v>
      </c>
      <c r="I3029">
        <v>6.9783645358501598</v>
      </c>
      <c r="J3029">
        <v>2.2132088869958499</v>
      </c>
      <c r="K3029">
        <v>38.422462205187202</v>
      </c>
      <c r="L3029">
        <v>35.456908896108203</v>
      </c>
      <c r="M3029">
        <v>42.729164662796002</v>
      </c>
      <c r="N3029">
        <v>0.55839006231204302</v>
      </c>
      <c r="O3029">
        <v>31.782945736434002</v>
      </c>
      <c r="P3029">
        <v>50.291262135922302</v>
      </c>
      <c r="Q3029">
        <v>6.3180996214109997E-2</v>
      </c>
    </row>
    <row r="3030" spans="1:17" hidden="1" x14ac:dyDescent="0.3">
      <c r="A3030" t="s">
        <v>6272</v>
      </c>
      <c r="B3030" t="s">
        <v>6273</v>
      </c>
      <c r="C3030" t="str">
        <f>IFERROR(VLOOKUP(Table1[[#This Row],[Ticker]],[1]!Table2[[Symbol]:[Industry]],2,FALSE),"-")</f>
        <v>-</v>
      </c>
      <c r="D3030" t="s">
        <v>2701</v>
      </c>
      <c r="E3030">
        <v>92.315924999999993</v>
      </c>
      <c r="F3030">
        <v>192.5</v>
      </c>
      <c r="G3030">
        <v>58.4006805603168</v>
      </c>
      <c r="H3030">
        <v>30.515614816790301</v>
      </c>
      <c r="I3030">
        <v>5.8134899838788199</v>
      </c>
      <c r="J3030">
        <v>-11.7634840552694</v>
      </c>
      <c r="K3030">
        <v>175.81159038192499</v>
      </c>
      <c r="L3030">
        <v>148.33634800714799</v>
      </c>
      <c r="M3030">
        <v>64.264292939344898</v>
      </c>
      <c r="N3030">
        <v>1.52981563890654</v>
      </c>
      <c r="O3030">
        <v>24.415584415584402</v>
      </c>
      <c r="P3030">
        <v>148.08429118773901</v>
      </c>
    </row>
    <row r="3031" spans="1:17" hidden="1" x14ac:dyDescent="0.3">
      <c r="A3031" t="s">
        <v>6274</v>
      </c>
      <c r="B3031" t="s">
        <v>6275</v>
      </c>
      <c r="C3031" t="str">
        <f>IFERROR(VLOOKUP(Table1[[#This Row],[Ticker]],[1]!Table2[[Symbol]:[Industry]],2,FALSE),"-")</f>
        <v>-</v>
      </c>
      <c r="D3031" t="s">
        <v>4133</v>
      </c>
      <c r="E3031">
        <v>91.849905000000007</v>
      </c>
      <c r="F3031">
        <v>149.5</v>
      </c>
      <c r="G3031">
        <v>13.3474224149534</v>
      </c>
      <c r="H3031">
        <v>-13.539723937704499</v>
      </c>
      <c r="I3031">
        <v>29.2400812288464</v>
      </c>
      <c r="J3031">
        <v>-6.6286802211327398</v>
      </c>
      <c r="K3031">
        <v>145.78932780479701</v>
      </c>
      <c r="M3031">
        <v>28.0495324080612</v>
      </c>
      <c r="N3031">
        <v>0.87444862829478198</v>
      </c>
      <c r="O3031">
        <v>13.7123745819397</v>
      </c>
      <c r="P3031">
        <v>54.922279792746103</v>
      </c>
    </row>
    <row r="3032" spans="1:17" hidden="1" x14ac:dyDescent="0.3">
      <c r="A3032" t="s">
        <v>6276</v>
      </c>
      <c r="B3032" t="s">
        <v>6277</v>
      </c>
      <c r="C3032" t="str">
        <f>IFERROR(VLOOKUP(Table1[[#This Row],[Ticker]],[1]!Table2[[Symbol]:[Industry]],2,FALSE),"-")</f>
        <v>-</v>
      </c>
      <c r="D3032" t="s">
        <v>305</v>
      </c>
      <c r="E3032">
        <v>91.8429182</v>
      </c>
      <c r="F3032">
        <v>44.64</v>
      </c>
      <c r="G3032">
        <v>5.0607926534062901</v>
      </c>
      <c r="H3032">
        <v>-7.4556158109827804</v>
      </c>
      <c r="I3032">
        <v>-8.6521264202221904</v>
      </c>
      <c r="J3032">
        <v>-4.0690252187676599</v>
      </c>
      <c r="K3032">
        <v>45.2790258981439</v>
      </c>
      <c r="L3032">
        <v>41.328673382844599</v>
      </c>
      <c r="M3032">
        <v>57.767610469813498</v>
      </c>
      <c r="N3032">
        <v>0.31364540870968399</v>
      </c>
      <c r="O3032">
        <v>45.609318996415702</v>
      </c>
      <c r="P3032">
        <v>59.428571428571402</v>
      </c>
      <c r="Q3032">
        <v>4.7795403467099998E-2</v>
      </c>
    </row>
    <row r="3033" spans="1:17" hidden="1" x14ac:dyDescent="0.3">
      <c r="A3033" t="s">
        <v>6278</v>
      </c>
      <c r="B3033" t="s">
        <v>6279</v>
      </c>
      <c r="C3033" t="str">
        <f>IFERROR(VLOOKUP(Table1[[#This Row],[Ticker]],[1]!Table2[[Symbol]:[Industry]],2,FALSE),"-")</f>
        <v>-</v>
      </c>
      <c r="D3033" t="s">
        <v>1489</v>
      </c>
      <c r="E3033">
        <v>91.769400000000005</v>
      </c>
      <c r="F3033">
        <v>58.9</v>
      </c>
      <c r="G3033">
        <v>-15.873107295489801</v>
      </c>
      <c r="H3033">
        <v>5.3336644853172903E-2</v>
      </c>
      <c r="I3033">
        <v>-6.1483903779083704</v>
      </c>
      <c r="J3033">
        <v>-2.50661624336565</v>
      </c>
      <c r="K3033">
        <v>58.335578112863402</v>
      </c>
      <c r="L3033">
        <v>54.853337391038202</v>
      </c>
      <c r="M3033">
        <v>52.7813930150243</v>
      </c>
      <c r="N3033">
        <v>1.2182003268214701</v>
      </c>
      <c r="O3033">
        <v>17.657045840407399</v>
      </c>
      <c r="P3033">
        <v>43.309002433090001</v>
      </c>
      <c r="Q3033">
        <v>-3.0089789868852999E-2</v>
      </c>
    </row>
    <row r="3034" spans="1:17" hidden="1" x14ac:dyDescent="0.3">
      <c r="A3034" t="s">
        <v>6280</v>
      </c>
      <c r="B3034" t="s">
        <v>6281</v>
      </c>
      <c r="C3034" t="str">
        <f>IFERROR(VLOOKUP(Table1[[#This Row],[Ticker]],[1]!Table2[[Symbol]:[Industry]],2,FALSE),"-")</f>
        <v>-</v>
      </c>
      <c r="D3034" t="s">
        <v>127</v>
      </c>
      <c r="E3034">
        <v>91.709992</v>
      </c>
      <c r="F3034">
        <v>110</v>
      </c>
      <c r="G3034">
        <v>-76.577640600238297</v>
      </c>
      <c r="H3034">
        <v>-9.7874215895787398</v>
      </c>
      <c r="I3034">
        <v>-49.7522828732465</v>
      </c>
      <c r="J3034">
        <v>-7.0964144961569398</v>
      </c>
      <c r="K3034">
        <v>109.497967587917</v>
      </c>
      <c r="M3034">
        <v>40.478077706200501</v>
      </c>
      <c r="N3034">
        <v>0.39686439686439601</v>
      </c>
      <c r="O3034">
        <v>90.909090909090907</v>
      </c>
      <c r="P3034">
        <v>33.3333333333333</v>
      </c>
    </row>
    <row r="3035" spans="1:17" hidden="1" x14ac:dyDescent="0.3">
      <c r="A3035" t="s">
        <v>6282</v>
      </c>
      <c r="B3035" t="s">
        <v>6283</v>
      </c>
      <c r="C3035" t="str">
        <f>IFERROR(VLOOKUP(Table1[[#This Row],[Ticker]],[1]!Table2[[Symbol]:[Industry]],2,FALSE),"-")</f>
        <v>-</v>
      </c>
      <c r="D3035" t="s">
        <v>415</v>
      </c>
      <c r="E3035">
        <v>91.386754339999996</v>
      </c>
      <c r="F3035">
        <v>59.73</v>
      </c>
      <c r="G3035">
        <v>133.17015747912799</v>
      </c>
      <c r="H3035">
        <v>-8.1343975830247501</v>
      </c>
      <c r="I3035">
        <v>51.2674727229846</v>
      </c>
      <c r="J3035">
        <v>3.3912540799350999</v>
      </c>
      <c r="K3035">
        <v>54.040730695591002</v>
      </c>
      <c r="L3035">
        <v>43.040137969393797</v>
      </c>
      <c r="M3035">
        <v>78.326940782410205</v>
      </c>
      <c r="N3035">
        <v>0.50955146424047404</v>
      </c>
      <c r="O3035">
        <v>10.9157877113678</v>
      </c>
      <c r="P3035">
        <v>184.42857142857099</v>
      </c>
      <c r="Q3035">
        <v>0.13443811250511301</v>
      </c>
    </row>
    <row r="3036" spans="1:17" hidden="1" x14ac:dyDescent="0.3">
      <c r="A3036" t="s">
        <v>6284</v>
      </c>
      <c r="B3036" t="s">
        <v>6285</v>
      </c>
      <c r="C3036" t="str">
        <f>IFERROR(VLOOKUP(Table1[[#This Row],[Ticker]],[1]!Table2[[Symbol]:[Industry]],2,FALSE),"-")</f>
        <v>-</v>
      </c>
      <c r="D3036" t="s">
        <v>276</v>
      </c>
      <c r="E3036">
        <v>91.329419999999999</v>
      </c>
      <c r="F3036">
        <v>83</v>
      </c>
      <c r="G3036">
        <v>-20.181070949605498</v>
      </c>
      <c r="H3036">
        <v>1.48937896673016</v>
      </c>
      <c r="I3036">
        <v>-28.1593252107781</v>
      </c>
      <c r="J3036">
        <v>-1.77749415635354</v>
      </c>
      <c r="K3036">
        <v>83.312202736538893</v>
      </c>
      <c r="L3036">
        <v>87.687099858439595</v>
      </c>
      <c r="M3036">
        <v>51.888267289949503</v>
      </c>
      <c r="N3036">
        <v>1.12915465169221</v>
      </c>
      <c r="O3036">
        <v>50.180722891566198</v>
      </c>
      <c r="P3036">
        <v>18.3178902352102</v>
      </c>
    </row>
    <row r="3037" spans="1:17" hidden="1" x14ac:dyDescent="0.3">
      <c r="A3037" t="s">
        <v>6286</v>
      </c>
      <c r="B3037" t="s">
        <v>6287</v>
      </c>
      <c r="C3037" t="str">
        <f>IFERROR(VLOOKUP(Table1[[#This Row],[Ticker]],[1]!Table2[[Symbol]:[Industry]],2,FALSE),"-")</f>
        <v>-</v>
      </c>
      <c r="D3037" t="s">
        <v>51</v>
      </c>
      <c r="E3037">
        <v>91.131749999999997</v>
      </c>
      <c r="F3037">
        <v>252.55</v>
      </c>
      <c r="G3037">
        <v>30.555727537950499</v>
      </c>
      <c r="H3037">
        <v>7.7430465827100798</v>
      </c>
      <c r="I3037">
        <v>10.699001778798999</v>
      </c>
      <c r="J3037">
        <v>12.0842283073672</v>
      </c>
      <c r="K3037">
        <v>231.20633043017699</v>
      </c>
      <c r="L3037">
        <v>202.102067937551</v>
      </c>
      <c r="M3037">
        <v>68.639081211357095</v>
      </c>
      <c r="N3037">
        <v>1.7423399998589399</v>
      </c>
      <c r="O3037">
        <v>16.729360522668699</v>
      </c>
      <c r="P3037">
        <v>86.109064112011794</v>
      </c>
      <c r="Q3037">
        <v>7.4608049478335006E-2</v>
      </c>
    </row>
    <row r="3038" spans="1:17" hidden="1" x14ac:dyDescent="0.3">
      <c r="A3038" t="s">
        <v>6288</v>
      </c>
      <c r="B3038" t="s">
        <v>6289</v>
      </c>
      <c r="C3038" t="str">
        <f>IFERROR(VLOOKUP(Table1[[#This Row],[Ticker]],[1]!Table2[[Symbol]:[Industry]],2,FALSE),"-")</f>
        <v>-</v>
      </c>
      <c r="D3038" t="s">
        <v>573</v>
      </c>
      <c r="E3038">
        <v>91.1306352</v>
      </c>
      <c r="F3038">
        <v>108.6</v>
      </c>
      <c r="G3038">
        <v>6.6316792782234097</v>
      </c>
      <c r="H3038">
        <v>-5.6693781930237099</v>
      </c>
      <c r="I3038">
        <v>-38.963541837528297</v>
      </c>
      <c r="J3038">
        <v>0.15793829391012801</v>
      </c>
      <c r="K3038">
        <v>110.22623107360501</v>
      </c>
      <c r="L3038">
        <v>108.66989225694201</v>
      </c>
      <c r="M3038">
        <v>58.776844650730403</v>
      </c>
      <c r="N3038">
        <v>0.21180176905367701</v>
      </c>
      <c r="O3038">
        <v>46.731123388581899</v>
      </c>
      <c r="P3038">
        <v>37.121212121212103</v>
      </c>
      <c r="Q3038">
        <v>1.2799401467438999E-2</v>
      </c>
    </row>
    <row r="3039" spans="1:17" hidden="1" x14ac:dyDescent="0.3">
      <c r="A3039" t="s">
        <v>6290</v>
      </c>
      <c r="B3039" t="s">
        <v>6291</v>
      </c>
      <c r="C3039" t="str">
        <f>IFERROR(VLOOKUP(Table1[[#This Row],[Ticker]],[1]!Table2[[Symbol]:[Industry]],2,FALSE),"-")</f>
        <v>-</v>
      </c>
      <c r="D3039" t="s">
        <v>54</v>
      </c>
      <c r="E3039">
        <v>91.062179999999998</v>
      </c>
      <c r="F3039">
        <v>95.31</v>
      </c>
      <c r="G3039">
        <v>49.616891777206298</v>
      </c>
      <c r="H3039">
        <v>10.4804966505307</v>
      </c>
      <c r="I3039">
        <v>16.348624781228601</v>
      </c>
      <c r="J3039">
        <v>-5.9580808081842704</v>
      </c>
      <c r="K3039">
        <v>86.306551309682504</v>
      </c>
      <c r="L3039">
        <v>76.514158416130897</v>
      </c>
      <c r="M3039">
        <v>47.220992074191201</v>
      </c>
      <c r="N3039">
        <v>3.12933811000191</v>
      </c>
      <c r="O3039">
        <v>6.7568985416010801</v>
      </c>
      <c r="P3039">
        <v>95.507692307692295</v>
      </c>
      <c r="Q3039">
        <v>8.9419237512271002E-2</v>
      </c>
    </row>
    <row r="3040" spans="1:17" hidden="1" x14ac:dyDescent="0.3">
      <c r="A3040" t="s">
        <v>6292</v>
      </c>
      <c r="B3040" t="s">
        <v>6293</v>
      </c>
      <c r="C3040" t="str">
        <f>IFERROR(VLOOKUP(Table1[[#This Row],[Ticker]],[1]!Table2[[Symbol]:[Industry]],2,FALSE),"-")</f>
        <v>-</v>
      </c>
      <c r="E3040">
        <v>91</v>
      </c>
      <c r="F3040">
        <v>180</v>
      </c>
      <c r="G3040">
        <v>120.93175263363899</v>
      </c>
      <c r="H3040">
        <v>-7.95229638238317</v>
      </c>
      <c r="I3040">
        <v>30.391062948548502</v>
      </c>
      <c r="J3040">
        <v>-5.1575920856174804</v>
      </c>
      <c r="K3040">
        <v>176.38882409303</v>
      </c>
      <c r="L3040">
        <v>143.986456413394</v>
      </c>
      <c r="M3040">
        <v>54.999020358828901</v>
      </c>
      <c r="N3040">
        <v>0.89885318450337504</v>
      </c>
      <c r="O3040">
        <v>14.3055555555555</v>
      </c>
      <c r="P3040">
        <v>177.99227799227799</v>
      </c>
      <c r="Q3040">
        <v>0.111659621054133</v>
      </c>
    </row>
    <row r="3041" spans="1:17" hidden="1" x14ac:dyDescent="0.3">
      <c r="A3041" t="s">
        <v>6294</v>
      </c>
      <c r="B3041" t="s">
        <v>6295</v>
      </c>
      <c r="C3041" t="str">
        <f>IFERROR(VLOOKUP(Table1[[#This Row],[Ticker]],[1]!Table2[[Symbol]:[Industry]],2,FALSE),"-")</f>
        <v>-</v>
      </c>
      <c r="D3041" t="s">
        <v>405</v>
      </c>
      <c r="E3041">
        <v>90.977879999999999</v>
      </c>
      <c r="F3041">
        <v>0.83</v>
      </c>
      <c r="G3041">
        <v>11.6444361356959</v>
      </c>
      <c r="H3041">
        <v>-11.6233932925432</v>
      </c>
      <c r="I3041">
        <v>-15.954452001617501</v>
      </c>
      <c r="J3041">
        <v>-0.58417673391918201</v>
      </c>
      <c r="K3041">
        <v>0.88517121280008304</v>
      </c>
      <c r="L3041">
        <v>0.78327718686905301</v>
      </c>
      <c r="M3041">
        <v>50.621135436744702</v>
      </c>
      <c r="N3041">
        <v>0.35287768816047899</v>
      </c>
      <c r="O3041">
        <v>72.289156626505999</v>
      </c>
      <c r="P3041">
        <v>80.434782608695599</v>
      </c>
      <c r="Q3041">
        <v>9.9130873943514997E-2</v>
      </c>
    </row>
    <row r="3042" spans="1:17" hidden="1" x14ac:dyDescent="0.3">
      <c r="A3042" t="s">
        <v>6296</v>
      </c>
      <c r="B3042" t="s">
        <v>6297</v>
      </c>
      <c r="C3042" t="str">
        <f>IFERROR(VLOOKUP(Table1[[#This Row],[Ticker]],[1]!Table2[[Symbol]:[Industry]],2,FALSE),"-")</f>
        <v>-</v>
      </c>
      <c r="D3042" t="s">
        <v>741</v>
      </c>
      <c r="E3042">
        <v>90.884969691999999</v>
      </c>
      <c r="F3042">
        <v>42.54</v>
      </c>
      <c r="G3042">
        <v>-0.24152269987724001</v>
      </c>
      <c r="H3042">
        <v>0.673073681343062</v>
      </c>
      <c r="I3042">
        <v>-2.0872527160670402</v>
      </c>
      <c r="J3042">
        <v>-0.81565821540066596</v>
      </c>
      <c r="K3042">
        <v>43.318482834103598</v>
      </c>
      <c r="L3042">
        <v>40.326098250286996</v>
      </c>
      <c r="M3042">
        <v>59.271834326705303</v>
      </c>
      <c r="N3042">
        <v>1.40539950193347</v>
      </c>
      <c r="O3042">
        <v>10.2491772449459</v>
      </c>
      <c r="P3042">
        <v>38.296488946684001</v>
      </c>
    </row>
    <row r="3043" spans="1:17" hidden="1" x14ac:dyDescent="0.3">
      <c r="A3043" t="s">
        <v>6298</v>
      </c>
      <c r="B3043" t="s">
        <v>6299</v>
      </c>
      <c r="C3043" t="str">
        <f>IFERROR(VLOOKUP(Table1[[#This Row],[Ticker]],[1]!Table2[[Symbol]:[Industry]],2,FALSE),"-")</f>
        <v>-</v>
      </c>
      <c r="D3043" t="s">
        <v>89</v>
      </c>
      <c r="E3043">
        <v>90.829679999999996</v>
      </c>
      <c r="F3043">
        <v>210.4</v>
      </c>
      <c r="G3043">
        <v>-38.343874793585101</v>
      </c>
      <c r="H3043">
        <v>-6.3096103013409204</v>
      </c>
      <c r="I3043">
        <v>-19.758435052899198</v>
      </c>
      <c r="J3043">
        <v>-0.58417673391918201</v>
      </c>
      <c r="K3043">
        <v>217.92849858098299</v>
      </c>
      <c r="L3043">
        <v>220.798441546996</v>
      </c>
      <c r="M3043">
        <v>38.068407777074597</v>
      </c>
      <c r="N3043">
        <v>0</v>
      </c>
      <c r="O3043">
        <v>25</v>
      </c>
      <c r="P3043">
        <v>0</v>
      </c>
    </row>
    <row r="3044" spans="1:17" hidden="1" x14ac:dyDescent="0.3">
      <c r="A3044" t="s">
        <v>6300</v>
      </c>
      <c r="B3044" t="s">
        <v>6301</v>
      </c>
      <c r="C3044" t="str">
        <f>IFERROR(VLOOKUP(Table1[[#This Row],[Ticker]],[1]!Table2[[Symbol]:[Industry]],2,FALSE),"-")</f>
        <v>-</v>
      </c>
      <c r="D3044" t="s">
        <v>138</v>
      </c>
      <c r="E3044">
        <v>90.72</v>
      </c>
      <c r="F3044">
        <v>82</v>
      </c>
      <c r="G3044">
        <v>-27.3974367582646</v>
      </c>
      <c r="H3044">
        <v>-10.399972601103901</v>
      </c>
      <c r="I3044">
        <v>-24.9527394603552</v>
      </c>
      <c r="J3044">
        <v>-2.7389386386810801</v>
      </c>
      <c r="K3044">
        <v>86.407111579345795</v>
      </c>
      <c r="L3044">
        <v>84.5347882766265</v>
      </c>
      <c r="M3044">
        <v>46.710400042300698</v>
      </c>
      <c r="N3044">
        <v>0.25459790981244201</v>
      </c>
      <c r="O3044">
        <v>33.109756097560897</v>
      </c>
      <c r="P3044">
        <v>61.863403079352501</v>
      </c>
      <c r="Q3044">
        <v>0.15113228350892699</v>
      </c>
    </row>
    <row r="3045" spans="1:17" hidden="1" x14ac:dyDescent="0.3">
      <c r="A3045" t="s">
        <v>6302</v>
      </c>
      <c r="B3045" t="s">
        <v>6303</v>
      </c>
      <c r="C3045" t="str">
        <f>IFERROR(VLOOKUP(Table1[[#This Row],[Ticker]],[1]!Table2[[Symbol]:[Industry]],2,FALSE),"-")</f>
        <v>-</v>
      </c>
      <c r="D3045" t="s">
        <v>3576</v>
      </c>
      <c r="E3045">
        <v>90.646500000000003</v>
      </c>
      <c r="F3045">
        <v>44.7</v>
      </c>
      <c r="G3045">
        <v>57.216470034000999</v>
      </c>
      <c r="H3045">
        <v>-1.7207487124793299</v>
      </c>
      <c r="I3045">
        <v>-13.242994447994899</v>
      </c>
      <c r="J3045">
        <v>-1.69528784503029</v>
      </c>
      <c r="K3045">
        <v>44.5678955684456</v>
      </c>
      <c r="L3045">
        <v>41.119637243825402</v>
      </c>
      <c r="M3045">
        <v>46.494301998542603</v>
      </c>
      <c r="N3045">
        <v>1.0429292929292899</v>
      </c>
      <c r="O3045">
        <v>17.0022371364653</v>
      </c>
      <c r="P3045">
        <v>86.25</v>
      </c>
    </row>
    <row r="3046" spans="1:17" hidden="1" x14ac:dyDescent="0.3">
      <c r="A3046" t="s">
        <v>6304</v>
      </c>
      <c r="B3046" t="s">
        <v>6305</v>
      </c>
      <c r="C3046" t="str">
        <f>IFERROR(VLOOKUP(Table1[[#This Row],[Ticker]],[1]!Table2[[Symbol]:[Industry]],2,FALSE),"-")</f>
        <v>-</v>
      </c>
      <c r="D3046" t="s">
        <v>950</v>
      </c>
      <c r="E3046">
        <v>90.533749999999998</v>
      </c>
      <c r="F3046">
        <v>162.94999999999999</v>
      </c>
      <c r="G3046">
        <v>-47.963878224705397</v>
      </c>
      <c r="H3046">
        <v>9.1497264783841992</v>
      </c>
      <c r="I3046">
        <v>-11.848605379418601</v>
      </c>
      <c r="J3046">
        <v>-0.45917673391918901</v>
      </c>
      <c r="K3046">
        <v>151.32173862100001</v>
      </c>
      <c r="L3046">
        <v>166.289622673434</v>
      </c>
      <c r="M3046">
        <v>53.961550549126201</v>
      </c>
      <c r="N3046">
        <v>1.0103066532101499</v>
      </c>
      <c r="O3046">
        <v>28.873887695612101</v>
      </c>
      <c r="P3046">
        <v>24.294431731502598</v>
      </c>
      <c r="Q3046">
        <v>0.185670443485878</v>
      </c>
    </row>
    <row r="3047" spans="1:17" hidden="1" x14ac:dyDescent="0.3">
      <c r="A3047" t="s">
        <v>6306</v>
      </c>
      <c r="B3047" t="s">
        <v>6307</v>
      </c>
      <c r="C3047" t="str">
        <f>IFERROR(VLOOKUP(Table1[[#This Row],[Ticker]],[1]!Table2[[Symbol]:[Industry]],2,FALSE),"-")</f>
        <v>-</v>
      </c>
      <c r="D3047" t="s">
        <v>989</v>
      </c>
      <c r="E3047">
        <v>90.384159999999994</v>
      </c>
      <c r="F3047">
        <v>36.75</v>
      </c>
      <c r="G3047">
        <v>-53.3383703367507</v>
      </c>
      <c r="H3047">
        <v>-5.9459739377045597</v>
      </c>
      <c r="I3047">
        <v>-31.429696226124602</v>
      </c>
      <c r="J3047">
        <v>-0.86118504416849295</v>
      </c>
      <c r="K3047">
        <v>38.067215422414101</v>
      </c>
      <c r="L3047">
        <v>40.884936856769301</v>
      </c>
      <c r="M3047">
        <v>41.526309313487197</v>
      </c>
      <c r="N3047">
        <v>0.42495784148397903</v>
      </c>
      <c r="O3047">
        <v>57.551020408163197</v>
      </c>
      <c r="P3047">
        <v>14.307931570761999</v>
      </c>
    </row>
    <row r="3048" spans="1:17" hidden="1" x14ac:dyDescent="0.3">
      <c r="A3048" t="s">
        <v>6308</v>
      </c>
      <c r="B3048" t="s">
        <v>6309</v>
      </c>
      <c r="C3048" t="str">
        <f>IFERROR(VLOOKUP(Table1[[#This Row],[Ticker]],[1]!Table2[[Symbol]:[Industry]],2,FALSE),"-")</f>
        <v>-</v>
      </c>
      <c r="D3048" t="s">
        <v>357</v>
      </c>
      <c r="E3048">
        <v>90.335099999999997</v>
      </c>
      <c r="F3048">
        <v>8.4</v>
      </c>
      <c r="G3048">
        <v>51.262670935481999</v>
      </c>
      <c r="H3048">
        <v>28.3471856714159</v>
      </c>
      <c r="I3048">
        <v>90.628697654268294</v>
      </c>
      <c r="J3048">
        <v>13.2138318009314</v>
      </c>
      <c r="K3048">
        <v>6.4735911547150797</v>
      </c>
      <c r="L3048">
        <v>5.13416408854492</v>
      </c>
      <c r="M3048">
        <v>82.516947591629204</v>
      </c>
      <c r="N3048">
        <v>0.56304313907904102</v>
      </c>
      <c r="O3048">
        <v>0</v>
      </c>
      <c r="P3048">
        <v>160.869565217391</v>
      </c>
      <c r="Q3048">
        <v>0.13799989202889601</v>
      </c>
    </row>
    <row r="3049" spans="1:17" hidden="1" x14ac:dyDescent="0.3">
      <c r="A3049" t="s">
        <v>6310</v>
      </c>
      <c r="B3049" t="s">
        <v>6311</v>
      </c>
      <c r="C3049" t="str">
        <f>IFERROR(VLOOKUP(Table1[[#This Row],[Ticker]],[1]!Table2[[Symbol]:[Industry]],2,FALSE),"-")</f>
        <v>-</v>
      </c>
      <c r="D3049" t="s">
        <v>405</v>
      </c>
      <c r="E3049">
        <v>90.260166245999997</v>
      </c>
      <c r="F3049">
        <v>89.7</v>
      </c>
      <c r="G3049">
        <v>56.603887252544098</v>
      </c>
      <c r="H3049">
        <v>-7.01967613808909</v>
      </c>
      <c r="I3049">
        <v>-40.591079908594203</v>
      </c>
      <c r="J3049">
        <v>-7.0269601848087397</v>
      </c>
      <c r="K3049">
        <v>94.179149961993303</v>
      </c>
      <c r="L3049">
        <v>90.988469419177093</v>
      </c>
      <c r="M3049">
        <v>30.5384936360336</v>
      </c>
      <c r="N3049">
        <v>0.61593386639090397</v>
      </c>
      <c r="O3049">
        <v>47.157190635451499</v>
      </c>
      <c r="P3049">
        <v>91.871657754010698</v>
      </c>
      <c r="Q3049">
        <v>0.16816840263551</v>
      </c>
    </row>
    <row r="3050" spans="1:17" hidden="1" x14ac:dyDescent="0.3">
      <c r="A3050" t="s">
        <v>6312</v>
      </c>
      <c r="B3050" t="s">
        <v>6313</v>
      </c>
      <c r="C3050" t="str">
        <f>IFERROR(VLOOKUP(Table1[[#This Row],[Ticker]],[1]!Table2[[Symbol]:[Industry]],2,FALSE),"-")</f>
        <v>-</v>
      </c>
      <c r="D3050" t="s">
        <v>2256</v>
      </c>
      <c r="E3050">
        <v>90.190925475</v>
      </c>
      <c r="F3050">
        <v>54.59</v>
      </c>
      <c r="G3050">
        <v>9.5197695263868507</v>
      </c>
      <c r="H3050">
        <v>26.945563606991499</v>
      </c>
      <c r="I3050">
        <v>-1.0579166432881599</v>
      </c>
      <c r="J3050">
        <v>14.4583764575701</v>
      </c>
      <c r="K3050">
        <v>46.024214893452999</v>
      </c>
      <c r="L3050">
        <v>43.291020905180197</v>
      </c>
      <c r="M3050">
        <v>83.392078511169402</v>
      </c>
      <c r="N3050">
        <v>2.04376033429683</v>
      </c>
      <c r="O3050">
        <v>12.2916285033888</v>
      </c>
      <c r="P3050">
        <v>75.700032185387798</v>
      </c>
      <c r="Q3050">
        <v>1.2555676550284001E-2</v>
      </c>
    </row>
    <row r="3051" spans="1:17" hidden="1" x14ac:dyDescent="0.3">
      <c r="A3051" t="s">
        <v>6314</v>
      </c>
      <c r="B3051" t="s">
        <v>6315</v>
      </c>
      <c r="C3051" t="str">
        <f>IFERROR(VLOOKUP(Table1[[#This Row],[Ticker]],[1]!Table2[[Symbol]:[Industry]],2,FALSE),"-")</f>
        <v>-</v>
      </c>
      <c r="D3051" t="s">
        <v>1401</v>
      </c>
      <c r="E3051">
        <v>90.13119768</v>
      </c>
      <c r="F3051">
        <v>113</v>
      </c>
      <c r="G3051">
        <v>-46.249647182116099</v>
      </c>
      <c r="H3051">
        <v>-13.8690508607814</v>
      </c>
      <c r="I3051">
        <v>-29.6821971247115</v>
      </c>
      <c r="J3051">
        <v>-11.131051733919101</v>
      </c>
      <c r="M3051">
        <v>33.924562686779801</v>
      </c>
      <c r="O3051">
        <v>28.008849557522101</v>
      </c>
      <c r="P3051">
        <v>1.0733452593917701</v>
      </c>
    </row>
    <row r="3052" spans="1:17" hidden="1" x14ac:dyDescent="0.3">
      <c r="A3052" t="s">
        <v>6316</v>
      </c>
      <c r="B3052" t="s">
        <v>6317</v>
      </c>
      <c r="C3052" t="str">
        <f>IFERROR(VLOOKUP(Table1[[#This Row],[Ticker]],[1]!Table2[[Symbol]:[Industry]],2,FALSE),"-")</f>
        <v>-</v>
      </c>
      <c r="D3052" t="s">
        <v>1665</v>
      </c>
      <c r="E3052">
        <v>90.031099999999995</v>
      </c>
      <c r="F3052">
        <v>52</v>
      </c>
      <c r="G3052">
        <v>-19.3288886157879</v>
      </c>
      <c r="H3052">
        <v>-11.7952742606324</v>
      </c>
      <c r="I3052">
        <v>-2.7614385583833099</v>
      </c>
      <c r="J3052">
        <v>-11.5673476816605</v>
      </c>
      <c r="K3052">
        <v>52.824134815875603</v>
      </c>
      <c r="M3052">
        <v>41.534405321060497</v>
      </c>
      <c r="N3052">
        <v>0.200254291163382</v>
      </c>
      <c r="O3052">
        <v>21.1538461538461</v>
      </c>
      <c r="P3052">
        <v>15.299334811529899</v>
      </c>
    </row>
    <row r="3053" spans="1:17" hidden="1" x14ac:dyDescent="0.3">
      <c r="A3053" t="s">
        <v>6318</v>
      </c>
      <c r="B3053" t="s">
        <v>6319</v>
      </c>
      <c r="C3053" t="str">
        <f>IFERROR(VLOOKUP(Table1[[#This Row],[Ticker]],[1]!Table2[[Symbol]:[Industry]],2,FALSE),"-")</f>
        <v>-</v>
      </c>
      <c r="D3053" t="s">
        <v>72</v>
      </c>
      <c r="E3053">
        <v>89.968486999999996</v>
      </c>
      <c r="F3053">
        <v>16.98</v>
      </c>
      <c r="G3053">
        <v>18.6186439470445</v>
      </c>
      <c r="H3053">
        <v>-1.4728810932338401</v>
      </c>
      <c r="I3053">
        <v>-0.75555359280481005</v>
      </c>
      <c r="J3053">
        <v>-2.0914231107307799</v>
      </c>
      <c r="K3053">
        <v>16.8935461013807</v>
      </c>
      <c r="L3053">
        <v>15.3704548631296</v>
      </c>
      <c r="M3053">
        <v>49.403679067247403</v>
      </c>
      <c r="N3053">
        <v>0.31725166531913301</v>
      </c>
      <c r="O3053">
        <v>17.6678445229681</v>
      </c>
      <c r="P3053">
        <v>60.947867298578103</v>
      </c>
      <c r="Q3053">
        <v>4.6155912795076998E-2</v>
      </c>
    </row>
    <row r="3054" spans="1:17" hidden="1" x14ac:dyDescent="0.3">
      <c r="A3054" t="s">
        <v>6320</v>
      </c>
      <c r="B3054" t="s">
        <v>6321</v>
      </c>
      <c r="C3054" t="str">
        <f>IFERROR(VLOOKUP(Table1[[#This Row],[Ticker]],[1]!Table2[[Symbol]:[Industry]],2,FALSE),"-")</f>
        <v>-</v>
      </c>
      <c r="D3054" t="s">
        <v>4764</v>
      </c>
      <c r="E3054">
        <v>89.9375</v>
      </c>
      <c r="F3054">
        <v>120.35</v>
      </c>
      <c r="G3054">
        <v>-39.3539472536293</v>
      </c>
      <c r="H3054">
        <v>-2.8259739377045499</v>
      </c>
      <c r="I3054">
        <v>-54.438114624119798</v>
      </c>
      <c r="J3054">
        <v>-4.0888496311154396</v>
      </c>
      <c r="K3054">
        <v>132.43028523195599</v>
      </c>
      <c r="L3054">
        <v>147.91056609816701</v>
      </c>
      <c r="M3054">
        <v>33.029332912171803</v>
      </c>
      <c r="N3054">
        <v>0.48670046531009098</v>
      </c>
      <c r="O3054">
        <v>116.825924387203</v>
      </c>
      <c r="P3054">
        <v>18.454724409448801</v>
      </c>
      <c r="Q3054">
        <v>0.101018033615954</v>
      </c>
    </row>
    <row r="3055" spans="1:17" hidden="1" x14ac:dyDescent="0.3">
      <c r="A3055" t="s">
        <v>6322</v>
      </c>
      <c r="B3055" t="s">
        <v>6323</v>
      </c>
      <c r="C3055" t="str">
        <f>IFERROR(VLOOKUP(Table1[[#This Row],[Ticker]],[1]!Table2[[Symbol]:[Industry]],2,FALSE),"-")</f>
        <v>-</v>
      </c>
      <c r="D3055" t="s">
        <v>535</v>
      </c>
      <c r="E3055">
        <v>89.936989999999994</v>
      </c>
      <c r="F3055">
        <v>63.35</v>
      </c>
      <c r="G3055">
        <v>59.060294262029501</v>
      </c>
      <c r="H3055">
        <v>8.55340845156665</v>
      </c>
      <c r="I3055">
        <v>9.4311685039514099</v>
      </c>
      <c r="J3055">
        <v>7.3813405074601199</v>
      </c>
      <c r="K3055">
        <v>55.498336298880098</v>
      </c>
      <c r="L3055">
        <v>49.4674129576659</v>
      </c>
      <c r="M3055">
        <v>83.357158070138198</v>
      </c>
      <c r="N3055">
        <v>1.45314161356403</v>
      </c>
      <c r="O3055">
        <v>12.7071823204419</v>
      </c>
      <c r="P3055">
        <v>94.325153374233096</v>
      </c>
      <c r="Q3055">
        <v>8.1384881553325003E-2</v>
      </c>
    </row>
    <row r="3056" spans="1:17" hidden="1" x14ac:dyDescent="0.3">
      <c r="A3056" t="s">
        <v>6324</v>
      </c>
      <c r="B3056" t="s">
        <v>6325</v>
      </c>
      <c r="C3056" t="str">
        <f>IFERROR(VLOOKUP(Table1[[#This Row],[Ticker]],[1]!Table2[[Symbol]:[Industry]],2,FALSE),"-")</f>
        <v>-</v>
      </c>
      <c r="D3056" t="s">
        <v>3126</v>
      </c>
      <c r="E3056">
        <v>89.865009000000001</v>
      </c>
      <c r="F3056">
        <v>122</v>
      </c>
      <c r="G3056">
        <v>-32.323264409122203</v>
      </c>
      <c r="H3056">
        <v>-2.19319272633249</v>
      </c>
      <c r="I3056">
        <v>-15.7558143517175</v>
      </c>
      <c r="J3056">
        <v>-6.0138642339191799</v>
      </c>
      <c r="K3056">
        <v>123.62377993190699</v>
      </c>
      <c r="M3056">
        <v>59.131050417924101</v>
      </c>
      <c r="N3056">
        <v>0.51555555555555499</v>
      </c>
      <c r="O3056">
        <v>22.9508196721311</v>
      </c>
      <c r="P3056">
        <v>16.1904761904762</v>
      </c>
    </row>
    <row r="3057" spans="1:17" hidden="1" x14ac:dyDescent="0.3">
      <c r="A3057" t="s">
        <v>6326</v>
      </c>
      <c r="B3057" t="s">
        <v>6327</v>
      </c>
      <c r="C3057" t="str">
        <f>IFERROR(VLOOKUP(Table1[[#This Row],[Ticker]],[1]!Table2[[Symbol]:[Industry]],2,FALSE),"-")</f>
        <v>-</v>
      </c>
      <c r="D3057" t="s">
        <v>195</v>
      </c>
      <c r="E3057">
        <v>89.831687645000002</v>
      </c>
      <c r="F3057">
        <v>57.29</v>
      </c>
      <c r="G3057">
        <v>-42.440422348102899</v>
      </c>
      <c r="H3057">
        <v>-2.7149418119355899</v>
      </c>
      <c r="I3057">
        <v>-8.6234117918641893</v>
      </c>
      <c r="J3057">
        <v>-8.4095735593159997</v>
      </c>
      <c r="K3057">
        <v>56.653543940867799</v>
      </c>
      <c r="L3057">
        <v>55.075921384117201</v>
      </c>
      <c r="M3057">
        <v>40.080346655914397</v>
      </c>
      <c r="N3057">
        <v>0.83671174921228397</v>
      </c>
      <c r="O3057">
        <v>23.511956711467899</v>
      </c>
      <c r="P3057">
        <v>35.887096774193502</v>
      </c>
      <c r="Q3057">
        <v>-3.7834846669938998E-2</v>
      </c>
    </row>
    <row r="3058" spans="1:17" hidden="1" x14ac:dyDescent="0.3">
      <c r="A3058" t="s">
        <v>6328</v>
      </c>
      <c r="B3058" t="s">
        <v>6329</v>
      </c>
      <c r="C3058" t="str">
        <f>IFERROR(VLOOKUP(Table1[[#This Row],[Ticker]],[1]!Table2[[Symbol]:[Industry]],2,FALSE),"-")</f>
        <v>-</v>
      </c>
      <c r="D3058" t="s">
        <v>21</v>
      </c>
      <c r="E3058">
        <v>89.735167500000003</v>
      </c>
      <c r="F3058">
        <v>70.41</v>
      </c>
      <c r="G3058">
        <v>44.727050445125499</v>
      </c>
      <c r="H3058">
        <v>-10.4925384265992</v>
      </c>
      <c r="I3058">
        <v>4.68866218791152</v>
      </c>
      <c r="J3058">
        <v>-5.3454373858872701</v>
      </c>
      <c r="K3058">
        <v>74.148948774299399</v>
      </c>
      <c r="L3058">
        <v>63.833256713937701</v>
      </c>
      <c r="M3058">
        <v>37.649806509640001</v>
      </c>
      <c r="N3058">
        <v>0.12126755922393199</v>
      </c>
      <c r="O3058">
        <v>45.575912512427202</v>
      </c>
      <c r="P3058">
        <v>77.578814627994902</v>
      </c>
      <c r="Q3058">
        <v>4.0569889292737998E-2</v>
      </c>
    </row>
    <row r="3059" spans="1:17" hidden="1" x14ac:dyDescent="0.3">
      <c r="A3059" t="s">
        <v>6330</v>
      </c>
      <c r="B3059" t="s">
        <v>6331</v>
      </c>
      <c r="C3059" t="str">
        <f>IFERROR(VLOOKUP(Table1[[#This Row],[Ticker]],[1]!Table2[[Symbol]:[Industry]],2,FALSE),"-")</f>
        <v>-</v>
      </c>
      <c r="D3059" t="s">
        <v>405</v>
      </c>
      <c r="E3059">
        <v>89.692096000000006</v>
      </c>
      <c r="F3059">
        <v>35.49</v>
      </c>
      <c r="G3059">
        <v>-12.5200696902274</v>
      </c>
      <c r="H3059">
        <v>-11.556363548094099</v>
      </c>
      <c r="I3059">
        <v>-37.2754019424925</v>
      </c>
      <c r="J3059">
        <v>-4.63711304492002</v>
      </c>
      <c r="K3059">
        <v>39.9314345084222</v>
      </c>
      <c r="L3059">
        <v>38.557625233329503</v>
      </c>
      <c r="M3059">
        <v>21.2496156131213</v>
      </c>
      <c r="N3059">
        <v>0.34354340910543402</v>
      </c>
      <c r="O3059">
        <v>115.49732318962999</v>
      </c>
      <c r="P3059">
        <v>61.244888686960401</v>
      </c>
      <c r="Q3059">
        <v>8.2090351064458E-2</v>
      </c>
    </row>
    <row r="3060" spans="1:17" hidden="1" x14ac:dyDescent="0.3">
      <c r="A3060" t="s">
        <v>6332</v>
      </c>
      <c r="B3060" t="s">
        <v>6333</v>
      </c>
      <c r="C3060" t="str">
        <f>IFERROR(VLOOKUP(Table1[[#This Row],[Ticker]],[1]!Table2[[Symbol]:[Industry]],2,FALSE),"-")</f>
        <v>-</v>
      </c>
      <c r="D3060" t="s">
        <v>124</v>
      </c>
      <c r="E3060">
        <v>89.577673000000004</v>
      </c>
      <c r="F3060">
        <v>10</v>
      </c>
      <c r="G3060">
        <v>-43.798806651023803</v>
      </c>
      <c r="H3060">
        <v>-0.227065949838028</v>
      </c>
      <c r="I3060">
        <v>-35.365077595564202</v>
      </c>
      <c r="J3060">
        <v>0.52135090427178399</v>
      </c>
      <c r="K3060">
        <v>10.1524242148457</v>
      </c>
      <c r="L3060">
        <v>11.6881809511738</v>
      </c>
      <c r="M3060">
        <v>57.261153609551101</v>
      </c>
      <c r="N3060">
        <v>0.86285538825490804</v>
      </c>
      <c r="O3060">
        <v>88.2591093117409</v>
      </c>
      <c r="P3060">
        <v>13.378684807256199</v>
      </c>
      <c r="Q3060">
        <v>7.7310838528400996E-2</v>
      </c>
    </row>
    <row r="3061" spans="1:17" hidden="1" x14ac:dyDescent="0.3">
      <c r="A3061" t="s">
        <v>6334</v>
      </c>
      <c r="B3061" t="s">
        <v>6335</v>
      </c>
      <c r="C3061" t="str">
        <f>IFERROR(VLOOKUP(Table1[[#This Row],[Ticker]],[1]!Table2[[Symbol]:[Industry]],2,FALSE),"-")</f>
        <v>-</v>
      </c>
      <c r="D3061" t="s">
        <v>138</v>
      </c>
      <c r="E3061">
        <v>89.541267199999993</v>
      </c>
      <c r="F3061">
        <v>9124.7000000000007</v>
      </c>
      <c r="G3061">
        <v>124.043713134819</v>
      </c>
      <c r="H3061">
        <v>51.972672655917798</v>
      </c>
      <c r="I3061">
        <v>95.293571271405497</v>
      </c>
      <c r="J3061">
        <v>-2.3772615529359298</v>
      </c>
      <c r="K3061">
        <v>6687.4093922578304</v>
      </c>
      <c r="L3061">
        <v>5022.8806407320199</v>
      </c>
      <c r="M3061">
        <v>72.518925932602897</v>
      </c>
      <c r="N3061">
        <v>2.03566517516097</v>
      </c>
      <c r="O3061">
        <v>5.6155270858220003</v>
      </c>
      <c r="P3061">
        <v>168.29461922963799</v>
      </c>
      <c r="Q3061">
        <v>9.0630910906377996E-2</v>
      </c>
    </row>
    <row r="3062" spans="1:17" hidden="1" x14ac:dyDescent="0.3">
      <c r="A3062" t="s">
        <v>6336</v>
      </c>
      <c r="B3062" t="s">
        <v>6337</v>
      </c>
      <c r="C3062" t="str">
        <f>IFERROR(VLOOKUP(Table1[[#This Row],[Ticker]],[1]!Table2[[Symbol]:[Industry]],2,FALSE),"-")</f>
        <v>-</v>
      </c>
      <c r="E3062">
        <v>89.483784665000002</v>
      </c>
      <c r="F3062">
        <v>127</v>
      </c>
      <c r="G3062">
        <v>91.567477503169002</v>
      </c>
      <c r="H3062">
        <v>-16.065233704668199</v>
      </c>
      <c r="I3062">
        <v>41.119601552283598</v>
      </c>
      <c r="J3062">
        <v>-0.34417673391918402</v>
      </c>
      <c r="K3062">
        <v>130.06333030384999</v>
      </c>
      <c r="L3062">
        <v>97.872129899025197</v>
      </c>
      <c r="M3062">
        <v>39.8293835234835</v>
      </c>
      <c r="N3062">
        <v>0.25258380988433499</v>
      </c>
      <c r="O3062">
        <v>32.9527559055118</v>
      </c>
      <c r="P3062">
        <v>247.945205479452</v>
      </c>
      <c r="Q3062">
        <v>0.1433845611857</v>
      </c>
    </row>
    <row r="3063" spans="1:17" hidden="1" x14ac:dyDescent="0.3">
      <c r="A3063" t="s">
        <v>6338</v>
      </c>
      <c r="B3063" t="s">
        <v>6339</v>
      </c>
      <c r="C3063" t="str">
        <f>IFERROR(VLOOKUP(Table1[[#This Row],[Ticker]],[1]!Table2[[Symbol]:[Industry]],2,FALSE),"-")</f>
        <v>-</v>
      </c>
      <c r="D3063" t="s">
        <v>72</v>
      </c>
      <c r="E3063">
        <v>89.463247999999993</v>
      </c>
      <c r="F3063">
        <v>234.55</v>
      </c>
      <c r="G3063">
        <v>297.96446748530201</v>
      </c>
      <c r="H3063">
        <v>42.276104822786003</v>
      </c>
      <c r="I3063">
        <v>31.783612588330602</v>
      </c>
      <c r="J3063">
        <v>7.6260436584276396</v>
      </c>
      <c r="K3063">
        <v>183.817720125118</v>
      </c>
      <c r="L3063">
        <v>144.85090229755599</v>
      </c>
      <c r="M3063">
        <v>66.388827026296696</v>
      </c>
      <c r="N3063">
        <v>1.6816936722165201</v>
      </c>
      <c r="O3063">
        <v>0</v>
      </c>
      <c r="P3063">
        <v>328.08906734805601</v>
      </c>
      <c r="Q3063">
        <v>0.29103302224452798</v>
      </c>
    </row>
    <row r="3064" spans="1:17" hidden="1" x14ac:dyDescent="0.3">
      <c r="A3064" t="s">
        <v>6340</v>
      </c>
      <c r="B3064" t="s">
        <v>6341</v>
      </c>
      <c r="C3064" t="str">
        <f>IFERROR(VLOOKUP(Table1[[#This Row],[Ticker]],[1]!Table2[[Symbol]:[Industry]],2,FALSE),"-")</f>
        <v>-</v>
      </c>
      <c r="D3064" t="s">
        <v>72</v>
      </c>
      <c r="E3064">
        <v>89.416671500000007</v>
      </c>
      <c r="F3064">
        <v>142.1</v>
      </c>
      <c r="G3064">
        <v>42.150664709341299</v>
      </c>
      <c r="H3064">
        <v>-11.507600367183599</v>
      </c>
      <c r="I3064">
        <v>22.931728571634299</v>
      </c>
      <c r="J3064">
        <v>-3.84615430782336</v>
      </c>
      <c r="K3064">
        <v>148.11095682227099</v>
      </c>
      <c r="L3064">
        <v>124.218968575359</v>
      </c>
      <c r="M3064">
        <v>36.898722758906402</v>
      </c>
      <c r="N3064">
        <v>0.21706081723203</v>
      </c>
      <c r="O3064">
        <v>68.859957776213903</v>
      </c>
      <c r="P3064">
        <v>84.067357512953294</v>
      </c>
      <c r="Q3064">
        <v>2.342147194636E-2</v>
      </c>
    </row>
    <row r="3065" spans="1:17" hidden="1" x14ac:dyDescent="0.3">
      <c r="A3065" t="s">
        <v>6342</v>
      </c>
      <c r="B3065" t="s">
        <v>6343</v>
      </c>
      <c r="C3065" t="str">
        <f>IFERROR(VLOOKUP(Table1[[#This Row],[Ticker]],[1]!Table2[[Symbol]:[Industry]],2,FALSE),"-")</f>
        <v>-</v>
      </c>
      <c r="D3065" t="s">
        <v>1570</v>
      </c>
      <c r="E3065">
        <v>89.280540000000002</v>
      </c>
      <c r="F3065">
        <v>30.59</v>
      </c>
      <c r="G3065">
        <v>-20.941657174479499</v>
      </c>
      <c r="H3065">
        <v>20.896464700458498</v>
      </c>
      <c r="I3065">
        <v>-36.276789746701297</v>
      </c>
      <c r="J3065">
        <v>12.3754155485708</v>
      </c>
      <c r="K3065">
        <v>26.724121359763298</v>
      </c>
      <c r="L3065">
        <v>27.6493770707199</v>
      </c>
      <c r="M3065">
        <v>47.660386503634101</v>
      </c>
      <c r="N3065">
        <v>3.1615167354174898</v>
      </c>
      <c r="O3065">
        <v>38.93429225237</v>
      </c>
      <c r="P3065">
        <v>39.045454545454497</v>
      </c>
      <c r="Q3065">
        <v>3.7026280836533997E-2</v>
      </c>
    </row>
    <row r="3066" spans="1:17" hidden="1" x14ac:dyDescent="0.3">
      <c r="A3066" t="s">
        <v>6344</v>
      </c>
      <c r="B3066" t="s">
        <v>6345</v>
      </c>
      <c r="C3066" t="str">
        <f>IFERROR(VLOOKUP(Table1[[#This Row],[Ticker]],[1]!Table2[[Symbol]:[Industry]],2,FALSE),"-")</f>
        <v>-</v>
      </c>
      <c r="D3066" t="s">
        <v>706</v>
      </c>
      <c r="E3066">
        <v>89.177329999999998</v>
      </c>
      <c r="F3066">
        <v>41.71</v>
      </c>
      <c r="G3066">
        <v>344.94374276127297</v>
      </c>
      <c r="H3066">
        <v>-6.8526278390927899</v>
      </c>
      <c r="I3066">
        <v>-17.6275169254201</v>
      </c>
      <c r="J3066">
        <v>-7.4306011184443896</v>
      </c>
      <c r="K3066">
        <v>42.368354894536701</v>
      </c>
      <c r="L3066">
        <v>34.780803717408197</v>
      </c>
      <c r="M3066">
        <v>32.127164653599898</v>
      </c>
      <c r="N3066">
        <v>0.89655903262391501</v>
      </c>
      <c r="O3066">
        <v>20.306880843922301</v>
      </c>
      <c r="P3066">
        <v>541.69230769230705</v>
      </c>
      <c r="Q3066">
        <v>0.17660439249420501</v>
      </c>
    </row>
    <row r="3067" spans="1:17" hidden="1" x14ac:dyDescent="0.3">
      <c r="A3067" t="s">
        <v>6346</v>
      </c>
      <c r="B3067" t="s">
        <v>6347</v>
      </c>
      <c r="C3067" t="str">
        <f>IFERROR(VLOOKUP(Table1[[#This Row],[Ticker]],[1]!Table2[[Symbol]:[Industry]],2,FALSE),"-")</f>
        <v>-</v>
      </c>
      <c r="D3067" t="s">
        <v>185</v>
      </c>
      <c r="E3067">
        <v>89.125713000000005</v>
      </c>
      <c r="F3067">
        <v>43.61</v>
      </c>
      <c r="G3067">
        <v>-61.5466837883449</v>
      </c>
      <c r="H3067">
        <v>-9.2599446818215903</v>
      </c>
      <c r="I3067">
        <v>-36.424231608681403</v>
      </c>
      <c r="J3067">
        <v>-13.1441767339191</v>
      </c>
      <c r="K3067">
        <v>47.350829449003299</v>
      </c>
      <c r="L3067">
        <v>52.341820794707601</v>
      </c>
      <c r="M3067">
        <v>41.533517668852099</v>
      </c>
      <c r="N3067">
        <v>1.2003849104565301</v>
      </c>
      <c r="O3067">
        <v>89.451960559504698</v>
      </c>
      <c r="P3067">
        <v>10.4050632911392</v>
      </c>
      <c r="Q3067">
        <v>5.6871074953468999E-2</v>
      </c>
    </row>
    <row r="3068" spans="1:17" hidden="1" x14ac:dyDescent="0.3">
      <c r="A3068" t="s">
        <v>6348</v>
      </c>
      <c r="B3068" t="s">
        <v>6349</v>
      </c>
      <c r="C3068" t="str">
        <f>IFERROR(VLOOKUP(Table1[[#This Row],[Ticker]],[1]!Table2[[Symbol]:[Industry]],2,FALSE),"-")</f>
        <v>-</v>
      </c>
      <c r="D3068" t="s">
        <v>305</v>
      </c>
      <c r="E3068">
        <v>88.874039475000004</v>
      </c>
      <c r="F3068">
        <v>226.95</v>
      </c>
      <c r="G3068">
        <v>14.378792308882501</v>
      </c>
      <c r="H3068">
        <v>-7.4056857298701697</v>
      </c>
      <c r="I3068">
        <v>10.642138154871899</v>
      </c>
      <c r="J3068">
        <v>2.9269343771919298</v>
      </c>
      <c r="K3068">
        <v>225.769268522749</v>
      </c>
      <c r="L3068">
        <v>199.19744596385601</v>
      </c>
      <c r="M3068">
        <v>56.751168483329202</v>
      </c>
      <c r="N3068">
        <v>0.37822886845815201</v>
      </c>
      <c r="O3068">
        <v>15.0033046926635</v>
      </c>
      <c r="P3068">
        <v>55.338809034907598</v>
      </c>
      <c r="Q3068">
        <v>1.3167865041776E-2</v>
      </c>
    </row>
    <row r="3069" spans="1:17" hidden="1" x14ac:dyDescent="0.3">
      <c r="A3069" t="s">
        <v>6350</v>
      </c>
      <c r="B3069" t="s">
        <v>6351</v>
      </c>
      <c r="C3069" t="str">
        <f>IFERROR(VLOOKUP(Table1[[#This Row],[Ticker]],[1]!Table2[[Symbol]:[Industry]],2,FALSE),"-")</f>
        <v>-</v>
      </c>
      <c r="D3069" t="s">
        <v>950</v>
      </c>
      <c r="E3069">
        <v>88.815632320000006</v>
      </c>
      <c r="F3069">
        <v>52.6</v>
      </c>
      <c r="G3069">
        <v>-56.180344370431001</v>
      </c>
      <c r="H3069">
        <v>-1.2935974232590699</v>
      </c>
      <c r="I3069">
        <v>-31.791233282827399</v>
      </c>
      <c r="J3069">
        <v>-2.6693988554060302</v>
      </c>
      <c r="K3069">
        <v>53.601794298574802</v>
      </c>
      <c r="L3069">
        <v>59.275905472636701</v>
      </c>
      <c r="M3069">
        <v>59.094600585457201</v>
      </c>
      <c r="N3069">
        <v>0.86486486486486402</v>
      </c>
      <c r="O3069">
        <v>53.422053231939103</v>
      </c>
      <c r="P3069">
        <v>9.1286307053941798</v>
      </c>
    </row>
    <row r="3070" spans="1:17" hidden="1" x14ac:dyDescent="0.3">
      <c r="A3070" t="s">
        <v>6352</v>
      </c>
      <c r="B3070" t="s">
        <v>6353</v>
      </c>
      <c r="C3070" t="str">
        <f>IFERROR(VLOOKUP(Table1[[#This Row],[Ticker]],[1]!Table2[[Symbol]:[Industry]],2,FALSE),"-")</f>
        <v>-</v>
      </c>
      <c r="D3070" t="s">
        <v>384</v>
      </c>
      <c r="E3070">
        <v>88.800623700000003</v>
      </c>
      <c r="F3070">
        <v>45.23</v>
      </c>
      <c r="G3070">
        <v>-11.4002399790028</v>
      </c>
      <c r="H3070">
        <v>1.48130903862012</v>
      </c>
      <c r="I3070">
        <v>-12.730688508373699</v>
      </c>
      <c r="J3070">
        <v>-2.3614786611140501</v>
      </c>
      <c r="K3070">
        <v>45.334519112099301</v>
      </c>
      <c r="L3070">
        <v>43.952130109198301</v>
      </c>
      <c r="M3070">
        <v>41.345778603826702</v>
      </c>
      <c r="N3070">
        <v>0.66052189832827202</v>
      </c>
      <c r="O3070">
        <v>45.368118505416703</v>
      </c>
      <c r="P3070">
        <v>37.060606060605998</v>
      </c>
      <c r="Q3070">
        <v>8.6959461900578003E-2</v>
      </c>
    </row>
    <row r="3071" spans="1:17" hidden="1" x14ac:dyDescent="0.3">
      <c r="A3071" t="s">
        <v>6354</v>
      </c>
      <c r="B3071" t="s">
        <v>6355</v>
      </c>
      <c r="C3071" t="str">
        <f>IFERROR(VLOOKUP(Table1[[#This Row],[Ticker]],[1]!Table2[[Symbol]:[Industry]],2,FALSE),"-")</f>
        <v>-</v>
      </c>
      <c r="D3071" t="s">
        <v>6356</v>
      </c>
      <c r="E3071">
        <v>88.754007999999999</v>
      </c>
      <c r="F3071">
        <v>1.36</v>
      </c>
      <c r="G3071">
        <v>47.589846657377599</v>
      </c>
      <c r="H3071">
        <v>-7.5015294932601</v>
      </c>
      <c r="I3071">
        <v>-6.9385693718245905E-2</v>
      </c>
      <c r="J3071">
        <v>-6.1397322894747202</v>
      </c>
      <c r="K3071">
        <v>1.33827442552764</v>
      </c>
      <c r="L3071">
        <v>1.1978632281291299</v>
      </c>
      <c r="M3071">
        <v>48.2380837138518</v>
      </c>
      <c r="N3071">
        <v>0.44288888223918399</v>
      </c>
      <c r="O3071">
        <v>36.029411764705799</v>
      </c>
      <c r="P3071">
        <v>100</v>
      </c>
      <c r="Q3071">
        <v>6.4484812655015003E-2</v>
      </c>
    </row>
    <row r="3072" spans="1:17" hidden="1" x14ac:dyDescent="0.3">
      <c r="A3072" t="s">
        <v>6357</v>
      </c>
      <c r="B3072" t="s">
        <v>6358</v>
      </c>
      <c r="C3072" t="str">
        <f>IFERROR(VLOOKUP(Table1[[#This Row],[Ticker]],[1]!Table2[[Symbol]:[Industry]],2,FALSE),"-")</f>
        <v>-</v>
      </c>
      <c r="D3072" t="s">
        <v>357</v>
      </c>
      <c r="E3072">
        <v>88.578073500000002</v>
      </c>
      <c r="F3072">
        <v>20.440000000000001</v>
      </c>
      <c r="G3072">
        <v>233.377817551731</v>
      </c>
      <c r="H3072">
        <v>25.292121300390601</v>
      </c>
      <c r="I3072">
        <v>55.4879053009373</v>
      </c>
      <c r="J3072">
        <v>7.5647709185362801</v>
      </c>
      <c r="K3072">
        <v>16.624185162211699</v>
      </c>
      <c r="L3072">
        <v>13.083832631074999</v>
      </c>
      <c r="M3072">
        <v>85.706284310488599</v>
      </c>
      <c r="N3072">
        <v>1.05609257811964</v>
      </c>
      <c r="O3072">
        <v>0</v>
      </c>
      <c r="P3072">
        <v>308.8</v>
      </c>
    </row>
    <row r="3073" spans="1:17" hidden="1" x14ac:dyDescent="0.3">
      <c r="A3073" t="s">
        <v>6359</v>
      </c>
      <c r="B3073" t="s">
        <v>6360</v>
      </c>
      <c r="C3073" t="str">
        <f>IFERROR(VLOOKUP(Table1[[#This Row],[Ticker]],[1]!Table2[[Symbol]:[Industry]],2,FALSE),"-")</f>
        <v>-</v>
      </c>
      <c r="D3073" t="s">
        <v>4133</v>
      </c>
      <c r="E3073">
        <v>88.465410000000006</v>
      </c>
      <c r="F3073">
        <v>106.3</v>
      </c>
      <c r="G3073">
        <v>7.4234661829099</v>
      </c>
      <c r="H3073">
        <v>-1.48301097474159</v>
      </c>
      <c r="I3073">
        <v>-27.187299322954502</v>
      </c>
      <c r="J3073">
        <v>0.58132443158198299</v>
      </c>
      <c r="K3073">
        <v>115.08901405780701</v>
      </c>
      <c r="M3073">
        <v>36.339274467694302</v>
      </c>
      <c r="N3073">
        <v>0.50646593321752498</v>
      </c>
      <c r="O3073">
        <v>56.161806208842897</v>
      </c>
      <c r="P3073">
        <v>45.417236662106703</v>
      </c>
    </row>
    <row r="3074" spans="1:17" hidden="1" x14ac:dyDescent="0.3">
      <c r="A3074" t="s">
        <v>6361</v>
      </c>
      <c r="B3074" t="s">
        <v>6362</v>
      </c>
      <c r="C3074" t="str">
        <f>IFERROR(VLOOKUP(Table1[[#This Row],[Ticker]],[1]!Table2[[Symbol]:[Industry]],2,FALSE),"-")</f>
        <v>-</v>
      </c>
      <c r="D3074" t="s">
        <v>410</v>
      </c>
      <c r="E3074">
        <v>88.444730399999997</v>
      </c>
      <c r="F3074">
        <v>137.35</v>
      </c>
      <c r="G3074">
        <v>-42.130651130187502</v>
      </c>
      <c r="H3074">
        <v>12.035165873693501</v>
      </c>
      <c r="I3074">
        <v>28.117338719860101</v>
      </c>
      <c r="J3074">
        <v>-7.9175100672525103</v>
      </c>
      <c r="K3074">
        <v>138.14130334428799</v>
      </c>
      <c r="L3074">
        <v>139.59734693438</v>
      </c>
      <c r="M3074">
        <v>44.542770065195398</v>
      </c>
      <c r="N3074">
        <v>1.4441805225653199</v>
      </c>
      <c r="O3074">
        <v>70.804514015289399</v>
      </c>
      <c r="P3074">
        <v>85.608108108108098</v>
      </c>
      <c r="Q3074">
        <v>0.12606555174467801</v>
      </c>
    </row>
    <row r="3075" spans="1:17" hidden="1" x14ac:dyDescent="0.3">
      <c r="A3075" t="s">
        <v>6363</v>
      </c>
      <c r="B3075" t="s">
        <v>6364</v>
      </c>
      <c r="C3075" t="str">
        <f>IFERROR(VLOOKUP(Table1[[#This Row],[Ticker]],[1]!Table2[[Symbol]:[Industry]],2,FALSE),"-")</f>
        <v>-</v>
      </c>
      <c r="D3075" t="s">
        <v>741</v>
      </c>
      <c r="E3075">
        <v>88.390709483999998</v>
      </c>
      <c r="F3075">
        <v>92.71</v>
      </c>
      <c r="G3075">
        <v>14.926097363193501</v>
      </c>
      <c r="H3075">
        <v>-2.1268827383856301</v>
      </c>
      <c r="I3075">
        <v>-3.0091731789603</v>
      </c>
      <c r="J3075">
        <v>-1.3144127377290999</v>
      </c>
      <c r="K3075">
        <v>95.113392266154705</v>
      </c>
      <c r="L3075">
        <v>86.666463130307505</v>
      </c>
      <c r="M3075">
        <v>50.698257281001702</v>
      </c>
      <c r="N3075">
        <v>0.96602061556718599</v>
      </c>
      <c r="O3075">
        <v>10.829468234278901</v>
      </c>
      <c r="P3075">
        <v>57.135593220338897</v>
      </c>
    </row>
    <row r="3076" spans="1:17" hidden="1" x14ac:dyDescent="0.3">
      <c r="A3076" t="s">
        <v>6365</v>
      </c>
      <c r="B3076" t="s">
        <v>6366</v>
      </c>
      <c r="C3076" t="str">
        <f>IFERROR(VLOOKUP(Table1[[#This Row],[Ticker]],[1]!Table2[[Symbol]:[Industry]],2,FALSE),"-")</f>
        <v>-</v>
      </c>
      <c r="D3076" t="s">
        <v>276</v>
      </c>
      <c r="E3076">
        <v>88.379665500000002</v>
      </c>
      <c r="F3076">
        <v>39.75</v>
      </c>
      <c r="G3076">
        <v>36.3862539076502</v>
      </c>
      <c r="H3076">
        <v>-9.7800753201930295</v>
      </c>
      <c r="I3076">
        <v>-1.1215420934682401</v>
      </c>
      <c r="J3076">
        <v>-7.0169252719308703</v>
      </c>
      <c r="K3076">
        <v>37.829855610273299</v>
      </c>
      <c r="L3076">
        <v>31.586471375367299</v>
      </c>
      <c r="M3076">
        <v>39.413691189458703</v>
      </c>
      <c r="N3076">
        <v>1.0670261069527001</v>
      </c>
      <c r="O3076">
        <v>17.962264150943302</v>
      </c>
      <c r="P3076">
        <v>103.324808184143</v>
      </c>
      <c r="Q3076">
        <v>6.7105929665666003E-2</v>
      </c>
    </row>
    <row r="3077" spans="1:17" hidden="1" x14ac:dyDescent="0.3">
      <c r="A3077" t="s">
        <v>6367</v>
      </c>
      <c r="B3077" t="s">
        <v>6368</v>
      </c>
      <c r="C3077" t="str">
        <f>IFERROR(VLOOKUP(Table1[[#This Row],[Ticker]],[1]!Table2[[Symbol]:[Industry]],2,FALSE),"-")</f>
        <v>-</v>
      </c>
      <c r="D3077" t="s">
        <v>706</v>
      </c>
      <c r="E3077">
        <v>88.192630955999903</v>
      </c>
      <c r="F3077">
        <v>27.57</v>
      </c>
      <c r="G3077">
        <v>15.707720668985999</v>
      </c>
      <c r="H3077">
        <v>6.2447351087502101</v>
      </c>
      <c r="I3077">
        <v>-5.5641799473690003</v>
      </c>
      <c r="J3077">
        <v>12.3945466703361</v>
      </c>
      <c r="K3077">
        <v>24.8210919168571</v>
      </c>
      <c r="L3077">
        <v>24.592470085765399</v>
      </c>
      <c r="M3077">
        <v>76.377018751739399</v>
      </c>
      <c r="N3077">
        <v>2.7724384535359201</v>
      </c>
      <c r="O3077">
        <v>41.939250349648603</v>
      </c>
      <c r="P3077">
        <v>48.7918453355908</v>
      </c>
      <c r="Q3077">
        <v>4.3518658605441997E-2</v>
      </c>
    </row>
    <row r="3078" spans="1:17" hidden="1" x14ac:dyDescent="0.3">
      <c r="A3078" t="s">
        <v>6369</v>
      </c>
      <c r="B3078" t="s">
        <v>6370</v>
      </c>
      <c r="C3078" t="str">
        <f>IFERROR(VLOOKUP(Table1[[#This Row],[Ticker]],[1]!Table2[[Symbol]:[Industry]],2,FALSE),"-")</f>
        <v>-</v>
      </c>
      <c r="D3078" t="s">
        <v>46</v>
      </c>
      <c r="E3078">
        <v>88.17653292</v>
      </c>
      <c r="F3078">
        <v>18.149999999999999</v>
      </c>
      <c r="G3078">
        <v>31.1606447912826</v>
      </c>
      <c r="H3078">
        <v>-13.167919074861601</v>
      </c>
      <c r="I3078">
        <v>-16.535847350454699</v>
      </c>
      <c r="J3078">
        <v>-3.8450462991365599</v>
      </c>
      <c r="K3078">
        <v>19.468568386676498</v>
      </c>
      <c r="L3078">
        <v>17.471131588636599</v>
      </c>
      <c r="M3078">
        <v>28.080793701541101</v>
      </c>
      <c r="N3078">
        <v>0.68806030234767102</v>
      </c>
      <c r="O3078">
        <v>36.033057851239597</v>
      </c>
      <c r="P3078">
        <v>78.290766208251398</v>
      </c>
      <c r="Q3078">
        <v>0.121993503896055</v>
      </c>
    </row>
    <row r="3079" spans="1:17" hidden="1" x14ac:dyDescent="0.3">
      <c r="A3079" t="s">
        <v>6371</v>
      </c>
      <c r="B3079" t="s">
        <v>6372</v>
      </c>
      <c r="C3079" t="str">
        <f>IFERROR(VLOOKUP(Table1[[#This Row],[Ticker]],[1]!Table2[[Symbol]:[Industry]],2,FALSE),"-")</f>
        <v>-</v>
      </c>
      <c r="D3079" t="s">
        <v>124</v>
      </c>
      <c r="E3079">
        <v>88.098416999999998</v>
      </c>
      <c r="F3079">
        <v>118</v>
      </c>
      <c r="G3079">
        <v>20.390301868875</v>
      </c>
      <c r="H3079">
        <v>3.0138115850836402</v>
      </c>
      <c r="I3079">
        <v>-11.135036542342601</v>
      </c>
      <c r="J3079">
        <v>3.81582326608082</v>
      </c>
      <c r="K3079">
        <v>109.38147181012</v>
      </c>
      <c r="L3079">
        <v>98.599817323606999</v>
      </c>
      <c r="M3079">
        <v>63.6183428682981</v>
      </c>
      <c r="N3079">
        <v>0.53065766656203694</v>
      </c>
      <c r="O3079">
        <v>22.033898305084701</v>
      </c>
      <c r="P3079">
        <v>61.8655692729766</v>
      </c>
      <c r="Q3079">
        <v>0.104974010185066</v>
      </c>
    </row>
    <row r="3080" spans="1:17" hidden="1" x14ac:dyDescent="0.3">
      <c r="A3080" t="s">
        <v>6373</v>
      </c>
      <c r="B3080" t="s">
        <v>6374</v>
      </c>
      <c r="C3080" t="str">
        <f>IFERROR(VLOOKUP(Table1[[#This Row],[Ticker]],[1]!Table2[[Symbol]:[Industry]],2,FALSE),"-")</f>
        <v>-</v>
      </c>
      <c r="D3080" t="s">
        <v>573</v>
      </c>
      <c r="E3080">
        <v>87.242268749999994</v>
      </c>
      <c r="F3080">
        <v>65.599999999999994</v>
      </c>
      <c r="G3080">
        <v>32.941778675976302</v>
      </c>
      <c r="H3080">
        <v>19.2661472744166</v>
      </c>
      <c r="I3080">
        <v>64.353327099491906</v>
      </c>
      <c r="J3080">
        <v>2.83787649801998</v>
      </c>
      <c r="K3080">
        <v>56.138923849702699</v>
      </c>
      <c r="L3080">
        <v>44.357666645800101</v>
      </c>
      <c r="M3080">
        <v>66.039687003573505</v>
      </c>
      <c r="N3080">
        <v>1.1068736141906801</v>
      </c>
      <c r="O3080">
        <v>8.8414634146341609</v>
      </c>
      <c r="P3080">
        <v>139.41605839415999</v>
      </c>
      <c r="Q3080">
        <v>0.109172516503952</v>
      </c>
    </row>
    <row r="3081" spans="1:17" hidden="1" x14ac:dyDescent="0.3">
      <c r="A3081" t="s">
        <v>6375</v>
      </c>
      <c r="B3081" t="s">
        <v>6376</v>
      </c>
      <c r="C3081" t="str">
        <f>IFERROR(VLOOKUP(Table1[[#This Row],[Ticker]],[1]!Table2[[Symbol]:[Industry]],2,FALSE),"-")</f>
        <v>-</v>
      </c>
      <c r="D3081" t="s">
        <v>2686</v>
      </c>
      <c r="E3081">
        <v>87.176961199999994</v>
      </c>
      <c r="F3081">
        <v>75.8</v>
      </c>
      <c r="G3081">
        <v>-26.4797665251387</v>
      </c>
      <c r="H3081">
        <v>3.9131809918728999</v>
      </c>
      <c r="I3081">
        <v>-27.8111770718732</v>
      </c>
      <c r="J3081">
        <v>-6.6106833605758499</v>
      </c>
      <c r="K3081">
        <v>73.269447069098007</v>
      </c>
      <c r="L3081">
        <v>72.509317359045198</v>
      </c>
      <c r="M3081">
        <v>61.752954540677401</v>
      </c>
      <c r="N3081">
        <v>1.5802684710247701</v>
      </c>
      <c r="O3081">
        <v>38.522427440633201</v>
      </c>
      <c r="P3081">
        <v>26.2281432139883</v>
      </c>
      <c r="Q3081">
        <v>0.23487595078844201</v>
      </c>
    </row>
    <row r="3082" spans="1:17" hidden="1" x14ac:dyDescent="0.3">
      <c r="A3082" t="s">
        <v>6377</v>
      </c>
      <c r="B3082" t="s">
        <v>6378</v>
      </c>
      <c r="C3082" t="str">
        <f>IFERROR(VLOOKUP(Table1[[#This Row],[Ticker]],[1]!Table2[[Symbol]:[Industry]],2,FALSE),"-")</f>
        <v>-</v>
      </c>
      <c r="D3082" t="s">
        <v>5421</v>
      </c>
      <c r="E3082">
        <v>87.156090000000006</v>
      </c>
      <c r="F3082">
        <v>52</v>
      </c>
      <c r="G3082">
        <v>-32.647987797324198</v>
      </c>
      <c r="H3082">
        <v>-8.1053942275596391</v>
      </c>
      <c r="I3082">
        <v>-21.397778682674801</v>
      </c>
      <c r="J3082">
        <v>5.5633642496873703</v>
      </c>
      <c r="K3082">
        <v>50.308754832251701</v>
      </c>
      <c r="L3082">
        <v>49.783568790550902</v>
      </c>
      <c r="M3082">
        <v>62.562547342646504</v>
      </c>
      <c r="N3082">
        <v>0.57055427251732005</v>
      </c>
      <c r="O3082">
        <v>16.9038461538461</v>
      </c>
      <c r="P3082">
        <v>29.256773552075501</v>
      </c>
    </row>
    <row r="3083" spans="1:17" hidden="1" x14ac:dyDescent="0.3">
      <c r="A3083" t="s">
        <v>6379</v>
      </c>
      <c r="B3083" t="s">
        <v>6380</v>
      </c>
      <c r="C3083" t="str">
        <f>IFERROR(VLOOKUP(Table1[[#This Row],[Ticker]],[1]!Table2[[Symbol]:[Industry]],2,FALSE),"-")</f>
        <v>-</v>
      </c>
      <c r="D3083" t="s">
        <v>51</v>
      </c>
      <c r="E3083">
        <v>87.077084024000001</v>
      </c>
      <c r="F3083">
        <v>96</v>
      </c>
      <c r="G3083">
        <v>67.325643689145195</v>
      </c>
      <c r="H3083">
        <v>-8.0931600848906999</v>
      </c>
      <c r="I3083">
        <v>-31.419224695424099</v>
      </c>
      <c r="J3083">
        <v>7.9967915465482697</v>
      </c>
      <c r="K3083">
        <v>95.534030218012305</v>
      </c>
      <c r="L3083">
        <v>90.226237043651395</v>
      </c>
      <c r="M3083">
        <v>59.754837561159299</v>
      </c>
      <c r="N3083">
        <v>4.3291996991576998</v>
      </c>
      <c r="O3083">
        <v>23.8020833333333</v>
      </c>
      <c r="P3083">
        <v>96.359173655144104</v>
      </c>
    </row>
    <row r="3084" spans="1:17" hidden="1" x14ac:dyDescent="0.3">
      <c r="A3084" t="s">
        <v>6381</v>
      </c>
      <c r="B3084" t="s">
        <v>6382</v>
      </c>
      <c r="C3084" t="str">
        <f>IFERROR(VLOOKUP(Table1[[#This Row],[Ticker]],[1]!Table2[[Symbol]:[Industry]],2,FALSE),"-")</f>
        <v>-</v>
      </c>
      <c r="D3084" t="s">
        <v>741</v>
      </c>
      <c r="E3084">
        <v>86.967899709999998</v>
      </c>
      <c r="F3084">
        <v>52.12</v>
      </c>
      <c r="G3084">
        <v>-13.108263062084299</v>
      </c>
      <c r="H3084">
        <v>-0.60928273274523204</v>
      </c>
      <c r="I3084">
        <v>-3.2227346979466298</v>
      </c>
      <c r="J3084">
        <v>-0.20037324130739301</v>
      </c>
      <c r="K3084">
        <v>51.640673384924497</v>
      </c>
      <c r="L3084">
        <v>49.192326335907097</v>
      </c>
      <c r="M3084">
        <v>73.635405148885695</v>
      </c>
      <c r="N3084">
        <v>1.3387875918682499</v>
      </c>
      <c r="O3084">
        <v>6.2931696085955604</v>
      </c>
      <c r="P3084">
        <v>27.682508574228301</v>
      </c>
      <c r="Q3084">
        <v>-4.1911912161719999E-3</v>
      </c>
    </row>
    <row r="3085" spans="1:17" hidden="1" x14ac:dyDescent="0.3">
      <c r="A3085" t="s">
        <v>6383</v>
      </c>
      <c r="B3085" t="s">
        <v>6384</v>
      </c>
      <c r="C3085" t="str">
        <f>IFERROR(VLOOKUP(Table1[[#This Row],[Ticker]],[1]!Table2[[Symbol]:[Industry]],2,FALSE),"-")</f>
        <v>-</v>
      </c>
      <c r="D3085" t="s">
        <v>77</v>
      </c>
      <c r="E3085">
        <v>86.941523610000004</v>
      </c>
      <c r="F3085">
        <v>114.4</v>
      </c>
      <c r="G3085">
        <v>-46.790539311793303</v>
      </c>
      <c r="H3085">
        <v>-6.6801932068075498</v>
      </c>
      <c r="I3085">
        <v>-33.269125945285097</v>
      </c>
      <c r="J3085">
        <v>-7.29422146755073</v>
      </c>
      <c r="K3085">
        <v>118.12402061927899</v>
      </c>
      <c r="L3085">
        <v>123.89440717546201</v>
      </c>
      <c r="M3085">
        <v>35.954347743477904</v>
      </c>
      <c r="N3085">
        <v>0.85450408245214804</v>
      </c>
      <c r="O3085">
        <v>32.867132867132803</v>
      </c>
      <c r="P3085">
        <v>11.9373776908023</v>
      </c>
      <c r="Q3085">
        <v>-5.4570842785786999E-2</v>
      </c>
    </row>
    <row r="3086" spans="1:17" hidden="1" x14ac:dyDescent="0.3">
      <c r="A3086" t="s">
        <v>6385</v>
      </c>
      <c r="B3086" t="s">
        <v>6386</v>
      </c>
      <c r="C3086" t="str">
        <f>IFERROR(VLOOKUP(Table1[[#This Row],[Ticker]],[1]!Table2[[Symbol]:[Industry]],2,FALSE),"-")</f>
        <v>-</v>
      </c>
      <c r="D3086" t="s">
        <v>276</v>
      </c>
      <c r="E3086">
        <v>86.814542759999995</v>
      </c>
      <c r="F3086">
        <v>34.6</v>
      </c>
      <c r="G3086">
        <v>-72.4050520609252</v>
      </c>
      <c r="H3086">
        <v>6.0832231425874097</v>
      </c>
      <c r="I3086">
        <v>-33.829716272230598</v>
      </c>
      <c r="J3086">
        <v>-2.04889044896577</v>
      </c>
      <c r="K3086">
        <v>35.750512647420997</v>
      </c>
      <c r="L3086">
        <v>42.048401927710302</v>
      </c>
      <c r="M3086">
        <v>59.791302906494998</v>
      </c>
      <c r="N3086">
        <v>0.81077205003585295</v>
      </c>
      <c r="O3086">
        <v>82.080924855491304</v>
      </c>
      <c r="P3086">
        <v>11.2540192926045</v>
      </c>
    </row>
    <row r="3087" spans="1:17" hidden="1" x14ac:dyDescent="0.3">
      <c r="A3087" t="s">
        <v>6387</v>
      </c>
      <c r="B3087" t="s">
        <v>6388</v>
      </c>
      <c r="C3087" t="str">
        <f>IFERROR(VLOOKUP(Table1[[#This Row],[Ticker]],[1]!Table2[[Symbol]:[Industry]],2,FALSE),"-")</f>
        <v>-</v>
      </c>
      <c r="D3087" t="s">
        <v>204</v>
      </c>
      <c r="E3087">
        <v>86.737499999999997</v>
      </c>
      <c r="F3087">
        <v>114</v>
      </c>
      <c r="G3087">
        <v>-52.006502938971899</v>
      </c>
      <c r="H3087">
        <v>-2.3904183821489999</v>
      </c>
      <c r="I3087">
        <v>-22.7376265437772</v>
      </c>
      <c r="J3087">
        <v>-3.2774868989930201</v>
      </c>
      <c r="K3087">
        <v>117.192580489638</v>
      </c>
      <c r="L3087">
        <v>120.90789979799401</v>
      </c>
      <c r="M3087">
        <v>41.284172330845003</v>
      </c>
      <c r="N3087">
        <v>0.89829545454545401</v>
      </c>
      <c r="O3087">
        <v>40.350877192982402</v>
      </c>
      <c r="P3087">
        <v>10.6796116504854</v>
      </c>
    </row>
    <row r="3088" spans="1:17" hidden="1" x14ac:dyDescent="0.3">
      <c r="A3088" t="s">
        <v>6389</v>
      </c>
      <c r="B3088" t="s">
        <v>6390</v>
      </c>
      <c r="C3088" t="str">
        <f>IFERROR(VLOOKUP(Table1[[#This Row],[Ticker]],[1]!Table2[[Symbol]:[Industry]],2,FALSE),"-")</f>
        <v>-</v>
      </c>
      <c r="D3088" t="s">
        <v>357</v>
      </c>
      <c r="E3088">
        <v>86.73</v>
      </c>
      <c r="F3088">
        <v>207.65</v>
      </c>
      <c r="G3088">
        <v>-11.9816697630677</v>
      </c>
      <c r="H3088">
        <v>-7.44394599719082</v>
      </c>
      <c r="I3088">
        <v>21.372141167783401</v>
      </c>
      <c r="J3088">
        <v>-6.4638894807773601</v>
      </c>
      <c r="K3088">
        <v>207.065010916403</v>
      </c>
      <c r="L3088">
        <v>184.92490886043799</v>
      </c>
      <c r="M3088">
        <v>43.481023024641402</v>
      </c>
      <c r="N3088">
        <v>0.39327869967000101</v>
      </c>
      <c r="O3088">
        <v>19.479894052492099</v>
      </c>
      <c r="P3088">
        <v>46.852899575671799</v>
      </c>
      <c r="Q3088">
        <v>5.8013818284536001E-2</v>
      </c>
    </row>
    <row r="3089" spans="1:17" hidden="1" x14ac:dyDescent="0.3">
      <c r="A3089" t="s">
        <v>6391</v>
      </c>
      <c r="B3089" t="s">
        <v>6392</v>
      </c>
      <c r="C3089" t="str">
        <f>IFERROR(VLOOKUP(Table1[[#This Row],[Ticker]],[1]!Table2[[Symbol]:[Industry]],2,FALSE),"-")</f>
        <v>-</v>
      </c>
      <c r="D3089" t="s">
        <v>410</v>
      </c>
      <c r="E3089">
        <v>86.635864728000001</v>
      </c>
      <c r="F3089">
        <v>18.47</v>
      </c>
      <c r="G3089">
        <v>56.5946107375186</v>
      </c>
      <c r="H3089">
        <v>26.677214468092501</v>
      </c>
      <c r="I3089">
        <v>15.3539892955579</v>
      </c>
      <c r="J3089">
        <v>-19.0499553283151</v>
      </c>
      <c r="K3089">
        <v>15.7099682698595</v>
      </c>
      <c r="L3089">
        <v>14.134492785646399</v>
      </c>
      <c r="M3089">
        <v>53.690026948139803</v>
      </c>
      <c r="N3089">
        <v>4.1671967358932598</v>
      </c>
      <c r="O3089">
        <v>34.271792095289598</v>
      </c>
      <c r="P3089">
        <v>100.76086956521701</v>
      </c>
      <c r="Q3089">
        <v>2.9029019668002001E-2</v>
      </c>
    </row>
    <row r="3090" spans="1:17" hidden="1" x14ac:dyDescent="0.3">
      <c r="A3090" t="s">
        <v>6393</v>
      </c>
      <c r="B3090" t="s">
        <v>6394</v>
      </c>
      <c r="C3090" t="str">
        <f>IFERROR(VLOOKUP(Table1[[#This Row],[Ticker]],[1]!Table2[[Symbol]:[Industry]],2,FALSE),"-")</f>
        <v>-</v>
      </c>
      <c r="D3090" t="s">
        <v>627</v>
      </c>
      <c r="E3090">
        <v>86.552000000000007</v>
      </c>
      <c r="F3090">
        <v>145.1</v>
      </c>
      <c r="G3090">
        <v>116.067821385352</v>
      </c>
      <c r="H3090">
        <v>-10.4641353006103</v>
      </c>
      <c r="I3090">
        <v>87.644249701114603</v>
      </c>
      <c r="J3090">
        <v>-0.549027349033409</v>
      </c>
      <c r="K3090">
        <v>151.302035644581</v>
      </c>
      <c r="L3090">
        <v>111.61899662416999</v>
      </c>
      <c r="M3090">
        <v>25.462320082736099</v>
      </c>
      <c r="N3090">
        <v>0.56989067551371597</v>
      </c>
      <c r="O3090">
        <v>45.223983459682898</v>
      </c>
      <c r="P3090">
        <v>170.406261647409</v>
      </c>
      <c r="Q3090">
        <v>0.165668978772678</v>
      </c>
    </row>
    <row r="3091" spans="1:17" hidden="1" x14ac:dyDescent="0.3">
      <c r="A3091" t="s">
        <v>6395</v>
      </c>
      <c r="B3091" t="s">
        <v>6396</v>
      </c>
      <c r="C3091" t="str">
        <f>IFERROR(VLOOKUP(Table1[[#This Row],[Ticker]],[1]!Table2[[Symbol]:[Industry]],2,FALSE),"-")</f>
        <v>-</v>
      </c>
      <c r="D3091" t="s">
        <v>741</v>
      </c>
      <c r="E3091">
        <v>86.396236028999994</v>
      </c>
      <c r="F3091">
        <v>999.99</v>
      </c>
      <c r="G3091">
        <v>-29.033529965998898</v>
      </c>
      <c r="H3091">
        <v>-1.94597393770455</v>
      </c>
      <c r="I3091">
        <v>-12.4660799085942</v>
      </c>
      <c r="J3091">
        <v>-0.58417673391918201</v>
      </c>
      <c r="K3091">
        <v>999.98688974546405</v>
      </c>
      <c r="L3091">
        <v>999.98547640996003</v>
      </c>
      <c r="M3091">
        <v>51.871899376974604</v>
      </c>
      <c r="N3091">
        <v>0.94620749221727596</v>
      </c>
      <c r="O3091">
        <v>3.0010300103000902</v>
      </c>
      <c r="P3091">
        <v>3.09175257731959</v>
      </c>
      <c r="Q3091">
        <v>-0.10191571481775601</v>
      </c>
    </row>
    <row r="3092" spans="1:17" hidden="1" x14ac:dyDescent="0.3">
      <c r="A3092" t="s">
        <v>6397</v>
      </c>
      <c r="B3092" t="s">
        <v>6398</v>
      </c>
      <c r="C3092" t="str">
        <f>IFERROR(VLOOKUP(Table1[[#This Row],[Ticker]],[1]!Table2[[Symbol]:[Industry]],2,FALSE),"-")</f>
        <v>-</v>
      </c>
      <c r="D3092" t="s">
        <v>405</v>
      </c>
      <c r="E3092">
        <v>86.310292000000004</v>
      </c>
      <c r="F3092">
        <v>65.900000000000006</v>
      </c>
      <c r="G3092">
        <v>97.660656480509502</v>
      </c>
      <c r="H3092">
        <v>-17.750241217633</v>
      </c>
      <c r="I3092">
        <v>29.743674083637</v>
      </c>
      <c r="J3092">
        <v>7.4486101513267204</v>
      </c>
      <c r="K3092">
        <v>67.288581832964198</v>
      </c>
      <c r="L3092">
        <v>52.153430817711701</v>
      </c>
      <c r="M3092">
        <v>54.391025180934399</v>
      </c>
      <c r="N3092">
        <v>0.36853379573322398</v>
      </c>
      <c r="O3092">
        <v>39.757207890743501</v>
      </c>
      <c r="P3092">
        <v>192.62877442273501</v>
      </c>
      <c r="Q3092">
        <v>0.15106580608430301</v>
      </c>
    </row>
    <row r="3093" spans="1:17" hidden="1" x14ac:dyDescent="0.3">
      <c r="A3093" t="s">
        <v>6399</v>
      </c>
      <c r="B3093" t="s">
        <v>6400</v>
      </c>
      <c r="C3093" t="str">
        <f>IFERROR(VLOOKUP(Table1[[#This Row],[Ticker]],[1]!Table2[[Symbol]:[Industry]],2,FALSE),"-")</f>
        <v>-</v>
      </c>
      <c r="D3093" t="s">
        <v>46</v>
      </c>
      <c r="E3093">
        <v>86.289734999999993</v>
      </c>
      <c r="F3093">
        <v>137.5</v>
      </c>
      <c r="G3093">
        <v>8.8110815628231105</v>
      </c>
      <c r="H3093">
        <v>-11.402714380360401</v>
      </c>
      <c r="I3093">
        <v>17.865673645908</v>
      </c>
      <c r="J3093">
        <v>-4.1556053053477502</v>
      </c>
      <c r="K3093">
        <v>137.753669885969</v>
      </c>
      <c r="L3093">
        <v>116.68056415925901</v>
      </c>
      <c r="M3093">
        <v>54.939768342603898</v>
      </c>
      <c r="N3093">
        <v>0.87963800904977296</v>
      </c>
      <c r="O3093">
        <v>35.672727272727201</v>
      </c>
      <c r="P3093">
        <v>60.630841121495301</v>
      </c>
      <c r="Q3093">
        <v>0.13187003108312401</v>
      </c>
    </row>
    <row r="3094" spans="1:17" hidden="1" x14ac:dyDescent="0.3">
      <c r="A3094" t="s">
        <v>6401</v>
      </c>
      <c r="B3094" t="s">
        <v>6402</v>
      </c>
      <c r="C3094" t="str">
        <f>IFERROR(VLOOKUP(Table1[[#This Row],[Ticker]],[1]!Table2[[Symbol]:[Industry]],2,FALSE),"-")</f>
        <v>-</v>
      </c>
      <c r="D3094" t="s">
        <v>1401</v>
      </c>
      <c r="E3094">
        <v>86.063900000000004</v>
      </c>
      <c r="F3094">
        <v>61.01</v>
      </c>
      <c r="G3094">
        <v>-20.5713077437767</v>
      </c>
      <c r="H3094">
        <v>-5.3350316884644302</v>
      </c>
      <c r="I3094">
        <v>-12.597034238271799</v>
      </c>
      <c r="J3094">
        <v>-1.7194799998600701</v>
      </c>
      <c r="K3094">
        <v>59.964080598873799</v>
      </c>
      <c r="L3094">
        <v>54.597924002597601</v>
      </c>
      <c r="M3094">
        <v>46.534720756269103</v>
      </c>
      <c r="N3094">
        <v>0.190366028678465</v>
      </c>
      <c r="O3094">
        <v>58.908375676118602</v>
      </c>
      <c r="P3094">
        <v>44.539208718313098</v>
      </c>
      <c r="Q3094">
        <v>7.3535355174760994E-2</v>
      </c>
    </row>
    <row r="3095" spans="1:17" hidden="1" x14ac:dyDescent="0.3">
      <c r="A3095" t="s">
        <v>6403</v>
      </c>
      <c r="B3095" t="s">
        <v>6404</v>
      </c>
      <c r="C3095" t="str">
        <f>IFERROR(VLOOKUP(Table1[[#This Row],[Ticker]],[1]!Table2[[Symbol]:[Industry]],2,FALSE),"-")</f>
        <v>-</v>
      </c>
      <c r="D3095" t="s">
        <v>6405</v>
      </c>
      <c r="E3095">
        <v>86.054014199999997</v>
      </c>
      <c r="F3095">
        <v>111.8</v>
      </c>
      <c r="G3095">
        <v>-52.979108197291403</v>
      </c>
      <c r="H3095">
        <v>3.5384867569937901</v>
      </c>
      <c r="I3095">
        <v>-40.243857686372003</v>
      </c>
      <c r="J3095">
        <v>-0.670756820499263</v>
      </c>
      <c r="K3095">
        <v>114.379720527168</v>
      </c>
      <c r="M3095">
        <v>43.479937751172301</v>
      </c>
      <c r="N3095">
        <v>1.0362172449128899</v>
      </c>
      <c r="O3095">
        <v>87.8354203935599</v>
      </c>
      <c r="P3095">
        <v>24.015529672767499</v>
      </c>
    </row>
    <row r="3096" spans="1:17" hidden="1" x14ac:dyDescent="0.3">
      <c r="A3096" t="s">
        <v>6406</v>
      </c>
      <c r="B3096" t="s">
        <v>6407</v>
      </c>
      <c r="C3096" t="str">
        <f>IFERROR(VLOOKUP(Table1[[#This Row],[Ticker]],[1]!Table2[[Symbol]:[Industry]],2,FALSE),"-")</f>
        <v>-</v>
      </c>
      <c r="D3096" t="s">
        <v>138</v>
      </c>
      <c r="E3096">
        <v>85.999446500000005</v>
      </c>
      <c r="F3096">
        <v>21.44</v>
      </c>
      <c r="G3096">
        <v>59.367173021698697</v>
      </c>
      <c r="H3096">
        <v>-20.363872459478401</v>
      </c>
      <c r="I3096">
        <v>10.4696999079194</v>
      </c>
      <c r="J3096">
        <v>-12.9070620924421</v>
      </c>
      <c r="K3096">
        <v>23.700030433648301</v>
      </c>
      <c r="L3096">
        <v>20.472776767909199</v>
      </c>
      <c r="M3096">
        <v>26.418227574429199</v>
      </c>
      <c r="N3096">
        <v>1.92735809575374</v>
      </c>
      <c r="O3096">
        <v>47.388059701492502</v>
      </c>
      <c r="P3096">
        <v>168</v>
      </c>
      <c r="Q3096">
        <v>6.6965140910709001E-2</v>
      </c>
    </row>
    <row r="3097" spans="1:17" hidden="1" x14ac:dyDescent="0.3">
      <c r="A3097" t="s">
        <v>6408</v>
      </c>
      <c r="B3097" t="s">
        <v>6409</v>
      </c>
      <c r="C3097" t="str">
        <f>IFERROR(VLOOKUP(Table1[[#This Row],[Ticker]],[1]!Table2[[Symbol]:[Industry]],2,FALSE),"-")</f>
        <v>-</v>
      </c>
      <c r="D3097" t="s">
        <v>950</v>
      </c>
      <c r="E3097">
        <v>85.73715</v>
      </c>
      <c r="F3097">
        <v>52.7</v>
      </c>
      <c r="G3097">
        <v>-65.501281623623996</v>
      </c>
      <c r="H3097">
        <v>1.2579095574410599</v>
      </c>
      <c r="I3097">
        <v>-48.933831566219297</v>
      </c>
      <c r="J3097">
        <v>-8.4697919852190093</v>
      </c>
      <c r="K3097">
        <v>53.380807289837101</v>
      </c>
      <c r="M3097">
        <v>49.9344438359973</v>
      </c>
      <c r="N3097">
        <v>0.66274039132497797</v>
      </c>
      <c r="O3097">
        <v>65.085388994307294</v>
      </c>
      <c r="P3097">
        <v>46.3888888888889</v>
      </c>
    </row>
    <row r="3098" spans="1:17" hidden="1" x14ac:dyDescent="0.3">
      <c r="A3098" t="s">
        <v>6410</v>
      </c>
      <c r="B3098" t="s">
        <v>6411</v>
      </c>
      <c r="C3098" t="str">
        <f>IFERROR(VLOOKUP(Table1[[#This Row],[Ticker]],[1]!Table2[[Symbol]:[Industry]],2,FALSE),"-")</f>
        <v>-</v>
      </c>
      <c r="D3098" t="s">
        <v>535</v>
      </c>
      <c r="E3098">
        <v>85.057712636000005</v>
      </c>
      <c r="F3098">
        <v>66.760000000000005</v>
      </c>
      <c r="G3098">
        <v>89.851715935640399</v>
      </c>
      <c r="H3098">
        <v>34.705056043939301</v>
      </c>
      <c r="I3098">
        <v>35.429356511432303</v>
      </c>
      <c r="J3098">
        <v>-12.426281997077</v>
      </c>
      <c r="K3098">
        <v>55.939193925723202</v>
      </c>
      <c r="L3098">
        <v>47.238179794053799</v>
      </c>
      <c r="M3098">
        <v>70.143579784714504</v>
      </c>
      <c r="N3098">
        <v>2.77660609906019</v>
      </c>
      <c r="O3098">
        <v>14.2300778909526</v>
      </c>
      <c r="P3098">
        <v>125.54054054053999</v>
      </c>
      <c r="Q3098">
        <v>7.4021062114113995E-2</v>
      </c>
    </row>
    <row r="3099" spans="1:17" hidden="1" x14ac:dyDescent="0.3">
      <c r="A3099" t="s">
        <v>6412</v>
      </c>
      <c r="B3099" t="s">
        <v>6413</v>
      </c>
      <c r="C3099" t="str">
        <f>IFERROR(VLOOKUP(Table1[[#This Row],[Ticker]],[1]!Table2[[Symbol]:[Industry]],2,FALSE),"-")</f>
        <v>-</v>
      </c>
      <c r="D3099" t="s">
        <v>257</v>
      </c>
      <c r="E3099">
        <v>85.032210000000006</v>
      </c>
      <c r="F3099">
        <v>237.45</v>
      </c>
      <c r="G3099">
        <v>8.3796644784454806</v>
      </c>
      <c r="H3099">
        <v>10.4657076449614</v>
      </c>
      <c r="I3099">
        <v>3.0251652275924701</v>
      </c>
      <c r="J3099">
        <v>5.4589247990734799</v>
      </c>
      <c r="K3099">
        <v>219.38425988294199</v>
      </c>
      <c r="L3099">
        <v>203.73164765642699</v>
      </c>
      <c r="M3099">
        <v>80.004551427594606</v>
      </c>
      <c r="N3099">
        <v>2.1594558109594399</v>
      </c>
      <c r="O3099">
        <v>12.7816382396294</v>
      </c>
      <c r="P3099">
        <v>61.9161268325946</v>
      </c>
      <c r="Q3099">
        <v>0.12518895958012999</v>
      </c>
    </row>
    <row r="3100" spans="1:17" hidden="1" x14ac:dyDescent="0.3">
      <c r="A3100" t="s">
        <v>6414</v>
      </c>
      <c r="B3100" t="s">
        <v>6415</v>
      </c>
      <c r="C3100" t="str">
        <f>IFERROR(VLOOKUP(Table1[[#This Row],[Ticker]],[1]!Table2[[Symbol]:[Industry]],2,FALSE),"-")</f>
        <v>-</v>
      </c>
      <c r="D3100" t="s">
        <v>101</v>
      </c>
      <c r="E3100">
        <v>84.976380000000006</v>
      </c>
      <c r="F3100">
        <v>43.65</v>
      </c>
      <c r="G3100">
        <v>9.3182925379630106</v>
      </c>
      <c r="H3100">
        <v>-0.78722538614024895</v>
      </c>
      <c r="I3100">
        <v>-57.732537588844998</v>
      </c>
      <c r="J3100">
        <v>-9.6466767339191808</v>
      </c>
      <c r="K3100">
        <v>49.9556061532504</v>
      </c>
      <c r="L3100">
        <v>50.541237186482597</v>
      </c>
      <c r="M3100">
        <v>30.172906368631299</v>
      </c>
      <c r="N3100">
        <v>0.45840220385674901</v>
      </c>
      <c r="O3100">
        <v>94.043528064146599</v>
      </c>
      <c r="P3100">
        <v>91.028446389496693</v>
      </c>
      <c r="Q3100">
        <v>6.4731543315230997E-2</v>
      </c>
    </row>
    <row r="3101" spans="1:17" hidden="1" x14ac:dyDescent="0.3">
      <c r="A3101" t="s">
        <v>6416</v>
      </c>
      <c r="B3101" t="s">
        <v>6417</v>
      </c>
      <c r="C3101" t="str">
        <f>IFERROR(VLOOKUP(Table1[[#This Row],[Ticker]],[1]!Table2[[Symbol]:[Industry]],2,FALSE),"-")</f>
        <v>-</v>
      </c>
      <c r="D3101" t="s">
        <v>72</v>
      </c>
      <c r="E3101">
        <v>84.581639999999993</v>
      </c>
      <c r="F3101">
        <v>200</v>
      </c>
      <c r="G3101">
        <v>658.05816621660597</v>
      </c>
      <c r="H3101">
        <v>20.581997032963699</v>
      </c>
      <c r="I3101">
        <v>393.86303401545598</v>
      </c>
      <c r="J3101">
        <v>-8.3045137869822696</v>
      </c>
      <c r="K3101">
        <v>165.11246275048799</v>
      </c>
      <c r="L3101">
        <v>91.149121543291997</v>
      </c>
      <c r="M3101">
        <v>51.835188898241697</v>
      </c>
      <c r="N3101">
        <v>2.14788502358277</v>
      </c>
      <c r="O3101">
        <v>13.2249999999999</v>
      </c>
      <c r="P3101">
        <v>798.87640449438197</v>
      </c>
      <c r="Q3101">
        <v>0.20933227095765999</v>
      </c>
    </row>
    <row r="3102" spans="1:17" hidden="1" x14ac:dyDescent="0.3">
      <c r="A3102" t="s">
        <v>6418</v>
      </c>
      <c r="B3102" t="s">
        <v>6419</v>
      </c>
      <c r="C3102" t="str">
        <f>IFERROR(VLOOKUP(Table1[[#This Row],[Ticker]],[1]!Table2[[Symbol]:[Industry]],2,FALSE),"-")</f>
        <v>-</v>
      </c>
      <c r="D3102" t="s">
        <v>138</v>
      </c>
      <c r="E3102">
        <v>84.571760689999905</v>
      </c>
      <c r="F3102">
        <v>77.510000000000005</v>
      </c>
      <c r="G3102">
        <v>-13.346962801819799</v>
      </c>
      <c r="H3102">
        <v>1.8569534015531599</v>
      </c>
      <c r="I3102">
        <v>-19.0580297760322</v>
      </c>
      <c r="J3102">
        <v>-1.0353610928614001</v>
      </c>
      <c r="K3102">
        <v>77.735802986032894</v>
      </c>
      <c r="L3102">
        <v>78.0907780865478</v>
      </c>
      <c r="M3102">
        <v>47.428563298238402</v>
      </c>
      <c r="N3102">
        <v>1.5355351265463599</v>
      </c>
      <c r="O3102">
        <v>63.011224358147302</v>
      </c>
      <c r="P3102">
        <v>35.863277826468</v>
      </c>
      <c r="Q3102">
        <v>0.10167701814878401</v>
      </c>
    </row>
    <row r="3103" spans="1:17" hidden="1" x14ac:dyDescent="0.3">
      <c r="A3103" t="s">
        <v>6420</v>
      </c>
      <c r="B3103" t="s">
        <v>6421</v>
      </c>
      <c r="C3103" t="str">
        <f>IFERROR(VLOOKUP(Table1[[#This Row],[Ticker]],[1]!Table2[[Symbol]:[Industry]],2,FALSE),"-")</f>
        <v>-</v>
      </c>
      <c r="D3103" t="s">
        <v>257</v>
      </c>
      <c r="E3103">
        <v>84.331763100000003</v>
      </c>
      <c r="F3103">
        <v>3.65</v>
      </c>
      <c r="G3103">
        <v>193.49960700012701</v>
      </c>
      <c r="H3103">
        <v>83.419879720832</v>
      </c>
      <c r="I3103">
        <v>13.3959890569229</v>
      </c>
      <c r="J3103">
        <v>9.5607508023126897</v>
      </c>
      <c r="K3103">
        <v>2.7272899863683202</v>
      </c>
      <c r="L3103">
        <v>2.5040208474118901</v>
      </c>
      <c r="M3103">
        <v>92.311088710947601</v>
      </c>
      <c r="N3103">
        <v>3.0076384005431702</v>
      </c>
      <c r="O3103">
        <v>67.123287671232802</v>
      </c>
      <c r="P3103">
        <v>252.09003215434001</v>
      </c>
    </row>
    <row r="3104" spans="1:17" hidden="1" x14ac:dyDescent="0.3">
      <c r="A3104" t="s">
        <v>6422</v>
      </c>
      <c r="B3104" t="s">
        <v>6423</v>
      </c>
      <c r="C3104" t="str">
        <f>IFERROR(VLOOKUP(Table1[[#This Row],[Ticker]],[1]!Table2[[Symbol]:[Industry]],2,FALSE),"-")</f>
        <v>-</v>
      </c>
      <c r="D3104" t="s">
        <v>72</v>
      </c>
      <c r="E3104">
        <v>84.330200000000005</v>
      </c>
      <c r="F3104">
        <v>59.5</v>
      </c>
      <c r="G3104">
        <v>69.963125552395695</v>
      </c>
      <c r="H3104">
        <v>67.871099233027095</v>
      </c>
      <c r="I3104">
        <v>55.423310610592999</v>
      </c>
      <c r="J3104">
        <v>38.4131009430318</v>
      </c>
      <c r="K3104">
        <v>41.784051432179702</v>
      </c>
      <c r="L3104">
        <v>38.864809232940601</v>
      </c>
      <c r="M3104">
        <v>90.446227773873105</v>
      </c>
      <c r="N3104">
        <v>0.85509116847500999</v>
      </c>
      <c r="O3104">
        <v>2.9747899159664</v>
      </c>
      <c r="P3104">
        <v>112.5</v>
      </c>
      <c r="Q3104">
        <v>4.1382105285620004E-3</v>
      </c>
    </row>
    <row r="3105" spans="1:17" hidden="1" x14ac:dyDescent="0.3">
      <c r="A3105" t="s">
        <v>6424</v>
      </c>
      <c r="B3105" t="s">
        <v>6425</v>
      </c>
      <c r="C3105" t="str">
        <f>IFERROR(VLOOKUP(Table1[[#This Row],[Ticker]],[1]!Table2[[Symbol]:[Industry]],2,FALSE),"-")</f>
        <v>-</v>
      </c>
      <c r="E3105">
        <v>84.118122924999994</v>
      </c>
      <c r="F3105">
        <v>30.83</v>
      </c>
      <c r="G3105">
        <v>21.356713936439998</v>
      </c>
      <c r="H3105">
        <v>-6.2500032417338502</v>
      </c>
      <c r="I3105">
        <v>0.13435836751965799</v>
      </c>
      <c r="J3105">
        <v>-2.1540354466350302</v>
      </c>
      <c r="K3105">
        <v>31.059939599449599</v>
      </c>
      <c r="L3105">
        <v>28.8998369972776</v>
      </c>
      <c r="M3105">
        <v>51.582137315979203</v>
      </c>
      <c r="N3105">
        <v>1.16407069670755</v>
      </c>
      <c r="O3105">
        <v>18.391177424586399</v>
      </c>
      <c r="P3105">
        <v>60.5729166666666</v>
      </c>
      <c r="Q3105">
        <v>2.4999456475634001E-2</v>
      </c>
    </row>
    <row r="3106" spans="1:17" hidden="1" x14ac:dyDescent="0.3">
      <c r="A3106" t="s">
        <v>6426</v>
      </c>
      <c r="B3106" t="s">
        <v>6427</v>
      </c>
      <c r="C3106" t="str">
        <f>IFERROR(VLOOKUP(Table1[[#This Row],[Ticker]],[1]!Table2[[Symbol]:[Industry]],2,FALSE),"-")</f>
        <v>-</v>
      </c>
      <c r="D3106" t="s">
        <v>538</v>
      </c>
      <c r="E3106">
        <v>83.691999999999993</v>
      </c>
      <c r="F3106">
        <v>310</v>
      </c>
      <c r="G3106">
        <v>73.713363428376397</v>
      </c>
      <c r="H3106">
        <v>2.3873593956287702</v>
      </c>
      <c r="I3106">
        <v>26.453929053986901</v>
      </c>
      <c r="J3106">
        <v>0.38356520156468898</v>
      </c>
      <c r="K3106">
        <v>295.56981605918497</v>
      </c>
      <c r="L3106">
        <v>251.93084944636101</v>
      </c>
      <c r="M3106">
        <v>54.819977262862103</v>
      </c>
      <c r="N3106">
        <v>0.71899482631189904</v>
      </c>
      <c r="O3106">
        <v>29.387096774193498</v>
      </c>
      <c r="P3106">
        <v>150</v>
      </c>
      <c r="Q3106">
        <v>0.13995915099600101</v>
      </c>
    </row>
    <row r="3107" spans="1:17" hidden="1" x14ac:dyDescent="0.3">
      <c r="A3107" t="s">
        <v>6428</v>
      </c>
      <c r="B3107" t="s">
        <v>6429</v>
      </c>
      <c r="C3107" t="str">
        <f>IFERROR(VLOOKUP(Table1[[#This Row],[Ticker]],[1]!Table2[[Symbol]:[Industry]],2,FALSE),"-")</f>
        <v>-</v>
      </c>
      <c r="D3107" t="s">
        <v>357</v>
      </c>
      <c r="E3107">
        <v>83.561913300000001</v>
      </c>
      <c r="F3107">
        <v>56.75</v>
      </c>
      <c r="G3107">
        <v>-4.4451655313117699</v>
      </c>
      <c r="H3107">
        <v>0.65213652741171801</v>
      </c>
      <c r="I3107">
        <v>7.1334985950937897</v>
      </c>
      <c r="J3107">
        <v>2.9165564039107199</v>
      </c>
      <c r="K3107">
        <v>54.358617561599097</v>
      </c>
      <c r="L3107">
        <v>51.699374634854799</v>
      </c>
      <c r="M3107">
        <v>53.3107411019556</v>
      </c>
      <c r="N3107">
        <v>1.99705450615057</v>
      </c>
      <c r="O3107">
        <v>46.607929515418498</v>
      </c>
      <c r="P3107">
        <v>38.414634146341399</v>
      </c>
      <c r="Q3107">
        <v>-3.3276873553605001E-2</v>
      </c>
    </row>
    <row r="3108" spans="1:17" hidden="1" x14ac:dyDescent="0.3">
      <c r="A3108" t="s">
        <v>6430</v>
      </c>
      <c r="B3108" t="s">
        <v>6431</v>
      </c>
      <c r="C3108" t="str">
        <f>IFERROR(VLOOKUP(Table1[[#This Row],[Ticker]],[1]!Table2[[Symbol]:[Industry]],2,FALSE),"-")</f>
        <v>-</v>
      </c>
      <c r="D3108" t="s">
        <v>1658</v>
      </c>
      <c r="E3108">
        <v>83.5</v>
      </c>
      <c r="F3108">
        <v>81.55</v>
      </c>
      <c r="G3108">
        <v>-31.485683076046701</v>
      </c>
      <c r="H3108">
        <v>1.25915426742364</v>
      </c>
      <c r="I3108">
        <v>-14.9182330186421</v>
      </c>
      <c r="J3108">
        <v>-5.8782943809779997</v>
      </c>
      <c r="K3108">
        <v>80.219597407070196</v>
      </c>
      <c r="M3108">
        <v>57.438828134709297</v>
      </c>
      <c r="N3108">
        <v>0.77326796914425699</v>
      </c>
      <c r="O3108">
        <v>18.577559779276498</v>
      </c>
      <c r="P3108">
        <v>16.5</v>
      </c>
    </row>
    <row r="3109" spans="1:17" hidden="1" x14ac:dyDescent="0.3">
      <c r="A3109" t="s">
        <v>6432</v>
      </c>
      <c r="B3109" t="s">
        <v>6433</v>
      </c>
      <c r="C3109" t="str">
        <f>IFERROR(VLOOKUP(Table1[[#This Row],[Ticker]],[1]!Table2[[Symbol]:[Industry]],2,FALSE),"-")</f>
        <v>-</v>
      </c>
      <c r="D3109" t="s">
        <v>257</v>
      </c>
      <c r="E3109">
        <v>83.463049764000004</v>
      </c>
      <c r="F3109">
        <v>34</v>
      </c>
      <c r="G3109">
        <v>-58.2261886632065</v>
      </c>
      <c r="H3109">
        <v>-10.646354579357601</v>
      </c>
      <c r="I3109">
        <v>-20.074775560768199</v>
      </c>
      <c r="J3109">
        <v>-9.0855391317393508</v>
      </c>
      <c r="K3109">
        <v>34.776671942503</v>
      </c>
      <c r="L3109">
        <v>36.388018910011802</v>
      </c>
      <c r="M3109">
        <v>44.476186324211298</v>
      </c>
      <c r="N3109">
        <v>2.5181620682747301</v>
      </c>
      <c r="O3109">
        <v>80.094935950198504</v>
      </c>
      <c r="P3109">
        <v>52.466367713004402</v>
      </c>
      <c r="Q3109">
        <v>3.9170072307307E-2</v>
      </c>
    </row>
    <row r="3110" spans="1:17" hidden="1" x14ac:dyDescent="0.3">
      <c r="A3110" t="s">
        <v>6434</v>
      </c>
      <c r="B3110" t="s">
        <v>6435</v>
      </c>
      <c r="C3110" t="str">
        <f>IFERROR(VLOOKUP(Table1[[#This Row],[Ticker]],[1]!Table2[[Symbol]:[Industry]],2,FALSE),"-")</f>
        <v>-</v>
      </c>
      <c r="D3110" t="s">
        <v>46</v>
      </c>
      <c r="E3110">
        <v>83.372264999999999</v>
      </c>
      <c r="F3110">
        <v>7.44</v>
      </c>
      <c r="G3110">
        <v>-89.041025848195204</v>
      </c>
      <c r="H3110">
        <v>-4.3856635219160003</v>
      </c>
      <c r="I3110">
        <v>-67.329997090093698</v>
      </c>
      <c r="J3110">
        <v>-4.9550376610714997</v>
      </c>
      <c r="K3110">
        <v>7.6460504140241703</v>
      </c>
      <c r="L3110">
        <v>10.7006757675793</v>
      </c>
      <c r="M3110">
        <v>50.662553204281998</v>
      </c>
      <c r="N3110">
        <v>1.1231477487708099</v>
      </c>
      <c r="O3110">
        <v>187.56042221564499</v>
      </c>
      <c r="P3110">
        <v>14.0173776115625</v>
      </c>
      <c r="Q3110">
        <v>2.5663358005825001E-2</v>
      </c>
    </row>
    <row r="3111" spans="1:17" hidden="1" x14ac:dyDescent="0.3">
      <c r="A3111" t="s">
        <v>6436</v>
      </c>
      <c r="B3111" t="s">
        <v>6437</v>
      </c>
      <c r="C3111" t="str">
        <f>IFERROR(VLOOKUP(Table1[[#This Row],[Ticker]],[1]!Table2[[Symbol]:[Industry]],2,FALSE),"-")</f>
        <v>-</v>
      </c>
      <c r="D3111" t="s">
        <v>627</v>
      </c>
      <c r="E3111">
        <v>83.329740000000001</v>
      </c>
      <c r="F3111">
        <v>145</v>
      </c>
      <c r="G3111">
        <v>188.253122112775</v>
      </c>
      <c r="H3111">
        <v>20.624307186793398</v>
      </c>
      <c r="I3111">
        <v>63.847149663390098</v>
      </c>
      <c r="J3111">
        <v>18.6345732660808</v>
      </c>
      <c r="K3111">
        <v>127.141311993006</v>
      </c>
      <c r="L3111">
        <v>97.884654710193701</v>
      </c>
      <c r="M3111">
        <v>79.176494654884905</v>
      </c>
      <c r="N3111">
        <v>0.13834186007334201</v>
      </c>
      <c r="O3111">
        <v>13.068965517241301</v>
      </c>
      <c r="P3111">
        <v>243.92789373814</v>
      </c>
      <c r="Q3111">
        <v>8.6323608814941E-2</v>
      </c>
    </row>
    <row r="3112" spans="1:17" hidden="1" x14ac:dyDescent="0.3">
      <c r="A3112" t="s">
        <v>6438</v>
      </c>
      <c r="B3112" t="s">
        <v>6439</v>
      </c>
      <c r="C3112" t="str">
        <f>IFERROR(VLOOKUP(Table1[[#This Row],[Ticker]],[1]!Table2[[Symbol]:[Industry]],2,FALSE),"-")</f>
        <v>-</v>
      </c>
      <c r="D3112" t="s">
        <v>535</v>
      </c>
      <c r="E3112">
        <v>83.178899999999999</v>
      </c>
      <c r="F3112">
        <v>6.78</v>
      </c>
      <c r="G3112">
        <v>12.807474218101399</v>
      </c>
      <c r="H3112">
        <v>-5.4292830813910502</v>
      </c>
      <c r="I3112">
        <v>-22.9020112163882</v>
      </c>
      <c r="J3112">
        <v>3.6477981877109098</v>
      </c>
      <c r="K3112">
        <v>6.5992539850917398</v>
      </c>
      <c r="L3112">
        <v>6.6097189084937202</v>
      </c>
      <c r="M3112">
        <v>55.269443992742303</v>
      </c>
      <c r="N3112">
        <v>0.28727983358210202</v>
      </c>
      <c r="O3112">
        <v>69.174041297935005</v>
      </c>
      <c r="P3112">
        <v>46.7532467532467</v>
      </c>
      <c r="Q3112">
        <v>4.958149222723E-3</v>
      </c>
    </row>
    <row r="3113" spans="1:17" hidden="1" x14ac:dyDescent="0.3">
      <c r="A3113" t="s">
        <v>6440</v>
      </c>
      <c r="B3113" t="s">
        <v>6441</v>
      </c>
      <c r="C3113" t="str">
        <f>IFERROR(VLOOKUP(Table1[[#This Row],[Ticker]],[1]!Table2[[Symbol]:[Industry]],2,FALSE),"-")</f>
        <v>-</v>
      </c>
      <c r="D3113" t="s">
        <v>776</v>
      </c>
      <c r="E3113">
        <v>82.903112743999998</v>
      </c>
      <c r="F3113">
        <v>40.840000000000003</v>
      </c>
      <c r="G3113">
        <v>-21.841928916130101</v>
      </c>
      <c r="H3113">
        <v>-6.3079228936210301</v>
      </c>
      <c r="I3113">
        <v>-8.4151244945815407</v>
      </c>
      <c r="J3113">
        <v>-3.9370489496284402</v>
      </c>
      <c r="K3113">
        <v>42.2712157491287</v>
      </c>
      <c r="L3113">
        <v>42.835645512141497</v>
      </c>
      <c r="M3113">
        <v>34.659126000807099</v>
      </c>
      <c r="N3113">
        <v>0.28408347151067098</v>
      </c>
      <c r="O3113">
        <v>38.8344760039177</v>
      </c>
      <c r="P3113">
        <v>29.445324881141001</v>
      </c>
      <c r="Q3113">
        <v>0.109796094157527</v>
      </c>
    </row>
    <row r="3114" spans="1:17" hidden="1" x14ac:dyDescent="0.3">
      <c r="A3114" t="s">
        <v>6442</v>
      </c>
      <c r="B3114" t="s">
        <v>6443</v>
      </c>
      <c r="C3114" t="str">
        <f>IFERROR(VLOOKUP(Table1[[#This Row],[Ticker]],[1]!Table2[[Symbol]:[Industry]],2,FALSE),"-")</f>
        <v>-</v>
      </c>
      <c r="D3114" t="s">
        <v>3576</v>
      </c>
      <c r="E3114">
        <v>82.883661000000004</v>
      </c>
      <c r="F3114">
        <v>182.55</v>
      </c>
      <c r="G3114">
        <v>3.3567493230833998</v>
      </c>
      <c r="H3114">
        <v>4.7130055953020698</v>
      </c>
      <c r="I3114">
        <v>2.8529346207803101</v>
      </c>
      <c r="J3114">
        <v>1.0641749144324599</v>
      </c>
      <c r="K3114">
        <v>167.65753465338699</v>
      </c>
      <c r="L3114">
        <v>151.985036142213</v>
      </c>
      <c r="M3114">
        <v>79.507489639843797</v>
      </c>
      <c r="N3114">
        <v>1.48225861275104</v>
      </c>
      <c r="O3114">
        <v>3.4237195288961901</v>
      </c>
      <c r="P3114">
        <v>47.217741935483801</v>
      </c>
      <c r="Q3114">
        <v>0.109807995968804</v>
      </c>
    </row>
    <row r="3115" spans="1:17" hidden="1" x14ac:dyDescent="0.3">
      <c r="A3115" t="s">
        <v>6444</v>
      </c>
      <c r="B3115" t="s">
        <v>6445</v>
      </c>
      <c r="C3115" t="str">
        <f>IFERROR(VLOOKUP(Table1[[#This Row],[Ticker]],[1]!Table2[[Symbol]:[Industry]],2,FALSE),"-")</f>
        <v>-</v>
      </c>
      <c r="D3115" t="s">
        <v>1401</v>
      </c>
      <c r="E3115">
        <v>82.828455000000005</v>
      </c>
      <c r="F3115">
        <v>36.15</v>
      </c>
      <c r="G3115">
        <v>30.993030458967802</v>
      </c>
      <c r="H3115">
        <v>-9.4434150840709794</v>
      </c>
      <c r="I3115">
        <v>9.8275601455328996</v>
      </c>
      <c r="J3115">
        <v>-5.4525977865507604</v>
      </c>
      <c r="K3115">
        <v>35.294479892700799</v>
      </c>
      <c r="L3115">
        <v>30.329187693513799</v>
      </c>
      <c r="M3115">
        <v>46.689537817586299</v>
      </c>
      <c r="N3115">
        <v>0.56341798105137897</v>
      </c>
      <c r="O3115">
        <v>16.182572614107801</v>
      </c>
      <c r="P3115">
        <v>85.194672131147499</v>
      </c>
      <c r="Q3115">
        <v>6.6546918281393003E-2</v>
      </c>
    </row>
    <row r="3116" spans="1:17" hidden="1" x14ac:dyDescent="0.3">
      <c r="A3116" t="s">
        <v>6446</v>
      </c>
      <c r="B3116" t="s">
        <v>6447</v>
      </c>
      <c r="C3116" t="str">
        <f>IFERROR(VLOOKUP(Table1[[#This Row],[Ticker]],[1]!Table2[[Symbol]:[Industry]],2,FALSE),"-")</f>
        <v>-</v>
      </c>
      <c r="E3116">
        <v>82.259860500000002</v>
      </c>
      <c r="F3116">
        <v>316.55</v>
      </c>
      <c r="G3116">
        <v>366.27236895435698</v>
      </c>
      <c r="H3116">
        <v>-30.812318163255998</v>
      </c>
      <c r="I3116">
        <v>-63.005142408594203</v>
      </c>
      <c r="J3116">
        <v>9.3720595899320198</v>
      </c>
      <c r="K3116">
        <v>317.48810462735503</v>
      </c>
      <c r="L3116">
        <v>280.13284088209298</v>
      </c>
      <c r="M3116">
        <v>33.607970408220297</v>
      </c>
      <c r="N3116">
        <v>1.7879121745597699</v>
      </c>
      <c r="O3116">
        <v>114.50007897646501</v>
      </c>
      <c r="P3116">
        <v>395.30589892035601</v>
      </c>
    </row>
    <row r="3117" spans="1:17" hidden="1" x14ac:dyDescent="0.3">
      <c r="A3117" t="s">
        <v>6448</v>
      </c>
      <c r="B3117" t="s">
        <v>6449</v>
      </c>
      <c r="C3117" t="str">
        <f>IFERROR(VLOOKUP(Table1[[#This Row],[Ticker]],[1]!Table2[[Symbol]:[Industry]],2,FALSE),"-")</f>
        <v>-</v>
      </c>
      <c r="D3117" t="s">
        <v>1665</v>
      </c>
      <c r="E3117">
        <v>82.207164000000006</v>
      </c>
      <c r="F3117">
        <v>20.75</v>
      </c>
      <c r="G3117">
        <v>-16.3842357206135</v>
      </c>
      <c r="H3117">
        <v>-9.6258445925145697</v>
      </c>
      <c r="I3117">
        <v>-58.316810597529503</v>
      </c>
      <c r="J3117">
        <v>-2.1359008718502102</v>
      </c>
      <c r="K3117">
        <v>25.00468176052</v>
      </c>
      <c r="L3117">
        <v>27.829309336688599</v>
      </c>
      <c r="M3117">
        <v>52.712008560157201</v>
      </c>
      <c r="N3117">
        <v>0.77575705522879501</v>
      </c>
      <c r="O3117">
        <v>116.626506024096</v>
      </c>
      <c r="P3117">
        <v>20.289855072463698</v>
      </c>
      <c r="Q3117">
        <v>0.17912655614163001</v>
      </c>
    </row>
    <row r="3118" spans="1:17" hidden="1" x14ac:dyDescent="0.3">
      <c r="A3118" t="s">
        <v>6450</v>
      </c>
      <c r="B3118" t="s">
        <v>6451</v>
      </c>
      <c r="C3118" t="str">
        <f>IFERROR(VLOOKUP(Table1[[#This Row],[Ticker]],[1]!Table2[[Symbol]:[Industry]],2,FALSE),"-")</f>
        <v>-</v>
      </c>
      <c r="D3118" t="s">
        <v>1665</v>
      </c>
      <c r="E3118">
        <v>82.174999999999997</v>
      </c>
      <c r="F3118">
        <v>239</v>
      </c>
      <c r="G3118">
        <v>-15.224006156475101</v>
      </c>
      <c r="H3118">
        <v>11.187326603367699</v>
      </c>
      <c r="I3118">
        <v>-46.607716723143703</v>
      </c>
      <c r="J3118">
        <v>-12.1226382723807</v>
      </c>
      <c r="K3118">
        <v>236.395666517411</v>
      </c>
      <c r="M3118">
        <v>40.3864709997451</v>
      </c>
      <c r="N3118">
        <v>1.5071940125169301</v>
      </c>
      <c r="O3118">
        <v>90.355648535564796</v>
      </c>
      <c r="P3118">
        <v>31.3186813186813</v>
      </c>
    </row>
    <row r="3119" spans="1:17" hidden="1" x14ac:dyDescent="0.3">
      <c r="A3119" t="s">
        <v>6452</v>
      </c>
      <c r="B3119" t="s">
        <v>6453</v>
      </c>
      <c r="C3119" t="str">
        <f>IFERROR(VLOOKUP(Table1[[#This Row],[Ticker]],[1]!Table2[[Symbol]:[Industry]],2,FALSE),"-")</f>
        <v>-</v>
      </c>
      <c r="D3119" t="s">
        <v>627</v>
      </c>
      <c r="E3119">
        <v>81.941623455999903</v>
      </c>
      <c r="F3119">
        <v>92.75</v>
      </c>
      <c r="G3119">
        <v>-3.2708181015921598</v>
      </c>
      <c r="H3119">
        <v>-1.68956368129429</v>
      </c>
      <c r="I3119">
        <v>-17.4353422036762</v>
      </c>
      <c r="J3119">
        <v>-8.4215367810611799</v>
      </c>
      <c r="K3119">
        <v>93.6436700222485</v>
      </c>
      <c r="L3119">
        <v>91.687249411724494</v>
      </c>
      <c r="M3119">
        <v>47.063333459882003</v>
      </c>
      <c r="N3119">
        <v>2.4619889043623799</v>
      </c>
      <c r="O3119">
        <v>28.679245283018801</v>
      </c>
      <c r="P3119">
        <v>30.175438596491201</v>
      </c>
      <c r="Q3119">
        <v>1.5302772736052E-2</v>
      </c>
    </row>
    <row r="3120" spans="1:17" hidden="1" x14ac:dyDescent="0.3">
      <c r="A3120" t="s">
        <v>6454</v>
      </c>
      <c r="B3120" t="s">
        <v>6455</v>
      </c>
      <c r="C3120" t="str">
        <f>IFERROR(VLOOKUP(Table1[[#This Row],[Ticker]],[1]!Table2[[Symbol]:[Industry]],2,FALSE),"-")</f>
        <v>-</v>
      </c>
      <c r="D3120" t="s">
        <v>257</v>
      </c>
      <c r="E3120">
        <v>81.825000000000003</v>
      </c>
      <c r="F3120">
        <v>109.4</v>
      </c>
      <c r="G3120">
        <v>42.171477858727201</v>
      </c>
      <c r="H3120">
        <v>-13.385241824559801</v>
      </c>
      <c r="I3120">
        <v>69.563870174600297</v>
      </c>
      <c r="J3120">
        <v>-8.0189593426148296</v>
      </c>
      <c r="K3120">
        <v>111.176588989341</v>
      </c>
      <c r="L3120">
        <v>82.573521520072902</v>
      </c>
      <c r="M3120">
        <v>40.532907114623399</v>
      </c>
      <c r="N3120">
        <v>0.36065573770491799</v>
      </c>
      <c r="O3120">
        <v>31.489945155392999</v>
      </c>
      <c r="P3120">
        <v>151.205510907003</v>
      </c>
    </row>
    <row r="3121" spans="1:17" hidden="1" x14ac:dyDescent="0.3">
      <c r="A3121" t="s">
        <v>6456</v>
      </c>
      <c r="B3121" t="s">
        <v>6457</v>
      </c>
      <c r="C3121" t="str">
        <f>IFERROR(VLOOKUP(Table1[[#This Row],[Ticker]],[1]!Table2[[Symbol]:[Industry]],2,FALSE),"-")</f>
        <v>-</v>
      </c>
      <c r="D3121" t="s">
        <v>276</v>
      </c>
      <c r="E3121">
        <v>81.744</v>
      </c>
      <c r="F3121">
        <v>102.18</v>
      </c>
      <c r="G3121">
        <v>489.11529036067901</v>
      </c>
      <c r="H3121">
        <v>32.025443395453898</v>
      </c>
      <c r="I3121">
        <v>160.596453496002</v>
      </c>
      <c r="J3121">
        <v>4.4096580379673904</v>
      </c>
      <c r="K3121">
        <v>79.091794523234995</v>
      </c>
      <c r="L3121">
        <v>48.232642791282402</v>
      </c>
      <c r="M3121">
        <v>100</v>
      </c>
      <c r="N3121">
        <v>1.2196261682242899</v>
      </c>
      <c r="O3121">
        <v>0</v>
      </c>
      <c r="P3121">
        <v>518.14882032667799</v>
      </c>
    </row>
    <row r="3122" spans="1:17" hidden="1" x14ac:dyDescent="0.3">
      <c r="A3122" t="s">
        <v>6458</v>
      </c>
      <c r="B3122" t="s">
        <v>6459</v>
      </c>
      <c r="C3122" t="str">
        <f>IFERROR(VLOOKUP(Table1[[#This Row],[Ticker]],[1]!Table2[[Symbol]:[Industry]],2,FALSE),"-")</f>
        <v>-</v>
      </c>
      <c r="D3122" t="s">
        <v>627</v>
      </c>
      <c r="E3122">
        <v>81.525635386999994</v>
      </c>
      <c r="F3122">
        <v>51.39</v>
      </c>
      <c r="G3122">
        <v>21.463640150467299</v>
      </c>
      <c r="H3122">
        <v>23.181856595531301</v>
      </c>
      <c r="I3122">
        <v>6.71295534186953</v>
      </c>
      <c r="J3122">
        <v>-2.19244784247747</v>
      </c>
      <c r="K3122">
        <v>47.2884190902491</v>
      </c>
      <c r="L3122">
        <v>44.573484137703701</v>
      </c>
      <c r="M3122">
        <v>53.652481301417097</v>
      </c>
      <c r="N3122">
        <v>1.48525647126892</v>
      </c>
      <c r="O3122">
        <v>35.960303561004103</v>
      </c>
      <c r="P3122">
        <v>59.746930242326698</v>
      </c>
      <c r="Q3122">
        <v>4.5593068374119E-2</v>
      </c>
    </row>
    <row r="3123" spans="1:17" hidden="1" x14ac:dyDescent="0.3">
      <c r="A3123" t="s">
        <v>6460</v>
      </c>
      <c r="B3123" t="s">
        <v>6461</v>
      </c>
      <c r="C3123" t="str">
        <f>IFERROR(VLOOKUP(Table1[[#This Row],[Ticker]],[1]!Table2[[Symbol]:[Industry]],2,FALSE),"-")</f>
        <v>-</v>
      </c>
      <c r="D3123" t="s">
        <v>138</v>
      </c>
      <c r="E3123">
        <v>81.400000000000006</v>
      </c>
      <c r="F3123">
        <v>79.540000000000006</v>
      </c>
      <c r="G3123">
        <v>29.4958817987069</v>
      </c>
      <c r="H3123">
        <v>-1.81593492600105</v>
      </c>
      <c r="I3123">
        <v>-0.43791089450977499</v>
      </c>
      <c r="J3123">
        <v>0.73161273976502805</v>
      </c>
      <c r="K3123">
        <v>79.332236023034397</v>
      </c>
      <c r="L3123">
        <v>72.728685443775902</v>
      </c>
      <c r="M3123">
        <v>32.898617169713503</v>
      </c>
      <c r="N3123">
        <v>2.1511910549343698</v>
      </c>
      <c r="O3123">
        <v>28.903696253457301</v>
      </c>
      <c r="P3123">
        <v>55.960784313725497</v>
      </c>
    </row>
    <row r="3124" spans="1:17" hidden="1" x14ac:dyDescent="0.3">
      <c r="A3124" t="s">
        <v>6462</v>
      </c>
      <c r="B3124" t="s">
        <v>6463</v>
      </c>
      <c r="C3124" t="str">
        <f>IFERROR(VLOOKUP(Table1[[#This Row],[Ticker]],[1]!Table2[[Symbol]:[Industry]],2,FALSE),"-")</f>
        <v>-</v>
      </c>
      <c r="D3124" t="s">
        <v>706</v>
      </c>
      <c r="E3124">
        <v>81.236148499999999</v>
      </c>
      <c r="F3124">
        <v>47.13</v>
      </c>
      <c r="G3124">
        <v>2.7986378661688902</v>
      </c>
      <c r="H3124">
        <v>2.44963045789983</v>
      </c>
      <c r="I3124">
        <v>-11.975674791323399</v>
      </c>
      <c r="J3124">
        <v>-5.9626627896960702</v>
      </c>
      <c r="K3124">
        <v>44.333826400955701</v>
      </c>
      <c r="L3124">
        <v>41.551923583620301</v>
      </c>
      <c r="M3124">
        <v>50.917958010023497</v>
      </c>
      <c r="N3124">
        <v>1.03036109179769</v>
      </c>
      <c r="O3124">
        <v>48.313176320814698</v>
      </c>
      <c r="P3124">
        <v>38.617647058823501</v>
      </c>
      <c r="Q3124">
        <v>2.5097370063444001E-2</v>
      </c>
    </row>
    <row r="3125" spans="1:17" hidden="1" x14ac:dyDescent="0.3">
      <c r="A3125" t="s">
        <v>6464</v>
      </c>
      <c r="B3125" t="s">
        <v>6465</v>
      </c>
      <c r="C3125" t="str">
        <f>IFERROR(VLOOKUP(Table1[[#This Row],[Ticker]],[1]!Table2[[Symbol]:[Industry]],2,FALSE),"-")</f>
        <v>-</v>
      </c>
      <c r="E3125">
        <v>81.081000000000003</v>
      </c>
      <c r="F3125">
        <v>251.35</v>
      </c>
      <c r="G3125">
        <v>149.28559305470699</v>
      </c>
      <c r="H3125">
        <v>6.03228693186065</v>
      </c>
      <c r="I3125">
        <v>140.47746442068001</v>
      </c>
      <c r="J3125">
        <v>2.5512053258814702</v>
      </c>
      <c r="K3125">
        <v>236.25814042637299</v>
      </c>
      <c r="L3125">
        <v>181.51067284108001</v>
      </c>
      <c r="M3125">
        <v>67.214601881175</v>
      </c>
      <c r="N3125">
        <v>1.64938400249692</v>
      </c>
      <c r="O3125">
        <v>13.2683509051123</v>
      </c>
      <c r="P3125">
        <v>218.76981610653101</v>
      </c>
      <c r="Q3125">
        <v>0.105444036911824</v>
      </c>
    </row>
    <row r="3126" spans="1:17" hidden="1" x14ac:dyDescent="0.3">
      <c r="A3126" t="s">
        <v>6466</v>
      </c>
      <c r="B3126" t="s">
        <v>6467</v>
      </c>
      <c r="C3126" t="str">
        <f>IFERROR(VLOOKUP(Table1[[#This Row],[Ticker]],[1]!Table2[[Symbol]:[Industry]],2,FALSE),"-")</f>
        <v>-</v>
      </c>
      <c r="D3126" t="s">
        <v>535</v>
      </c>
      <c r="E3126">
        <v>80.792000000000002</v>
      </c>
      <c r="F3126">
        <v>1.61</v>
      </c>
      <c r="G3126">
        <v>97.727033414282701</v>
      </c>
      <c r="H3126">
        <v>40.911168919438197</v>
      </c>
      <c r="I3126">
        <v>51.819634377120003</v>
      </c>
      <c r="J3126">
        <v>11.3039351541927</v>
      </c>
      <c r="K3126">
        <v>1.2529358558875401</v>
      </c>
      <c r="L3126">
        <v>1.04287755273452</v>
      </c>
      <c r="M3126">
        <v>90.758493108345306</v>
      </c>
      <c r="N3126">
        <v>2.1994662759901802</v>
      </c>
      <c r="O3126">
        <v>4.34782608695651</v>
      </c>
      <c r="P3126">
        <v>140.29850746268599</v>
      </c>
      <c r="Q3126">
        <v>9.4447703471154998E-2</v>
      </c>
    </row>
    <row r="3127" spans="1:17" hidden="1" x14ac:dyDescent="0.3">
      <c r="A3127" t="s">
        <v>6468</v>
      </c>
      <c r="B3127" t="s">
        <v>6469</v>
      </c>
      <c r="C3127" t="str">
        <f>IFERROR(VLOOKUP(Table1[[#This Row],[Ticker]],[1]!Table2[[Symbol]:[Industry]],2,FALSE),"-")</f>
        <v>-</v>
      </c>
      <c r="D3127" t="s">
        <v>204</v>
      </c>
      <c r="E3127">
        <v>80.453374999999994</v>
      </c>
      <c r="F3127">
        <v>134.05000000000001</v>
      </c>
      <c r="G3127">
        <v>34.442079790098603</v>
      </c>
      <c r="H3127">
        <v>-18.5411974527076</v>
      </c>
      <c r="I3127">
        <v>33.145477771179699</v>
      </c>
      <c r="J3127">
        <v>0.75510898036651897</v>
      </c>
      <c r="K3127">
        <v>131.02490234223799</v>
      </c>
      <c r="L3127">
        <v>110.854588637806</v>
      </c>
      <c r="M3127">
        <v>36.585934239261</v>
      </c>
      <c r="N3127">
        <v>0.44324853405050002</v>
      </c>
      <c r="O3127">
        <v>28.310331965684401</v>
      </c>
      <c r="P3127">
        <v>85.922330097087396</v>
      </c>
      <c r="Q3127">
        <v>5.5470209837318998E-2</v>
      </c>
    </row>
    <row r="3128" spans="1:17" hidden="1" x14ac:dyDescent="0.3">
      <c r="A3128" t="s">
        <v>6470</v>
      </c>
      <c r="B3128" t="s">
        <v>6471</v>
      </c>
      <c r="C3128" t="str">
        <f>IFERROR(VLOOKUP(Table1[[#This Row],[Ticker]],[1]!Table2[[Symbol]:[Industry]],2,FALSE),"-")</f>
        <v>-</v>
      </c>
      <c r="D3128" t="s">
        <v>535</v>
      </c>
      <c r="E3128">
        <v>80.450076859999996</v>
      </c>
      <c r="F3128">
        <v>15.2</v>
      </c>
      <c r="G3128">
        <v>-50.642606809732797</v>
      </c>
      <c r="H3128">
        <v>-6.3075415736084697</v>
      </c>
      <c r="I3128">
        <v>-45.179669992702301</v>
      </c>
      <c r="J3128">
        <v>-5.4867537295194202</v>
      </c>
      <c r="K3128">
        <v>15.9385607355196</v>
      </c>
      <c r="L3128">
        <v>17.518995410621301</v>
      </c>
      <c r="M3128">
        <v>43.553745125909202</v>
      </c>
      <c r="N3128">
        <v>1.06907636949005</v>
      </c>
      <c r="O3128">
        <v>83.552631578947299</v>
      </c>
      <c r="P3128">
        <v>8.5714285714285605</v>
      </c>
      <c r="Q3128">
        <v>6.5905641032546994E-2</v>
      </c>
    </row>
    <row r="3129" spans="1:17" hidden="1" x14ac:dyDescent="0.3">
      <c r="A3129" t="s">
        <v>6472</v>
      </c>
      <c r="B3129" t="s">
        <v>6473</v>
      </c>
      <c r="C3129" t="str">
        <f>IFERROR(VLOOKUP(Table1[[#This Row],[Ticker]],[1]!Table2[[Symbol]:[Industry]],2,FALSE),"-")</f>
        <v>-</v>
      </c>
      <c r="D3129" t="s">
        <v>474</v>
      </c>
      <c r="E3129">
        <v>80.166719999999998</v>
      </c>
      <c r="F3129">
        <v>56.39</v>
      </c>
      <c r="G3129">
        <v>-13.004723381636801</v>
      </c>
      <c r="H3129">
        <v>7.3132853215546998</v>
      </c>
      <c r="I3129">
        <v>-16.483101185190002</v>
      </c>
      <c r="J3129">
        <v>-4.4146575815149403</v>
      </c>
      <c r="K3129">
        <v>53.585518455744698</v>
      </c>
      <c r="L3129">
        <v>50.8814428189038</v>
      </c>
      <c r="M3129">
        <v>61.323238584801302</v>
      </c>
      <c r="N3129">
        <v>1.4186179620545101</v>
      </c>
      <c r="O3129">
        <v>34.420996630608201</v>
      </c>
      <c r="P3129">
        <v>34.904306220095698</v>
      </c>
      <c r="Q3129">
        <v>5.4927762665132003E-2</v>
      </c>
    </row>
    <row r="3130" spans="1:17" hidden="1" x14ac:dyDescent="0.3">
      <c r="A3130" t="s">
        <v>6474</v>
      </c>
      <c r="B3130" t="s">
        <v>6475</v>
      </c>
      <c r="C3130" t="str">
        <f>IFERROR(VLOOKUP(Table1[[#This Row],[Ticker]],[1]!Table2[[Symbol]:[Industry]],2,FALSE),"-")</f>
        <v>-</v>
      </c>
      <c r="D3130" t="s">
        <v>89</v>
      </c>
      <c r="E3130">
        <v>79.937267199999994</v>
      </c>
      <c r="F3130">
        <v>39.89</v>
      </c>
      <c r="G3130">
        <v>3.9774737018903599</v>
      </c>
      <c r="H3130">
        <v>34.586425361769997</v>
      </c>
      <c r="I3130">
        <v>-9.1776283291017897</v>
      </c>
      <c r="J3130">
        <v>-0.48145459729874202</v>
      </c>
      <c r="K3130">
        <v>32.295557778381301</v>
      </c>
      <c r="L3130">
        <v>30.714470689368401</v>
      </c>
      <c r="M3130">
        <v>74.137068108680296</v>
      </c>
      <c r="N3130">
        <v>2.1511418131196001</v>
      </c>
      <c r="O3130">
        <v>6.2672348959638997</v>
      </c>
      <c r="P3130">
        <v>72.683982683982606</v>
      </c>
      <c r="Q3130">
        <v>8.5502184059097E-2</v>
      </c>
    </row>
    <row r="3131" spans="1:17" hidden="1" x14ac:dyDescent="0.3">
      <c r="A3131" t="s">
        <v>6476</v>
      </c>
      <c r="B3131" t="s">
        <v>6477</v>
      </c>
      <c r="C3131" t="str">
        <f>IFERROR(VLOOKUP(Table1[[#This Row],[Ticker]],[1]!Table2[[Symbol]:[Industry]],2,FALSE),"-")</f>
        <v>-</v>
      </c>
      <c r="D3131" t="s">
        <v>357</v>
      </c>
      <c r="E3131">
        <v>79.815285000000003</v>
      </c>
      <c r="F3131">
        <v>227.75</v>
      </c>
      <c r="G3131">
        <v>39.418631097909397</v>
      </c>
      <c r="H3131">
        <v>55.637480343862897</v>
      </c>
      <c r="I3131">
        <v>60.399195233720597</v>
      </c>
      <c r="J3131">
        <v>0.39234035512987298</v>
      </c>
      <c r="K3131">
        <v>174.881160500004</v>
      </c>
      <c r="L3131">
        <v>150.41323867871199</v>
      </c>
      <c r="M3131">
        <v>56.423696172141398</v>
      </c>
      <c r="N3131">
        <v>1.4027353385239301</v>
      </c>
      <c r="O3131">
        <v>18.397365532381901</v>
      </c>
      <c r="P3131">
        <v>115.876777251184</v>
      </c>
      <c r="Q3131">
        <v>6.6327560601693994E-2</v>
      </c>
    </row>
    <row r="3132" spans="1:17" hidden="1" x14ac:dyDescent="0.3">
      <c r="A3132" t="s">
        <v>6478</v>
      </c>
      <c r="B3132" t="s">
        <v>6479</v>
      </c>
      <c r="C3132" t="str">
        <f>IFERROR(VLOOKUP(Table1[[#This Row],[Ticker]],[1]!Table2[[Symbol]:[Industry]],2,FALSE),"-")</f>
        <v>-</v>
      </c>
      <c r="D3132" t="s">
        <v>3356</v>
      </c>
      <c r="E3132">
        <v>79.788600000000002</v>
      </c>
      <c r="F3132">
        <v>93.3</v>
      </c>
      <c r="G3132">
        <v>57.566470034001</v>
      </c>
      <c r="H3132">
        <v>-19.429704957227301</v>
      </c>
      <c r="I3132">
        <v>18.923865169563602</v>
      </c>
      <c r="J3132">
        <v>-2.9455730378206302</v>
      </c>
      <c r="K3132">
        <v>98.518465358882594</v>
      </c>
      <c r="L3132">
        <v>85.140952983063301</v>
      </c>
      <c r="M3132">
        <v>26.694830899966298</v>
      </c>
      <c r="N3132">
        <v>9.8535246551505695E-2</v>
      </c>
      <c r="O3132">
        <v>35.584137191854197</v>
      </c>
      <c r="P3132">
        <v>94.051580698835195</v>
      </c>
      <c r="Q3132">
        <v>0.16163617791917201</v>
      </c>
    </row>
    <row r="3133" spans="1:17" hidden="1" x14ac:dyDescent="0.3">
      <c r="A3133" t="s">
        <v>6480</v>
      </c>
      <c r="B3133" t="s">
        <v>6481</v>
      </c>
      <c r="C3133" t="str">
        <f>IFERROR(VLOOKUP(Table1[[#This Row],[Ticker]],[1]!Table2[[Symbol]:[Industry]],2,FALSE),"-")</f>
        <v>-</v>
      </c>
      <c r="D3133" t="s">
        <v>257</v>
      </c>
      <c r="E3133">
        <v>79.748289942</v>
      </c>
      <c r="F3133">
        <v>24.94</v>
      </c>
      <c r="G3133">
        <v>-30.065275997744902</v>
      </c>
      <c r="H3133">
        <v>19.8739403071739</v>
      </c>
      <c r="I3133">
        <v>-11.698403140917501</v>
      </c>
      <c r="J3133">
        <v>-2.35136843580162</v>
      </c>
      <c r="K3133">
        <v>23.195501483787002</v>
      </c>
      <c r="L3133">
        <v>22.574707251543099</v>
      </c>
      <c r="M3133">
        <v>63.356513737146798</v>
      </c>
      <c r="N3133">
        <v>3.2521117886507298</v>
      </c>
      <c r="O3133">
        <v>41.138732959101802</v>
      </c>
      <c r="Q3133">
        <v>6.4939798882972993E-2</v>
      </c>
    </row>
    <row r="3134" spans="1:17" hidden="1" x14ac:dyDescent="0.3">
      <c r="A3134" t="s">
        <v>6482</v>
      </c>
      <c r="B3134" t="s">
        <v>6483</v>
      </c>
      <c r="C3134" t="str">
        <f>IFERROR(VLOOKUP(Table1[[#This Row],[Ticker]],[1]!Table2[[Symbol]:[Industry]],2,FALSE),"-")</f>
        <v>-</v>
      </c>
      <c r="D3134" t="s">
        <v>573</v>
      </c>
      <c r="E3134">
        <v>79.631908379999999</v>
      </c>
      <c r="F3134">
        <v>29.97</v>
      </c>
      <c r="G3134">
        <v>-8.9132894850370192</v>
      </c>
      <c r="H3134">
        <v>-20.549993492294401</v>
      </c>
      <c r="I3134">
        <v>5.9924181151211098</v>
      </c>
      <c r="J3134">
        <v>-0.58417673391918201</v>
      </c>
      <c r="K3134">
        <v>28.417847310766799</v>
      </c>
      <c r="L3134">
        <v>25.513426899505401</v>
      </c>
      <c r="M3134">
        <v>10.8667770307565</v>
      </c>
      <c r="N3134">
        <v>6.6060136085014196E-2</v>
      </c>
      <c r="O3134">
        <v>29.396062729396</v>
      </c>
      <c r="Q3134">
        <v>-3.2205410879812997E-2</v>
      </c>
    </row>
    <row r="3135" spans="1:17" hidden="1" x14ac:dyDescent="0.3">
      <c r="A3135" t="s">
        <v>6484</v>
      </c>
      <c r="B3135" t="s">
        <v>6485</v>
      </c>
      <c r="C3135" t="str">
        <f>IFERROR(VLOOKUP(Table1[[#This Row],[Ticker]],[1]!Table2[[Symbol]:[Industry]],2,FALSE),"-")</f>
        <v>-</v>
      </c>
      <c r="D3135" t="s">
        <v>2643</v>
      </c>
      <c r="E3135">
        <v>79.586419199999995</v>
      </c>
      <c r="F3135">
        <v>96</v>
      </c>
      <c r="G3135">
        <v>170.96647003400099</v>
      </c>
      <c r="H3135">
        <v>7.1449351532045302</v>
      </c>
      <c r="I3135">
        <v>118.85922129622401</v>
      </c>
      <c r="J3135">
        <v>9.0424077128091493</v>
      </c>
      <c r="K3135">
        <v>76.871578769006405</v>
      </c>
      <c r="L3135">
        <v>58.709442301181902</v>
      </c>
      <c r="M3135">
        <v>81.784575654011306</v>
      </c>
      <c r="N3135">
        <v>0.22727272727272699</v>
      </c>
      <c r="O3135">
        <v>1.06249999999998</v>
      </c>
      <c r="P3135">
        <v>220</v>
      </c>
    </row>
    <row r="3136" spans="1:17" hidden="1" x14ac:dyDescent="0.3">
      <c r="A3136" t="s">
        <v>6486</v>
      </c>
      <c r="B3136" t="s">
        <v>6487</v>
      </c>
      <c r="C3136" t="str">
        <f>IFERROR(VLOOKUP(Table1[[#This Row],[Ticker]],[1]!Table2[[Symbol]:[Industry]],2,FALSE),"-")</f>
        <v>-</v>
      </c>
      <c r="D3136" t="s">
        <v>357</v>
      </c>
      <c r="E3136">
        <v>79.480552787999997</v>
      </c>
      <c r="F3136">
        <v>95.93</v>
      </c>
      <c r="G3136">
        <v>-7.4492460623234003</v>
      </c>
      <c r="H3136">
        <v>-1.4212924942952001</v>
      </c>
      <c r="I3136">
        <v>-20.1369172521939</v>
      </c>
      <c r="J3136">
        <v>-3.2992026406549302</v>
      </c>
      <c r="K3136">
        <v>93.571743745316496</v>
      </c>
      <c r="L3136">
        <v>89.610643250531496</v>
      </c>
      <c r="M3136">
        <v>57.537235879887803</v>
      </c>
      <c r="N3136">
        <v>1.0764292056553499</v>
      </c>
      <c r="O3136">
        <v>14.562701970186501</v>
      </c>
      <c r="P3136">
        <v>42.244958481613203</v>
      </c>
      <c r="Q3136">
        <v>1.9319375224957001E-2</v>
      </c>
    </row>
    <row r="3137" spans="1:17" hidden="1" x14ac:dyDescent="0.3">
      <c r="A3137" t="s">
        <v>6488</v>
      </c>
      <c r="B3137" t="s">
        <v>6489</v>
      </c>
      <c r="C3137" t="str">
        <f>IFERROR(VLOOKUP(Table1[[#This Row],[Ticker]],[1]!Table2[[Symbol]:[Industry]],2,FALSE),"-")</f>
        <v>-</v>
      </c>
      <c r="D3137" t="s">
        <v>3576</v>
      </c>
      <c r="E3137">
        <v>79.417354743999994</v>
      </c>
      <c r="F3137">
        <v>71.44</v>
      </c>
      <c r="G3137">
        <v>-38.316069648538601</v>
      </c>
      <c r="H3137">
        <v>-1.94597393770455</v>
      </c>
      <c r="I3137">
        <v>-14.9902987651913</v>
      </c>
      <c r="J3137">
        <v>-0.58417673391918201</v>
      </c>
      <c r="K3137">
        <v>72.9319849097852</v>
      </c>
      <c r="L3137">
        <v>69.666694194222401</v>
      </c>
      <c r="M3137">
        <v>25.223788617929799</v>
      </c>
      <c r="N3137">
        <v>0</v>
      </c>
      <c r="O3137">
        <v>20.366741321388499</v>
      </c>
      <c r="P3137">
        <v>55.948482864003402</v>
      </c>
    </row>
    <row r="3138" spans="1:17" hidden="1" x14ac:dyDescent="0.3">
      <c r="A3138" t="s">
        <v>6490</v>
      </c>
      <c r="B3138" t="s">
        <v>6491</v>
      </c>
      <c r="C3138" t="str">
        <f>IFERROR(VLOOKUP(Table1[[#This Row],[Ticker]],[1]!Table2[[Symbol]:[Industry]],2,FALSE),"-")</f>
        <v>-</v>
      </c>
      <c r="D3138" t="s">
        <v>204</v>
      </c>
      <c r="E3138">
        <v>79.028430400000005</v>
      </c>
      <c r="F3138">
        <v>68.680000000000007</v>
      </c>
      <c r="G3138">
        <v>-56.3639711891499</v>
      </c>
      <c r="H3138">
        <v>-2.50375425807069</v>
      </c>
      <c r="I3138">
        <v>-26.8408461472178</v>
      </c>
      <c r="J3138">
        <v>-7.1173129081361397</v>
      </c>
      <c r="K3138">
        <v>70.877010665060496</v>
      </c>
      <c r="L3138">
        <v>76.336613869927504</v>
      </c>
      <c r="M3138">
        <v>34.561283993386603</v>
      </c>
      <c r="N3138">
        <v>0.66805406776830401</v>
      </c>
      <c r="O3138">
        <v>49.970879440885199</v>
      </c>
      <c r="P3138">
        <v>9.0331798698206107</v>
      </c>
      <c r="Q3138">
        <v>8.8232408863694003E-2</v>
      </c>
    </row>
    <row r="3139" spans="1:17" hidden="1" x14ac:dyDescent="0.3">
      <c r="A3139" t="s">
        <v>6492</v>
      </c>
      <c r="B3139" t="s">
        <v>6493</v>
      </c>
      <c r="C3139" t="str">
        <f>IFERROR(VLOOKUP(Table1[[#This Row],[Ticker]],[1]!Table2[[Symbol]:[Industry]],2,FALSE),"-")</f>
        <v>-</v>
      </c>
      <c r="D3139" t="s">
        <v>950</v>
      </c>
      <c r="E3139">
        <v>78.931833109999999</v>
      </c>
      <c r="F3139">
        <v>68.400000000000006</v>
      </c>
      <c r="G3139">
        <v>-38.317349594646103</v>
      </c>
      <c r="H3139">
        <v>21.268311776581101</v>
      </c>
      <c r="I3139">
        <v>-16.2635482630246</v>
      </c>
      <c r="J3139">
        <v>-9.5551529872173298</v>
      </c>
      <c r="K3139">
        <v>62.7465309638036</v>
      </c>
      <c r="M3139">
        <v>57.770463630128702</v>
      </c>
      <c r="N3139">
        <v>2.0973134824918902</v>
      </c>
      <c r="O3139">
        <v>34.356725146198798</v>
      </c>
      <c r="P3139">
        <v>25.5045871559633</v>
      </c>
    </row>
    <row r="3140" spans="1:17" hidden="1" x14ac:dyDescent="0.3">
      <c r="A3140" t="s">
        <v>6494</v>
      </c>
      <c r="B3140" t="s">
        <v>6495</v>
      </c>
      <c r="C3140" t="str">
        <f>IFERROR(VLOOKUP(Table1[[#This Row],[Ticker]],[1]!Table2[[Symbol]:[Industry]],2,FALSE),"-")</f>
        <v>-</v>
      </c>
      <c r="D3140" t="s">
        <v>1489</v>
      </c>
      <c r="E3140">
        <v>78.844383859999994</v>
      </c>
      <c r="F3140">
        <v>75.67</v>
      </c>
      <c r="G3140">
        <v>-26.638401413901502</v>
      </c>
      <c r="H3140">
        <v>-3.8206593931650601</v>
      </c>
      <c r="I3140">
        <v>-19.448255692245102</v>
      </c>
      <c r="J3140">
        <v>-2.6682947502405998</v>
      </c>
      <c r="K3140">
        <v>76.7077785083316</v>
      </c>
      <c r="L3140">
        <v>76.022279670996596</v>
      </c>
      <c r="M3140">
        <v>45.702969615774798</v>
      </c>
      <c r="N3140">
        <v>0.73344549611215004</v>
      </c>
      <c r="O3140">
        <v>29.906171534293598</v>
      </c>
      <c r="P3140">
        <v>25.593360995850599</v>
      </c>
      <c r="Q3140">
        <v>-2.3561852038330002E-3</v>
      </c>
    </row>
    <row r="3141" spans="1:17" hidden="1" x14ac:dyDescent="0.3">
      <c r="A3141" t="s">
        <v>6496</v>
      </c>
      <c r="B3141" t="s">
        <v>6497</v>
      </c>
      <c r="C3141" t="str">
        <f>IFERROR(VLOOKUP(Table1[[#This Row],[Ticker]],[1]!Table2[[Symbol]:[Industry]],2,FALSE),"-")</f>
        <v>-</v>
      </c>
      <c r="D3141" t="s">
        <v>127</v>
      </c>
      <c r="E3141">
        <v>78.842963596000004</v>
      </c>
      <c r="F3141">
        <v>46.78</v>
      </c>
      <c r="G3141">
        <v>51.543693122924502</v>
      </c>
      <c r="H3141">
        <v>2.5641349269921698</v>
      </c>
      <c r="I3141">
        <v>-1.11164048940837</v>
      </c>
      <c r="J3141">
        <v>-8.1495137352947005</v>
      </c>
      <c r="K3141">
        <v>46.363526761206401</v>
      </c>
      <c r="L3141">
        <v>40.5842382216589</v>
      </c>
      <c r="M3141">
        <v>49.726382280971897</v>
      </c>
      <c r="N3141">
        <v>0.96121818995765995</v>
      </c>
      <c r="O3141">
        <v>20.607097050021299</v>
      </c>
      <c r="P3141">
        <v>111.674208144796</v>
      </c>
      <c r="Q3141">
        <v>5.3328045567443999E-2</v>
      </c>
    </row>
    <row r="3142" spans="1:17" hidden="1" x14ac:dyDescent="0.3">
      <c r="A3142" t="s">
        <v>6498</v>
      </c>
      <c r="B3142" t="s">
        <v>6499</v>
      </c>
      <c r="C3142" t="str">
        <f>IFERROR(VLOOKUP(Table1[[#This Row],[Ticker]],[1]!Table2[[Symbol]:[Industry]],2,FALSE),"-")</f>
        <v>-</v>
      </c>
      <c r="D3142" t="s">
        <v>305</v>
      </c>
      <c r="E3142">
        <v>78.831984539999993</v>
      </c>
      <c r="F3142">
        <v>4.87</v>
      </c>
      <c r="G3142">
        <v>-105.00194842146399</v>
      </c>
      <c r="H3142">
        <v>-12.855064846795401</v>
      </c>
      <c r="I3142">
        <v>-83.546840003606107</v>
      </c>
      <c r="J3142">
        <v>-3.55447376362214</v>
      </c>
      <c r="K3142">
        <v>5.31565406074085</v>
      </c>
      <c r="L3142">
        <v>8.9681821110957998</v>
      </c>
      <c r="M3142">
        <v>30.973547316461001</v>
      </c>
      <c r="N3142">
        <v>0.59575215333585396</v>
      </c>
      <c r="O3142">
        <v>384.59958932238197</v>
      </c>
      <c r="P3142">
        <v>3.6170212765957301</v>
      </c>
      <c r="Q3142">
        <v>0.155347523097945</v>
      </c>
    </row>
    <row r="3143" spans="1:17" hidden="1" x14ac:dyDescent="0.3">
      <c r="A3143" t="s">
        <v>6500</v>
      </c>
      <c r="B3143" t="s">
        <v>6501</v>
      </c>
      <c r="C3143" t="str">
        <f>IFERROR(VLOOKUP(Table1[[#This Row],[Ticker]],[1]!Table2[[Symbol]:[Industry]],2,FALSE),"-")</f>
        <v>-</v>
      </c>
      <c r="E3143">
        <v>78.796629824999997</v>
      </c>
      <c r="F3143">
        <v>57.76</v>
      </c>
      <c r="G3143">
        <v>-33.546672634208498</v>
      </c>
      <c r="H3143">
        <v>-7.8151208267359804</v>
      </c>
      <c r="I3143">
        <v>-14.534577704457201</v>
      </c>
      <c r="J3143">
        <v>-1.0420366626965101</v>
      </c>
      <c r="K3143">
        <v>58.846446620697002</v>
      </c>
      <c r="L3143">
        <v>57.931265133995304</v>
      </c>
      <c r="M3143">
        <v>36.143268541918701</v>
      </c>
      <c r="N3143">
        <v>0.47841108349648698</v>
      </c>
      <c r="O3143">
        <v>40.789473684210499</v>
      </c>
      <c r="P3143">
        <v>28.070953436806999</v>
      </c>
      <c r="Q3143">
        <v>-1.8862768099970999E-2</v>
      </c>
    </row>
    <row r="3144" spans="1:17" hidden="1" x14ac:dyDescent="0.3">
      <c r="A3144" t="s">
        <v>6502</v>
      </c>
      <c r="B3144" t="s">
        <v>6503</v>
      </c>
      <c r="C3144" t="str">
        <f>IFERROR(VLOOKUP(Table1[[#This Row],[Ticker]],[1]!Table2[[Symbol]:[Industry]],2,FALSE),"-")</f>
        <v>-</v>
      </c>
      <c r="D3144" t="s">
        <v>305</v>
      </c>
      <c r="E3144">
        <v>78.644999999999996</v>
      </c>
      <c r="F3144">
        <v>119.7</v>
      </c>
      <c r="G3144">
        <v>146.012425916354</v>
      </c>
      <c r="H3144">
        <v>-9.2522766273874097</v>
      </c>
      <c r="I3144">
        <v>68.267726523536098</v>
      </c>
      <c r="J3144">
        <v>-5.5636006022319302</v>
      </c>
      <c r="K3144">
        <v>116.54340781535301</v>
      </c>
      <c r="L3144">
        <v>92.3502248242538</v>
      </c>
      <c r="M3144">
        <v>36.973986701932503</v>
      </c>
      <c r="N3144">
        <v>0.73320705255135499</v>
      </c>
      <c r="O3144">
        <v>18.6299081035923</v>
      </c>
      <c r="P3144">
        <v>184.32304038004699</v>
      </c>
      <c r="Q3144">
        <v>0.11502879258139</v>
      </c>
    </row>
    <row r="3145" spans="1:17" hidden="1" x14ac:dyDescent="0.3">
      <c r="A3145" t="s">
        <v>6504</v>
      </c>
      <c r="B3145" t="s">
        <v>6505</v>
      </c>
      <c r="C3145" t="str">
        <f>IFERROR(VLOOKUP(Table1[[#This Row],[Ticker]],[1]!Table2[[Symbol]:[Industry]],2,FALSE),"-")</f>
        <v>-</v>
      </c>
      <c r="D3145" t="s">
        <v>535</v>
      </c>
      <c r="E3145">
        <v>78.560180000000003</v>
      </c>
      <c r="F3145">
        <v>255</v>
      </c>
      <c r="G3145">
        <v>139.953811806152</v>
      </c>
      <c r="H3145">
        <v>38.388799280437901</v>
      </c>
      <c r="I3145">
        <v>113.09782986584101</v>
      </c>
      <c r="J3145">
        <v>7.7074899327474702</v>
      </c>
      <c r="K3145">
        <v>198.93520069019399</v>
      </c>
      <c r="L3145">
        <v>155.67749851225199</v>
      </c>
      <c r="M3145">
        <v>92.116905520656701</v>
      </c>
      <c r="N3145">
        <v>1.69296086432194</v>
      </c>
      <c r="O3145">
        <v>1.94117647058822</v>
      </c>
      <c r="P3145">
        <v>227.34274711168101</v>
      </c>
      <c r="Q3145">
        <v>0.180820953492285</v>
      </c>
    </row>
    <row r="3146" spans="1:17" hidden="1" x14ac:dyDescent="0.3">
      <c r="A3146" t="s">
        <v>6506</v>
      </c>
      <c r="B3146" t="s">
        <v>6507</v>
      </c>
      <c r="C3146" t="str">
        <f>IFERROR(VLOOKUP(Table1[[#This Row],[Ticker]],[1]!Table2[[Symbol]:[Industry]],2,FALSE),"-")</f>
        <v>-</v>
      </c>
      <c r="D3146" t="s">
        <v>443</v>
      </c>
      <c r="E3146">
        <v>78.529499999999999</v>
      </c>
      <c r="F3146">
        <v>84.3</v>
      </c>
      <c r="G3146">
        <v>-23.658529965998898</v>
      </c>
      <c r="H3146">
        <v>3.3009396425423501</v>
      </c>
      <c r="I3146">
        <v>1.45283901032462</v>
      </c>
      <c r="J3146">
        <v>0.303397230577859</v>
      </c>
      <c r="K3146">
        <v>80.924340824309496</v>
      </c>
      <c r="L3146">
        <v>72.461973917918996</v>
      </c>
      <c r="M3146">
        <v>43.937073731243402</v>
      </c>
      <c r="N3146">
        <v>0.86220697541452196</v>
      </c>
      <c r="O3146">
        <v>5.6346381969157804</v>
      </c>
      <c r="P3146">
        <v>56.1111111111111</v>
      </c>
      <c r="Q3146">
        <v>5.9938474404448001E-2</v>
      </c>
    </row>
    <row r="3147" spans="1:17" hidden="1" x14ac:dyDescent="0.3">
      <c r="A3147" t="s">
        <v>6508</v>
      </c>
      <c r="B3147" t="s">
        <v>6509</v>
      </c>
      <c r="C3147" t="str">
        <f>IFERROR(VLOOKUP(Table1[[#This Row],[Ticker]],[1]!Table2[[Symbol]:[Industry]],2,FALSE),"-")</f>
        <v>-</v>
      </c>
      <c r="D3147" t="s">
        <v>573</v>
      </c>
      <c r="E3147">
        <v>78.52844125</v>
      </c>
      <c r="F3147">
        <v>64.63</v>
      </c>
      <c r="G3147">
        <v>-13.622815680284599</v>
      </c>
      <c r="H3147">
        <v>19.254026062295399</v>
      </c>
      <c r="I3147">
        <v>2.4316978691834699</v>
      </c>
      <c r="J3147">
        <v>-8.7659949157373607</v>
      </c>
      <c r="K3147">
        <v>54.9581086295278</v>
      </c>
      <c r="L3147">
        <v>52.1451392646428</v>
      </c>
      <c r="M3147">
        <v>60.417623388612398</v>
      </c>
      <c r="N3147">
        <v>4.5204137180185002</v>
      </c>
      <c r="O3147">
        <v>22.234256537211799</v>
      </c>
      <c r="P3147">
        <v>45.235955056179698</v>
      </c>
      <c r="Q3147">
        <v>4.4500943011520001E-2</v>
      </c>
    </row>
    <row r="3148" spans="1:17" hidden="1" x14ac:dyDescent="0.3">
      <c r="A3148" t="s">
        <v>6510</v>
      </c>
      <c r="B3148" t="s">
        <v>6511</v>
      </c>
      <c r="C3148" t="str">
        <f>IFERROR(VLOOKUP(Table1[[#This Row],[Ticker]],[1]!Table2[[Symbol]:[Industry]],2,FALSE),"-")</f>
        <v>-</v>
      </c>
      <c r="D3148" t="s">
        <v>410</v>
      </c>
      <c r="E3148">
        <v>78.410188000000005</v>
      </c>
      <c r="F3148">
        <v>71.150000000000006</v>
      </c>
      <c r="G3148">
        <v>-40.151581183987602</v>
      </c>
      <c r="H3148">
        <v>15.152471658150301</v>
      </c>
      <c r="I3148">
        <v>16.897556455042</v>
      </c>
      <c r="J3148">
        <v>12.2278032993586</v>
      </c>
      <c r="K3148">
        <v>61.137677448225404</v>
      </c>
      <c r="L3148">
        <v>57.693878629564502</v>
      </c>
      <c r="M3148">
        <v>62.398974894741798</v>
      </c>
      <c r="N3148">
        <v>0.473088809843139</v>
      </c>
      <c r="O3148">
        <v>32.6774420238931</v>
      </c>
      <c r="P3148">
        <v>86.990801576872499</v>
      </c>
    </row>
    <row r="3149" spans="1:17" hidden="1" x14ac:dyDescent="0.3">
      <c r="A3149" t="s">
        <v>6512</v>
      </c>
      <c r="B3149" t="s">
        <v>6513</v>
      </c>
      <c r="C3149" t="str">
        <f>IFERROR(VLOOKUP(Table1[[#This Row],[Ticker]],[1]!Table2[[Symbol]:[Industry]],2,FALSE),"-")</f>
        <v>-</v>
      </c>
      <c r="D3149" t="s">
        <v>1147</v>
      </c>
      <c r="E3149">
        <v>78.366060000000004</v>
      </c>
      <c r="F3149">
        <v>5.37</v>
      </c>
      <c r="G3149">
        <v>-100.506118151294</v>
      </c>
      <c r="H3149">
        <v>-6.76740250913313</v>
      </c>
      <c r="I3149">
        <v>-75.820795344652694</v>
      </c>
      <c r="J3149">
        <v>-5.9127735367610903</v>
      </c>
      <c r="K3149">
        <v>5.6763336237407698</v>
      </c>
      <c r="L3149">
        <v>9.2765040862326007</v>
      </c>
      <c r="M3149">
        <v>34.454511767707501</v>
      </c>
      <c r="N3149">
        <v>0.65051415705166704</v>
      </c>
      <c r="O3149">
        <v>283.98510242085598</v>
      </c>
      <c r="P3149">
        <v>19.2273534635879</v>
      </c>
      <c r="Q3149">
        <v>-5.5528347923802998E-2</v>
      </c>
    </row>
    <row r="3150" spans="1:17" hidden="1" x14ac:dyDescent="0.3">
      <c r="A3150" t="s">
        <v>6514</v>
      </c>
      <c r="B3150" t="s">
        <v>6515</v>
      </c>
      <c r="C3150" t="str">
        <f>IFERROR(VLOOKUP(Table1[[#This Row],[Ticker]],[1]!Table2[[Symbol]:[Industry]],2,FALSE),"-")</f>
        <v>-</v>
      </c>
      <c r="D3150" t="s">
        <v>138</v>
      </c>
      <c r="E3150">
        <v>78.209999999999994</v>
      </c>
      <c r="F3150">
        <v>44.14</v>
      </c>
      <c r="G3150">
        <v>76.747355814886802</v>
      </c>
      <c r="H3150">
        <v>15.492718160388</v>
      </c>
      <c r="I3150">
        <v>24.190266840631701</v>
      </c>
      <c r="J3150">
        <v>-4.91270059629431</v>
      </c>
      <c r="K3150">
        <v>40.169969514569097</v>
      </c>
      <c r="L3150">
        <v>33.570049404863603</v>
      </c>
      <c r="M3150">
        <v>47.619563266389903</v>
      </c>
      <c r="N3150">
        <v>0.26976924414182102</v>
      </c>
      <c r="O3150">
        <v>27.2088808337109</v>
      </c>
      <c r="P3150">
        <v>116.37254901960701</v>
      </c>
      <c r="Q3150">
        <v>9.9374455486095997E-2</v>
      </c>
    </row>
    <row r="3151" spans="1:17" hidden="1" x14ac:dyDescent="0.3">
      <c r="A3151" t="s">
        <v>6516</v>
      </c>
      <c r="B3151" t="s">
        <v>6517</v>
      </c>
      <c r="C3151" t="str">
        <f>IFERROR(VLOOKUP(Table1[[#This Row],[Ticker]],[1]!Table2[[Symbol]:[Industry]],2,FALSE),"-")</f>
        <v>-</v>
      </c>
      <c r="D3151" t="s">
        <v>410</v>
      </c>
      <c r="E3151">
        <v>77.981054639999996</v>
      </c>
      <c r="F3151">
        <v>149.35</v>
      </c>
      <c r="G3151">
        <v>28.612292419707799</v>
      </c>
      <c r="H3151">
        <v>33.288616678670699</v>
      </c>
      <c r="I3151">
        <v>-6.2049628683950804</v>
      </c>
      <c r="J3151">
        <v>9.1992437291129203</v>
      </c>
      <c r="K3151">
        <v>122.136996731146</v>
      </c>
      <c r="L3151">
        <v>114.70140010916001</v>
      </c>
      <c r="M3151">
        <v>65.071070079963206</v>
      </c>
      <c r="N3151">
        <v>3.9679092021809201</v>
      </c>
      <c r="O3151">
        <v>10.478741211918299</v>
      </c>
      <c r="P3151">
        <v>84.382716049382694</v>
      </c>
      <c r="Q3151">
        <v>6.7124979600762996E-2</v>
      </c>
    </row>
    <row r="3152" spans="1:17" hidden="1" x14ac:dyDescent="0.3">
      <c r="A3152" t="s">
        <v>6518</v>
      </c>
      <c r="B3152" t="s">
        <v>6519</v>
      </c>
      <c r="C3152" t="str">
        <f>IFERROR(VLOOKUP(Table1[[#This Row],[Ticker]],[1]!Table2[[Symbol]:[Industry]],2,FALSE),"-")</f>
        <v>-</v>
      </c>
      <c r="D3152" t="s">
        <v>1401</v>
      </c>
      <c r="E3152">
        <v>77.483282500000001</v>
      </c>
      <c r="F3152">
        <v>119.3</v>
      </c>
      <c r="G3152">
        <v>9.5262842035713309</v>
      </c>
      <c r="H3152">
        <v>-6.70787869960931</v>
      </c>
      <c r="I3152">
        <v>-6.1854563005764698</v>
      </c>
      <c r="J3152">
        <v>-0.54317632391508397</v>
      </c>
      <c r="K3152">
        <v>118.108623303326</v>
      </c>
      <c r="L3152">
        <v>109.583307074798</v>
      </c>
      <c r="M3152">
        <v>49.772373782751899</v>
      </c>
      <c r="N3152">
        <v>2.3669120670924899</v>
      </c>
      <c r="O3152">
        <v>50.8382229673092</v>
      </c>
      <c r="P3152">
        <v>59.066666666666599</v>
      </c>
      <c r="Q3152">
        <v>0.11861791445487301</v>
      </c>
    </row>
    <row r="3153" spans="1:17" hidden="1" x14ac:dyDescent="0.3">
      <c r="A3153" t="s">
        <v>6520</v>
      </c>
      <c r="B3153" t="s">
        <v>6521</v>
      </c>
      <c r="C3153" t="str">
        <f>IFERROR(VLOOKUP(Table1[[#This Row],[Ticker]],[1]!Table2[[Symbol]:[Industry]],2,FALSE),"-")</f>
        <v>-</v>
      </c>
      <c r="D3153" t="s">
        <v>5327</v>
      </c>
      <c r="E3153">
        <v>77.297624999999996</v>
      </c>
      <c r="F3153">
        <v>133.25</v>
      </c>
      <c r="G3153">
        <v>12.0314710926502</v>
      </c>
      <c r="H3153">
        <v>150.42347412027701</v>
      </c>
      <c r="I3153">
        <v>269.66755932283598</v>
      </c>
      <c r="J3153">
        <v>10.472414695586799</v>
      </c>
      <c r="K3153">
        <v>74.585674197067604</v>
      </c>
      <c r="L3153">
        <v>51.213368855483303</v>
      </c>
      <c r="M3153">
        <v>99.9210972225044</v>
      </c>
      <c r="N3153">
        <v>1.56969313144107</v>
      </c>
      <c r="O3153">
        <v>8.8180112570356499</v>
      </c>
      <c r="P3153">
        <v>475.09710832973599</v>
      </c>
    </row>
    <row r="3154" spans="1:17" hidden="1" x14ac:dyDescent="0.3">
      <c r="A3154" t="s">
        <v>6522</v>
      </c>
      <c r="B3154" t="s">
        <v>6523</v>
      </c>
      <c r="C3154" t="str">
        <f>IFERROR(VLOOKUP(Table1[[#This Row],[Ticker]],[1]!Table2[[Symbol]:[Industry]],2,FALSE),"-")</f>
        <v>-</v>
      </c>
      <c r="D3154" t="s">
        <v>2686</v>
      </c>
      <c r="E3154">
        <v>77.291013000000007</v>
      </c>
      <c r="F3154">
        <v>5.0999999999999996</v>
      </c>
      <c r="G3154">
        <v>62.695793342271699</v>
      </c>
      <c r="H3154">
        <v>34.172624445044697</v>
      </c>
      <c r="I3154">
        <v>23.1722179637461</v>
      </c>
      <c r="J3154">
        <v>-10.886130552746801</v>
      </c>
      <c r="K3154">
        <v>4.5303987616979899</v>
      </c>
      <c r="L3154">
        <v>3.84148411979481</v>
      </c>
      <c r="M3154">
        <v>52.433768283021102</v>
      </c>
      <c r="N3154">
        <v>2.8305688200685299</v>
      </c>
      <c r="O3154">
        <v>37.058823529411697</v>
      </c>
      <c r="P3154">
        <v>101.581027667984</v>
      </c>
      <c r="Q3154">
        <v>8.3162266365892995E-2</v>
      </c>
    </row>
    <row r="3155" spans="1:17" hidden="1" x14ac:dyDescent="0.3">
      <c r="A3155" t="s">
        <v>6524</v>
      </c>
      <c r="B3155" t="s">
        <v>6525</v>
      </c>
      <c r="C3155" t="str">
        <f>IFERROR(VLOOKUP(Table1[[#This Row],[Ticker]],[1]!Table2[[Symbol]:[Industry]],2,FALSE),"-")</f>
        <v>-</v>
      </c>
      <c r="D3155" t="s">
        <v>535</v>
      </c>
      <c r="E3155">
        <v>77.169433698000006</v>
      </c>
      <c r="F3155">
        <v>72.39</v>
      </c>
      <c r="G3155">
        <v>69.949427703049906</v>
      </c>
      <c r="H3155">
        <v>-13.6108606114911</v>
      </c>
      <c r="I3155">
        <v>1.2652633749877999</v>
      </c>
      <c r="J3155">
        <v>0.25570405719434303</v>
      </c>
      <c r="K3155">
        <v>73.610629994676202</v>
      </c>
      <c r="L3155">
        <v>62.398566062525298</v>
      </c>
      <c r="M3155">
        <v>47.019112569595102</v>
      </c>
      <c r="N3155">
        <v>0.29778663932522298</v>
      </c>
      <c r="O3155">
        <v>33.982594280977999</v>
      </c>
      <c r="P3155">
        <v>114.298401420959</v>
      </c>
      <c r="Q3155">
        <v>5.5671711742818E-2</v>
      </c>
    </row>
    <row r="3156" spans="1:17" hidden="1" x14ac:dyDescent="0.3">
      <c r="A3156" t="s">
        <v>6526</v>
      </c>
      <c r="B3156" t="s">
        <v>6527</v>
      </c>
      <c r="C3156" t="str">
        <f>IFERROR(VLOOKUP(Table1[[#This Row],[Ticker]],[1]!Table2[[Symbol]:[Industry]],2,FALSE),"-")</f>
        <v>-</v>
      </c>
      <c r="D3156" t="s">
        <v>257</v>
      </c>
      <c r="E3156">
        <v>77.077365749999998</v>
      </c>
      <c r="F3156">
        <v>144.75</v>
      </c>
      <c r="G3156">
        <v>90.851021150513205</v>
      </c>
      <c r="H3156">
        <v>-23.504563243734101</v>
      </c>
      <c r="I3156">
        <v>6.2787929380012697</v>
      </c>
      <c r="J3156">
        <v>-8.0338411634493792</v>
      </c>
      <c r="K3156">
        <v>142.4851131046</v>
      </c>
      <c r="L3156">
        <v>115.311528788038</v>
      </c>
      <c r="M3156">
        <v>46.503723498320703</v>
      </c>
      <c r="N3156">
        <v>0.44366271995920598</v>
      </c>
      <c r="O3156">
        <v>27.0466321243523</v>
      </c>
      <c r="P3156">
        <v>144.92385786802001</v>
      </c>
      <c r="Q3156">
        <v>0.122312168979704</v>
      </c>
    </row>
    <row r="3157" spans="1:17" hidden="1" x14ac:dyDescent="0.3">
      <c r="A3157" t="s">
        <v>6528</v>
      </c>
      <c r="B3157" t="s">
        <v>6529</v>
      </c>
      <c r="C3157" t="str">
        <f>IFERROR(VLOOKUP(Table1[[#This Row],[Ticker]],[1]!Table2[[Symbol]:[Industry]],2,FALSE),"-")</f>
        <v>-</v>
      </c>
      <c r="D3157" t="s">
        <v>741</v>
      </c>
      <c r="E3157">
        <v>77.053211959999999</v>
      </c>
      <c r="F3157">
        <v>63.43</v>
      </c>
      <c r="G3157">
        <v>20.213528857530399</v>
      </c>
      <c r="H3157">
        <v>2.4082817310433802</v>
      </c>
      <c r="I3157">
        <v>8.3299589411486092</v>
      </c>
      <c r="J3157">
        <v>-0.39487242724620902</v>
      </c>
      <c r="K3157">
        <v>61.147471002326903</v>
      </c>
      <c r="L3157">
        <v>54.439699128905502</v>
      </c>
      <c r="M3157">
        <v>51.880968766981397</v>
      </c>
      <c r="N3157">
        <v>1.51021038550834</v>
      </c>
      <c r="O3157">
        <v>1.68689894371747</v>
      </c>
      <c r="P3157">
        <v>58.179551122194503</v>
      </c>
      <c r="Q3157">
        <v>6.5320406444950005E-2</v>
      </c>
    </row>
    <row r="3158" spans="1:17" hidden="1" x14ac:dyDescent="0.3">
      <c r="A3158" t="s">
        <v>6530</v>
      </c>
      <c r="B3158" t="s">
        <v>6531</v>
      </c>
      <c r="C3158" t="str">
        <f>IFERROR(VLOOKUP(Table1[[#This Row],[Ticker]],[1]!Table2[[Symbol]:[Industry]],2,FALSE),"-")</f>
        <v>-</v>
      </c>
      <c r="D3158" t="s">
        <v>357</v>
      </c>
      <c r="E3158">
        <v>76.951192500000005</v>
      </c>
      <c r="F3158">
        <v>157.9</v>
      </c>
      <c r="G3158">
        <v>81.499803367334394</v>
      </c>
      <c r="H3158">
        <v>-3.1937671754261397E-2</v>
      </c>
      <c r="I3158">
        <v>45.433920091405703</v>
      </c>
      <c r="J3158">
        <v>4.0709956798739197</v>
      </c>
      <c r="K3158">
        <v>144.36642787148801</v>
      </c>
      <c r="L3158">
        <v>114.352566209378</v>
      </c>
      <c r="M3158">
        <v>45.208831469075498</v>
      </c>
      <c r="N3158">
        <v>0.40232907588279399</v>
      </c>
      <c r="O3158">
        <v>17.922735908802998</v>
      </c>
      <c r="P3158">
        <v>203.65384615384599</v>
      </c>
    </row>
    <row r="3159" spans="1:17" hidden="1" x14ac:dyDescent="0.3">
      <c r="A3159" t="s">
        <v>6532</v>
      </c>
      <c r="B3159" t="s">
        <v>6533</v>
      </c>
      <c r="C3159" t="str">
        <f>IFERROR(VLOOKUP(Table1[[#This Row],[Ticker]],[1]!Table2[[Symbol]:[Industry]],2,FALSE),"-")</f>
        <v>-</v>
      </c>
      <c r="D3159" t="s">
        <v>118</v>
      </c>
      <c r="E3159">
        <v>76.930000000000007</v>
      </c>
      <c r="F3159">
        <v>100</v>
      </c>
      <c r="G3159">
        <v>-5.8808206063930299</v>
      </c>
      <c r="H3159">
        <v>9.1651371734065492</v>
      </c>
      <c r="I3159">
        <v>-16.404600561812298</v>
      </c>
      <c r="J3159">
        <v>6.0256313684262297</v>
      </c>
      <c r="K3159">
        <v>95.496199616935201</v>
      </c>
      <c r="L3159">
        <v>97.811938610585401</v>
      </c>
      <c r="M3159">
        <v>66.944516573909596</v>
      </c>
      <c r="N3159">
        <v>1.0813008130081301</v>
      </c>
      <c r="O3159">
        <v>43.05</v>
      </c>
      <c r="P3159">
        <v>31.578947368421002</v>
      </c>
    </row>
    <row r="3160" spans="1:17" hidden="1" x14ac:dyDescent="0.3">
      <c r="A3160" t="s">
        <v>6534</v>
      </c>
      <c r="B3160" t="s">
        <v>6535</v>
      </c>
      <c r="C3160" t="str">
        <f>IFERROR(VLOOKUP(Table1[[#This Row],[Ticker]],[1]!Table2[[Symbol]:[Industry]],2,FALSE),"-")</f>
        <v>-</v>
      </c>
      <c r="D3160" t="s">
        <v>127</v>
      </c>
      <c r="E3160">
        <v>76.832551487999993</v>
      </c>
      <c r="F3160">
        <v>20.99</v>
      </c>
      <c r="G3160">
        <v>-15.389783349864601</v>
      </c>
      <c r="H3160">
        <v>-14.597330931441499</v>
      </c>
      <c r="I3160">
        <v>-42.893656971902203</v>
      </c>
      <c r="J3160">
        <v>1.3651410048722501</v>
      </c>
      <c r="K3160">
        <v>22.268594202856999</v>
      </c>
      <c r="L3160">
        <v>23.042388392619699</v>
      </c>
      <c r="M3160">
        <v>51.6242846889036</v>
      </c>
      <c r="N3160">
        <v>0.73837213023182702</v>
      </c>
      <c r="O3160">
        <v>89.090042877560705</v>
      </c>
      <c r="P3160">
        <v>26.445783132530099</v>
      </c>
      <c r="Q3160">
        <v>1.6506002308226998E-2</v>
      </c>
    </row>
    <row r="3161" spans="1:17" hidden="1" x14ac:dyDescent="0.3">
      <c r="A3161" t="s">
        <v>6536</v>
      </c>
      <c r="B3161" t="s">
        <v>6537</v>
      </c>
      <c r="C3161" t="str">
        <f>IFERROR(VLOOKUP(Table1[[#This Row],[Ticker]],[1]!Table2[[Symbol]:[Industry]],2,FALSE),"-")</f>
        <v>-</v>
      </c>
      <c r="D3161" t="s">
        <v>410</v>
      </c>
      <c r="E3161">
        <v>76.786119999999997</v>
      </c>
      <c r="F3161">
        <v>54.95</v>
      </c>
      <c r="G3161">
        <v>91.649200957695797</v>
      </c>
      <c r="H3161">
        <v>82.061055939272507</v>
      </c>
      <c r="I3161">
        <v>44.758526672235398</v>
      </c>
      <c r="J3161">
        <v>20.736796614864101</v>
      </c>
      <c r="K3161">
        <v>36.309057355244903</v>
      </c>
      <c r="L3161">
        <v>32.761193228722497</v>
      </c>
      <c r="M3161">
        <v>96.137402288774098</v>
      </c>
      <c r="N3161">
        <v>0.89743589743589702</v>
      </c>
      <c r="O3161">
        <v>2.5477707006369399</v>
      </c>
      <c r="P3161">
        <v>120.682730923694</v>
      </c>
      <c r="Q3161">
        <v>0.15107878367987301</v>
      </c>
    </row>
    <row r="3162" spans="1:17" hidden="1" x14ac:dyDescent="0.3">
      <c r="A3162" t="s">
        <v>6538</v>
      </c>
      <c r="B3162" t="s">
        <v>6539</v>
      </c>
      <c r="C3162" t="str">
        <f>IFERROR(VLOOKUP(Table1[[#This Row],[Ticker]],[1]!Table2[[Symbol]:[Industry]],2,FALSE),"-")</f>
        <v>-</v>
      </c>
      <c r="D3162" t="s">
        <v>1489</v>
      </c>
      <c r="E3162">
        <v>76.475030000000004</v>
      </c>
      <c r="F3162">
        <v>258.2</v>
      </c>
      <c r="G3162">
        <v>23.207036071736901</v>
      </c>
      <c r="H3162">
        <v>-7.0126886870734699</v>
      </c>
      <c r="I3162">
        <v>-17.522156393242199</v>
      </c>
      <c r="J3162">
        <v>-2.1545637221412699</v>
      </c>
      <c r="K3162">
        <v>264.62463273192299</v>
      </c>
      <c r="L3162">
        <v>255.034370074344</v>
      </c>
      <c r="M3162">
        <v>43.799522810783102</v>
      </c>
      <c r="N3162">
        <v>1.7740709174123701</v>
      </c>
      <c r="O3162">
        <v>40.9759876065065</v>
      </c>
      <c r="P3162">
        <v>61.375</v>
      </c>
      <c r="Q3162">
        <v>7.6324979445539995E-2</v>
      </c>
    </row>
    <row r="3163" spans="1:17" hidden="1" x14ac:dyDescent="0.3">
      <c r="A3163" t="s">
        <v>6540</v>
      </c>
      <c r="B3163" t="s">
        <v>6541</v>
      </c>
      <c r="C3163" t="str">
        <f>IFERROR(VLOOKUP(Table1[[#This Row],[Ticker]],[1]!Table2[[Symbol]:[Industry]],2,FALSE),"-")</f>
        <v>-</v>
      </c>
      <c r="D3163" t="s">
        <v>132</v>
      </c>
      <c r="E3163">
        <v>76.289231264999998</v>
      </c>
      <c r="F3163">
        <v>136.80000000000001</v>
      </c>
      <c r="G3163">
        <v>-2.542545222587</v>
      </c>
      <c r="H3163">
        <v>-7.2926452036583296</v>
      </c>
      <c r="I3163">
        <v>0.63850876441108895</v>
      </c>
      <c r="J3163">
        <v>-5.1738846615965199</v>
      </c>
      <c r="K3163">
        <v>147.107677612001</v>
      </c>
      <c r="L3163">
        <v>132.44564353247401</v>
      </c>
      <c r="M3163">
        <v>41.6223311163535</v>
      </c>
      <c r="N3163">
        <v>1.2143150441450601</v>
      </c>
      <c r="O3163">
        <v>33.004385964912203</v>
      </c>
      <c r="P3163">
        <v>74.267515923566805</v>
      </c>
      <c r="Q3163">
        <v>7.1947735089650994E-2</v>
      </c>
    </row>
    <row r="3164" spans="1:17" hidden="1" x14ac:dyDescent="0.3">
      <c r="A3164" t="s">
        <v>6542</v>
      </c>
      <c r="B3164" t="s">
        <v>6543</v>
      </c>
      <c r="C3164" t="str">
        <f>IFERROR(VLOOKUP(Table1[[#This Row],[Ticker]],[1]!Table2[[Symbol]:[Industry]],2,FALSE),"-")</f>
        <v>-</v>
      </c>
      <c r="D3164" t="s">
        <v>54</v>
      </c>
      <c r="E3164">
        <v>76.05</v>
      </c>
      <c r="F3164">
        <v>61.95</v>
      </c>
      <c r="G3164">
        <v>-86.220814001935295</v>
      </c>
      <c r="H3164">
        <v>-15.070973937704499</v>
      </c>
      <c r="I3164">
        <v>-69.653363944530696</v>
      </c>
      <c r="J3164">
        <v>-9.0699119204590399</v>
      </c>
      <c r="M3164">
        <v>33.579110142772102</v>
      </c>
      <c r="O3164">
        <v>157.30427764326001</v>
      </c>
      <c r="P3164">
        <v>1.55737704918033</v>
      </c>
    </row>
    <row r="3165" spans="1:17" hidden="1" x14ac:dyDescent="0.3">
      <c r="A3165" t="s">
        <v>6544</v>
      </c>
      <c r="B3165" t="s">
        <v>6545</v>
      </c>
      <c r="C3165" t="str">
        <f>IFERROR(VLOOKUP(Table1[[#This Row],[Ticker]],[1]!Table2[[Symbol]:[Industry]],2,FALSE),"-")</f>
        <v>-</v>
      </c>
      <c r="D3165" t="s">
        <v>46</v>
      </c>
      <c r="E3165">
        <v>76.020432600000007</v>
      </c>
      <c r="F3165">
        <v>98</v>
      </c>
      <c r="G3165">
        <v>14.0321634646579</v>
      </c>
      <c r="H3165">
        <v>1.7028890977264299</v>
      </c>
      <c r="I3165">
        <v>75.9954585529441</v>
      </c>
      <c r="J3165">
        <v>2.5737180029229201</v>
      </c>
      <c r="K3165">
        <v>96.805557137703801</v>
      </c>
      <c r="L3165">
        <v>76.807127171064593</v>
      </c>
      <c r="M3165">
        <v>44.264483411733998</v>
      </c>
      <c r="N3165">
        <v>0.414462081128747</v>
      </c>
      <c r="O3165">
        <v>16.326530612244799</v>
      </c>
      <c r="P3165">
        <v>117.777777777777</v>
      </c>
    </row>
    <row r="3166" spans="1:17" hidden="1" x14ac:dyDescent="0.3">
      <c r="A3166" t="s">
        <v>6546</v>
      </c>
      <c r="B3166" t="s">
        <v>6547</v>
      </c>
      <c r="C3166" t="str">
        <f>IFERROR(VLOOKUP(Table1[[#This Row],[Ticker]],[1]!Table2[[Symbol]:[Industry]],2,FALSE),"-")</f>
        <v>-</v>
      </c>
      <c r="D3166" t="s">
        <v>443</v>
      </c>
      <c r="E3166">
        <v>75.908978759999997</v>
      </c>
      <c r="F3166">
        <v>37.520000000000003</v>
      </c>
      <c r="G3166">
        <v>90.381674712363605</v>
      </c>
      <c r="H3166">
        <v>-13.0248321863741</v>
      </c>
      <c r="I3166">
        <v>0.78475015479236798</v>
      </c>
      <c r="J3166">
        <v>-7.2609982622258604</v>
      </c>
      <c r="K3166">
        <v>37.256872001234498</v>
      </c>
      <c r="L3166">
        <v>32.338242852369397</v>
      </c>
      <c r="M3166">
        <v>45.392706108019901</v>
      </c>
      <c r="N3166">
        <v>0.71177798802689995</v>
      </c>
      <c r="O3166">
        <v>30.3304904051172</v>
      </c>
      <c r="P3166">
        <v>156.98630136986301</v>
      </c>
      <c r="Q3166">
        <v>5.5232696164944001E-2</v>
      </c>
    </row>
    <row r="3167" spans="1:17" hidden="1" x14ac:dyDescent="0.3">
      <c r="A3167" t="s">
        <v>6548</v>
      </c>
      <c r="B3167" t="s">
        <v>6549</v>
      </c>
      <c r="C3167" t="str">
        <f>IFERROR(VLOOKUP(Table1[[#This Row],[Ticker]],[1]!Table2[[Symbol]:[Industry]],2,FALSE),"-")</f>
        <v>-</v>
      </c>
      <c r="D3167" t="s">
        <v>121</v>
      </c>
      <c r="E3167">
        <v>75.88</v>
      </c>
      <c r="F3167">
        <v>1869.9</v>
      </c>
      <c r="G3167">
        <v>85.774051883512797</v>
      </c>
      <c r="H3167">
        <v>-2.9467797813708798</v>
      </c>
      <c r="I3167">
        <v>-1.7523228405934601</v>
      </c>
      <c r="J3167">
        <v>-4.2665237243086498</v>
      </c>
      <c r="K3167">
        <v>1905.6169920846201</v>
      </c>
      <c r="L3167">
        <v>1643.1408669724201</v>
      </c>
      <c r="M3167">
        <v>40.806457329283198</v>
      </c>
      <c r="N3167">
        <v>0.73742876823846204</v>
      </c>
      <c r="O3167">
        <v>32.306540456708902</v>
      </c>
      <c r="P3167">
        <v>121.289940828402</v>
      </c>
      <c r="Q3167">
        <v>9.7079967407022003E-2</v>
      </c>
    </row>
    <row r="3168" spans="1:17" hidden="1" x14ac:dyDescent="0.3">
      <c r="A3168" t="s">
        <v>6550</v>
      </c>
      <c r="B3168" t="s">
        <v>6551</v>
      </c>
      <c r="C3168" t="str">
        <f>IFERROR(VLOOKUP(Table1[[#This Row],[Ticker]],[1]!Table2[[Symbol]:[Industry]],2,FALSE),"-")</f>
        <v>-</v>
      </c>
      <c r="D3168" t="s">
        <v>138</v>
      </c>
      <c r="E3168">
        <v>75.798396600000004</v>
      </c>
      <c r="F3168">
        <v>48.98</v>
      </c>
      <c r="G3168">
        <v>-14.993949057966301</v>
      </c>
      <c r="H3168">
        <v>-13.2169134861386</v>
      </c>
      <c r="I3168">
        <v>-34.385416749021502</v>
      </c>
      <c r="J3168">
        <v>-3.1046808347393502</v>
      </c>
      <c r="K3168">
        <v>55.741717788587501</v>
      </c>
      <c r="L3168">
        <v>59.714442187744297</v>
      </c>
      <c r="M3168">
        <v>41.8295409430904</v>
      </c>
      <c r="N3168">
        <v>0.69248172586303003</v>
      </c>
      <c r="O3168">
        <v>55.512454062882803</v>
      </c>
      <c r="P3168">
        <v>39.345661450924503</v>
      </c>
      <c r="Q3168">
        <v>0.101675259725268</v>
      </c>
    </row>
    <row r="3169" spans="1:17" hidden="1" x14ac:dyDescent="0.3">
      <c r="A3169" t="s">
        <v>6552</v>
      </c>
      <c r="B3169" t="s">
        <v>6553</v>
      </c>
      <c r="C3169" t="str">
        <f>IFERROR(VLOOKUP(Table1[[#This Row],[Ticker]],[1]!Table2[[Symbol]:[Industry]],2,FALSE),"-")</f>
        <v>-</v>
      </c>
      <c r="D3169" t="s">
        <v>138</v>
      </c>
      <c r="E3169">
        <v>75.577266229999907</v>
      </c>
      <c r="F3169">
        <v>240.05</v>
      </c>
      <c r="G3169">
        <v>75.525481538048794</v>
      </c>
      <c r="H3169">
        <v>53.423880596495302</v>
      </c>
      <c r="I3169">
        <v>41.4121252196108</v>
      </c>
      <c r="J3169">
        <v>-8.5585122059631793</v>
      </c>
      <c r="K3169">
        <v>184.90973762586299</v>
      </c>
      <c r="L3169">
        <v>153.14934349991</v>
      </c>
      <c r="M3169">
        <v>73.914457644676006</v>
      </c>
      <c r="N3169">
        <v>3.58835855041939</v>
      </c>
      <c r="O3169">
        <v>24.9739637575505</v>
      </c>
      <c r="P3169">
        <v>135.11263467188999</v>
      </c>
      <c r="Q3169">
        <v>0.103153951243227</v>
      </c>
    </row>
    <row r="3170" spans="1:17" hidden="1" x14ac:dyDescent="0.3">
      <c r="A3170" t="s">
        <v>6554</v>
      </c>
      <c r="B3170" t="s">
        <v>6555</v>
      </c>
      <c r="C3170" t="str">
        <f>IFERROR(VLOOKUP(Table1[[#This Row],[Ticker]],[1]!Table2[[Symbol]:[Industry]],2,FALSE),"-")</f>
        <v>-</v>
      </c>
      <c r="D3170" t="s">
        <v>163</v>
      </c>
      <c r="E3170">
        <v>75.437917380000002</v>
      </c>
      <c r="F3170">
        <v>80.17</v>
      </c>
      <c r="G3170">
        <v>38.126603478538101</v>
      </c>
      <c r="H3170">
        <v>-16.2256259640147</v>
      </c>
      <c r="I3170">
        <v>-29.611594584079999</v>
      </c>
      <c r="J3170">
        <v>-2.6210341538997901</v>
      </c>
      <c r="K3170">
        <v>87.740121266098598</v>
      </c>
      <c r="L3170">
        <v>85.190875772967502</v>
      </c>
      <c r="M3170">
        <v>44.382594765514</v>
      </c>
      <c r="N3170">
        <v>0.79391352401920601</v>
      </c>
      <c r="O3170">
        <v>57.615067980541298</v>
      </c>
      <c r="P3170">
        <v>74.282608695652101</v>
      </c>
      <c r="Q3170">
        <v>0.17571032059230901</v>
      </c>
    </row>
    <row r="3171" spans="1:17" hidden="1" x14ac:dyDescent="0.3">
      <c r="A3171" t="s">
        <v>6556</v>
      </c>
      <c r="B3171" t="s">
        <v>6557</v>
      </c>
      <c r="C3171" t="str">
        <f>IFERROR(VLOOKUP(Table1[[#This Row],[Ticker]],[1]!Table2[[Symbol]:[Industry]],2,FALSE),"-")</f>
        <v>-</v>
      </c>
      <c r="D3171" t="s">
        <v>627</v>
      </c>
      <c r="E3171">
        <v>75.313207746000003</v>
      </c>
      <c r="F3171">
        <v>53.21</v>
      </c>
      <c r="G3171">
        <v>2.3491860833837701</v>
      </c>
      <c r="H3171">
        <v>3.6907263297301198</v>
      </c>
      <c r="I3171">
        <v>10.0247119882749</v>
      </c>
      <c r="J3171">
        <v>9.8459307929625393</v>
      </c>
      <c r="K3171">
        <v>46.656351837455702</v>
      </c>
      <c r="L3171">
        <v>43.895079738430603</v>
      </c>
      <c r="M3171">
        <v>70.025197149636995</v>
      </c>
      <c r="N3171">
        <v>1.42109720275997</v>
      </c>
      <c r="O3171">
        <v>22.1386957338846</v>
      </c>
      <c r="P3171">
        <v>61.095973357553703</v>
      </c>
      <c r="Q3171">
        <v>2.9319580906818E-2</v>
      </c>
    </row>
    <row r="3172" spans="1:17" hidden="1" x14ac:dyDescent="0.3">
      <c r="A3172" t="s">
        <v>6558</v>
      </c>
      <c r="B3172" t="s">
        <v>6559</v>
      </c>
      <c r="C3172" t="str">
        <f>IFERROR(VLOOKUP(Table1[[#This Row],[Ticker]],[1]!Table2[[Symbol]:[Industry]],2,FALSE),"-")</f>
        <v>-</v>
      </c>
      <c r="D3172" t="s">
        <v>627</v>
      </c>
      <c r="E3172">
        <v>75.292385999999993</v>
      </c>
      <c r="F3172">
        <v>77.92</v>
      </c>
      <c r="G3172">
        <v>22.414477808539399</v>
      </c>
      <c r="H3172">
        <v>-5.4037195375048199</v>
      </c>
      <c r="I3172">
        <v>-4.1686511386151404</v>
      </c>
      <c r="J3172">
        <v>-7.4034538423529099</v>
      </c>
      <c r="K3172">
        <v>79.420226728648103</v>
      </c>
      <c r="L3172">
        <v>74.921558031669406</v>
      </c>
      <c r="M3172">
        <v>43.166859630822501</v>
      </c>
      <c r="N3172">
        <v>0.77572868480343504</v>
      </c>
      <c r="O3172">
        <v>21.791581108829501</v>
      </c>
      <c r="P3172">
        <v>66.495726495726501</v>
      </c>
      <c r="Q3172">
        <v>5.9709541720487001E-2</v>
      </c>
    </row>
    <row r="3173" spans="1:17" hidden="1" x14ac:dyDescent="0.3">
      <c r="A3173" t="s">
        <v>6560</v>
      </c>
      <c r="B3173" t="s">
        <v>6561</v>
      </c>
      <c r="C3173" t="str">
        <f>IFERROR(VLOOKUP(Table1[[#This Row],[Ticker]],[1]!Table2[[Symbol]:[Industry]],2,FALSE),"-")</f>
        <v>-</v>
      </c>
      <c r="D3173" t="s">
        <v>535</v>
      </c>
      <c r="E3173">
        <v>75.223582640000004</v>
      </c>
      <c r="F3173">
        <v>16.54</v>
      </c>
      <c r="G3173">
        <v>-49.817094227824001</v>
      </c>
      <c r="H3173">
        <v>10.9043336494451</v>
      </c>
      <c r="I3173">
        <v>-2.0521947283539799</v>
      </c>
      <c r="J3173">
        <v>14.8703687206262</v>
      </c>
      <c r="K3173">
        <v>14.7732834614865</v>
      </c>
      <c r="L3173">
        <v>14.757676439408399</v>
      </c>
      <c r="M3173">
        <v>79.226585572056706</v>
      </c>
      <c r="N3173">
        <v>1.3629176678969399</v>
      </c>
      <c r="O3173">
        <v>56.8923821039903</v>
      </c>
      <c r="P3173">
        <v>59.806763285024097</v>
      </c>
      <c r="Q3173">
        <v>0.143891242056297</v>
      </c>
    </row>
    <row r="3174" spans="1:17" hidden="1" x14ac:dyDescent="0.3">
      <c r="A3174" t="s">
        <v>6562</v>
      </c>
      <c r="B3174" t="s">
        <v>6563</v>
      </c>
      <c r="C3174" t="str">
        <f>IFERROR(VLOOKUP(Table1[[#This Row],[Ticker]],[1]!Table2[[Symbol]:[Industry]],2,FALSE),"-")</f>
        <v>-</v>
      </c>
      <c r="D3174" t="s">
        <v>895</v>
      </c>
      <c r="E3174">
        <v>75.202875000000006</v>
      </c>
      <c r="F3174">
        <v>44.25</v>
      </c>
      <c r="G3174">
        <v>43.481089917041999</v>
      </c>
      <c r="H3174">
        <v>4.0420500143912399</v>
      </c>
      <c r="I3174">
        <v>-7.9796572403534398</v>
      </c>
      <c r="J3174">
        <v>3.7790308132506301</v>
      </c>
      <c r="K3174">
        <v>40.413270571532401</v>
      </c>
      <c r="L3174">
        <v>34.386546345748101</v>
      </c>
      <c r="M3174">
        <v>64.076428892575393</v>
      </c>
      <c r="N3174">
        <v>0.77702702702702697</v>
      </c>
      <c r="O3174">
        <v>9.2655367231638301</v>
      </c>
      <c r="P3174">
        <v>91.144708423326094</v>
      </c>
      <c r="Q3174">
        <v>0.118270676701258</v>
      </c>
    </row>
    <row r="3175" spans="1:17" hidden="1" x14ac:dyDescent="0.3">
      <c r="A3175" t="s">
        <v>6564</v>
      </c>
      <c r="B3175" t="s">
        <v>6565</v>
      </c>
      <c r="C3175" t="str">
        <f>IFERROR(VLOOKUP(Table1[[#This Row],[Ticker]],[1]!Table2[[Symbol]:[Industry]],2,FALSE),"-")</f>
        <v>-</v>
      </c>
      <c r="D3175" t="s">
        <v>6566</v>
      </c>
      <c r="E3175">
        <v>75.155293200000003</v>
      </c>
      <c r="F3175">
        <v>48.96</v>
      </c>
      <c r="G3175">
        <v>130.56350078691699</v>
      </c>
      <c r="H3175">
        <v>96.016348246070905</v>
      </c>
      <c r="I3175">
        <v>80.062429725695907</v>
      </c>
      <c r="J3175">
        <v>0.57495882600223902</v>
      </c>
      <c r="K3175">
        <v>34.963424160333801</v>
      </c>
      <c r="L3175">
        <v>26.684363650942799</v>
      </c>
      <c r="M3175">
        <v>83.291294881320994</v>
      </c>
      <c r="N3175">
        <v>2.7001251239334301</v>
      </c>
      <c r="O3175">
        <v>16.727941176470502</v>
      </c>
      <c r="P3175">
        <v>238.82352941176401</v>
      </c>
      <c r="Q3175">
        <v>7.4691812933153995E-2</v>
      </c>
    </row>
    <row r="3176" spans="1:17" hidden="1" x14ac:dyDescent="0.3">
      <c r="A3176" t="s">
        <v>6567</v>
      </c>
      <c r="B3176" t="s">
        <v>6568</v>
      </c>
      <c r="C3176" t="str">
        <f>IFERROR(VLOOKUP(Table1[[#This Row],[Ticker]],[1]!Table2[[Symbol]:[Industry]],2,FALSE),"-")</f>
        <v>-</v>
      </c>
      <c r="D3176" t="s">
        <v>741</v>
      </c>
      <c r="E3176">
        <v>74.910257103000006</v>
      </c>
      <c r="F3176">
        <v>686.13</v>
      </c>
      <c r="G3176">
        <v>19.367032378545201</v>
      </c>
      <c r="H3176">
        <v>-2.9713374433084598</v>
      </c>
      <c r="I3176">
        <v>-15.6179868617038</v>
      </c>
      <c r="J3176">
        <v>-1.26158087551665</v>
      </c>
      <c r="K3176">
        <v>708.18512939132302</v>
      </c>
      <c r="L3176">
        <v>661.955470004517</v>
      </c>
      <c r="M3176">
        <v>87.496234820458398</v>
      </c>
      <c r="N3176">
        <v>1.40735912688704</v>
      </c>
      <c r="O3176">
        <v>30.7317855216941</v>
      </c>
      <c r="P3176">
        <v>52.307487402606</v>
      </c>
      <c r="Q3176">
        <v>2.3985275242898001E-2</v>
      </c>
    </row>
    <row r="3177" spans="1:17" hidden="1" x14ac:dyDescent="0.3">
      <c r="A3177" t="s">
        <v>6569</v>
      </c>
      <c r="B3177" t="s">
        <v>6570</v>
      </c>
      <c r="C3177" t="str">
        <f>IFERROR(VLOOKUP(Table1[[#This Row],[Ticker]],[1]!Table2[[Symbol]:[Industry]],2,FALSE),"-")</f>
        <v>-</v>
      </c>
      <c r="D3177" t="s">
        <v>1665</v>
      </c>
      <c r="E3177">
        <v>74.8</v>
      </c>
      <c r="F3177">
        <v>1.32</v>
      </c>
      <c r="G3177">
        <v>134.96647003400099</v>
      </c>
      <c r="H3177">
        <v>19.872207880477202</v>
      </c>
      <c r="I3177">
        <v>39.258058022440103</v>
      </c>
      <c r="J3177">
        <v>-6.21797955082058</v>
      </c>
      <c r="K3177">
        <v>1.1703277356062201</v>
      </c>
      <c r="L3177">
        <v>0.95639360433490195</v>
      </c>
      <c r="M3177">
        <v>66.546482879320195</v>
      </c>
      <c r="N3177">
        <v>1.1861858337984901</v>
      </c>
      <c r="O3177">
        <v>9.0909090909090793</v>
      </c>
      <c r="P3177">
        <v>169.38775510203999</v>
      </c>
      <c r="Q3177">
        <v>0.102135643306068</v>
      </c>
    </row>
    <row r="3178" spans="1:17" hidden="1" x14ac:dyDescent="0.3">
      <c r="A3178" t="s">
        <v>6571</v>
      </c>
      <c r="B3178" t="s">
        <v>6572</v>
      </c>
      <c r="C3178" t="str">
        <f>IFERROR(VLOOKUP(Table1[[#This Row],[Ticker]],[1]!Table2[[Symbol]:[Industry]],2,FALSE),"-")</f>
        <v>-</v>
      </c>
      <c r="D3178" t="s">
        <v>773</v>
      </c>
      <c r="E3178">
        <v>74.784959999999998</v>
      </c>
      <c r="F3178">
        <v>72</v>
      </c>
      <c r="G3178">
        <v>-31.604571914578099</v>
      </c>
      <c r="H3178">
        <v>-3.9152799271110301</v>
      </c>
      <c r="I3178">
        <v>-18.777075354267598</v>
      </c>
      <c r="J3178">
        <v>-5.1710901509713896</v>
      </c>
      <c r="K3178">
        <v>75.065761806564794</v>
      </c>
      <c r="L3178">
        <v>73.717338658570199</v>
      </c>
      <c r="M3178">
        <v>38.036701370288398</v>
      </c>
      <c r="N3178">
        <v>1.22469138998842</v>
      </c>
      <c r="O3178">
        <v>59.3055555555555</v>
      </c>
      <c r="P3178">
        <v>24.459809853068201</v>
      </c>
      <c r="Q3178">
        <v>0.13092608025226901</v>
      </c>
    </row>
    <row r="3179" spans="1:17" hidden="1" x14ac:dyDescent="0.3">
      <c r="A3179" t="s">
        <v>6573</v>
      </c>
      <c r="B3179" t="s">
        <v>6574</v>
      </c>
      <c r="C3179" t="str">
        <f>IFERROR(VLOOKUP(Table1[[#This Row],[Ticker]],[1]!Table2[[Symbol]:[Industry]],2,FALSE),"-")</f>
        <v>-</v>
      </c>
      <c r="D3179" t="s">
        <v>933</v>
      </c>
      <c r="E3179">
        <v>74.661004599999998</v>
      </c>
      <c r="F3179">
        <v>38.590000000000003</v>
      </c>
      <c r="G3179">
        <v>314.52968842480499</v>
      </c>
      <c r="H3179">
        <v>12.1918551069567</v>
      </c>
      <c r="I3179">
        <v>186.681206913111</v>
      </c>
      <c r="J3179">
        <v>9.7360062277732293</v>
      </c>
      <c r="K3179">
        <v>29.774718201485399</v>
      </c>
      <c r="L3179">
        <v>20.128508223732801</v>
      </c>
      <c r="M3179">
        <v>88.166842533354199</v>
      </c>
      <c r="N3179">
        <v>0.41341241217464803</v>
      </c>
      <c r="O3179">
        <v>0</v>
      </c>
      <c r="P3179">
        <v>411.12582781456899</v>
      </c>
      <c r="Q3179">
        <v>0.11837681867675801</v>
      </c>
    </row>
    <row r="3180" spans="1:17" hidden="1" x14ac:dyDescent="0.3">
      <c r="A3180" t="s">
        <v>6575</v>
      </c>
      <c r="B3180" t="s">
        <v>6576</v>
      </c>
      <c r="C3180" t="str">
        <f>IFERROR(VLOOKUP(Table1[[#This Row],[Ticker]],[1]!Table2[[Symbol]:[Industry]],2,FALSE),"-")</f>
        <v>-</v>
      </c>
      <c r="D3180" t="s">
        <v>257</v>
      </c>
      <c r="E3180">
        <v>74.655000000000001</v>
      </c>
      <c r="F3180">
        <v>1088.6500000000001</v>
      </c>
      <c r="G3180">
        <v>102.618773470536</v>
      </c>
      <c r="H3180">
        <v>68.029435898361001</v>
      </c>
      <c r="I3180">
        <v>35.861462839549297</v>
      </c>
      <c r="J3180">
        <v>20.954915986746599</v>
      </c>
      <c r="K3180">
        <v>694.19349348857304</v>
      </c>
      <c r="L3180">
        <v>601.77537591902296</v>
      </c>
      <c r="M3180">
        <v>96.808550647975096</v>
      </c>
      <c r="N3180">
        <v>3.0603060306030598</v>
      </c>
      <c r="O3180">
        <v>0</v>
      </c>
      <c r="P3180">
        <v>183.31815224463199</v>
      </c>
    </row>
    <row r="3181" spans="1:17" hidden="1" x14ac:dyDescent="0.3">
      <c r="A3181" t="s">
        <v>6577</v>
      </c>
      <c r="B3181" t="s">
        <v>6578</v>
      </c>
      <c r="C3181" t="str">
        <f>IFERROR(VLOOKUP(Table1[[#This Row],[Ticker]],[1]!Table2[[Symbol]:[Industry]],2,FALSE),"-")</f>
        <v>-</v>
      </c>
      <c r="D3181" t="s">
        <v>640</v>
      </c>
      <c r="E3181">
        <v>74.546103000000002</v>
      </c>
      <c r="F3181">
        <v>59.36</v>
      </c>
      <c r="G3181">
        <v>46.224810748497603</v>
      </c>
      <c r="H3181">
        <v>-11.6558614451053</v>
      </c>
      <c r="I3181">
        <v>-3.0870491365286998</v>
      </c>
      <c r="J3181">
        <v>-2.1812085132384298</v>
      </c>
      <c r="K3181">
        <v>63.200699983324199</v>
      </c>
      <c r="L3181">
        <v>55.521169484390697</v>
      </c>
      <c r="M3181">
        <v>46.750400641457503</v>
      </c>
      <c r="N3181">
        <v>0.22911865905114701</v>
      </c>
      <c r="O3181">
        <v>30.3908355795148</v>
      </c>
      <c r="P3181">
        <v>83.777089783281696</v>
      </c>
      <c r="Q3181">
        <v>5.0332097203979E-2</v>
      </c>
    </row>
    <row r="3182" spans="1:17" hidden="1" x14ac:dyDescent="0.3">
      <c r="A3182" t="s">
        <v>6579</v>
      </c>
      <c r="B3182" t="s">
        <v>6580</v>
      </c>
      <c r="C3182" t="str">
        <f>IFERROR(VLOOKUP(Table1[[#This Row],[Ticker]],[1]!Table2[[Symbol]:[Industry]],2,FALSE),"-")</f>
        <v>-</v>
      </c>
      <c r="D3182" t="s">
        <v>21</v>
      </c>
      <c r="E3182">
        <v>74.522559999999999</v>
      </c>
      <c r="F3182">
        <v>136</v>
      </c>
      <c r="G3182">
        <v>-71.649563721273196</v>
      </c>
      <c r="H3182">
        <v>11.2929935893562</v>
      </c>
      <c r="I3182">
        <v>-33.212000654515002</v>
      </c>
      <c r="J3182">
        <v>-0.58417673391918201</v>
      </c>
      <c r="K3182">
        <v>146.453920271047</v>
      </c>
      <c r="L3182">
        <v>152.936564141329</v>
      </c>
      <c r="M3182">
        <v>48.648589862730198</v>
      </c>
      <c r="N3182">
        <v>3.4790697674418598</v>
      </c>
      <c r="O3182">
        <v>74.448529411764696</v>
      </c>
      <c r="P3182">
        <v>22.357174988753901</v>
      </c>
    </row>
    <row r="3183" spans="1:17" hidden="1" x14ac:dyDescent="0.3">
      <c r="A3183" t="s">
        <v>6581</v>
      </c>
      <c r="B3183" t="s">
        <v>6582</v>
      </c>
      <c r="C3183" t="str">
        <f>IFERROR(VLOOKUP(Table1[[#This Row],[Ticker]],[1]!Table2[[Symbol]:[Industry]],2,FALSE),"-")</f>
        <v>-</v>
      </c>
      <c r="D3183" t="s">
        <v>706</v>
      </c>
      <c r="E3183">
        <v>74.355718319999994</v>
      </c>
      <c r="F3183">
        <v>49.64</v>
      </c>
      <c r="G3183">
        <v>71.938129953029403</v>
      </c>
      <c r="H3183">
        <v>-9.4122085852702306E-2</v>
      </c>
      <c r="I3183">
        <v>9.0814225399855193</v>
      </c>
      <c r="J3183">
        <v>-1.2495759734629099</v>
      </c>
      <c r="K3183">
        <v>46.898499921642703</v>
      </c>
      <c r="L3183">
        <v>41.142957009682398</v>
      </c>
      <c r="M3183">
        <v>73.683903993248606</v>
      </c>
      <c r="N3183">
        <v>1.5205070179876501</v>
      </c>
      <c r="O3183">
        <v>21.958098307816201</v>
      </c>
      <c r="P3183">
        <v>104.279835390946</v>
      </c>
      <c r="Q3183">
        <v>0.117253235569147</v>
      </c>
    </row>
    <row r="3184" spans="1:17" hidden="1" x14ac:dyDescent="0.3">
      <c r="A3184" t="s">
        <v>6583</v>
      </c>
      <c r="B3184" t="s">
        <v>6584</v>
      </c>
      <c r="C3184" t="str">
        <f>IFERROR(VLOOKUP(Table1[[#This Row],[Ticker]],[1]!Table2[[Symbol]:[Industry]],2,FALSE),"-")</f>
        <v>-</v>
      </c>
      <c r="D3184" t="s">
        <v>474</v>
      </c>
      <c r="E3184">
        <v>74.342433999999997</v>
      </c>
      <c r="F3184">
        <v>152.30000000000001</v>
      </c>
      <c r="G3184">
        <v>-59.774775986917497</v>
      </c>
      <c r="H3184">
        <v>-8.4961922783159096</v>
      </c>
      <c r="I3184">
        <v>-18.221030403643699</v>
      </c>
      <c r="J3184">
        <v>2.7261680936670301</v>
      </c>
      <c r="K3184">
        <v>155.86927318380501</v>
      </c>
      <c r="L3184">
        <v>167.63095472213999</v>
      </c>
      <c r="M3184">
        <v>44.975157370593998</v>
      </c>
      <c r="N3184">
        <v>0.69283591267807698</v>
      </c>
      <c r="O3184">
        <v>60.472751149047902</v>
      </c>
      <c r="P3184">
        <v>17.1538461538461</v>
      </c>
      <c r="Q3184">
        <v>0.104355675151831</v>
      </c>
    </row>
    <row r="3185" spans="1:17" hidden="1" x14ac:dyDescent="0.3">
      <c r="A3185" t="s">
        <v>6585</v>
      </c>
      <c r="B3185" t="s">
        <v>6586</v>
      </c>
      <c r="C3185" t="str">
        <f>IFERROR(VLOOKUP(Table1[[#This Row],[Ticker]],[1]!Table2[[Symbol]:[Industry]],2,FALSE),"-")</f>
        <v>-</v>
      </c>
      <c r="D3185" t="s">
        <v>1670</v>
      </c>
      <c r="E3185">
        <v>74.215319454999999</v>
      </c>
      <c r="F3185">
        <v>6246.45</v>
      </c>
      <c r="G3185">
        <v>-11.164863110635199</v>
      </c>
      <c r="H3185">
        <v>-9.3302016030469101E-2</v>
      </c>
      <c r="I3185">
        <v>-1.7683766407131001</v>
      </c>
      <c r="J3185">
        <v>-0.82234332435151503</v>
      </c>
      <c r="K3185">
        <v>6293.3417468316702</v>
      </c>
      <c r="L3185">
        <v>6020.8290583944599</v>
      </c>
      <c r="M3185">
        <v>54.002539861815002</v>
      </c>
      <c r="N3185">
        <v>0.85816575768728798</v>
      </c>
      <c r="O3185">
        <v>6.3163877082182696</v>
      </c>
      <c r="P3185">
        <v>24.8041958041957</v>
      </c>
      <c r="Q3185">
        <v>-2.6802431944266999E-2</v>
      </c>
    </row>
    <row r="3186" spans="1:17" hidden="1" x14ac:dyDescent="0.3">
      <c r="A3186" t="s">
        <v>6587</v>
      </c>
      <c r="B3186" t="s">
        <v>6588</v>
      </c>
      <c r="C3186" t="str">
        <f>IFERROR(VLOOKUP(Table1[[#This Row],[Ticker]],[1]!Table2[[Symbol]:[Industry]],2,FALSE),"-")</f>
        <v>-</v>
      </c>
      <c r="D3186" t="s">
        <v>627</v>
      </c>
      <c r="E3186">
        <v>74.146450999999999</v>
      </c>
      <c r="F3186">
        <v>191.2</v>
      </c>
      <c r="G3186">
        <v>27.816346982319299</v>
      </c>
      <c r="H3186">
        <v>3.9723367041404001</v>
      </c>
      <c r="I3186">
        <v>18.403187716320101</v>
      </c>
      <c r="J3186">
        <v>-0.268387260234974</v>
      </c>
      <c r="K3186">
        <v>173.61996918914099</v>
      </c>
      <c r="L3186">
        <v>153.49910403792501</v>
      </c>
      <c r="M3186">
        <v>51.374948385932399</v>
      </c>
      <c r="N3186">
        <v>2.01327842675855</v>
      </c>
      <c r="O3186">
        <v>27.615062761506199</v>
      </c>
      <c r="P3186">
        <v>79.362101313320807</v>
      </c>
      <c r="Q3186">
        <v>7.5822583516487005E-2</v>
      </c>
    </row>
    <row r="3187" spans="1:17" hidden="1" x14ac:dyDescent="0.3">
      <c r="A3187" t="s">
        <v>6589</v>
      </c>
      <c r="B3187" t="s">
        <v>6590</v>
      </c>
      <c r="C3187" t="str">
        <f>IFERROR(VLOOKUP(Table1[[#This Row],[Ticker]],[1]!Table2[[Symbol]:[Industry]],2,FALSE),"-")</f>
        <v>-</v>
      </c>
      <c r="D3187" t="s">
        <v>2256</v>
      </c>
      <c r="E3187">
        <v>74.007999999999996</v>
      </c>
      <c r="F3187">
        <v>168</v>
      </c>
      <c r="G3187">
        <v>-40.798235848351801</v>
      </c>
      <c r="H3187">
        <v>-11.165832093732901</v>
      </c>
      <c r="I3187">
        <v>-33.425854079377601</v>
      </c>
      <c r="J3187">
        <v>-6.46652967509565</v>
      </c>
      <c r="K3187">
        <v>172.973952339052</v>
      </c>
      <c r="L3187">
        <v>176.02109559493499</v>
      </c>
      <c r="M3187">
        <v>34.899989108346297</v>
      </c>
      <c r="N3187">
        <v>0.44758063746495103</v>
      </c>
      <c r="O3187">
        <v>63.273809523809497</v>
      </c>
      <c r="P3187">
        <v>35.2112676056338</v>
      </c>
      <c r="Q3187">
        <v>0.126473260664825</v>
      </c>
    </row>
    <row r="3188" spans="1:17" hidden="1" x14ac:dyDescent="0.3">
      <c r="A3188" t="s">
        <v>6591</v>
      </c>
      <c r="B3188" t="s">
        <v>6592</v>
      </c>
      <c r="C3188" t="str">
        <f>IFERROR(VLOOKUP(Table1[[#This Row],[Ticker]],[1]!Table2[[Symbol]:[Industry]],2,FALSE),"-")</f>
        <v>-</v>
      </c>
      <c r="D3188" t="s">
        <v>4636</v>
      </c>
      <c r="E3188">
        <v>73.914292799999998</v>
      </c>
      <c r="F3188">
        <v>55.85</v>
      </c>
      <c r="G3188">
        <v>3.9426605101915402</v>
      </c>
      <c r="H3188">
        <v>-5.0906280257548699</v>
      </c>
      <c r="I3188">
        <v>-14.483623768243399</v>
      </c>
      <c r="J3188">
        <v>3.0696694199269601</v>
      </c>
      <c r="K3188">
        <v>53.623280766523202</v>
      </c>
      <c r="L3188">
        <v>50.336143562500702</v>
      </c>
      <c r="M3188">
        <v>53.149686761788999</v>
      </c>
      <c r="N3188">
        <v>0.38492871690427699</v>
      </c>
      <c r="O3188">
        <v>18.137869292748402</v>
      </c>
      <c r="P3188">
        <v>46.549462083442599</v>
      </c>
    </row>
    <row r="3189" spans="1:17" hidden="1" x14ac:dyDescent="0.3">
      <c r="A3189" t="s">
        <v>6593</v>
      </c>
      <c r="B3189" t="s">
        <v>6594</v>
      </c>
      <c r="C3189" t="str">
        <f>IFERROR(VLOOKUP(Table1[[#This Row],[Ticker]],[1]!Table2[[Symbol]:[Industry]],2,FALSE),"-")</f>
        <v>-</v>
      </c>
      <c r="D3189" t="s">
        <v>1607</v>
      </c>
      <c r="E3189">
        <v>73.685219267999997</v>
      </c>
      <c r="F3189">
        <v>6</v>
      </c>
      <c r="G3189">
        <v>67.687781509410897</v>
      </c>
      <c r="H3189">
        <v>-14.989452198574099</v>
      </c>
      <c r="I3189">
        <v>5.1809789149351202</v>
      </c>
      <c r="J3189">
        <v>-10.6291542451635</v>
      </c>
      <c r="K3189">
        <v>6.2823959682029598</v>
      </c>
      <c r="L3189">
        <v>5.1991890171907897</v>
      </c>
      <c r="M3189">
        <v>23.8880495893094</v>
      </c>
      <c r="N3189">
        <v>0.100520759331552</v>
      </c>
      <c r="O3189">
        <v>47.3333333333333</v>
      </c>
      <c r="P3189">
        <v>118.181818181818</v>
      </c>
      <c r="Q3189">
        <v>9.4693038191611997E-2</v>
      </c>
    </row>
    <row r="3190" spans="1:17" hidden="1" x14ac:dyDescent="0.3">
      <c r="A3190" t="s">
        <v>6595</v>
      </c>
      <c r="B3190" t="s">
        <v>6596</v>
      </c>
      <c r="C3190" t="str">
        <f>IFERROR(VLOOKUP(Table1[[#This Row],[Ticker]],[1]!Table2[[Symbol]:[Industry]],2,FALSE),"-")</f>
        <v>-</v>
      </c>
      <c r="D3190" t="s">
        <v>535</v>
      </c>
      <c r="E3190">
        <v>73.606451250000006</v>
      </c>
      <c r="F3190">
        <v>35.5</v>
      </c>
      <c r="G3190">
        <v>23.000731275970999</v>
      </c>
      <c r="H3190">
        <v>-50.814687008752202</v>
      </c>
      <c r="I3190">
        <v>-67.783889851954896</v>
      </c>
      <c r="J3190">
        <v>7.1268129442835999</v>
      </c>
      <c r="K3190">
        <v>53.245866171724401</v>
      </c>
      <c r="L3190">
        <v>60.045933302218103</v>
      </c>
      <c r="M3190">
        <v>21.2954599205585</v>
      </c>
      <c r="N3190">
        <v>2.1998693863564398</v>
      </c>
      <c r="O3190">
        <v>172.05633802816899</v>
      </c>
      <c r="P3190">
        <v>57.149181053563503</v>
      </c>
      <c r="Q3190">
        <v>8.2571626133194007E-2</v>
      </c>
    </row>
    <row r="3191" spans="1:17" hidden="1" x14ac:dyDescent="0.3">
      <c r="A3191" t="s">
        <v>6597</v>
      </c>
      <c r="B3191" t="s">
        <v>6598</v>
      </c>
      <c r="C3191" t="str">
        <f>IFERROR(VLOOKUP(Table1[[#This Row],[Ticker]],[1]!Table2[[Symbol]:[Industry]],2,FALSE),"-")</f>
        <v>-</v>
      </c>
      <c r="D3191" t="s">
        <v>2943</v>
      </c>
      <c r="E3191">
        <v>73.57610536</v>
      </c>
      <c r="F3191">
        <v>83</v>
      </c>
      <c r="G3191">
        <v>6.5209367986589104</v>
      </c>
      <c r="H3191">
        <v>-14.261763411388699</v>
      </c>
      <c r="I3191">
        <v>-35.148893136353898</v>
      </c>
      <c r="J3191">
        <v>-10.5301226798651</v>
      </c>
      <c r="K3191">
        <v>93.953495300399794</v>
      </c>
      <c r="L3191">
        <v>93.669649194555504</v>
      </c>
      <c r="M3191">
        <v>32.130877046428203</v>
      </c>
      <c r="N3191">
        <v>0.66875653082549602</v>
      </c>
      <c r="O3191">
        <v>64.927710843373404</v>
      </c>
      <c r="P3191">
        <v>50.909090909090899</v>
      </c>
    </row>
    <row r="3192" spans="1:17" hidden="1" x14ac:dyDescent="0.3">
      <c r="A3192" t="s">
        <v>6599</v>
      </c>
      <c r="B3192" t="s">
        <v>6600</v>
      </c>
      <c r="C3192" t="str">
        <f>IFERROR(VLOOKUP(Table1[[#This Row],[Ticker]],[1]!Table2[[Symbol]:[Industry]],2,FALSE),"-")</f>
        <v>-</v>
      </c>
      <c r="D3192" t="s">
        <v>252</v>
      </c>
      <c r="E3192">
        <v>73.56</v>
      </c>
      <c r="F3192">
        <v>31.25</v>
      </c>
      <c r="G3192">
        <v>-12.4290523540586</v>
      </c>
      <c r="H3192">
        <v>-19.274119203592999</v>
      </c>
      <c r="I3192">
        <v>22.523120955336498</v>
      </c>
      <c r="J3192">
        <v>-1.5167225840901499</v>
      </c>
      <c r="K3192">
        <v>30.900946778234601</v>
      </c>
      <c r="L3192">
        <v>25.9546733345367</v>
      </c>
      <c r="M3192">
        <v>37.021503616165496</v>
      </c>
      <c r="N3192">
        <v>0.36194404408728997</v>
      </c>
      <c r="O3192">
        <v>23.8079999999999</v>
      </c>
      <c r="P3192">
        <v>72.176308539944898</v>
      </c>
      <c r="Q3192">
        <v>8.2613085858064997E-2</v>
      </c>
    </row>
    <row r="3193" spans="1:17" hidden="1" x14ac:dyDescent="0.3">
      <c r="A3193" t="s">
        <v>6601</v>
      </c>
      <c r="B3193" t="s">
        <v>6602</v>
      </c>
      <c r="C3193" t="str">
        <f>IFERROR(VLOOKUP(Table1[[#This Row],[Ticker]],[1]!Table2[[Symbol]:[Industry]],2,FALSE),"-")</f>
        <v>-</v>
      </c>
      <c r="D3193" t="s">
        <v>231</v>
      </c>
      <c r="E3193">
        <v>73.414734551999999</v>
      </c>
      <c r="F3193">
        <v>44.92</v>
      </c>
      <c r="G3193">
        <v>-1.0001774645613299</v>
      </c>
      <c r="H3193">
        <v>13.3763962006405</v>
      </c>
      <c r="I3193">
        <v>2.62314598759161E-3</v>
      </c>
      <c r="J3193">
        <v>-6.7638327118338202</v>
      </c>
      <c r="K3193">
        <v>41.530844035409203</v>
      </c>
      <c r="L3193">
        <v>40.183468486122599</v>
      </c>
      <c r="M3193">
        <v>66.786607727080295</v>
      </c>
      <c r="N3193">
        <v>1.26391162201187</v>
      </c>
      <c r="O3193">
        <v>43.855743544078301</v>
      </c>
      <c r="P3193">
        <v>70.798479087452407</v>
      </c>
      <c r="Q3193">
        <v>0.107648210358416</v>
      </c>
    </row>
    <row r="3194" spans="1:17" hidden="1" x14ac:dyDescent="0.3">
      <c r="A3194" t="s">
        <v>6603</v>
      </c>
      <c r="B3194" t="s">
        <v>6604</v>
      </c>
      <c r="C3194" t="str">
        <f>IFERROR(VLOOKUP(Table1[[#This Row],[Ticker]],[1]!Table2[[Symbol]:[Industry]],2,FALSE),"-")</f>
        <v>-</v>
      </c>
      <c r="D3194" t="s">
        <v>357</v>
      </c>
      <c r="E3194">
        <v>73.302840000000003</v>
      </c>
      <c r="F3194">
        <v>81</v>
      </c>
      <c r="G3194">
        <v>25.7238257848608</v>
      </c>
      <c r="H3194">
        <v>-9.8648992264153694</v>
      </c>
      <c r="I3194">
        <v>9.5218718986346094</v>
      </c>
      <c r="J3194">
        <v>-8.1654895665625808</v>
      </c>
      <c r="K3194">
        <v>74.331528373010798</v>
      </c>
      <c r="L3194">
        <v>72.306889158287206</v>
      </c>
      <c r="M3194">
        <v>56.617204564151997</v>
      </c>
      <c r="N3194">
        <v>1.03472682122366</v>
      </c>
      <c r="O3194">
        <v>22.629629629629601</v>
      </c>
      <c r="P3194">
        <v>74.006444683136394</v>
      </c>
      <c r="Q3194">
        <v>0.13326636377100001</v>
      </c>
    </row>
    <row r="3195" spans="1:17" hidden="1" x14ac:dyDescent="0.3">
      <c r="A3195" t="s">
        <v>6605</v>
      </c>
      <c r="B3195" t="s">
        <v>6606</v>
      </c>
      <c r="C3195" t="str">
        <f>IFERROR(VLOOKUP(Table1[[#This Row],[Ticker]],[1]!Table2[[Symbol]:[Industry]],2,FALSE),"-")</f>
        <v>-</v>
      </c>
      <c r="D3195" t="s">
        <v>5327</v>
      </c>
      <c r="E3195">
        <v>73.2027389</v>
      </c>
      <c r="F3195">
        <v>36.340000000000003</v>
      </c>
      <c r="G3195">
        <v>-35.131721180469199</v>
      </c>
      <c r="H3195">
        <v>-7.6891273543490604</v>
      </c>
      <c r="I3195">
        <v>-9.31535609366383</v>
      </c>
      <c r="J3195">
        <v>8.1581545544243692</v>
      </c>
      <c r="K3195">
        <v>39.698991841427798</v>
      </c>
      <c r="L3195">
        <v>40.120527770004998</v>
      </c>
      <c r="M3195">
        <v>48.715623259183502</v>
      </c>
      <c r="N3195">
        <v>0.62039209565101305</v>
      </c>
      <c r="O3195">
        <v>84.507429829388997</v>
      </c>
      <c r="P3195">
        <v>28.364535499823301</v>
      </c>
      <c r="Q3195">
        <v>0.142708659563511</v>
      </c>
    </row>
    <row r="3196" spans="1:17" hidden="1" x14ac:dyDescent="0.3">
      <c r="A3196" t="s">
        <v>6607</v>
      </c>
      <c r="B3196" t="s">
        <v>6608</v>
      </c>
      <c r="C3196" t="str">
        <f>IFERROR(VLOOKUP(Table1[[#This Row],[Ticker]],[1]!Table2[[Symbol]:[Industry]],2,FALSE),"-")</f>
        <v>-</v>
      </c>
      <c r="E3196">
        <v>73.167648</v>
      </c>
      <c r="F3196">
        <v>147.94999999999999</v>
      </c>
      <c r="G3196">
        <v>233.50016275637199</v>
      </c>
      <c r="H3196">
        <v>32.599480607749904</v>
      </c>
      <c r="I3196">
        <v>317.87132555970101</v>
      </c>
      <c r="J3196">
        <v>16.5507658857879</v>
      </c>
      <c r="K3196">
        <v>120.00090934826</v>
      </c>
      <c r="L3196">
        <v>81.103906838615799</v>
      </c>
      <c r="M3196">
        <v>97.661138895373398</v>
      </c>
      <c r="N3196">
        <v>0.395916882603638</v>
      </c>
      <c r="O3196">
        <v>0.43933761405881</v>
      </c>
      <c r="P3196">
        <v>669.37077483099301</v>
      </c>
      <c r="Q3196">
        <v>0.24082107386250701</v>
      </c>
    </row>
    <row r="3197" spans="1:17" hidden="1" x14ac:dyDescent="0.3">
      <c r="A3197" t="s">
        <v>6609</v>
      </c>
      <c r="B3197" t="s">
        <v>6610</v>
      </c>
      <c r="C3197" t="str">
        <f>IFERROR(VLOOKUP(Table1[[#This Row],[Ticker]],[1]!Table2[[Symbol]:[Industry]],2,FALSE),"-")</f>
        <v>-</v>
      </c>
      <c r="D3197" t="s">
        <v>21</v>
      </c>
      <c r="E3197">
        <v>73.161611910000005</v>
      </c>
      <c r="F3197">
        <v>44.4</v>
      </c>
      <c r="G3197">
        <v>-86.828895501246905</v>
      </c>
      <c r="H3197">
        <v>-26.861228174992601</v>
      </c>
      <c r="I3197">
        <v>-41.967659922729702</v>
      </c>
      <c r="J3197">
        <v>-13.891417438420101</v>
      </c>
      <c r="K3197">
        <v>46.785651835869899</v>
      </c>
      <c r="L3197">
        <v>55.758018888603502</v>
      </c>
      <c r="M3197">
        <v>40.932516725530697</v>
      </c>
      <c r="N3197">
        <v>3.10790836526854</v>
      </c>
      <c r="O3197">
        <v>149.634060792859</v>
      </c>
      <c r="P3197">
        <v>27.410217252081299</v>
      </c>
      <c r="Q3197">
        <v>4.4838914965425997E-2</v>
      </c>
    </row>
    <row r="3198" spans="1:17" hidden="1" x14ac:dyDescent="0.3">
      <c r="A3198" t="s">
        <v>6611</v>
      </c>
      <c r="B3198" t="s">
        <v>6612</v>
      </c>
      <c r="C3198" t="str">
        <f>IFERROR(VLOOKUP(Table1[[#This Row],[Ticker]],[1]!Table2[[Symbol]:[Industry]],2,FALSE),"-")</f>
        <v>-</v>
      </c>
      <c r="D3198" t="s">
        <v>138</v>
      </c>
      <c r="E3198">
        <v>72.863680565999999</v>
      </c>
      <c r="F3198">
        <v>69.38</v>
      </c>
      <c r="G3198">
        <v>41.4333005008315</v>
      </c>
      <c r="H3198">
        <v>2.93347042707508E-2</v>
      </c>
      <c r="I3198">
        <v>57.624628598392697</v>
      </c>
      <c r="J3198">
        <v>8.2790852100676293</v>
      </c>
      <c r="K3198">
        <v>60.737038333120502</v>
      </c>
      <c r="L3198">
        <v>49.831922994679097</v>
      </c>
      <c r="M3198">
        <v>57.432671610892299</v>
      </c>
      <c r="N3198">
        <v>4.53569198984796</v>
      </c>
      <c r="O3198">
        <v>46.0651484577688</v>
      </c>
      <c r="P3198">
        <v>102.865497076023</v>
      </c>
      <c r="Q3198">
        <v>6.8721704130546998E-2</v>
      </c>
    </row>
    <row r="3199" spans="1:17" hidden="1" x14ac:dyDescent="0.3">
      <c r="A3199" t="s">
        <v>6613</v>
      </c>
      <c r="B3199" t="s">
        <v>6614</v>
      </c>
      <c r="C3199" t="str">
        <f>IFERROR(VLOOKUP(Table1[[#This Row],[Ticker]],[1]!Table2[[Symbol]:[Industry]],2,FALSE),"-")</f>
        <v>-</v>
      </c>
      <c r="D3199" t="s">
        <v>51</v>
      </c>
      <c r="E3199">
        <v>72.799199999999999</v>
      </c>
      <c r="F3199">
        <v>35.03</v>
      </c>
      <c r="G3199">
        <v>-43.4901844226534</v>
      </c>
      <c r="H3199">
        <v>-15.821572023828899</v>
      </c>
      <c r="I3199">
        <v>-43.4686404758584</v>
      </c>
      <c r="J3199">
        <v>-3.65364361598703</v>
      </c>
      <c r="K3199">
        <v>38.758030720183697</v>
      </c>
      <c r="L3199">
        <v>43.185897160088402</v>
      </c>
      <c r="M3199">
        <v>44.9548412723016</v>
      </c>
      <c r="N3199">
        <v>0.10942330973650299</v>
      </c>
      <c r="O3199">
        <v>95.518127319440396</v>
      </c>
      <c r="P3199">
        <v>4.1010401188707304</v>
      </c>
      <c r="Q3199">
        <v>0.108973704552115</v>
      </c>
    </row>
    <row r="3200" spans="1:17" hidden="1" x14ac:dyDescent="0.3">
      <c r="A3200" t="s">
        <v>6615</v>
      </c>
      <c r="B3200" t="s">
        <v>6616</v>
      </c>
      <c r="C3200" t="str">
        <f>IFERROR(VLOOKUP(Table1[[#This Row],[Ticker]],[1]!Table2[[Symbol]:[Industry]],2,FALSE),"-")</f>
        <v>-</v>
      </c>
      <c r="D3200" t="s">
        <v>72</v>
      </c>
      <c r="E3200">
        <v>72.551718975</v>
      </c>
      <c r="F3200">
        <v>2.52</v>
      </c>
      <c r="G3200">
        <v>-48.144641077110002</v>
      </c>
      <c r="H3200">
        <v>-31.261042430855198</v>
      </c>
      <c r="I3200">
        <v>-38.0115344540488</v>
      </c>
      <c r="J3200">
        <v>-5.0286211783636299</v>
      </c>
      <c r="K3200">
        <v>3.2471508340319</v>
      </c>
      <c r="L3200">
        <v>3.2951511667279498</v>
      </c>
      <c r="M3200">
        <v>28.033313816788201</v>
      </c>
      <c r="N3200">
        <v>4.3430126511711702</v>
      </c>
      <c r="O3200">
        <v>86.507936507936506</v>
      </c>
      <c r="P3200">
        <v>5.6774193548387402</v>
      </c>
      <c r="Q3200">
        <v>-3.1133111178592E-2</v>
      </c>
    </row>
    <row r="3201" spans="1:17" hidden="1" x14ac:dyDescent="0.3">
      <c r="A3201" t="s">
        <v>6617</v>
      </c>
      <c r="B3201" t="s">
        <v>6618</v>
      </c>
      <c r="C3201" t="str">
        <f>IFERROR(VLOOKUP(Table1[[#This Row],[Ticker]],[1]!Table2[[Symbol]:[Industry]],2,FALSE),"-")</f>
        <v>-</v>
      </c>
      <c r="D3201" t="s">
        <v>43</v>
      </c>
      <c r="E3201">
        <v>72.196088200000005</v>
      </c>
      <c r="F3201">
        <v>41.17</v>
      </c>
      <c r="G3201">
        <v>-49.554765487234398</v>
      </c>
      <c r="H3201">
        <v>-1.26304710843626</v>
      </c>
      <c r="I3201">
        <v>-42.090011532525899</v>
      </c>
      <c r="J3201">
        <v>9.8750095349113498E-2</v>
      </c>
      <c r="K3201">
        <v>42.547875809044797</v>
      </c>
      <c r="L3201">
        <v>47.423301358026499</v>
      </c>
      <c r="M3201">
        <v>43.263293364169201</v>
      </c>
      <c r="N3201">
        <v>1.84365515984771</v>
      </c>
      <c r="O3201">
        <v>54.2385231965023</v>
      </c>
      <c r="P3201">
        <v>11.571815718157101</v>
      </c>
      <c r="Q3201">
        <v>-7.4512791060004996E-2</v>
      </c>
    </row>
    <row r="3202" spans="1:17" hidden="1" x14ac:dyDescent="0.3">
      <c r="A3202" t="s">
        <v>6619</v>
      </c>
      <c r="B3202" t="s">
        <v>6620</v>
      </c>
      <c r="C3202" t="str">
        <f>IFERROR(VLOOKUP(Table1[[#This Row],[Ticker]],[1]!Table2[[Symbol]:[Industry]],2,FALSE),"-")</f>
        <v>-</v>
      </c>
      <c r="D3202" t="s">
        <v>535</v>
      </c>
      <c r="E3202">
        <v>72.12</v>
      </c>
      <c r="F3202">
        <v>30.01</v>
      </c>
      <c r="G3202">
        <v>-22.690510830633901</v>
      </c>
      <c r="H3202">
        <v>16.193560946016301</v>
      </c>
      <c r="I3202">
        <v>-17.196238638753002</v>
      </c>
      <c r="J3202">
        <v>12.514153507268199</v>
      </c>
      <c r="K3202">
        <v>28.180385728491199</v>
      </c>
      <c r="L3202">
        <v>28.408911134770801</v>
      </c>
      <c r="M3202">
        <v>89.598599752529793</v>
      </c>
      <c r="N3202">
        <v>1.5013791759499</v>
      </c>
      <c r="O3202">
        <v>22.9590136621126</v>
      </c>
      <c r="P3202">
        <v>33.377777777777702</v>
      </c>
      <c r="Q3202">
        <v>7.9865847469289999E-2</v>
      </c>
    </row>
    <row r="3203" spans="1:17" hidden="1" x14ac:dyDescent="0.3">
      <c r="A3203" t="s">
        <v>6621</v>
      </c>
      <c r="B3203" t="s">
        <v>6622</v>
      </c>
      <c r="C3203" t="str">
        <f>IFERROR(VLOOKUP(Table1[[#This Row],[Ticker]],[1]!Table2[[Symbol]:[Industry]],2,FALSE),"-")</f>
        <v>-</v>
      </c>
      <c r="D3203" t="s">
        <v>298</v>
      </c>
      <c r="E3203">
        <v>71.983637000000002</v>
      </c>
      <c r="F3203">
        <v>143.1</v>
      </c>
      <c r="G3203">
        <v>67.262766330297296</v>
      </c>
      <c r="H3203">
        <v>97.371432205640104</v>
      </c>
      <c r="I3203">
        <v>97.666078681713998</v>
      </c>
      <c r="J3203">
        <v>8.6236922166380694</v>
      </c>
      <c r="K3203">
        <v>96.505365652093104</v>
      </c>
      <c r="L3203">
        <v>98.043868033432602</v>
      </c>
      <c r="M3203">
        <v>99.998967533168098</v>
      </c>
      <c r="N3203">
        <v>1.1899391187699899</v>
      </c>
      <c r="O3203">
        <v>2.5856044723969198</v>
      </c>
      <c r="P3203">
        <v>188.97415185783501</v>
      </c>
      <c r="Q3203">
        <v>2.9394005371420999E-2</v>
      </c>
    </row>
    <row r="3204" spans="1:17" hidden="1" x14ac:dyDescent="0.3">
      <c r="A3204" t="s">
        <v>6623</v>
      </c>
      <c r="B3204" t="s">
        <v>6624</v>
      </c>
      <c r="C3204" t="str">
        <f>IFERROR(VLOOKUP(Table1[[#This Row],[Ticker]],[1]!Table2[[Symbol]:[Industry]],2,FALSE),"-")</f>
        <v>-</v>
      </c>
      <c r="D3204" t="s">
        <v>474</v>
      </c>
      <c r="E3204">
        <v>71.808280960000005</v>
      </c>
      <c r="F3204">
        <v>41.22</v>
      </c>
      <c r="G3204">
        <v>-76.281025954422404</v>
      </c>
      <c r="H3204">
        <v>9.4324044406738192</v>
      </c>
      <c r="I3204">
        <v>-32.586241338300901</v>
      </c>
      <c r="J3204">
        <v>-2.2074758506534802</v>
      </c>
      <c r="K3204">
        <v>39.648978762738103</v>
      </c>
      <c r="L3204">
        <v>48.569903863140603</v>
      </c>
      <c r="M3204">
        <v>58.290042467206</v>
      </c>
      <c r="N3204">
        <v>4.1492463287090899</v>
      </c>
      <c r="O3204">
        <v>95.960164815350694</v>
      </c>
      <c r="P3204">
        <v>35.413929040735802</v>
      </c>
      <c r="Q3204">
        <v>-6.1545118227600004E-3</v>
      </c>
    </row>
    <row r="3205" spans="1:17" hidden="1" x14ac:dyDescent="0.3">
      <c r="A3205" t="s">
        <v>6625</v>
      </c>
      <c r="B3205" t="s">
        <v>6626</v>
      </c>
      <c r="C3205" t="str">
        <f>IFERROR(VLOOKUP(Table1[[#This Row],[Ticker]],[1]!Table2[[Symbol]:[Industry]],2,FALSE),"-")</f>
        <v>-</v>
      </c>
      <c r="D3205" t="s">
        <v>89</v>
      </c>
      <c r="E3205">
        <v>71.783168548000006</v>
      </c>
      <c r="F3205">
        <v>9.73</v>
      </c>
      <c r="G3205">
        <v>-21.569205048326001</v>
      </c>
      <c r="H3205">
        <v>9.4984705067398707</v>
      </c>
      <c r="I3205">
        <v>-12.2601066851133</v>
      </c>
      <c r="J3205">
        <v>-4.1418690416114901</v>
      </c>
      <c r="K3205">
        <v>9.1659576424738294</v>
      </c>
      <c r="L3205">
        <v>9.3060852839328501</v>
      </c>
      <c r="M3205">
        <v>53.224905765809801</v>
      </c>
      <c r="N3205">
        <v>2.3255433809300898</v>
      </c>
      <c r="O3205">
        <v>19.732785200411101</v>
      </c>
      <c r="P3205">
        <v>34.022038567493098</v>
      </c>
      <c r="Q3205">
        <v>-1.5895338105970001E-3</v>
      </c>
    </row>
    <row r="3206" spans="1:17" hidden="1" x14ac:dyDescent="0.3">
      <c r="A3206" t="s">
        <v>6627</v>
      </c>
      <c r="B3206" t="s">
        <v>6628</v>
      </c>
      <c r="C3206" t="str">
        <f>IFERROR(VLOOKUP(Table1[[#This Row],[Ticker]],[1]!Table2[[Symbol]:[Industry]],2,FALSE),"-")</f>
        <v>-</v>
      </c>
      <c r="D3206" t="s">
        <v>170</v>
      </c>
      <c r="E3206">
        <v>71.715975439999994</v>
      </c>
      <c r="F3206">
        <v>97</v>
      </c>
      <c r="G3206">
        <v>-65.217740492314704</v>
      </c>
      <c r="H3206">
        <v>-4.4585367517749104</v>
      </c>
      <c r="I3206">
        <v>-28.118253821637701</v>
      </c>
      <c r="J3206">
        <v>-0.58417673391918201</v>
      </c>
      <c r="K3206">
        <v>103.86356554914001</v>
      </c>
      <c r="L3206">
        <v>110.05035220477799</v>
      </c>
      <c r="M3206">
        <v>48.484815320654803</v>
      </c>
      <c r="N3206">
        <v>0.44136460554370999</v>
      </c>
      <c r="O3206">
        <v>56.701030927834999</v>
      </c>
      <c r="P3206">
        <v>3.96570203644159</v>
      </c>
    </row>
    <row r="3207" spans="1:17" hidden="1" x14ac:dyDescent="0.3">
      <c r="A3207" t="s">
        <v>6629</v>
      </c>
      <c r="B3207" t="s">
        <v>6630</v>
      </c>
      <c r="C3207" t="str">
        <f>IFERROR(VLOOKUP(Table1[[#This Row],[Ticker]],[1]!Table2[[Symbol]:[Industry]],2,FALSE),"-")</f>
        <v>-</v>
      </c>
      <c r="D3207" t="s">
        <v>357</v>
      </c>
      <c r="E3207">
        <v>71.690116799999998</v>
      </c>
      <c r="F3207">
        <v>87.13</v>
      </c>
      <c r="G3207">
        <v>42.990162037949702</v>
      </c>
      <c r="H3207">
        <v>-3.1633069732194099</v>
      </c>
      <c r="I3207">
        <v>-11.504318610795901</v>
      </c>
      <c r="J3207">
        <v>-3.2580323677219898</v>
      </c>
      <c r="K3207">
        <v>90.495087037006897</v>
      </c>
      <c r="L3207">
        <v>85.3227564542576</v>
      </c>
      <c r="M3207">
        <v>51.983087976616503</v>
      </c>
      <c r="N3207">
        <v>1.3385303093619001</v>
      </c>
      <c r="O3207">
        <v>33.467232870423501</v>
      </c>
      <c r="P3207">
        <v>78.874974337918204</v>
      </c>
      <c r="Q3207">
        <v>8.7742542857115996E-2</v>
      </c>
    </row>
    <row r="3208" spans="1:17" hidden="1" x14ac:dyDescent="0.3">
      <c r="A3208" t="s">
        <v>6631</v>
      </c>
      <c r="B3208" t="s">
        <v>6632</v>
      </c>
      <c r="C3208" t="str">
        <f>IFERROR(VLOOKUP(Table1[[#This Row],[Ticker]],[1]!Table2[[Symbol]:[Industry]],2,FALSE),"-")</f>
        <v>-</v>
      </c>
      <c r="D3208" t="s">
        <v>6633</v>
      </c>
      <c r="E3208">
        <v>71.430000000000007</v>
      </c>
      <c r="F3208">
        <v>140.6</v>
      </c>
      <c r="G3208">
        <v>213.893299302293</v>
      </c>
      <c r="H3208">
        <v>30.273331393474699</v>
      </c>
      <c r="I3208">
        <v>123.044807863599</v>
      </c>
      <c r="J3208">
        <v>41.752779787819897</v>
      </c>
      <c r="K3208">
        <v>98.405048026327506</v>
      </c>
      <c r="L3208">
        <v>79.774538339489794</v>
      </c>
      <c r="M3208">
        <v>89.150109593676802</v>
      </c>
      <c r="N3208">
        <v>2.4950995837561698</v>
      </c>
      <c r="O3208">
        <v>2.4182076813655802</v>
      </c>
      <c r="P3208">
        <v>294.94382022471899</v>
      </c>
      <c r="Q3208">
        <v>0.14560227256210001</v>
      </c>
    </row>
    <row r="3209" spans="1:17" hidden="1" x14ac:dyDescent="0.3">
      <c r="A3209" t="s">
        <v>6634</v>
      </c>
      <c r="B3209" t="s">
        <v>6635</v>
      </c>
      <c r="C3209" t="str">
        <f>IFERROR(VLOOKUP(Table1[[#This Row],[Ticker]],[1]!Table2[[Symbol]:[Industry]],2,FALSE),"-")</f>
        <v>-</v>
      </c>
      <c r="D3209" t="s">
        <v>276</v>
      </c>
      <c r="E3209">
        <v>71.425383525000001</v>
      </c>
      <c r="F3209">
        <v>137.80000000000001</v>
      </c>
      <c r="G3209">
        <v>-21.503291963657901</v>
      </c>
      <c r="H3209">
        <v>1.9675556933055001</v>
      </c>
      <c r="I3209">
        <v>2.9926549049792399</v>
      </c>
      <c r="J3209">
        <v>-0.79892261795639197</v>
      </c>
      <c r="K3209">
        <v>137.328324519315</v>
      </c>
      <c r="L3209">
        <v>130.236084698448</v>
      </c>
      <c r="M3209">
        <v>65.096967803706306</v>
      </c>
      <c r="N3209">
        <v>1.45874762676404</v>
      </c>
      <c r="O3209">
        <v>34.179970972423803</v>
      </c>
      <c r="P3209">
        <v>43.392299687825201</v>
      </c>
      <c r="Q3209">
        <v>7.1988432727442001E-2</v>
      </c>
    </row>
    <row r="3210" spans="1:17" hidden="1" x14ac:dyDescent="0.3">
      <c r="A3210" t="s">
        <v>6636</v>
      </c>
      <c r="B3210" t="s">
        <v>6637</v>
      </c>
      <c r="C3210" t="str">
        <f>IFERROR(VLOOKUP(Table1[[#This Row],[Ticker]],[1]!Table2[[Symbol]:[Industry]],2,FALSE),"-")</f>
        <v>-</v>
      </c>
      <c r="D3210" t="s">
        <v>1210</v>
      </c>
      <c r="E3210">
        <v>71.295000000000002</v>
      </c>
      <c r="F3210">
        <v>13.36</v>
      </c>
      <c r="G3210">
        <v>-45.271774480105499</v>
      </c>
      <c r="H3210">
        <v>2.7160307243001101</v>
      </c>
      <c r="I3210">
        <v>-20.391648481991901</v>
      </c>
      <c r="J3210">
        <v>-2.9754810817452602</v>
      </c>
      <c r="K3210">
        <v>13.267999538346499</v>
      </c>
      <c r="L3210">
        <v>13.6181450439261</v>
      </c>
      <c r="M3210">
        <v>63.857438855031198</v>
      </c>
      <c r="N3210">
        <v>0.97650319807655905</v>
      </c>
      <c r="O3210">
        <v>39.970059880239504</v>
      </c>
      <c r="P3210">
        <v>30.980392156862699</v>
      </c>
      <c r="Q3210">
        <v>-2.6852842445543999E-2</v>
      </c>
    </row>
    <row r="3211" spans="1:17" hidden="1" x14ac:dyDescent="0.3">
      <c r="A3211" t="s">
        <v>6638</v>
      </c>
      <c r="B3211" t="s">
        <v>6639</v>
      </c>
      <c r="C3211" t="str">
        <f>IFERROR(VLOOKUP(Table1[[#This Row],[Ticker]],[1]!Table2[[Symbol]:[Industry]],2,FALSE),"-")</f>
        <v>-</v>
      </c>
      <c r="D3211" t="s">
        <v>144</v>
      </c>
      <c r="E3211">
        <v>71.070120000000003</v>
      </c>
      <c r="F3211">
        <v>318.5</v>
      </c>
      <c r="G3211">
        <v>49.397842583020598</v>
      </c>
      <c r="H3211">
        <v>-9.8237423705612894</v>
      </c>
      <c r="I3211">
        <v>-27.679709617099501</v>
      </c>
      <c r="J3211">
        <v>-7.7330888559875497</v>
      </c>
      <c r="K3211">
        <v>347.39626859804099</v>
      </c>
      <c r="L3211">
        <v>300.61429466268999</v>
      </c>
      <c r="M3211">
        <v>32.9010525203458</v>
      </c>
      <c r="N3211">
        <v>0.73520982047965799</v>
      </c>
      <c r="O3211">
        <v>37.331240188382999</v>
      </c>
      <c r="P3211">
        <v>98.689956331877696</v>
      </c>
      <c r="Q3211">
        <v>0.126688462808804</v>
      </c>
    </row>
    <row r="3212" spans="1:17" hidden="1" x14ac:dyDescent="0.3">
      <c r="A3212" t="s">
        <v>6640</v>
      </c>
      <c r="B3212" t="s">
        <v>6641</v>
      </c>
      <c r="C3212" t="str">
        <f>IFERROR(VLOOKUP(Table1[[#This Row],[Ticker]],[1]!Table2[[Symbol]:[Industry]],2,FALSE),"-")</f>
        <v>-</v>
      </c>
      <c r="E3212">
        <v>70.91714356</v>
      </c>
      <c r="F3212">
        <v>14.85</v>
      </c>
      <c r="G3212">
        <v>-8.5955737616193808</v>
      </c>
      <c r="H3212">
        <v>-23.403260369865301</v>
      </c>
      <c r="I3212">
        <v>-24.8554604395677</v>
      </c>
      <c r="J3212">
        <v>-16.506715733381199</v>
      </c>
      <c r="K3212">
        <v>22.185449913633398</v>
      </c>
      <c r="L3212">
        <v>21.3685503164516</v>
      </c>
      <c r="M3212">
        <v>26.240583075209901</v>
      </c>
      <c r="N3212">
        <v>0.58004177412285496</v>
      </c>
      <c r="O3212">
        <v>155.218855218855</v>
      </c>
      <c r="P3212">
        <v>69.520547945205394</v>
      </c>
      <c r="Q3212">
        <v>7.1106975819062002E-2</v>
      </c>
    </row>
    <row r="3213" spans="1:17" hidden="1" x14ac:dyDescent="0.3">
      <c r="A3213" t="s">
        <v>6642</v>
      </c>
      <c r="B3213" t="s">
        <v>6643</v>
      </c>
      <c r="C3213" t="str">
        <f>IFERROR(VLOOKUP(Table1[[#This Row],[Ticker]],[1]!Table2[[Symbol]:[Industry]],2,FALSE),"-")</f>
        <v>-</v>
      </c>
      <c r="D3213" t="s">
        <v>627</v>
      </c>
      <c r="E3213">
        <v>70.856329000000002</v>
      </c>
      <c r="F3213">
        <v>170.35</v>
      </c>
      <c r="G3213">
        <v>-39.821694406951998</v>
      </c>
      <c r="H3213">
        <v>7.2982296154420698</v>
      </c>
      <c r="I3213">
        <v>-9.2236556661700497</v>
      </c>
      <c r="J3213">
        <v>4.8809395451505804</v>
      </c>
      <c r="K3213">
        <v>165.90079088698101</v>
      </c>
      <c r="L3213">
        <v>162.65616377387801</v>
      </c>
      <c r="M3213">
        <v>43.434350992809101</v>
      </c>
      <c r="N3213">
        <v>0.86440139921383496</v>
      </c>
      <c r="O3213">
        <v>17.405341943058399</v>
      </c>
      <c r="P3213">
        <v>23.352643012309901</v>
      </c>
      <c r="Q3213">
        <v>-5.2851544295513003E-2</v>
      </c>
    </row>
    <row r="3214" spans="1:17" hidden="1" x14ac:dyDescent="0.3">
      <c r="A3214" t="s">
        <v>6644</v>
      </c>
      <c r="B3214" t="s">
        <v>6645</v>
      </c>
      <c r="C3214" t="str">
        <f>IFERROR(VLOOKUP(Table1[[#This Row],[Ticker]],[1]!Table2[[Symbol]:[Industry]],2,FALSE),"-")</f>
        <v>-</v>
      </c>
      <c r="D3214" t="s">
        <v>741</v>
      </c>
      <c r="E3214">
        <v>70.753706170000001</v>
      </c>
      <c r="F3214">
        <v>24.44</v>
      </c>
      <c r="G3214">
        <v>-7.44149016500391</v>
      </c>
      <c r="H3214">
        <v>1.3222773356400901</v>
      </c>
      <c r="I3214">
        <v>2.5998334624038399</v>
      </c>
      <c r="J3214">
        <v>0.24466702903149801</v>
      </c>
      <c r="K3214">
        <v>23.677767433547601</v>
      </c>
      <c r="L3214">
        <v>22.2714890571295</v>
      </c>
      <c r="M3214">
        <v>67.469215611950702</v>
      </c>
      <c r="N3214">
        <v>0.84954300208456301</v>
      </c>
      <c r="O3214">
        <v>2.0867430441898498</v>
      </c>
      <c r="P3214">
        <v>28.6315789473684</v>
      </c>
    </row>
    <row r="3215" spans="1:17" hidden="1" x14ac:dyDescent="0.3">
      <c r="A3215" t="s">
        <v>6646</v>
      </c>
      <c r="B3215" t="s">
        <v>6647</v>
      </c>
      <c r="C3215" t="str">
        <f>IFERROR(VLOOKUP(Table1[[#This Row],[Ticker]],[1]!Table2[[Symbol]:[Industry]],2,FALSE),"-")</f>
        <v>-</v>
      </c>
      <c r="D3215" t="s">
        <v>357</v>
      </c>
      <c r="E3215">
        <v>70.643500000000003</v>
      </c>
      <c r="F3215">
        <v>2167.8000000000002</v>
      </c>
      <c r="G3215">
        <v>128.95190346095399</v>
      </c>
      <c r="H3215">
        <v>8.48345764235963</v>
      </c>
      <c r="I3215">
        <v>69.251510937627202</v>
      </c>
      <c r="J3215">
        <v>-4.9333013950412701</v>
      </c>
      <c r="K3215">
        <v>1842.98127303405</v>
      </c>
      <c r="L3215">
        <v>1310.35327889171</v>
      </c>
      <c r="M3215">
        <v>57.194663611549103</v>
      </c>
      <c r="N3215">
        <v>1.1772484529965199</v>
      </c>
      <c r="O3215">
        <v>13.061629301596</v>
      </c>
      <c r="P3215">
        <v>209.59725792630601</v>
      </c>
      <c r="Q3215">
        <v>0.13913825809279001</v>
      </c>
    </row>
    <row r="3216" spans="1:17" hidden="1" x14ac:dyDescent="0.3">
      <c r="A3216" t="s">
        <v>6648</v>
      </c>
      <c r="B3216" t="s">
        <v>6649</v>
      </c>
      <c r="C3216" t="str">
        <f>IFERROR(VLOOKUP(Table1[[#This Row],[Ticker]],[1]!Table2[[Symbol]:[Industry]],2,FALSE),"-")</f>
        <v>-</v>
      </c>
      <c r="D3216" t="s">
        <v>276</v>
      </c>
      <c r="E3216">
        <v>70.624008000000003</v>
      </c>
      <c r="F3216">
        <v>100</v>
      </c>
      <c r="G3216">
        <v>89.068978212845096</v>
      </c>
      <c r="H3216">
        <v>0.56813586219282597</v>
      </c>
      <c r="I3216">
        <v>66.105348662834203</v>
      </c>
      <c r="J3216">
        <v>0.32491417517173199</v>
      </c>
      <c r="K3216">
        <v>86.276285826732007</v>
      </c>
      <c r="L3216">
        <v>65.888544100656603</v>
      </c>
      <c r="M3216">
        <v>47.133362006760599</v>
      </c>
      <c r="N3216">
        <v>0.31021394064872299</v>
      </c>
      <c r="O3216">
        <v>3.95</v>
      </c>
      <c r="P3216">
        <v>150</v>
      </c>
    </row>
    <row r="3217" spans="1:17" hidden="1" x14ac:dyDescent="0.3">
      <c r="A3217" t="s">
        <v>6650</v>
      </c>
      <c r="B3217" t="s">
        <v>6651</v>
      </c>
      <c r="C3217" t="str">
        <f>IFERROR(VLOOKUP(Table1[[#This Row],[Ticker]],[1]!Table2[[Symbol]:[Industry]],2,FALSE),"-")</f>
        <v>-</v>
      </c>
      <c r="D3217" t="s">
        <v>405</v>
      </c>
      <c r="E3217">
        <v>70.537896000000003</v>
      </c>
      <c r="F3217">
        <v>123.55</v>
      </c>
      <c r="G3217">
        <v>151.44320102151499</v>
      </c>
      <c r="H3217">
        <v>-5.8400549345892898</v>
      </c>
      <c r="I3217">
        <v>24.750712628056</v>
      </c>
      <c r="J3217">
        <v>0.56336424968737997</v>
      </c>
      <c r="K3217">
        <v>117.018206459195</v>
      </c>
      <c r="L3217">
        <v>93.662889272064007</v>
      </c>
      <c r="M3217">
        <v>52.621944665203401</v>
      </c>
      <c r="N3217">
        <v>1.98845112167203</v>
      </c>
      <c r="O3217">
        <v>12.5455281262646</v>
      </c>
      <c r="P3217">
        <v>187.25877702859799</v>
      </c>
      <c r="Q3217">
        <v>8.9482258343391005E-2</v>
      </c>
    </row>
    <row r="3218" spans="1:17" hidden="1" x14ac:dyDescent="0.3">
      <c r="A3218" t="s">
        <v>6652</v>
      </c>
      <c r="B3218" t="s">
        <v>6653</v>
      </c>
      <c r="C3218" t="str">
        <f>IFERROR(VLOOKUP(Table1[[#This Row],[Ticker]],[1]!Table2[[Symbol]:[Industry]],2,FALSE),"-")</f>
        <v>-</v>
      </c>
      <c r="D3218" t="s">
        <v>72</v>
      </c>
      <c r="E3218">
        <v>70.510326120000002</v>
      </c>
      <c r="F3218">
        <v>70.47</v>
      </c>
      <c r="G3218">
        <v>-2.8040217692776102</v>
      </c>
      <c r="H3218">
        <v>3.4759010622954301</v>
      </c>
      <c r="I3218">
        <v>-24.958318825768</v>
      </c>
      <c r="J3218">
        <v>1.6585873212406901</v>
      </c>
      <c r="K3218">
        <v>66.359279425947307</v>
      </c>
      <c r="L3218">
        <v>66.420188390719304</v>
      </c>
      <c r="M3218">
        <v>84.093953078023603</v>
      </c>
      <c r="N3218">
        <v>0.84082076613325596</v>
      </c>
      <c r="O3218">
        <v>27.713920817369001</v>
      </c>
      <c r="P3218">
        <v>59.904697072838601</v>
      </c>
      <c r="Q3218">
        <v>1.4861835762467E-2</v>
      </c>
    </row>
    <row r="3219" spans="1:17" hidden="1" x14ac:dyDescent="0.3">
      <c r="A3219" t="s">
        <v>6654</v>
      </c>
      <c r="B3219" t="s">
        <v>6655</v>
      </c>
      <c r="C3219" t="str">
        <f>IFERROR(VLOOKUP(Table1[[#This Row],[Ticker]],[1]!Table2[[Symbol]:[Industry]],2,FALSE),"-")</f>
        <v>-</v>
      </c>
      <c r="D3219" t="s">
        <v>127</v>
      </c>
      <c r="E3219">
        <v>70.485900000000001</v>
      </c>
      <c r="F3219">
        <v>2.92</v>
      </c>
      <c r="G3219">
        <v>320.19723926477002</v>
      </c>
      <c r="H3219">
        <v>44.054026062295399</v>
      </c>
      <c r="I3219">
        <v>141.446963569666</v>
      </c>
      <c r="J3219">
        <v>8.7791191462306308</v>
      </c>
      <c r="K3219">
        <v>2.0624833574895098</v>
      </c>
      <c r="L3219">
        <v>1.4232828662464301</v>
      </c>
      <c r="M3219">
        <v>99.955198726424001</v>
      </c>
      <c r="N3219">
        <v>0.85216422793663904</v>
      </c>
      <c r="O3219">
        <v>0</v>
      </c>
      <c r="P3219">
        <v>386.666666666666</v>
      </c>
      <c r="Q3219">
        <v>3.3528132054219999E-2</v>
      </c>
    </row>
    <row r="3220" spans="1:17" hidden="1" x14ac:dyDescent="0.3">
      <c r="A3220" t="s">
        <v>6656</v>
      </c>
      <c r="B3220" t="s">
        <v>6657</v>
      </c>
      <c r="C3220" t="str">
        <f>IFERROR(VLOOKUP(Table1[[#This Row],[Ticker]],[1]!Table2[[Symbol]:[Industry]],2,FALSE),"-")</f>
        <v>-</v>
      </c>
      <c r="D3220" t="s">
        <v>276</v>
      </c>
      <c r="E3220">
        <v>70.457192063999997</v>
      </c>
      <c r="F3220">
        <v>4.26</v>
      </c>
      <c r="G3220">
        <v>32.330106397637401</v>
      </c>
      <c r="H3220">
        <v>-1.71395537621962</v>
      </c>
      <c r="I3220">
        <v>-4.6179786427715097</v>
      </c>
      <c r="J3220">
        <v>-2.402358552101</v>
      </c>
      <c r="K3220">
        <v>4.31931029061617</v>
      </c>
      <c r="L3220">
        <v>3.95912944146278</v>
      </c>
      <c r="M3220">
        <v>41.923459630450999</v>
      </c>
      <c r="N3220">
        <v>1.37898360069147</v>
      </c>
      <c r="O3220">
        <v>24.178403755868501</v>
      </c>
      <c r="P3220">
        <v>63.218390804597703</v>
      </c>
      <c r="Q3220">
        <v>4.4565130484296001E-2</v>
      </c>
    </row>
    <row r="3221" spans="1:17" hidden="1" x14ac:dyDescent="0.3">
      <c r="A3221" t="s">
        <v>6658</v>
      </c>
      <c r="B3221" t="s">
        <v>6659</v>
      </c>
      <c r="C3221" t="str">
        <f>IFERROR(VLOOKUP(Table1[[#This Row],[Ticker]],[1]!Table2[[Symbol]:[Industry]],2,FALSE),"-")</f>
        <v>-</v>
      </c>
      <c r="E3221">
        <v>70.131873900000002</v>
      </c>
      <c r="F3221">
        <v>37.99</v>
      </c>
      <c r="G3221">
        <v>45.232525079872602</v>
      </c>
      <c r="H3221">
        <v>0.442914951184327</v>
      </c>
      <c r="I3221">
        <v>26.031914987504798</v>
      </c>
      <c r="J3221">
        <v>13.8878729555218</v>
      </c>
      <c r="K3221">
        <v>34.236661046448198</v>
      </c>
      <c r="L3221">
        <v>31.653295802577102</v>
      </c>
      <c r="M3221">
        <v>62.919150663948002</v>
      </c>
      <c r="N3221">
        <v>2.5618788813472602</v>
      </c>
      <c r="O3221">
        <v>3.1587259805211798</v>
      </c>
      <c r="P3221">
        <v>107.5956284153</v>
      </c>
      <c r="Q3221">
        <v>6.4911740430150994E-2</v>
      </c>
    </row>
    <row r="3222" spans="1:17" hidden="1" x14ac:dyDescent="0.3">
      <c r="A3222" t="s">
        <v>6660</v>
      </c>
      <c r="B3222" t="s">
        <v>6661</v>
      </c>
      <c r="C3222" t="str">
        <f>IFERROR(VLOOKUP(Table1[[#This Row],[Ticker]],[1]!Table2[[Symbol]:[Industry]],2,FALSE),"-")</f>
        <v>-</v>
      </c>
      <c r="D3222" t="s">
        <v>127</v>
      </c>
      <c r="E3222">
        <v>70.071612674999997</v>
      </c>
      <c r="F3222">
        <v>6.83</v>
      </c>
      <c r="G3222">
        <v>23.421827176858098</v>
      </c>
      <c r="H3222">
        <v>-9.5764960260579599</v>
      </c>
      <c r="I3222">
        <v>25.235532994631502</v>
      </c>
      <c r="J3222">
        <v>-2.2935784433208801</v>
      </c>
      <c r="K3222">
        <v>6.3345952377710599</v>
      </c>
      <c r="L3222">
        <v>5.3991749655151899</v>
      </c>
      <c r="M3222">
        <v>47.398423488583902</v>
      </c>
      <c r="N3222">
        <v>0.54582615700301695</v>
      </c>
      <c r="O3222">
        <v>13.909224011713</v>
      </c>
      <c r="P3222">
        <v>81.648936170212707</v>
      </c>
      <c r="Q3222">
        <v>6.5416531165396002E-2</v>
      </c>
    </row>
    <row r="3223" spans="1:17" hidden="1" x14ac:dyDescent="0.3">
      <c r="A3223" t="s">
        <v>6662</v>
      </c>
      <c r="B3223" t="s">
        <v>6663</v>
      </c>
      <c r="C3223" t="str">
        <f>IFERROR(VLOOKUP(Table1[[#This Row],[Ticker]],[1]!Table2[[Symbol]:[Industry]],2,FALSE),"-")</f>
        <v>-</v>
      </c>
      <c r="D3223" t="s">
        <v>257</v>
      </c>
      <c r="E3223">
        <v>70.010186575999995</v>
      </c>
      <c r="F3223">
        <v>62.18</v>
      </c>
      <c r="G3223">
        <v>16.4507938524381</v>
      </c>
      <c r="H3223">
        <v>31.492247165714701</v>
      </c>
      <c r="I3223">
        <v>9.6710247859647396</v>
      </c>
      <c r="J3223">
        <v>-2.7226382723807201</v>
      </c>
      <c r="K3223">
        <v>54.169151470348403</v>
      </c>
      <c r="L3223">
        <v>48.568330982262303</v>
      </c>
      <c r="M3223">
        <v>64.438755602664003</v>
      </c>
      <c r="N3223">
        <v>2.67180478815441</v>
      </c>
      <c r="O3223">
        <v>15.7928594403345</v>
      </c>
      <c r="P3223">
        <v>77.7587192681532</v>
      </c>
      <c r="Q3223">
        <v>-2.8227213178000001E-2</v>
      </c>
    </row>
    <row r="3224" spans="1:17" hidden="1" x14ac:dyDescent="0.3">
      <c r="A3224" t="s">
        <v>6664</v>
      </c>
      <c r="B3224" t="s">
        <v>6665</v>
      </c>
      <c r="C3224" t="str">
        <f>IFERROR(VLOOKUP(Table1[[#This Row],[Ticker]],[1]!Table2[[Symbol]:[Industry]],2,FALSE),"-")</f>
        <v>-</v>
      </c>
      <c r="D3224" t="s">
        <v>535</v>
      </c>
      <c r="E3224">
        <v>69.583017999999996</v>
      </c>
      <c r="F3224">
        <v>225.45</v>
      </c>
      <c r="G3224">
        <v>43.000045005385999</v>
      </c>
      <c r="H3224">
        <v>0.73360273421617295</v>
      </c>
      <c r="I3224">
        <v>-20.030655554350702</v>
      </c>
      <c r="J3224">
        <v>0.52447071619168195</v>
      </c>
      <c r="K3224">
        <v>229.61672439155799</v>
      </c>
      <c r="L3224">
        <v>223.590851719737</v>
      </c>
      <c r="M3224">
        <v>57.4645301428422</v>
      </c>
      <c r="N3224">
        <v>1.78445529382416</v>
      </c>
      <c r="O3224">
        <v>20.625415834996598</v>
      </c>
      <c r="P3224">
        <v>100.667556742323</v>
      </c>
      <c r="Q3224">
        <v>0.15727612898011001</v>
      </c>
    </row>
    <row r="3225" spans="1:17" hidden="1" x14ac:dyDescent="0.3">
      <c r="A3225" t="s">
        <v>6666</v>
      </c>
      <c r="B3225" t="s">
        <v>6667</v>
      </c>
      <c r="C3225" t="str">
        <f>IFERROR(VLOOKUP(Table1[[#This Row],[Ticker]],[1]!Table2[[Symbol]:[Industry]],2,FALSE),"-")</f>
        <v>-</v>
      </c>
      <c r="D3225" t="s">
        <v>2943</v>
      </c>
      <c r="E3225">
        <v>69.465762600000005</v>
      </c>
      <c r="F3225">
        <v>3.76</v>
      </c>
      <c r="G3225">
        <v>202.97530005607601</v>
      </c>
      <c r="H3225">
        <v>-42.242026569283503</v>
      </c>
      <c r="I3225">
        <v>97.589786013193304</v>
      </c>
      <c r="J3225">
        <v>-50.515211216677798</v>
      </c>
      <c r="K3225">
        <v>2.2296798344698399</v>
      </c>
      <c r="L3225">
        <v>1.7100761479978801</v>
      </c>
      <c r="M3225">
        <v>60.205234475975999</v>
      </c>
      <c r="N3225">
        <v>1.93825219307894</v>
      </c>
      <c r="O3225">
        <v>1.3297872340425501</v>
      </c>
      <c r="P3225">
        <v>249.767441860465</v>
      </c>
      <c r="Q3225">
        <v>-5.6530551722063997E-2</v>
      </c>
    </row>
    <row r="3226" spans="1:17" hidden="1" x14ac:dyDescent="0.3">
      <c r="A3226" t="s">
        <v>6668</v>
      </c>
      <c r="B3226" t="s">
        <v>6669</v>
      </c>
      <c r="C3226" t="str">
        <f>IFERROR(VLOOKUP(Table1[[#This Row],[Ticker]],[1]!Table2[[Symbol]:[Industry]],2,FALSE),"-")</f>
        <v>-</v>
      </c>
      <c r="D3226" t="s">
        <v>535</v>
      </c>
      <c r="E3226">
        <v>69.356223999999997</v>
      </c>
      <c r="F3226">
        <v>68</v>
      </c>
      <c r="G3226">
        <v>-56.189394990101697</v>
      </c>
      <c r="H3226">
        <v>-5.31830704162748</v>
      </c>
      <c r="I3226">
        <v>-39.621944932697097</v>
      </c>
      <c r="J3226">
        <v>2.6511173837278799</v>
      </c>
      <c r="M3226">
        <v>32.592849461842903</v>
      </c>
      <c r="O3226">
        <v>44.117647058823501</v>
      </c>
      <c r="P3226">
        <v>8.2802547770700592</v>
      </c>
    </row>
    <row r="3227" spans="1:17" hidden="1" x14ac:dyDescent="0.3">
      <c r="A3227" t="s">
        <v>6670</v>
      </c>
      <c r="B3227" t="s">
        <v>6671</v>
      </c>
      <c r="C3227" t="str">
        <f>IFERROR(VLOOKUP(Table1[[#This Row],[Ticker]],[1]!Table2[[Symbol]:[Industry]],2,FALSE),"-")</f>
        <v>-</v>
      </c>
      <c r="D3227" t="s">
        <v>573</v>
      </c>
      <c r="E3227">
        <v>69.011698600000003</v>
      </c>
      <c r="F3227">
        <v>9.08</v>
      </c>
      <c r="G3227">
        <v>-22.084177786964698</v>
      </c>
      <c r="H3227">
        <v>-12.0518449675409</v>
      </c>
      <c r="I3227">
        <v>-21.756789199303501</v>
      </c>
      <c r="J3227">
        <v>-5.6654775469273098</v>
      </c>
      <c r="K3227">
        <v>10.128064889624699</v>
      </c>
      <c r="L3227">
        <v>10.676247924464301</v>
      </c>
      <c r="M3227">
        <v>53.147253140965198</v>
      </c>
      <c r="N3227">
        <v>2.0737856168280899</v>
      </c>
      <c r="O3227">
        <v>57.048458149779698</v>
      </c>
      <c r="P3227">
        <v>12.6550868486352</v>
      </c>
      <c r="Q3227">
        <v>5.9238541405387E-2</v>
      </c>
    </row>
    <row r="3228" spans="1:17" hidden="1" x14ac:dyDescent="0.3">
      <c r="A3228" t="s">
        <v>6672</v>
      </c>
      <c r="B3228" t="s">
        <v>6673</v>
      </c>
      <c r="C3228" t="str">
        <f>IFERROR(VLOOKUP(Table1[[#This Row],[Ticker]],[1]!Table2[[Symbol]:[Industry]],2,FALSE),"-")</f>
        <v>-</v>
      </c>
      <c r="D3228" t="s">
        <v>21</v>
      </c>
      <c r="E3228">
        <v>69.010803679999995</v>
      </c>
      <c r="F3228">
        <v>4.16</v>
      </c>
      <c r="G3228">
        <v>69.061708129239094</v>
      </c>
      <c r="H3228">
        <v>3.10453111280049</v>
      </c>
      <c r="I3228">
        <v>-5.7994132419276196</v>
      </c>
      <c r="J3228">
        <v>-0.58417673391918201</v>
      </c>
      <c r="K3228">
        <v>4.1995243250069496</v>
      </c>
      <c r="L3228">
        <v>3.7002534668298801</v>
      </c>
      <c r="M3228">
        <v>48.649374337357401</v>
      </c>
      <c r="N3228">
        <v>0.33991182494745598</v>
      </c>
      <c r="O3228">
        <v>73.076923076922995</v>
      </c>
      <c r="P3228">
        <v>131.111111111111</v>
      </c>
      <c r="Q3228">
        <v>-1.3365991396063001E-2</v>
      </c>
    </row>
    <row r="3229" spans="1:17" hidden="1" x14ac:dyDescent="0.3">
      <c r="A3229" t="s">
        <v>6674</v>
      </c>
      <c r="B3229" t="s">
        <v>6675</v>
      </c>
      <c r="C3229" t="str">
        <f>IFERROR(VLOOKUP(Table1[[#This Row],[Ticker]],[1]!Table2[[Symbol]:[Industry]],2,FALSE),"-")</f>
        <v>-</v>
      </c>
      <c r="D3229" t="s">
        <v>405</v>
      </c>
      <c r="E3229">
        <v>68.905945122000006</v>
      </c>
      <c r="F3229">
        <v>1</v>
      </c>
      <c r="G3229">
        <v>193.54711519529101</v>
      </c>
      <c r="H3229">
        <v>14.524614297589499</v>
      </c>
      <c r="I3229">
        <v>2.4764488270378902</v>
      </c>
      <c r="J3229">
        <v>-1.5841767339191799</v>
      </c>
      <c r="K3229">
        <v>0.95170992847720903</v>
      </c>
      <c r="L3229">
        <v>0.80525505615132398</v>
      </c>
      <c r="M3229">
        <v>48.209030154417299</v>
      </c>
      <c r="N3229">
        <v>1.1035009029515599</v>
      </c>
      <c r="O3229">
        <v>12</v>
      </c>
      <c r="P3229">
        <v>222.58064516128999</v>
      </c>
      <c r="Q3229">
        <v>0.11775354752268199</v>
      </c>
    </row>
    <row r="3230" spans="1:17" hidden="1" x14ac:dyDescent="0.3">
      <c r="A3230" t="s">
        <v>6676</v>
      </c>
      <c r="B3230" t="s">
        <v>6677</v>
      </c>
      <c r="C3230" t="str">
        <f>IFERROR(VLOOKUP(Table1[[#This Row],[Ticker]],[1]!Table2[[Symbol]:[Industry]],2,FALSE),"-")</f>
        <v>-</v>
      </c>
      <c r="D3230" t="s">
        <v>6678</v>
      </c>
      <c r="E3230">
        <v>68.886752549999997</v>
      </c>
      <c r="F3230">
        <v>527.45000000000005</v>
      </c>
      <c r="G3230">
        <v>25.6438893888397</v>
      </c>
      <c r="H3230">
        <v>47.451795579024001</v>
      </c>
      <c r="I3230">
        <v>-35.885317658140501</v>
      </c>
      <c r="J3230">
        <v>5.3968359243086699</v>
      </c>
      <c r="K3230">
        <v>396.38749018102499</v>
      </c>
      <c r="L3230">
        <v>398.113780541268</v>
      </c>
      <c r="M3230">
        <v>75.213172708752495</v>
      </c>
      <c r="N3230">
        <v>2.06244514106583</v>
      </c>
      <c r="O3230">
        <v>32.704521755616597</v>
      </c>
      <c r="P3230">
        <v>98.214956783164197</v>
      </c>
      <c r="Q3230">
        <v>3.0765063701806001E-2</v>
      </c>
    </row>
    <row r="3231" spans="1:17" hidden="1" x14ac:dyDescent="0.3">
      <c r="A3231" t="s">
        <v>6679</v>
      </c>
      <c r="B3231" t="s">
        <v>6680</v>
      </c>
      <c r="C3231" t="str">
        <f>IFERROR(VLOOKUP(Table1[[#This Row],[Ticker]],[1]!Table2[[Symbol]:[Industry]],2,FALSE),"-")</f>
        <v>-</v>
      </c>
      <c r="D3231" t="s">
        <v>138</v>
      </c>
      <c r="E3231">
        <v>68.855710139999999</v>
      </c>
      <c r="F3231">
        <v>53.99</v>
      </c>
      <c r="G3231">
        <v>42.363295430826398</v>
      </c>
      <c r="H3231">
        <v>8.0132928647394301</v>
      </c>
      <c r="I3231">
        <v>67.500586758072302</v>
      </c>
      <c r="J3231">
        <v>10.735410894946799</v>
      </c>
      <c r="K3231">
        <v>42.025329930005199</v>
      </c>
      <c r="L3231">
        <v>35.294632902337902</v>
      </c>
      <c r="M3231">
        <v>67.174845000884403</v>
      </c>
      <c r="N3231">
        <v>0.37190082644628097</v>
      </c>
      <c r="O3231">
        <v>1.87071679940729</v>
      </c>
      <c r="P3231">
        <v>124.02489626556</v>
      </c>
    </row>
    <row r="3232" spans="1:17" hidden="1" x14ac:dyDescent="0.3">
      <c r="A3232" t="s">
        <v>6681</v>
      </c>
      <c r="B3232" t="s">
        <v>6682</v>
      </c>
      <c r="C3232" t="str">
        <f>IFERROR(VLOOKUP(Table1[[#This Row],[Ticker]],[1]!Table2[[Symbol]:[Industry]],2,FALSE),"-")</f>
        <v>-</v>
      </c>
      <c r="D3232" t="s">
        <v>257</v>
      </c>
      <c r="E3232">
        <v>68.475281249999995</v>
      </c>
      <c r="F3232">
        <v>233</v>
      </c>
      <c r="G3232">
        <v>3.9573376139097398</v>
      </c>
      <c r="H3232">
        <v>22.878587465804198</v>
      </c>
      <c r="I3232">
        <v>26.141891536973802</v>
      </c>
      <c r="J3232">
        <v>9.4415964619571007</v>
      </c>
      <c r="K3232">
        <v>183.361260663813</v>
      </c>
      <c r="L3232">
        <v>166.07469805512599</v>
      </c>
      <c r="M3232">
        <v>77.307857678332098</v>
      </c>
      <c r="N3232">
        <v>2.1929775336928099</v>
      </c>
      <c r="O3232">
        <v>8.1330472103004094</v>
      </c>
      <c r="P3232">
        <v>84.481393507521702</v>
      </c>
      <c r="Q3232">
        <v>0.108540076187896</v>
      </c>
    </row>
    <row r="3233" spans="1:17" hidden="1" x14ac:dyDescent="0.3">
      <c r="A3233" t="s">
        <v>6683</v>
      </c>
      <c r="B3233" t="s">
        <v>6684</v>
      </c>
      <c r="C3233" t="str">
        <f>IFERROR(VLOOKUP(Table1[[#This Row],[Ticker]],[1]!Table2[[Symbol]:[Industry]],2,FALSE),"-")</f>
        <v>-</v>
      </c>
      <c r="D3233" t="s">
        <v>5421</v>
      </c>
      <c r="E3233">
        <v>68.455039619999994</v>
      </c>
      <c r="F3233">
        <v>139.69999999999999</v>
      </c>
      <c r="G3233">
        <v>-15.215703666504</v>
      </c>
      <c r="H3233">
        <v>-10.6089356899111</v>
      </c>
      <c r="I3233">
        <v>1.35174639090057</v>
      </c>
      <c r="J3233">
        <v>-4.2393491477122902</v>
      </c>
      <c r="K3233">
        <v>142.53290776001501</v>
      </c>
      <c r="M3233">
        <v>42.360572319742701</v>
      </c>
      <c r="N3233">
        <v>0.39426877470355698</v>
      </c>
      <c r="O3233">
        <v>16.678596993557601</v>
      </c>
      <c r="P3233">
        <v>34.9367333140152</v>
      </c>
    </row>
    <row r="3234" spans="1:17" hidden="1" x14ac:dyDescent="0.3">
      <c r="A3234" t="s">
        <v>6685</v>
      </c>
      <c r="B3234" t="s">
        <v>6686</v>
      </c>
      <c r="C3234" t="str">
        <f>IFERROR(VLOOKUP(Table1[[#This Row],[Ticker]],[1]!Table2[[Symbol]:[Industry]],2,FALSE),"-")</f>
        <v>-</v>
      </c>
      <c r="D3234" t="s">
        <v>204</v>
      </c>
      <c r="E3234">
        <v>68.334642639999998</v>
      </c>
      <c r="F3234">
        <v>45.66</v>
      </c>
      <c r="G3234">
        <v>50.871907386246903</v>
      </c>
      <c r="H3234">
        <v>-3.9242348072697602</v>
      </c>
      <c r="I3234">
        <v>15.182787857690199</v>
      </c>
      <c r="J3234">
        <v>-7.2301394668384198</v>
      </c>
      <c r="K3234">
        <v>44.2504416855543</v>
      </c>
      <c r="L3234">
        <v>36.3958058885434</v>
      </c>
      <c r="M3234">
        <v>46.466399684755103</v>
      </c>
      <c r="N3234">
        <v>0.54238652855703995</v>
      </c>
      <c r="O3234">
        <v>20.017520805956998</v>
      </c>
      <c r="P3234">
        <v>143.26052210974899</v>
      </c>
      <c r="Q3234">
        <v>0.134394737373975</v>
      </c>
    </row>
    <row r="3235" spans="1:17" hidden="1" x14ac:dyDescent="0.3">
      <c r="A3235" t="s">
        <v>6687</v>
      </c>
      <c r="B3235" t="s">
        <v>6688</v>
      </c>
      <c r="C3235" t="str">
        <f>IFERROR(VLOOKUP(Table1[[#This Row],[Ticker]],[1]!Table2[[Symbol]:[Industry]],2,FALSE),"-")</f>
        <v>-</v>
      </c>
      <c r="D3235" t="s">
        <v>1401</v>
      </c>
      <c r="E3235">
        <v>68.324343819999996</v>
      </c>
      <c r="F3235">
        <v>40.65</v>
      </c>
      <c r="G3235">
        <v>-13.8777226005598</v>
      </c>
      <c r="H3235">
        <v>13.9270419353113</v>
      </c>
      <c r="I3235">
        <v>29.666787224272799</v>
      </c>
      <c r="J3235">
        <v>-0.30945145919390299</v>
      </c>
      <c r="K3235">
        <v>33.641891541208103</v>
      </c>
      <c r="L3235">
        <v>31.1656893670811</v>
      </c>
      <c r="M3235">
        <v>35.263898481324702</v>
      </c>
      <c r="N3235">
        <v>1.0560368461454099</v>
      </c>
      <c r="O3235">
        <v>15.3751537515375</v>
      </c>
      <c r="P3235">
        <v>69.022869022869003</v>
      </c>
    </row>
    <row r="3236" spans="1:17" hidden="1" x14ac:dyDescent="0.3">
      <c r="A3236" t="s">
        <v>6689</v>
      </c>
      <c r="B3236" t="s">
        <v>6690</v>
      </c>
      <c r="C3236" t="str">
        <f>IFERROR(VLOOKUP(Table1[[#This Row],[Ticker]],[1]!Table2[[Symbol]:[Industry]],2,FALSE),"-")</f>
        <v>-</v>
      </c>
      <c r="D3236" t="s">
        <v>72</v>
      </c>
      <c r="E3236">
        <v>68.319638400000002</v>
      </c>
      <c r="F3236">
        <v>21.15</v>
      </c>
      <c r="G3236">
        <v>-53.497815680284603</v>
      </c>
      <c r="H3236">
        <v>-1.5695033494692701</v>
      </c>
      <c r="I3236">
        <v>-20.509558169463801</v>
      </c>
      <c r="J3236">
        <v>-7.4400719304257299</v>
      </c>
      <c r="K3236">
        <v>22.258211206397501</v>
      </c>
      <c r="L3236">
        <v>22.8195161417283</v>
      </c>
      <c r="M3236">
        <v>30.392660166974199</v>
      </c>
      <c r="N3236">
        <v>0.56313106231152099</v>
      </c>
      <c r="O3236">
        <v>54.137115839243499</v>
      </c>
      <c r="P3236">
        <v>20.170454545454501</v>
      </c>
      <c r="Q3236">
        <v>6.7364228914133004E-2</v>
      </c>
    </row>
    <row r="3237" spans="1:17" hidden="1" x14ac:dyDescent="0.3">
      <c r="A3237" t="s">
        <v>6691</v>
      </c>
      <c r="B3237" t="s">
        <v>6692</v>
      </c>
      <c r="C3237" t="str">
        <f>IFERROR(VLOOKUP(Table1[[#This Row],[Ticker]],[1]!Table2[[Symbol]:[Industry]],2,FALSE),"-")</f>
        <v>-</v>
      </c>
      <c r="D3237" t="s">
        <v>1199</v>
      </c>
      <c r="E3237">
        <v>68.291520000000006</v>
      </c>
      <c r="F3237">
        <v>60.45</v>
      </c>
      <c r="G3237">
        <v>-33.081149013617903</v>
      </c>
      <c r="H3237">
        <v>-14.572969583568099</v>
      </c>
      <c r="I3237">
        <v>-40.501794194308502</v>
      </c>
      <c r="J3237">
        <v>1.44972157116556</v>
      </c>
      <c r="K3237">
        <v>63.873409490330502</v>
      </c>
      <c r="L3237">
        <v>65.603668844259801</v>
      </c>
      <c r="M3237">
        <v>40.8205527548878</v>
      </c>
      <c r="N3237">
        <v>1.3022113022113</v>
      </c>
      <c r="O3237">
        <v>63.2754342431761</v>
      </c>
      <c r="P3237">
        <v>15.1428571428571</v>
      </c>
    </row>
    <row r="3238" spans="1:17" hidden="1" x14ac:dyDescent="0.3">
      <c r="A3238" t="s">
        <v>6693</v>
      </c>
      <c r="B3238" t="s">
        <v>6694</v>
      </c>
      <c r="C3238" t="str">
        <f>IFERROR(VLOOKUP(Table1[[#This Row],[Ticker]],[1]!Table2[[Symbol]:[Industry]],2,FALSE),"-")</f>
        <v>-</v>
      </c>
      <c r="D3238" t="s">
        <v>950</v>
      </c>
      <c r="E3238">
        <v>68.155435212</v>
      </c>
      <c r="F3238">
        <v>57.53</v>
      </c>
      <c r="G3238">
        <v>-16.2074856435827</v>
      </c>
      <c r="H3238">
        <v>10.867396535833</v>
      </c>
      <c r="I3238">
        <v>13.0082930466946</v>
      </c>
      <c r="J3238">
        <v>-7.6333570617880202</v>
      </c>
      <c r="K3238">
        <v>52.6702701519268</v>
      </c>
      <c r="L3238">
        <v>50.159579707721697</v>
      </c>
      <c r="M3238">
        <v>54.845269324545903</v>
      </c>
      <c r="N3238">
        <v>2.1870324313223999</v>
      </c>
      <c r="O3238">
        <v>7.7698592038936098</v>
      </c>
      <c r="P3238">
        <v>61.329220415030797</v>
      </c>
      <c r="Q3238">
        <v>-9.0501249817498006E-2</v>
      </c>
    </row>
    <row r="3239" spans="1:17" hidden="1" x14ac:dyDescent="0.3">
      <c r="A3239" t="s">
        <v>6695</v>
      </c>
      <c r="B3239" t="s">
        <v>6696</v>
      </c>
      <c r="C3239" t="str">
        <f>IFERROR(VLOOKUP(Table1[[#This Row],[Ticker]],[1]!Table2[[Symbol]:[Industry]],2,FALSE),"-")</f>
        <v>-</v>
      </c>
      <c r="D3239" t="s">
        <v>627</v>
      </c>
      <c r="E3239">
        <v>68.114999999999995</v>
      </c>
      <c r="F3239">
        <v>230</v>
      </c>
      <c r="G3239">
        <v>-43.958627062355497</v>
      </c>
      <c r="H3239">
        <v>0.89395721547960205</v>
      </c>
      <c r="I3239">
        <v>-17.6988776012189</v>
      </c>
      <c r="J3239">
        <v>-0.248324508898186</v>
      </c>
      <c r="K3239">
        <v>236.00595784627299</v>
      </c>
      <c r="L3239">
        <v>240.443041460507</v>
      </c>
      <c r="M3239">
        <v>52.558854686119702</v>
      </c>
      <c r="N3239">
        <v>0.51221013749230404</v>
      </c>
      <c r="O3239">
        <v>23.478260869565201</v>
      </c>
      <c r="P3239">
        <v>13.861386138613801</v>
      </c>
      <c r="Q3239">
        <v>0.17074794465717399</v>
      </c>
    </row>
    <row r="3240" spans="1:17" hidden="1" x14ac:dyDescent="0.3">
      <c r="A3240" t="s">
        <v>6697</v>
      </c>
      <c r="B3240" t="s">
        <v>6698</v>
      </c>
      <c r="C3240" t="str">
        <f>IFERROR(VLOOKUP(Table1[[#This Row],[Ticker]],[1]!Table2[[Symbol]:[Industry]],2,FALSE),"-")</f>
        <v>-</v>
      </c>
      <c r="D3240" t="s">
        <v>276</v>
      </c>
      <c r="E3240">
        <v>68.042934000000002</v>
      </c>
      <c r="F3240">
        <v>16.829999999999998</v>
      </c>
      <c r="G3240">
        <v>79.258549241921799</v>
      </c>
      <c r="H3240">
        <v>14.8590053154074</v>
      </c>
      <c r="I3240">
        <v>-19.891822482851701</v>
      </c>
      <c r="J3240">
        <v>-6.4370195432837303</v>
      </c>
      <c r="K3240">
        <v>15.347467609271</v>
      </c>
      <c r="L3240">
        <v>13.7928885175719</v>
      </c>
      <c r="M3240">
        <v>54.077168819515201</v>
      </c>
      <c r="N3240">
        <v>0.98411086813034199</v>
      </c>
      <c r="O3240">
        <v>30.540701128936401</v>
      </c>
      <c r="P3240">
        <v>114.39490445859801</v>
      </c>
      <c r="Q3240">
        <v>7.9767443095931007E-2</v>
      </c>
    </row>
    <row r="3241" spans="1:17" hidden="1" x14ac:dyDescent="0.3">
      <c r="A3241" t="s">
        <v>6699</v>
      </c>
      <c r="B3241" t="s">
        <v>6700</v>
      </c>
      <c r="C3241" t="str">
        <f>IFERROR(VLOOKUP(Table1[[#This Row],[Ticker]],[1]!Table2[[Symbol]:[Industry]],2,FALSE),"-")</f>
        <v>-</v>
      </c>
      <c r="D3241" t="s">
        <v>1665</v>
      </c>
      <c r="E3241">
        <v>68.040733500000002</v>
      </c>
      <c r="F3241">
        <v>173.85</v>
      </c>
      <c r="G3241">
        <v>26.259011347087199</v>
      </c>
      <c r="H3241">
        <v>-19.899462309797499</v>
      </c>
      <c r="I3241">
        <v>-20.773041933910701</v>
      </c>
      <c r="J3241">
        <v>-2.0366907003996202</v>
      </c>
      <c r="K3241">
        <v>185.824597464633</v>
      </c>
      <c r="L3241">
        <v>169.57946083427001</v>
      </c>
      <c r="M3241">
        <v>44.502682319562801</v>
      </c>
      <c r="N3241">
        <v>0.77658072092669805</v>
      </c>
      <c r="O3241">
        <v>35.174000575208503</v>
      </c>
      <c r="P3241">
        <v>76.050632911392398</v>
      </c>
      <c r="Q3241">
        <v>5.7264477289159003E-2</v>
      </c>
    </row>
    <row r="3242" spans="1:17" hidden="1" x14ac:dyDescent="0.3">
      <c r="A3242" t="s">
        <v>6701</v>
      </c>
      <c r="B3242" t="s">
        <v>6702</v>
      </c>
      <c r="C3242" t="str">
        <f>IFERROR(VLOOKUP(Table1[[#This Row],[Ticker]],[1]!Table2[[Symbol]:[Industry]],2,FALSE),"-")</f>
        <v>-</v>
      </c>
      <c r="D3242" t="s">
        <v>21</v>
      </c>
      <c r="E3242">
        <v>68.000960000000006</v>
      </c>
      <c r="F3242">
        <v>28.2</v>
      </c>
      <c r="G3242">
        <v>-62.8363468674074</v>
      </c>
      <c r="H3242">
        <v>-7.4095500966449501</v>
      </c>
      <c r="I3242">
        <v>-21.936384884517199</v>
      </c>
      <c r="J3242">
        <v>-2.1359008718502102</v>
      </c>
      <c r="K3242">
        <v>30.063783964665198</v>
      </c>
      <c r="L3242">
        <v>33.104064562085803</v>
      </c>
      <c r="M3242">
        <v>40.146281623180002</v>
      </c>
      <c r="N3242">
        <v>0.76891321906129395</v>
      </c>
      <c r="O3242">
        <v>79.078014184397105</v>
      </c>
      <c r="P3242">
        <v>10.371819960861</v>
      </c>
    </row>
    <row r="3243" spans="1:17" hidden="1" x14ac:dyDescent="0.3">
      <c r="A3243" t="s">
        <v>6703</v>
      </c>
      <c r="B3243" t="s">
        <v>6704</v>
      </c>
      <c r="C3243" t="str">
        <f>IFERROR(VLOOKUP(Table1[[#This Row],[Ticker]],[1]!Table2[[Symbol]:[Industry]],2,FALSE),"-")</f>
        <v>-</v>
      </c>
      <c r="D3243" t="s">
        <v>2943</v>
      </c>
      <c r="E3243">
        <v>67.992533612000003</v>
      </c>
      <c r="F3243">
        <v>5.37</v>
      </c>
      <c r="G3243">
        <v>-67.7395458570318</v>
      </c>
      <c r="H3243">
        <v>-12.8731262555853</v>
      </c>
      <c r="I3243">
        <v>-29.7233988608285</v>
      </c>
      <c r="J3243">
        <v>-4.3408851417903698</v>
      </c>
      <c r="K3243">
        <v>5.6932379628702101</v>
      </c>
      <c r="L3243">
        <v>6.3623979911411999</v>
      </c>
      <c r="M3243">
        <v>35.905281898815801</v>
      </c>
      <c r="N3243">
        <v>0.82304717481490297</v>
      </c>
      <c r="O3243">
        <v>79.143389199255097</v>
      </c>
      <c r="P3243">
        <v>12.815126050420099</v>
      </c>
      <c r="Q3243">
        <v>7.3821152675748999E-2</v>
      </c>
    </row>
    <row r="3244" spans="1:17" hidden="1" x14ac:dyDescent="0.3">
      <c r="A3244" t="s">
        <v>6705</v>
      </c>
      <c r="B3244" t="s">
        <v>6706</v>
      </c>
      <c r="C3244" t="str">
        <f>IFERROR(VLOOKUP(Table1[[#This Row],[Ticker]],[1]!Table2[[Symbol]:[Industry]],2,FALSE),"-")</f>
        <v>-</v>
      </c>
      <c r="D3244" t="s">
        <v>384</v>
      </c>
      <c r="E3244">
        <v>67.907804999999996</v>
      </c>
      <c r="F3244">
        <v>99</v>
      </c>
      <c r="G3244">
        <v>-18.046982880797099</v>
      </c>
      <c r="H3244">
        <v>9.3506315158291091</v>
      </c>
      <c r="I3244">
        <v>14.538410149135</v>
      </c>
      <c r="J3244">
        <v>-8.6724120280368204</v>
      </c>
      <c r="K3244">
        <v>95.525813304551093</v>
      </c>
      <c r="L3244">
        <v>83.483095534131195</v>
      </c>
      <c r="M3244">
        <v>46.799757996117002</v>
      </c>
      <c r="N3244">
        <v>0.702855897100501</v>
      </c>
      <c r="O3244">
        <v>25.959595959595902</v>
      </c>
      <c r="P3244">
        <v>86.440677966101603</v>
      </c>
    </row>
    <row r="3245" spans="1:17" hidden="1" x14ac:dyDescent="0.3">
      <c r="A3245" t="s">
        <v>6707</v>
      </c>
      <c r="B3245" t="s">
        <v>6708</v>
      </c>
      <c r="C3245" t="str">
        <f>IFERROR(VLOOKUP(Table1[[#This Row],[Ticker]],[1]!Table2[[Symbol]:[Industry]],2,FALSE),"-")</f>
        <v>-</v>
      </c>
      <c r="D3245" t="s">
        <v>1351</v>
      </c>
      <c r="E3245">
        <v>67.687200000000004</v>
      </c>
      <c r="F3245">
        <v>306</v>
      </c>
      <c r="G3245">
        <v>-27.993411095270801</v>
      </c>
      <c r="H3245">
        <v>-4.9310485645702302</v>
      </c>
      <c r="I3245">
        <v>-18.3122337547481</v>
      </c>
      <c r="J3245">
        <v>2.5904264406839901</v>
      </c>
      <c r="K3245">
        <v>318.77610257493302</v>
      </c>
      <c r="L3245">
        <v>278.52996149293898</v>
      </c>
      <c r="M3245">
        <v>48.160152823610197</v>
      </c>
      <c r="N3245">
        <v>0.252066115702479</v>
      </c>
      <c r="O3245">
        <v>32.336601307189497</v>
      </c>
      <c r="P3245">
        <v>125</v>
      </c>
    </row>
    <row r="3246" spans="1:17" hidden="1" x14ac:dyDescent="0.3">
      <c r="A3246" t="s">
        <v>6709</v>
      </c>
      <c r="B3246" t="s">
        <v>6710</v>
      </c>
      <c r="C3246" t="str">
        <f>IFERROR(VLOOKUP(Table1[[#This Row],[Ticker]],[1]!Table2[[Symbol]:[Industry]],2,FALSE),"-")</f>
        <v>-</v>
      </c>
      <c r="D3246" t="s">
        <v>415</v>
      </c>
      <c r="E3246">
        <v>67.686774999999997</v>
      </c>
      <c r="F3246">
        <v>57.95</v>
      </c>
      <c r="G3246">
        <v>-12.9012654369408</v>
      </c>
      <c r="H3246">
        <v>-0.31258010830347299</v>
      </c>
      <c r="I3246">
        <v>-7.1024435449579197</v>
      </c>
      <c r="J3246">
        <v>-5.6689224966310396</v>
      </c>
      <c r="K3246">
        <v>56.992800148972201</v>
      </c>
      <c r="L3246">
        <v>54.663035197296701</v>
      </c>
      <c r="M3246">
        <v>36.347490905958502</v>
      </c>
      <c r="N3246">
        <v>0.43490701001430598</v>
      </c>
      <c r="O3246">
        <v>25.7981018119068</v>
      </c>
      <c r="P3246">
        <v>55.779569892473098</v>
      </c>
    </row>
    <row r="3247" spans="1:17" hidden="1" x14ac:dyDescent="0.3">
      <c r="A3247" t="s">
        <v>6711</v>
      </c>
      <c r="B3247" t="s">
        <v>6712</v>
      </c>
      <c r="C3247" t="str">
        <f>IFERROR(VLOOKUP(Table1[[#This Row],[Ticker]],[1]!Table2[[Symbol]:[Industry]],2,FALSE),"-")</f>
        <v>-</v>
      </c>
      <c r="D3247" t="s">
        <v>405</v>
      </c>
      <c r="E3247">
        <v>67.662000000000006</v>
      </c>
      <c r="F3247">
        <v>226.62</v>
      </c>
      <c r="G3247">
        <v>9.6992524031470708</v>
      </c>
      <c r="H3247">
        <v>-2.0946895753791899</v>
      </c>
      <c r="I3247">
        <v>1.09944251686298</v>
      </c>
      <c r="J3247">
        <v>-7.8343755702036599</v>
      </c>
      <c r="K3247">
        <v>221.18015239317199</v>
      </c>
      <c r="L3247">
        <v>195.520393464439</v>
      </c>
      <c r="M3247">
        <v>44.663311444799902</v>
      </c>
      <c r="N3247">
        <v>0.40968639493271097</v>
      </c>
      <c r="O3247">
        <v>14.508869473126801</v>
      </c>
      <c r="P3247">
        <v>84.393816110659003</v>
      </c>
      <c r="Q3247">
        <v>8.9454048235346001E-2</v>
      </c>
    </row>
    <row r="3248" spans="1:17" hidden="1" x14ac:dyDescent="0.3">
      <c r="A3248" t="s">
        <v>6713</v>
      </c>
      <c r="B3248" t="s">
        <v>6714</v>
      </c>
      <c r="C3248" t="str">
        <f>IFERROR(VLOOKUP(Table1[[#This Row],[Ticker]],[1]!Table2[[Symbol]:[Industry]],2,FALSE),"-")</f>
        <v>-</v>
      </c>
      <c r="D3248" t="s">
        <v>365</v>
      </c>
      <c r="E3248">
        <v>67.654071999999999</v>
      </c>
      <c r="F3248">
        <v>139.05000000000001</v>
      </c>
      <c r="G3248">
        <v>42.168144498418698</v>
      </c>
      <c r="H3248">
        <v>10.4930504525393</v>
      </c>
      <c r="I3248">
        <v>-1.22607990859428</v>
      </c>
      <c r="J3248">
        <v>-10.192019871174001</v>
      </c>
      <c r="K3248">
        <v>128.125023218141</v>
      </c>
      <c r="L3248">
        <v>117.004355160711</v>
      </c>
      <c r="M3248">
        <v>49.546950332056298</v>
      </c>
      <c r="N3248">
        <v>1.2517897299722001</v>
      </c>
      <c r="O3248">
        <v>30.1690039554117</v>
      </c>
      <c r="P3248">
        <v>85.4</v>
      </c>
      <c r="Q3248">
        <v>5.5442612114005002E-2</v>
      </c>
    </row>
    <row r="3249" spans="1:17" hidden="1" x14ac:dyDescent="0.3">
      <c r="A3249" t="s">
        <v>6715</v>
      </c>
      <c r="B3249" t="s">
        <v>6716</v>
      </c>
      <c r="C3249" t="str">
        <f>IFERROR(VLOOKUP(Table1[[#This Row],[Ticker]],[1]!Table2[[Symbol]:[Industry]],2,FALSE),"-")</f>
        <v>-</v>
      </c>
      <c r="D3249" t="s">
        <v>1210</v>
      </c>
      <c r="E3249">
        <v>67.637919999999994</v>
      </c>
      <c r="F3249">
        <v>50.3</v>
      </c>
      <c r="G3249">
        <v>-94.943391030045007</v>
      </c>
      <c r="H3249">
        <v>-15.221836006669999</v>
      </c>
      <c r="I3249">
        <v>-48.996048362852903</v>
      </c>
      <c r="J3249">
        <v>-4.5001270682076298</v>
      </c>
      <c r="K3249">
        <v>57.542767521170902</v>
      </c>
      <c r="L3249">
        <v>78.555956992682496</v>
      </c>
      <c r="M3249">
        <v>25.6043344758668</v>
      </c>
      <c r="N3249">
        <v>0.93296432964329601</v>
      </c>
      <c r="O3249">
        <v>222.06759443339899</v>
      </c>
      <c r="P3249">
        <v>4.4652128764278203</v>
      </c>
    </row>
    <row r="3250" spans="1:17" hidden="1" x14ac:dyDescent="0.3">
      <c r="A3250" t="s">
        <v>6717</v>
      </c>
      <c r="B3250" t="s">
        <v>6718</v>
      </c>
      <c r="C3250" t="str">
        <f>IFERROR(VLOOKUP(Table1[[#This Row],[Ticker]],[1]!Table2[[Symbol]:[Industry]],2,FALSE),"-")</f>
        <v>-</v>
      </c>
      <c r="D3250" t="s">
        <v>1401</v>
      </c>
      <c r="E3250">
        <v>67.5351</v>
      </c>
      <c r="F3250">
        <v>2.65</v>
      </c>
      <c r="G3250">
        <v>111.875560943091</v>
      </c>
      <c r="H3250">
        <v>-7.8900298817605004</v>
      </c>
      <c r="I3250">
        <v>58.501662026889498</v>
      </c>
      <c r="J3250">
        <v>-6.8559537374034996</v>
      </c>
      <c r="K3250">
        <v>3.1198237740577701</v>
      </c>
      <c r="L3250">
        <v>2.6420937110165599</v>
      </c>
      <c r="M3250">
        <v>43.412062974059999</v>
      </c>
      <c r="N3250">
        <v>0.29763108378111902</v>
      </c>
      <c r="O3250">
        <v>85.283018867924497</v>
      </c>
      <c r="P3250">
        <v>165</v>
      </c>
      <c r="Q3250">
        <v>4.1383610383504001E-2</v>
      </c>
    </row>
    <row r="3251" spans="1:17" hidden="1" x14ac:dyDescent="0.3">
      <c r="A3251" t="s">
        <v>6719</v>
      </c>
      <c r="B3251" t="s">
        <v>6720</v>
      </c>
      <c r="C3251" t="str">
        <f>IFERROR(VLOOKUP(Table1[[#This Row],[Ticker]],[1]!Table2[[Symbol]:[Industry]],2,FALSE),"-")</f>
        <v>-</v>
      </c>
      <c r="D3251" t="s">
        <v>365</v>
      </c>
      <c r="E3251">
        <v>67.474407455999994</v>
      </c>
      <c r="F3251">
        <v>39.090000000000003</v>
      </c>
      <c r="G3251">
        <v>24.260587681059899</v>
      </c>
      <c r="H3251">
        <v>23.5701550945534</v>
      </c>
      <c r="I3251">
        <v>-8.6413787133751505</v>
      </c>
      <c r="J3251">
        <v>4.0407224325233999</v>
      </c>
      <c r="K3251">
        <v>34.8231309760275</v>
      </c>
      <c r="L3251">
        <v>33.059516321550497</v>
      </c>
      <c r="M3251">
        <v>72.653966195550197</v>
      </c>
      <c r="N3251">
        <v>2.2683390625954498</v>
      </c>
      <c r="O3251">
        <v>23.816832949603398</v>
      </c>
      <c r="P3251">
        <v>63.556485355648498</v>
      </c>
      <c r="Q3251">
        <v>7.8332183852473994E-2</v>
      </c>
    </row>
    <row r="3252" spans="1:17" hidden="1" x14ac:dyDescent="0.3">
      <c r="A3252" t="s">
        <v>6721</v>
      </c>
      <c r="B3252" t="s">
        <v>6722</v>
      </c>
      <c r="C3252" t="str">
        <f>IFERROR(VLOOKUP(Table1[[#This Row],[Ticker]],[1]!Table2[[Symbol]:[Industry]],2,FALSE),"-")</f>
        <v>-</v>
      </c>
      <c r="D3252" t="s">
        <v>204</v>
      </c>
      <c r="E3252">
        <v>67.386244450000007</v>
      </c>
      <c r="F3252">
        <v>129.5</v>
      </c>
      <c r="G3252">
        <v>-1.3214984078135401</v>
      </c>
      <c r="H3252">
        <v>2.9547956046202599</v>
      </c>
      <c r="I3252">
        <v>8.27984083732645</v>
      </c>
      <c r="K3252">
        <v>104.302569298657</v>
      </c>
      <c r="L3252">
        <v>71.200520246059796</v>
      </c>
      <c r="M3252">
        <v>97.891639288263306</v>
      </c>
      <c r="N3252">
        <v>1.17241379310344</v>
      </c>
      <c r="O3252">
        <v>9.03474903474903</v>
      </c>
      <c r="P3252">
        <v>55.836341756919303</v>
      </c>
    </row>
    <row r="3253" spans="1:17" hidden="1" x14ac:dyDescent="0.3">
      <c r="A3253" t="s">
        <v>6723</v>
      </c>
      <c r="B3253" t="s">
        <v>6724</v>
      </c>
      <c r="C3253" t="str">
        <f>IFERROR(VLOOKUP(Table1[[#This Row],[Ticker]],[1]!Table2[[Symbol]:[Industry]],2,FALSE),"-")</f>
        <v>-</v>
      </c>
      <c r="D3253" t="s">
        <v>1607</v>
      </c>
      <c r="E3253">
        <v>67.267619855999996</v>
      </c>
      <c r="F3253">
        <v>4.47</v>
      </c>
      <c r="G3253">
        <v>91.011221864757701</v>
      </c>
      <c r="H3253">
        <v>-6.8292011139253503</v>
      </c>
      <c r="I3253">
        <v>9.00131139575352</v>
      </c>
      <c r="J3253">
        <v>11.4158232660808</v>
      </c>
      <c r="K3253">
        <v>3.9455302198103199</v>
      </c>
      <c r="L3253">
        <v>3.3569825657845298</v>
      </c>
      <c r="M3253">
        <v>63.138016406507802</v>
      </c>
      <c r="N3253">
        <v>0.46845720163175902</v>
      </c>
      <c r="O3253">
        <v>7.3825503355704702</v>
      </c>
      <c r="Q3253">
        <v>0.13548909062435599</v>
      </c>
    </row>
    <row r="3254" spans="1:17" hidden="1" x14ac:dyDescent="0.3">
      <c r="A3254" t="s">
        <v>6725</v>
      </c>
      <c r="B3254" t="s">
        <v>6726</v>
      </c>
      <c r="C3254" t="str">
        <f>IFERROR(VLOOKUP(Table1[[#This Row],[Ticker]],[1]!Table2[[Symbol]:[Industry]],2,FALSE),"-")</f>
        <v>-</v>
      </c>
      <c r="D3254" t="s">
        <v>138</v>
      </c>
      <c r="E3254">
        <v>67.211837008000003</v>
      </c>
      <c r="F3254">
        <v>12.87</v>
      </c>
      <c r="G3254">
        <v>53.5196615233627</v>
      </c>
      <c r="H3254">
        <v>85.515799762601205</v>
      </c>
      <c r="I3254">
        <v>79.623472330211598</v>
      </c>
      <c r="J3254">
        <v>20.801961879942201</v>
      </c>
      <c r="K3254">
        <v>7.9811259865085704</v>
      </c>
      <c r="L3254">
        <v>6.9205589455375103</v>
      </c>
      <c r="M3254">
        <v>97.772708917655194</v>
      </c>
      <c r="N3254">
        <v>1.30967141453541</v>
      </c>
      <c r="O3254">
        <v>0</v>
      </c>
      <c r="P3254">
        <v>142.830188679245</v>
      </c>
      <c r="Q3254">
        <v>2.8925663743867999E-2</v>
      </c>
    </row>
    <row r="3255" spans="1:17" hidden="1" x14ac:dyDescent="0.3">
      <c r="A3255" t="s">
        <v>6727</v>
      </c>
      <c r="B3255" t="s">
        <v>6610</v>
      </c>
      <c r="C3255" t="str">
        <f>IFERROR(VLOOKUP(Table1[[#This Row],[Ticker]],[1]!Table2[[Symbol]:[Industry]],2,FALSE),"-")</f>
        <v>-</v>
      </c>
      <c r="D3255" t="s">
        <v>21</v>
      </c>
      <c r="E3255">
        <v>67.158595062000003</v>
      </c>
      <c r="F3255">
        <v>19.95</v>
      </c>
      <c r="G3255">
        <v>-12.585964333436999</v>
      </c>
      <c r="H3255">
        <v>-17.096169845410198</v>
      </c>
      <c r="I3255">
        <v>-29.5828227419968</v>
      </c>
      <c r="J3255">
        <v>-0.84006209727640102</v>
      </c>
      <c r="K3255">
        <v>19.307669728477499</v>
      </c>
      <c r="L3255">
        <v>19.530430599038699</v>
      </c>
      <c r="M3255">
        <v>54.125072909456499</v>
      </c>
      <c r="N3255">
        <v>1.29870724685921</v>
      </c>
      <c r="O3255">
        <v>35.288220551378402</v>
      </c>
      <c r="P3255">
        <v>23.452970297029701</v>
      </c>
      <c r="Q3255">
        <v>-1.7043478653935001E-2</v>
      </c>
    </row>
    <row r="3256" spans="1:17" hidden="1" x14ac:dyDescent="0.3">
      <c r="A3256" t="s">
        <v>6728</v>
      </c>
      <c r="B3256" t="s">
        <v>6729</v>
      </c>
      <c r="C3256" t="str">
        <f>IFERROR(VLOOKUP(Table1[[#This Row],[Ticker]],[1]!Table2[[Symbol]:[Industry]],2,FALSE),"-")</f>
        <v>-</v>
      </c>
      <c r="D3256" t="s">
        <v>1518</v>
      </c>
      <c r="E3256">
        <v>67.123500000000007</v>
      </c>
      <c r="F3256">
        <v>1092.3</v>
      </c>
      <c r="G3256">
        <v>24.8115404565362</v>
      </c>
      <c r="H3256">
        <v>76.558916607241798</v>
      </c>
      <c r="I3256">
        <v>142.14930470678999</v>
      </c>
      <c r="J3256">
        <v>11.259208480088599</v>
      </c>
      <c r="K3256">
        <v>804.74702656190004</v>
      </c>
      <c r="L3256">
        <v>607.81972518364205</v>
      </c>
      <c r="M3256">
        <v>84.591088220169894</v>
      </c>
      <c r="N3256">
        <v>2.0795454545454501</v>
      </c>
      <c r="O3256">
        <v>5.2595440812963403</v>
      </c>
      <c r="P3256">
        <v>203.416666666666</v>
      </c>
    </row>
    <row r="3257" spans="1:17" hidden="1" x14ac:dyDescent="0.3">
      <c r="A3257" t="s">
        <v>6730</v>
      </c>
      <c r="B3257" t="s">
        <v>6731</v>
      </c>
      <c r="C3257" t="str">
        <f>IFERROR(VLOOKUP(Table1[[#This Row],[Ticker]],[1]!Table2[[Symbol]:[Industry]],2,FALSE),"-")</f>
        <v>-</v>
      </c>
      <c r="D3257" t="s">
        <v>1518</v>
      </c>
      <c r="E3257">
        <v>67.074832134000005</v>
      </c>
      <c r="F3257">
        <v>60.09</v>
      </c>
      <c r="G3257">
        <v>-43.190672823141703</v>
      </c>
      <c r="H3257">
        <v>-18.8385842513675</v>
      </c>
      <c r="I3257">
        <v>-42.634586590755802</v>
      </c>
      <c r="J3257">
        <v>-5.8417524914949297</v>
      </c>
      <c r="K3257">
        <v>69.715449406343296</v>
      </c>
      <c r="L3257">
        <v>74.282694748130595</v>
      </c>
      <c r="M3257">
        <v>49.98704964585</v>
      </c>
      <c r="N3257">
        <v>1.3504433279435699</v>
      </c>
      <c r="O3257">
        <v>134.06556831419499</v>
      </c>
      <c r="P3257">
        <v>1.6923337282112001</v>
      </c>
      <c r="Q3257">
        <v>0.105294600452912</v>
      </c>
    </row>
    <row r="3258" spans="1:17" hidden="1" x14ac:dyDescent="0.3">
      <c r="A3258" t="s">
        <v>6732</v>
      </c>
      <c r="B3258" t="s">
        <v>6733</v>
      </c>
      <c r="C3258" t="str">
        <f>IFERROR(VLOOKUP(Table1[[#This Row],[Ticker]],[1]!Table2[[Symbol]:[Industry]],2,FALSE),"-")</f>
        <v>-</v>
      </c>
      <c r="E3258">
        <v>66.924999999999997</v>
      </c>
      <c r="F3258">
        <v>120.8</v>
      </c>
      <c r="G3258">
        <v>-41.939081516107002</v>
      </c>
      <c r="H3258">
        <v>-5.6931351791882703</v>
      </c>
      <c r="I3258">
        <v>-25.371631458702399</v>
      </c>
      <c r="J3258">
        <v>-4.3313379754028896</v>
      </c>
      <c r="O3258">
        <v>20.5298013245033</v>
      </c>
      <c r="P3258">
        <v>0</v>
      </c>
    </row>
    <row r="3259" spans="1:17" hidden="1" x14ac:dyDescent="0.3">
      <c r="A3259" t="s">
        <v>6734</v>
      </c>
      <c r="B3259" t="s">
        <v>6735</v>
      </c>
      <c r="C3259" t="str">
        <f>IFERROR(VLOOKUP(Table1[[#This Row],[Ticker]],[1]!Table2[[Symbol]:[Industry]],2,FALSE),"-")</f>
        <v>-</v>
      </c>
      <c r="D3259" t="s">
        <v>21</v>
      </c>
      <c r="E3259">
        <v>66.903916377999906</v>
      </c>
      <c r="F3259">
        <v>19.29</v>
      </c>
      <c r="G3259">
        <v>-6.7143795180333701</v>
      </c>
      <c r="H3259">
        <v>6.0540260622954403</v>
      </c>
      <c r="I3259">
        <v>-2.5515499940643802</v>
      </c>
      <c r="J3259">
        <v>-9.7310961651987995</v>
      </c>
      <c r="K3259">
        <v>18.299898323341001</v>
      </c>
      <c r="L3259">
        <v>17.700778970475</v>
      </c>
      <c r="M3259">
        <v>59.100133423346399</v>
      </c>
      <c r="N3259">
        <v>2.60480730851739</v>
      </c>
      <c r="O3259">
        <v>29.3056300008537</v>
      </c>
      <c r="P3259">
        <v>46.194278743958797</v>
      </c>
      <c r="Q3259">
        <v>8.9915863479126001E-2</v>
      </c>
    </row>
    <row r="3260" spans="1:17" hidden="1" x14ac:dyDescent="0.3">
      <c r="A3260" t="s">
        <v>6736</v>
      </c>
      <c r="B3260" t="s">
        <v>6737</v>
      </c>
      <c r="C3260" t="str">
        <f>IFERROR(VLOOKUP(Table1[[#This Row],[Ticker]],[1]!Table2[[Symbol]:[Industry]],2,FALSE),"-")</f>
        <v>-</v>
      </c>
      <c r="D3260" t="s">
        <v>2643</v>
      </c>
      <c r="E3260">
        <v>66.87255365</v>
      </c>
      <c r="F3260">
        <v>39.67</v>
      </c>
      <c r="G3260">
        <v>-42.076055174240899</v>
      </c>
      <c r="H3260">
        <v>-13.0642674089392</v>
      </c>
      <c r="I3260">
        <v>-10.0654603938808</v>
      </c>
      <c r="J3260">
        <v>-2.25282989244123</v>
      </c>
      <c r="K3260">
        <v>42.803064568636202</v>
      </c>
      <c r="L3260">
        <v>42.642223524252401</v>
      </c>
      <c r="M3260">
        <v>44.689653434772403</v>
      </c>
      <c r="N3260">
        <v>0.68937532831515702</v>
      </c>
      <c r="O3260">
        <v>31.837660700781399</v>
      </c>
      <c r="P3260">
        <v>23.390357698289201</v>
      </c>
      <c r="Q3260">
        <v>6.8349413083664004E-2</v>
      </c>
    </row>
    <row r="3261" spans="1:17" hidden="1" x14ac:dyDescent="0.3">
      <c r="A3261" t="s">
        <v>6738</v>
      </c>
      <c r="B3261" t="s">
        <v>6739</v>
      </c>
      <c r="C3261" t="str">
        <f>IFERROR(VLOOKUP(Table1[[#This Row],[Ticker]],[1]!Table2[[Symbol]:[Industry]],2,FALSE),"-")</f>
        <v>-</v>
      </c>
      <c r="D3261" t="s">
        <v>3576</v>
      </c>
      <c r="E3261">
        <v>66.767252799999994</v>
      </c>
      <c r="F3261">
        <v>1.39</v>
      </c>
      <c r="G3261">
        <v>56.299803367334299</v>
      </c>
      <c r="H3261">
        <v>21.202174210443498</v>
      </c>
      <c r="I3261">
        <v>26.533920091405701</v>
      </c>
      <c r="J3261">
        <v>5.8158232660808196</v>
      </c>
      <c r="K3261">
        <v>1.1257234771397699</v>
      </c>
      <c r="L3261">
        <v>1.0045170095854301</v>
      </c>
      <c r="M3261">
        <v>79.8227629917005</v>
      </c>
      <c r="N3261">
        <v>1.4453591704603399</v>
      </c>
      <c r="O3261">
        <v>10.791366906474799</v>
      </c>
      <c r="P3261">
        <v>110.60606060606</v>
      </c>
      <c r="Q3261">
        <v>7.4396234640504003E-2</v>
      </c>
    </row>
    <row r="3262" spans="1:17" hidden="1" x14ac:dyDescent="0.3">
      <c r="A3262" t="s">
        <v>6740</v>
      </c>
      <c r="B3262" t="s">
        <v>6741</v>
      </c>
      <c r="C3262" t="str">
        <f>IFERROR(VLOOKUP(Table1[[#This Row],[Ticker]],[1]!Table2[[Symbol]:[Industry]],2,FALSE),"-")</f>
        <v>-</v>
      </c>
      <c r="D3262" t="s">
        <v>474</v>
      </c>
      <c r="E3262">
        <v>66.754742378999893</v>
      </c>
      <c r="F3262">
        <v>14.01</v>
      </c>
      <c r="G3262">
        <v>96.570334768300498</v>
      </c>
      <c r="H3262">
        <v>70.615001672051505</v>
      </c>
      <c r="I3262">
        <v>51.393569214212697</v>
      </c>
      <c r="J3262">
        <v>7.2664330221783802</v>
      </c>
      <c r="K3262">
        <v>10.399286939288499</v>
      </c>
      <c r="L3262">
        <v>8.7884754439929402</v>
      </c>
      <c r="M3262">
        <v>97.729385907380902</v>
      </c>
      <c r="N3262">
        <v>3.01821860065164</v>
      </c>
      <c r="O3262">
        <v>1.2134189864382501</v>
      </c>
      <c r="P3262">
        <v>145.78947368421001</v>
      </c>
      <c r="Q3262">
        <v>9.9806940744693998E-2</v>
      </c>
    </row>
    <row r="3263" spans="1:17" hidden="1" x14ac:dyDescent="0.3">
      <c r="A3263" t="s">
        <v>6742</v>
      </c>
      <c r="B3263" t="s">
        <v>6743</v>
      </c>
      <c r="C3263" t="str">
        <f>IFERROR(VLOOKUP(Table1[[#This Row],[Ticker]],[1]!Table2[[Symbol]:[Industry]],2,FALSE),"-")</f>
        <v>-</v>
      </c>
      <c r="D3263" t="s">
        <v>6744</v>
      </c>
      <c r="E3263">
        <v>66.649000000000001</v>
      </c>
      <c r="F3263">
        <v>150</v>
      </c>
      <c r="G3263">
        <v>626.25347909744505</v>
      </c>
      <c r="H3263">
        <v>-5.5093040316468898</v>
      </c>
      <c r="I3263">
        <v>70.594696269096701</v>
      </c>
      <c r="J3263">
        <v>1.5077299876171499</v>
      </c>
      <c r="K3263">
        <v>148.03515231150701</v>
      </c>
      <c r="L3263">
        <v>111.622801272931</v>
      </c>
      <c r="M3263">
        <v>35.966157156023698</v>
      </c>
      <c r="N3263">
        <v>0.46597080398308899</v>
      </c>
      <c r="O3263">
        <v>16.3666666666666</v>
      </c>
      <c r="P3263">
        <v>655.28700906344397</v>
      </c>
      <c r="Q3263">
        <v>0.12606993063073099</v>
      </c>
    </row>
    <row r="3264" spans="1:17" hidden="1" x14ac:dyDescent="0.3">
      <c r="A3264" t="s">
        <v>6745</v>
      </c>
      <c r="B3264" t="s">
        <v>6746</v>
      </c>
      <c r="C3264" t="str">
        <f>IFERROR(VLOOKUP(Table1[[#This Row],[Ticker]],[1]!Table2[[Symbol]:[Industry]],2,FALSE),"-")</f>
        <v>-</v>
      </c>
      <c r="D3264" t="s">
        <v>276</v>
      </c>
      <c r="E3264">
        <v>66.520959779999998</v>
      </c>
      <c r="F3264">
        <v>141.19999999999999</v>
      </c>
      <c r="G3264">
        <v>-10.527445198898601</v>
      </c>
      <c r="H3264">
        <v>11.296213562295399</v>
      </c>
      <c r="I3264">
        <v>-6.9748583919712104</v>
      </c>
      <c r="J3264">
        <v>3.9219516006157802</v>
      </c>
      <c r="K3264">
        <v>133.98358263358699</v>
      </c>
      <c r="L3264">
        <v>128.49003090040301</v>
      </c>
      <c r="M3264">
        <v>64.856646284022602</v>
      </c>
      <c r="N3264">
        <v>0.75403222283160698</v>
      </c>
      <c r="O3264">
        <v>53.257790368271898</v>
      </c>
      <c r="P3264">
        <v>66.117647058823493</v>
      </c>
      <c r="Q3264">
        <v>3.9902609752885003E-2</v>
      </c>
    </row>
    <row r="3265" spans="1:17" hidden="1" x14ac:dyDescent="0.3">
      <c r="A3265" t="s">
        <v>6747</v>
      </c>
      <c r="B3265" t="s">
        <v>6748</v>
      </c>
      <c r="C3265" t="str">
        <f>IFERROR(VLOOKUP(Table1[[#This Row],[Ticker]],[1]!Table2[[Symbol]:[Industry]],2,FALSE),"-")</f>
        <v>-</v>
      </c>
      <c r="D3265" t="s">
        <v>257</v>
      </c>
      <c r="E3265">
        <v>66.421348649999999</v>
      </c>
      <c r="F3265">
        <v>132.69999999999999</v>
      </c>
      <c r="G3265">
        <v>74.994760316903793</v>
      </c>
      <c r="H3265">
        <v>-7.3750457415574404</v>
      </c>
      <c r="I3265">
        <v>13.975082549719099</v>
      </c>
      <c r="J3265">
        <v>-4.1556053053477502</v>
      </c>
      <c r="K3265">
        <v>126.462347585177</v>
      </c>
      <c r="L3265">
        <v>112.23282511959501</v>
      </c>
      <c r="M3265">
        <v>59.190644111708501</v>
      </c>
      <c r="N3265">
        <v>0.31931463833923901</v>
      </c>
      <c r="O3265">
        <v>22.682743029389599</v>
      </c>
      <c r="P3265">
        <v>111.811652035115</v>
      </c>
      <c r="Q3265">
        <v>8.4826960259241996E-2</v>
      </c>
    </row>
    <row r="3266" spans="1:17" hidden="1" x14ac:dyDescent="0.3">
      <c r="A3266" t="s">
        <v>6749</v>
      </c>
      <c r="B3266" t="s">
        <v>6750</v>
      </c>
      <c r="C3266" t="str">
        <f>IFERROR(VLOOKUP(Table1[[#This Row],[Ticker]],[1]!Table2[[Symbol]:[Industry]],2,FALSE),"-")</f>
        <v>-</v>
      </c>
      <c r="D3266" t="s">
        <v>474</v>
      </c>
      <c r="E3266">
        <v>66.355583777999996</v>
      </c>
      <c r="F3266">
        <v>99.92</v>
      </c>
      <c r="G3266">
        <v>-23.521386354594501</v>
      </c>
      <c r="H3266">
        <v>-1.8025460102381099</v>
      </c>
      <c r="I3266">
        <v>-13.043194336454899</v>
      </c>
      <c r="J3266">
        <v>-2.6480981846756202</v>
      </c>
      <c r="K3266">
        <v>98.6288549480428</v>
      </c>
      <c r="L3266">
        <v>95.7467877753773</v>
      </c>
      <c r="M3266">
        <v>61.821066608287097</v>
      </c>
      <c r="N3266">
        <v>0.31085669102615598</v>
      </c>
      <c r="O3266">
        <v>20.0460368294635</v>
      </c>
      <c r="P3266">
        <v>22.301101591187201</v>
      </c>
      <c r="Q3266">
        <v>3.4987798254673998E-2</v>
      </c>
    </row>
    <row r="3267" spans="1:17" hidden="1" x14ac:dyDescent="0.3">
      <c r="A3267" t="s">
        <v>6751</v>
      </c>
      <c r="B3267" t="s">
        <v>6752</v>
      </c>
      <c r="C3267" t="str">
        <f>IFERROR(VLOOKUP(Table1[[#This Row],[Ticker]],[1]!Table2[[Symbol]:[Industry]],2,FALSE),"-")</f>
        <v>-</v>
      </c>
      <c r="D3267" t="s">
        <v>101</v>
      </c>
      <c r="E3267">
        <v>66.351895959999993</v>
      </c>
      <c r="F3267">
        <v>162.15</v>
      </c>
      <c r="G3267">
        <v>-7.57285580869556</v>
      </c>
      <c r="H3267">
        <v>-10.099994322755499</v>
      </c>
      <c r="I3267">
        <v>-16.915107604528199</v>
      </c>
      <c r="J3267">
        <v>-0.73807023961324103</v>
      </c>
      <c r="K3267">
        <v>168.23032887376399</v>
      </c>
      <c r="L3267">
        <v>162.906397687685</v>
      </c>
      <c r="M3267">
        <v>34.168378879296903</v>
      </c>
      <c r="N3267">
        <v>0.62976493389780897</v>
      </c>
      <c r="O3267">
        <v>91.366019118100496</v>
      </c>
      <c r="P3267">
        <v>53.4784666351159</v>
      </c>
      <c r="Q3267">
        <v>5.9661610250901997E-2</v>
      </c>
    </row>
    <row r="3268" spans="1:17" hidden="1" x14ac:dyDescent="0.3">
      <c r="A3268" t="s">
        <v>6753</v>
      </c>
      <c r="B3268" t="s">
        <v>6754</v>
      </c>
      <c r="C3268" t="str">
        <f>IFERROR(VLOOKUP(Table1[[#This Row],[Ticker]],[1]!Table2[[Symbol]:[Industry]],2,FALSE),"-")</f>
        <v>-</v>
      </c>
      <c r="D3268" t="s">
        <v>2686</v>
      </c>
      <c r="E3268">
        <v>66.239999999999995</v>
      </c>
      <c r="F3268">
        <v>33.9</v>
      </c>
      <c r="G3268">
        <v>-9.4146167691040894</v>
      </c>
      <c r="H3268">
        <v>-3.6690874255239199</v>
      </c>
      <c r="I3268">
        <v>-21.5569889995033</v>
      </c>
      <c r="J3268">
        <v>-3.2900590868603601</v>
      </c>
      <c r="K3268">
        <v>33.635088648948503</v>
      </c>
      <c r="L3268">
        <v>32.741589900925803</v>
      </c>
      <c r="M3268">
        <v>35.031501949405403</v>
      </c>
      <c r="N3268">
        <v>0.66008208264969803</v>
      </c>
      <c r="O3268">
        <v>29.469026548672499</v>
      </c>
      <c r="P3268">
        <v>71.212121212121104</v>
      </c>
      <c r="Q3268">
        <v>0.126555638191546</v>
      </c>
    </row>
    <row r="3269" spans="1:17" hidden="1" x14ac:dyDescent="0.3">
      <c r="A3269" t="s">
        <v>6755</v>
      </c>
      <c r="B3269" t="s">
        <v>6756</v>
      </c>
      <c r="C3269" t="str">
        <f>IFERROR(VLOOKUP(Table1[[#This Row],[Ticker]],[1]!Table2[[Symbol]:[Industry]],2,FALSE),"-")</f>
        <v>-</v>
      </c>
      <c r="D3269" t="s">
        <v>276</v>
      </c>
      <c r="E3269">
        <v>66.180767599999996</v>
      </c>
      <c r="F3269">
        <v>970</v>
      </c>
      <c r="G3269">
        <v>92.731444885395604</v>
      </c>
      <c r="H3269">
        <v>9.0765721793530503</v>
      </c>
      <c r="I3269">
        <v>32.3424593166053</v>
      </c>
      <c r="J3269">
        <v>-2.3770856783188501</v>
      </c>
      <c r="K3269">
        <v>929.70406112776402</v>
      </c>
      <c r="L3269">
        <v>750.22062252647197</v>
      </c>
      <c r="M3269">
        <v>56.6891558901346</v>
      </c>
      <c r="N3269">
        <v>0.26132358632993002</v>
      </c>
      <c r="O3269">
        <v>39.664948453608197</v>
      </c>
      <c r="P3269">
        <v>148.71794871794799</v>
      </c>
      <c r="Q3269">
        <v>0.10824918713732901</v>
      </c>
    </row>
    <row r="3270" spans="1:17" hidden="1" x14ac:dyDescent="0.3">
      <c r="A3270" t="s">
        <v>6757</v>
      </c>
      <c r="B3270" t="s">
        <v>6758</v>
      </c>
      <c r="C3270" t="str">
        <f>IFERROR(VLOOKUP(Table1[[#This Row],[Ticker]],[1]!Table2[[Symbol]:[Industry]],2,FALSE),"-")</f>
        <v>-</v>
      </c>
      <c r="D3270" t="s">
        <v>474</v>
      </c>
      <c r="E3270">
        <v>66.150000000000006</v>
      </c>
      <c r="F3270">
        <v>7.27</v>
      </c>
      <c r="G3270">
        <v>-1.93562786809684</v>
      </c>
      <c r="H3270">
        <v>-0.42873255839420998</v>
      </c>
      <c r="I3270">
        <v>-21.817700856225201</v>
      </c>
      <c r="J3270">
        <v>-7.30154048550345</v>
      </c>
      <c r="K3270">
        <v>7.2978109963878302</v>
      </c>
      <c r="L3270">
        <v>7.2352675362510901</v>
      </c>
      <c r="M3270">
        <v>46.719949591442798</v>
      </c>
      <c r="N3270">
        <v>1.6064398676890099</v>
      </c>
      <c r="O3270">
        <v>45.804676753782601</v>
      </c>
      <c r="P3270">
        <v>30.990990990990898</v>
      </c>
      <c r="Q3270">
        <v>2.1329552626035999E-2</v>
      </c>
    </row>
    <row r="3271" spans="1:17" hidden="1" x14ac:dyDescent="0.3">
      <c r="A3271" t="s">
        <v>6759</v>
      </c>
      <c r="B3271" t="s">
        <v>6760</v>
      </c>
      <c r="C3271" t="str">
        <f>IFERROR(VLOOKUP(Table1[[#This Row],[Ticker]],[1]!Table2[[Symbol]:[Industry]],2,FALSE),"-")</f>
        <v>-</v>
      </c>
      <c r="D3271" t="s">
        <v>627</v>
      </c>
      <c r="E3271">
        <v>66.145588500000002</v>
      </c>
      <c r="F3271">
        <v>26.11</v>
      </c>
      <c r="G3271">
        <v>-42.404465599708303</v>
      </c>
      <c r="H3271">
        <v>-5.3394757427587001</v>
      </c>
      <c r="I3271">
        <v>-24.9073944625849</v>
      </c>
      <c r="J3271">
        <v>-2.8842862629443702</v>
      </c>
      <c r="K3271">
        <v>26.597908742677301</v>
      </c>
      <c r="L3271">
        <v>28.418247813671499</v>
      </c>
      <c r="M3271">
        <v>39.229421641593603</v>
      </c>
      <c r="N3271">
        <v>0.88776844539690403</v>
      </c>
      <c r="O3271">
        <v>60.474913826120201</v>
      </c>
      <c r="P3271">
        <v>15.5309734513274</v>
      </c>
      <c r="Q3271">
        <v>-5.4769055114137002E-2</v>
      </c>
    </row>
    <row r="3272" spans="1:17" hidden="1" x14ac:dyDescent="0.3">
      <c r="A3272" t="s">
        <v>6761</v>
      </c>
      <c r="B3272" t="s">
        <v>6762</v>
      </c>
      <c r="C3272" t="str">
        <f>IFERROR(VLOOKUP(Table1[[#This Row],[Ticker]],[1]!Table2[[Symbol]:[Industry]],2,FALSE),"-")</f>
        <v>-</v>
      </c>
      <c r="D3272" t="s">
        <v>21</v>
      </c>
      <c r="E3272">
        <v>66.092190000000002</v>
      </c>
      <c r="F3272">
        <v>12.07</v>
      </c>
      <c r="G3272">
        <v>19.031388885436701</v>
      </c>
      <c r="H3272">
        <v>8.3548464816208607</v>
      </c>
      <c r="I3272">
        <v>-15.0488079150511</v>
      </c>
      <c r="J3272">
        <v>1.95819614743674</v>
      </c>
      <c r="K3272">
        <v>11.464711380550099</v>
      </c>
      <c r="L3272">
        <v>10.4939456710407</v>
      </c>
      <c r="M3272">
        <v>51.7214208447743</v>
      </c>
      <c r="N3272">
        <v>1.2462484247357899</v>
      </c>
      <c r="O3272">
        <v>25.103562551781199</v>
      </c>
      <c r="P3272">
        <v>77.5</v>
      </c>
      <c r="Q3272">
        <v>9.4428002464494995E-2</v>
      </c>
    </row>
    <row r="3273" spans="1:17" hidden="1" x14ac:dyDescent="0.3">
      <c r="A3273" t="s">
        <v>6763</v>
      </c>
      <c r="B3273" t="s">
        <v>6764</v>
      </c>
      <c r="C3273" t="str">
        <f>IFERROR(VLOOKUP(Table1[[#This Row],[Ticker]],[1]!Table2[[Symbol]:[Industry]],2,FALSE),"-")</f>
        <v>-</v>
      </c>
      <c r="D3273" t="s">
        <v>1570</v>
      </c>
      <c r="E3273">
        <v>66.080429359999997</v>
      </c>
      <c r="F3273">
        <v>37.4</v>
      </c>
      <c r="G3273">
        <v>-6.2092278313519804</v>
      </c>
      <c r="H3273">
        <v>-6.6593497338829</v>
      </c>
      <c r="I3273">
        <v>-54.028579908594203</v>
      </c>
      <c r="J3273">
        <v>-9.25328540302786</v>
      </c>
      <c r="K3273">
        <v>40.152508956874399</v>
      </c>
      <c r="L3273">
        <v>45.923947664095301</v>
      </c>
      <c r="M3273">
        <v>36.877706069038197</v>
      </c>
      <c r="N3273">
        <v>1.28074245939675</v>
      </c>
      <c r="O3273">
        <v>100.534759358288</v>
      </c>
      <c r="P3273">
        <v>33.096085409252602</v>
      </c>
    </row>
    <row r="3274" spans="1:17" hidden="1" x14ac:dyDescent="0.3">
      <c r="A3274" t="s">
        <v>6765</v>
      </c>
      <c r="B3274" t="s">
        <v>6766</v>
      </c>
      <c r="C3274" t="str">
        <f>IFERROR(VLOOKUP(Table1[[#This Row],[Ticker]],[1]!Table2[[Symbol]:[Industry]],2,FALSE),"-")</f>
        <v>-</v>
      </c>
      <c r="D3274" t="s">
        <v>4636</v>
      </c>
      <c r="E3274">
        <v>66.048374401000004</v>
      </c>
      <c r="F3274">
        <v>104.23</v>
      </c>
      <c r="G3274">
        <v>39.215057604622501</v>
      </c>
      <c r="H3274">
        <v>11.3971039491194</v>
      </c>
      <c r="I3274">
        <v>-20.714319345214001</v>
      </c>
      <c r="J3274">
        <v>16.714580694497801</v>
      </c>
      <c r="K3274">
        <v>95.188105211964299</v>
      </c>
      <c r="L3274">
        <v>93.667996530429406</v>
      </c>
      <c r="M3274">
        <v>43.425853581174302</v>
      </c>
      <c r="N3274">
        <v>2.4424949353038699</v>
      </c>
      <c r="O3274">
        <v>46.781157056509599</v>
      </c>
      <c r="P3274">
        <v>74.735959765297594</v>
      </c>
      <c r="Q3274">
        <v>5.2415585989231003E-2</v>
      </c>
    </row>
    <row r="3275" spans="1:17" hidden="1" x14ac:dyDescent="0.3">
      <c r="A3275" t="s">
        <v>6767</v>
      </c>
      <c r="B3275" t="s">
        <v>6768</v>
      </c>
      <c r="C3275" t="str">
        <f>IFERROR(VLOOKUP(Table1[[#This Row],[Ticker]],[1]!Table2[[Symbol]:[Industry]],2,FALSE),"-")</f>
        <v>-</v>
      </c>
      <c r="D3275" t="s">
        <v>54</v>
      </c>
      <c r="E3275">
        <v>65.990645999999998</v>
      </c>
      <c r="F3275">
        <v>57.05</v>
      </c>
      <c r="G3275">
        <v>-19.7423422265353</v>
      </c>
      <c r="H3275">
        <v>-17.739331871283898</v>
      </c>
      <c r="I3275">
        <v>17.045838366093498</v>
      </c>
      <c r="J3275">
        <v>-4.3784431757404301</v>
      </c>
      <c r="K3275">
        <v>55.159659522042297</v>
      </c>
      <c r="L3275">
        <v>48.066965367929797</v>
      </c>
      <c r="M3275">
        <v>52.712454765868998</v>
      </c>
      <c r="N3275">
        <v>0.30919117647058803</v>
      </c>
      <c r="O3275">
        <v>19.8948290972831</v>
      </c>
      <c r="P3275">
        <v>58.252427184466001</v>
      </c>
    </row>
    <row r="3276" spans="1:17" hidden="1" x14ac:dyDescent="0.3">
      <c r="A3276" t="s">
        <v>6769</v>
      </c>
      <c r="B3276" t="s">
        <v>6770</v>
      </c>
      <c r="C3276" t="str">
        <f>IFERROR(VLOOKUP(Table1[[#This Row],[Ticker]],[1]!Table2[[Symbol]:[Industry]],2,FALSE),"-")</f>
        <v>-</v>
      </c>
      <c r="D3276" t="s">
        <v>46</v>
      </c>
      <c r="E3276">
        <v>65.928226420000001</v>
      </c>
      <c r="F3276">
        <v>0.7</v>
      </c>
      <c r="G3276">
        <v>-21.341222273691201</v>
      </c>
      <c r="K3276">
        <v>0.813046339516308</v>
      </c>
      <c r="L3276">
        <v>1.2524745064316301</v>
      </c>
      <c r="M3276">
        <v>70.989730741565694</v>
      </c>
      <c r="N3276">
        <v>1</v>
      </c>
      <c r="O3276">
        <v>7.1428571428571397</v>
      </c>
      <c r="P3276">
        <v>16.6666666666666</v>
      </c>
      <c r="Q3276">
        <v>3.7666979515126001E-2</v>
      </c>
    </row>
    <row r="3277" spans="1:17" hidden="1" x14ac:dyDescent="0.3">
      <c r="A3277" t="s">
        <v>6771</v>
      </c>
      <c r="B3277" t="s">
        <v>6772</v>
      </c>
      <c r="C3277" t="str">
        <f>IFERROR(VLOOKUP(Table1[[#This Row],[Ticker]],[1]!Table2[[Symbol]:[Industry]],2,FALSE),"-")</f>
        <v>-</v>
      </c>
      <c r="D3277" t="s">
        <v>627</v>
      </c>
      <c r="E3277">
        <v>65.811584339999996</v>
      </c>
      <c r="F3277">
        <v>95.68</v>
      </c>
      <c r="G3277">
        <v>-25.985603202401698</v>
      </c>
      <c r="H3277">
        <v>-15.3031167948474</v>
      </c>
      <c r="I3277">
        <v>-6.4259602144792503</v>
      </c>
      <c r="J3277">
        <v>-2.7615960887578801</v>
      </c>
      <c r="K3277">
        <v>97.916964290664396</v>
      </c>
      <c r="L3277">
        <v>94.216587369892807</v>
      </c>
      <c r="M3277">
        <v>30.330630537926901</v>
      </c>
      <c r="N3277">
        <v>0.20231958940842501</v>
      </c>
      <c r="O3277">
        <v>23.275501672240701</v>
      </c>
      <c r="P3277">
        <v>33.444909344490902</v>
      </c>
      <c r="Q3277">
        <v>-5.4427520192178003E-2</v>
      </c>
    </row>
    <row r="3278" spans="1:17" hidden="1" x14ac:dyDescent="0.3">
      <c r="A3278" t="s">
        <v>6773</v>
      </c>
      <c r="B3278" t="s">
        <v>6774</v>
      </c>
      <c r="C3278" t="str">
        <f>IFERROR(VLOOKUP(Table1[[#This Row],[Ticker]],[1]!Table2[[Symbol]:[Industry]],2,FALSE),"-")</f>
        <v>-</v>
      </c>
      <c r="D3278" t="s">
        <v>489</v>
      </c>
      <c r="E3278">
        <v>65.768360000000001</v>
      </c>
      <c r="F3278">
        <v>8.18</v>
      </c>
      <c r="G3278">
        <v>57.2990440658917</v>
      </c>
      <c r="H3278">
        <v>-11.6268250015343</v>
      </c>
      <c r="I3278">
        <v>-37.626189698164197</v>
      </c>
      <c r="J3278">
        <v>-5.7238415383884398</v>
      </c>
      <c r="K3278">
        <v>8.8711446385000503</v>
      </c>
      <c r="L3278">
        <v>8.1045962924798793</v>
      </c>
      <c r="M3278">
        <v>29.073945918803901</v>
      </c>
      <c r="N3278">
        <v>0.50808241139570498</v>
      </c>
      <c r="O3278">
        <v>52.322738386307996</v>
      </c>
      <c r="P3278">
        <v>113.020833333333</v>
      </c>
      <c r="Q3278">
        <v>7.8170228601382993E-2</v>
      </c>
    </row>
    <row r="3279" spans="1:17" hidden="1" x14ac:dyDescent="0.3">
      <c r="A3279" t="s">
        <v>6775</v>
      </c>
      <c r="B3279" t="s">
        <v>6776</v>
      </c>
      <c r="C3279" t="str">
        <f>IFERROR(VLOOKUP(Table1[[#This Row],[Ticker]],[1]!Table2[[Symbol]:[Industry]],2,FALSE),"-")</f>
        <v>-</v>
      </c>
      <c r="E3279">
        <v>65.523488899</v>
      </c>
      <c r="F3279">
        <v>88.68</v>
      </c>
      <c r="G3279">
        <v>21.068027244563002</v>
      </c>
      <c r="H3279">
        <v>93.010508990213296</v>
      </c>
      <c r="I3279">
        <v>82.435018992504595</v>
      </c>
      <c r="J3279">
        <v>27.980944678884299</v>
      </c>
      <c r="K3279">
        <v>55.684830844473403</v>
      </c>
      <c r="L3279">
        <v>49.327147676321097</v>
      </c>
      <c r="M3279">
        <v>93.352921939702298</v>
      </c>
      <c r="N3279">
        <v>3.3860475075691299</v>
      </c>
      <c r="O3279">
        <v>5.7622913847541701</v>
      </c>
      <c r="P3279">
        <v>217.735578645646</v>
      </c>
      <c r="Q3279">
        <v>0.204898529182655</v>
      </c>
    </row>
    <row r="3280" spans="1:17" hidden="1" x14ac:dyDescent="0.3">
      <c r="A3280" t="s">
        <v>6777</v>
      </c>
      <c r="B3280" t="s">
        <v>6778</v>
      </c>
      <c r="C3280" t="str">
        <f>IFERROR(VLOOKUP(Table1[[#This Row],[Ticker]],[1]!Table2[[Symbol]:[Industry]],2,FALSE),"-")</f>
        <v>-</v>
      </c>
      <c r="D3280" t="s">
        <v>2943</v>
      </c>
      <c r="E3280">
        <v>65.463999999999999</v>
      </c>
      <c r="F3280">
        <v>222.2</v>
      </c>
      <c r="G3280">
        <v>17.1506805603168</v>
      </c>
      <c r="H3280">
        <v>-9.1681961599267705</v>
      </c>
      <c r="I3280">
        <v>46.134919377629799</v>
      </c>
      <c r="J3280">
        <v>7.1577587499517898</v>
      </c>
      <c r="K3280">
        <v>226.86869192821999</v>
      </c>
      <c r="L3280">
        <v>167.004858644797</v>
      </c>
      <c r="M3280">
        <v>51.086179618601598</v>
      </c>
      <c r="N3280">
        <v>1.1671693235674201</v>
      </c>
      <c r="O3280">
        <v>26.237623762376199</v>
      </c>
      <c r="P3280">
        <v>116.78048780487801</v>
      </c>
    </row>
    <row r="3281" spans="1:17" hidden="1" x14ac:dyDescent="0.3">
      <c r="A3281" t="s">
        <v>6779</v>
      </c>
      <c r="B3281" t="s">
        <v>6780</v>
      </c>
      <c r="C3281" t="str">
        <f>IFERROR(VLOOKUP(Table1[[#This Row],[Ticker]],[1]!Table2[[Symbol]:[Industry]],2,FALSE),"-")</f>
        <v>-</v>
      </c>
      <c r="D3281" t="s">
        <v>46</v>
      </c>
      <c r="E3281">
        <v>65.359260000000006</v>
      </c>
      <c r="F3281">
        <v>61.5</v>
      </c>
      <c r="G3281">
        <v>47.741405360244201</v>
      </c>
      <c r="H3281">
        <v>22.543821980662699</v>
      </c>
      <c r="I3281">
        <v>119.609391789518</v>
      </c>
      <c r="J3281">
        <v>4.6245159187196601</v>
      </c>
      <c r="K3281">
        <v>50.054061725551399</v>
      </c>
      <c r="L3281">
        <v>40.5601726362246</v>
      </c>
      <c r="M3281">
        <v>75.099701794694695</v>
      </c>
      <c r="N3281">
        <v>1.24699561713558</v>
      </c>
      <c r="O3281">
        <v>12.1138211382113</v>
      </c>
      <c r="P3281">
        <v>162.82051282051199</v>
      </c>
      <c r="Q3281">
        <v>0.12405182299070899</v>
      </c>
    </row>
    <row r="3282" spans="1:17" hidden="1" x14ac:dyDescent="0.3">
      <c r="A3282" t="s">
        <v>6781</v>
      </c>
      <c r="B3282" t="s">
        <v>6782</v>
      </c>
      <c r="C3282" t="str">
        <f>IFERROR(VLOOKUP(Table1[[#This Row],[Ticker]],[1]!Table2[[Symbol]:[Industry]],2,FALSE),"-")</f>
        <v>-</v>
      </c>
      <c r="D3282" t="s">
        <v>138</v>
      </c>
      <c r="E3282">
        <v>65.237095425000007</v>
      </c>
      <c r="F3282">
        <v>19.14</v>
      </c>
      <c r="G3282">
        <v>33.032515757963701</v>
      </c>
      <c r="H3282">
        <v>25.142974849357401</v>
      </c>
      <c r="I3282">
        <v>5.7550442421160097</v>
      </c>
      <c r="J3282">
        <v>14.275750184473001</v>
      </c>
      <c r="K3282">
        <v>16.172148482266198</v>
      </c>
      <c r="L3282">
        <v>14.643169402471999</v>
      </c>
      <c r="M3282">
        <v>81.594478119826505</v>
      </c>
      <c r="N3282">
        <v>1.96233170620848</v>
      </c>
      <c r="O3282">
        <v>9.1954022988505599</v>
      </c>
      <c r="P3282">
        <v>108.04347826086899</v>
      </c>
      <c r="Q3282">
        <v>8.1017037104772996E-2</v>
      </c>
    </row>
    <row r="3283" spans="1:17" hidden="1" x14ac:dyDescent="0.3">
      <c r="A3283" t="s">
        <v>6783</v>
      </c>
      <c r="B3283" t="s">
        <v>6784</v>
      </c>
      <c r="C3283" t="str">
        <f>IFERROR(VLOOKUP(Table1[[#This Row],[Ticker]],[1]!Table2[[Symbol]:[Industry]],2,FALSE),"-")</f>
        <v>-</v>
      </c>
      <c r="D3283" t="s">
        <v>627</v>
      </c>
      <c r="E3283">
        <v>65.184624427000003</v>
      </c>
      <c r="F3283">
        <v>22.36</v>
      </c>
      <c r="G3283">
        <v>296.871231938763</v>
      </c>
      <c r="H3283">
        <v>63.703989751474801</v>
      </c>
      <c r="I3283">
        <v>222.766303899501</v>
      </c>
      <c r="J3283">
        <v>-0.67178076370454998</v>
      </c>
      <c r="K3283">
        <v>15.2549890936872</v>
      </c>
      <c r="L3283">
        <v>8.0483021472607295</v>
      </c>
      <c r="M3283">
        <v>86.058273247179201</v>
      </c>
      <c r="N3283">
        <v>2.1638408061355099</v>
      </c>
      <c r="O3283">
        <v>8.2289803220035793</v>
      </c>
      <c r="P3283">
        <v>325.90476190476102</v>
      </c>
    </row>
    <row r="3284" spans="1:17" hidden="1" x14ac:dyDescent="0.3">
      <c r="A3284" t="s">
        <v>6785</v>
      </c>
      <c r="B3284" t="s">
        <v>6786</v>
      </c>
      <c r="C3284" t="str">
        <f>IFERROR(VLOOKUP(Table1[[#This Row],[Ticker]],[1]!Table2[[Symbol]:[Industry]],2,FALSE),"-")</f>
        <v>-</v>
      </c>
      <c r="D3284" t="s">
        <v>2332</v>
      </c>
      <c r="E3284">
        <v>64.98</v>
      </c>
      <c r="F3284">
        <v>308.7</v>
      </c>
      <c r="G3284">
        <v>58.057379124910099</v>
      </c>
      <c r="H3284">
        <v>68.158738104180202</v>
      </c>
      <c r="I3284">
        <v>29.791984607534701</v>
      </c>
      <c r="J3284">
        <v>4.2222748789840301</v>
      </c>
      <c r="K3284">
        <v>235.61477943363499</v>
      </c>
      <c r="L3284">
        <v>204.837698525109</v>
      </c>
      <c r="M3284">
        <v>99.761281374560298</v>
      </c>
      <c r="N3284">
        <v>2.0826446280991702</v>
      </c>
      <c r="O3284">
        <v>5.2478134110787096</v>
      </c>
      <c r="P3284">
        <v>105.594405594405</v>
      </c>
      <c r="Q3284">
        <v>0.18437358000658699</v>
      </c>
    </row>
    <row r="3285" spans="1:17" hidden="1" x14ac:dyDescent="0.3">
      <c r="A3285" t="s">
        <v>6787</v>
      </c>
      <c r="B3285" t="s">
        <v>6788</v>
      </c>
      <c r="C3285" t="str">
        <f>IFERROR(VLOOKUP(Table1[[#This Row],[Ticker]],[1]!Table2[[Symbol]:[Industry]],2,FALSE),"-")</f>
        <v>-</v>
      </c>
      <c r="E3285">
        <v>64.887597528000001</v>
      </c>
      <c r="F3285">
        <v>14.79</v>
      </c>
      <c r="G3285">
        <v>16.108766402990199</v>
      </c>
      <c r="H3285">
        <v>1.08016086284565</v>
      </c>
      <c r="I3285">
        <v>0.43468345018433002</v>
      </c>
      <c r="J3285">
        <v>-2.6116456678629199</v>
      </c>
      <c r="K3285">
        <v>14.167274426375</v>
      </c>
      <c r="L3285">
        <v>12.8404830484185</v>
      </c>
      <c r="M3285">
        <v>58.995894384092303</v>
      </c>
      <c r="N3285">
        <v>1.58752235450787</v>
      </c>
      <c r="O3285">
        <v>11.223799864773399</v>
      </c>
      <c r="P3285">
        <v>59.891891891891802</v>
      </c>
      <c r="Q3285">
        <v>8.6782562848192996E-2</v>
      </c>
    </row>
    <row r="3286" spans="1:17" hidden="1" x14ac:dyDescent="0.3">
      <c r="A3286" t="s">
        <v>6789</v>
      </c>
      <c r="B3286" t="s">
        <v>6790</v>
      </c>
      <c r="C3286" t="str">
        <f>IFERROR(VLOOKUP(Table1[[#This Row],[Ticker]],[1]!Table2[[Symbol]:[Industry]],2,FALSE),"-")</f>
        <v>-</v>
      </c>
      <c r="D3286" t="s">
        <v>89</v>
      </c>
      <c r="E3286">
        <v>64.757303801999996</v>
      </c>
      <c r="F3286">
        <v>34.26</v>
      </c>
      <c r="G3286">
        <v>98.715757783288794</v>
      </c>
      <c r="H3286">
        <v>-3.1623812927257702</v>
      </c>
      <c r="I3286">
        <v>21.101171553394</v>
      </c>
      <c r="J3286">
        <v>-6.6879680756777002</v>
      </c>
      <c r="K3286">
        <v>35.226459780418601</v>
      </c>
      <c r="L3286">
        <v>29.798726179759701</v>
      </c>
      <c r="M3286">
        <v>44.2478703745101</v>
      </c>
      <c r="N3286">
        <v>0.80486414692974395</v>
      </c>
      <c r="O3286">
        <v>19.673088149445402</v>
      </c>
      <c r="P3286">
        <v>136.85925925925901</v>
      </c>
      <c r="Q3286">
        <v>1.6159921473558998E-2</v>
      </c>
    </row>
    <row r="3287" spans="1:17" hidden="1" x14ac:dyDescent="0.3">
      <c r="A3287" t="s">
        <v>6791</v>
      </c>
      <c r="B3287" t="s">
        <v>6792</v>
      </c>
      <c r="C3287" t="str">
        <f>IFERROR(VLOOKUP(Table1[[#This Row],[Ticker]],[1]!Table2[[Symbol]:[Industry]],2,FALSE),"-")</f>
        <v>-</v>
      </c>
      <c r="D3287" t="s">
        <v>121</v>
      </c>
      <c r="E3287">
        <v>64.709999999999994</v>
      </c>
      <c r="F3287">
        <v>21.51</v>
      </c>
      <c r="G3287">
        <v>-12.637426069895</v>
      </c>
      <c r="H3287">
        <v>16.077913141557001</v>
      </c>
      <c r="I3287">
        <v>-18.123974645436299</v>
      </c>
      <c r="J3287">
        <v>3.9350540353115702</v>
      </c>
      <c r="K3287">
        <v>19.441202864068401</v>
      </c>
      <c r="L3287">
        <v>18.5862907445273</v>
      </c>
      <c r="M3287">
        <v>56.589274946366103</v>
      </c>
      <c r="N3287">
        <v>0.59157632341583899</v>
      </c>
      <c r="O3287">
        <v>29.195722919572201</v>
      </c>
      <c r="P3287">
        <v>47.328767123287598</v>
      </c>
      <c r="Q3287">
        <v>2.6463485419937999E-2</v>
      </c>
    </row>
    <row r="3288" spans="1:17" hidden="1" x14ac:dyDescent="0.3">
      <c r="A3288" t="s">
        <v>6793</v>
      </c>
      <c r="B3288" t="s">
        <v>6794</v>
      </c>
      <c r="C3288" t="str">
        <f>IFERROR(VLOOKUP(Table1[[#This Row],[Ticker]],[1]!Table2[[Symbol]:[Industry]],2,FALSE),"-")</f>
        <v>-</v>
      </c>
      <c r="D3288" t="s">
        <v>1210</v>
      </c>
      <c r="E3288">
        <v>64.576639999999998</v>
      </c>
      <c r="F3288">
        <v>42.49</v>
      </c>
      <c r="G3288">
        <v>-50.304606489993702</v>
      </c>
      <c r="H3288">
        <v>1.54267600255828</v>
      </c>
      <c r="I3288">
        <v>9.5965457736809103</v>
      </c>
      <c r="J3288">
        <v>-0.58417673391918201</v>
      </c>
      <c r="K3288">
        <v>42.5596750854248</v>
      </c>
      <c r="L3288">
        <v>40.7462039674447</v>
      </c>
      <c r="M3288">
        <v>53.434264071334198</v>
      </c>
      <c r="N3288">
        <v>0.79883935111412296</v>
      </c>
      <c r="O3288">
        <v>33.325488350199997</v>
      </c>
      <c r="P3288">
        <v>28.757575757575701</v>
      </c>
      <c r="Q3288">
        <v>0.16632627501730901</v>
      </c>
    </row>
    <row r="3289" spans="1:17" hidden="1" x14ac:dyDescent="0.3">
      <c r="A3289" t="s">
        <v>6795</v>
      </c>
      <c r="B3289" t="s">
        <v>6796</v>
      </c>
      <c r="C3289" t="str">
        <f>IFERROR(VLOOKUP(Table1[[#This Row],[Ticker]],[1]!Table2[[Symbol]:[Industry]],2,FALSE),"-")</f>
        <v>-</v>
      </c>
      <c r="D3289" t="s">
        <v>1665</v>
      </c>
      <c r="E3289">
        <v>64.53</v>
      </c>
      <c r="F3289">
        <v>43</v>
      </c>
      <c r="G3289">
        <v>-71.763829633035499</v>
      </c>
      <c r="H3289">
        <v>-9.9835968534805204</v>
      </c>
      <c r="I3289">
        <v>-53.986547744851599</v>
      </c>
      <c r="J3289">
        <v>-10.959176733919101</v>
      </c>
      <c r="K3289">
        <v>47.320617418445501</v>
      </c>
      <c r="L3289">
        <v>58.406415796011899</v>
      </c>
      <c r="M3289">
        <v>42.9009659552203</v>
      </c>
      <c r="N3289">
        <v>0.52529039220698004</v>
      </c>
      <c r="O3289">
        <v>121.395348837209</v>
      </c>
      <c r="P3289">
        <v>9.6938775510203996</v>
      </c>
      <c r="Q3289">
        <v>-3.9693000087599999E-3</v>
      </c>
    </row>
    <row r="3290" spans="1:17" hidden="1" x14ac:dyDescent="0.3">
      <c r="A3290" t="s">
        <v>6797</v>
      </c>
      <c r="B3290" t="s">
        <v>6798</v>
      </c>
      <c r="C3290" t="str">
        <f>IFERROR(VLOOKUP(Table1[[#This Row],[Ticker]],[1]!Table2[[Symbol]:[Industry]],2,FALSE),"-")</f>
        <v>-</v>
      </c>
      <c r="D3290" t="s">
        <v>1665</v>
      </c>
      <c r="E3290">
        <v>64.417500000000004</v>
      </c>
      <c r="F3290">
        <v>12.17</v>
      </c>
      <c r="G3290">
        <v>-29.526545578159901</v>
      </c>
      <c r="H3290">
        <v>-13.9258878544907</v>
      </c>
      <c r="I3290">
        <v>-31.0069098952074</v>
      </c>
      <c r="J3290">
        <v>-1.95073621944972</v>
      </c>
      <c r="K3290">
        <v>13.5046722237601</v>
      </c>
      <c r="L3290">
        <v>14.6173086677993</v>
      </c>
      <c r="M3290">
        <v>44.266454326830797</v>
      </c>
      <c r="N3290">
        <v>0.23430799027172799</v>
      </c>
      <c r="O3290">
        <v>66.803615447822494</v>
      </c>
      <c r="P3290">
        <v>10.636363636363599</v>
      </c>
      <c r="Q3290">
        <v>-5.4878154883430001E-2</v>
      </c>
    </row>
    <row r="3291" spans="1:17" hidden="1" x14ac:dyDescent="0.3">
      <c r="A3291" t="s">
        <v>6799</v>
      </c>
      <c r="B3291" t="s">
        <v>6800</v>
      </c>
      <c r="C3291" t="str">
        <f>IFERROR(VLOOKUP(Table1[[#This Row],[Ticker]],[1]!Table2[[Symbol]:[Industry]],2,FALSE),"-")</f>
        <v>-</v>
      </c>
      <c r="D3291" t="s">
        <v>46</v>
      </c>
      <c r="E3291">
        <v>64.347429743999996</v>
      </c>
      <c r="F3291">
        <v>40.119999999999997</v>
      </c>
      <c r="G3291">
        <v>16.8573791249101</v>
      </c>
      <c r="H3291">
        <v>12.936827530807101</v>
      </c>
      <c r="I3291">
        <v>-4.7613819220171099</v>
      </c>
      <c r="J3291">
        <v>-0.633316783059238</v>
      </c>
      <c r="K3291">
        <v>37.957806403696203</v>
      </c>
      <c r="L3291">
        <v>36.313625424548903</v>
      </c>
      <c r="M3291">
        <v>42.753691965978099</v>
      </c>
      <c r="N3291">
        <v>0.85634241994611404</v>
      </c>
      <c r="O3291">
        <v>26.121635094715799</v>
      </c>
      <c r="P3291">
        <v>49.701492537313399</v>
      </c>
      <c r="Q3291">
        <v>-6.9839261950889006E-2</v>
      </c>
    </row>
    <row r="3292" spans="1:17" hidden="1" x14ac:dyDescent="0.3">
      <c r="A3292" t="s">
        <v>6801</v>
      </c>
      <c r="B3292" t="s">
        <v>6802</v>
      </c>
      <c r="C3292" t="str">
        <f>IFERROR(VLOOKUP(Table1[[#This Row],[Ticker]],[1]!Table2[[Symbol]:[Industry]],2,FALSE),"-")</f>
        <v>-</v>
      </c>
      <c r="D3292" t="s">
        <v>54</v>
      </c>
      <c r="E3292">
        <v>64.233713753000004</v>
      </c>
      <c r="F3292">
        <v>48.35</v>
      </c>
      <c r="G3292">
        <v>-64.934365177453202</v>
      </c>
      <c r="H3292">
        <v>-7.1854656288091503</v>
      </c>
      <c r="I3292">
        <v>-34.482208940852303</v>
      </c>
      <c r="J3292">
        <v>-3.43043850982618</v>
      </c>
      <c r="K3292">
        <v>49.9933930342509</v>
      </c>
      <c r="L3292">
        <v>58.859300393052202</v>
      </c>
      <c r="M3292">
        <v>59.316695774036603</v>
      </c>
      <c r="N3292">
        <v>0.92621368867133902</v>
      </c>
      <c r="O3292">
        <v>77.993795243019605</v>
      </c>
      <c r="P3292">
        <v>8.6761069903348904</v>
      </c>
      <c r="Q3292">
        <v>-0.10825158417483099</v>
      </c>
    </row>
    <row r="3293" spans="1:17" hidden="1" x14ac:dyDescent="0.3">
      <c r="A3293" t="s">
        <v>6803</v>
      </c>
      <c r="B3293" t="s">
        <v>6804</v>
      </c>
      <c r="C3293" t="str">
        <f>IFERROR(VLOOKUP(Table1[[#This Row],[Ticker]],[1]!Table2[[Symbol]:[Industry]],2,FALSE),"-")</f>
        <v>-</v>
      </c>
      <c r="D3293" t="s">
        <v>6805</v>
      </c>
      <c r="E3293">
        <v>64.150972973999998</v>
      </c>
      <c r="F3293">
        <v>30.67</v>
      </c>
      <c r="G3293">
        <v>82.261235874221398</v>
      </c>
      <c r="H3293">
        <v>-17.186689205930101</v>
      </c>
      <c r="I3293">
        <v>31.389454800598902</v>
      </c>
      <c r="J3293">
        <v>1.4356908157496899</v>
      </c>
      <c r="K3293">
        <v>30.277409989904399</v>
      </c>
      <c r="L3293">
        <v>25.634328303105701</v>
      </c>
      <c r="M3293">
        <v>37.880025631339699</v>
      </c>
      <c r="N3293">
        <v>0.64409956059882001</v>
      </c>
      <c r="O3293">
        <v>24.421258558852202</v>
      </c>
      <c r="P3293">
        <v>135.923076923076</v>
      </c>
      <c r="Q3293">
        <v>7.8482027410246E-2</v>
      </c>
    </row>
    <row r="3294" spans="1:17" hidden="1" x14ac:dyDescent="0.3">
      <c r="A3294" t="s">
        <v>6806</v>
      </c>
      <c r="B3294" t="s">
        <v>6807</v>
      </c>
      <c r="C3294" t="str">
        <f>IFERROR(VLOOKUP(Table1[[#This Row],[Ticker]],[1]!Table2[[Symbol]:[Industry]],2,FALSE),"-")</f>
        <v>-</v>
      </c>
      <c r="D3294" t="s">
        <v>1489</v>
      </c>
      <c r="E3294">
        <v>63.984000000000002</v>
      </c>
      <c r="F3294">
        <v>33.4</v>
      </c>
      <c r="G3294">
        <v>39.653338720869698</v>
      </c>
      <c r="H3294">
        <v>9.3411547751667197</v>
      </c>
      <c r="I3294">
        <v>33.896759705778997</v>
      </c>
      <c r="J3294">
        <v>-3.2962367454598498</v>
      </c>
      <c r="K3294">
        <v>32.310090402213802</v>
      </c>
      <c r="L3294">
        <v>27.280194504304699</v>
      </c>
      <c r="M3294">
        <v>56.8925950716012</v>
      </c>
      <c r="N3294">
        <v>0.83564570435336005</v>
      </c>
      <c r="O3294">
        <v>14.4610778443113</v>
      </c>
      <c r="P3294">
        <v>85.5555555555555</v>
      </c>
      <c r="Q3294">
        <v>3.8130247999974998E-2</v>
      </c>
    </row>
    <row r="3295" spans="1:17" hidden="1" x14ac:dyDescent="0.3">
      <c r="A3295" t="s">
        <v>6808</v>
      </c>
      <c r="B3295" t="s">
        <v>6809</v>
      </c>
      <c r="C3295" t="str">
        <f>IFERROR(VLOOKUP(Table1[[#This Row],[Ticker]],[1]!Table2[[Symbol]:[Industry]],2,FALSE),"-")</f>
        <v>-</v>
      </c>
      <c r="D3295" t="s">
        <v>21</v>
      </c>
      <c r="E3295">
        <v>63.980125000000001</v>
      </c>
      <c r="F3295">
        <v>60.5</v>
      </c>
      <c r="G3295">
        <v>-99.650334239918294</v>
      </c>
      <c r="H3295">
        <v>0.72643985539888301</v>
      </c>
      <c r="I3295">
        <v>-62.007364312264002</v>
      </c>
      <c r="J3295">
        <v>2.4435049269804701</v>
      </c>
      <c r="K3295">
        <v>61.995296489217203</v>
      </c>
      <c r="L3295">
        <v>100.64169491053801</v>
      </c>
      <c r="M3295">
        <v>68.054419871775707</v>
      </c>
      <c r="N3295">
        <v>1.3436751454317299</v>
      </c>
      <c r="O3295">
        <v>252.06611570247901</v>
      </c>
      <c r="P3295">
        <v>20.158887785501399</v>
      </c>
    </row>
    <row r="3296" spans="1:17" hidden="1" x14ac:dyDescent="0.3">
      <c r="A3296" t="s">
        <v>6810</v>
      </c>
      <c r="B3296" t="s">
        <v>6811</v>
      </c>
      <c r="C3296" t="str">
        <f>IFERROR(VLOOKUP(Table1[[#This Row],[Ticker]],[1]!Table2[[Symbol]:[Industry]],2,FALSE),"-")</f>
        <v>-</v>
      </c>
      <c r="D3296" t="s">
        <v>46</v>
      </c>
      <c r="E3296">
        <v>63.885908000000001</v>
      </c>
      <c r="F3296">
        <v>168.4</v>
      </c>
      <c r="G3296">
        <v>124.733799750697</v>
      </c>
      <c r="H3296">
        <v>-1.1378326626372099</v>
      </c>
      <c r="I3296">
        <v>8.0779429976333503</v>
      </c>
      <c r="J3296">
        <v>-3.8025675385168798</v>
      </c>
      <c r="K3296">
        <v>168.960825081894</v>
      </c>
      <c r="L3296">
        <v>142.910260674466</v>
      </c>
      <c r="M3296">
        <v>44.742982766053402</v>
      </c>
      <c r="N3296">
        <v>0.43537414965986299</v>
      </c>
      <c r="O3296">
        <v>25.475059382422799</v>
      </c>
      <c r="P3296">
        <v>169.18158567774901</v>
      </c>
      <c r="Q3296">
        <v>0.16330463091630301</v>
      </c>
    </row>
    <row r="3297" spans="1:17" hidden="1" x14ac:dyDescent="0.3">
      <c r="A3297" t="s">
        <v>6812</v>
      </c>
      <c r="B3297" t="s">
        <v>6813</v>
      </c>
      <c r="C3297" t="str">
        <f>IFERROR(VLOOKUP(Table1[[#This Row],[Ticker]],[1]!Table2[[Symbol]:[Industry]],2,FALSE),"-")</f>
        <v>-</v>
      </c>
      <c r="D3297" t="s">
        <v>1199</v>
      </c>
      <c r="E3297">
        <v>63.837424845000001</v>
      </c>
      <c r="F3297">
        <v>102.7</v>
      </c>
      <c r="G3297">
        <v>-46.873529965998898</v>
      </c>
      <c r="H3297">
        <v>2.50357692922671</v>
      </c>
      <c r="I3297">
        <v>-14.6565560990704</v>
      </c>
      <c r="J3297">
        <v>-3.6567753575500799</v>
      </c>
      <c r="K3297">
        <v>100.05783129955699</v>
      </c>
      <c r="L3297">
        <v>103.809212008697</v>
      </c>
      <c r="M3297">
        <v>54.177067582325101</v>
      </c>
      <c r="N3297">
        <v>0.52515015144066302</v>
      </c>
      <c r="O3297">
        <v>51.314508276533502</v>
      </c>
      <c r="P3297">
        <v>20.681551116333701</v>
      </c>
      <c r="Q3297">
        <v>7.2489049702125996E-2</v>
      </c>
    </row>
    <row r="3298" spans="1:17" hidden="1" x14ac:dyDescent="0.3">
      <c r="A3298" t="s">
        <v>6814</v>
      </c>
      <c r="B3298" t="s">
        <v>6815</v>
      </c>
      <c r="C3298" t="str">
        <f>IFERROR(VLOOKUP(Table1[[#This Row],[Ticker]],[1]!Table2[[Symbol]:[Industry]],2,FALSE),"-")</f>
        <v>-</v>
      </c>
      <c r="D3298" t="s">
        <v>365</v>
      </c>
      <c r="E3298">
        <v>63.825033599999998</v>
      </c>
      <c r="F3298">
        <v>67.819999999999993</v>
      </c>
      <c r="G3298">
        <v>-4.0427448572632301</v>
      </c>
      <c r="H3298">
        <v>7.4737377086853097E-4</v>
      </c>
      <c r="I3298">
        <v>-29.748675347062399</v>
      </c>
      <c r="J3298">
        <v>-3.2940524148802002</v>
      </c>
      <c r="K3298">
        <v>68.571463793601495</v>
      </c>
      <c r="L3298">
        <v>65.994897751919694</v>
      </c>
      <c r="M3298">
        <v>46.382294948266498</v>
      </c>
      <c r="N3298">
        <v>1.8459676227715001</v>
      </c>
      <c r="O3298">
        <v>30.212326747272201</v>
      </c>
      <c r="P3298">
        <v>33.241650294695397</v>
      </c>
      <c r="Q3298">
        <v>6.1711634879907003E-2</v>
      </c>
    </row>
    <row r="3299" spans="1:17" hidden="1" x14ac:dyDescent="0.3">
      <c r="A3299" t="s">
        <v>6816</v>
      </c>
      <c r="B3299" t="s">
        <v>6817</v>
      </c>
      <c r="C3299" t="str">
        <f>IFERROR(VLOOKUP(Table1[[#This Row],[Ticker]],[1]!Table2[[Symbol]:[Industry]],2,FALSE),"-")</f>
        <v>-</v>
      </c>
      <c r="D3299" t="s">
        <v>46</v>
      </c>
      <c r="E3299">
        <v>63.768426300000002</v>
      </c>
      <c r="F3299">
        <v>103</v>
      </c>
      <c r="G3299">
        <v>214.29980336733399</v>
      </c>
      <c r="H3299">
        <v>12.032520685951299</v>
      </c>
      <c r="I3299">
        <v>152.99783761717799</v>
      </c>
      <c r="J3299">
        <v>-2.3450664466161202</v>
      </c>
      <c r="K3299">
        <v>89.326723125952597</v>
      </c>
      <c r="L3299">
        <v>57.695274115476998</v>
      </c>
      <c r="M3299">
        <v>54.708047973185998</v>
      </c>
      <c r="N3299">
        <v>0.68988954970263305</v>
      </c>
      <c r="O3299">
        <v>11.844660194174701</v>
      </c>
      <c r="P3299">
        <v>295.39347408829099</v>
      </c>
      <c r="Q3299">
        <v>0.173884796656402</v>
      </c>
    </row>
    <row r="3300" spans="1:17" hidden="1" x14ac:dyDescent="0.3">
      <c r="A3300" t="s">
        <v>6818</v>
      </c>
      <c r="B3300" t="s">
        <v>6819</v>
      </c>
      <c r="C3300" t="str">
        <f>IFERROR(VLOOKUP(Table1[[#This Row],[Ticker]],[1]!Table2[[Symbol]:[Industry]],2,FALSE),"-")</f>
        <v>-</v>
      </c>
      <c r="D3300" t="s">
        <v>627</v>
      </c>
      <c r="E3300">
        <v>63.763770000000001</v>
      </c>
      <c r="F3300">
        <v>37.15</v>
      </c>
      <c r="G3300">
        <v>-53.9830249154939</v>
      </c>
      <c r="H3300">
        <v>-12.802427496208701</v>
      </c>
      <c r="I3300">
        <v>-31.705210343376901</v>
      </c>
      <c r="J3300">
        <v>-5.2293380242417502</v>
      </c>
      <c r="K3300">
        <v>42.4258744775846</v>
      </c>
      <c r="M3300">
        <v>38.286890817406999</v>
      </c>
      <c r="N3300">
        <v>1.2292457501237799</v>
      </c>
      <c r="O3300">
        <v>93.674293405114398</v>
      </c>
      <c r="P3300">
        <v>4.6478873239436496</v>
      </c>
    </row>
    <row r="3301" spans="1:17" hidden="1" x14ac:dyDescent="0.3">
      <c r="A3301" t="s">
        <v>6820</v>
      </c>
      <c r="B3301" t="s">
        <v>6821</v>
      </c>
      <c r="C3301" t="str">
        <f>IFERROR(VLOOKUP(Table1[[#This Row],[Ticker]],[1]!Table2[[Symbol]:[Industry]],2,FALSE),"-")</f>
        <v>-</v>
      </c>
      <c r="D3301" t="s">
        <v>54</v>
      </c>
      <c r="E3301">
        <v>63.746415071999998</v>
      </c>
      <c r="F3301">
        <v>50.93</v>
      </c>
      <c r="G3301">
        <v>8.0224441997707103</v>
      </c>
      <c r="H3301">
        <v>-0.62781935412158196</v>
      </c>
      <c r="I3301">
        <v>-9.3897795645343791</v>
      </c>
      <c r="J3301">
        <v>-4.5046312793737204</v>
      </c>
      <c r="K3301">
        <v>50.228896287493498</v>
      </c>
      <c r="L3301">
        <v>48.6559961866432</v>
      </c>
      <c r="M3301">
        <v>49.267029123251497</v>
      </c>
      <c r="N3301">
        <v>1.5244926265282199</v>
      </c>
      <c r="O3301">
        <v>24.6612998232868</v>
      </c>
      <c r="P3301">
        <v>39.534246575342401</v>
      </c>
      <c r="Q3301">
        <v>-7.6058246734999994E-5</v>
      </c>
    </row>
    <row r="3302" spans="1:17" hidden="1" x14ac:dyDescent="0.3">
      <c r="A3302" t="s">
        <v>6822</v>
      </c>
      <c r="B3302" t="s">
        <v>6823</v>
      </c>
      <c r="C3302" t="str">
        <f>IFERROR(VLOOKUP(Table1[[#This Row],[Ticker]],[1]!Table2[[Symbol]:[Industry]],2,FALSE),"-")</f>
        <v>-</v>
      </c>
      <c r="D3302" t="s">
        <v>6824</v>
      </c>
      <c r="E3302">
        <v>63.726547199999999</v>
      </c>
      <c r="F3302">
        <v>258.7</v>
      </c>
      <c r="G3302">
        <v>211.361206876106</v>
      </c>
      <c r="H3302">
        <v>33.134671223585698</v>
      </c>
      <c r="I3302">
        <v>306.21008128253698</v>
      </c>
      <c r="J3302">
        <v>17.373569744954001</v>
      </c>
      <c r="K3302">
        <v>180.79402588167699</v>
      </c>
      <c r="L3302">
        <v>119.321732283778</v>
      </c>
      <c r="M3302">
        <v>87.966768081261606</v>
      </c>
      <c r="N3302">
        <v>0.338853216176636</v>
      </c>
      <c r="O3302">
        <v>3.8654812524163598E-2</v>
      </c>
      <c r="P3302">
        <v>417.4</v>
      </c>
    </row>
    <row r="3303" spans="1:17" hidden="1" x14ac:dyDescent="0.3">
      <c r="A3303" t="s">
        <v>6825</v>
      </c>
      <c r="B3303" t="s">
        <v>6826</v>
      </c>
      <c r="C3303" t="str">
        <f>IFERROR(VLOOKUP(Table1[[#This Row],[Ticker]],[1]!Table2[[Symbol]:[Industry]],2,FALSE),"-")</f>
        <v>-</v>
      </c>
      <c r="D3303" t="s">
        <v>77</v>
      </c>
      <c r="E3303">
        <v>63.645904256999998</v>
      </c>
      <c r="F3303">
        <v>7.39</v>
      </c>
      <c r="G3303">
        <v>20.2593993269303</v>
      </c>
      <c r="H3303">
        <v>-8.9312680553516195</v>
      </c>
      <c r="I3303">
        <v>-3.7896093203590002</v>
      </c>
      <c r="J3303">
        <v>-4.5082273668305799</v>
      </c>
      <c r="K3303">
        <v>8.0222311097123598</v>
      </c>
      <c r="L3303">
        <v>7.1946514002563298</v>
      </c>
      <c r="M3303">
        <v>40.647345188642397</v>
      </c>
      <c r="N3303">
        <v>0.48638205484140601</v>
      </c>
      <c r="O3303">
        <v>75.507442489851101</v>
      </c>
      <c r="P3303">
        <v>60.652173913043498</v>
      </c>
      <c r="Q3303">
        <v>7.7374866219015001E-2</v>
      </c>
    </row>
    <row r="3304" spans="1:17" hidden="1" x14ac:dyDescent="0.3">
      <c r="A3304" t="s">
        <v>6827</v>
      </c>
      <c r="B3304" t="s">
        <v>6828</v>
      </c>
      <c r="C3304" t="str">
        <f>IFERROR(VLOOKUP(Table1[[#This Row],[Ticker]],[1]!Table2[[Symbol]:[Industry]],2,FALSE),"-")</f>
        <v>-</v>
      </c>
      <c r="D3304" t="s">
        <v>138</v>
      </c>
      <c r="E3304">
        <v>63.60760784</v>
      </c>
      <c r="F3304">
        <v>36.79</v>
      </c>
      <c r="G3304">
        <v>80.835266383116803</v>
      </c>
      <c r="H3304">
        <v>17.236808345514302</v>
      </c>
      <c r="I3304">
        <v>-0.98123142374581096</v>
      </c>
      <c r="J3304">
        <v>17.384332065092799</v>
      </c>
      <c r="K3304">
        <v>32.255479541671498</v>
      </c>
      <c r="L3304">
        <v>29.422160743166</v>
      </c>
      <c r="M3304">
        <v>63.493559561272498</v>
      </c>
      <c r="N3304">
        <v>3.8998953145205801</v>
      </c>
      <c r="O3304">
        <v>30.1984234846425</v>
      </c>
      <c r="P3304">
        <v>109.868796349115</v>
      </c>
      <c r="Q3304">
        <v>9.6344318451230995E-2</v>
      </c>
    </row>
    <row r="3305" spans="1:17" hidden="1" x14ac:dyDescent="0.3">
      <c r="A3305" t="s">
        <v>6829</v>
      </c>
      <c r="B3305" t="s">
        <v>6830</v>
      </c>
      <c r="C3305" t="str">
        <f>IFERROR(VLOOKUP(Table1[[#This Row],[Ticker]],[1]!Table2[[Symbol]:[Industry]],2,FALSE),"-")</f>
        <v>-</v>
      </c>
      <c r="D3305" t="s">
        <v>2643</v>
      </c>
      <c r="E3305">
        <v>63.594316800000001</v>
      </c>
      <c r="F3305">
        <v>252</v>
      </c>
      <c r="G3305">
        <v>208.99463904808499</v>
      </c>
      <c r="H3305">
        <v>-6.8516343150630501</v>
      </c>
      <c r="I3305">
        <v>225.56208910549</v>
      </c>
      <c r="J3305">
        <v>3.5480546710394898</v>
      </c>
      <c r="K3305">
        <v>258.85154615924898</v>
      </c>
      <c r="M3305">
        <v>52.769285214870102</v>
      </c>
      <c r="N3305">
        <v>0.12896405919661699</v>
      </c>
      <c r="O3305">
        <v>54.1666666666666</v>
      </c>
      <c r="P3305">
        <v>254.929577464788</v>
      </c>
    </row>
    <row r="3306" spans="1:17" hidden="1" x14ac:dyDescent="0.3">
      <c r="A3306" t="s">
        <v>6831</v>
      </c>
      <c r="B3306" t="s">
        <v>6832</v>
      </c>
      <c r="C3306" t="str">
        <f>IFERROR(VLOOKUP(Table1[[#This Row],[Ticker]],[1]!Table2[[Symbol]:[Industry]],2,FALSE),"-")</f>
        <v>-</v>
      </c>
      <c r="D3306" t="s">
        <v>573</v>
      </c>
      <c r="E3306">
        <v>63.568097999999999</v>
      </c>
      <c r="F3306">
        <v>59.4</v>
      </c>
      <c r="G3306">
        <v>-42.946573444259798</v>
      </c>
      <c r="H3306">
        <v>2.7236295865245101</v>
      </c>
      <c r="I3306">
        <v>-18.1054762549008</v>
      </c>
      <c r="J3306">
        <v>4.4556110644893003</v>
      </c>
      <c r="K3306">
        <v>59.187146170351497</v>
      </c>
      <c r="L3306">
        <v>61.405168271083497</v>
      </c>
      <c r="M3306">
        <v>53.069817561566403</v>
      </c>
      <c r="N3306">
        <v>0.16458852867830401</v>
      </c>
      <c r="O3306">
        <v>27.861952861952801</v>
      </c>
      <c r="P3306">
        <v>18.326693227091599</v>
      </c>
      <c r="Q3306">
        <v>2.5701392423768999E-2</v>
      </c>
    </row>
    <row r="3307" spans="1:17" hidden="1" x14ac:dyDescent="0.3">
      <c r="A3307" t="s">
        <v>6833</v>
      </c>
      <c r="B3307" t="s">
        <v>6834</v>
      </c>
      <c r="C3307" t="str">
        <f>IFERROR(VLOOKUP(Table1[[#This Row],[Ticker]],[1]!Table2[[Symbol]:[Industry]],2,FALSE),"-")</f>
        <v>-</v>
      </c>
      <c r="D3307" t="s">
        <v>357</v>
      </c>
      <c r="E3307">
        <v>63.022399999999998</v>
      </c>
      <c r="F3307">
        <v>124</v>
      </c>
      <c r="G3307">
        <v>-13.307911673885</v>
      </c>
      <c r="H3307">
        <v>27.7871765738448</v>
      </c>
      <c r="I3307">
        <v>4.68082609046097</v>
      </c>
      <c r="J3307">
        <v>-2.66203677690938</v>
      </c>
      <c r="K3307">
        <v>105.41709152415299</v>
      </c>
      <c r="L3307">
        <v>102.007503122157</v>
      </c>
      <c r="M3307">
        <v>47.363281500415503</v>
      </c>
      <c r="N3307">
        <v>2.2395462159281201</v>
      </c>
      <c r="O3307">
        <v>24.0403225806451</v>
      </c>
      <c r="P3307">
        <v>51.219512195121901</v>
      </c>
    </row>
    <row r="3308" spans="1:17" hidden="1" x14ac:dyDescent="0.3">
      <c r="A3308" t="s">
        <v>6835</v>
      </c>
      <c r="B3308" t="s">
        <v>6836</v>
      </c>
      <c r="C3308" t="str">
        <f>IFERROR(VLOOKUP(Table1[[#This Row],[Ticker]],[1]!Table2[[Symbol]:[Industry]],2,FALSE),"-")</f>
        <v>-</v>
      </c>
      <c r="D3308" t="s">
        <v>627</v>
      </c>
      <c r="E3308">
        <v>62.724391728000001</v>
      </c>
      <c r="F3308">
        <v>37.4</v>
      </c>
      <c r="G3308">
        <v>-33.454690201112598</v>
      </c>
      <c r="H3308">
        <v>-2.0559849388046598</v>
      </c>
      <c r="I3308">
        <v>-8.0551363016707906</v>
      </c>
      <c r="J3308">
        <v>-0.66670768302509897</v>
      </c>
      <c r="K3308">
        <v>35.371080038163797</v>
      </c>
      <c r="L3308">
        <v>36.184848466328397</v>
      </c>
      <c r="M3308">
        <v>54.091287487985497</v>
      </c>
      <c r="N3308">
        <v>0.82352094274501597</v>
      </c>
      <c r="O3308">
        <v>68.449197860962499</v>
      </c>
      <c r="P3308">
        <v>27.081209650016898</v>
      </c>
      <c r="Q3308">
        <v>6.3538218339766001E-2</v>
      </c>
    </row>
    <row r="3309" spans="1:17" hidden="1" x14ac:dyDescent="0.3">
      <c r="A3309" t="s">
        <v>6837</v>
      </c>
      <c r="B3309" t="s">
        <v>6838</v>
      </c>
      <c r="C3309" t="str">
        <f>IFERROR(VLOOKUP(Table1[[#This Row],[Ticker]],[1]!Table2[[Symbol]:[Industry]],2,FALSE),"-")</f>
        <v>-</v>
      </c>
      <c r="D3309" t="s">
        <v>6744</v>
      </c>
      <c r="E3309">
        <v>62.538067050000002</v>
      </c>
      <c r="F3309">
        <v>290</v>
      </c>
      <c r="G3309">
        <v>54.047278114809103</v>
      </c>
      <c r="H3309">
        <v>-9.1217575885957594</v>
      </c>
      <c r="I3309">
        <v>-89.219586922622298</v>
      </c>
      <c r="J3309">
        <v>-5.2852336829647601</v>
      </c>
      <c r="K3309">
        <v>319.91910972406902</v>
      </c>
      <c r="L3309">
        <v>404.677741688379</v>
      </c>
      <c r="M3309">
        <v>47.373874447873902</v>
      </c>
      <c r="N3309">
        <v>0.62848239030366404</v>
      </c>
      <c r="O3309">
        <v>385.568965517241</v>
      </c>
      <c r="P3309">
        <v>83.080808080807998</v>
      </c>
    </row>
    <row r="3310" spans="1:17" hidden="1" x14ac:dyDescent="0.3">
      <c r="A3310" t="s">
        <v>6138</v>
      </c>
      <c r="B3310" t="s">
        <v>6839</v>
      </c>
      <c r="C3310" t="str">
        <f>IFERROR(VLOOKUP(Table1[[#This Row],[Ticker]],[1]!Table2[[Symbol]:[Industry]],2,FALSE),"-")</f>
        <v>-</v>
      </c>
      <c r="D3310" t="s">
        <v>121</v>
      </c>
      <c r="E3310">
        <v>62.158201700999903</v>
      </c>
      <c r="F3310">
        <v>0.88</v>
      </c>
      <c r="G3310">
        <v>-31.255752188221098</v>
      </c>
      <c r="H3310">
        <v>11.041039049308401</v>
      </c>
      <c r="I3310">
        <v>-8.9366681438884008</v>
      </c>
      <c r="J3310">
        <v>4.2351003745145501</v>
      </c>
      <c r="K3310">
        <v>0.799401715281297</v>
      </c>
      <c r="L3310">
        <v>0.95453396373036903</v>
      </c>
      <c r="M3310">
        <v>89.556141806789597</v>
      </c>
      <c r="N3310">
        <v>0.35867970019108603</v>
      </c>
      <c r="O3310">
        <v>25</v>
      </c>
      <c r="P3310">
        <v>46.6666666666666</v>
      </c>
      <c r="Q3310">
        <v>-0.14144920031972699</v>
      </c>
    </row>
    <row r="3311" spans="1:17" hidden="1" x14ac:dyDescent="0.3">
      <c r="A3311" t="s">
        <v>6840</v>
      </c>
      <c r="B3311" t="s">
        <v>6841</v>
      </c>
      <c r="C3311" t="str">
        <f>IFERROR(VLOOKUP(Table1[[#This Row],[Ticker]],[1]!Table2[[Symbol]:[Industry]],2,FALSE),"-")</f>
        <v>-</v>
      </c>
      <c r="D3311" t="s">
        <v>357</v>
      </c>
      <c r="E3311">
        <v>62.097479999999997</v>
      </c>
      <c r="F3311">
        <v>5.36</v>
      </c>
      <c r="G3311">
        <v>-77.643309448261604</v>
      </c>
      <c r="H3311">
        <v>-2.8684831627967999</v>
      </c>
      <c r="I3311">
        <v>-16.408732238343301</v>
      </c>
      <c r="J3311">
        <v>-0.21034495821823801</v>
      </c>
      <c r="K3311">
        <v>5.5092505723445502</v>
      </c>
      <c r="L3311">
        <v>6.2621961622079301</v>
      </c>
      <c r="M3311">
        <v>53.848932896778699</v>
      </c>
      <c r="N3311">
        <v>0.48553132668174798</v>
      </c>
      <c r="O3311">
        <v>126.492537313432</v>
      </c>
      <c r="P3311">
        <v>33.3333333333333</v>
      </c>
      <c r="Q3311">
        <v>5.8912240578536001E-2</v>
      </c>
    </row>
    <row r="3312" spans="1:17" hidden="1" x14ac:dyDescent="0.3">
      <c r="A3312" t="s">
        <v>6842</v>
      </c>
      <c r="B3312" t="s">
        <v>6843</v>
      </c>
      <c r="C3312" t="str">
        <f>IFERROR(VLOOKUP(Table1[[#This Row],[Ticker]],[1]!Table2[[Symbol]:[Industry]],2,FALSE),"-")</f>
        <v>-</v>
      </c>
      <c r="D3312" t="s">
        <v>1210</v>
      </c>
      <c r="E3312">
        <v>62.012683719000002</v>
      </c>
      <c r="F3312">
        <v>0.63</v>
      </c>
      <c r="G3312">
        <v>-0.46210139457036398</v>
      </c>
      <c r="H3312">
        <v>3.1387718250073098</v>
      </c>
      <c r="I3312">
        <v>11.0633318561115</v>
      </c>
      <c r="J3312">
        <v>-6.6447827945252396</v>
      </c>
      <c r="K3312">
        <v>0.64485149838353795</v>
      </c>
      <c r="L3312">
        <v>0.58887611515086402</v>
      </c>
      <c r="M3312">
        <v>27.3715295650854</v>
      </c>
      <c r="N3312">
        <v>0.63029752507402803</v>
      </c>
      <c r="O3312">
        <v>20.634920634920601</v>
      </c>
      <c r="P3312">
        <v>28.571428571428498</v>
      </c>
      <c r="Q3312">
        <v>6.4093217086440002E-3</v>
      </c>
    </row>
    <row r="3313" spans="1:17" hidden="1" x14ac:dyDescent="0.3">
      <c r="A3313" t="s">
        <v>6844</v>
      </c>
      <c r="B3313" t="s">
        <v>6845</v>
      </c>
      <c r="C3313" t="str">
        <f>IFERROR(VLOOKUP(Table1[[#This Row],[Ticker]],[1]!Table2[[Symbol]:[Industry]],2,FALSE),"-")</f>
        <v>-</v>
      </c>
      <c r="D3313" t="s">
        <v>127</v>
      </c>
      <c r="E3313">
        <v>61.9771845</v>
      </c>
      <c r="F3313">
        <v>10.79</v>
      </c>
      <c r="G3313">
        <v>-49.898699437620998</v>
      </c>
      <c r="H3313">
        <v>7.0008209995722304</v>
      </c>
      <c r="I3313">
        <v>-4.76327001958572</v>
      </c>
      <c r="J3313">
        <v>7.38111554626503</v>
      </c>
      <c r="K3313">
        <v>9.8067673312894996</v>
      </c>
      <c r="L3313">
        <v>10.562942736621199</v>
      </c>
      <c r="M3313">
        <v>63.173233217437897</v>
      </c>
      <c r="N3313">
        <v>0.53891478314909602</v>
      </c>
      <c r="O3313">
        <v>46.173003837756802</v>
      </c>
      <c r="P3313">
        <v>40.706319098376802</v>
      </c>
    </row>
    <row r="3314" spans="1:17" hidden="1" x14ac:dyDescent="0.3">
      <c r="A3314" t="s">
        <v>6846</v>
      </c>
      <c r="B3314" t="s">
        <v>6847</v>
      </c>
      <c r="C3314" t="str">
        <f>IFERROR(VLOOKUP(Table1[[#This Row],[Ticker]],[1]!Table2[[Symbol]:[Industry]],2,FALSE),"-")</f>
        <v>-</v>
      </c>
      <c r="D3314" t="s">
        <v>405</v>
      </c>
      <c r="E3314">
        <v>61.9623864</v>
      </c>
      <c r="F3314">
        <v>60.01</v>
      </c>
      <c r="G3314">
        <v>-54.2080935570213</v>
      </c>
      <c r="H3314">
        <v>-4.3269263186569402</v>
      </c>
      <c r="I3314">
        <v>-26.676230015813701</v>
      </c>
      <c r="J3314">
        <v>-3.0425431098113198</v>
      </c>
      <c r="K3314">
        <v>62.942880929517798</v>
      </c>
      <c r="L3314">
        <v>67.401457496361104</v>
      </c>
      <c r="M3314">
        <v>45.707578421734901</v>
      </c>
      <c r="N3314">
        <v>1.0738139290745901</v>
      </c>
      <c r="O3314">
        <v>42.776203966005603</v>
      </c>
      <c r="P3314">
        <v>6.9696969696969502</v>
      </c>
      <c r="Q3314">
        <v>-2.3074822195091001E-2</v>
      </c>
    </row>
    <row r="3315" spans="1:17" hidden="1" x14ac:dyDescent="0.3">
      <c r="A3315" t="s">
        <v>6848</v>
      </c>
      <c r="B3315" t="s">
        <v>6849</v>
      </c>
      <c r="C3315" t="str">
        <f>IFERROR(VLOOKUP(Table1[[#This Row],[Ticker]],[1]!Table2[[Symbol]:[Industry]],2,FALSE),"-")</f>
        <v>-</v>
      </c>
      <c r="D3315" t="s">
        <v>3576</v>
      </c>
      <c r="E3315">
        <v>61.718394500000002</v>
      </c>
      <c r="F3315">
        <v>60.41</v>
      </c>
      <c r="G3315">
        <v>28.736122684823702</v>
      </c>
      <c r="H3315">
        <v>21.3193321847444</v>
      </c>
      <c r="I3315">
        <v>31.8483013623087</v>
      </c>
      <c r="J3315">
        <v>-9.0551571855027504</v>
      </c>
      <c r="K3315">
        <v>55.006148395592199</v>
      </c>
      <c r="L3315">
        <v>47.891516531889202</v>
      </c>
      <c r="M3315">
        <v>55.619159343174303</v>
      </c>
      <c r="N3315">
        <v>2.27935589502296</v>
      </c>
      <c r="O3315">
        <v>15.295480880648901</v>
      </c>
      <c r="P3315">
        <v>97.676701570680606</v>
      </c>
      <c r="Q3315">
        <v>0.122762216143497</v>
      </c>
    </row>
    <row r="3316" spans="1:17" hidden="1" x14ac:dyDescent="0.3">
      <c r="A3316" t="s">
        <v>6850</v>
      </c>
      <c r="B3316" t="s">
        <v>6851</v>
      </c>
      <c r="C3316" t="str">
        <f>IFERROR(VLOOKUP(Table1[[#This Row],[Ticker]],[1]!Table2[[Symbol]:[Industry]],2,FALSE),"-")</f>
        <v>-</v>
      </c>
      <c r="D3316" t="s">
        <v>6744</v>
      </c>
      <c r="E3316">
        <v>61.600320048</v>
      </c>
      <c r="F3316">
        <v>53.64</v>
      </c>
      <c r="G3316">
        <v>228.56647003400099</v>
      </c>
      <c r="H3316">
        <v>43.410576642726603</v>
      </c>
      <c r="I3316">
        <v>173.61392009140499</v>
      </c>
      <c r="J3316">
        <v>7.6479697982890897</v>
      </c>
      <c r="K3316">
        <v>35.6407059836298</v>
      </c>
      <c r="L3316">
        <v>23.309384653898999</v>
      </c>
      <c r="M3316">
        <v>98.024762457454997</v>
      </c>
      <c r="N3316">
        <v>0.204501734981619</v>
      </c>
      <c r="O3316">
        <v>0</v>
      </c>
      <c r="P3316">
        <v>303.308270676691</v>
      </c>
      <c r="Q3316">
        <v>0.17274046454276301</v>
      </c>
    </row>
    <row r="3317" spans="1:17" hidden="1" x14ac:dyDescent="0.3">
      <c r="A3317" t="s">
        <v>6852</v>
      </c>
      <c r="B3317" t="s">
        <v>6853</v>
      </c>
      <c r="C3317" t="str">
        <f>IFERROR(VLOOKUP(Table1[[#This Row],[Ticker]],[1]!Table2[[Symbol]:[Industry]],2,FALSE),"-")</f>
        <v>-</v>
      </c>
      <c r="D3317" t="s">
        <v>1658</v>
      </c>
      <c r="E3317">
        <v>61.567283239999902</v>
      </c>
      <c r="F3317">
        <v>61.4</v>
      </c>
      <c r="G3317">
        <v>58.734054131860297</v>
      </c>
      <c r="H3317">
        <v>21.765366268480999</v>
      </c>
      <c r="I3317">
        <v>140.72979638006501</v>
      </c>
      <c r="J3317">
        <v>-2.5449610476446698</v>
      </c>
      <c r="K3317">
        <v>47.007569092119297</v>
      </c>
      <c r="L3317">
        <v>31.725924822486501</v>
      </c>
      <c r="M3317">
        <v>62.746049640275302</v>
      </c>
      <c r="N3317">
        <v>1.3751829565783</v>
      </c>
      <c r="O3317">
        <v>7.7361563517915402</v>
      </c>
      <c r="P3317">
        <v>242.06128133704701</v>
      </c>
      <c r="Q3317">
        <v>0.21924303406725601</v>
      </c>
    </row>
    <row r="3318" spans="1:17" hidden="1" x14ac:dyDescent="0.3">
      <c r="A3318" t="s">
        <v>6854</v>
      </c>
      <c r="B3318" t="s">
        <v>6855</v>
      </c>
      <c r="C3318" t="str">
        <f>IFERROR(VLOOKUP(Table1[[#This Row],[Ticker]],[1]!Table2[[Symbol]:[Industry]],2,FALSE),"-")</f>
        <v>-</v>
      </c>
      <c r="D3318" t="s">
        <v>1351</v>
      </c>
      <c r="E3318">
        <v>61.33464</v>
      </c>
      <c r="F3318">
        <v>68</v>
      </c>
      <c r="G3318">
        <v>97.130549856617407</v>
      </c>
      <c r="H3318">
        <v>-4.8031167948474103</v>
      </c>
      <c r="I3318">
        <v>-18.931004255224199</v>
      </c>
      <c r="J3318">
        <v>-6.1397322894747299</v>
      </c>
      <c r="K3318">
        <v>70.1217702608634</v>
      </c>
      <c r="L3318">
        <v>63.999111445464997</v>
      </c>
      <c r="M3318">
        <v>32.2330832635893</v>
      </c>
      <c r="N3318">
        <v>0.76623376623376604</v>
      </c>
      <c r="O3318">
        <v>284.55882352941097</v>
      </c>
      <c r="P3318">
        <v>126.666666666666</v>
      </c>
      <c r="Q3318">
        <v>0.13838927051534</v>
      </c>
    </row>
    <row r="3319" spans="1:17" hidden="1" x14ac:dyDescent="0.3">
      <c r="A3319" t="s">
        <v>6856</v>
      </c>
      <c r="B3319" t="s">
        <v>6857</v>
      </c>
      <c r="C3319" t="str">
        <f>IFERROR(VLOOKUP(Table1[[#This Row],[Ticker]],[1]!Table2[[Symbol]:[Industry]],2,FALSE),"-")</f>
        <v>-</v>
      </c>
      <c r="D3319" t="s">
        <v>46</v>
      </c>
      <c r="E3319">
        <v>61.2052014</v>
      </c>
      <c r="F3319">
        <v>29.91</v>
      </c>
      <c r="G3319">
        <v>13.871391199791701</v>
      </c>
      <c r="H3319">
        <v>-0.88658388955045997</v>
      </c>
      <c r="I3319">
        <v>-19.026529768013202</v>
      </c>
      <c r="J3319">
        <v>-7.1439867665698102</v>
      </c>
      <c r="K3319">
        <v>30.758014061591101</v>
      </c>
      <c r="L3319">
        <v>27.533475995343899</v>
      </c>
      <c r="M3319">
        <v>46.160597561651699</v>
      </c>
      <c r="N3319">
        <v>1.0705495722912699</v>
      </c>
      <c r="O3319">
        <v>53.761283851554602</v>
      </c>
      <c r="P3319">
        <v>56.596858638743399</v>
      </c>
      <c r="Q3319">
        <v>7.5583612450277005E-2</v>
      </c>
    </row>
    <row r="3320" spans="1:17" hidden="1" x14ac:dyDescent="0.3">
      <c r="A3320" t="s">
        <v>6858</v>
      </c>
      <c r="B3320" t="s">
        <v>6859</v>
      </c>
      <c r="C3320" t="str">
        <f>IFERROR(VLOOKUP(Table1[[#This Row],[Ticker]],[1]!Table2[[Symbol]:[Industry]],2,FALSE),"-")</f>
        <v>-</v>
      </c>
      <c r="D3320" t="s">
        <v>72</v>
      </c>
      <c r="E3320">
        <v>61.199719999999999</v>
      </c>
      <c r="F3320">
        <v>142.5</v>
      </c>
      <c r="G3320">
        <v>128.69842879688699</v>
      </c>
      <c r="H3320">
        <v>25.1409825840345</v>
      </c>
      <c r="I3320">
        <v>-13.713481155995501</v>
      </c>
      <c r="J3320">
        <v>-2.19979437107839</v>
      </c>
      <c r="K3320">
        <v>134.046046661893</v>
      </c>
      <c r="L3320">
        <v>117.831323823085</v>
      </c>
      <c r="M3320">
        <v>68.959664058645401</v>
      </c>
      <c r="N3320">
        <v>1.6153633126824201</v>
      </c>
      <c r="O3320">
        <v>38.771929824561397</v>
      </c>
      <c r="P3320">
        <v>157.73195876288599</v>
      </c>
      <c r="Q3320">
        <v>0.29074870259351199</v>
      </c>
    </row>
    <row r="3321" spans="1:17" hidden="1" x14ac:dyDescent="0.3">
      <c r="A3321" t="s">
        <v>6860</v>
      </c>
      <c r="B3321" t="s">
        <v>6861</v>
      </c>
      <c r="C3321" t="str">
        <f>IFERROR(VLOOKUP(Table1[[#This Row],[Ticker]],[1]!Table2[[Symbol]:[Industry]],2,FALSE),"-")</f>
        <v>-</v>
      </c>
      <c r="D3321" t="s">
        <v>3507</v>
      </c>
      <c r="E3321">
        <v>61.065540200000001</v>
      </c>
      <c r="F3321">
        <v>70.14</v>
      </c>
      <c r="G3321">
        <v>-65.107171963811496</v>
      </c>
      <c r="H3321">
        <v>-13.820973937704499</v>
      </c>
      <c r="I3321">
        <v>-48.539721906406903</v>
      </c>
      <c r="J3321">
        <v>-3.4767387173902402</v>
      </c>
      <c r="K3321">
        <v>76.206693014167598</v>
      </c>
      <c r="M3321">
        <v>27.377730306636298</v>
      </c>
      <c r="N3321">
        <v>0.576292093252744</v>
      </c>
      <c r="O3321">
        <v>72.455089820359206</v>
      </c>
      <c r="P3321">
        <v>21.7708333333333</v>
      </c>
    </row>
    <row r="3322" spans="1:17" hidden="1" x14ac:dyDescent="0.3">
      <c r="A3322" t="s">
        <v>6862</v>
      </c>
      <c r="B3322" t="s">
        <v>6863</v>
      </c>
      <c r="C3322" t="str">
        <f>IFERROR(VLOOKUP(Table1[[#This Row],[Ticker]],[1]!Table2[[Symbol]:[Industry]],2,FALSE),"-")</f>
        <v>-</v>
      </c>
      <c r="D3322" t="s">
        <v>535</v>
      </c>
      <c r="E3322">
        <v>61.061010000000003</v>
      </c>
      <c r="F3322">
        <v>16.12</v>
      </c>
      <c r="G3322">
        <v>91.486305875314301</v>
      </c>
      <c r="H3322">
        <v>41.260547801425801</v>
      </c>
      <c r="I3322">
        <v>60.681073689687103</v>
      </c>
      <c r="J3322">
        <v>7.5553581498017497</v>
      </c>
      <c r="K3322">
        <v>12.250041096182301</v>
      </c>
      <c r="L3322">
        <v>10.0479760499209</v>
      </c>
      <c r="M3322">
        <v>91.878215020764699</v>
      </c>
      <c r="N3322">
        <v>0.46470342941931497</v>
      </c>
      <c r="O3322">
        <v>0</v>
      </c>
      <c r="P3322">
        <v>149.53560371517</v>
      </c>
      <c r="Q3322">
        <v>0.11005579078224099</v>
      </c>
    </row>
    <row r="3323" spans="1:17" hidden="1" x14ac:dyDescent="0.3">
      <c r="A3323" t="s">
        <v>6864</v>
      </c>
      <c r="B3323" t="s">
        <v>6865</v>
      </c>
      <c r="C3323" t="str">
        <f>IFERROR(VLOOKUP(Table1[[#This Row],[Ticker]],[1]!Table2[[Symbol]:[Industry]],2,FALSE),"-")</f>
        <v>-</v>
      </c>
      <c r="D3323" t="s">
        <v>357</v>
      </c>
      <c r="E3323">
        <v>61.021568000000002</v>
      </c>
      <c r="F3323">
        <v>199.95</v>
      </c>
      <c r="G3323">
        <v>76.338285974839096</v>
      </c>
      <c r="H3323">
        <v>2.7370042259365701</v>
      </c>
      <c r="I3323">
        <v>44.789130472844903</v>
      </c>
      <c r="J3323">
        <v>-0.70967874195130998</v>
      </c>
      <c r="K3323">
        <v>183.57498132612301</v>
      </c>
      <c r="L3323">
        <v>150.84610018270999</v>
      </c>
      <c r="M3323">
        <v>57.891685491978201</v>
      </c>
      <c r="N3323">
        <v>1.1228417204058601</v>
      </c>
      <c r="O3323">
        <v>17.0542635658914</v>
      </c>
      <c r="P3323">
        <v>127.21590909090899</v>
      </c>
      <c r="Q3323">
        <v>0.205571387110286</v>
      </c>
    </row>
    <row r="3324" spans="1:17" hidden="1" x14ac:dyDescent="0.3">
      <c r="A3324" t="s">
        <v>6866</v>
      </c>
      <c r="B3324" t="s">
        <v>6867</v>
      </c>
      <c r="C3324" t="str">
        <f>IFERROR(VLOOKUP(Table1[[#This Row],[Ticker]],[1]!Table2[[Symbol]:[Industry]],2,FALSE),"-")</f>
        <v>-</v>
      </c>
      <c r="D3324" t="s">
        <v>21</v>
      </c>
      <c r="E3324">
        <v>60.986941000000002</v>
      </c>
      <c r="F3324">
        <v>42.8</v>
      </c>
      <c r="G3324">
        <v>-72.717740492314704</v>
      </c>
      <c r="H3324">
        <v>-1.8290148733770799</v>
      </c>
      <c r="I3324">
        <v>-36.037508480022801</v>
      </c>
      <c r="J3324">
        <v>-2.9787035298142799</v>
      </c>
      <c r="K3324">
        <v>43.765550196615102</v>
      </c>
      <c r="M3324">
        <v>44.238253251831303</v>
      </c>
      <c r="N3324">
        <v>0.856341189674523</v>
      </c>
      <c r="O3324">
        <v>88.785046728971906</v>
      </c>
      <c r="P3324">
        <v>6.9999999999999796</v>
      </c>
    </row>
    <row r="3325" spans="1:17" hidden="1" x14ac:dyDescent="0.3">
      <c r="A3325" t="s">
        <v>6868</v>
      </c>
      <c r="B3325" t="s">
        <v>6869</v>
      </c>
      <c r="C3325" t="str">
        <f>IFERROR(VLOOKUP(Table1[[#This Row],[Ticker]],[1]!Table2[[Symbol]:[Industry]],2,FALSE),"-")</f>
        <v>-</v>
      </c>
      <c r="D3325" t="s">
        <v>54</v>
      </c>
      <c r="E3325">
        <v>60.967701599999998</v>
      </c>
      <c r="F3325">
        <v>12.46</v>
      </c>
      <c r="G3325">
        <v>-45.465454848627999</v>
      </c>
      <c r="H3325">
        <v>-9.2316882234188409</v>
      </c>
      <c r="I3325">
        <v>-24.9660799085942</v>
      </c>
      <c r="J3325">
        <v>-3.2828274085818401</v>
      </c>
      <c r="K3325">
        <v>13.5713917018227</v>
      </c>
      <c r="L3325">
        <v>13.7984857854123</v>
      </c>
      <c r="M3325">
        <v>42.276237370428397</v>
      </c>
      <c r="N3325">
        <v>0.319422342326034</v>
      </c>
      <c r="O3325">
        <v>58.105939004815397</v>
      </c>
      <c r="P3325">
        <v>19.4630872483221</v>
      </c>
      <c r="Q3325">
        <v>3.7789961735218001E-2</v>
      </c>
    </row>
    <row r="3326" spans="1:17" hidden="1" x14ac:dyDescent="0.3">
      <c r="A3326" t="s">
        <v>6870</v>
      </c>
      <c r="B3326" t="s">
        <v>6871</v>
      </c>
      <c r="C3326" t="str">
        <f>IFERROR(VLOOKUP(Table1[[#This Row],[Ticker]],[1]!Table2[[Symbol]:[Industry]],2,FALSE),"-")</f>
        <v>-</v>
      </c>
      <c r="D3326" t="s">
        <v>627</v>
      </c>
      <c r="E3326">
        <v>60.962373100000001</v>
      </c>
      <c r="F3326">
        <v>2.06</v>
      </c>
      <c r="G3326">
        <v>-7.4996066621641297</v>
      </c>
      <c r="H3326">
        <v>-3.83276639053474</v>
      </c>
      <c r="I3326">
        <v>-26.632746575260899</v>
      </c>
      <c r="J3326">
        <v>-1.0626456334407</v>
      </c>
      <c r="K3326">
        <v>2.07096621031108</v>
      </c>
      <c r="L3326">
        <v>1.9668142134589299</v>
      </c>
      <c r="M3326">
        <v>44.737734557880202</v>
      </c>
      <c r="N3326">
        <v>0.60029789232594799</v>
      </c>
      <c r="O3326">
        <v>57.766990291262097</v>
      </c>
      <c r="P3326">
        <v>1090.7514450867</v>
      </c>
      <c r="Q3326">
        <v>6.4201818476244996E-2</v>
      </c>
    </row>
    <row r="3327" spans="1:17" hidden="1" x14ac:dyDescent="0.3">
      <c r="A3327" t="s">
        <v>6872</v>
      </c>
      <c r="B3327" t="s">
        <v>6873</v>
      </c>
      <c r="C3327" t="str">
        <f>IFERROR(VLOOKUP(Table1[[#This Row],[Ticker]],[1]!Table2[[Symbol]:[Industry]],2,FALSE),"-")</f>
        <v>-</v>
      </c>
      <c r="D3327" t="s">
        <v>627</v>
      </c>
      <c r="E3327">
        <v>60.947879999999998</v>
      </c>
      <c r="F3327">
        <v>154.05000000000001</v>
      </c>
      <c r="G3327">
        <v>33.3294548569353</v>
      </c>
      <c r="H3327">
        <v>8.6697373149493604</v>
      </c>
      <c r="I3327">
        <v>-11.4496864659713</v>
      </c>
      <c r="J3327">
        <v>-2.28228994146634</v>
      </c>
      <c r="K3327">
        <v>147.007687871895</v>
      </c>
      <c r="L3327">
        <v>135.58780986689399</v>
      </c>
      <c r="M3327">
        <v>44.187958082624</v>
      </c>
      <c r="N3327">
        <v>0.46341335495021502</v>
      </c>
      <c r="O3327">
        <v>25.900681596884102</v>
      </c>
      <c r="P3327">
        <v>65.112540192926005</v>
      </c>
      <c r="Q3327">
        <v>4.7528475046045002E-2</v>
      </c>
    </row>
    <row r="3328" spans="1:17" hidden="1" x14ac:dyDescent="0.3">
      <c r="A3328" t="s">
        <v>6874</v>
      </c>
      <c r="B3328" t="s">
        <v>6875</v>
      </c>
      <c r="C3328" t="str">
        <f>IFERROR(VLOOKUP(Table1[[#This Row],[Ticker]],[1]!Table2[[Symbol]:[Industry]],2,FALSE),"-")</f>
        <v>-</v>
      </c>
      <c r="D3328" t="s">
        <v>723</v>
      </c>
      <c r="E3328">
        <v>60.919845000000002</v>
      </c>
      <c r="F3328">
        <v>174.9</v>
      </c>
      <c r="G3328">
        <v>-69.995555282454603</v>
      </c>
      <c r="H3328">
        <v>0.79657988122789503</v>
      </c>
      <c r="I3328">
        <v>-10.602364125251199</v>
      </c>
      <c r="J3328">
        <v>-10.208041844165599</v>
      </c>
      <c r="K3328">
        <v>180.230334352049</v>
      </c>
      <c r="L3328">
        <v>196.58647886296501</v>
      </c>
      <c r="M3328">
        <v>41.9852739248511</v>
      </c>
      <c r="N3328">
        <v>1.63863021989086</v>
      </c>
      <c r="O3328">
        <v>124.07089765580299</v>
      </c>
      <c r="P3328">
        <v>26.739130434782599</v>
      </c>
      <c r="Q3328">
        <v>0.180907460261933</v>
      </c>
    </row>
    <row r="3329" spans="1:17" hidden="1" x14ac:dyDescent="0.3">
      <c r="A3329" t="s">
        <v>6876</v>
      </c>
      <c r="B3329" t="s">
        <v>6877</v>
      </c>
      <c r="C3329" t="str">
        <f>IFERROR(VLOOKUP(Table1[[#This Row],[Ticker]],[1]!Table2[[Symbol]:[Industry]],2,FALSE),"-")</f>
        <v>-</v>
      </c>
      <c r="D3329" t="s">
        <v>113</v>
      </c>
      <c r="E3329">
        <v>60.878999999999998</v>
      </c>
      <c r="F3329">
        <v>288.5</v>
      </c>
      <c r="G3329">
        <v>-67.975328907797802</v>
      </c>
      <c r="H3329">
        <v>1.7206927289620899</v>
      </c>
      <c r="I3329">
        <v>-24.334111067903901</v>
      </c>
      <c r="J3329">
        <v>-1.7145193690304601</v>
      </c>
      <c r="K3329">
        <v>288.50101033223001</v>
      </c>
      <c r="L3329">
        <v>362.29418582528501</v>
      </c>
      <c r="M3329">
        <v>54.993198963997699</v>
      </c>
      <c r="N3329">
        <v>0.79157427937915703</v>
      </c>
      <c r="O3329">
        <v>73.310225303292896</v>
      </c>
      <c r="P3329">
        <v>17.252590936801401</v>
      </c>
    </row>
    <row r="3330" spans="1:17" hidden="1" x14ac:dyDescent="0.3">
      <c r="A3330" t="s">
        <v>6878</v>
      </c>
      <c r="B3330" t="s">
        <v>6879</v>
      </c>
      <c r="C3330" t="str">
        <f>IFERROR(VLOOKUP(Table1[[#This Row],[Ticker]],[1]!Table2[[Symbol]:[Industry]],2,FALSE),"-")</f>
        <v>-</v>
      </c>
      <c r="D3330" t="s">
        <v>1401</v>
      </c>
      <c r="E3330">
        <v>60.814799999999998</v>
      </c>
      <c r="F3330">
        <v>81</v>
      </c>
      <c r="G3330">
        <v>-31.619218480731298</v>
      </c>
      <c r="H3330">
        <v>19.858537340490901</v>
      </c>
      <c r="I3330">
        <v>11.292514438235299</v>
      </c>
      <c r="J3330">
        <v>2.9963859259273602</v>
      </c>
      <c r="K3330">
        <v>73.563968739138204</v>
      </c>
      <c r="L3330">
        <v>70.911383059367907</v>
      </c>
      <c r="M3330">
        <v>64.036199249367698</v>
      </c>
      <c r="N3330">
        <v>0.605413105413105</v>
      </c>
      <c r="O3330">
        <v>23.209876543209798</v>
      </c>
      <c r="P3330">
        <v>50.278293135435902</v>
      </c>
      <c r="Q3330">
        <v>6.7320190513147998E-2</v>
      </c>
    </row>
    <row r="3331" spans="1:17" hidden="1" x14ac:dyDescent="0.3">
      <c r="A3331" t="s">
        <v>6880</v>
      </c>
      <c r="B3331" t="s">
        <v>6881</v>
      </c>
      <c r="C3331" t="str">
        <f>IFERROR(VLOOKUP(Table1[[#This Row],[Ticker]],[1]!Table2[[Symbol]:[Industry]],2,FALSE),"-")</f>
        <v>-</v>
      </c>
      <c r="D3331" t="s">
        <v>950</v>
      </c>
      <c r="E3331">
        <v>60.66</v>
      </c>
      <c r="F3331">
        <v>53.01</v>
      </c>
      <c r="G3331">
        <v>-23.034729726046901</v>
      </c>
      <c r="H3331">
        <v>-11.3505747496125</v>
      </c>
      <c r="I3331">
        <v>-6.4672796686422798</v>
      </c>
      <c r="J3331">
        <v>-6.2053221083685104</v>
      </c>
      <c r="K3331">
        <v>49.8389956538673</v>
      </c>
      <c r="L3331">
        <v>43.303548461213197</v>
      </c>
      <c r="M3331">
        <v>42.216676525026998</v>
      </c>
      <c r="N3331">
        <v>0.51373852467111203</v>
      </c>
      <c r="O3331">
        <v>57.687228824750001</v>
      </c>
      <c r="P3331">
        <v>22.255535055350499</v>
      </c>
      <c r="Q3331">
        <v>-4.363048633035E-2</v>
      </c>
    </row>
    <row r="3332" spans="1:17" hidden="1" x14ac:dyDescent="0.3">
      <c r="A3332" t="s">
        <v>6882</v>
      </c>
      <c r="B3332" t="s">
        <v>6883</v>
      </c>
      <c r="C3332" t="str">
        <f>IFERROR(VLOOKUP(Table1[[#This Row],[Ticker]],[1]!Table2[[Symbol]:[Industry]],2,FALSE),"-")</f>
        <v>-</v>
      </c>
      <c r="D3332" t="s">
        <v>281</v>
      </c>
      <c r="E3332">
        <v>60.567999999999998</v>
      </c>
      <c r="F3332">
        <v>27.1</v>
      </c>
      <c r="G3332">
        <v>-77.117821153738404</v>
      </c>
      <c r="H3332">
        <v>1.0958511573524701</v>
      </c>
      <c r="I3332">
        <v>-41.801151616547301</v>
      </c>
      <c r="J3332">
        <v>-1.6790672448680699</v>
      </c>
      <c r="K3332">
        <v>27.551231313487399</v>
      </c>
      <c r="L3332">
        <v>34.727868782207601</v>
      </c>
      <c r="M3332">
        <v>48.073182890442197</v>
      </c>
      <c r="N3332">
        <v>0.69067448680351895</v>
      </c>
      <c r="O3332">
        <v>98.154981549815503</v>
      </c>
      <c r="P3332">
        <v>8.4</v>
      </c>
    </row>
    <row r="3333" spans="1:17" hidden="1" x14ac:dyDescent="0.3">
      <c r="A3333" t="s">
        <v>6884</v>
      </c>
      <c r="B3333" t="s">
        <v>6885</v>
      </c>
      <c r="C3333" t="str">
        <f>IFERROR(VLOOKUP(Table1[[#This Row],[Ticker]],[1]!Table2[[Symbol]:[Industry]],2,FALSE),"-")</f>
        <v>-</v>
      </c>
      <c r="D3333" t="s">
        <v>138</v>
      </c>
      <c r="E3333">
        <v>60.525894000000001</v>
      </c>
      <c r="F3333">
        <v>8.01</v>
      </c>
      <c r="G3333">
        <v>66.332323692537599</v>
      </c>
      <c r="H3333">
        <v>1.47058322392487</v>
      </c>
      <c r="I3333">
        <v>24.456997014482599</v>
      </c>
      <c r="J3333">
        <v>0.57263560541243497</v>
      </c>
      <c r="K3333">
        <v>7.07354980758421</v>
      </c>
      <c r="L3333">
        <v>6.0253040085947402</v>
      </c>
      <c r="M3333">
        <v>57.966605570671803</v>
      </c>
      <c r="N3333">
        <v>0.438861576195474</v>
      </c>
      <c r="O3333">
        <v>10.2372034956304</v>
      </c>
      <c r="P3333">
        <v>100.25</v>
      </c>
      <c r="Q3333">
        <v>8.9111005720179007E-2</v>
      </c>
    </row>
    <row r="3334" spans="1:17" hidden="1" x14ac:dyDescent="0.3">
      <c r="A3334" t="s">
        <v>6886</v>
      </c>
      <c r="B3334" t="s">
        <v>6887</v>
      </c>
      <c r="C3334" t="str">
        <f>IFERROR(VLOOKUP(Table1[[#This Row],[Ticker]],[1]!Table2[[Symbol]:[Industry]],2,FALSE),"-")</f>
        <v>-</v>
      </c>
      <c r="D3334" t="s">
        <v>365</v>
      </c>
      <c r="E3334">
        <v>60.434373119999997</v>
      </c>
      <c r="F3334">
        <v>1.06</v>
      </c>
      <c r="G3334">
        <v>-32.6698936023625</v>
      </c>
      <c r="I3334">
        <v>-27.666079908594199</v>
      </c>
      <c r="K3334">
        <v>1.0740579266511801</v>
      </c>
      <c r="L3334">
        <v>1.7681056445472201</v>
      </c>
      <c r="M3334">
        <v>4.5782334131322697</v>
      </c>
      <c r="N3334">
        <v>0.85060266703051801</v>
      </c>
      <c r="O3334">
        <v>36.792452830188601</v>
      </c>
      <c r="P3334">
        <v>41.3333333333333</v>
      </c>
      <c r="Q3334">
        <v>-4.9493861384649E-2</v>
      </c>
    </row>
    <row r="3335" spans="1:17" hidden="1" x14ac:dyDescent="0.3">
      <c r="A3335" t="s">
        <v>6888</v>
      </c>
      <c r="B3335" t="s">
        <v>6889</v>
      </c>
      <c r="C3335" t="str">
        <f>IFERROR(VLOOKUP(Table1[[#This Row],[Ticker]],[1]!Table2[[Symbol]:[Industry]],2,FALSE),"-")</f>
        <v>-</v>
      </c>
      <c r="D3335" t="s">
        <v>185</v>
      </c>
      <c r="E3335">
        <v>60.394997519999997</v>
      </c>
      <c r="F3335">
        <v>29.74</v>
      </c>
      <c r="G3335">
        <v>-35.393731477333901</v>
      </c>
      <c r="H3335">
        <v>-25.286388170312001</v>
      </c>
      <c r="I3335">
        <v>-11.4470581694638</v>
      </c>
      <c r="J3335">
        <v>-7.6051107113748904</v>
      </c>
      <c r="K3335">
        <v>32.501516099052701</v>
      </c>
      <c r="L3335">
        <v>30.940835199315298</v>
      </c>
      <c r="M3335">
        <v>26.768788437581701</v>
      </c>
      <c r="N3335">
        <v>0.43493954216741898</v>
      </c>
      <c r="O3335">
        <v>41.223940820443801</v>
      </c>
      <c r="P3335">
        <v>45.0731707317073</v>
      </c>
      <c r="Q3335">
        <v>1.6755187332583001E-2</v>
      </c>
    </row>
    <row r="3336" spans="1:17" hidden="1" x14ac:dyDescent="0.3">
      <c r="A3336" t="s">
        <v>6890</v>
      </c>
      <c r="B3336" t="s">
        <v>6891</v>
      </c>
      <c r="C3336" t="str">
        <f>IFERROR(VLOOKUP(Table1[[#This Row],[Ticker]],[1]!Table2[[Symbol]:[Industry]],2,FALSE),"-")</f>
        <v>-</v>
      </c>
      <c r="D3336" t="s">
        <v>21</v>
      </c>
      <c r="E3336">
        <v>60.224748927999997</v>
      </c>
      <c r="F3336">
        <v>55.72</v>
      </c>
      <c r="G3336">
        <v>11.673540741071699</v>
      </c>
      <c r="H3336">
        <v>-9.0450381519672192</v>
      </c>
      <c r="I3336">
        <v>-26.756189122561299</v>
      </c>
      <c r="J3336">
        <v>0.69990418076858696</v>
      </c>
      <c r="K3336">
        <v>57.161943313434897</v>
      </c>
      <c r="L3336">
        <v>56.106021627139299</v>
      </c>
      <c r="M3336">
        <v>33.711330204182602</v>
      </c>
      <c r="N3336">
        <v>1.0775589051882599</v>
      </c>
      <c r="O3336">
        <v>38.190954773869301</v>
      </c>
      <c r="P3336">
        <v>42.688860435339301</v>
      </c>
      <c r="Q3336">
        <v>6.2374850700641998E-2</v>
      </c>
    </row>
    <row r="3337" spans="1:17" hidden="1" x14ac:dyDescent="0.3">
      <c r="A3337" t="s">
        <v>6892</v>
      </c>
      <c r="B3337" t="s">
        <v>6893</v>
      </c>
      <c r="C3337" t="str">
        <f>IFERROR(VLOOKUP(Table1[[#This Row],[Ticker]],[1]!Table2[[Symbol]:[Industry]],2,FALSE),"-")</f>
        <v>-</v>
      </c>
      <c r="D3337" t="s">
        <v>5712</v>
      </c>
      <c r="E3337">
        <v>60.08</v>
      </c>
      <c r="F3337">
        <v>182.75</v>
      </c>
      <c r="G3337">
        <v>-62.067608383001499</v>
      </c>
      <c r="H3337">
        <v>-9.7526653875186806</v>
      </c>
      <c r="I3337">
        <v>-37.1828667263079</v>
      </c>
      <c r="J3337">
        <v>-3.7091767339191799</v>
      </c>
      <c r="K3337">
        <v>196.11140265963601</v>
      </c>
      <c r="L3337">
        <v>218.92664536038399</v>
      </c>
      <c r="M3337">
        <v>42.080127193682003</v>
      </c>
      <c r="N3337">
        <v>0.70415928006490702</v>
      </c>
      <c r="O3337">
        <v>69.630642954856299</v>
      </c>
      <c r="P3337">
        <v>1.35884636716583</v>
      </c>
      <c r="Q3337">
        <v>8.8607597646760003E-2</v>
      </c>
    </row>
    <row r="3338" spans="1:17" hidden="1" x14ac:dyDescent="0.3">
      <c r="A3338" t="s">
        <v>6894</v>
      </c>
      <c r="B3338" t="s">
        <v>6895</v>
      </c>
      <c r="C3338" t="str">
        <f>IFERROR(VLOOKUP(Table1[[#This Row],[Ticker]],[1]!Table2[[Symbol]:[Industry]],2,FALSE),"-")</f>
        <v>-</v>
      </c>
      <c r="D3338" t="s">
        <v>517</v>
      </c>
      <c r="E3338">
        <v>59.961599999999997</v>
      </c>
      <c r="F3338">
        <v>0.9</v>
      </c>
      <c r="G3338">
        <v>-29.033529965998898</v>
      </c>
      <c r="H3338">
        <v>-4.1198869811828196</v>
      </c>
      <c r="I3338">
        <v>3.3920091405704497E-2</v>
      </c>
      <c r="J3338">
        <v>-3.8099831855320798</v>
      </c>
      <c r="K3338">
        <v>0.93080864689314002</v>
      </c>
      <c r="L3338">
        <v>0.92013900911567903</v>
      </c>
      <c r="M3338">
        <v>37.412815491163101</v>
      </c>
      <c r="N3338">
        <v>0.42866502171516302</v>
      </c>
      <c r="O3338">
        <v>32.2222222222222</v>
      </c>
      <c r="P3338">
        <v>100</v>
      </c>
      <c r="Q3338">
        <v>8.3058956754139997E-3</v>
      </c>
    </row>
    <row r="3339" spans="1:17" hidden="1" x14ac:dyDescent="0.3">
      <c r="A3339" t="s">
        <v>6896</v>
      </c>
      <c r="B3339" t="s">
        <v>6897</v>
      </c>
      <c r="C3339" t="str">
        <f>IFERROR(VLOOKUP(Table1[[#This Row],[Ticker]],[1]!Table2[[Symbol]:[Industry]],2,FALSE),"-")</f>
        <v>-</v>
      </c>
      <c r="D3339" t="s">
        <v>535</v>
      </c>
      <c r="E3339">
        <v>59.80415232</v>
      </c>
      <c r="F3339">
        <v>53.5</v>
      </c>
      <c r="G3339">
        <v>1.4861089703269801</v>
      </c>
      <c r="H3339">
        <v>5.7495078035787097</v>
      </c>
      <c r="I3339">
        <v>-7.2132764460721503</v>
      </c>
      <c r="J3339">
        <v>-3.9711839521312799</v>
      </c>
      <c r="K3339">
        <v>50.262399959241698</v>
      </c>
      <c r="L3339">
        <v>48.402493175814499</v>
      </c>
      <c r="M3339">
        <v>62.994821643730397</v>
      </c>
      <c r="N3339">
        <v>1.88076920138437</v>
      </c>
      <c r="O3339">
        <v>54.728971962616797</v>
      </c>
      <c r="P3339">
        <v>52.813481862324998</v>
      </c>
      <c r="Q3339">
        <v>0.16253842045856101</v>
      </c>
    </row>
    <row r="3340" spans="1:17" hidden="1" x14ac:dyDescent="0.3">
      <c r="A3340" t="s">
        <v>6898</v>
      </c>
      <c r="B3340" t="s">
        <v>6899</v>
      </c>
      <c r="C3340" t="str">
        <f>IFERROR(VLOOKUP(Table1[[#This Row],[Ticker]],[1]!Table2[[Symbol]:[Industry]],2,FALSE),"-")</f>
        <v>-</v>
      </c>
      <c r="E3340">
        <v>59.783364599999999</v>
      </c>
      <c r="F3340">
        <v>72.790000000000006</v>
      </c>
      <c r="G3340">
        <v>91.542227609758598</v>
      </c>
      <c r="H3340">
        <v>0.40512324097881303</v>
      </c>
      <c r="I3340">
        <v>-20.767919162814401</v>
      </c>
      <c r="J3340">
        <v>-0.164772288232061</v>
      </c>
      <c r="K3340">
        <v>73.556861341886503</v>
      </c>
      <c r="L3340">
        <v>68.267662921189498</v>
      </c>
      <c r="M3340">
        <v>47.699131323461103</v>
      </c>
      <c r="N3340">
        <v>0.38959298748715399</v>
      </c>
      <c r="O3340">
        <v>29.7293584283555</v>
      </c>
      <c r="P3340">
        <v>152.04293628808799</v>
      </c>
      <c r="Q3340">
        <v>0.17163515091860501</v>
      </c>
    </row>
    <row r="3341" spans="1:17" hidden="1" x14ac:dyDescent="0.3">
      <c r="A3341" t="s">
        <v>6900</v>
      </c>
      <c r="B3341" t="s">
        <v>6901</v>
      </c>
      <c r="C3341" t="str">
        <f>IFERROR(VLOOKUP(Table1[[#This Row],[Ticker]],[1]!Table2[[Symbol]:[Industry]],2,FALSE),"-")</f>
        <v>-</v>
      </c>
      <c r="D3341" t="s">
        <v>46</v>
      </c>
      <c r="E3341">
        <v>59.776678199999999</v>
      </c>
      <c r="F3341">
        <v>12.01</v>
      </c>
      <c r="G3341">
        <v>-24.051012483481401</v>
      </c>
      <c r="H3341">
        <v>-1.94597393770455</v>
      </c>
      <c r="I3341">
        <v>-7.4835624260767997</v>
      </c>
      <c r="J3341">
        <v>-0.58417673391918201</v>
      </c>
      <c r="K3341">
        <v>2.1997986220878101</v>
      </c>
      <c r="L3341">
        <v>1.8461837700901</v>
      </c>
      <c r="M3341">
        <v>68.740394542939995</v>
      </c>
      <c r="N3341">
        <v>1</v>
      </c>
      <c r="O3341">
        <v>0</v>
      </c>
      <c r="P3341">
        <v>10.183486238532099</v>
      </c>
      <c r="Q3341">
        <v>0.110803569095433</v>
      </c>
    </row>
    <row r="3342" spans="1:17" hidden="1" x14ac:dyDescent="0.3">
      <c r="A3342" t="s">
        <v>6902</v>
      </c>
      <c r="B3342" t="s">
        <v>6903</v>
      </c>
      <c r="C3342" t="str">
        <f>IFERROR(VLOOKUP(Table1[[#This Row],[Ticker]],[1]!Table2[[Symbol]:[Industry]],2,FALSE),"-")</f>
        <v>-</v>
      </c>
      <c r="E3342">
        <v>59.719583999999998</v>
      </c>
      <c r="F3342">
        <v>165.95</v>
      </c>
      <c r="G3342">
        <v>45.100782730748101</v>
      </c>
      <c r="H3342">
        <v>2.0144221018994002</v>
      </c>
      <c r="I3342">
        <v>-8.3895668951104394</v>
      </c>
      <c r="J3342">
        <v>-0.28566927123261399</v>
      </c>
      <c r="K3342">
        <v>167.11562211780799</v>
      </c>
      <c r="L3342">
        <v>155.11031488323101</v>
      </c>
      <c r="M3342">
        <v>56.667768176347501</v>
      </c>
      <c r="N3342">
        <v>1.03095273183648</v>
      </c>
      <c r="O3342">
        <v>26.9358240433865</v>
      </c>
      <c r="P3342">
        <v>83.370165745856298</v>
      </c>
      <c r="Q3342">
        <v>0.11342321785199901</v>
      </c>
    </row>
    <row r="3343" spans="1:17" hidden="1" x14ac:dyDescent="0.3">
      <c r="A3343" t="s">
        <v>6904</v>
      </c>
      <c r="B3343" t="s">
        <v>6905</v>
      </c>
      <c r="C3343" t="str">
        <f>IFERROR(VLOOKUP(Table1[[#This Row],[Ticker]],[1]!Table2[[Symbol]:[Industry]],2,FALSE),"-")</f>
        <v>-</v>
      </c>
      <c r="D3343" t="s">
        <v>77</v>
      </c>
      <c r="E3343">
        <v>59.6965</v>
      </c>
      <c r="F3343">
        <v>88.77</v>
      </c>
      <c r="G3343">
        <v>82.122511898891602</v>
      </c>
      <c r="H3343">
        <v>-6.5785962173856598</v>
      </c>
      <c r="I3343">
        <v>-41.563523998051103</v>
      </c>
      <c r="J3343">
        <v>-1.5020186860123099</v>
      </c>
      <c r="K3343">
        <v>93.164057241744302</v>
      </c>
      <c r="L3343">
        <v>89.758247526493903</v>
      </c>
      <c r="M3343">
        <v>47.796189728441298</v>
      </c>
      <c r="N3343">
        <v>0.45920824026159601</v>
      </c>
      <c r="O3343">
        <v>77.537456347865202</v>
      </c>
      <c r="P3343">
        <v>111.15604186489</v>
      </c>
    </row>
    <row r="3344" spans="1:17" hidden="1" x14ac:dyDescent="0.3">
      <c r="A3344" t="s">
        <v>6906</v>
      </c>
      <c r="B3344" t="s">
        <v>6907</v>
      </c>
      <c r="C3344" t="str">
        <f>IFERROR(VLOOKUP(Table1[[#This Row],[Ticker]],[1]!Table2[[Symbol]:[Industry]],2,FALSE),"-")</f>
        <v>-</v>
      </c>
      <c r="D3344" t="s">
        <v>138</v>
      </c>
      <c r="E3344">
        <v>59.609000000000002</v>
      </c>
      <c r="F3344">
        <v>55.91</v>
      </c>
      <c r="G3344">
        <v>2.3339512370085602</v>
      </c>
      <c r="H3344">
        <v>5.2907391432916997</v>
      </c>
      <c r="I3344">
        <v>46.5950865209931</v>
      </c>
      <c r="J3344">
        <v>8.7758232660808098</v>
      </c>
      <c r="K3344">
        <v>49.572042949501501</v>
      </c>
      <c r="L3344">
        <v>42.648354558349297</v>
      </c>
      <c r="M3344">
        <v>73.731532981318693</v>
      </c>
      <c r="N3344">
        <v>0.53037347349600805</v>
      </c>
      <c r="O3344">
        <v>7.6551600786979002</v>
      </c>
      <c r="P3344">
        <v>99.322638146167506</v>
      </c>
      <c r="Q3344">
        <v>6.0804522911813999E-2</v>
      </c>
    </row>
    <row r="3345" spans="1:17" hidden="1" x14ac:dyDescent="0.3">
      <c r="A3345" t="s">
        <v>6908</v>
      </c>
      <c r="B3345" t="s">
        <v>6909</v>
      </c>
      <c r="C3345" t="str">
        <f>IFERROR(VLOOKUP(Table1[[#This Row],[Ticker]],[1]!Table2[[Symbol]:[Industry]],2,FALSE),"-")</f>
        <v>-</v>
      </c>
      <c r="D3345" t="s">
        <v>357</v>
      </c>
      <c r="E3345">
        <v>59.582341800000002</v>
      </c>
      <c r="F3345">
        <v>60.95</v>
      </c>
      <c r="G3345">
        <v>7.3962405991941296</v>
      </c>
      <c r="H3345">
        <v>-3.3497724513296498</v>
      </c>
      <c r="I3345">
        <v>-18.696849139363501</v>
      </c>
      <c r="J3345">
        <v>-6.7162522056172902</v>
      </c>
      <c r="K3345">
        <v>61.0331398413974</v>
      </c>
      <c r="L3345">
        <v>54.020839354203602</v>
      </c>
      <c r="M3345">
        <v>47.874377396428898</v>
      </c>
      <c r="N3345">
        <v>0.590673575129533</v>
      </c>
      <c r="O3345">
        <v>26.292042657916301</v>
      </c>
      <c r="P3345">
        <v>56.282051282051199</v>
      </c>
      <c r="Q3345">
        <v>0.100462745852434</v>
      </c>
    </row>
    <row r="3346" spans="1:17" hidden="1" x14ac:dyDescent="0.3">
      <c r="A3346" t="s">
        <v>6910</v>
      </c>
      <c r="B3346" t="s">
        <v>6911</v>
      </c>
      <c r="C3346" t="str">
        <f>IFERROR(VLOOKUP(Table1[[#This Row],[Ticker]],[1]!Table2[[Symbol]:[Industry]],2,FALSE),"-")</f>
        <v>-</v>
      </c>
      <c r="D3346" t="s">
        <v>1570</v>
      </c>
      <c r="E3346">
        <v>59.420208000000002</v>
      </c>
      <c r="F3346">
        <v>32.15</v>
      </c>
      <c r="G3346">
        <v>-73.934986692648394</v>
      </c>
      <c r="H3346">
        <v>-8.0595110556084908</v>
      </c>
      <c r="I3346">
        <v>-42.192855864878403</v>
      </c>
      <c r="J3346">
        <v>3.9848227079266801E-2</v>
      </c>
      <c r="K3346">
        <v>33.748133925412198</v>
      </c>
      <c r="L3346">
        <v>40.053614886953</v>
      </c>
      <c r="M3346">
        <v>37.852248604517797</v>
      </c>
      <c r="N3346">
        <v>1.14520773344302</v>
      </c>
      <c r="O3346">
        <v>88.802488335925304</v>
      </c>
      <c r="P3346">
        <v>6.8106312292358604</v>
      </c>
    </row>
    <row r="3347" spans="1:17" hidden="1" x14ac:dyDescent="0.3">
      <c r="A3347" t="s">
        <v>6912</v>
      </c>
      <c r="B3347" t="s">
        <v>6913</v>
      </c>
      <c r="C3347" t="str">
        <f>IFERROR(VLOOKUP(Table1[[#This Row],[Ticker]],[1]!Table2[[Symbol]:[Industry]],2,FALSE),"-")</f>
        <v>-</v>
      </c>
      <c r="D3347" t="s">
        <v>627</v>
      </c>
      <c r="E3347">
        <v>59.078167360000002</v>
      </c>
      <c r="F3347">
        <v>20.45</v>
      </c>
      <c r="G3347">
        <v>2.9019539049687899</v>
      </c>
      <c r="H3347">
        <v>4.5757651927302101</v>
      </c>
      <c r="I3347">
        <v>-1.92553936805375</v>
      </c>
      <c r="J3347">
        <v>-20.6618466368318</v>
      </c>
      <c r="K3347">
        <v>19.861797821848299</v>
      </c>
      <c r="L3347">
        <v>17.4697878342532</v>
      </c>
      <c r="M3347">
        <v>45.018217457177798</v>
      </c>
      <c r="N3347">
        <v>2.5630737330487099</v>
      </c>
      <c r="O3347">
        <v>33.594132029339796</v>
      </c>
      <c r="P3347">
        <v>54.339622641509401</v>
      </c>
      <c r="Q3347">
        <v>5.0292583762417999E-2</v>
      </c>
    </row>
    <row r="3348" spans="1:17" hidden="1" x14ac:dyDescent="0.3">
      <c r="A3348" t="s">
        <v>6914</v>
      </c>
      <c r="B3348" t="s">
        <v>6915</v>
      </c>
      <c r="C3348" t="str">
        <f>IFERROR(VLOOKUP(Table1[[#This Row],[Ticker]],[1]!Table2[[Symbol]:[Industry]],2,FALSE),"-")</f>
        <v>-</v>
      </c>
      <c r="D3348" t="s">
        <v>410</v>
      </c>
      <c r="E3348">
        <v>59.020415999999997</v>
      </c>
      <c r="F3348">
        <v>57.3</v>
      </c>
      <c r="G3348">
        <v>-62.483007317915302</v>
      </c>
      <c r="H3348">
        <v>3.3370449302199598</v>
      </c>
      <c r="I3348">
        <v>-31.131800277650299</v>
      </c>
      <c r="J3348">
        <v>0.50277978781993804</v>
      </c>
      <c r="K3348">
        <v>56.721604109939399</v>
      </c>
      <c r="L3348">
        <v>60.463310089019302</v>
      </c>
      <c r="M3348">
        <v>40.860687525655301</v>
      </c>
      <c r="N3348">
        <v>0.42973380210949202</v>
      </c>
      <c r="O3348">
        <v>51.832460732984302</v>
      </c>
      <c r="P3348">
        <v>16.581892166836202</v>
      </c>
    </row>
    <row r="3349" spans="1:17" hidden="1" x14ac:dyDescent="0.3">
      <c r="A3349" t="s">
        <v>6916</v>
      </c>
      <c r="B3349" t="s">
        <v>6917</v>
      </c>
      <c r="C3349" t="str">
        <f>IFERROR(VLOOKUP(Table1[[#This Row],[Ticker]],[1]!Table2[[Symbol]:[Industry]],2,FALSE),"-")</f>
        <v>-</v>
      </c>
      <c r="D3349" t="s">
        <v>1481</v>
      </c>
      <c r="E3349">
        <v>58.916927999999999</v>
      </c>
      <c r="F3349">
        <v>31.27</v>
      </c>
      <c r="G3349">
        <v>-1.60891708906332</v>
      </c>
      <c r="H3349">
        <v>3.7273224431235898</v>
      </c>
      <c r="I3349">
        <v>-17.794569160789202</v>
      </c>
      <c r="J3349">
        <v>0.38155535330821699</v>
      </c>
      <c r="K3349">
        <v>31.767960080855499</v>
      </c>
      <c r="L3349">
        <v>30.661065606070501</v>
      </c>
      <c r="M3349">
        <v>57.883036259125397</v>
      </c>
      <c r="N3349">
        <v>0.83317222569435601</v>
      </c>
      <c r="O3349">
        <v>48.896706108090797</v>
      </c>
      <c r="P3349">
        <v>40.7924358397118</v>
      </c>
      <c r="Q3349">
        <v>7.1825481904569E-2</v>
      </c>
    </row>
    <row r="3350" spans="1:17" hidden="1" x14ac:dyDescent="0.3">
      <c r="A3350" t="s">
        <v>6918</v>
      </c>
      <c r="B3350" t="s">
        <v>6919</v>
      </c>
      <c r="C3350" t="str">
        <f>IFERROR(VLOOKUP(Table1[[#This Row],[Ticker]],[1]!Table2[[Symbol]:[Industry]],2,FALSE),"-")</f>
        <v>-</v>
      </c>
      <c r="D3350" t="s">
        <v>405</v>
      </c>
      <c r="E3350">
        <v>58.868302499999999</v>
      </c>
      <c r="F3350">
        <v>10.6</v>
      </c>
      <c r="G3350">
        <v>21.534651852182801</v>
      </c>
      <c r="H3350">
        <v>-8.6643201909345198</v>
      </c>
      <c r="I3350">
        <v>-7.5155848590893397</v>
      </c>
      <c r="J3350">
        <v>-3.0166091663516101</v>
      </c>
      <c r="K3350">
        <v>10.3880323704531</v>
      </c>
      <c r="L3350">
        <v>9.7447717576178192</v>
      </c>
      <c r="M3350">
        <v>45.010870583670503</v>
      </c>
      <c r="N3350">
        <v>0.48463618853400098</v>
      </c>
      <c r="O3350">
        <v>33.490566037735803</v>
      </c>
      <c r="P3350">
        <v>55.8823529411764</v>
      </c>
      <c r="Q3350">
        <v>4.6536559956026E-2</v>
      </c>
    </row>
    <row r="3351" spans="1:17" hidden="1" x14ac:dyDescent="0.3">
      <c r="A3351" t="s">
        <v>6920</v>
      </c>
      <c r="B3351" t="s">
        <v>6921</v>
      </c>
      <c r="C3351" t="str">
        <f>IFERROR(VLOOKUP(Table1[[#This Row],[Ticker]],[1]!Table2[[Symbol]:[Industry]],2,FALSE),"-")</f>
        <v>-</v>
      </c>
      <c r="D3351" t="s">
        <v>46</v>
      </c>
      <c r="E3351">
        <v>58.819137913999903</v>
      </c>
      <c r="F3351">
        <v>57.1</v>
      </c>
      <c r="G3351">
        <v>56.177078885183398</v>
      </c>
      <c r="H3351">
        <v>5.25830658971757</v>
      </c>
      <c r="I3351">
        <v>31.6790610407215</v>
      </c>
      <c r="J3351">
        <v>-1.1160916275361901</v>
      </c>
      <c r="K3351">
        <v>53.902819039461498</v>
      </c>
      <c r="L3351">
        <v>47.142749532125301</v>
      </c>
      <c r="M3351">
        <v>54.906395411174699</v>
      </c>
      <c r="N3351">
        <v>0.73254418570013202</v>
      </c>
      <c r="O3351">
        <v>44.868651488616401</v>
      </c>
      <c r="P3351">
        <v>91.977919559206299</v>
      </c>
      <c r="Q3351">
        <v>0.16525929485235999</v>
      </c>
    </row>
    <row r="3352" spans="1:17" hidden="1" x14ac:dyDescent="0.3">
      <c r="A3352" t="s">
        <v>6922</v>
      </c>
      <c r="B3352" t="s">
        <v>6923</v>
      </c>
      <c r="C3352" t="str">
        <f>IFERROR(VLOOKUP(Table1[[#This Row],[Ticker]],[1]!Table2[[Symbol]:[Industry]],2,FALSE),"-")</f>
        <v>-</v>
      </c>
      <c r="D3352" t="s">
        <v>127</v>
      </c>
      <c r="E3352">
        <v>58.526478400000002</v>
      </c>
      <c r="F3352">
        <v>84.35</v>
      </c>
      <c r="G3352">
        <v>-41.077325586436899</v>
      </c>
      <c r="H3352">
        <v>-5.7724452100934904</v>
      </c>
      <c r="I3352">
        <v>-27.6666428924085</v>
      </c>
      <c r="J3352">
        <v>1.1930322041882199E-2</v>
      </c>
      <c r="K3352">
        <v>83.838495238985701</v>
      </c>
      <c r="L3352">
        <v>86.218104741825002</v>
      </c>
      <c r="M3352">
        <v>32.644941177333799</v>
      </c>
      <c r="N3352">
        <v>2.54627934355408</v>
      </c>
      <c r="O3352">
        <v>30.409010077059801</v>
      </c>
      <c r="P3352">
        <v>17.1527777777777</v>
      </c>
      <c r="Q3352">
        <v>7.7407153997738995E-2</v>
      </c>
    </row>
    <row r="3353" spans="1:17" hidden="1" x14ac:dyDescent="0.3">
      <c r="A3353" t="s">
        <v>6924</v>
      </c>
      <c r="B3353" t="s">
        <v>6925</v>
      </c>
      <c r="C3353" t="str">
        <f>IFERROR(VLOOKUP(Table1[[#This Row],[Ticker]],[1]!Table2[[Symbol]:[Industry]],2,FALSE),"-")</f>
        <v>-</v>
      </c>
      <c r="D3353" t="s">
        <v>723</v>
      </c>
      <c r="E3353">
        <v>58.521133800000001</v>
      </c>
      <c r="F3353">
        <v>118.7</v>
      </c>
      <c r="G3353">
        <v>-2.4337006144630999</v>
      </c>
      <c r="H3353">
        <v>0.80151843037218695</v>
      </c>
      <c r="I3353">
        <v>20.829821270518501</v>
      </c>
      <c r="J3353">
        <v>-5.5841767339191799</v>
      </c>
      <c r="K3353">
        <v>111.20463266335901</v>
      </c>
      <c r="L3353">
        <v>103.12762057724601</v>
      </c>
      <c r="M3353">
        <v>47.659266654235402</v>
      </c>
      <c r="N3353">
        <v>1.3493945795717499</v>
      </c>
      <c r="O3353">
        <v>14.911541701769099</v>
      </c>
      <c r="P3353">
        <v>60.1889338731444</v>
      </c>
      <c r="Q3353">
        <v>2.7576673075835001E-2</v>
      </c>
    </row>
    <row r="3354" spans="1:17" hidden="1" x14ac:dyDescent="0.3">
      <c r="A3354" t="s">
        <v>6926</v>
      </c>
      <c r="B3354" t="s">
        <v>6927</v>
      </c>
      <c r="C3354" t="str">
        <f>IFERROR(VLOOKUP(Table1[[#This Row],[Ticker]],[1]!Table2[[Symbol]:[Industry]],2,FALSE),"-")</f>
        <v>-</v>
      </c>
      <c r="D3354" t="s">
        <v>1665</v>
      </c>
      <c r="E3354">
        <v>58.501143999999996</v>
      </c>
      <c r="F3354">
        <v>24.05</v>
      </c>
      <c r="G3354">
        <v>26.355868215529799</v>
      </c>
      <c r="H3354">
        <v>-6.9242433964165198</v>
      </c>
      <c r="I3354">
        <v>110.013106030351</v>
      </c>
      <c r="J3354">
        <v>-0.58417673391918201</v>
      </c>
      <c r="K3354">
        <v>23.065121176452902</v>
      </c>
      <c r="L3354">
        <v>17.438802308703199</v>
      </c>
      <c r="M3354">
        <v>12.643655186182</v>
      </c>
      <c r="N3354">
        <v>0</v>
      </c>
      <c r="O3354">
        <v>11.767151767151701</v>
      </c>
      <c r="P3354">
        <v>164.00680917860299</v>
      </c>
      <c r="Q3354">
        <v>7.4265213919724002E-2</v>
      </c>
    </row>
    <row r="3355" spans="1:17" hidden="1" x14ac:dyDescent="0.3">
      <c r="A3355" t="s">
        <v>6928</v>
      </c>
      <c r="B3355" t="s">
        <v>6929</v>
      </c>
      <c r="C3355" t="str">
        <f>IFERROR(VLOOKUP(Table1[[#This Row],[Ticker]],[1]!Table2[[Symbol]:[Industry]],2,FALSE),"-")</f>
        <v>-</v>
      </c>
      <c r="D3355" t="s">
        <v>6930</v>
      </c>
      <c r="E3355">
        <v>58.468476074000002</v>
      </c>
      <c r="F3355">
        <v>24.4</v>
      </c>
      <c r="G3355">
        <v>241.78713872700999</v>
      </c>
      <c r="H3355">
        <v>-1.4432508543363201</v>
      </c>
      <c r="I3355">
        <v>193.298331118974</v>
      </c>
      <c r="J3355">
        <v>-11.7652207916755</v>
      </c>
      <c r="K3355">
        <v>23.060747608372399</v>
      </c>
      <c r="L3355">
        <v>16.2949080587358</v>
      </c>
      <c r="M3355">
        <v>47.068164291680503</v>
      </c>
      <c r="N3355">
        <v>1.52038874656795</v>
      </c>
      <c r="O3355">
        <v>11.270491803278601</v>
      </c>
      <c r="P3355">
        <v>270.820668693009</v>
      </c>
      <c r="Q3355">
        <v>0.18670340460777099</v>
      </c>
    </row>
    <row r="3356" spans="1:17" hidden="1" x14ac:dyDescent="0.3">
      <c r="A3356" t="s">
        <v>6931</v>
      </c>
      <c r="B3356" t="s">
        <v>6932</v>
      </c>
      <c r="C3356" t="str">
        <f>IFERROR(VLOOKUP(Table1[[#This Row],[Ticker]],[1]!Table2[[Symbol]:[Industry]],2,FALSE),"-")</f>
        <v>-</v>
      </c>
      <c r="D3356" t="s">
        <v>185</v>
      </c>
      <c r="E3356">
        <v>58.458650489999997</v>
      </c>
      <c r="F3356">
        <v>59.92</v>
      </c>
      <c r="G3356">
        <v>-24.824834313825001</v>
      </c>
      <c r="H3356">
        <v>-0.357345175162748</v>
      </c>
      <c r="I3356">
        <v>-25.373056652780299</v>
      </c>
      <c r="J3356">
        <v>-0.97768386623595804</v>
      </c>
      <c r="K3356">
        <v>60.306046836414602</v>
      </c>
      <c r="L3356">
        <v>62.187254688591899</v>
      </c>
      <c r="M3356">
        <v>51.261279918888903</v>
      </c>
      <c r="N3356">
        <v>0.71515751245724601</v>
      </c>
      <c r="O3356">
        <v>41.855807743658197</v>
      </c>
      <c r="P3356">
        <v>10.147058823529401</v>
      </c>
      <c r="Q3356">
        <v>-5.1087885305709999E-3</v>
      </c>
    </row>
    <row r="3357" spans="1:17" hidden="1" x14ac:dyDescent="0.3">
      <c r="A3357" t="s">
        <v>6933</v>
      </c>
      <c r="B3357" t="s">
        <v>6934</v>
      </c>
      <c r="C3357" t="str">
        <f>IFERROR(VLOOKUP(Table1[[#This Row],[Ticker]],[1]!Table2[[Symbol]:[Industry]],2,FALSE),"-")</f>
        <v>-</v>
      </c>
      <c r="D3357" t="s">
        <v>627</v>
      </c>
      <c r="E3357">
        <v>58.454453200000003</v>
      </c>
      <c r="F3357">
        <v>68.099999999999994</v>
      </c>
      <c r="G3357">
        <v>11.5527623543974</v>
      </c>
      <c r="H3357">
        <v>-5.1305062095271401</v>
      </c>
      <c r="I3357">
        <v>5.92752231671862</v>
      </c>
      <c r="J3357">
        <v>-1.3130397076801099</v>
      </c>
      <c r="K3357">
        <v>69.221054324310302</v>
      </c>
      <c r="L3357">
        <v>63.169298620937802</v>
      </c>
      <c r="M3357">
        <v>44.563283620950799</v>
      </c>
      <c r="N3357">
        <v>1.11462459880482</v>
      </c>
      <c r="O3357">
        <v>17.4743024963289</v>
      </c>
      <c r="P3357">
        <v>63.270198993047202</v>
      </c>
      <c r="Q3357">
        <v>8.4134013214701001E-2</v>
      </c>
    </row>
    <row r="3358" spans="1:17" hidden="1" x14ac:dyDescent="0.3">
      <c r="A3358" t="s">
        <v>6935</v>
      </c>
      <c r="B3358" t="s">
        <v>6936</v>
      </c>
      <c r="C3358" t="str">
        <f>IFERROR(VLOOKUP(Table1[[#This Row],[Ticker]],[1]!Table2[[Symbol]:[Industry]],2,FALSE),"-")</f>
        <v>-</v>
      </c>
      <c r="D3358" t="s">
        <v>535</v>
      </c>
      <c r="E3358">
        <v>58.447308200000002</v>
      </c>
      <c r="F3358">
        <v>45.57</v>
      </c>
      <c r="G3358">
        <v>-62.371739445226503</v>
      </c>
      <c r="H3358">
        <v>16.8337209860263</v>
      </c>
      <c r="I3358">
        <v>-41.5731116447486</v>
      </c>
      <c r="J3358">
        <v>-7.0618298152343897</v>
      </c>
      <c r="K3358">
        <v>44.370635900440597</v>
      </c>
      <c r="L3358">
        <v>48.015806001089501</v>
      </c>
      <c r="M3358">
        <v>75.418107600091503</v>
      </c>
      <c r="N3358">
        <v>1.4108544891974999</v>
      </c>
      <c r="O3358">
        <v>76.607417160412496</v>
      </c>
      <c r="P3358">
        <v>52.970795568982801</v>
      </c>
      <c r="Q3358">
        <v>0.154749955517958</v>
      </c>
    </row>
    <row r="3359" spans="1:17" hidden="1" x14ac:dyDescent="0.3">
      <c r="A3359" t="s">
        <v>6937</v>
      </c>
      <c r="B3359" t="s">
        <v>6938</v>
      </c>
      <c r="C3359" t="str">
        <f>IFERROR(VLOOKUP(Table1[[#This Row],[Ticker]],[1]!Table2[[Symbol]:[Industry]],2,FALSE),"-")</f>
        <v>-</v>
      </c>
      <c r="D3359" t="s">
        <v>627</v>
      </c>
      <c r="E3359">
        <v>58.439500000000002</v>
      </c>
      <c r="F3359">
        <v>42.79</v>
      </c>
      <c r="G3359">
        <v>17.257068324599299</v>
      </c>
      <c r="H3359">
        <v>12.5858067512813</v>
      </c>
      <c r="I3359">
        <v>-9.3824855939712997</v>
      </c>
      <c r="J3359">
        <v>20.436074483717299</v>
      </c>
      <c r="K3359">
        <v>40.769211736608497</v>
      </c>
      <c r="L3359">
        <v>39.396294840228798</v>
      </c>
      <c r="M3359">
        <v>53.773506507865903</v>
      </c>
      <c r="N3359">
        <v>2.1586296329733301</v>
      </c>
      <c r="O3359">
        <v>24.912362701565801</v>
      </c>
      <c r="P3359">
        <v>52.821428571428498</v>
      </c>
      <c r="Q3359">
        <v>3.9179472001403003E-2</v>
      </c>
    </row>
    <row r="3360" spans="1:17" hidden="1" x14ac:dyDescent="0.3">
      <c r="A3360" t="s">
        <v>6939</v>
      </c>
      <c r="B3360" t="s">
        <v>6940</v>
      </c>
      <c r="C3360" t="str">
        <f>IFERROR(VLOOKUP(Table1[[#This Row],[Ticker]],[1]!Table2[[Symbol]:[Industry]],2,FALSE),"-")</f>
        <v>-</v>
      </c>
      <c r="D3360" t="s">
        <v>72</v>
      </c>
      <c r="E3360">
        <v>58.367035649999998</v>
      </c>
      <c r="F3360">
        <v>53.58</v>
      </c>
      <c r="G3360">
        <v>-51.684028017103302</v>
      </c>
      <c r="H3360">
        <v>-8.5251756422323105E-2</v>
      </c>
      <c r="I3360">
        <v>-32.100098207679302</v>
      </c>
      <c r="J3360">
        <v>-6.8723123271395199</v>
      </c>
      <c r="K3360">
        <v>54.873186252200597</v>
      </c>
      <c r="L3360">
        <v>59.938845298166001</v>
      </c>
      <c r="M3360">
        <v>62.556052045940099</v>
      </c>
      <c r="N3360">
        <v>1.7547915019142</v>
      </c>
      <c r="O3360">
        <v>53.770063456513597</v>
      </c>
      <c r="P3360">
        <v>9.3469387755101998</v>
      </c>
      <c r="Q3360">
        <v>3.4508525738162002E-2</v>
      </c>
    </row>
    <row r="3361" spans="1:17" hidden="1" x14ac:dyDescent="0.3">
      <c r="A3361" t="s">
        <v>6941</v>
      </c>
      <c r="B3361" t="s">
        <v>6942</v>
      </c>
      <c r="C3361" t="str">
        <f>IFERROR(VLOOKUP(Table1[[#This Row],[Ticker]],[1]!Table2[[Symbol]:[Industry]],2,FALSE),"-")</f>
        <v>-</v>
      </c>
      <c r="D3361" t="s">
        <v>138</v>
      </c>
      <c r="E3361">
        <v>58.243425000000002</v>
      </c>
      <c r="F3361">
        <v>87.65</v>
      </c>
      <c r="G3361">
        <v>-12.6927197488831</v>
      </c>
      <c r="H3361">
        <v>1.5519716245500199</v>
      </c>
      <c r="I3361">
        <v>-10.870979564353901</v>
      </c>
      <c r="J3361">
        <v>0.64134879291996105</v>
      </c>
      <c r="M3361">
        <v>100</v>
      </c>
    </row>
    <row r="3362" spans="1:17" hidden="1" x14ac:dyDescent="0.3">
      <c r="A3362" t="s">
        <v>6943</v>
      </c>
      <c r="B3362" t="s">
        <v>6944</v>
      </c>
      <c r="C3362" t="str">
        <f>IFERROR(VLOOKUP(Table1[[#This Row],[Ticker]],[1]!Table2[[Symbol]:[Industry]],2,FALSE),"-")</f>
        <v>-</v>
      </c>
      <c r="D3362" t="s">
        <v>573</v>
      </c>
      <c r="E3362">
        <v>58.18911696</v>
      </c>
      <c r="F3362">
        <v>80.2</v>
      </c>
      <c r="G3362">
        <v>45.011608922889899</v>
      </c>
      <c r="H3362">
        <v>22.059831577534901</v>
      </c>
      <c r="I3362">
        <v>23.259085093944201</v>
      </c>
      <c r="J3362">
        <v>21.4729661232236</v>
      </c>
      <c r="K3362">
        <v>64.700865201109593</v>
      </c>
      <c r="L3362">
        <v>58.311319428131299</v>
      </c>
      <c r="M3362">
        <v>68.012177337838196</v>
      </c>
      <c r="N3362">
        <v>1.8607098140628799</v>
      </c>
      <c r="O3362">
        <v>9.7256857855361591</v>
      </c>
      <c r="P3362">
        <v>103.03797468354399</v>
      </c>
      <c r="Q3362">
        <v>0.12072947449141</v>
      </c>
    </row>
    <row r="3363" spans="1:17" hidden="1" x14ac:dyDescent="0.3">
      <c r="A3363" t="s">
        <v>6945</v>
      </c>
      <c r="B3363" t="s">
        <v>6946</v>
      </c>
      <c r="C3363" t="str">
        <f>IFERROR(VLOOKUP(Table1[[#This Row],[Ticker]],[1]!Table2[[Symbol]:[Industry]],2,FALSE),"-")</f>
        <v>-</v>
      </c>
      <c r="D3363" t="s">
        <v>2256</v>
      </c>
      <c r="E3363">
        <v>58.14</v>
      </c>
      <c r="F3363">
        <v>239.4</v>
      </c>
      <c r="G3363">
        <v>279.08102850655399</v>
      </c>
      <c r="H3363">
        <v>13.351118350538099</v>
      </c>
      <c r="I3363">
        <v>191.53392009140501</v>
      </c>
      <c r="J3363">
        <v>-3.54225292034182</v>
      </c>
      <c r="K3363">
        <v>169.35711045670101</v>
      </c>
      <c r="L3363">
        <v>113.016022981235</v>
      </c>
      <c r="M3363">
        <v>71.2680194400793</v>
      </c>
      <c r="N3363">
        <v>2.5454545454545401</v>
      </c>
      <c r="O3363">
        <v>0.22974101921469001</v>
      </c>
      <c r="P3363">
        <v>320</v>
      </c>
    </row>
    <row r="3364" spans="1:17" hidden="1" x14ac:dyDescent="0.3">
      <c r="A3364" t="s">
        <v>6947</v>
      </c>
      <c r="B3364" t="s">
        <v>6948</v>
      </c>
      <c r="C3364" t="str">
        <f>IFERROR(VLOOKUP(Table1[[#This Row],[Ticker]],[1]!Table2[[Symbol]:[Industry]],2,FALSE),"-")</f>
        <v>-</v>
      </c>
      <c r="D3364" t="s">
        <v>138</v>
      </c>
      <c r="E3364">
        <v>58.134695999999998</v>
      </c>
      <c r="F3364">
        <v>79.680000000000007</v>
      </c>
      <c r="G3364">
        <v>-39.505440078358397</v>
      </c>
      <c r="H3364">
        <v>-17.2281890601752</v>
      </c>
      <c r="I3364">
        <v>-31.9812314237458</v>
      </c>
      <c r="J3364">
        <v>-8.4484343202059602</v>
      </c>
      <c r="K3364">
        <v>89.363167765623999</v>
      </c>
      <c r="L3364">
        <v>101.30455156277</v>
      </c>
      <c r="M3364">
        <v>24.3293804653145</v>
      </c>
      <c r="N3364">
        <v>1.44637364008278</v>
      </c>
      <c r="O3364">
        <v>102.058232931726</v>
      </c>
      <c r="P3364">
        <v>3.3865317244063902</v>
      </c>
      <c r="Q3364">
        <v>-3.9816759800028002E-2</v>
      </c>
    </row>
    <row r="3365" spans="1:17" hidden="1" x14ac:dyDescent="0.3">
      <c r="A3365" t="s">
        <v>6949</v>
      </c>
      <c r="B3365" t="s">
        <v>6950</v>
      </c>
      <c r="C3365" t="str">
        <f>IFERROR(VLOOKUP(Table1[[#This Row],[Ticker]],[1]!Table2[[Symbol]:[Industry]],2,FALSE),"-")</f>
        <v>-</v>
      </c>
      <c r="D3365" t="s">
        <v>405</v>
      </c>
      <c r="E3365">
        <v>58.063511499999997</v>
      </c>
      <c r="F3365">
        <v>2.76</v>
      </c>
      <c r="G3365">
        <v>6.9270611670059896</v>
      </c>
      <c r="H3365">
        <v>11.4994042135559</v>
      </c>
      <c r="I3365">
        <v>-11.736152901295</v>
      </c>
      <c r="J3365">
        <v>0.162091922797236</v>
      </c>
      <c r="K3365">
        <v>2.42243451800945</v>
      </c>
      <c r="L3365">
        <v>2.3673694123653402</v>
      </c>
      <c r="M3365">
        <v>74.138730161831504</v>
      </c>
      <c r="N3365">
        <v>1.51461510285266</v>
      </c>
      <c r="O3365">
        <v>28.623188405796999</v>
      </c>
      <c r="P3365">
        <v>46.808510638297797</v>
      </c>
      <c r="Q3365">
        <v>8.6123998914848995E-2</v>
      </c>
    </row>
    <row r="3366" spans="1:17" hidden="1" x14ac:dyDescent="0.3">
      <c r="A3366" t="s">
        <v>6951</v>
      </c>
      <c r="B3366" t="s">
        <v>6952</v>
      </c>
      <c r="C3366" t="str">
        <f>IFERROR(VLOOKUP(Table1[[#This Row],[Ticker]],[1]!Table2[[Symbol]:[Industry]],2,FALSE),"-")</f>
        <v>-</v>
      </c>
      <c r="D3366" t="s">
        <v>2256</v>
      </c>
      <c r="E3366">
        <v>57.944400000000002</v>
      </c>
      <c r="F3366">
        <v>168</v>
      </c>
      <c r="G3366">
        <v>280.22347368808101</v>
      </c>
      <c r="H3366">
        <v>35.477338945730999</v>
      </c>
      <c r="I3366">
        <v>139.97569319433501</v>
      </c>
      <c r="J3366">
        <v>2.1681168440624599</v>
      </c>
      <c r="K3366">
        <v>119.607817605785</v>
      </c>
      <c r="L3366">
        <v>80.365379126559105</v>
      </c>
      <c r="M3366">
        <v>98.432242572952205</v>
      </c>
      <c r="N3366">
        <v>0.15887025595763399</v>
      </c>
      <c r="O3366">
        <v>0</v>
      </c>
      <c r="P3366">
        <v>409.09090909090901</v>
      </c>
      <c r="Q3366">
        <v>0.12449521682049899</v>
      </c>
    </row>
    <row r="3367" spans="1:17" hidden="1" x14ac:dyDescent="0.3">
      <c r="A3367" t="s">
        <v>6953</v>
      </c>
      <c r="B3367" t="s">
        <v>6954</v>
      </c>
      <c r="C3367" t="str">
        <f>IFERROR(VLOOKUP(Table1[[#This Row],[Ticker]],[1]!Table2[[Symbol]:[Industry]],2,FALSE),"-")</f>
        <v>-</v>
      </c>
      <c r="D3367" t="s">
        <v>489</v>
      </c>
      <c r="E3367">
        <v>57.885271679999903</v>
      </c>
      <c r="F3367">
        <v>37.97</v>
      </c>
      <c r="G3367">
        <v>6.5736128911439096</v>
      </c>
      <c r="H3367">
        <v>-1.81474034190404</v>
      </c>
      <c r="I3367">
        <v>-34.064262853050202</v>
      </c>
      <c r="J3367">
        <v>-5.2091767339191799</v>
      </c>
      <c r="K3367">
        <v>38.6991097068451</v>
      </c>
      <c r="L3367">
        <v>38.916033690981003</v>
      </c>
      <c r="M3367">
        <v>60.150558893506798</v>
      </c>
      <c r="N3367">
        <v>0.89423701089984997</v>
      </c>
      <c r="O3367">
        <v>47.484856465630699</v>
      </c>
      <c r="P3367">
        <v>38.072727272727199</v>
      </c>
      <c r="Q3367">
        <v>-7.3661476389679001E-2</v>
      </c>
    </row>
    <row r="3368" spans="1:17" hidden="1" x14ac:dyDescent="0.3">
      <c r="A3368" t="s">
        <v>6955</v>
      </c>
      <c r="B3368" t="s">
        <v>6956</v>
      </c>
      <c r="C3368" t="str">
        <f>IFERROR(VLOOKUP(Table1[[#This Row],[Ticker]],[1]!Table2[[Symbol]:[Industry]],2,FALSE),"-")</f>
        <v>-</v>
      </c>
      <c r="D3368" t="s">
        <v>706</v>
      </c>
      <c r="E3368">
        <v>57.875999999999998</v>
      </c>
      <c r="F3368">
        <v>40.01</v>
      </c>
      <c r="G3368">
        <v>30.368860472247999</v>
      </c>
      <c r="H3368">
        <v>-4.78530911775995</v>
      </c>
      <c r="I3368">
        <v>6.1523606487730396</v>
      </c>
      <c r="J3368">
        <v>0.861954864056237</v>
      </c>
      <c r="K3368">
        <v>40.1555025091047</v>
      </c>
      <c r="L3368">
        <v>33.988785777944102</v>
      </c>
      <c r="M3368">
        <v>52.615507313377798</v>
      </c>
      <c r="N3368">
        <v>0.154145221971489</v>
      </c>
      <c r="O3368">
        <v>24.993751562109399</v>
      </c>
      <c r="P3368">
        <v>66.638900458142402</v>
      </c>
      <c r="Q3368">
        <v>0.12645131995782799</v>
      </c>
    </row>
    <row r="3369" spans="1:17" hidden="1" x14ac:dyDescent="0.3">
      <c r="A3369" t="s">
        <v>6957</v>
      </c>
      <c r="B3369" t="s">
        <v>6958</v>
      </c>
      <c r="C3369" t="str">
        <f>IFERROR(VLOOKUP(Table1[[#This Row],[Ticker]],[1]!Table2[[Symbol]:[Industry]],2,FALSE),"-")</f>
        <v>-</v>
      </c>
      <c r="D3369" t="s">
        <v>517</v>
      </c>
      <c r="E3369">
        <v>57.788975999999998</v>
      </c>
      <c r="F3369">
        <v>90.59</v>
      </c>
      <c r="G3369">
        <v>72.277581145112094</v>
      </c>
      <c r="H3369">
        <v>11.104340527704201</v>
      </c>
      <c r="I3369">
        <v>11.2062750402111</v>
      </c>
      <c r="J3369">
        <v>20.936950026644102</v>
      </c>
      <c r="K3369">
        <v>71.530979880986195</v>
      </c>
      <c r="L3369">
        <v>61.2158679866643</v>
      </c>
      <c r="M3369">
        <v>86.410764080115499</v>
      </c>
      <c r="N3369">
        <v>0.93779904306220097</v>
      </c>
      <c r="O3369">
        <v>3.1570813555580099</v>
      </c>
      <c r="P3369">
        <v>153.39860139860099</v>
      </c>
    </row>
    <row r="3370" spans="1:17" hidden="1" x14ac:dyDescent="0.3">
      <c r="A3370" t="s">
        <v>6959</v>
      </c>
      <c r="B3370" t="s">
        <v>6960</v>
      </c>
      <c r="C3370" t="str">
        <f>IFERROR(VLOOKUP(Table1[[#This Row],[Ticker]],[1]!Table2[[Symbol]:[Industry]],2,FALSE),"-")</f>
        <v>-</v>
      </c>
      <c r="E3370">
        <v>57.736800000000002</v>
      </c>
      <c r="F3370">
        <v>55.61</v>
      </c>
      <c r="G3370">
        <v>2168.9003543315198</v>
      </c>
      <c r="H3370">
        <v>49.2884227335853</v>
      </c>
      <c r="I3370">
        <v>884.12890217025802</v>
      </c>
      <c r="J3370">
        <v>7.5904264406840003</v>
      </c>
      <c r="K3370">
        <v>37.973807305673397</v>
      </c>
      <c r="L3370">
        <v>19.8043184015566</v>
      </c>
      <c r="M3370">
        <v>100</v>
      </c>
      <c r="N3370">
        <v>1.2161069104976201</v>
      </c>
      <c r="O3370">
        <v>0</v>
      </c>
      <c r="P3370">
        <v>2197.9338842975199</v>
      </c>
    </row>
    <row r="3371" spans="1:17" hidden="1" x14ac:dyDescent="0.3">
      <c r="A3371" t="s">
        <v>6961</v>
      </c>
      <c r="B3371" t="s">
        <v>6962</v>
      </c>
      <c r="C3371" t="str">
        <f>IFERROR(VLOOKUP(Table1[[#This Row],[Ticker]],[1]!Table2[[Symbol]:[Industry]],2,FALSE),"-")</f>
        <v>-</v>
      </c>
      <c r="D3371" t="s">
        <v>895</v>
      </c>
      <c r="E3371">
        <v>57.688614999999999</v>
      </c>
      <c r="F3371">
        <v>100.61</v>
      </c>
      <c r="G3371">
        <v>6.28590513823778</v>
      </c>
      <c r="H3371">
        <v>10.183131385058701</v>
      </c>
      <c r="I3371">
        <v>0.83346964095526099</v>
      </c>
      <c r="J3371">
        <v>1.58278230023622</v>
      </c>
      <c r="K3371">
        <v>94.726090843512594</v>
      </c>
      <c r="L3371">
        <v>88.653931672291506</v>
      </c>
      <c r="M3371">
        <v>72.657904659723997</v>
      </c>
      <c r="N3371">
        <v>0.84016812951752096</v>
      </c>
      <c r="O3371">
        <v>4.4627770599343801</v>
      </c>
      <c r="P3371">
        <v>43.013503909026298</v>
      </c>
      <c r="Q3371">
        <v>9.0233790921358997E-2</v>
      </c>
    </row>
    <row r="3372" spans="1:17" hidden="1" x14ac:dyDescent="0.3">
      <c r="A3372" t="s">
        <v>6963</v>
      </c>
      <c r="B3372" t="s">
        <v>6964</v>
      </c>
      <c r="C3372" t="str">
        <f>IFERROR(VLOOKUP(Table1[[#This Row],[Ticker]],[1]!Table2[[Symbol]:[Industry]],2,FALSE),"-")</f>
        <v>-</v>
      </c>
      <c r="D3372" t="s">
        <v>535</v>
      </c>
      <c r="E3372">
        <v>57.643732800000002</v>
      </c>
      <c r="F3372">
        <v>18.149999999999999</v>
      </c>
      <c r="G3372">
        <v>-57.329319032264898</v>
      </c>
      <c r="H3372">
        <v>-16.3135157038143</v>
      </c>
      <c r="I3372">
        <v>-34.922321493514403</v>
      </c>
      <c r="J3372">
        <v>-6.1631241023402197</v>
      </c>
      <c r="K3372">
        <v>18.6354558118657</v>
      </c>
      <c r="L3372">
        <v>20.3935867122871</v>
      </c>
      <c r="M3372">
        <v>36.705329021062298</v>
      </c>
      <c r="N3372">
        <v>3.2808234327145498</v>
      </c>
      <c r="O3372">
        <v>83.181028942532095</v>
      </c>
      <c r="P3372">
        <v>18.675665052643801</v>
      </c>
      <c r="Q3372">
        <v>0.19325352416265301</v>
      </c>
    </row>
    <row r="3373" spans="1:17" hidden="1" x14ac:dyDescent="0.3">
      <c r="A3373" t="s">
        <v>6965</v>
      </c>
      <c r="B3373" t="s">
        <v>6966</v>
      </c>
      <c r="C3373" t="str">
        <f>IFERROR(VLOOKUP(Table1[[#This Row],[Ticker]],[1]!Table2[[Symbol]:[Industry]],2,FALSE),"-")</f>
        <v>-</v>
      </c>
      <c r="D3373" t="s">
        <v>357</v>
      </c>
      <c r="E3373">
        <v>57.539099999999998</v>
      </c>
      <c r="F3373">
        <v>131.1</v>
      </c>
      <c r="G3373">
        <v>-57.550432910382803</v>
      </c>
      <c r="H3373">
        <v>4.4540260622954397</v>
      </c>
      <c r="I3373">
        <v>-25.211504201439499</v>
      </c>
      <c r="J3373">
        <v>-7.7394995960483204</v>
      </c>
      <c r="K3373">
        <v>135.88817258024099</v>
      </c>
      <c r="L3373">
        <v>141.423987087808</v>
      </c>
      <c r="M3373">
        <v>52.1304930188941</v>
      </c>
      <c r="N3373">
        <v>1.32022471910112</v>
      </c>
      <c r="O3373">
        <v>60.183066361556001</v>
      </c>
      <c r="P3373">
        <v>12.968548039638</v>
      </c>
    </row>
    <row r="3374" spans="1:17" hidden="1" x14ac:dyDescent="0.3">
      <c r="A3374" t="s">
        <v>6967</v>
      </c>
      <c r="B3374" t="s">
        <v>6968</v>
      </c>
      <c r="C3374" t="str">
        <f>IFERROR(VLOOKUP(Table1[[#This Row],[Ticker]],[1]!Table2[[Symbol]:[Industry]],2,FALSE),"-")</f>
        <v>-</v>
      </c>
      <c r="E3374">
        <v>57.52</v>
      </c>
      <c r="F3374">
        <v>142.55000000000001</v>
      </c>
      <c r="G3374">
        <v>114.850131282931</v>
      </c>
      <c r="H3374">
        <v>83.931163491047798</v>
      </c>
      <c r="I3374">
        <v>61.417794207043599</v>
      </c>
      <c r="J3374">
        <v>-1.12636582236378</v>
      </c>
      <c r="K3374">
        <v>107.851409031196</v>
      </c>
      <c r="L3374">
        <v>87.273836357654204</v>
      </c>
      <c r="M3374">
        <v>68.598811221426601</v>
      </c>
      <c r="N3374">
        <v>3.9728863511139001</v>
      </c>
      <c r="O3374">
        <v>12.4237109786039</v>
      </c>
      <c r="P3374">
        <v>171.00760456273699</v>
      </c>
      <c r="Q3374">
        <v>0.14738211803652801</v>
      </c>
    </row>
    <row r="3375" spans="1:17" hidden="1" x14ac:dyDescent="0.3">
      <c r="A3375" t="s">
        <v>6969</v>
      </c>
      <c r="B3375" t="s">
        <v>6970</v>
      </c>
      <c r="C3375" t="str">
        <f>IFERROR(VLOOKUP(Table1[[#This Row],[Ticker]],[1]!Table2[[Symbol]:[Industry]],2,FALSE),"-")</f>
        <v>-</v>
      </c>
      <c r="D3375" t="s">
        <v>627</v>
      </c>
      <c r="E3375">
        <v>57.5</v>
      </c>
      <c r="F3375">
        <v>21.26</v>
      </c>
      <c r="G3375">
        <v>-28.035905262911001</v>
      </c>
      <c r="H3375">
        <v>-18.245186536129701</v>
      </c>
      <c r="I3375">
        <v>-29.0935308889864</v>
      </c>
      <c r="J3375">
        <v>11.192900027384701</v>
      </c>
      <c r="K3375">
        <v>23.385115933813299</v>
      </c>
      <c r="L3375">
        <v>23.7529053722544</v>
      </c>
      <c r="M3375">
        <v>57.260177781832702</v>
      </c>
      <c r="N3375">
        <v>2.01136363636363</v>
      </c>
      <c r="O3375">
        <v>50.517403574788297</v>
      </c>
      <c r="P3375">
        <v>14.7948164146868</v>
      </c>
    </row>
    <row r="3376" spans="1:17" hidden="1" x14ac:dyDescent="0.3">
      <c r="A3376" t="s">
        <v>6971</v>
      </c>
      <c r="B3376" t="s">
        <v>6972</v>
      </c>
      <c r="C3376" t="str">
        <f>IFERROR(VLOOKUP(Table1[[#This Row],[Ticker]],[1]!Table2[[Symbol]:[Industry]],2,FALSE),"-")</f>
        <v>-</v>
      </c>
      <c r="D3376" t="s">
        <v>127</v>
      </c>
      <c r="E3376">
        <v>57.368000000000002</v>
      </c>
      <c r="F3376">
        <v>5.67</v>
      </c>
      <c r="G3376">
        <v>-103.75488529368501</v>
      </c>
      <c r="H3376">
        <v>-5.5052959716028598</v>
      </c>
      <c r="I3376">
        <v>-41.055500563506101</v>
      </c>
      <c r="J3376">
        <v>-0.58417673391918201</v>
      </c>
      <c r="K3376">
        <v>5.8845658933758704</v>
      </c>
      <c r="L3376">
        <v>8.5426775179222005</v>
      </c>
      <c r="M3376">
        <v>44.2706333701584</v>
      </c>
      <c r="N3376">
        <v>0.76251752392524896</v>
      </c>
      <c r="O3376">
        <v>328.57142857142799</v>
      </c>
      <c r="P3376">
        <v>9.4594594594594703</v>
      </c>
      <c r="Q3376">
        <v>0.16572488029944399</v>
      </c>
    </row>
    <row r="3377" spans="1:17" hidden="1" x14ac:dyDescent="0.3">
      <c r="A3377" t="s">
        <v>6973</v>
      </c>
      <c r="B3377" t="s">
        <v>6974</v>
      </c>
      <c r="C3377" t="str">
        <f>IFERROR(VLOOKUP(Table1[[#This Row],[Ticker]],[1]!Table2[[Symbol]:[Industry]],2,FALSE),"-")</f>
        <v>-</v>
      </c>
      <c r="D3377" t="s">
        <v>6975</v>
      </c>
      <c r="E3377">
        <v>57.257824360000001</v>
      </c>
      <c r="F3377">
        <v>68.55</v>
      </c>
      <c r="G3377">
        <v>30.199919511352899</v>
      </c>
      <c r="H3377">
        <v>40.010547801425801</v>
      </c>
      <c r="I3377">
        <v>74.0645323363036</v>
      </c>
      <c r="J3377">
        <v>35.5993477707732</v>
      </c>
      <c r="K3377">
        <v>47.2765841237958</v>
      </c>
      <c r="M3377">
        <v>89.798567071645493</v>
      </c>
      <c r="N3377">
        <v>1.20732455841233</v>
      </c>
      <c r="O3377">
        <v>0</v>
      </c>
      <c r="P3377">
        <v>155.783582089552</v>
      </c>
    </row>
    <row r="3378" spans="1:17" hidden="1" x14ac:dyDescent="0.3">
      <c r="A3378" t="s">
        <v>6976</v>
      </c>
      <c r="B3378" t="s">
        <v>6977</v>
      </c>
      <c r="C3378" t="str">
        <f>IFERROR(VLOOKUP(Table1[[#This Row],[Ticker]],[1]!Table2[[Symbol]:[Industry]],2,FALSE),"-")</f>
        <v>-</v>
      </c>
      <c r="D3378" t="s">
        <v>124</v>
      </c>
      <c r="E3378">
        <v>57.232500000000002</v>
      </c>
      <c r="F3378">
        <v>77.8</v>
      </c>
      <c r="G3378">
        <v>43.855358922889899</v>
      </c>
      <c r="H3378">
        <v>-2.62554824210256</v>
      </c>
      <c r="I3378">
        <v>0.79640371347587902</v>
      </c>
      <c r="J3378">
        <v>2.6958232660807999</v>
      </c>
      <c r="K3378">
        <v>72.884590426157004</v>
      </c>
      <c r="L3378">
        <v>65.737749197949398</v>
      </c>
      <c r="M3378">
        <v>61.976864982312598</v>
      </c>
      <c r="N3378">
        <v>1.00505663961085</v>
      </c>
      <c r="O3378">
        <v>25.321336760925401</v>
      </c>
      <c r="P3378">
        <v>94.2571785268414</v>
      </c>
      <c r="Q3378">
        <v>8.9307040726039996E-2</v>
      </c>
    </row>
    <row r="3379" spans="1:17" hidden="1" x14ac:dyDescent="0.3">
      <c r="A3379" t="s">
        <v>6978</v>
      </c>
      <c r="B3379" t="s">
        <v>6979</v>
      </c>
      <c r="C3379" t="str">
        <f>IFERROR(VLOOKUP(Table1[[#This Row],[Ticker]],[1]!Table2[[Symbol]:[Industry]],2,FALSE),"-")</f>
        <v>-</v>
      </c>
      <c r="D3379" t="s">
        <v>365</v>
      </c>
      <c r="E3379">
        <v>57.163007999999998</v>
      </c>
      <c r="F3379">
        <v>60.7</v>
      </c>
      <c r="G3379">
        <v>18.834923139969401</v>
      </c>
      <c r="H3379">
        <v>4.4638334178120704</v>
      </c>
      <c r="I3379">
        <v>-3.1951528158850002</v>
      </c>
      <c r="J3379">
        <v>-2.9620687647675101</v>
      </c>
      <c r="K3379">
        <v>63.6198734094272</v>
      </c>
      <c r="L3379">
        <v>60.401306361114898</v>
      </c>
      <c r="M3379">
        <v>30.038169246082099</v>
      </c>
      <c r="N3379">
        <v>0.11157213183452901</v>
      </c>
      <c r="O3379">
        <v>33.031301482701799</v>
      </c>
      <c r="P3379">
        <v>82.556390977443598</v>
      </c>
      <c r="Q3379">
        <v>-1.1740067615708E-2</v>
      </c>
    </row>
    <row r="3380" spans="1:17" hidden="1" x14ac:dyDescent="0.3">
      <c r="A3380" t="s">
        <v>6980</v>
      </c>
      <c r="B3380" t="s">
        <v>6981</v>
      </c>
      <c r="C3380" t="str">
        <f>IFERROR(VLOOKUP(Table1[[#This Row],[Ticker]],[1]!Table2[[Symbol]:[Industry]],2,FALSE),"-")</f>
        <v>-</v>
      </c>
      <c r="D3380" t="s">
        <v>127</v>
      </c>
      <c r="E3380">
        <v>57.112615864999903</v>
      </c>
      <c r="F3380">
        <v>41.35</v>
      </c>
      <c r="G3380">
        <v>-41.705124474974603</v>
      </c>
      <c r="H3380">
        <v>6.7268250110470902</v>
      </c>
      <c r="I3380">
        <v>-25.13767441757</v>
      </c>
      <c r="J3380">
        <v>-0.22009906401627199</v>
      </c>
      <c r="M3380">
        <v>48.808408849563698</v>
      </c>
      <c r="O3380">
        <v>17.896009673518702</v>
      </c>
      <c r="P3380">
        <v>10.561497326203201</v>
      </c>
    </row>
    <row r="3381" spans="1:17" hidden="1" x14ac:dyDescent="0.3">
      <c r="A3381" t="s">
        <v>6982</v>
      </c>
      <c r="B3381" t="s">
        <v>6983</v>
      </c>
      <c r="C3381" t="str">
        <f>IFERROR(VLOOKUP(Table1[[#This Row],[Ticker]],[1]!Table2[[Symbol]:[Industry]],2,FALSE),"-")</f>
        <v>-</v>
      </c>
      <c r="D3381" t="s">
        <v>2332</v>
      </c>
      <c r="E3381">
        <v>57.084453400000001</v>
      </c>
      <c r="F3381">
        <v>1.32</v>
      </c>
      <c r="G3381">
        <v>-59.192260124729003</v>
      </c>
      <c r="H3381">
        <v>-6.2938000246610697</v>
      </c>
      <c r="I3381">
        <v>-24.4660799085942</v>
      </c>
      <c r="J3381">
        <v>0.95428480454235698</v>
      </c>
      <c r="K3381">
        <v>1.3504155227168799</v>
      </c>
      <c r="L3381">
        <v>1.5189118311622201</v>
      </c>
      <c r="M3381">
        <v>33.155231658980597</v>
      </c>
      <c r="N3381">
        <v>0.49821844765467199</v>
      </c>
      <c r="O3381">
        <v>64.393939393939306</v>
      </c>
      <c r="P3381">
        <v>14.782608695652099</v>
      </c>
      <c r="Q3381">
        <v>-0.11259633153523201</v>
      </c>
    </row>
    <row r="3382" spans="1:17" hidden="1" x14ac:dyDescent="0.3">
      <c r="A3382" t="s">
        <v>6984</v>
      </c>
      <c r="B3382" t="s">
        <v>6985</v>
      </c>
      <c r="C3382" t="str">
        <f>IFERROR(VLOOKUP(Table1[[#This Row],[Ticker]],[1]!Table2[[Symbol]:[Industry]],2,FALSE),"-")</f>
        <v>-</v>
      </c>
      <c r="D3382" t="s">
        <v>627</v>
      </c>
      <c r="E3382">
        <v>56.60445867</v>
      </c>
      <c r="F3382">
        <v>36.85</v>
      </c>
      <c r="G3382">
        <v>48.556831479784201</v>
      </c>
      <c r="H3382">
        <v>22.6839473221379</v>
      </c>
      <c r="I3382">
        <v>-2.4660799085942799</v>
      </c>
      <c r="J3382">
        <v>10.8806119984751</v>
      </c>
      <c r="K3382">
        <v>33.275248795670002</v>
      </c>
      <c r="L3382">
        <v>30.1467265792894</v>
      </c>
      <c r="M3382">
        <v>42.018208677247799</v>
      </c>
      <c r="N3382">
        <v>2.6429905109939198</v>
      </c>
      <c r="O3382">
        <v>7.4898236092265797</v>
      </c>
      <c r="P3382">
        <v>84.711779448621499</v>
      </c>
      <c r="Q3382">
        <v>1.7975777311070001E-2</v>
      </c>
    </row>
    <row r="3383" spans="1:17" hidden="1" x14ac:dyDescent="0.3">
      <c r="A3383" t="s">
        <v>6986</v>
      </c>
      <c r="B3383" t="s">
        <v>6987</v>
      </c>
      <c r="C3383" t="str">
        <f>IFERROR(VLOOKUP(Table1[[#This Row],[Ticker]],[1]!Table2[[Symbol]:[Industry]],2,FALSE),"-")</f>
        <v>-</v>
      </c>
      <c r="D3383" t="s">
        <v>535</v>
      </c>
      <c r="E3383">
        <v>56.589997799999999</v>
      </c>
      <c r="F3383">
        <v>44.38</v>
      </c>
      <c r="G3383">
        <v>60.786829315438197</v>
      </c>
      <c r="H3383">
        <v>1.1740077094622201</v>
      </c>
      <c r="I3383">
        <v>22.222842701420799</v>
      </c>
      <c r="J3383">
        <v>-3.5837451413425701</v>
      </c>
      <c r="K3383">
        <v>41.966051036850899</v>
      </c>
      <c r="L3383">
        <v>34.825391241484198</v>
      </c>
      <c r="M3383">
        <v>53.915367625256998</v>
      </c>
      <c r="N3383">
        <v>0.85619250407425995</v>
      </c>
      <c r="O3383">
        <v>16.0432627309598</v>
      </c>
      <c r="P3383">
        <v>115.436893203883</v>
      </c>
      <c r="Q3383">
        <v>5.8184448180559997E-2</v>
      </c>
    </row>
    <row r="3384" spans="1:17" hidden="1" x14ac:dyDescent="0.3">
      <c r="A3384" t="s">
        <v>6988</v>
      </c>
      <c r="B3384" t="s">
        <v>6989</v>
      </c>
      <c r="C3384" t="str">
        <f>IFERROR(VLOOKUP(Table1[[#This Row],[Ticker]],[1]!Table2[[Symbol]:[Industry]],2,FALSE),"-")</f>
        <v>-</v>
      </c>
      <c r="D3384" t="s">
        <v>5421</v>
      </c>
      <c r="E3384">
        <v>56.587919999999997</v>
      </c>
      <c r="F3384">
        <v>79.290000000000006</v>
      </c>
      <c r="G3384">
        <v>-68.965348147817096</v>
      </c>
      <c r="H3384">
        <v>5.5924876007569697</v>
      </c>
      <c r="I3384">
        <v>-39.1173287522575</v>
      </c>
      <c r="J3384">
        <v>-8.72037745076506</v>
      </c>
      <c r="K3384">
        <v>79.654508353020503</v>
      </c>
      <c r="L3384">
        <v>98.800746250542403</v>
      </c>
      <c r="M3384">
        <v>44.120818365285501</v>
      </c>
      <c r="N3384">
        <v>0.64364024449403301</v>
      </c>
      <c r="O3384">
        <v>101.79089418589901</v>
      </c>
      <c r="P3384">
        <v>25.857142857142801</v>
      </c>
      <c r="Q3384">
        <v>1.3600339272000999E-2</v>
      </c>
    </row>
    <row r="3385" spans="1:17" hidden="1" x14ac:dyDescent="0.3">
      <c r="A3385" t="s">
        <v>6990</v>
      </c>
      <c r="B3385" t="s">
        <v>6991</v>
      </c>
      <c r="C3385" t="str">
        <f>IFERROR(VLOOKUP(Table1[[#This Row],[Ticker]],[1]!Table2[[Symbol]:[Industry]],2,FALSE),"-")</f>
        <v>-</v>
      </c>
      <c r="D3385" t="s">
        <v>1518</v>
      </c>
      <c r="E3385">
        <v>56.509699400000002</v>
      </c>
      <c r="F3385">
        <v>198</v>
      </c>
      <c r="G3385">
        <v>-25.368608500030302</v>
      </c>
      <c r="H3385">
        <v>-19.975279522754398</v>
      </c>
      <c r="I3385">
        <v>-27.341402350554699</v>
      </c>
      <c r="J3385">
        <v>-7.3249353712711898</v>
      </c>
      <c r="K3385">
        <v>219.36359947404199</v>
      </c>
      <c r="L3385">
        <v>209.450999066907</v>
      </c>
      <c r="M3385">
        <v>33.911336794919499</v>
      </c>
      <c r="N3385">
        <v>0.84332677091429897</v>
      </c>
      <c r="O3385">
        <v>48.989898989898897</v>
      </c>
      <c r="P3385">
        <v>27.7419354838709</v>
      </c>
      <c r="Q3385">
        <v>7.6252865297807004E-2</v>
      </c>
    </row>
    <row r="3386" spans="1:17" hidden="1" x14ac:dyDescent="0.3">
      <c r="A3386" t="s">
        <v>6992</v>
      </c>
      <c r="B3386" t="s">
        <v>6993</v>
      </c>
      <c r="C3386" t="str">
        <f>IFERROR(VLOOKUP(Table1[[#This Row],[Ticker]],[1]!Table2[[Symbol]:[Industry]],2,FALSE),"-")</f>
        <v>-</v>
      </c>
      <c r="D3386" t="s">
        <v>281</v>
      </c>
      <c r="E3386">
        <v>56.485658999999998</v>
      </c>
      <c r="F3386">
        <v>42.9</v>
      </c>
      <c r="G3386">
        <v>-35.2630381627202</v>
      </c>
      <c r="H3386">
        <v>2.8393021359150699</v>
      </c>
      <c r="I3386">
        <v>-14.5208744291422</v>
      </c>
      <c r="J3386">
        <v>1.0824899327474899</v>
      </c>
      <c r="K3386">
        <v>43.489530028252901</v>
      </c>
      <c r="L3386">
        <v>42.473392874158897</v>
      </c>
      <c r="M3386">
        <v>35.228583032073999</v>
      </c>
      <c r="N3386">
        <v>0.48188976377952703</v>
      </c>
      <c r="O3386">
        <v>14.8018648018648</v>
      </c>
      <c r="P3386">
        <v>19.1666666666666</v>
      </c>
    </row>
    <row r="3387" spans="1:17" hidden="1" x14ac:dyDescent="0.3">
      <c r="A3387" t="s">
        <v>6994</v>
      </c>
      <c r="B3387" t="s">
        <v>6995</v>
      </c>
      <c r="C3387" t="str">
        <f>IFERROR(VLOOKUP(Table1[[#This Row],[Ticker]],[1]!Table2[[Symbol]:[Industry]],2,FALSE),"-")</f>
        <v>-</v>
      </c>
      <c r="D3387" t="s">
        <v>127</v>
      </c>
      <c r="E3387">
        <v>56.444200000000002</v>
      </c>
      <c r="F3387">
        <v>4</v>
      </c>
      <c r="G3387">
        <v>-2.0494029818719501</v>
      </c>
      <c r="H3387">
        <v>-17.557788283696102</v>
      </c>
      <c r="I3387">
        <v>-14.905104298838101</v>
      </c>
      <c r="J3387">
        <v>-0.58417673391918201</v>
      </c>
      <c r="K3387">
        <v>4.2260429280103899</v>
      </c>
      <c r="L3387">
        <v>4.2869305007010796</v>
      </c>
      <c r="M3387">
        <v>15.7253568593399</v>
      </c>
      <c r="N3387">
        <v>8.8337306718498598E-2</v>
      </c>
      <c r="O3387">
        <v>44.999999999999901</v>
      </c>
      <c r="Q3387">
        <v>8.3488633202226006E-2</v>
      </c>
    </row>
    <row r="3388" spans="1:17" hidden="1" x14ac:dyDescent="0.3">
      <c r="A3388" t="s">
        <v>6996</v>
      </c>
      <c r="B3388" t="s">
        <v>6997</v>
      </c>
      <c r="C3388" t="str">
        <f>IFERROR(VLOOKUP(Table1[[#This Row],[Ticker]],[1]!Table2[[Symbol]:[Industry]],2,FALSE),"-")</f>
        <v>-</v>
      </c>
      <c r="D3388" t="s">
        <v>6998</v>
      </c>
      <c r="E3388">
        <v>56.37884202</v>
      </c>
      <c r="F3388">
        <v>25</v>
      </c>
      <c r="G3388">
        <v>-11.164600215881</v>
      </c>
      <c r="H3388">
        <v>-4.54974752261022</v>
      </c>
      <c r="I3388">
        <v>-4.8002745683703401</v>
      </c>
      <c r="J3388">
        <v>6.0687158280642803</v>
      </c>
      <c r="K3388">
        <v>25.8617110486808</v>
      </c>
      <c r="L3388">
        <v>25.2157022860778</v>
      </c>
      <c r="M3388">
        <v>55.373702914665401</v>
      </c>
      <c r="N3388">
        <v>0.46020532842717299</v>
      </c>
      <c r="O3388">
        <v>43.12</v>
      </c>
      <c r="P3388">
        <v>58.227848101265799</v>
      </c>
    </row>
    <row r="3389" spans="1:17" hidden="1" x14ac:dyDescent="0.3">
      <c r="A3389" t="s">
        <v>6999</v>
      </c>
      <c r="B3389" t="s">
        <v>7000</v>
      </c>
      <c r="C3389" t="str">
        <f>IFERROR(VLOOKUP(Table1[[#This Row],[Ticker]],[1]!Table2[[Symbol]:[Industry]],2,FALSE),"-")</f>
        <v>-</v>
      </c>
      <c r="D3389" t="s">
        <v>405</v>
      </c>
      <c r="E3389">
        <v>56.326282739999897</v>
      </c>
      <c r="F3389">
        <v>3.84</v>
      </c>
      <c r="G3389">
        <v>-57.658065281984001</v>
      </c>
      <c r="H3389">
        <v>-5.2793072710378901</v>
      </c>
      <c r="I3389">
        <v>-27.5103276962049</v>
      </c>
      <c r="J3389">
        <v>-4.89889754610192</v>
      </c>
      <c r="K3389">
        <v>3.88845841072528</v>
      </c>
      <c r="L3389">
        <v>4.8035863311614104</v>
      </c>
      <c r="M3389">
        <v>40.634895634516703</v>
      </c>
      <c r="N3389">
        <v>0.84808872644773703</v>
      </c>
      <c r="O3389">
        <v>63.8020833333333</v>
      </c>
      <c r="P3389">
        <v>21.5189873417721</v>
      </c>
      <c r="Q3389">
        <v>4.0731701727638001E-2</v>
      </c>
    </row>
    <row r="3390" spans="1:17" hidden="1" x14ac:dyDescent="0.3">
      <c r="A3390" t="s">
        <v>7001</v>
      </c>
      <c r="B3390" t="s">
        <v>7002</v>
      </c>
      <c r="C3390" t="str">
        <f>IFERROR(VLOOKUP(Table1[[#This Row],[Ticker]],[1]!Table2[[Symbol]:[Industry]],2,FALSE),"-")</f>
        <v>-</v>
      </c>
      <c r="D3390" t="s">
        <v>338</v>
      </c>
      <c r="E3390">
        <v>56.323387799999999</v>
      </c>
      <c r="F3390">
        <v>102.29</v>
      </c>
      <c r="G3390">
        <v>-46.372239643418297</v>
      </c>
      <c r="H3390">
        <v>-3.4168430876568099</v>
      </c>
      <c r="I3390">
        <v>-41.750559687370597</v>
      </c>
      <c r="J3390">
        <v>2.2160225685222699</v>
      </c>
      <c r="K3390">
        <v>104.201767164275</v>
      </c>
      <c r="L3390">
        <v>117.562118720065</v>
      </c>
      <c r="M3390">
        <v>57.018133844122801</v>
      </c>
      <c r="N3390">
        <v>1.60225868376961</v>
      </c>
      <c r="O3390">
        <v>104.321048000782</v>
      </c>
      <c r="P3390">
        <v>17.804906138431399</v>
      </c>
      <c r="Q3390">
        <v>0.132156790814214</v>
      </c>
    </row>
    <row r="3391" spans="1:17" hidden="1" x14ac:dyDescent="0.3">
      <c r="A3391" t="s">
        <v>7003</v>
      </c>
      <c r="B3391" t="s">
        <v>7004</v>
      </c>
      <c r="C3391" t="str">
        <f>IFERROR(VLOOKUP(Table1[[#This Row],[Ticker]],[1]!Table2[[Symbol]:[Industry]],2,FALSE),"-")</f>
        <v>-</v>
      </c>
      <c r="D3391" t="s">
        <v>384</v>
      </c>
      <c r="E3391">
        <v>56.312762800000002</v>
      </c>
      <c r="F3391">
        <v>163</v>
      </c>
      <c r="G3391">
        <v>-12.4383940575583</v>
      </c>
      <c r="H3391">
        <v>-0.813898466006439</v>
      </c>
      <c r="I3391">
        <v>-13.6482563256903</v>
      </c>
      <c r="J3391">
        <v>3.5271861666959099</v>
      </c>
      <c r="K3391">
        <v>156.40241504895599</v>
      </c>
      <c r="L3391">
        <v>154.41491215143699</v>
      </c>
      <c r="M3391">
        <v>46.814034515572601</v>
      </c>
      <c r="N3391">
        <v>1.0980589253361099</v>
      </c>
      <c r="O3391">
        <v>55.214723926380302</v>
      </c>
      <c r="P3391">
        <v>41.739130434782602</v>
      </c>
      <c r="Q3391">
        <v>6.1728060560357997E-2</v>
      </c>
    </row>
    <row r="3392" spans="1:17" hidden="1" x14ac:dyDescent="0.3">
      <c r="A3392" t="s">
        <v>7005</v>
      </c>
      <c r="B3392" t="s">
        <v>7006</v>
      </c>
      <c r="C3392" t="str">
        <f>IFERROR(VLOOKUP(Table1[[#This Row],[Ticker]],[1]!Table2[[Symbol]:[Industry]],2,FALSE),"-")</f>
        <v>-</v>
      </c>
      <c r="D3392" t="s">
        <v>177</v>
      </c>
      <c r="E3392">
        <v>56.265785999999999</v>
      </c>
      <c r="F3392">
        <v>33.51</v>
      </c>
      <c r="G3392">
        <v>106.454874812637</v>
      </c>
      <c r="H3392">
        <v>-20.427740248793601</v>
      </c>
      <c r="I3392">
        <v>63.624303696240098</v>
      </c>
      <c r="J3392">
        <v>7.5790885722032604</v>
      </c>
      <c r="K3392">
        <v>30.975561266357499</v>
      </c>
      <c r="L3392">
        <v>23.813232990886601</v>
      </c>
      <c r="M3392">
        <v>51.520359787310397</v>
      </c>
      <c r="N3392">
        <v>0.27843045497538998</v>
      </c>
      <c r="O3392">
        <v>20.561026559236002</v>
      </c>
      <c r="P3392">
        <v>185.92150170648401</v>
      </c>
      <c r="Q3392">
        <v>0.113016101665767</v>
      </c>
    </row>
    <row r="3393" spans="1:17" hidden="1" x14ac:dyDescent="0.3">
      <c r="A3393" t="s">
        <v>7007</v>
      </c>
      <c r="B3393" t="s">
        <v>7008</v>
      </c>
      <c r="C3393" t="str">
        <f>IFERROR(VLOOKUP(Table1[[#This Row],[Ticker]],[1]!Table2[[Symbol]:[Industry]],2,FALSE),"-")</f>
        <v>-</v>
      </c>
      <c r="D3393" t="s">
        <v>7009</v>
      </c>
      <c r="E3393">
        <v>56.257249999999999</v>
      </c>
      <c r="F3393">
        <v>263.8</v>
      </c>
      <c r="G3393">
        <v>-24.3509902834592</v>
      </c>
      <c r="H3393">
        <v>-11.8896887594681</v>
      </c>
      <c r="I3393">
        <v>-7.7835402260546003</v>
      </c>
      <c r="J3393">
        <v>-4.2953101341197799</v>
      </c>
      <c r="M3393">
        <v>57.358430825321399</v>
      </c>
      <c r="O3393">
        <v>37.604245640636798</v>
      </c>
      <c r="P3393">
        <v>21.988439306358298</v>
      </c>
    </row>
    <row r="3394" spans="1:17" hidden="1" x14ac:dyDescent="0.3">
      <c r="A3394" t="s">
        <v>7010</v>
      </c>
      <c r="B3394" t="s">
        <v>7011</v>
      </c>
      <c r="C3394" t="str">
        <f>IFERROR(VLOOKUP(Table1[[#This Row],[Ticker]],[1]!Table2[[Symbol]:[Industry]],2,FALSE),"-")</f>
        <v>-</v>
      </c>
      <c r="D3394" t="s">
        <v>2952</v>
      </c>
      <c r="E3394">
        <v>56.156100000000002</v>
      </c>
      <c r="F3394">
        <v>101.04</v>
      </c>
      <c r="G3394">
        <v>-38.4958955573967</v>
      </c>
      <c r="H3394">
        <v>-4.6434691207488701</v>
      </c>
      <c r="I3394">
        <v>-0.51040123823417305</v>
      </c>
      <c r="J3394">
        <v>-4.3020032353491198</v>
      </c>
      <c r="K3394">
        <v>103.759615338583</v>
      </c>
      <c r="L3394">
        <v>98.523566442389296</v>
      </c>
      <c r="M3394">
        <v>48.539010728034498</v>
      </c>
      <c r="N3394">
        <v>0.27327706218085202</v>
      </c>
      <c r="O3394">
        <v>58.3333333333333</v>
      </c>
      <c r="P3394">
        <v>39.867109634551497</v>
      </c>
    </row>
    <row r="3395" spans="1:17" hidden="1" x14ac:dyDescent="0.3">
      <c r="A3395" t="s">
        <v>7012</v>
      </c>
      <c r="B3395" t="s">
        <v>7013</v>
      </c>
      <c r="C3395" t="str">
        <f>IFERROR(VLOOKUP(Table1[[#This Row],[Ticker]],[1]!Table2[[Symbol]:[Industry]],2,FALSE),"-")</f>
        <v>-</v>
      </c>
      <c r="D3395" t="s">
        <v>357</v>
      </c>
      <c r="E3395">
        <v>56.153173799999998</v>
      </c>
      <c r="F3395">
        <v>40.75</v>
      </c>
      <c r="G3395">
        <v>-58.4707594032283</v>
      </c>
      <c r="H3395">
        <v>9.5394778233980393</v>
      </c>
      <c r="I3395">
        <v>-22.311212651957099</v>
      </c>
      <c r="J3395">
        <v>-0.99457345074544301</v>
      </c>
      <c r="K3395">
        <v>35.453930856541</v>
      </c>
      <c r="M3395">
        <v>56.800198650381702</v>
      </c>
      <c r="N3395">
        <v>2.76244271554939</v>
      </c>
      <c r="O3395">
        <v>50.674846625766797</v>
      </c>
      <c r="P3395">
        <v>35.3820598006644</v>
      </c>
    </row>
    <row r="3396" spans="1:17" hidden="1" x14ac:dyDescent="0.3">
      <c r="A3396" t="s">
        <v>7014</v>
      </c>
      <c r="B3396" t="s">
        <v>7015</v>
      </c>
      <c r="C3396" t="str">
        <f>IFERROR(VLOOKUP(Table1[[#This Row],[Ticker]],[1]!Table2[[Symbol]:[Industry]],2,FALSE),"-")</f>
        <v>-</v>
      </c>
      <c r="D3396" t="s">
        <v>89</v>
      </c>
      <c r="E3396">
        <v>55.996644000000003</v>
      </c>
      <c r="F3396">
        <v>2.85</v>
      </c>
      <c r="G3396">
        <v>-49.866863299332202</v>
      </c>
      <c r="H3396">
        <v>-7.53807920086245</v>
      </c>
      <c r="I3396">
        <v>-50.509558169463801</v>
      </c>
      <c r="J3396">
        <v>-2.9651291148715502</v>
      </c>
      <c r="K3396">
        <v>3.0589295663287102</v>
      </c>
      <c r="L3396">
        <v>3.62576506882206</v>
      </c>
      <c r="M3396">
        <v>25.744989257255099</v>
      </c>
      <c r="N3396">
        <v>0.86572900998833002</v>
      </c>
      <c r="O3396">
        <v>164.91228070175401</v>
      </c>
      <c r="P3396">
        <v>5.55555555555555</v>
      </c>
      <c r="Q3396">
        <v>-1.6835719221000001E-4</v>
      </c>
    </row>
    <row r="3397" spans="1:17" hidden="1" x14ac:dyDescent="0.3">
      <c r="A3397" t="s">
        <v>7016</v>
      </c>
      <c r="B3397" t="s">
        <v>7017</v>
      </c>
      <c r="C3397" t="str">
        <f>IFERROR(VLOOKUP(Table1[[#This Row],[Ticker]],[1]!Table2[[Symbol]:[Industry]],2,FALSE),"-")</f>
        <v>-</v>
      </c>
      <c r="D3397" t="s">
        <v>2332</v>
      </c>
      <c r="E3397">
        <v>55.993833089999903</v>
      </c>
      <c r="F3397">
        <v>52.16</v>
      </c>
      <c r="G3397">
        <v>-22.562821658181001</v>
      </c>
      <c r="H3397">
        <v>-15.8875677341077</v>
      </c>
      <c r="I3397">
        <v>-6.0388201656846796</v>
      </c>
      <c r="J3397">
        <v>0.149697348738205</v>
      </c>
      <c r="K3397">
        <v>52.5133744365355</v>
      </c>
      <c r="L3397">
        <v>49.953681498291303</v>
      </c>
      <c r="M3397">
        <v>48.915267053756203</v>
      </c>
      <c r="N3397">
        <v>0.37200651011392699</v>
      </c>
      <c r="O3397">
        <v>23.849693251533701</v>
      </c>
      <c r="P3397">
        <v>30.399999999999899</v>
      </c>
      <c r="Q3397">
        <v>1.6321813505608001E-2</v>
      </c>
    </row>
    <row r="3398" spans="1:17" hidden="1" x14ac:dyDescent="0.3">
      <c r="A3398" t="s">
        <v>7018</v>
      </c>
      <c r="B3398" t="s">
        <v>7019</v>
      </c>
      <c r="C3398" t="str">
        <f>IFERROR(VLOOKUP(Table1[[#This Row],[Ticker]],[1]!Table2[[Symbol]:[Industry]],2,FALSE),"-")</f>
        <v>-</v>
      </c>
      <c r="D3398" t="s">
        <v>573</v>
      </c>
      <c r="E3398">
        <v>55.851797699999999</v>
      </c>
      <c r="F3398">
        <v>54.66</v>
      </c>
      <c r="G3398">
        <v>57.455722848740002</v>
      </c>
      <c r="H3398">
        <v>-10.3077486817318</v>
      </c>
      <c r="I3398">
        <v>22.496883054368599</v>
      </c>
      <c r="J3398">
        <v>-8.0298851103411</v>
      </c>
      <c r="K3398">
        <v>57.302625179819401</v>
      </c>
      <c r="L3398">
        <v>48.1026941523061</v>
      </c>
      <c r="M3398">
        <v>31.1473837454486</v>
      </c>
      <c r="N3398">
        <v>0.42427463553185701</v>
      </c>
      <c r="O3398">
        <v>44.255396999634101</v>
      </c>
      <c r="P3398">
        <v>94.519572953736599</v>
      </c>
      <c r="Q3398">
        <v>6.4966697037974003E-2</v>
      </c>
    </row>
    <row r="3399" spans="1:17" hidden="1" x14ac:dyDescent="0.3">
      <c r="A3399" t="s">
        <v>7020</v>
      </c>
      <c r="B3399" t="s">
        <v>7021</v>
      </c>
      <c r="C3399" t="str">
        <f>IFERROR(VLOOKUP(Table1[[#This Row],[Ticker]],[1]!Table2[[Symbol]:[Industry]],2,FALSE),"-")</f>
        <v>-</v>
      </c>
      <c r="D3399" t="s">
        <v>72</v>
      </c>
      <c r="E3399">
        <v>55.800655855999899</v>
      </c>
      <c r="F3399">
        <v>60.89</v>
      </c>
      <c r="G3399">
        <v>16.115456923154799</v>
      </c>
      <c r="H3399">
        <v>-2.9044403913786798</v>
      </c>
      <c r="I3399">
        <v>19.903485308796999</v>
      </c>
      <c r="J3399">
        <v>-1.5426431875933</v>
      </c>
      <c r="K3399">
        <v>53.372303657469402</v>
      </c>
      <c r="L3399">
        <v>46.459307671514999</v>
      </c>
      <c r="M3399">
        <v>28.545498092427302</v>
      </c>
      <c r="N3399">
        <v>0.77574882151176605</v>
      </c>
      <c r="O3399">
        <v>13.893907045491799</v>
      </c>
      <c r="P3399">
        <v>90.28125</v>
      </c>
      <c r="Q3399">
        <v>3.3564085234771002E-2</v>
      </c>
    </row>
    <row r="3400" spans="1:17" hidden="1" x14ac:dyDescent="0.3">
      <c r="A3400" t="s">
        <v>7022</v>
      </c>
      <c r="B3400" t="s">
        <v>7023</v>
      </c>
      <c r="C3400" t="str">
        <f>IFERROR(VLOOKUP(Table1[[#This Row],[Ticker]],[1]!Table2[[Symbol]:[Industry]],2,FALSE),"-")</f>
        <v>-</v>
      </c>
      <c r="D3400" t="s">
        <v>7024</v>
      </c>
      <c r="E3400">
        <v>55.753624113000001</v>
      </c>
      <c r="F3400">
        <v>41.92</v>
      </c>
      <c r="G3400">
        <v>59.635949640189502</v>
      </c>
      <c r="H3400">
        <v>-11.2493058286608</v>
      </c>
      <c r="I3400">
        <v>-34.836450278964598</v>
      </c>
      <c r="J3400">
        <v>9.6445900291625897</v>
      </c>
      <c r="K3400">
        <v>39.7957577942379</v>
      </c>
      <c r="L3400">
        <v>34.863063739073603</v>
      </c>
      <c r="M3400">
        <v>61.325551708359598</v>
      </c>
      <c r="N3400">
        <v>0.63531870428422099</v>
      </c>
      <c r="O3400">
        <v>33.5877862595419</v>
      </c>
      <c r="P3400">
        <v>88.669479606188403</v>
      </c>
    </row>
    <row r="3401" spans="1:17" hidden="1" x14ac:dyDescent="0.3">
      <c r="A3401" t="s">
        <v>7025</v>
      </c>
      <c r="B3401" t="s">
        <v>7026</v>
      </c>
      <c r="C3401" t="str">
        <f>IFERROR(VLOOKUP(Table1[[#This Row],[Ticker]],[1]!Table2[[Symbol]:[Industry]],2,FALSE),"-")</f>
        <v>-</v>
      </c>
      <c r="D3401" t="s">
        <v>6744</v>
      </c>
      <c r="E3401">
        <v>55.7472256</v>
      </c>
      <c r="F3401">
        <v>39.700000000000003</v>
      </c>
      <c r="G3401">
        <v>-3.0017839342529</v>
      </c>
      <c r="H3401">
        <v>11.768311776581101</v>
      </c>
      <c r="I3401">
        <v>4.8160471224249104</v>
      </c>
      <c r="J3401">
        <v>-2.31257179564758</v>
      </c>
      <c r="K3401">
        <v>37.183748918822701</v>
      </c>
      <c r="L3401">
        <v>34.184466635500499</v>
      </c>
      <c r="M3401">
        <v>45.9366192164998</v>
      </c>
      <c r="N3401">
        <v>2.2142468272875901</v>
      </c>
      <c r="O3401">
        <v>15.818639798488601</v>
      </c>
      <c r="P3401">
        <v>46.928201332346397</v>
      </c>
      <c r="Q3401">
        <v>0.12798923352535099</v>
      </c>
    </row>
    <row r="3402" spans="1:17" hidden="1" x14ac:dyDescent="0.3">
      <c r="A3402" t="s">
        <v>7027</v>
      </c>
      <c r="B3402" t="s">
        <v>7028</v>
      </c>
      <c r="C3402" t="str">
        <f>IFERROR(VLOOKUP(Table1[[#This Row],[Ticker]],[1]!Table2[[Symbol]:[Industry]],2,FALSE),"-")</f>
        <v>-</v>
      </c>
      <c r="D3402" t="s">
        <v>127</v>
      </c>
      <c r="E3402">
        <v>55.688592960000001</v>
      </c>
      <c r="F3402">
        <v>30.2</v>
      </c>
      <c r="G3402">
        <v>127.987746629745</v>
      </c>
      <c r="H3402">
        <v>12.766944722582499</v>
      </c>
      <c r="I3402">
        <v>160.83708751221999</v>
      </c>
      <c r="J3402">
        <v>10.3256150933745</v>
      </c>
      <c r="K3402">
        <v>23.836380472764201</v>
      </c>
      <c r="L3402">
        <v>18.250466530193801</v>
      </c>
      <c r="M3402">
        <v>77.802064401645694</v>
      </c>
      <c r="N3402">
        <v>1.8556479705879501</v>
      </c>
      <c r="O3402">
        <v>0</v>
      </c>
      <c r="P3402">
        <v>230.05464480874301</v>
      </c>
    </row>
    <row r="3403" spans="1:17" hidden="1" x14ac:dyDescent="0.3">
      <c r="A3403" t="s">
        <v>7029</v>
      </c>
      <c r="B3403" t="s">
        <v>7030</v>
      </c>
      <c r="C3403" t="str">
        <f>IFERROR(VLOOKUP(Table1[[#This Row],[Ticker]],[1]!Table2[[Symbol]:[Industry]],2,FALSE),"-")</f>
        <v>-</v>
      </c>
      <c r="D3403" t="s">
        <v>474</v>
      </c>
      <c r="E3403">
        <v>55.668599999999998</v>
      </c>
      <c r="F3403">
        <v>114</v>
      </c>
      <c r="G3403">
        <v>-46.154576858038197</v>
      </c>
      <c r="H3403">
        <v>-14.489126987186699</v>
      </c>
      <c r="I3403">
        <v>-29.587126800633499</v>
      </c>
      <c r="J3403">
        <v>-9.3841767339191797</v>
      </c>
      <c r="K3403">
        <v>136.15910120461999</v>
      </c>
      <c r="M3403">
        <v>20.646397405069798</v>
      </c>
      <c r="N3403">
        <v>0.56377551020408101</v>
      </c>
      <c r="O3403">
        <v>73.684210526315795</v>
      </c>
      <c r="P3403">
        <v>4.3878894251858598E-2</v>
      </c>
    </row>
    <row r="3404" spans="1:17" hidden="1" x14ac:dyDescent="0.3">
      <c r="A3404" t="s">
        <v>7031</v>
      </c>
      <c r="B3404" t="s">
        <v>7032</v>
      </c>
      <c r="C3404" t="str">
        <f>IFERROR(VLOOKUP(Table1[[#This Row],[Ticker]],[1]!Table2[[Symbol]:[Industry]],2,FALSE),"-")</f>
        <v>-</v>
      </c>
      <c r="D3404" t="s">
        <v>54</v>
      </c>
      <c r="E3404">
        <v>55.591039727999998</v>
      </c>
      <c r="F3404">
        <v>42.19</v>
      </c>
      <c r="G3404">
        <v>-37.989075930608301</v>
      </c>
      <c r="H3404">
        <v>-18.981621217254201</v>
      </c>
      <c r="I3404">
        <v>-41.1389455045368</v>
      </c>
      <c r="J3404">
        <v>-18.084176733919101</v>
      </c>
      <c r="K3404">
        <v>52.410009271653301</v>
      </c>
      <c r="L3404">
        <v>53.3239685930183</v>
      </c>
      <c r="M3404">
        <v>27.5258234832101</v>
      </c>
      <c r="N3404">
        <v>3.1180537772086998</v>
      </c>
      <c r="O3404">
        <v>91.751599905190801</v>
      </c>
      <c r="P3404">
        <v>12.5066666666666</v>
      </c>
    </row>
    <row r="3405" spans="1:17" hidden="1" x14ac:dyDescent="0.3">
      <c r="A3405" t="s">
        <v>7033</v>
      </c>
      <c r="B3405" t="s">
        <v>7034</v>
      </c>
      <c r="C3405" t="str">
        <f>IFERROR(VLOOKUP(Table1[[#This Row],[Ticker]],[1]!Table2[[Symbol]:[Industry]],2,FALSE),"-")</f>
        <v>-</v>
      </c>
      <c r="D3405" t="s">
        <v>415</v>
      </c>
      <c r="E3405">
        <v>55.511188500000003</v>
      </c>
      <c r="F3405">
        <v>21.82</v>
      </c>
      <c r="G3405">
        <v>-61.248503560282799</v>
      </c>
      <c r="H3405">
        <v>-14.992848937704499</v>
      </c>
      <c r="I3405">
        <v>-88.218941337641894</v>
      </c>
      <c r="J3405">
        <v>-8.2956195199888292</v>
      </c>
      <c r="K3405">
        <v>27.502826133875701</v>
      </c>
      <c r="L3405">
        <v>41.452472194977403</v>
      </c>
      <c r="M3405">
        <v>18.0361305657968</v>
      </c>
      <c r="N3405">
        <v>8.4055379804611294E-2</v>
      </c>
      <c r="O3405">
        <v>330.20164986251098</v>
      </c>
      <c r="P3405">
        <v>10.873983739837399</v>
      </c>
      <c r="Q3405">
        <v>0.137688418252784</v>
      </c>
    </row>
    <row r="3406" spans="1:17" hidden="1" x14ac:dyDescent="0.3">
      <c r="A3406" t="s">
        <v>7035</v>
      </c>
      <c r="B3406" t="s">
        <v>7036</v>
      </c>
      <c r="C3406" t="str">
        <f>IFERROR(VLOOKUP(Table1[[#This Row],[Ticker]],[1]!Table2[[Symbol]:[Industry]],2,FALSE),"-")</f>
        <v>-</v>
      </c>
      <c r="D3406" t="s">
        <v>357</v>
      </c>
      <c r="E3406">
        <v>55.486708059999998</v>
      </c>
      <c r="F3406">
        <v>38.049999999999997</v>
      </c>
      <c r="G3406">
        <v>-34.061292886721901</v>
      </c>
      <c r="H3406">
        <v>-1.78807920086244</v>
      </c>
      <c r="I3406">
        <v>-20.931488220530301</v>
      </c>
      <c r="J3406">
        <v>-4.2297463541723399</v>
      </c>
      <c r="K3406">
        <v>40.178629114035303</v>
      </c>
      <c r="L3406">
        <v>43.637495497322298</v>
      </c>
      <c r="M3406">
        <v>39.381795279783702</v>
      </c>
      <c r="N3406">
        <v>0.34248436691115303</v>
      </c>
      <c r="O3406">
        <v>56.388182449548502</v>
      </c>
      <c r="P3406">
        <v>22.6312748916801</v>
      </c>
      <c r="Q3406">
        <v>-2.3385108973261001E-2</v>
      </c>
    </row>
    <row r="3407" spans="1:17" hidden="1" x14ac:dyDescent="0.3">
      <c r="A3407" t="s">
        <v>7037</v>
      </c>
      <c r="B3407" t="s">
        <v>7038</v>
      </c>
      <c r="C3407" t="str">
        <f>IFERROR(VLOOKUP(Table1[[#This Row],[Ticker]],[1]!Table2[[Symbol]:[Industry]],2,FALSE),"-")</f>
        <v>-</v>
      </c>
      <c r="D3407" t="s">
        <v>72</v>
      </c>
      <c r="E3407">
        <v>55.216163999999999</v>
      </c>
      <c r="F3407">
        <v>19.399999999999999</v>
      </c>
      <c r="G3407">
        <v>-22.146477624401101</v>
      </c>
      <c r="H3407">
        <v>1.1269427289620999</v>
      </c>
      <c r="I3407">
        <v>-38.981231423745797</v>
      </c>
      <c r="J3407">
        <v>-3.9533173589191799</v>
      </c>
      <c r="K3407">
        <v>19.869485230595501</v>
      </c>
      <c r="L3407">
        <v>20.611006795753301</v>
      </c>
      <c r="M3407">
        <v>66.913029405751701</v>
      </c>
      <c r="N3407">
        <v>0.50446361745534696</v>
      </c>
      <c r="O3407">
        <v>84.020618556700995</v>
      </c>
      <c r="P3407">
        <v>14.117647058823501</v>
      </c>
      <c r="Q3407">
        <v>0.13190347644206399</v>
      </c>
    </row>
    <row r="3408" spans="1:17" hidden="1" x14ac:dyDescent="0.3">
      <c r="A3408" t="s">
        <v>7039</v>
      </c>
      <c r="B3408" t="s">
        <v>7040</v>
      </c>
      <c r="C3408" t="str">
        <f>IFERROR(VLOOKUP(Table1[[#This Row],[Ticker]],[1]!Table2[[Symbol]:[Industry]],2,FALSE),"-")</f>
        <v>-</v>
      </c>
      <c r="D3408" t="s">
        <v>257</v>
      </c>
      <c r="E3408">
        <v>55.210577000000001</v>
      </c>
      <c r="F3408">
        <v>53</v>
      </c>
      <c r="G3408">
        <v>146.291145358676</v>
      </c>
      <c r="I3408">
        <v>-27.3938487689474</v>
      </c>
      <c r="K3408">
        <v>53.706138190125102</v>
      </c>
      <c r="L3408">
        <v>38.513103008389599</v>
      </c>
      <c r="M3408">
        <v>19.721633824694301</v>
      </c>
      <c r="N3408">
        <v>1.32013201320132E-2</v>
      </c>
      <c r="O3408">
        <v>50.943396226415103</v>
      </c>
      <c r="P3408">
        <v>178.21522309711199</v>
      </c>
    </row>
    <row r="3409" spans="1:17" hidden="1" x14ac:dyDescent="0.3">
      <c r="A3409" t="s">
        <v>7041</v>
      </c>
      <c r="B3409" t="s">
        <v>7042</v>
      </c>
      <c r="C3409" t="str">
        <f>IFERROR(VLOOKUP(Table1[[#This Row],[Ticker]],[1]!Table2[[Symbol]:[Industry]],2,FALSE),"-")</f>
        <v>-</v>
      </c>
      <c r="D3409" t="s">
        <v>706</v>
      </c>
      <c r="E3409">
        <v>55.08</v>
      </c>
      <c r="F3409">
        <v>0.86</v>
      </c>
      <c r="G3409">
        <v>-43.033529965998902</v>
      </c>
      <c r="H3409">
        <v>10.874538882808199</v>
      </c>
      <c r="I3409">
        <v>-30.561318003832302</v>
      </c>
      <c r="J3409">
        <v>-8.9175100672525094</v>
      </c>
      <c r="K3409">
        <v>0.91872695403312399</v>
      </c>
      <c r="L3409">
        <v>1.0073060806930001</v>
      </c>
      <c r="M3409">
        <v>41.5598540813101</v>
      </c>
      <c r="N3409">
        <v>0.326866079796367</v>
      </c>
      <c r="O3409">
        <v>97.674418604651095</v>
      </c>
      <c r="P3409">
        <v>22.857142857142801</v>
      </c>
      <c r="Q3409">
        <v>-8.4363751363410004E-3</v>
      </c>
    </row>
    <row r="3410" spans="1:17" hidden="1" x14ac:dyDescent="0.3">
      <c r="A3410" t="s">
        <v>7043</v>
      </c>
      <c r="B3410" t="s">
        <v>7044</v>
      </c>
      <c r="C3410" t="str">
        <f>IFERROR(VLOOKUP(Table1[[#This Row],[Ticker]],[1]!Table2[[Symbol]:[Industry]],2,FALSE),"-")</f>
        <v>-</v>
      </c>
      <c r="D3410" t="s">
        <v>3902</v>
      </c>
      <c r="E3410">
        <v>55.012869999999999</v>
      </c>
      <c r="F3410">
        <v>17.59</v>
      </c>
      <c r="G3410">
        <v>-39.013059136930302</v>
      </c>
      <c r="H3410">
        <v>-1.8312950386219899</v>
      </c>
      <c r="I3410">
        <v>-1.5581353940923901</v>
      </c>
      <c r="J3410">
        <v>-2.5493648304941199</v>
      </c>
      <c r="K3410">
        <v>16.0240890786154</v>
      </c>
      <c r="L3410">
        <v>15.5478103141931</v>
      </c>
      <c r="M3410">
        <v>65.355645871280601</v>
      </c>
      <c r="N3410">
        <v>0.25997363490403402</v>
      </c>
      <c r="O3410">
        <v>26.151222285389402</v>
      </c>
      <c r="P3410">
        <v>59.909090909090899</v>
      </c>
      <c r="Q3410">
        <v>0.137357925981371</v>
      </c>
    </row>
    <row r="3411" spans="1:17" hidden="1" x14ac:dyDescent="0.3">
      <c r="A3411" t="s">
        <v>7045</v>
      </c>
      <c r="B3411" t="s">
        <v>7046</v>
      </c>
      <c r="C3411" t="str">
        <f>IFERROR(VLOOKUP(Table1[[#This Row],[Ticker]],[1]!Table2[[Symbol]:[Industry]],2,FALSE),"-")</f>
        <v>-</v>
      </c>
      <c r="D3411" t="s">
        <v>428</v>
      </c>
      <c r="E3411">
        <v>54.99</v>
      </c>
      <c r="F3411">
        <v>121.9</v>
      </c>
      <c r="G3411">
        <v>-6.8280161815377802</v>
      </c>
      <c r="H3411">
        <v>-12.8052061132072</v>
      </c>
      <c r="I3411">
        <v>9.7394338758668599</v>
      </c>
      <c r="J3411">
        <v>-4.0297212883746196</v>
      </c>
      <c r="K3411">
        <v>125.206180807096</v>
      </c>
      <c r="M3411">
        <v>38.623438810516397</v>
      </c>
      <c r="N3411">
        <v>0.57601880877742895</v>
      </c>
      <c r="O3411">
        <v>43.560295324035998</v>
      </c>
      <c r="P3411">
        <v>29.062996294335601</v>
      </c>
    </row>
    <row r="3412" spans="1:17" hidden="1" x14ac:dyDescent="0.3">
      <c r="A3412" t="s">
        <v>7047</v>
      </c>
      <c r="B3412" t="s">
        <v>7048</v>
      </c>
      <c r="C3412" t="str">
        <f>IFERROR(VLOOKUP(Table1[[#This Row],[Ticker]],[1]!Table2[[Symbol]:[Industry]],2,FALSE),"-")</f>
        <v>-</v>
      </c>
      <c r="D3412" t="s">
        <v>741</v>
      </c>
      <c r="E3412">
        <v>54.986265107999998</v>
      </c>
      <c r="F3412">
        <v>450.27</v>
      </c>
      <c r="G3412">
        <v>5.4396512548826799</v>
      </c>
      <c r="H3412">
        <v>8.76562199047987</v>
      </c>
      <c r="I3412">
        <v>2.1064391753751601</v>
      </c>
      <c r="J3412">
        <v>2.1597188312060598</v>
      </c>
      <c r="K3412">
        <v>420.63739766587901</v>
      </c>
      <c r="L3412">
        <v>382.07012749750498</v>
      </c>
      <c r="M3412">
        <v>51.557362812998498</v>
      </c>
      <c r="N3412">
        <v>1.6015814225634499</v>
      </c>
      <c r="O3412">
        <v>2.1564838874453098</v>
      </c>
      <c r="P3412">
        <v>42.9428571428571</v>
      </c>
    </row>
    <row r="3413" spans="1:17" hidden="1" x14ac:dyDescent="0.3">
      <c r="A3413" t="s">
        <v>7049</v>
      </c>
      <c r="B3413" t="s">
        <v>7050</v>
      </c>
      <c r="C3413" t="str">
        <f>IFERROR(VLOOKUP(Table1[[#This Row],[Ticker]],[1]!Table2[[Symbol]:[Industry]],2,FALSE),"-")</f>
        <v>-</v>
      </c>
      <c r="D3413" t="s">
        <v>405</v>
      </c>
      <c r="E3413">
        <v>54.920567200000001</v>
      </c>
      <c r="F3413">
        <v>42.26</v>
      </c>
      <c r="G3413">
        <v>47.049803367334299</v>
      </c>
      <c r="H3413">
        <v>8.2501044936679797</v>
      </c>
      <c r="I3413">
        <v>-26.2211819494106</v>
      </c>
      <c r="J3413">
        <v>-3.64305437881338</v>
      </c>
      <c r="K3413">
        <v>39.568019759035302</v>
      </c>
      <c r="L3413">
        <v>38.660526997262401</v>
      </c>
      <c r="M3413">
        <v>59.8262385859421</v>
      </c>
      <c r="N3413">
        <v>1.88587685595207</v>
      </c>
      <c r="O3413">
        <v>50.141978230004703</v>
      </c>
      <c r="P3413">
        <v>82.943722943722904</v>
      </c>
      <c r="Q3413">
        <v>-9.5196263365121006E-2</v>
      </c>
    </row>
    <row r="3414" spans="1:17" hidden="1" x14ac:dyDescent="0.3">
      <c r="A3414" t="s">
        <v>7051</v>
      </c>
      <c r="B3414" t="s">
        <v>7052</v>
      </c>
      <c r="C3414" t="str">
        <f>IFERROR(VLOOKUP(Table1[[#This Row],[Ticker]],[1]!Table2[[Symbol]:[Industry]],2,FALSE),"-")</f>
        <v>-</v>
      </c>
      <c r="D3414" t="s">
        <v>573</v>
      </c>
      <c r="E3414">
        <v>54.834659584000001</v>
      </c>
      <c r="F3414">
        <v>61.99</v>
      </c>
      <c r="G3414">
        <v>-14.9779211452894</v>
      </c>
      <c r="H3414">
        <v>-10.3320498870716</v>
      </c>
      <c r="I3414">
        <v>-3.6162116030631202</v>
      </c>
      <c r="J3414">
        <v>-8.8977159263182308</v>
      </c>
      <c r="K3414">
        <v>60.728893057950899</v>
      </c>
      <c r="L3414">
        <v>59.345946739439597</v>
      </c>
      <c r="M3414">
        <v>38.700160538691897</v>
      </c>
      <c r="N3414">
        <v>0.62037008273864402</v>
      </c>
      <c r="O3414">
        <v>43.410227456041298</v>
      </c>
      <c r="P3414">
        <v>33.025751072961299</v>
      </c>
      <c r="Q3414">
        <v>-2.1312637418790002E-2</v>
      </c>
    </row>
    <row r="3415" spans="1:17" hidden="1" x14ac:dyDescent="0.3">
      <c r="A3415" t="s">
        <v>7053</v>
      </c>
      <c r="B3415" t="s">
        <v>7054</v>
      </c>
      <c r="C3415" t="str">
        <f>IFERROR(VLOOKUP(Table1[[#This Row],[Ticker]],[1]!Table2[[Symbol]:[Industry]],2,FALSE),"-")</f>
        <v>-</v>
      </c>
      <c r="D3415" t="s">
        <v>535</v>
      </c>
      <c r="E3415">
        <v>54.658799999999999</v>
      </c>
      <c r="F3415">
        <v>3.64</v>
      </c>
      <c r="G3415">
        <v>74.354433124484402</v>
      </c>
      <c r="H3415">
        <v>0.82410916478851703</v>
      </c>
      <c r="I3415">
        <v>-28.979841376484199</v>
      </c>
      <c r="J3415">
        <v>-7.8341767339191799</v>
      </c>
      <c r="K3415">
        <v>4.1450639041238198</v>
      </c>
      <c r="L3415">
        <v>3.8571820738396099</v>
      </c>
      <c r="M3415">
        <v>39.103077207442198</v>
      </c>
      <c r="N3415">
        <v>0.25721840200582802</v>
      </c>
      <c r="O3415">
        <v>126.923076923076</v>
      </c>
      <c r="P3415">
        <v>103.387963090483</v>
      </c>
      <c r="Q3415">
        <v>0.12575888555728601</v>
      </c>
    </row>
    <row r="3416" spans="1:17" hidden="1" x14ac:dyDescent="0.3">
      <c r="A3416" t="s">
        <v>7055</v>
      </c>
      <c r="B3416" t="s">
        <v>7056</v>
      </c>
      <c r="C3416" t="str">
        <f>IFERROR(VLOOKUP(Table1[[#This Row],[Ticker]],[1]!Table2[[Symbol]:[Industry]],2,FALSE),"-")</f>
        <v>-</v>
      </c>
      <c r="D3416" t="s">
        <v>124</v>
      </c>
      <c r="E3416">
        <v>54.557924999999997</v>
      </c>
      <c r="F3416">
        <v>5.51</v>
      </c>
      <c r="G3416">
        <v>18.2926732425571</v>
      </c>
      <c r="H3416">
        <v>0.27624828451764699</v>
      </c>
      <c r="I3416">
        <v>-15.287949397130401</v>
      </c>
      <c r="J3416">
        <v>-1.12471727445972</v>
      </c>
      <c r="K3416">
        <v>5.3213652870087804</v>
      </c>
      <c r="L3416">
        <v>5.3519483005946897</v>
      </c>
      <c r="M3416">
        <v>66.292880675547195</v>
      </c>
      <c r="N3416">
        <v>0.82352645501751098</v>
      </c>
      <c r="O3416">
        <v>73.502722323048999</v>
      </c>
      <c r="P3416">
        <v>69.538461538461505</v>
      </c>
      <c r="Q3416">
        <v>8.0057874049636005E-2</v>
      </c>
    </row>
    <row r="3417" spans="1:17" hidden="1" x14ac:dyDescent="0.3">
      <c r="A3417" t="s">
        <v>7057</v>
      </c>
      <c r="B3417" t="s">
        <v>7058</v>
      </c>
      <c r="C3417" t="str">
        <f>IFERROR(VLOOKUP(Table1[[#This Row],[Ticker]],[1]!Table2[[Symbol]:[Industry]],2,FALSE),"-")</f>
        <v>-</v>
      </c>
      <c r="D3417" t="s">
        <v>357</v>
      </c>
      <c r="E3417">
        <v>54.526854164999897</v>
      </c>
      <c r="F3417">
        <v>17.100000000000001</v>
      </c>
      <c r="G3417">
        <v>-56.267572519190402</v>
      </c>
      <c r="H3417">
        <v>-21.303903980828601</v>
      </c>
      <c r="I3417">
        <v>-61.006555382563498</v>
      </c>
      <c r="J3417">
        <v>-4.30271220302674</v>
      </c>
      <c r="K3417">
        <v>19.9725902031571</v>
      </c>
      <c r="L3417">
        <v>27.209798583165401</v>
      </c>
      <c r="M3417">
        <v>37.065521488728599</v>
      </c>
      <c r="N3417">
        <v>0.15129099780205099</v>
      </c>
      <c r="O3417">
        <v>165.14619883040899</v>
      </c>
      <c r="P3417">
        <v>3.7621359223301001</v>
      </c>
      <c r="Q3417">
        <v>0.10032771618175799</v>
      </c>
    </row>
    <row r="3418" spans="1:17" hidden="1" x14ac:dyDescent="0.3">
      <c r="A3418" t="s">
        <v>7059</v>
      </c>
      <c r="B3418" t="s">
        <v>7060</v>
      </c>
      <c r="C3418" t="str">
        <f>IFERROR(VLOOKUP(Table1[[#This Row],[Ticker]],[1]!Table2[[Symbol]:[Industry]],2,FALSE),"-")</f>
        <v>-</v>
      </c>
      <c r="D3418" t="s">
        <v>276</v>
      </c>
      <c r="E3418">
        <v>54.498235319999999</v>
      </c>
      <c r="F3418">
        <v>67.489999999999995</v>
      </c>
      <c r="G3418">
        <v>1.1304044602305501</v>
      </c>
      <c r="H3418">
        <v>-2.4815515964650698</v>
      </c>
      <c r="I3418">
        <v>-9.2545796792014201</v>
      </c>
      <c r="J3418">
        <v>3.43246592890686</v>
      </c>
      <c r="K3418">
        <v>64.327565931660601</v>
      </c>
      <c r="L3418">
        <v>62.168816997422901</v>
      </c>
      <c r="M3418">
        <v>56.839981227578797</v>
      </c>
      <c r="N3418">
        <v>0.55713567200907799</v>
      </c>
      <c r="O3418">
        <v>12.6092754482145</v>
      </c>
      <c r="P3418">
        <v>49.911150599733404</v>
      </c>
      <c r="Q3418">
        <v>0.100119917146465</v>
      </c>
    </row>
    <row r="3419" spans="1:17" hidden="1" x14ac:dyDescent="0.3">
      <c r="A3419" t="s">
        <v>7061</v>
      </c>
      <c r="B3419" t="s">
        <v>7062</v>
      </c>
      <c r="C3419" t="str">
        <f>IFERROR(VLOOKUP(Table1[[#This Row],[Ticker]],[1]!Table2[[Symbol]:[Industry]],2,FALSE),"-")</f>
        <v>-</v>
      </c>
      <c r="D3419" t="s">
        <v>281</v>
      </c>
      <c r="E3419">
        <v>54.345109999999998</v>
      </c>
      <c r="F3419">
        <v>184.55</v>
      </c>
      <c r="G3419">
        <v>5.3312315920644098</v>
      </c>
      <c r="H3419">
        <v>-7.9878248071416298</v>
      </c>
      <c r="I3419">
        <v>-5.44955337916545</v>
      </c>
      <c r="J3419">
        <v>-6.8194708515662299</v>
      </c>
      <c r="K3419">
        <v>168.02254810867299</v>
      </c>
      <c r="L3419">
        <v>160.83318723591901</v>
      </c>
      <c r="M3419">
        <v>43.395542755495804</v>
      </c>
      <c r="N3419">
        <v>1.3317036423798401</v>
      </c>
      <c r="O3419">
        <v>24.627472229748001</v>
      </c>
      <c r="P3419">
        <v>51.643385373870103</v>
      </c>
      <c r="Q3419">
        <v>9.8736559645192998E-2</v>
      </c>
    </row>
    <row r="3420" spans="1:17" hidden="1" x14ac:dyDescent="0.3">
      <c r="A3420" t="s">
        <v>7063</v>
      </c>
      <c r="B3420" t="s">
        <v>7064</v>
      </c>
      <c r="C3420" t="str">
        <f>IFERROR(VLOOKUP(Table1[[#This Row],[Ticker]],[1]!Table2[[Symbol]:[Industry]],2,FALSE),"-")</f>
        <v>-</v>
      </c>
      <c r="D3420" t="s">
        <v>89</v>
      </c>
      <c r="E3420">
        <v>54.230981450000002</v>
      </c>
      <c r="F3420">
        <v>104.5</v>
      </c>
      <c r="G3420">
        <v>200.82758114511199</v>
      </c>
      <c r="H3420">
        <v>32.401533393673702</v>
      </c>
      <c r="I3420">
        <v>12.4144172233368</v>
      </c>
      <c r="J3420">
        <v>-19.133698920747801</v>
      </c>
      <c r="K3420">
        <v>89.122616886200504</v>
      </c>
      <c r="L3420">
        <v>72.285650282096796</v>
      </c>
      <c r="M3420">
        <v>47.135502116859101</v>
      </c>
      <c r="N3420">
        <v>1.8593110818386001</v>
      </c>
      <c r="O3420">
        <v>29.1770334928229</v>
      </c>
      <c r="P3420">
        <v>266.02451838879102</v>
      </c>
      <c r="Q3420">
        <v>9.7458511747690005E-2</v>
      </c>
    </row>
    <row r="3421" spans="1:17" hidden="1" x14ac:dyDescent="0.3">
      <c r="A3421" t="s">
        <v>7065</v>
      </c>
      <c r="B3421" t="s">
        <v>7066</v>
      </c>
      <c r="C3421" t="str">
        <f>IFERROR(VLOOKUP(Table1[[#This Row],[Ticker]],[1]!Table2[[Symbol]:[Industry]],2,FALSE),"-")</f>
        <v>-</v>
      </c>
      <c r="D3421" t="s">
        <v>46</v>
      </c>
      <c r="E3421">
        <v>53.980499999999999</v>
      </c>
      <c r="F3421">
        <v>81.58</v>
      </c>
      <c r="G3421">
        <v>38.344393710652596</v>
      </c>
      <c r="H3421">
        <v>-5.24908274599471</v>
      </c>
      <c r="I3421">
        <v>-24.185590784040599</v>
      </c>
      <c r="J3421">
        <v>1.5362063030165301</v>
      </c>
      <c r="K3421">
        <v>76.024587017398105</v>
      </c>
      <c r="L3421">
        <v>76.650366716608602</v>
      </c>
      <c r="M3421">
        <v>47.688088416669501</v>
      </c>
      <c r="N3421">
        <v>1.9761386742656</v>
      </c>
      <c r="O3421">
        <v>36.062760480509901</v>
      </c>
      <c r="P3421">
        <v>77.695491178392501</v>
      </c>
      <c r="Q3421">
        <v>5.2984328940962999E-2</v>
      </c>
    </row>
    <row r="3422" spans="1:17" hidden="1" x14ac:dyDescent="0.3">
      <c r="A3422" t="s">
        <v>7067</v>
      </c>
      <c r="B3422" t="s">
        <v>7068</v>
      </c>
      <c r="C3422" t="str">
        <f>IFERROR(VLOOKUP(Table1[[#This Row],[Ticker]],[1]!Table2[[Symbol]:[Industry]],2,FALSE),"-")</f>
        <v>-</v>
      </c>
      <c r="E3422">
        <v>53.94</v>
      </c>
      <c r="F3422">
        <v>45.68</v>
      </c>
      <c r="G3422">
        <v>35.046929804115997</v>
      </c>
      <c r="H3422">
        <v>43.006407014676299</v>
      </c>
      <c r="I3422">
        <v>35.701289536751098</v>
      </c>
      <c r="J3422">
        <v>1.8844049536930101</v>
      </c>
      <c r="K3422">
        <v>35.459084827784899</v>
      </c>
      <c r="M3422">
        <v>86.130674847559803</v>
      </c>
      <c r="N3422">
        <v>3.1169524755929201</v>
      </c>
      <c r="O3422">
        <v>4.5534150612959596</v>
      </c>
      <c r="P3422">
        <v>64.080459770114899</v>
      </c>
    </row>
    <row r="3423" spans="1:17" hidden="1" x14ac:dyDescent="0.3">
      <c r="A3423" t="s">
        <v>7069</v>
      </c>
      <c r="B3423" t="s">
        <v>7070</v>
      </c>
      <c r="C3423" t="str">
        <f>IFERROR(VLOOKUP(Table1[[#This Row],[Ticker]],[1]!Table2[[Symbol]:[Industry]],2,FALSE),"-")</f>
        <v>-</v>
      </c>
      <c r="D3423" t="s">
        <v>741</v>
      </c>
      <c r="E3423">
        <v>53.792091599999999</v>
      </c>
      <c r="F3423">
        <v>929.37</v>
      </c>
      <c r="G3423">
        <v>-1.6492814942754901</v>
      </c>
      <c r="H3423">
        <v>2.10984666765179</v>
      </c>
      <c r="I3423">
        <v>0.13432960471489</v>
      </c>
      <c r="J3423">
        <v>0.76745403799040002</v>
      </c>
      <c r="K3423">
        <v>900.55586652811803</v>
      </c>
      <c r="L3423">
        <v>838.882477223141</v>
      </c>
      <c r="M3423">
        <v>58.819350865168801</v>
      </c>
      <c r="N3423">
        <v>0.54289573268851699</v>
      </c>
      <c r="O3423">
        <v>4.90977759127151</v>
      </c>
      <c r="P3423">
        <v>31.994034938218899</v>
      </c>
      <c r="Q3423">
        <v>1.3226938830403E-2</v>
      </c>
    </row>
    <row r="3424" spans="1:17" hidden="1" x14ac:dyDescent="0.3">
      <c r="A3424" t="s">
        <v>7071</v>
      </c>
      <c r="B3424" t="s">
        <v>7072</v>
      </c>
      <c r="C3424" t="str">
        <f>IFERROR(VLOOKUP(Table1[[#This Row],[Ticker]],[1]!Table2[[Symbol]:[Industry]],2,FALSE),"-")</f>
        <v>-</v>
      </c>
      <c r="D3424" t="s">
        <v>138</v>
      </c>
      <c r="E3424">
        <v>53.603340000000003</v>
      </c>
      <c r="F3424">
        <v>14.36</v>
      </c>
      <c r="G3424">
        <v>-33.618247573972297</v>
      </c>
      <c r="H3424">
        <v>-3.7827086315820999</v>
      </c>
      <c r="I3424">
        <v>-18.609870758267501</v>
      </c>
      <c r="J3424">
        <v>-3.6734984263302</v>
      </c>
      <c r="K3424">
        <v>14.8721392965034</v>
      </c>
      <c r="L3424">
        <v>15.940907095125</v>
      </c>
      <c r="M3424">
        <v>34.864063955969002</v>
      </c>
      <c r="N3424">
        <v>0.36668562786766101</v>
      </c>
      <c r="O3424">
        <v>79.665738161559901</v>
      </c>
      <c r="P3424">
        <v>15.3413654618473</v>
      </c>
      <c r="Q3424">
        <v>-3.5952160222493E-2</v>
      </c>
    </row>
    <row r="3425" spans="1:17" hidden="1" x14ac:dyDescent="0.3">
      <c r="A3425" t="s">
        <v>7073</v>
      </c>
      <c r="B3425" t="s">
        <v>7074</v>
      </c>
      <c r="C3425" t="str">
        <f>IFERROR(VLOOKUP(Table1[[#This Row],[Ticker]],[1]!Table2[[Symbol]:[Industry]],2,FALSE),"-")</f>
        <v>-</v>
      </c>
      <c r="D3425" t="s">
        <v>405</v>
      </c>
      <c r="E3425">
        <v>53.55</v>
      </c>
      <c r="F3425">
        <v>66.319999999999993</v>
      </c>
      <c r="G3425">
        <v>754.29911550894803</v>
      </c>
      <c r="H3425">
        <v>40.641745360541002</v>
      </c>
      <c r="I3425">
        <v>548.09168901570797</v>
      </c>
      <c r="J3425">
        <v>7.6381934391833397</v>
      </c>
      <c r="K3425">
        <v>47.341759212130903</v>
      </c>
      <c r="L3425">
        <v>28.432858737055799</v>
      </c>
      <c r="M3425">
        <v>100</v>
      </c>
      <c r="N3425">
        <v>1.2929292929292899</v>
      </c>
      <c r="O3425">
        <v>0</v>
      </c>
      <c r="P3425">
        <v>783.33264547494696</v>
      </c>
    </row>
    <row r="3426" spans="1:17" hidden="1" x14ac:dyDescent="0.3">
      <c r="A3426" t="s">
        <v>7075</v>
      </c>
      <c r="B3426" t="s">
        <v>7076</v>
      </c>
      <c r="C3426" t="str">
        <f>IFERROR(VLOOKUP(Table1[[#This Row],[Ticker]],[1]!Table2[[Symbol]:[Industry]],2,FALSE),"-")</f>
        <v>-</v>
      </c>
      <c r="D3426" t="s">
        <v>573</v>
      </c>
      <c r="E3426">
        <v>53.4904236</v>
      </c>
      <c r="F3426">
        <v>30.55</v>
      </c>
      <c r="G3426">
        <v>-48.954893006627998</v>
      </c>
      <c r="H3426">
        <v>12.625562491136501</v>
      </c>
      <c r="I3426">
        <v>-11.8071013253982</v>
      </c>
      <c r="J3426">
        <v>-12.613162241165501</v>
      </c>
      <c r="K3426">
        <v>29.123627439991601</v>
      </c>
      <c r="L3426">
        <v>29.273772273269302</v>
      </c>
      <c r="M3426">
        <v>45.684239735735801</v>
      </c>
      <c r="N3426">
        <v>1.5352255043073399</v>
      </c>
      <c r="O3426">
        <v>41.407528641571197</v>
      </c>
      <c r="Q3426">
        <v>6.5403381336195998E-2</v>
      </c>
    </row>
    <row r="3427" spans="1:17" hidden="1" x14ac:dyDescent="0.3">
      <c r="A3427" t="s">
        <v>7077</v>
      </c>
      <c r="B3427" t="s">
        <v>7078</v>
      </c>
      <c r="C3427" t="str">
        <f>IFERROR(VLOOKUP(Table1[[#This Row],[Ticker]],[1]!Table2[[Symbol]:[Industry]],2,FALSE),"-")</f>
        <v>-</v>
      </c>
      <c r="D3427" t="s">
        <v>415</v>
      </c>
      <c r="E3427">
        <v>53.447394000000003</v>
      </c>
      <c r="F3427">
        <v>80</v>
      </c>
      <c r="G3427">
        <v>39.9210634870105</v>
      </c>
      <c r="H3427">
        <v>98.579650241007599</v>
      </c>
      <c r="I3427">
        <v>114.484274701334</v>
      </c>
      <c r="J3427">
        <v>9.0422600476900108</v>
      </c>
      <c r="K3427">
        <v>51.002863114952397</v>
      </c>
      <c r="L3427">
        <v>42.448053482319999</v>
      </c>
      <c r="M3427">
        <v>83.6003770565586</v>
      </c>
      <c r="N3427">
        <v>1.1228941852340599</v>
      </c>
      <c r="O3427">
        <v>0.249999999999994</v>
      </c>
      <c r="P3427">
        <v>179.232111692844</v>
      </c>
    </row>
    <row r="3428" spans="1:17" hidden="1" x14ac:dyDescent="0.3">
      <c r="A3428" t="s">
        <v>7079</v>
      </c>
      <c r="B3428" t="s">
        <v>7080</v>
      </c>
      <c r="C3428" t="str">
        <f>IFERROR(VLOOKUP(Table1[[#This Row],[Ticker]],[1]!Table2[[Symbol]:[Industry]],2,FALSE),"-")</f>
        <v>-</v>
      </c>
      <c r="D3428" t="s">
        <v>118</v>
      </c>
      <c r="E3428">
        <v>53.420619000000002</v>
      </c>
      <c r="F3428">
        <v>148</v>
      </c>
      <c r="G3428">
        <v>-23.054296167216201</v>
      </c>
      <c r="H3428">
        <v>-8.6126406043712205</v>
      </c>
      <c r="I3428">
        <v>-6.4868461098116201</v>
      </c>
      <c r="J3428">
        <v>-7.4371374790955</v>
      </c>
      <c r="K3428">
        <v>158.91238135682201</v>
      </c>
      <c r="M3428">
        <v>23.450525890604901</v>
      </c>
      <c r="N3428">
        <v>0.18679549114331701</v>
      </c>
      <c r="O3428">
        <v>44.459459459459403</v>
      </c>
      <c r="P3428">
        <v>18.0223285486443</v>
      </c>
    </row>
    <row r="3429" spans="1:17" hidden="1" x14ac:dyDescent="0.3">
      <c r="A3429" t="s">
        <v>7081</v>
      </c>
      <c r="B3429" t="s">
        <v>7082</v>
      </c>
      <c r="C3429" t="str">
        <f>IFERROR(VLOOKUP(Table1[[#This Row],[Ticker]],[1]!Table2[[Symbol]:[Industry]],2,FALSE),"-")</f>
        <v>-</v>
      </c>
      <c r="D3429" t="s">
        <v>204</v>
      </c>
      <c r="E3429">
        <v>53.240154099999998</v>
      </c>
      <c r="F3429">
        <v>52.35</v>
      </c>
      <c r="G3429">
        <v>-48.926414434246801</v>
      </c>
      <c r="H3429">
        <v>-8.9495200369953292</v>
      </c>
      <c r="I3429">
        <v>-32.358964376842103</v>
      </c>
      <c r="J3429">
        <v>-4.8724979018023804</v>
      </c>
      <c r="K3429">
        <v>56.221030900100899</v>
      </c>
      <c r="M3429">
        <v>31.859930713892599</v>
      </c>
      <c r="N3429">
        <v>0.43022783667944903</v>
      </c>
      <c r="O3429">
        <v>42.120343839541498</v>
      </c>
      <c r="P3429">
        <v>6.2944162436548297</v>
      </c>
    </row>
    <row r="3430" spans="1:17" hidden="1" x14ac:dyDescent="0.3">
      <c r="A3430" t="s">
        <v>7083</v>
      </c>
      <c r="B3430" t="s">
        <v>7084</v>
      </c>
      <c r="C3430" t="str">
        <f>IFERROR(VLOOKUP(Table1[[#This Row],[Ticker]],[1]!Table2[[Symbol]:[Industry]],2,FALSE),"-")</f>
        <v>-</v>
      </c>
      <c r="D3430" t="s">
        <v>51</v>
      </c>
      <c r="E3430">
        <v>53.24</v>
      </c>
      <c r="F3430">
        <v>51.8</v>
      </c>
      <c r="G3430">
        <v>22.4284583380946</v>
      </c>
      <c r="H3430">
        <v>-7.8084115713467499</v>
      </c>
      <c r="I3430">
        <v>-5.2197030970000799</v>
      </c>
      <c r="J3430">
        <v>-2.75084340058585</v>
      </c>
      <c r="K3430">
        <v>56.059507404645103</v>
      </c>
      <c r="L3430">
        <v>49.356624181978802</v>
      </c>
      <c r="M3430">
        <v>40.783409340837899</v>
      </c>
      <c r="N3430">
        <v>0.21025297231572501</v>
      </c>
      <c r="O3430">
        <v>69.691119691119695</v>
      </c>
      <c r="P3430">
        <v>83.038869257950495</v>
      </c>
      <c r="Q3430">
        <v>5.4517016458556999E-2</v>
      </c>
    </row>
    <row r="3431" spans="1:17" hidden="1" x14ac:dyDescent="0.3">
      <c r="A3431" t="s">
        <v>7085</v>
      </c>
      <c r="B3431" t="s">
        <v>7086</v>
      </c>
      <c r="C3431" t="str">
        <f>IFERROR(VLOOKUP(Table1[[#This Row],[Ticker]],[1]!Table2[[Symbol]:[Industry]],2,FALSE),"-")</f>
        <v>-</v>
      </c>
      <c r="D3431" t="s">
        <v>138</v>
      </c>
      <c r="E3431">
        <v>53.225000000000001</v>
      </c>
      <c r="F3431">
        <v>22.46</v>
      </c>
      <c r="G3431">
        <v>-19.2583589005052</v>
      </c>
      <c r="H3431">
        <v>0.35817352773322803</v>
      </c>
      <c r="I3431">
        <v>-29.2192303904326</v>
      </c>
      <c r="J3431">
        <v>2.9123267625843101</v>
      </c>
      <c r="K3431">
        <v>21.3199646662653</v>
      </c>
      <c r="L3431">
        <v>22.3265018319745</v>
      </c>
      <c r="M3431">
        <v>52.222321378148798</v>
      </c>
      <c r="N3431">
        <v>0.78676249807264098</v>
      </c>
      <c r="O3431">
        <v>66.696349065004398</v>
      </c>
      <c r="P3431">
        <v>23.068493150684901</v>
      </c>
      <c r="Q3431">
        <v>8.0639911618782006E-2</v>
      </c>
    </row>
    <row r="3432" spans="1:17" hidden="1" x14ac:dyDescent="0.3">
      <c r="A3432" t="s">
        <v>7087</v>
      </c>
      <c r="B3432" t="s">
        <v>7088</v>
      </c>
      <c r="C3432" t="str">
        <f>IFERROR(VLOOKUP(Table1[[#This Row],[Ticker]],[1]!Table2[[Symbol]:[Industry]],2,FALSE),"-")</f>
        <v>-</v>
      </c>
      <c r="D3432" t="s">
        <v>2701</v>
      </c>
      <c r="E3432">
        <v>53.152722404999999</v>
      </c>
      <c r="F3432">
        <v>3.22</v>
      </c>
      <c r="G3432">
        <v>-13.2061918365025</v>
      </c>
      <c r="H3432">
        <v>-11.3855019613033</v>
      </c>
      <c r="I3432">
        <v>-41.540969776435603</v>
      </c>
      <c r="J3432">
        <v>-6.7003846849895199</v>
      </c>
      <c r="K3432">
        <v>3.3435929329700498</v>
      </c>
      <c r="L3432">
        <v>3.5796134655408101</v>
      </c>
      <c r="M3432">
        <v>38.703065320271598</v>
      </c>
      <c r="N3432">
        <v>0.660626594330467</v>
      </c>
      <c r="O3432">
        <v>111.490683229813</v>
      </c>
      <c r="P3432">
        <v>51.8867924528301</v>
      </c>
      <c r="Q3432">
        <v>3.1074768801700001E-2</v>
      </c>
    </row>
    <row r="3433" spans="1:17" hidden="1" x14ac:dyDescent="0.3">
      <c r="A3433" t="s">
        <v>7089</v>
      </c>
      <c r="B3433" t="s">
        <v>7090</v>
      </c>
      <c r="C3433" t="str">
        <f>IFERROR(VLOOKUP(Table1[[#This Row],[Ticker]],[1]!Table2[[Symbol]:[Industry]],2,FALSE),"-")</f>
        <v>-</v>
      </c>
      <c r="E3433">
        <v>53.122495217999997</v>
      </c>
      <c r="F3433">
        <v>8.8699999999999992</v>
      </c>
      <c r="G3433">
        <v>-23.855664353350701</v>
      </c>
      <c r="H3433">
        <v>11.747493398978801</v>
      </c>
      <c r="I3433">
        <v>-37.902156966387601</v>
      </c>
      <c r="J3433">
        <v>-8.1429101353491902</v>
      </c>
      <c r="K3433">
        <v>9.7116964449230903</v>
      </c>
      <c r="L3433">
        <v>10.2192638746602</v>
      </c>
      <c r="M3433">
        <v>43.771241341896904</v>
      </c>
      <c r="N3433">
        <v>0.26935059132863498</v>
      </c>
      <c r="O3433">
        <v>101.991732431416</v>
      </c>
      <c r="P3433">
        <v>45.4098360655737</v>
      </c>
      <c r="Q3433">
        <v>0.10523814701748301</v>
      </c>
    </row>
    <row r="3434" spans="1:17" hidden="1" x14ac:dyDescent="0.3">
      <c r="A3434" t="s">
        <v>7091</v>
      </c>
      <c r="B3434" t="s">
        <v>7092</v>
      </c>
      <c r="C3434" t="str">
        <f>IFERROR(VLOOKUP(Table1[[#This Row],[Ticker]],[1]!Table2[[Symbol]:[Industry]],2,FALSE),"-")</f>
        <v>-</v>
      </c>
      <c r="D3434" t="s">
        <v>118</v>
      </c>
      <c r="E3434">
        <v>53.097964040000001</v>
      </c>
      <c r="F3434">
        <v>2.2000000000000002</v>
      </c>
      <c r="G3434">
        <v>-5.5931859894901201</v>
      </c>
      <c r="H3434">
        <v>-1.87035303188851</v>
      </c>
      <c r="I3434">
        <v>-12.2495918825592</v>
      </c>
      <c r="J3434">
        <v>1.0670674632677399</v>
      </c>
      <c r="K3434">
        <v>2.80531640952095</v>
      </c>
      <c r="L3434">
        <v>2.8492677430408602</v>
      </c>
      <c r="M3434">
        <v>15.3874106226971</v>
      </c>
      <c r="N3434">
        <v>1</v>
      </c>
      <c r="Q3434">
        <v>-0.13535727796024799</v>
      </c>
    </row>
    <row r="3435" spans="1:17" hidden="1" x14ac:dyDescent="0.3">
      <c r="A3435" t="s">
        <v>7093</v>
      </c>
      <c r="B3435" t="s">
        <v>7094</v>
      </c>
      <c r="C3435" t="str">
        <f>IFERROR(VLOOKUP(Table1[[#This Row],[Ticker]],[1]!Table2[[Symbol]:[Industry]],2,FALSE),"-")</f>
        <v>-</v>
      </c>
      <c r="D3435" t="s">
        <v>627</v>
      </c>
      <c r="E3435">
        <v>53.075000000000003</v>
      </c>
      <c r="F3435">
        <v>9.4</v>
      </c>
      <c r="G3435">
        <v>-24.005597005104999</v>
      </c>
      <c r="H3435">
        <v>0.80127880954818698</v>
      </c>
      <c r="I3435">
        <v>-2.5245594407580301</v>
      </c>
      <c r="J3435">
        <v>-6.9905831403255903</v>
      </c>
      <c r="K3435">
        <v>8.8082178613710802</v>
      </c>
      <c r="L3435">
        <v>8.3199869553716201</v>
      </c>
      <c r="M3435">
        <v>61.912345278117598</v>
      </c>
      <c r="N3435">
        <v>1.0844459175033501</v>
      </c>
      <c r="O3435">
        <v>24.680851063829699</v>
      </c>
      <c r="P3435">
        <v>44.615384615384599</v>
      </c>
      <c r="Q3435">
        <v>-1.4621077420335001E-2</v>
      </c>
    </row>
    <row r="3436" spans="1:17" hidden="1" x14ac:dyDescent="0.3">
      <c r="A3436" t="s">
        <v>7095</v>
      </c>
      <c r="B3436" t="s">
        <v>7096</v>
      </c>
      <c r="C3436" t="str">
        <f>IFERROR(VLOOKUP(Table1[[#This Row],[Ticker]],[1]!Table2[[Symbol]:[Industry]],2,FALSE),"-")</f>
        <v>-</v>
      </c>
      <c r="D3436" t="s">
        <v>552</v>
      </c>
      <c r="E3436">
        <v>52.98531105</v>
      </c>
      <c r="F3436">
        <v>36.26</v>
      </c>
      <c r="G3436">
        <v>12.5355566850549</v>
      </c>
      <c r="H3436">
        <v>3.7931564970780398</v>
      </c>
      <c r="I3436">
        <v>-0.79376700437501402</v>
      </c>
      <c r="J3436">
        <v>-3.3301111514078499</v>
      </c>
      <c r="K3436">
        <v>34.481748059938703</v>
      </c>
      <c r="L3436">
        <v>33.1512082777814</v>
      </c>
      <c r="M3436">
        <v>69.457540056347995</v>
      </c>
      <c r="N3436">
        <v>0.49305739482098399</v>
      </c>
      <c r="O3436">
        <v>30.9983452840595</v>
      </c>
      <c r="P3436">
        <v>54.891072191371101</v>
      </c>
      <c r="Q3436">
        <v>-3.0438318601306E-2</v>
      </c>
    </row>
    <row r="3437" spans="1:17" hidden="1" x14ac:dyDescent="0.3">
      <c r="A3437" t="s">
        <v>7097</v>
      </c>
      <c r="B3437" t="s">
        <v>7098</v>
      </c>
      <c r="C3437" t="str">
        <f>IFERROR(VLOOKUP(Table1[[#This Row],[Ticker]],[1]!Table2[[Symbol]:[Industry]],2,FALSE),"-")</f>
        <v>-</v>
      </c>
      <c r="D3437" t="s">
        <v>405</v>
      </c>
      <c r="E3437">
        <v>52.85</v>
      </c>
      <c r="F3437">
        <v>14.27</v>
      </c>
      <c r="G3437">
        <v>-89.937639555039993</v>
      </c>
      <c r="H3437">
        <v>8.2261700372563205</v>
      </c>
      <c r="I3437">
        <v>-19.137106723505902</v>
      </c>
      <c r="J3437">
        <v>-5.7054705344582599</v>
      </c>
      <c r="K3437">
        <v>13.5021065672641</v>
      </c>
      <c r="L3437">
        <v>16.983393648877101</v>
      </c>
      <c r="M3437">
        <v>54.284510148202301</v>
      </c>
      <c r="N3437">
        <v>1.6351206238382501</v>
      </c>
      <c r="O3437">
        <v>168.39523475823401</v>
      </c>
      <c r="P3437">
        <v>71.927710843373404</v>
      </c>
      <c r="Q3437">
        <v>1.6984104666792E-2</v>
      </c>
    </row>
    <row r="3438" spans="1:17" hidden="1" x14ac:dyDescent="0.3">
      <c r="A3438" t="s">
        <v>7099</v>
      </c>
      <c r="B3438" t="s">
        <v>7100</v>
      </c>
      <c r="C3438" t="str">
        <f>IFERROR(VLOOKUP(Table1[[#This Row],[Ticker]],[1]!Table2[[Symbol]:[Industry]],2,FALSE),"-")</f>
        <v>-</v>
      </c>
      <c r="D3438" t="s">
        <v>1199</v>
      </c>
      <c r="E3438">
        <v>52.75179</v>
      </c>
      <c r="F3438">
        <v>124</v>
      </c>
      <c r="G3438">
        <v>10.449034713416101</v>
      </c>
      <c r="H3438">
        <v>8.7683117765811502</v>
      </c>
      <c r="I3438">
        <v>44.994237551723103</v>
      </c>
      <c r="J3438">
        <v>2.4058564886721698</v>
      </c>
      <c r="K3438">
        <v>112.14775157269101</v>
      </c>
      <c r="L3438">
        <v>94.688336575065193</v>
      </c>
      <c r="M3438">
        <v>54.514396069068397</v>
      </c>
      <c r="N3438">
        <v>1.1808885357592001</v>
      </c>
      <c r="O3438">
        <v>11.3548387096774</v>
      </c>
      <c r="P3438">
        <v>77.092259354470102</v>
      </c>
      <c r="Q3438">
        <v>6.1111651444827997E-2</v>
      </c>
    </row>
    <row r="3439" spans="1:17" hidden="1" x14ac:dyDescent="0.3">
      <c r="A3439" t="s">
        <v>7101</v>
      </c>
      <c r="B3439" t="s">
        <v>7102</v>
      </c>
      <c r="C3439" t="str">
        <f>IFERROR(VLOOKUP(Table1[[#This Row],[Ticker]],[1]!Table2[[Symbol]:[Industry]],2,FALSE),"-")</f>
        <v>-</v>
      </c>
      <c r="D3439" t="s">
        <v>276</v>
      </c>
      <c r="E3439">
        <v>52.702800000000003</v>
      </c>
      <c r="F3439">
        <v>216.7</v>
      </c>
      <c r="G3439">
        <v>69.773809483542294</v>
      </c>
      <c r="H3439">
        <v>28.508701498383498</v>
      </c>
      <c r="I3439">
        <v>82.759145316630907</v>
      </c>
      <c r="J3439">
        <v>-11.1331963417623</v>
      </c>
      <c r="K3439">
        <v>191.193116878285</v>
      </c>
      <c r="L3439">
        <v>147.550707609184</v>
      </c>
      <c r="M3439">
        <v>62.027485633931903</v>
      </c>
      <c r="N3439">
        <v>1.18638902996444</v>
      </c>
      <c r="O3439">
        <v>27.734194739270901</v>
      </c>
      <c r="P3439">
        <v>156.14657210401799</v>
      </c>
    </row>
    <row r="3440" spans="1:17" hidden="1" x14ac:dyDescent="0.3">
      <c r="A3440" t="s">
        <v>7103</v>
      </c>
      <c r="B3440" t="s">
        <v>7104</v>
      </c>
      <c r="C3440" t="str">
        <f>IFERROR(VLOOKUP(Table1[[#This Row],[Ticker]],[1]!Table2[[Symbol]:[Industry]],2,FALSE),"-")</f>
        <v>-</v>
      </c>
      <c r="D3440" t="s">
        <v>72</v>
      </c>
      <c r="E3440">
        <v>52.676000000000002</v>
      </c>
      <c r="F3440">
        <v>24.41</v>
      </c>
      <c r="G3440">
        <v>62.868985757271503</v>
      </c>
      <c r="H3440">
        <v>-0.55821883566374397</v>
      </c>
      <c r="I3440">
        <v>50.811512064649797</v>
      </c>
      <c r="J3440">
        <v>-5.0457151954576398</v>
      </c>
      <c r="K3440">
        <v>25.409805998608299</v>
      </c>
      <c r="L3440">
        <v>20.964216264505499</v>
      </c>
      <c r="M3440">
        <v>48.6754914840918</v>
      </c>
      <c r="N3440">
        <v>0.54764957507501499</v>
      </c>
      <c r="O3440">
        <v>20.8521097910692</v>
      </c>
      <c r="P3440">
        <v>156.947368421052</v>
      </c>
      <c r="Q3440">
        <v>6.5202714427319994E-2</v>
      </c>
    </row>
    <row r="3441" spans="1:17" hidden="1" x14ac:dyDescent="0.3">
      <c r="A3441" t="s">
        <v>7105</v>
      </c>
      <c r="B3441" t="s">
        <v>7106</v>
      </c>
      <c r="C3441" t="str">
        <f>IFERROR(VLOOKUP(Table1[[#This Row],[Ticker]],[1]!Table2[[Symbol]:[Industry]],2,FALSE),"-")</f>
        <v>-</v>
      </c>
      <c r="D3441" t="s">
        <v>2686</v>
      </c>
      <c r="E3441">
        <v>52.675642000000003</v>
      </c>
      <c r="F3441">
        <v>71.069999999999993</v>
      </c>
      <c r="G3441">
        <v>107.94546303166599</v>
      </c>
      <c r="H3441">
        <v>4.2948698947009296</v>
      </c>
      <c r="I3441">
        <v>37.755860484557203</v>
      </c>
      <c r="J3441">
        <v>-1.37761038644995</v>
      </c>
      <c r="K3441">
        <v>68.962695489360101</v>
      </c>
      <c r="L3441">
        <v>53.995751465407999</v>
      </c>
      <c r="M3441">
        <v>48.074805988569203</v>
      </c>
      <c r="N3441">
        <v>0.60278108093054406</v>
      </c>
      <c r="O3441">
        <v>16.068664696777802</v>
      </c>
      <c r="P3441">
        <v>181.46534653465301</v>
      </c>
      <c r="Q3441">
        <v>0.143076780796834</v>
      </c>
    </row>
    <row r="3442" spans="1:17" hidden="1" x14ac:dyDescent="0.3">
      <c r="A3442" t="s">
        <v>7107</v>
      </c>
      <c r="B3442" t="s">
        <v>7108</v>
      </c>
      <c r="C3442" t="str">
        <f>IFERROR(VLOOKUP(Table1[[#This Row],[Ticker]],[1]!Table2[[Symbol]:[Industry]],2,FALSE),"-")</f>
        <v>-</v>
      </c>
      <c r="D3442" t="s">
        <v>627</v>
      </c>
      <c r="E3442">
        <v>52.612139999999997</v>
      </c>
      <c r="F3442">
        <v>3.56</v>
      </c>
      <c r="G3442">
        <v>34.269222327579001</v>
      </c>
      <c r="H3442">
        <v>-3.58980955414291</v>
      </c>
      <c r="I3442">
        <v>-54.579901046805603</v>
      </c>
      <c r="J3442">
        <v>1.9872518375093799</v>
      </c>
      <c r="K3442">
        <v>3.68048510789064</v>
      </c>
      <c r="L3442">
        <v>3.72322923563148</v>
      </c>
      <c r="M3442">
        <v>44.400600940775099</v>
      </c>
      <c r="N3442">
        <v>0.82640588402988302</v>
      </c>
      <c r="O3442">
        <v>114.887640449438</v>
      </c>
      <c r="P3442">
        <v>63.302752293577903</v>
      </c>
      <c r="Q3442">
        <v>9.0407728625409994E-2</v>
      </c>
    </row>
    <row r="3443" spans="1:17" hidden="1" x14ac:dyDescent="0.3">
      <c r="A3443" t="s">
        <v>7109</v>
      </c>
      <c r="B3443" t="s">
        <v>7110</v>
      </c>
      <c r="C3443" t="str">
        <f>IFERROR(VLOOKUP(Table1[[#This Row],[Ticker]],[1]!Table2[[Symbol]:[Industry]],2,FALSE),"-")</f>
        <v>-</v>
      </c>
      <c r="D3443" t="s">
        <v>118</v>
      </c>
      <c r="E3443">
        <v>52.567680000000003</v>
      </c>
      <c r="F3443">
        <v>8.2200000000000006</v>
      </c>
      <c r="G3443">
        <v>-39.879516950814498</v>
      </c>
      <c r="H3443">
        <v>-7.71520470693532</v>
      </c>
      <c r="I3443">
        <v>-39.399413241927597</v>
      </c>
      <c r="J3443">
        <v>-3.8362092542443702</v>
      </c>
      <c r="K3443">
        <v>8.8825087250244703</v>
      </c>
      <c r="L3443">
        <v>9.6903501681330795</v>
      </c>
      <c r="M3443">
        <v>36.621268144137801</v>
      </c>
      <c r="N3443">
        <v>1.8780700033208699</v>
      </c>
      <c r="O3443">
        <v>86.1313868613138</v>
      </c>
      <c r="P3443">
        <v>2.1118012422360199</v>
      </c>
      <c r="Q3443">
        <v>6.5924351666000005E-4</v>
      </c>
    </row>
    <row r="3444" spans="1:17" hidden="1" x14ac:dyDescent="0.3">
      <c r="A3444" t="s">
        <v>7111</v>
      </c>
      <c r="B3444" t="s">
        <v>7112</v>
      </c>
      <c r="C3444" t="str">
        <f>IFERROR(VLOOKUP(Table1[[#This Row],[Ticker]],[1]!Table2[[Symbol]:[Industry]],2,FALSE),"-")</f>
        <v>-</v>
      </c>
      <c r="D3444" t="s">
        <v>138</v>
      </c>
      <c r="E3444">
        <v>52.428219300000002</v>
      </c>
      <c r="F3444">
        <v>154.85</v>
      </c>
      <c r="G3444">
        <v>51.024609568884699</v>
      </c>
      <c r="H3444">
        <v>-6.85506484679546</v>
      </c>
      <c r="I3444">
        <v>30.648522679206</v>
      </c>
      <c r="J3444">
        <v>-6.6320809255359396</v>
      </c>
      <c r="K3444">
        <v>156.005781286294</v>
      </c>
      <c r="L3444">
        <v>129.12560633307001</v>
      </c>
      <c r="M3444">
        <v>46.944593556988202</v>
      </c>
      <c r="N3444">
        <v>1.95983157490187</v>
      </c>
      <c r="O3444">
        <v>16.241524055537599</v>
      </c>
      <c r="P3444">
        <v>96.012658227848107</v>
      </c>
      <c r="Q3444">
        <v>9.8574184091698006E-2</v>
      </c>
    </row>
    <row r="3445" spans="1:17" hidden="1" x14ac:dyDescent="0.3">
      <c r="A3445" t="s">
        <v>7113</v>
      </c>
      <c r="B3445" t="s">
        <v>7114</v>
      </c>
      <c r="C3445" t="str">
        <f>IFERROR(VLOOKUP(Table1[[#This Row],[Ticker]],[1]!Table2[[Symbol]:[Industry]],2,FALSE),"-")</f>
        <v>-</v>
      </c>
      <c r="D3445" t="s">
        <v>21</v>
      </c>
      <c r="E3445">
        <v>52.285896000000001</v>
      </c>
      <c r="F3445">
        <v>1.51</v>
      </c>
      <c r="G3445">
        <v>-85.265414023969896</v>
      </c>
      <c r="H3445">
        <v>-15.5052959716028</v>
      </c>
      <c r="I3445">
        <v>-76.255048733534295</v>
      </c>
      <c r="J3445">
        <v>-2.5072536569961001</v>
      </c>
      <c r="K3445">
        <v>1.7763994572653701</v>
      </c>
      <c r="L3445">
        <v>2.5930773302749999</v>
      </c>
      <c r="M3445">
        <v>34.625085953313899</v>
      </c>
      <c r="N3445">
        <v>0.64552953320717799</v>
      </c>
      <c r="O3445">
        <v>250.993377483443</v>
      </c>
      <c r="P3445">
        <v>0.66666666666665897</v>
      </c>
      <c r="Q3445">
        <v>0.11571651210488799</v>
      </c>
    </row>
    <row r="3446" spans="1:17" hidden="1" x14ac:dyDescent="0.3">
      <c r="A3446" t="s">
        <v>7115</v>
      </c>
      <c r="B3446" t="s">
        <v>7116</v>
      </c>
      <c r="C3446" t="str">
        <f>IFERROR(VLOOKUP(Table1[[#This Row],[Ticker]],[1]!Table2[[Symbol]:[Industry]],2,FALSE),"-")</f>
        <v>-</v>
      </c>
      <c r="D3446" t="s">
        <v>4484</v>
      </c>
      <c r="E3446">
        <v>52.239472499999998</v>
      </c>
      <c r="F3446">
        <v>74.760000000000005</v>
      </c>
      <c r="G3446">
        <v>10.7047877910104</v>
      </c>
      <c r="H3446">
        <v>11.4932261799252</v>
      </c>
      <c r="I3446">
        <v>14.7200378185237</v>
      </c>
      <c r="J3446">
        <v>-6.6934623612770903</v>
      </c>
      <c r="K3446">
        <v>67.406986443443898</v>
      </c>
      <c r="L3446">
        <v>60.634107964934501</v>
      </c>
      <c r="M3446">
        <v>52.236331097618297</v>
      </c>
      <c r="N3446">
        <v>2.4324672712322699</v>
      </c>
      <c r="O3446">
        <v>20.906902086677299</v>
      </c>
      <c r="P3446">
        <v>95.093945720250503</v>
      </c>
      <c r="Q3446">
        <v>0.12316257868759301</v>
      </c>
    </row>
    <row r="3447" spans="1:17" hidden="1" x14ac:dyDescent="0.3">
      <c r="A3447" t="s">
        <v>7117</v>
      </c>
      <c r="B3447" t="s">
        <v>7118</v>
      </c>
      <c r="C3447" t="str">
        <f>IFERROR(VLOOKUP(Table1[[#This Row],[Ticker]],[1]!Table2[[Symbol]:[Industry]],2,FALSE),"-")</f>
        <v>-</v>
      </c>
      <c r="D3447" t="s">
        <v>138</v>
      </c>
      <c r="E3447">
        <v>52.232596000000001</v>
      </c>
      <c r="F3447">
        <v>37.92</v>
      </c>
      <c r="G3447">
        <v>157.15514927928399</v>
      </c>
      <c r="H3447">
        <v>26.683605438143399</v>
      </c>
      <c r="I3447">
        <v>15.4259942903939</v>
      </c>
      <c r="J3447">
        <v>9.7445983606400404</v>
      </c>
      <c r="K3447">
        <v>31.314082324850499</v>
      </c>
      <c r="L3447">
        <v>27.632547471014799</v>
      </c>
      <c r="M3447">
        <v>91.967638950044602</v>
      </c>
      <c r="N3447">
        <v>0.90850762967551202</v>
      </c>
      <c r="O3447">
        <v>18.539029535864898</v>
      </c>
      <c r="P3447">
        <v>235.57522123893801</v>
      </c>
      <c r="Q3447">
        <v>0.13294716074465401</v>
      </c>
    </row>
    <row r="3448" spans="1:17" hidden="1" x14ac:dyDescent="0.3">
      <c r="A3448" t="s">
        <v>7119</v>
      </c>
      <c r="B3448" t="s">
        <v>7120</v>
      </c>
      <c r="C3448" t="str">
        <f>IFERROR(VLOOKUP(Table1[[#This Row],[Ticker]],[1]!Table2[[Symbol]:[Industry]],2,FALSE),"-")</f>
        <v>-</v>
      </c>
      <c r="D3448" t="s">
        <v>535</v>
      </c>
      <c r="E3448">
        <v>52.185169109999997</v>
      </c>
      <c r="F3448">
        <v>14.21</v>
      </c>
      <c r="G3448">
        <v>156.88849473473101</v>
      </c>
      <c r="H3448">
        <v>2.64289620641734</v>
      </c>
      <c r="I3448">
        <v>151.257029830899</v>
      </c>
      <c r="J3448">
        <v>-8.22748883583</v>
      </c>
      <c r="K3448">
        <v>12.6605652466067</v>
      </c>
      <c r="L3448">
        <v>9.2453723567346504</v>
      </c>
      <c r="M3448">
        <v>53.423917819046302</v>
      </c>
      <c r="N3448">
        <v>0.83195109699896697</v>
      </c>
      <c r="O3448">
        <v>12.8782547501759</v>
      </c>
      <c r="P3448">
        <v>294.97135505170598</v>
      </c>
      <c r="Q3448">
        <v>1.3665376495190999E-2</v>
      </c>
    </row>
    <row r="3449" spans="1:17" hidden="1" x14ac:dyDescent="0.3">
      <c r="A3449" t="s">
        <v>7121</v>
      </c>
      <c r="B3449" t="s">
        <v>7122</v>
      </c>
      <c r="C3449" t="str">
        <f>IFERROR(VLOOKUP(Table1[[#This Row],[Ticker]],[1]!Table2[[Symbol]:[Industry]],2,FALSE),"-")</f>
        <v>-</v>
      </c>
      <c r="D3449" t="s">
        <v>2643</v>
      </c>
      <c r="E3449">
        <v>52.130159999999997</v>
      </c>
      <c r="F3449">
        <v>42.5</v>
      </c>
      <c r="G3449">
        <v>-69.174375036421395</v>
      </c>
      <c r="H3449">
        <v>-3.26940091704052</v>
      </c>
      <c r="I3449">
        <v>-29.620076009958801</v>
      </c>
      <c r="J3449">
        <v>-2.8830273086318199</v>
      </c>
      <c r="K3449">
        <v>43.241015218451999</v>
      </c>
      <c r="L3449">
        <v>47.511292786624303</v>
      </c>
      <c r="M3449">
        <v>52.4215276180933</v>
      </c>
      <c r="N3449">
        <v>0.63365570599613097</v>
      </c>
      <c r="O3449">
        <v>68.941176470588204</v>
      </c>
      <c r="P3449">
        <v>4.6540261019453402</v>
      </c>
    </row>
    <row r="3450" spans="1:17" hidden="1" x14ac:dyDescent="0.3">
      <c r="A3450" t="s">
        <v>7123</v>
      </c>
      <c r="B3450" t="s">
        <v>7124</v>
      </c>
      <c r="C3450" t="str">
        <f>IFERROR(VLOOKUP(Table1[[#This Row],[Ticker]],[1]!Table2[[Symbol]:[Industry]],2,FALSE),"-")</f>
        <v>-</v>
      </c>
      <c r="D3450" t="s">
        <v>7125</v>
      </c>
      <c r="E3450">
        <v>51.8250168</v>
      </c>
      <c r="F3450">
        <v>59.39</v>
      </c>
      <c r="G3450">
        <v>-20.756410549408201</v>
      </c>
      <c r="H3450">
        <v>5.6686735640065997</v>
      </c>
      <c r="I3450">
        <v>-28.935840808734898</v>
      </c>
      <c r="J3450">
        <v>-2.3031953305749102</v>
      </c>
      <c r="K3450">
        <v>61.444909132860097</v>
      </c>
      <c r="L3450">
        <v>62.952651078444802</v>
      </c>
      <c r="M3450">
        <v>50.2172350215289</v>
      </c>
      <c r="N3450">
        <v>0.83507485678776305</v>
      </c>
      <c r="O3450">
        <v>55.5985856204748</v>
      </c>
      <c r="P3450">
        <v>21.204081632653001</v>
      </c>
      <c r="Q3450">
        <v>-6.0035459230829001E-2</v>
      </c>
    </row>
    <row r="3451" spans="1:17" hidden="1" x14ac:dyDescent="0.3">
      <c r="A3451" t="s">
        <v>7126</v>
      </c>
      <c r="B3451" t="s">
        <v>7127</v>
      </c>
      <c r="C3451" t="str">
        <f>IFERROR(VLOOKUP(Table1[[#This Row],[Ticker]],[1]!Table2[[Symbol]:[Industry]],2,FALSE),"-")</f>
        <v>-</v>
      </c>
      <c r="D3451" t="s">
        <v>603</v>
      </c>
      <c r="E3451">
        <v>51.723907500000003</v>
      </c>
      <c r="F3451">
        <v>13.74</v>
      </c>
      <c r="G3451">
        <v>328.96647003400102</v>
      </c>
      <c r="H3451">
        <v>61.3873593956287</v>
      </c>
      <c r="I3451">
        <v>74.472695601609701</v>
      </c>
      <c r="J3451">
        <v>18.203702053959599</v>
      </c>
      <c r="K3451">
        <v>9.4141436656208395</v>
      </c>
      <c r="L3451">
        <v>6.6869912861370802</v>
      </c>
      <c r="M3451">
        <v>97.454707716349802</v>
      </c>
      <c r="N3451">
        <v>2.0872102977789302</v>
      </c>
      <c r="O3451">
        <v>1.9650655021834</v>
      </c>
      <c r="P3451">
        <v>358</v>
      </c>
      <c r="Q3451">
        <v>0.1559119097211</v>
      </c>
    </row>
    <row r="3452" spans="1:17" hidden="1" x14ac:dyDescent="0.3">
      <c r="A3452" t="s">
        <v>7128</v>
      </c>
      <c r="B3452" t="s">
        <v>7129</v>
      </c>
      <c r="C3452" t="str">
        <f>IFERROR(VLOOKUP(Table1[[#This Row],[Ticker]],[1]!Table2[[Symbol]:[Industry]],2,FALSE),"-")</f>
        <v>-</v>
      </c>
      <c r="D3452" t="s">
        <v>276</v>
      </c>
      <c r="E3452">
        <v>51.674878831999997</v>
      </c>
      <c r="F3452">
        <v>94.36</v>
      </c>
      <c r="G3452">
        <v>63.655871708495603</v>
      </c>
      <c r="H3452">
        <v>4.2633566016138396</v>
      </c>
      <c r="I3452">
        <v>-14.2255801688753</v>
      </c>
      <c r="J3452">
        <v>11.3275025223271</v>
      </c>
      <c r="K3452">
        <v>83.176245866833298</v>
      </c>
      <c r="L3452">
        <v>77.206236914244002</v>
      </c>
      <c r="M3452">
        <v>80.924300560266104</v>
      </c>
      <c r="N3452">
        <v>1.32928706810361</v>
      </c>
      <c r="O3452">
        <v>20.8139041966935</v>
      </c>
      <c r="P3452">
        <v>115.68</v>
      </c>
      <c r="Q3452">
        <v>6.6289445772150998E-2</v>
      </c>
    </row>
    <row r="3453" spans="1:17" hidden="1" x14ac:dyDescent="0.3">
      <c r="A3453" t="s">
        <v>7130</v>
      </c>
      <c r="B3453" t="s">
        <v>7131</v>
      </c>
      <c r="C3453" t="str">
        <f>IFERROR(VLOOKUP(Table1[[#This Row],[Ticker]],[1]!Table2[[Symbol]:[Industry]],2,FALSE),"-")</f>
        <v>-</v>
      </c>
      <c r="D3453" t="s">
        <v>405</v>
      </c>
      <c r="E3453">
        <v>51.6013953</v>
      </c>
      <c r="F3453">
        <v>169</v>
      </c>
      <c r="G3453">
        <v>-21.595513437073301</v>
      </c>
      <c r="H3453">
        <v>-8.5686724812604709</v>
      </c>
      <c r="I3453">
        <v>-16.525120499000199</v>
      </c>
      <c r="J3453">
        <v>4.5845016938121601</v>
      </c>
      <c r="K3453">
        <v>184.91572524568099</v>
      </c>
      <c r="L3453">
        <v>200.29189428310599</v>
      </c>
      <c r="M3453">
        <v>46.130821676663501</v>
      </c>
      <c r="N3453">
        <v>0.33518844357554001</v>
      </c>
      <c r="O3453">
        <v>61.775147928994002</v>
      </c>
      <c r="P3453">
        <v>12.7418278852568</v>
      </c>
      <c r="Q3453">
        <v>2.2421553024278999E-2</v>
      </c>
    </row>
    <row r="3454" spans="1:17" hidden="1" x14ac:dyDescent="0.3">
      <c r="A3454" t="s">
        <v>7132</v>
      </c>
      <c r="B3454" t="s">
        <v>7133</v>
      </c>
      <c r="C3454" t="str">
        <f>IFERROR(VLOOKUP(Table1[[#This Row],[Ticker]],[1]!Table2[[Symbol]:[Industry]],2,FALSE),"-")</f>
        <v>-</v>
      </c>
      <c r="D3454" t="s">
        <v>474</v>
      </c>
      <c r="E3454">
        <v>51.566803739999997</v>
      </c>
      <c r="F3454">
        <v>5</v>
      </c>
      <c r="G3454">
        <v>98.2391973067283</v>
      </c>
      <c r="H3454">
        <v>1.64052395259079</v>
      </c>
      <c r="I3454">
        <v>57.60194730229</v>
      </c>
      <c r="J3454">
        <v>-4.12052250995061</v>
      </c>
      <c r="K3454">
        <v>4.9677298547763602</v>
      </c>
      <c r="L3454">
        <v>3.8823409734786098</v>
      </c>
      <c r="M3454">
        <v>21.747121105242801</v>
      </c>
      <c r="N3454">
        <v>0.46985255662313902</v>
      </c>
      <c r="O3454">
        <v>23.4</v>
      </c>
      <c r="P3454">
        <v>180.89887640449399</v>
      </c>
      <c r="Q3454">
        <v>8.7806973032185001E-2</v>
      </c>
    </row>
    <row r="3455" spans="1:17" hidden="1" x14ac:dyDescent="0.3">
      <c r="A3455" t="s">
        <v>7134</v>
      </c>
      <c r="B3455" t="s">
        <v>7135</v>
      </c>
      <c r="C3455" t="str">
        <f>IFERROR(VLOOKUP(Table1[[#This Row],[Ticker]],[1]!Table2[[Symbol]:[Industry]],2,FALSE),"-")</f>
        <v>-</v>
      </c>
      <c r="D3455" t="s">
        <v>627</v>
      </c>
      <c r="E3455">
        <v>51.532275237999997</v>
      </c>
      <c r="F3455">
        <v>0.82</v>
      </c>
      <c r="G3455">
        <v>-55.159656092124997</v>
      </c>
      <c r="H3455">
        <v>4.3831399863460598</v>
      </c>
      <c r="I3455">
        <v>-62.159331442336601</v>
      </c>
      <c r="J3455">
        <v>-4.0324525959881496</v>
      </c>
      <c r="K3455">
        <v>0.84789410017629896</v>
      </c>
      <c r="L3455">
        <v>1.0561099018015301</v>
      </c>
      <c r="M3455">
        <v>40.273078467283902</v>
      </c>
      <c r="N3455">
        <v>1.22760323136623</v>
      </c>
      <c r="O3455">
        <v>143.90243902438999</v>
      </c>
      <c r="P3455">
        <v>12.3287671232876</v>
      </c>
      <c r="Q3455">
        <v>6.1405064432894001E-2</v>
      </c>
    </row>
    <row r="3456" spans="1:17" hidden="1" x14ac:dyDescent="0.3">
      <c r="A3456" t="s">
        <v>7136</v>
      </c>
      <c r="B3456" t="s">
        <v>7137</v>
      </c>
      <c r="C3456" t="str">
        <f>IFERROR(VLOOKUP(Table1[[#This Row],[Ticker]],[1]!Table2[[Symbol]:[Industry]],2,FALSE),"-")</f>
        <v>-</v>
      </c>
      <c r="D3456" t="s">
        <v>535</v>
      </c>
      <c r="E3456">
        <v>51.496716499999998</v>
      </c>
      <c r="F3456">
        <v>178.5</v>
      </c>
      <c r="G3456">
        <v>113.526600486508</v>
      </c>
      <c r="H3456">
        <v>-20.927455419186</v>
      </c>
      <c r="I3456">
        <v>8.6740626092204298</v>
      </c>
      <c r="J3456">
        <v>4.4263243161858199</v>
      </c>
      <c r="K3456">
        <v>187.21466454589799</v>
      </c>
      <c r="L3456">
        <v>155.50691847113799</v>
      </c>
      <c r="M3456">
        <v>35.207062932334502</v>
      </c>
      <c r="N3456">
        <v>0.38791676952411203</v>
      </c>
      <c r="O3456">
        <v>49.2156862745098</v>
      </c>
      <c r="P3456">
        <v>162.5</v>
      </c>
      <c r="Q3456">
        <v>8.6551441473783006E-2</v>
      </c>
    </row>
    <row r="3457" spans="1:17" hidden="1" x14ac:dyDescent="0.3">
      <c r="A3457" t="s">
        <v>7138</v>
      </c>
      <c r="B3457" t="s">
        <v>7139</v>
      </c>
      <c r="C3457" t="str">
        <f>IFERROR(VLOOKUP(Table1[[#This Row],[Ticker]],[1]!Table2[[Symbol]:[Industry]],2,FALSE),"-")</f>
        <v>-</v>
      </c>
      <c r="D3457" t="s">
        <v>257</v>
      </c>
      <c r="E3457">
        <v>51.401600000000002</v>
      </c>
      <c r="F3457">
        <v>780</v>
      </c>
      <c r="G3457">
        <v>-37.5271949120336</v>
      </c>
      <c r="H3457">
        <v>15.5503223585917</v>
      </c>
      <c r="I3457">
        <v>-7.7540380237775297</v>
      </c>
      <c r="J3457">
        <v>-15.304606841446001</v>
      </c>
      <c r="K3457">
        <v>736.905053568178</v>
      </c>
      <c r="L3457">
        <v>752.24064323458504</v>
      </c>
      <c r="M3457">
        <v>58.957438170094299</v>
      </c>
      <c r="N3457">
        <v>4.7426621506339002</v>
      </c>
      <c r="O3457">
        <v>30.769230769230699</v>
      </c>
      <c r="P3457">
        <v>30</v>
      </c>
      <c r="Q3457">
        <v>0.12276009198653499</v>
      </c>
    </row>
    <row r="3458" spans="1:17" hidden="1" x14ac:dyDescent="0.3">
      <c r="A3458" t="s">
        <v>7140</v>
      </c>
      <c r="B3458" t="s">
        <v>7141</v>
      </c>
      <c r="C3458" t="str">
        <f>IFERROR(VLOOKUP(Table1[[#This Row],[Ticker]],[1]!Table2[[Symbol]:[Industry]],2,FALSE),"-")</f>
        <v>-</v>
      </c>
      <c r="D3458" t="s">
        <v>2943</v>
      </c>
      <c r="E3458">
        <v>51.226573332000001</v>
      </c>
      <c r="F3458">
        <v>38</v>
      </c>
      <c r="G3458">
        <v>-62.132121515294699</v>
      </c>
      <c r="H3458">
        <v>-14.5896520986241</v>
      </c>
      <c r="I3458">
        <v>-50.4758678368161</v>
      </c>
      <c r="J3458">
        <v>-7.4469218319583899</v>
      </c>
      <c r="K3458">
        <v>42.472618118669601</v>
      </c>
      <c r="L3458">
        <v>49.894834635650803</v>
      </c>
      <c r="M3458">
        <v>22.3747001947043</v>
      </c>
      <c r="N3458">
        <v>0.71796576366960196</v>
      </c>
      <c r="O3458">
        <v>116.947368421052</v>
      </c>
      <c r="P3458">
        <v>5.5262427103582397</v>
      </c>
      <c r="Q3458">
        <v>6.6336660873222E-2</v>
      </c>
    </row>
    <row r="3459" spans="1:17" hidden="1" x14ac:dyDescent="0.3">
      <c r="A3459" t="s">
        <v>7142</v>
      </c>
      <c r="B3459" t="s">
        <v>7143</v>
      </c>
      <c r="C3459" t="str">
        <f>IFERROR(VLOOKUP(Table1[[#This Row],[Ticker]],[1]!Table2[[Symbol]:[Industry]],2,FALSE),"-")</f>
        <v>-</v>
      </c>
      <c r="D3459" t="s">
        <v>46</v>
      </c>
      <c r="E3459">
        <v>51.225020000000001</v>
      </c>
      <c r="F3459">
        <v>270.7</v>
      </c>
      <c r="G3459">
        <v>222.47926058068299</v>
      </c>
      <c r="H3459">
        <v>-8.0181460404110094</v>
      </c>
      <c r="I3459">
        <v>188.31169786918301</v>
      </c>
      <c r="J3459">
        <v>-10.305704164301</v>
      </c>
      <c r="K3459">
        <v>246.738008289861</v>
      </c>
      <c r="L3459">
        <v>154.562054903155</v>
      </c>
      <c r="M3459">
        <v>24.419020620894901</v>
      </c>
      <c r="N3459">
        <v>0.44733044733044702</v>
      </c>
      <c r="O3459">
        <v>29.035833025489399</v>
      </c>
      <c r="P3459">
        <v>269.05248807089299</v>
      </c>
    </row>
    <row r="3460" spans="1:17" hidden="1" x14ac:dyDescent="0.3">
      <c r="A3460" t="s">
        <v>7144</v>
      </c>
      <c r="B3460" t="s">
        <v>7145</v>
      </c>
      <c r="C3460" t="str">
        <f>IFERROR(VLOOKUP(Table1[[#This Row],[Ticker]],[1]!Table2[[Symbol]:[Industry]],2,FALSE),"-")</f>
        <v>-</v>
      </c>
      <c r="D3460" t="s">
        <v>627</v>
      </c>
      <c r="E3460">
        <v>51.218141959999997</v>
      </c>
      <c r="F3460">
        <v>299.75</v>
      </c>
      <c r="G3460">
        <v>1.2925569905227901</v>
      </c>
      <c r="H3460">
        <v>-9.27794949778602</v>
      </c>
      <c r="I3460">
        <v>-15.144651337165699</v>
      </c>
      <c r="J3460">
        <v>-6.3812781831945404</v>
      </c>
      <c r="K3460">
        <v>306.30907897156999</v>
      </c>
      <c r="L3460">
        <v>287.85808598477598</v>
      </c>
      <c r="M3460">
        <v>54.520177847694598</v>
      </c>
      <c r="N3460">
        <v>0.61113129098038599</v>
      </c>
      <c r="O3460">
        <v>37.114261884904003</v>
      </c>
      <c r="P3460">
        <v>42.196394686906999</v>
      </c>
      <c r="Q3460">
        <v>-2.1794128887826999E-2</v>
      </c>
    </row>
    <row r="3461" spans="1:17" hidden="1" x14ac:dyDescent="0.3">
      <c r="A3461" t="s">
        <v>7146</v>
      </c>
      <c r="B3461" t="s">
        <v>7147</v>
      </c>
      <c r="C3461" t="str">
        <f>IFERROR(VLOOKUP(Table1[[#This Row],[Ticker]],[1]!Table2[[Symbol]:[Industry]],2,FALSE),"-")</f>
        <v>-</v>
      </c>
      <c r="D3461" t="s">
        <v>101</v>
      </c>
      <c r="E3461">
        <v>51.186124</v>
      </c>
      <c r="F3461">
        <v>37.049999999999997</v>
      </c>
      <c r="G3461">
        <v>479.34085427045397</v>
      </c>
      <c r="H3461">
        <v>-21.4173759612436</v>
      </c>
      <c r="I3461">
        <v>136.52585557527601</v>
      </c>
      <c r="J3461">
        <v>3.4158232660808099</v>
      </c>
      <c r="K3461">
        <v>35.793179882028497</v>
      </c>
      <c r="L3461">
        <v>22.324686820515002</v>
      </c>
      <c r="M3461">
        <v>47.325074731804797</v>
      </c>
      <c r="N3461">
        <v>0.77531199415174101</v>
      </c>
      <c r="O3461">
        <v>52.037786774628799</v>
      </c>
      <c r="P3461">
        <v>565.17055655296201</v>
      </c>
      <c r="Q3461">
        <v>8.3944844952646994E-2</v>
      </c>
    </row>
    <row r="3462" spans="1:17" hidden="1" x14ac:dyDescent="0.3">
      <c r="A3462" t="s">
        <v>7148</v>
      </c>
      <c r="B3462" t="s">
        <v>7149</v>
      </c>
      <c r="C3462" t="str">
        <f>IFERROR(VLOOKUP(Table1[[#This Row],[Ticker]],[1]!Table2[[Symbol]:[Industry]],2,FALSE),"-")</f>
        <v>-</v>
      </c>
      <c r="D3462" t="s">
        <v>124</v>
      </c>
      <c r="E3462">
        <v>51.136000000000003</v>
      </c>
      <c r="F3462">
        <v>46</v>
      </c>
      <c r="G3462">
        <v>27.375854597074799</v>
      </c>
      <c r="H3462">
        <v>-0.77451493876952804</v>
      </c>
      <c r="I3462">
        <v>-1.6227064146183801</v>
      </c>
      <c r="J3462">
        <v>2.2296760799336202</v>
      </c>
      <c r="K3462">
        <v>45.658567330380102</v>
      </c>
      <c r="L3462">
        <v>41.798504665438898</v>
      </c>
      <c r="M3462">
        <v>59.014484695859402</v>
      </c>
      <c r="N3462">
        <v>0.232602978703359</v>
      </c>
      <c r="O3462">
        <v>28.260869565217298</v>
      </c>
      <c r="P3462">
        <v>76.923076923076906</v>
      </c>
      <c r="Q3462">
        <v>8.1955754985613E-2</v>
      </c>
    </row>
    <row r="3463" spans="1:17" hidden="1" x14ac:dyDescent="0.3">
      <c r="A3463" t="s">
        <v>7150</v>
      </c>
      <c r="B3463" t="s">
        <v>7151</v>
      </c>
      <c r="C3463" t="str">
        <f>IFERROR(VLOOKUP(Table1[[#This Row],[Ticker]],[1]!Table2[[Symbol]:[Industry]],2,FALSE),"-")</f>
        <v>-</v>
      </c>
      <c r="D3463" t="s">
        <v>627</v>
      </c>
      <c r="E3463">
        <v>51.089388167999999</v>
      </c>
      <c r="F3463">
        <v>47.51</v>
      </c>
      <c r="G3463">
        <v>-11.8117189618045</v>
      </c>
      <c r="H3463">
        <v>-4.4347540274638497</v>
      </c>
      <c r="I3463">
        <v>-29.464682284555099</v>
      </c>
      <c r="J3463">
        <v>-3.03315632575592</v>
      </c>
      <c r="K3463">
        <v>49.299170843018402</v>
      </c>
      <c r="L3463">
        <v>50.167363548574599</v>
      </c>
      <c r="M3463">
        <v>34.767128131849802</v>
      </c>
      <c r="N3463">
        <v>1.35118514639049</v>
      </c>
      <c r="O3463">
        <v>48.768680277836197</v>
      </c>
      <c r="P3463">
        <v>27.543624161073801</v>
      </c>
      <c r="Q3463">
        <v>0.13488459656964699</v>
      </c>
    </row>
    <row r="3464" spans="1:17" hidden="1" x14ac:dyDescent="0.3">
      <c r="A3464" t="s">
        <v>7152</v>
      </c>
      <c r="B3464" t="s">
        <v>7153</v>
      </c>
      <c r="C3464" t="str">
        <f>IFERROR(VLOOKUP(Table1[[#This Row],[Ticker]],[1]!Table2[[Symbol]:[Industry]],2,FALSE),"-")</f>
        <v>-</v>
      </c>
      <c r="D3464" t="s">
        <v>1518</v>
      </c>
      <c r="E3464">
        <v>50.967194999999997</v>
      </c>
      <c r="F3464">
        <v>111.55</v>
      </c>
      <c r="G3464">
        <v>-17.483529965998901</v>
      </c>
      <c r="H3464">
        <v>3.0422613564130798</v>
      </c>
      <c r="I3464">
        <v>11.1350281246467</v>
      </c>
      <c r="J3464">
        <v>-0.58417673391918201</v>
      </c>
      <c r="K3464">
        <v>104.146312522488</v>
      </c>
      <c r="L3464">
        <v>97.853397232711799</v>
      </c>
      <c r="M3464">
        <v>99.999996782331607</v>
      </c>
      <c r="N3464">
        <v>0.65677179962894205</v>
      </c>
      <c r="O3464">
        <v>0</v>
      </c>
      <c r="P3464">
        <v>23.601108033241001</v>
      </c>
    </row>
    <row r="3465" spans="1:17" hidden="1" x14ac:dyDescent="0.3">
      <c r="A3465" t="s">
        <v>7154</v>
      </c>
      <c r="B3465" t="s">
        <v>7155</v>
      </c>
      <c r="C3465" t="str">
        <f>IFERROR(VLOOKUP(Table1[[#This Row],[Ticker]],[1]!Table2[[Symbol]:[Industry]],2,FALSE),"-")</f>
        <v>-</v>
      </c>
      <c r="D3465" t="s">
        <v>1489</v>
      </c>
      <c r="E3465">
        <v>50.953164999999998</v>
      </c>
      <c r="F3465">
        <v>55.66</v>
      </c>
      <c r="G3465">
        <v>-14.7419488571693</v>
      </c>
      <c r="H3465">
        <v>6.66249274246558</v>
      </c>
      <c r="I3465">
        <v>3.61316930934104</v>
      </c>
      <c r="J3465">
        <v>-12.682537389656799</v>
      </c>
      <c r="K3465">
        <v>51.637277180755497</v>
      </c>
      <c r="L3465">
        <v>49.225134345523401</v>
      </c>
      <c r="M3465">
        <v>54.016685815879001</v>
      </c>
      <c r="N3465">
        <v>2.0102708322821599</v>
      </c>
      <c r="O3465">
        <v>64.840100610851593</v>
      </c>
      <c r="P3465">
        <v>50.4324324324324</v>
      </c>
      <c r="Q3465">
        <v>-5.3386519312649998E-3</v>
      </c>
    </row>
    <row r="3466" spans="1:17" hidden="1" x14ac:dyDescent="0.3">
      <c r="A3466" t="s">
        <v>7156</v>
      </c>
      <c r="B3466" t="s">
        <v>7157</v>
      </c>
      <c r="C3466" t="str">
        <f>IFERROR(VLOOKUP(Table1[[#This Row],[Ticker]],[1]!Table2[[Symbol]:[Industry]],2,FALSE),"-")</f>
        <v>-</v>
      </c>
      <c r="D3466" t="s">
        <v>1537</v>
      </c>
      <c r="E3466">
        <v>50.924999999999997</v>
      </c>
      <c r="F3466">
        <v>24.13</v>
      </c>
      <c r="G3466">
        <v>-2.2337401604288001</v>
      </c>
      <c r="H3466">
        <v>-1.35103095307393</v>
      </c>
      <c r="I3466">
        <v>-7.9619655733842398</v>
      </c>
      <c r="J3466">
        <v>-0.92798812881112802</v>
      </c>
      <c r="K3466">
        <v>20.6458467582748</v>
      </c>
      <c r="L3466">
        <v>20.818136305622598</v>
      </c>
      <c r="M3466">
        <v>47.3934242122602</v>
      </c>
      <c r="N3466">
        <v>2.9363804080468299</v>
      </c>
      <c r="O3466">
        <v>15.209283050145</v>
      </c>
      <c r="P3466">
        <v>40.617715617715596</v>
      </c>
      <c r="Q3466">
        <v>2.7223660348088999E-2</v>
      </c>
    </row>
    <row r="3467" spans="1:17" hidden="1" x14ac:dyDescent="0.3">
      <c r="A3467" t="s">
        <v>7158</v>
      </c>
      <c r="B3467" t="s">
        <v>7159</v>
      </c>
      <c r="C3467" t="str">
        <f>IFERROR(VLOOKUP(Table1[[#This Row],[Ticker]],[1]!Table2[[Symbol]:[Industry]],2,FALSE),"-")</f>
        <v>-</v>
      </c>
      <c r="D3467" t="s">
        <v>627</v>
      </c>
      <c r="E3467">
        <v>50.837718299999999</v>
      </c>
      <c r="F3467">
        <v>14.6</v>
      </c>
      <c r="G3467">
        <v>-57.9873012555366</v>
      </c>
      <c r="H3467">
        <v>19.9238090339148</v>
      </c>
      <c r="I3467">
        <v>-48.710621393310397</v>
      </c>
      <c r="J3467">
        <v>-3.25084340058585</v>
      </c>
      <c r="K3467">
        <v>15.0664635471182</v>
      </c>
      <c r="L3467">
        <v>19.501282145710402</v>
      </c>
      <c r="M3467">
        <v>58.237530197231301</v>
      </c>
      <c r="N3467">
        <v>1.4804747291174201</v>
      </c>
      <c r="O3467">
        <v>124.657534246575</v>
      </c>
      <c r="P3467">
        <v>32.606721162579397</v>
      </c>
      <c r="Q3467">
        <v>9.404839701661E-3</v>
      </c>
    </row>
    <row r="3468" spans="1:17" hidden="1" x14ac:dyDescent="0.3">
      <c r="A3468" t="s">
        <v>7160</v>
      </c>
      <c r="B3468" t="s">
        <v>7161</v>
      </c>
      <c r="C3468" t="str">
        <f>IFERROR(VLOOKUP(Table1[[#This Row],[Ticker]],[1]!Table2[[Symbol]:[Industry]],2,FALSE),"-")</f>
        <v>-</v>
      </c>
      <c r="D3468" t="s">
        <v>522</v>
      </c>
      <c r="E3468">
        <v>50.819271795999903</v>
      </c>
      <c r="F3468">
        <v>5.77</v>
      </c>
      <c r="G3468">
        <v>-18.625014510336399</v>
      </c>
      <c r="H3468">
        <v>-27.274057927205799</v>
      </c>
      <c r="I3468">
        <v>-7.6243803582593399</v>
      </c>
      <c r="J3468">
        <v>-5.7508434005858398</v>
      </c>
      <c r="K3468">
        <v>6.5654336043421901</v>
      </c>
      <c r="L3468">
        <v>7.1521947800365302</v>
      </c>
      <c r="M3468">
        <v>16.560103186895599</v>
      </c>
      <c r="N3468">
        <v>0.29489267931999702</v>
      </c>
      <c r="O3468">
        <v>54.419410745233897</v>
      </c>
      <c r="P3468">
        <v>40.181598275166898</v>
      </c>
      <c r="Q3468">
        <v>1.3406228233901999E-2</v>
      </c>
    </row>
    <row r="3469" spans="1:17" hidden="1" x14ac:dyDescent="0.3">
      <c r="A3469" t="s">
        <v>7162</v>
      </c>
      <c r="B3469" t="s">
        <v>7163</v>
      </c>
      <c r="C3469" t="str">
        <f>IFERROR(VLOOKUP(Table1[[#This Row],[Ticker]],[1]!Table2[[Symbol]:[Industry]],2,FALSE),"-")</f>
        <v>-</v>
      </c>
      <c r="D3469" t="s">
        <v>281</v>
      </c>
      <c r="E3469">
        <v>50.783999999999999</v>
      </c>
      <c r="F3469">
        <v>25.91</v>
      </c>
      <c r="G3469">
        <v>-53.494171365415802</v>
      </c>
      <c r="H3469">
        <v>6.5012310312395503</v>
      </c>
      <c r="I3469">
        <v>-19.731648985186901</v>
      </c>
      <c r="J3469">
        <v>4.5965461576470901</v>
      </c>
      <c r="K3469">
        <v>24.373531981748599</v>
      </c>
      <c r="L3469">
        <v>27.2875698807212</v>
      </c>
      <c r="M3469">
        <v>64.577437687333102</v>
      </c>
      <c r="N3469">
        <v>0.66866458467803203</v>
      </c>
      <c r="O3469">
        <v>36.9355461211887</v>
      </c>
      <c r="P3469">
        <v>22.5059101654846</v>
      </c>
      <c r="Q3469">
        <v>-8.4226387805982003E-2</v>
      </c>
    </row>
    <row r="3470" spans="1:17" hidden="1" x14ac:dyDescent="0.3">
      <c r="A3470" t="s">
        <v>7164</v>
      </c>
      <c r="B3470" t="s">
        <v>7165</v>
      </c>
      <c r="C3470" t="str">
        <f>IFERROR(VLOOKUP(Table1[[#This Row],[Ticker]],[1]!Table2[[Symbol]:[Industry]],2,FALSE),"-")</f>
        <v>-</v>
      </c>
      <c r="D3470" t="s">
        <v>627</v>
      </c>
      <c r="E3470">
        <v>50.737499999999997</v>
      </c>
      <c r="F3470">
        <v>328.8</v>
      </c>
      <c r="G3470">
        <v>138.28354320473201</v>
      </c>
      <c r="H3470">
        <v>28.454328177099001</v>
      </c>
      <c r="I3470">
        <v>-2.40750250273654</v>
      </c>
      <c r="J3470">
        <v>6.0228007282605098</v>
      </c>
      <c r="K3470">
        <v>286.57530050644101</v>
      </c>
      <c r="L3470">
        <v>248.80263758946899</v>
      </c>
      <c r="M3470">
        <v>60.283274695805403</v>
      </c>
      <c r="N3470">
        <v>0.83140777005616595</v>
      </c>
      <c r="O3470">
        <v>17.0924574209245</v>
      </c>
      <c r="P3470">
        <v>172.74989630858499</v>
      </c>
      <c r="Q3470">
        <v>0.11437808406575101</v>
      </c>
    </row>
    <row r="3471" spans="1:17" hidden="1" x14ac:dyDescent="0.3">
      <c r="A3471" t="s">
        <v>7166</v>
      </c>
      <c r="B3471" t="s">
        <v>7167</v>
      </c>
      <c r="C3471" t="str">
        <f>IFERROR(VLOOKUP(Table1[[#This Row],[Ticker]],[1]!Table2[[Symbol]:[Industry]],2,FALSE),"-")</f>
        <v>-</v>
      </c>
      <c r="D3471" t="s">
        <v>474</v>
      </c>
      <c r="E3471">
        <v>50.6828</v>
      </c>
      <c r="F3471">
        <v>115</v>
      </c>
      <c r="G3471">
        <v>5.0772572060127201</v>
      </c>
      <c r="H3471">
        <v>-1.06878095524841</v>
      </c>
      <c r="I3471">
        <v>-27.280894723409101</v>
      </c>
      <c r="J3471">
        <v>-0.58417673391918201</v>
      </c>
      <c r="K3471">
        <v>103.73144989199101</v>
      </c>
      <c r="L3471">
        <v>67.939947030370703</v>
      </c>
      <c r="M3471">
        <v>35.259131148800201</v>
      </c>
      <c r="N3471">
        <v>1.5</v>
      </c>
      <c r="O3471">
        <v>20.5217391304347</v>
      </c>
      <c r="P3471">
        <v>48.005148005147902</v>
      </c>
    </row>
    <row r="3472" spans="1:17" hidden="1" x14ac:dyDescent="0.3">
      <c r="A3472" t="s">
        <v>7168</v>
      </c>
      <c r="B3472" t="s">
        <v>7169</v>
      </c>
      <c r="C3472" t="str">
        <f>IFERROR(VLOOKUP(Table1[[#This Row],[Ticker]],[1]!Table2[[Symbol]:[Industry]],2,FALSE),"-")</f>
        <v>-</v>
      </c>
      <c r="D3472" t="s">
        <v>1147</v>
      </c>
      <c r="E3472">
        <v>50.675350399999999</v>
      </c>
      <c r="F3472">
        <v>18.260000000000002</v>
      </c>
      <c r="G3472">
        <v>-63.350076728588803</v>
      </c>
      <c r="H3472">
        <v>25.800103095105701</v>
      </c>
      <c r="I3472">
        <v>18.336212355015999</v>
      </c>
      <c r="J3472">
        <v>7.5679971791243004</v>
      </c>
      <c r="K3472">
        <v>14.760021096715599</v>
      </c>
      <c r="L3472">
        <v>16.926595540069901</v>
      </c>
      <c r="M3472">
        <v>96.666028732968201</v>
      </c>
      <c r="N3472">
        <v>0.71688276819616903</v>
      </c>
      <c r="O3472">
        <v>148.90470974808301</v>
      </c>
      <c r="P3472">
        <v>82.965931863727405</v>
      </c>
      <c r="Q3472">
        <v>0.25847721417359298</v>
      </c>
    </row>
    <row r="3473" spans="1:17" hidden="1" x14ac:dyDescent="0.3">
      <c r="A3473" t="s">
        <v>7170</v>
      </c>
      <c r="B3473" t="s">
        <v>7171</v>
      </c>
      <c r="C3473" t="str">
        <f>IFERROR(VLOOKUP(Table1[[#This Row],[Ticker]],[1]!Table2[[Symbol]:[Industry]],2,FALSE),"-")</f>
        <v>-</v>
      </c>
      <c r="D3473" t="s">
        <v>1665</v>
      </c>
      <c r="E3473">
        <v>50.644109999999998</v>
      </c>
      <c r="F3473">
        <v>28.46</v>
      </c>
      <c r="G3473">
        <v>-11.0401634651697</v>
      </c>
      <c r="H3473">
        <v>6.34418150270995</v>
      </c>
      <c r="I3473">
        <v>-18.165218410913699</v>
      </c>
      <c r="J3473">
        <v>-15.358329807946699</v>
      </c>
      <c r="K3473">
        <v>25.563540434583601</v>
      </c>
      <c r="L3473">
        <v>26.820602069169599</v>
      </c>
      <c r="M3473">
        <v>59.745544876163898</v>
      </c>
      <c r="N3473">
        <v>3.0289657326526802</v>
      </c>
      <c r="O3473">
        <v>44.061841180604297</v>
      </c>
      <c r="P3473">
        <v>25.929203539823</v>
      </c>
      <c r="Q3473">
        <v>-6.2622663186980001E-3</v>
      </c>
    </row>
    <row r="3474" spans="1:17" hidden="1" x14ac:dyDescent="0.3">
      <c r="A3474" t="s">
        <v>7172</v>
      </c>
      <c r="B3474" t="s">
        <v>7173</v>
      </c>
      <c r="C3474" t="str">
        <f>IFERROR(VLOOKUP(Table1[[#This Row],[Ticker]],[1]!Table2[[Symbol]:[Industry]],2,FALSE),"-")</f>
        <v>-</v>
      </c>
      <c r="D3474" t="s">
        <v>410</v>
      </c>
      <c r="E3474">
        <v>50.632399999999997</v>
      </c>
      <c r="F3474">
        <v>27.27</v>
      </c>
      <c r="G3474">
        <v>23.057936849394199</v>
      </c>
      <c r="H3474">
        <v>2.4834554917248601</v>
      </c>
      <c r="I3474">
        <v>-25.6742275852333</v>
      </c>
      <c r="J3474">
        <v>-6.4067901394709699</v>
      </c>
      <c r="K3474">
        <v>28.147971071590199</v>
      </c>
      <c r="L3474">
        <v>25.7084664713968</v>
      </c>
      <c r="M3474">
        <v>39.625364747621603</v>
      </c>
      <c r="N3474">
        <v>1.17249232454559</v>
      </c>
      <c r="O3474">
        <v>42.977631096442899</v>
      </c>
      <c r="P3474">
        <v>78.702490170380003</v>
      </c>
      <c r="Q3474">
        <v>0.10159904029674301</v>
      </c>
    </row>
    <row r="3475" spans="1:17" hidden="1" x14ac:dyDescent="0.3">
      <c r="A3475" t="s">
        <v>7174</v>
      </c>
      <c r="B3475" t="s">
        <v>7175</v>
      </c>
      <c r="C3475" t="str">
        <f>IFERROR(VLOOKUP(Table1[[#This Row],[Ticker]],[1]!Table2[[Symbol]:[Industry]],2,FALSE),"-")</f>
        <v>-</v>
      </c>
      <c r="D3475" t="s">
        <v>77</v>
      </c>
      <c r="E3475">
        <v>50.425983789999997</v>
      </c>
      <c r="F3475">
        <v>13.628</v>
      </c>
      <c r="G3475">
        <v>111.65140154085</v>
      </c>
      <c r="H3475">
        <v>55.632501398618302</v>
      </c>
      <c r="I3475">
        <v>54.0742044515952</v>
      </c>
      <c r="J3475">
        <v>-1.5982612409614301</v>
      </c>
      <c r="K3475">
        <v>9.9366473851937105</v>
      </c>
      <c r="L3475">
        <v>8.1156628753830908</v>
      </c>
      <c r="M3475">
        <v>68.451673981796702</v>
      </c>
      <c r="N3475">
        <v>3.62149845546142</v>
      </c>
      <c r="O3475">
        <v>8.3665338645418199</v>
      </c>
      <c r="P3475">
        <v>185.69105691056899</v>
      </c>
      <c r="Q3475">
        <v>6.2570081649194004E-2</v>
      </c>
    </row>
    <row r="3476" spans="1:17" hidden="1" x14ac:dyDescent="0.3">
      <c r="A3476" t="s">
        <v>7176</v>
      </c>
      <c r="B3476" t="s">
        <v>7177</v>
      </c>
      <c r="C3476" t="str">
        <f>IFERROR(VLOOKUP(Table1[[#This Row],[Ticker]],[1]!Table2[[Symbol]:[Industry]],2,FALSE),"-")</f>
        <v>-</v>
      </c>
      <c r="D3476" t="s">
        <v>573</v>
      </c>
      <c r="E3476">
        <v>50.4</v>
      </c>
      <c r="F3476">
        <v>167.7</v>
      </c>
      <c r="G3476">
        <v>127.388488382624</v>
      </c>
      <c r="H3476">
        <v>11.5292033672599</v>
      </c>
      <c r="I3476">
        <v>24.880357437842999</v>
      </c>
      <c r="J3476">
        <v>7.7235155737731196</v>
      </c>
      <c r="K3476">
        <v>153.07328284379901</v>
      </c>
      <c r="L3476">
        <v>122.283840010731</v>
      </c>
      <c r="M3476">
        <v>62.322816968318698</v>
      </c>
      <c r="N3476">
        <v>1.2498201540612801</v>
      </c>
      <c r="O3476">
        <v>7.0661896243291604</v>
      </c>
      <c r="P3476">
        <v>179.5</v>
      </c>
      <c r="Q3476">
        <v>9.9380693154360003E-2</v>
      </c>
    </row>
    <row r="3477" spans="1:17" hidden="1" x14ac:dyDescent="0.3">
      <c r="A3477" t="s">
        <v>7178</v>
      </c>
      <c r="B3477" t="s">
        <v>7179</v>
      </c>
      <c r="C3477" t="str">
        <f>IFERROR(VLOOKUP(Table1[[#This Row],[Ticker]],[1]!Table2[[Symbol]:[Industry]],2,FALSE),"-")</f>
        <v>-</v>
      </c>
      <c r="E3477">
        <v>50.392800000000001</v>
      </c>
      <c r="F3477">
        <v>69.98</v>
      </c>
      <c r="G3477">
        <v>-51.775857190551797</v>
      </c>
      <c r="H3477">
        <v>-2.0767118807609202</v>
      </c>
      <c r="I3477">
        <v>-23.2513935240965</v>
      </c>
      <c r="J3477">
        <v>-1.16262937310935</v>
      </c>
      <c r="K3477">
        <v>70.166100889134299</v>
      </c>
      <c r="L3477">
        <v>76.103283453293798</v>
      </c>
      <c r="M3477">
        <v>51.278486127046797</v>
      </c>
      <c r="N3477">
        <v>1.79198196468018</v>
      </c>
      <c r="O3477">
        <v>39.039725635895898</v>
      </c>
      <c r="P3477">
        <v>14.7213114754098</v>
      </c>
      <c r="Q3477">
        <v>3.1512824936850002E-2</v>
      </c>
    </row>
    <row r="3478" spans="1:17" hidden="1" x14ac:dyDescent="0.3">
      <c r="A3478" t="s">
        <v>7180</v>
      </c>
      <c r="B3478" t="s">
        <v>7181</v>
      </c>
      <c r="C3478" t="str">
        <f>IFERROR(VLOOKUP(Table1[[#This Row],[Ticker]],[1]!Table2[[Symbol]:[Industry]],2,FALSE),"-")</f>
        <v>-</v>
      </c>
      <c r="D3478" t="s">
        <v>474</v>
      </c>
      <c r="E3478">
        <v>50.318147799999998</v>
      </c>
      <c r="F3478">
        <v>18.850000000000001</v>
      </c>
      <c r="G3478">
        <v>15.966470034001</v>
      </c>
      <c r="H3478">
        <v>4.6866791235199097</v>
      </c>
      <c r="I3478">
        <v>-24.587292029806399</v>
      </c>
      <c r="J3478">
        <v>-3.6254138473212398</v>
      </c>
      <c r="K3478">
        <v>18.1210233267979</v>
      </c>
      <c r="L3478">
        <v>18.110543427442899</v>
      </c>
      <c r="M3478">
        <v>64.569982085241193</v>
      </c>
      <c r="N3478">
        <v>1.8543299437257701</v>
      </c>
      <c r="O3478">
        <v>45.092838196286401</v>
      </c>
      <c r="P3478">
        <v>47.265625</v>
      </c>
      <c r="Q3478">
        <v>-0.104330560455761</v>
      </c>
    </row>
    <row r="3479" spans="1:17" hidden="1" x14ac:dyDescent="0.3">
      <c r="A3479" t="s">
        <v>7182</v>
      </c>
      <c r="B3479" t="s">
        <v>7183</v>
      </c>
      <c r="C3479" t="str">
        <f>IFERROR(VLOOKUP(Table1[[#This Row],[Ticker]],[1]!Table2[[Symbol]:[Industry]],2,FALSE),"-")</f>
        <v>-</v>
      </c>
      <c r="D3479" t="s">
        <v>959</v>
      </c>
      <c r="E3479">
        <v>50.28078</v>
      </c>
      <c r="F3479">
        <v>9.42</v>
      </c>
      <c r="G3479">
        <v>82.651863292428004</v>
      </c>
      <c r="H3479">
        <v>-1.08668285284956</v>
      </c>
      <c r="I3479">
        <v>55.149578454394998</v>
      </c>
      <c r="J3479">
        <v>-4.5719067952688599</v>
      </c>
      <c r="K3479">
        <v>8.7747030483967094</v>
      </c>
      <c r="L3479">
        <v>6.7961069138727002</v>
      </c>
      <c r="M3479">
        <v>58.121179687720698</v>
      </c>
      <c r="N3479">
        <v>0.78591346164026399</v>
      </c>
      <c r="O3479">
        <v>25.4777070063694</v>
      </c>
      <c r="P3479">
        <v>135.5</v>
      </c>
      <c r="Q3479">
        <v>1.5525642376726E-2</v>
      </c>
    </row>
    <row r="3480" spans="1:17" hidden="1" x14ac:dyDescent="0.3">
      <c r="A3480" t="s">
        <v>7184</v>
      </c>
      <c r="B3480" t="s">
        <v>7185</v>
      </c>
      <c r="C3480" t="str">
        <f>IFERROR(VLOOKUP(Table1[[#This Row],[Ticker]],[1]!Table2[[Symbol]:[Industry]],2,FALSE),"-")</f>
        <v>-</v>
      </c>
      <c r="D3480" t="s">
        <v>2643</v>
      </c>
      <c r="E3480">
        <v>50.075000000000003</v>
      </c>
      <c r="F3480">
        <v>39</v>
      </c>
      <c r="G3480">
        <v>6.0547970170284096</v>
      </c>
      <c r="H3480">
        <v>-3.1992879892832602</v>
      </c>
      <c r="I3480">
        <v>-20.441540031293599</v>
      </c>
      <c r="J3480">
        <v>1.07835428345054</v>
      </c>
      <c r="K3480">
        <v>41.536414179683803</v>
      </c>
      <c r="L3480">
        <v>42.3930281926284</v>
      </c>
      <c r="M3480">
        <v>51.795820068700003</v>
      </c>
      <c r="N3480">
        <v>0.81148527843281304</v>
      </c>
      <c r="O3480">
        <v>73.461538461538396</v>
      </c>
      <c r="P3480">
        <v>41.766630316248602</v>
      </c>
      <c r="Q3480">
        <v>0.103526003897698</v>
      </c>
    </row>
    <row r="3481" spans="1:17" hidden="1" x14ac:dyDescent="0.3">
      <c r="A3481" t="s">
        <v>7186</v>
      </c>
      <c r="B3481" t="s">
        <v>7187</v>
      </c>
      <c r="C3481" t="str">
        <f>IFERROR(VLOOKUP(Table1[[#This Row],[Ticker]],[1]!Table2[[Symbol]:[Industry]],2,FALSE),"-")</f>
        <v>-</v>
      </c>
      <c r="D3481" t="s">
        <v>127</v>
      </c>
      <c r="E3481">
        <v>49.850359470000001</v>
      </c>
      <c r="F3481">
        <v>138.94999999999999</v>
      </c>
      <c r="G3481">
        <v>-32.204261673315997</v>
      </c>
      <c r="H3481">
        <v>2.8660561374834099</v>
      </c>
      <c r="I3481">
        <v>-1.2170807092348099</v>
      </c>
      <c r="J3481">
        <v>-3.7786211783636201</v>
      </c>
      <c r="K3481">
        <v>131.23462549603599</v>
      </c>
      <c r="L3481">
        <v>128.19647628441999</v>
      </c>
      <c r="M3481">
        <v>54.434258732247699</v>
      </c>
      <c r="N3481">
        <v>0.559053136912946</v>
      </c>
      <c r="O3481">
        <v>17.3083843109032</v>
      </c>
      <c r="P3481">
        <v>34.902912621359199</v>
      </c>
      <c r="Q3481">
        <v>9.3647774650204005E-2</v>
      </c>
    </row>
    <row r="3482" spans="1:17" hidden="1" x14ac:dyDescent="0.3">
      <c r="A3482" t="s">
        <v>7188</v>
      </c>
      <c r="B3482" t="s">
        <v>7189</v>
      </c>
      <c r="C3482" t="str">
        <f>IFERROR(VLOOKUP(Table1[[#This Row],[Ticker]],[1]!Table2[[Symbol]:[Industry]],2,FALSE),"-")</f>
        <v>-</v>
      </c>
      <c r="D3482" t="s">
        <v>950</v>
      </c>
      <c r="E3482">
        <v>49.802300000000002</v>
      </c>
      <c r="F3482">
        <v>93.28</v>
      </c>
      <c r="G3482">
        <v>37.240979837922602</v>
      </c>
      <c r="H3482">
        <v>11.5359932754101</v>
      </c>
      <c r="I3482">
        <v>37.9370158669619</v>
      </c>
      <c r="J3482">
        <v>18.619570338680301</v>
      </c>
      <c r="K3482">
        <v>73.837858671817301</v>
      </c>
      <c r="L3482">
        <v>66.208963776493107</v>
      </c>
      <c r="M3482">
        <v>73.267540750421304</v>
      </c>
      <c r="N3482">
        <v>1.8016520103448701</v>
      </c>
      <c r="O3482">
        <v>9.3481989708404694</v>
      </c>
      <c r="P3482">
        <v>74.355140186915804</v>
      </c>
      <c r="Q3482">
        <v>3.2557527120919999E-2</v>
      </c>
    </row>
    <row r="3483" spans="1:17" hidden="1" x14ac:dyDescent="0.3">
      <c r="A3483" t="s">
        <v>7190</v>
      </c>
      <c r="B3483" t="s">
        <v>7191</v>
      </c>
      <c r="C3483" t="str">
        <f>IFERROR(VLOOKUP(Table1[[#This Row],[Ticker]],[1]!Table2[[Symbol]:[Industry]],2,FALSE),"-")</f>
        <v>-</v>
      </c>
      <c r="D3483" t="s">
        <v>3126</v>
      </c>
      <c r="E3483">
        <v>49.768323551999998</v>
      </c>
      <c r="F3483">
        <v>7.6</v>
      </c>
      <c r="G3483">
        <v>27.667500961836101</v>
      </c>
      <c r="H3483">
        <v>5.28991607676722</v>
      </c>
      <c r="I3483">
        <v>0.12651268399829599</v>
      </c>
      <c r="J3483">
        <v>-2.5683037180461499</v>
      </c>
      <c r="K3483">
        <v>7.5000204985473502</v>
      </c>
      <c r="L3483">
        <v>6.9787054783306397</v>
      </c>
      <c r="M3483">
        <v>33.465882985780901</v>
      </c>
      <c r="N3483">
        <v>0.35122868640854998</v>
      </c>
      <c r="O3483">
        <v>44.210526315789501</v>
      </c>
      <c r="P3483">
        <v>58.3333333333333</v>
      </c>
      <c r="Q3483">
        <v>6.1688464575449999E-2</v>
      </c>
    </row>
    <row r="3484" spans="1:17" hidden="1" x14ac:dyDescent="0.3">
      <c r="A3484" t="s">
        <v>7192</v>
      </c>
      <c r="B3484" t="s">
        <v>7193</v>
      </c>
      <c r="C3484" t="str">
        <f>IFERROR(VLOOKUP(Table1[[#This Row],[Ticker]],[1]!Table2[[Symbol]:[Industry]],2,FALSE),"-")</f>
        <v>-</v>
      </c>
      <c r="D3484" t="s">
        <v>535</v>
      </c>
      <c r="E3484">
        <v>49.315551565</v>
      </c>
      <c r="F3484">
        <v>32.64</v>
      </c>
      <c r="G3484">
        <v>-4.2151743254635496</v>
      </c>
      <c r="H3484">
        <v>3.7925327463515099</v>
      </c>
      <c r="I3484">
        <v>-11.0996202812651</v>
      </c>
      <c r="J3484">
        <v>0.41239754200732098</v>
      </c>
      <c r="K3484">
        <v>30.987802451609699</v>
      </c>
      <c r="L3484">
        <v>29.476440518299999</v>
      </c>
      <c r="M3484">
        <v>49.365288161233103</v>
      </c>
      <c r="N3484">
        <v>0.89005537869404505</v>
      </c>
      <c r="O3484">
        <v>12.683823529411701</v>
      </c>
      <c r="P3484">
        <v>46.040268456375799</v>
      </c>
      <c r="Q3484">
        <v>5.4154658563229E-2</v>
      </c>
    </row>
    <row r="3485" spans="1:17" hidden="1" x14ac:dyDescent="0.3">
      <c r="A3485" t="s">
        <v>7194</v>
      </c>
      <c r="B3485" t="s">
        <v>7195</v>
      </c>
      <c r="C3485" t="str">
        <f>IFERROR(VLOOKUP(Table1[[#This Row],[Ticker]],[1]!Table2[[Symbol]:[Industry]],2,FALSE),"-")</f>
        <v>-</v>
      </c>
      <c r="D3485" t="s">
        <v>4353</v>
      </c>
      <c r="E3485">
        <v>49.241614300000002</v>
      </c>
      <c r="F3485">
        <v>58.75</v>
      </c>
      <c r="G3485">
        <v>-21.235364828384199</v>
      </c>
      <c r="H3485">
        <v>-8.5025304942611104</v>
      </c>
      <c r="I3485">
        <v>-14.761107349139699</v>
      </c>
      <c r="J3485">
        <v>-4.3470633318573304</v>
      </c>
      <c r="K3485">
        <v>59.169131164861199</v>
      </c>
      <c r="L3485">
        <v>58.148117337419798</v>
      </c>
      <c r="M3485">
        <v>35.714017570650903</v>
      </c>
      <c r="N3485">
        <v>1.36637759477988</v>
      </c>
      <c r="O3485">
        <v>36.936170212765902</v>
      </c>
      <c r="P3485">
        <v>38.4959924563884</v>
      </c>
      <c r="Q3485">
        <v>4.1076369325624001E-2</v>
      </c>
    </row>
    <row r="3486" spans="1:17" hidden="1" x14ac:dyDescent="0.3">
      <c r="A3486" t="s">
        <v>7196</v>
      </c>
      <c r="B3486" t="s">
        <v>7197</v>
      </c>
      <c r="C3486" t="str">
        <f>IFERROR(VLOOKUP(Table1[[#This Row],[Ticker]],[1]!Table2[[Symbol]:[Industry]],2,FALSE),"-")</f>
        <v>-</v>
      </c>
      <c r="D3486" t="s">
        <v>54</v>
      </c>
      <c r="E3486">
        <v>49.125</v>
      </c>
      <c r="F3486">
        <v>3.9</v>
      </c>
      <c r="G3486">
        <v>-51.652577585046501</v>
      </c>
      <c r="H3486">
        <v>-2.2017284134078898</v>
      </c>
      <c r="I3486">
        <v>-19.829500336147699</v>
      </c>
      <c r="J3486">
        <v>-2.8398158316635498</v>
      </c>
      <c r="K3486">
        <v>4.00337382997182</v>
      </c>
      <c r="L3486">
        <v>4.1227834134247399</v>
      </c>
      <c r="M3486">
        <v>40.259520631464802</v>
      </c>
      <c r="N3486">
        <v>0.68539292727019796</v>
      </c>
      <c r="O3486">
        <v>61.794871794871703</v>
      </c>
      <c r="P3486">
        <v>14.0350877192982</v>
      </c>
      <c r="Q3486">
        <v>0.10043375596498599</v>
      </c>
    </row>
    <row r="3487" spans="1:17" hidden="1" x14ac:dyDescent="0.3">
      <c r="A3487" t="s">
        <v>7198</v>
      </c>
      <c r="B3487" t="s">
        <v>7199</v>
      </c>
      <c r="C3487" t="str">
        <f>IFERROR(VLOOKUP(Table1[[#This Row],[Ticker]],[1]!Table2[[Symbol]:[Industry]],2,FALSE),"-")</f>
        <v>-</v>
      </c>
      <c r="D3487" t="s">
        <v>127</v>
      </c>
      <c r="E3487">
        <v>49.079735534999998</v>
      </c>
      <c r="F3487">
        <v>3.45</v>
      </c>
      <c r="K3487">
        <v>3.4677458506360201</v>
      </c>
      <c r="L3487">
        <v>4.1767796842679701</v>
      </c>
      <c r="M3487">
        <v>60.755946489344097</v>
      </c>
      <c r="N3487">
        <v>1</v>
      </c>
      <c r="Q3487">
        <v>-4.7233022382218999E-2</v>
      </c>
    </row>
    <row r="3488" spans="1:17" hidden="1" x14ac:dyDescent="0.3">
      <c r="A3488" t="s">
        <v>7200</v>
      </c>
      <c r="B3488" t="s">
        <v>7201</v>
      </c>
      <c r="C3488" t="str">
        <f>IFERROR(VLOOKUP(Table1[[#This Row],[Ticker]],[1]!Table2[[Symbol]:[Industry]],2,FALSE),"-")</f>
        <v>-</v>
      </c>
      <c r="D3488" t="s">
        <v>7202</v>
      </c>
      <c r="E3488">
        <v>48.975135174000002</v>
      </c>
      <c r="F3488">
        <v>33.950000000000003</v>
      </c>
      <c r="G3488">
        <v>-18.662918782643899</v>
      </c>
      <c r="H3488">
        <v>2.2041633830156</v>
      </c>
      <c r="I3488">
        <v>-36.8367638025573</v>
      </c>
      <c r="J3488">
        <v>-1.48429287793775</v>
      </c>
      <c r="K3488">
        <v>34.597704189815403</v>
      </c>
      <c r="L3488">
        <v>37.924379512554601</v>
      </c>
      <c r="M3488">
        <v>57.855450079955602</v>
      </c>
      <c r="N3488">
        <v>0.546514375222934</v>
      </c>
      <c r="O3488">
        <v>64.889543446244403</v>
      </c>
      <c r="P3488">
        <v>18.4577808792742</v>
      </c>
      <c r="Q3488">
        <v>4.7470577257701999E-2</v>
      </c>
    </row>
    <row r="3489" spans="1:17" hidden="1" x14ac:dyDescent="0.3">
      <c r="A3489" t="s">
        <v>7203</v>
      </c>
      <c r="B3489" t="s">
        <v>7204</v>
      </c>
      <c r="C3489" t="str">
        <f>IFERROR(VLOOKUP(Table1[[#This Row],[Ticker]],[1]!Table2[[Symbol]:[Industry]],2,FALSE),"-")</f>
        <v>-</v>
      </c>
      <c r="D3489" t="s">
        <v>535</v>
      </c>
      <c r="E3489">
        <v>48.908417999999998</v>
      </c>
      <c r="F3489">
        <v>1</v>
      </c>
      <c r="G3489">
        <v>-17.8504277241951</v>
      </c>
      <c r="H3489">
        <v>-37.0109090026396</v>
      </c>
      <c r="I3489">
        <v>-23.970504687355302</v>
      </c>
      <c r="J3489">
        <v>-17.250843400585801</v>
      </c>
      <c r="K3489">
        <v>1.25678120582844</v>
      </c>
      <c r="L3489">
        <v>1.20331918247335</v>
      </c>
      <c r="M3489">
        <v>33.724193831259598</v>
      </c>
      <c r="N3489">
        <v>1.06471668027514</v>
      </c>
      <c r="O3489">
        <v>96</v>
      </c>
      <c r="P3489">
        <v>26.594621364430001</v>
      </c>
      <c r="Q3489">
        <v>0.11495070851895101</v>
      </c>
    </row>
    <row r="3490" spans="1:17" hidden="1" x14ac:dyDescent="0.3">
      <c r="A3490" t="s">
        <v>7205</v>
      </c>
      <c r="B3490" t="s">
        <v>7206</v>
      </c>
      <c r="C3490" t="str">
        <f>IFERROR(VLOOKUP(Table1[[#This Row],[Ticker]],[1]!Table2[[Symbol]:[Industry]],2,FALSE),"-")</f>
        <v>-</v>
      </c>
      <c r="D3490" t="s">
        <v>2408</v>
      </c>
      <c r="E3490">
        <v>48.858414400000001</v>
      </c>
      <c r="F3490">
        <v>45.06</v>
      </c>
      <c r="G3490">
        <v>78.6162396192545</v>
      </c>
      <c r="H3490">
        <v>-17.949761816492401</v>
      </c>
      <c r="I3490">
        <v>-1.20682064933502</v>
      </c>
      <c r="J3490">
        <v>-6.4228179228788402</v>
      </c>
      <c r="K3490">
        <v>46.306504655344199</v>
      </c>
      <c r="L3490">
        <v>40.079058781186298</v>
      </c>
      <c r="M3490">
        <v>42.713664937654301</v>
      </c>
      <c r="N3490">
        <v>0.57080047113140298</v>
      </c>
      <c r="O3490">
        <v>35.486018641810901</v>
      </c>
      <c r="P3490">
        <v>114.469300333174</v>
      </c>
      <c r="Q3490">
        <v>0.13634767998529401</v>
      </c>
    </row>
    <row r="3491" spans="1:17" hidden="1" x14ac:dyDescent="0.3">
      <c r="A3491" t="s">
        <v>7207</v>
      </c>
      <c r="B3491" t="s">
        <v>7208</v>
      </c>
      <c r="C3491" t="str">
        <f>IFERROR(VLOOKUP(Table1[[#This Row],[Ticker]],[1]!Table2[[Symbol]:[Industry]],2,FALSE),"-")</f>
        <v>-</v>
      </c>
      <c r="D3491" t="s">
        <v>535</v>
      </c>
      <c r="E3491">
        <v>48.848706032000003</v>
      </c>
      <c r="F3491">
        <v>60.34</v>
      </c>
      <c r="G3491">
        <v>31.4025242748944</v>
      </c>
      <c r="H3491">
        <v>13.5090918894276</v>
      </c>
      <c r="I3491">
        <v>-4.9847831504895401</v>
      </c>
      <c r="J3491">
        <v>-2.6398581842267301</v>
      </c>
      <c r="K3491">
        <v>55.060734501716802</v>
      </c>
      <c r="L3491">
        <v>52.210627091268897</v>
      </c>
      <c r="M3491">
        <v>62.079813495839701</v>
      </c>
      <c r="N3491">
        <v>1.8962194953002001</v>
      </c>
      <c r="O3491">
        <v>9.3801789857474294</v>
      </c>
      <c r="P3491">
        <v>67.657682689636005</v>
      </c>
      <c r="Q3491">
        <v>6.9193009147681006E-2</v>
      </c>
    </row>
    <row r="3492" spans="1:17" hidden="1" x14ac:dyDescent="0.3">
      <c r="A3492" t="s">
        <v>7209</v>
      </c>
      <c r="B3492" t="s">
        <v>7210</v>
      </c>
      <c r="C3492" t="str">
        <f>IFERROR(VLOOKUP(Table1[[#This Row],[Ticker]],[1]!Table2[[Symbol]:[Industry]],2,FALSE),"-")</f>
        <v>-</v>
      </c>
      <c r="D3492" t="s">
        <v>138</v>
      </c>
      <c r="E3492">
        <v>48.84537229</v>
      </c>
      <c r="F3492">
        <v>38.9</v>
      </c>
      <c r="G3492">
        <v>0.63313670066772298</v>
      </c>
      <c r="H3492">
        <v>-6.4389136039433197</v>
      </c>
      <c r="I3492">
        <v>-28.792171541203398</v>
      </c>
      <c r="J3492">
        <v>-7.35109402715225</v>
      </c>
      <c r="K3492">
        <v>39.886817703269699</v>
      </c>
      <c r="L3492">
        <v>39.865195171114898</v>
      </c>
      <c r="M3492">
        <v>60.981051430929099</v>
      </c>
      <c r="N3492">
        <v>3.1568932734437398</v>
      </c>
      <c r="O3492">
        <v>37.0179948586118</v>
      </c>
      <c r="P3492">
        <v>29.6666666666666</v>
      </c>
      <c r="Q3492">
        <v>1.0866965946425E-2</v>
      </c>
    </row>
    <row r="3493" spans="1:17" hidden="1" x14ac:dyDescent="0.3">
      <c r="A3493" t="s">
        <v>7211</v>
      </c>
      <c r="B3493" t="s">
        <v>7212</v>
      </c>
      <c r="C3493" t="str">
        <f>IFERROR(VLOOKUP(Table1[[#This Row],[Ticker]],[1]!Table2[[Symbol]:[Industry]],2,FALSE),"-")</f>
        <v>-</v>
      </c>
      <c r="D3493" t="s">
        <v>535</v>
      </c>
      <c r="E3493">
        <v>48.704069699999998</v>
      </c>
      <c r="F3493">
        <v>31.95</v>
      </c>
      <c r="G3493">
        <v>174.96266413485699</v>
      </c>
      <c r="H3493">
        <v>95.523201922126702</v>
      </c>
      <c r="I3493">
        <v>104.733104319821</v>
      </c>
      <c r="J3493">
        <v>20.892869174264401</v>
      </c>
      <c r="K3493">
        <v>20.0476303906925</v>
      </c>
      <c r="L3493">
        <v>15.839428898594701</v>
      </c>
      <c r="M3493">
        <v>99.582714131182101</v>
      </c>
      <c r="N3493">
        <v>5.5840112388628</v>
      </c>
      <c r="O3493">
        <v>0</v>
      </c>
      <c r="P3493">
        <v>219.819819819819</v>
      </c>
    </row>
    <row r="3494" spans="1:17" hidden="1" x14ac:dyDescent="0.3">
      <c r="A3494" t="s">
        <v>7213</v>
      </c>
      <c r="B3494" t="s">
        <v>7214</v>
      </c>
      <c r="C3494" t="str">
        <f>IFERROR(VLOOKUP(Table1[[#This Row],[Ticker]],[1]!Table2[[Symbol]:[Industry]],2,FALSE),"-")</f>
        <v>-</v>
      </c>
      <c r="D3494" t="s">
        <v>496</v>
      </c>
      <c r="E3494">
        <v>48.670628999999998</v>
      </c>
      <c r="F3494">
        <v>86</v>
      </c>
      <c r="G3494">
        <v>-61.503102011542701</v>
      </c>
      <c r="H3494">
        <v>0.537369490520755</v>
      </c>
      <c r="I3494">
        <v>-44.935651954138002</v>
      </c>
      <c r="J3494">
        <v>-9.6164347984353107</v>
      </c>
      <c r="K3494">
        <v>85.976229886810302</v>
      </c>
      <c r="M3494">
        <v>58.001077637090702</v>
      </c>
      <c r="N3494">
        <v>0.310311284046692</v>
      </c>
      <c r="O3494">
        <v>55.465116279069697</v>
      </c>
      <c r="P3494">
        <v>50.218340611353703</v>
      </c>
    </row>
    <row r="3495" spans="1:17" hidden="1" x14ac:dyDescent="0.3">
      <c r="A3495" t="s">
        <v>7215</v>
      </c>
      <c r="B3495" t="s">
        <v>7216</v>
      </c>
      <c r="C3495" t="str">
        <f>IFERROR(VLOOKUP(Table1[[#This Row],[Ticker]],[1]!Table2[[Symbol]:[Industry]],2,FALSE),"-")</f>
        <v>-</v>
      </c>
      <c r="D3495" t="s">
        <v>405</v>
      </c>
      <c r="E3495">
        <v>48.571378504000002</v>
      </c>
      <c r="F3495">
        <v>78.180000000000007</v>
      </c>
      <c r="G3495">
        <v>-37.6483750858119</v>
      </c>
      <c r="H3495">
        <v>-10.827092818823401</v>
      </c>
      <c r="I3495">
        <v>-30.1540142105525</v>
      </c>
      <c r="J3495">
        <v>-0.69916331881759597</v>
      </c>
      <c r="K3495">
        <v>82.1777637057954</v>
      </c>
      <c r="L3495">
        <v>89.978311125438694</v>
      </c>
      <c r="M3495">
        <v>33.369700889621797</v>
      </c>
      <c r="N3495">
        <v>0.77950343370311603</v>
      </c>
      <c r="O3495">
        <v>105.935021744691</v>
      </c>
      <c r="P3495">
        <v>11.209103840682801</v>
      </c>
      <c r="Q3495">
        <v>2.5954251357454002E-2</v>
      </c>
    </row>
    <row r="3496" spans="1:17" hidden="1" x14ac:dyDescent="0.3">
      <c r="A3496" t="s">
        <v>7217</v>
      </c>
      <c r="B3496" t="s">
        <v>7218</v>
      </c>
      <c r="C3496" t="str">
        <f>IFERROR(VLOOKUP(Table1[[#This Row],[Ticker]],[1]!Table2[[Symbol]:[Industry]],2,FALSE),"-")</f>
        <v>-</v>
      </c>
      <c r="D3496" t="s">
        <v>750</v>
      </c>
      <c r="E3496">
        <v>48.569715000000002</v>
      </c>
      <c r="F3496">
        <v>170</v>
      </c>
      <c r="G3496">
        <v>-63.961759631070699</v>
      </c>
      <c r="H3496">
        <v>15.2954053726402</v>
      </c>
      <c r="I3496">
        <v>-47.394309573666</v>
      </c>
      <c r="J3496">
        <v>4.0312078814654297</v>
      </c>
      <c r="K3496">
        <v>153.18598360509901</v>
      </c>
      <c r="M3496">
        <v>67.7665512736002</v>
      </c>
      <c r="N3496">
        <v>1.0864707682889501</v>
      </c>
      <c r="O3496">
        <v>69.852941176470495</v>
      </c>
      <c r="P3496">
        <v>36</v>
      </c>
    </row>
    <row r="3497" spans="1:17" hidden="1" x14ac:dyDescent="0.3">
      <c r="A3497" t="s">
        <v>7219</v>
      </c>
      <c r="B3497" t="s">
        <v>7220</v>
      </c>
      <c r="C3497" t="str">
        <f>IFERROR(VLOOKUP(Table1[[#This Row],[Ticker]],[1]!Table2[[Symbol]:[Industry]],2,FALSE),"-")</f>
        <v>-</v>
      </c>
      <c r="D3497" t="s">
        <v>1746</v>
      </c>
      <c r="E3497">
        <v>48.479909399999997</v>
      </c>
      <c r="F3497">
        <v>27.27</v>
      </c>
      <c r="G3497">
        <v>58.003507071038101</v>
      </c>
      <c r="H3497">
        <v>40.070427412994903</v>
      </c>
      <c r="I3497">
        <v>-5.4829492691278299</v>
      </c>
      <c r="J3497">
        <v>41.638045488303</v>
      </c>
      <c r="K3497">
        <v>21.980864164168501</v>
      </c>
      <c r="L3497">
        <v>20.315157313131301</v>
      </c>
      <c r="M3497">
        <v>95.202889523490796</v>
      </c>
      <c r="N3497">
        <v>4.50813052440476</v>
      </c>
      <c r="O3497">
        <v>30.693069306930699</v>
      </c>
      <c r="P3497">
        <v>100.514705882352</v>
      </c>
      <c r="Q3497">
        <v>9.4917970241721994E-2</v>
      </c>
    </row>
    <row r="3498" spans="1:17" hidden="1" x14ac:dyDescent="0.3">
      <c r="A3498" t="s">
        <v>7221</v>
      </c>
      <c r="B3498" t="s">
        <v>7222</v>
      </c>
      <c r="C3498" t="str">
        <f>IFERROR(VLOOKUP(Table1[[#This Row],[Ticker]],[1]!Table2[[Symbol]:[Industry]],2,FALSE),"-")</f>
        <v>-</v>
      </c>
      <c r="D3498" t="s">
        <v>276</v>
      </c>
      <c r="E3498">
        <v>48.395362400000003</v>
      </c>
      <c r="F3498">
        <v>25</v>
      </c>
      <c r="G3498">
        <v>7.2062520503498204</v>
      </c>
      <c r="H3498">
        <v>31.3873593956287</v>
      </c>
      <c r="I3498">
        <v>-8.5159759584903405</v>
      </c>
      <c r="J3498">
        <v>-2.6985071959395301</v>
      </c>
      <c r="K3498">
        <v>23.840701935853701</v>
      </c>
      <c r="L3498">
        <v>23.265825626833699</v>
      </c>
      <c r="M3498">
        <v>63.889037242360303</v>
      </c>
      <c r="N3498">
        <v>0.44478346520684697</v>
      </c>
      <c r="O3498">
        <v>56.319999999999901</v>
      </c>
    </row>
    <row r="3499" spans="1:17" hidden="1" x14ac:dyDescent="0.3">
      <c r="A3499" t="s">
        <v>7223</v>
      </c>
      <c r="B3499" t="s">
        <v>7224</v>
      </c>
      <c r="C3499" t="str">
        <f>IFERROR(VLOOKUP(Table1[[#This Row],[Ticker]],[1]!Table2[[Symbol]:[Industry]],2,FALSE),"-")</f>
        <v>-</v>
      </c>
      <c r="D3499" t="s">
        <v>7225</v>
      </c>
      <c r="E3499">
        <v>48.382723675999998</v>
      </c>
      <c r="F3499">
        <v>56.67</v>
      </c>
      <c r="G3499">
        <v>451.00741169213802</v>
      </c>
      <c r="H3499">
        <v>13.5421043178487</v>
      </c>
      <c r="I3499">
        <v>-19.2741706831379</v>
      </c>
      <c r="J3499">
        <v>-3.5631186959119798</v>
      </c>
      <c r="K3499">
        <v>52.213750368747498</v>
      </c>
      <c r="L3499">
        <v>41.028070792580003</v>
      </c>
      <c r="M3499">
        <v>55.282656367055402</v>
      </c>
      <c r="N3499">
        <v>0.91073926073926004</v>
      </c>
      <c r="O3499">
        <v>11.6287277218987</v>
      </c>
      <c r="P3499">
        <v>484.22680412371102</v>
      </c>
      <c r="Q3499">
        <v>0.18959416123199199</v>
      </c>
    </row>
    <row r="3500" spans="1:17" hidden="1" x14ac:dyDescent="0.3">
      <c r="A3500" t="s">
        <v>7226</v>
      </c>
      <c r="B3500" t="s">
        <v>7227</v>
      </c>
      <c r="C3500" t="str">
        <f>IFERROR(VLOOKUP(Table1[[#This Row],[Ticker]],[1]!Table2[[Symbol]:[Industry]],2,FALSE),"-")</f>
        <v>-</v>
      </c>
      <c r="D3500" t="s">
        <v>640</v>
      </c>
      <c r="E3500">
        <v>48.330497999999999</v>
      </c>
      <c r="F3500">
        <v>11</v>
      </c>
      <c r="G3500">
        <v>-8.1544090868780508</v>
      </c>
      <c r="H3500">
        <v>-23.598395590126199</v>
      </c>
      <c r="I3500">
        <v>-24.816677518155998</v>
      </c>
      <c r="J3500">
        <v>-1.0366654217019899</v>
      </c>
      <c r="K3500">
        <v>11.450503814784099</v>
      </c>
      <c r="L3500">
        <v>10.587961872447901</v>
      </c>
      <c r="M3500">
        <v>19.890695830319501</v>
      </c>
      <c r="N3500">
        <v>0.52400109370063597</v>
      </c>
      <c r="O3500">
        <v>55.454545454545404</v>
      </c>
      <c r="P3500">
        <v>67.9389312977099</v>
      </c>
      <c r="Q3500">
        <v>3.9857903523809997E-3</v>
      </c>
    </row>
    <row r="3501" spans="1:17" hidden="1" x14ac:dyDescent="0.3">
      <c r="A3501" t="s">
        <v>7228</v>
      </c>
      <c r="B3501" t="s">
        <v>7229</v>
      </c>
      <c r="C3501" t="str">
        <f>IFERROR(VLOOKUP(Table1[[#This Row],[Ticker]],[1]!Table2[[Symbol]:[Industry]],2,FALSE),"-")</f>
        <v>-</v>
      </c>
      <c r="D3501" t="s">
        <v>156</v>
      </c>
      <c r="E3501">
        <v>48.306556800000003</v>
      </c>
      <c r="F3501">
        <v>28.85</v>
      </c>
      <c r="G3501">
        <v>-18.071991504460399</v>
      </c>
      <c r="H3501">
        <v>-6.93140611640316</v>
      </c>
      <c r="I3501">
        <v>-14.5034313517182</v>
      </c>
      <c r="J3501">
        <v>-2.09424384801313</v>
      </c>
      <c r="K3501">
        <v>29.3851267607747</v>
      </c>
      <c r="L3501">
        <v>28.2147850886846</v>
      </c>
      <c r="M3501">
        <v>41.681157968523003</v>
      </c>
      <c r="N3501">
        <v>0.24486821825705299</v>
      </c>
      <c r="O3501">
        <v>40.207972270363904</v>
      </c>
      <c r="P3501">
        <v>30.248306997742599</v>
      </c>
      <c r="Q3501">
        <v>-1.6773112501324999E-2</v>
      </c>
    </row>
    <row r="3502" spans="1:17" hidden="1" x14ac:dyDescent="0.3">
      <c r="A3502" t="s">
        <v>7230</v>
      </c>
      <c r="B3502" t="s">
        <v>7231</v>
      </c>
      <c r="C3502" t="str">
        <f>IFERROR(VLOOKUP(Table1[[#This Row],[Ticker]],[1]!Table2[[Symbol]:[Industry]],2,FALSE),"-")</f>
        <v>-</v>
      </c>
      <c r="D3502" t="s">
        <v>573</v>
      </c>
      <c r="E3502">
        <v>48.184875353999999</v>
      </c>
      <c r="F3502">
        <v>42.43</v>
      </c>
      <c r="G3502">
        <v>-67.581974176807805</v>
      </c>
      <c r="H3502">
        <v>6.9808553305881098</v>
      </c>
      <c r="I3502">
        <v>-7.5192582415153897</v>
      </c>
      <c r="J3502">
        <v>-3.4549901310483602</v>
      </c>
      <c r="K3502">
        <v>41.419221151292703</v>
      </c>
      <c r="L3502">
        <v>43.328953873519403</v>
      </c>
      <c r="M3502">
        <v>58.865293737698202</v>
      </c>
      <c r="N3502">
        <v>0.58452088452088402</v>
      </c>
      <c r="O3502">
        <v>83.797508656884105</v>
      </c>
      <c r="P3502">
        <v>31.2403340550572</v>
      </c>
      <c r="Q3502">
        <v>0.17780379808593499</v>
      </c>
    </row>
    <row r="3503" spans="1:17" hidden="1" x14ac:dyDescent="0.3">
      <c r="A3503" t="s">
        <v>7232</v>
      </c>
      <c r="B3503" t="s">
        <v>7233</v>
      </c>
      <c r="C3503" t="str">
        <f>IFERROR(VLOOKUP(Table1[[#This Row],[Ticker]],[1]!Table2[[Symbol]:[Industry]],2,FALSE),"-")</f>
        <v>-</v>
      </c>
      <c r="D3503" t="s">
        <v>231</v>
      </c>
      <c r="E3503">
        <v>48.007455999999998</v>
      </c>
      <c r="F3503">
        <v>160.05000000000001</v>
      </c>
      <c r="G3503">
        <v>2942.9434374044399</v>
      </c>
      <c r="H3503">
        <v>5.84280494018323</v>
      </c>
      <c r="I3503">
        <v>125.739010134566</v>
      </c>
      <c r="J3503">
        <v>-4.6100362696229604</v>
      </c>
      <c r="K3503">
        <v>156.246397949553</v>
      </c>
      <c r="L3503">
        <v>110.03378716589999</v>
      </c>
      <c r="M3503">
        <v>59.352405812299402</v>
      </c>
      <c r="N3503">
        <v>0.74513098685373202</v>
      </c>
      <c r="O3503">
        <v>26.241799437675699</v>
      </c>
      <c r="P3503">
        <v>2971.97696737044</v>
      </c>
    </row>
    <row r="3504" spans="1:17" hidden="1" x14ac:dyDescent="0.3">
      <c r="A3504" t="s">
        <v>7234</v>
      </c>
      <c r="B3504" t="s">
        <v>7235</v>
      </c>
      <c r="C3504" t="str">
        <f>IFERROR(VLOOKUP(Table1[[#This Row],[Ticker]],[1]!Table2[[Symbol]:[Industry]],2,FALSE),"-")</f>
        <v>-</v>
      </c>
      <c r="D3504" t="s">
        <v>1401</v>
      </c>
      <c r="E3504">
        <v>47.72726514</v>
      </c>
      <c r="F3504">
        <v>9.07</v>
      </c>
      <c r="G3504">
        <v>-84.724785461846494</v>
      </c>
      <c r="H3504">
        <v>-11.238903230633801</v>
      </c>
      <c r="I3504">
        <v>-41.9373085244574</v>
      </c>
      <c r="J3504">
        <v>-5.0522618403021502</v>
      </c>
      <c r="K3504">
        <v>9.6788318000144002</v>
      </c>
      <c r="L3504">
        <v>13.3778626781569</v>
      </c>
      <c r="M3504">
        <v>28.3376915144066</v>
      </c>
      <c r="N3504">
        <v>0.51354830049503697</v>
      </c>
      <c r="O3504">
        <v>134.28886438809201</v>
      </c>
      <c r="P3504">
        <v>8.2338902147971194</v>
      </c>
      <c r="Q3504">
        <v>0.20148107672177801</v>
      </c>
    </row>
    <row r="3505" spans="1:17" hidden="1" x14ac:dyDescent="0.3">
      <c r="A3505" t="s">
        <v>7236</v>
      </c>
      <c r="B3505" t="s">
        <v>7237</v>
      </c>
      <c r="C3505" t="str">
        <f>IFERROR(VLOOKUP(Table1[[#This Row],[Ticker]],[1]!Table2[[Symbol]:[Industry]],2,FALSE),"-")</f>
        <v>-</v>
      </c>
      <c r="D3505" t="s">
        <v>750</v>
      </c>
      <c r="E3505">
        <v>47.641976</v>
      </c>
      <c r="F3505">
        <v>45.21</v>
      </c>
      <c r="G3505">
        <v>-99.580761236357205</v>
      </c>
      <c r="H3505">
        <v>-22.0977297167763</v>
      </c>
      <c r="I3505">
        <v>-56.304589225364403</v>
      </c>
      <c r="J3505">
        <v>-2.23599155678377</v>
      </c>
      <c r="K3505">
        <v>50.207559298824201</v>
      </c>
      <c r="L3505">
        <v>71.583858473370896</v>
      </c>
      <c r="M3505">
        <v>41.121309346131703</v>
      </c>
      <c r="N3505">
        <v>0.47542498152254198</v>
      </c>
      <c r="O3505">
        <v>253.35102853351</v>
      </c>
      <c r="P3505">
        <v>10.2682926829268</v>
      </c>
    </row>
    <row r="3506" spans="1:17" hidden="1" x14ac:dyDescent="0.3">
      <c r="A3506" t="s">
        <v>7238</v>
      </c>
      <c r="B3506" t="s">
        <v>7239</v>
      </c>
      <c r="C3506" t="str">
        <f>IFERROR(VLOOKUP(Table1[[#This Row],[Ticker]],[1]!Table2[[Symbol]:[Industry]],2,FALSE),"-")</f>
        <v>-</v>
      </c>
      <c r="D3506" t="s">
        <v>54</v>
      </c>
      <c r="E3506">
        <v>47.636369832</v>
      </c>
      <c r="F3506">
        <v>23.79</v>
      </c>
      <c r="G3506">
        <v>-16.257990738693799</v>
      </c>
      <c r="H3506">
        <v>-2.0709218760635801</v>
      </c>
      <c r="I3506">
        <v>-9.3898234094608295</v>
      </c>
      <c r="J3506">
        <v>4.1319804713210004</v>
      </c>
      <c r="K3506">
        <v>23.088014582671999</v>
      </c>
      <c r="L3506">
        <v>21.346291031065501</v>
      </c>
      <c r="M3506">
        <v>55.666728672917699</v>
      </c>
      <c r="N3506">
        <v>0.72942420664297403</v>
      </c>
      <c r="O3506">
        <v>26.523749474569101</v>
      </c>
      <c r="P3506">
        <v>132.09756097560901</v>
      </c>
      <c r="Q3506">
        <v>0.13429001927324399</v>
      </c>
    </row>
    <row r="3507" spans="1:17" hidden="1" x14ac:dyDescent="0.3">
      <c r="A3507" t="s">
        <v>7240</v>
      </c>
      <c r="B3507" t="s">
        <v>7241</v>
      </c>
      <c r="C3507" t="str">
        <f>IFERROR(VLOOKUP(Table1[[#This Row],[Ticker]],[1]!Table2[[Symbol]:[Industry]],2,FALSE),"-")</f>
        <v>-</v>
      </c>
      <c r="D3507" t="s">
        <v>46</v>
      </c>
      <c r="E3507">
        <v>47.592545000000001</v>
      </c>
      <c r="F3507">
        <v>26.6</v>
      </c>
      <c r="G3507">
        <v>14.1311632525156</v>
      </c>
      <c r="H3507">
        <v>-12.6034883885716</v>
      </c>
      <c r="I3507">
        <v>-21.370189497635302</v>
      </c>
      <c r="J3507">
        <v>-1.66417673391918</v>
      </c>
      <c r="K3507">
        <v>26.3797154996996</v>
      </c>
      <c r="L3507">
        <v>26.345268592770601</v>
      </c>
      <c r="M3507">
        <v>33.700977427663602</v>
      </c>
      <c r="N3507">
        <v>0.42530264782296201</v>
      </c>
      <c r="O3507">
        <v>27.819548872180398</v>
      </c>
      <c r="P3507">
        <v>43.1646932185145</v>
      </c>
    </row>
    <row r="3508" spans="1:17" hidden="1" x14ac:dyDescent="0.3">
      <c r="A3508" t="s">
        <v>7242</v>
      </c>
      <c r="B3508" t="s">
        <v>7243</v>
      </c>
      <c r="C3508" t="str">
        <f>IFERROR(VLOOKUP(Table1[[#This Row],[Ticker]],[1]!Table2[[Symbol]:[Industry]],2,FALSE),"-")</f>
        <v>-</v>
      </c>
      <c r="D3508" t="s">
        <v>222</v>
      </c>
      <c r="E3508">
        <v>47.566443</v>
      </c>
      <c r="F3508">
        <v>34.81</v>
      </c>
      <c r="G3508">
        <v>0.85452973549359901</v>
      </c>
      <c r="H3508">
        <v>1.31103992879012</v>
      </c>
      <c r="I3508">
        <v>-4.2260301573504897</v>
      </c>
      <c r="J3508">
        <v>2.6728371325754998</v>
      </c>
      <c r="K3508">
        <v>30.336236804995899</v>
      </c>
      <c r="L3508">
        <v>28.900361660146999</v>
      </c>
      <c r="M3508">
        <v>58.996728906769597</v>
      </c>
      <c r="N3508">
        <v>1.15519648741949</v>
      </c>
      <c r="O3508">
        <v>1.9821890261419099</v>
      </c>
      <c r="P3508">
        <v>48.127659574468098</v>
      </c>
      <c r="Q3508">
        <v>1.3817865946459999E-2</v>
      </c>
    </row>
    <row r="3509" spans="1:17" hidden="1" x14ac:dyDescent="0.3">
      <c r="A3509" t="s">
        <v>7244</v>
      </c>
      <c r="B3509" t="s">
        <v>7245</v>
      </c>
      <c r="C3509" t="str">
        <f>IFERROR(VLOOKUP(Table1[[#This Row],[Ticker]],[1]!Table2[[Symbol]:[Industry]],2,FALSE),"-")</f>
        <v>-</v>
      </c>
      <c r="D3509" t="s">
        <v>4636</v>
      </c>
      <c r="E3509">
        <v>47.366984000000002</v>
      </c>
      <c r="F3509">
        <v>91.78</v>
      </c>
      <c r="G3509">
        <v>4.9518714938550703</v>
      </c>
      <c r="H3509">
        <v>5.7463337546031203</v>
      </c>
      <c r="I3509">
        <v>-0.53925064030160796</v>
      </c>
      <c r="J3509">
        <v>19.111706209704401</v>
      </c>
      <c r="K3509">
        <v>77.233957351353993</v>
      </c>
      <c r="L3509">
        <v>85.066467186966705</v>
      </c>
      <c r="M3509">
        <v>65.303671609425095</v>
      </c>
      <c r="N3509">
        <v>1.74917619693739</v>
      </c>
      <c r="O3509">
        <v>46.339071693179299</v>
      </c>
      <c r="P3509">
        <v>48.655652737285301</v>
      </c>
    </row>
    <row r="3510" spans="1:17" hidden="1" x14ac:dyDescent="0.3">
      <c r="A3510" t="s">
        <v>7246</v>
      </c>
      <c r="B3510" t="s">
        <v>7247</v>
      </c>
      <c r="C3510" t="str">
        <f>IFERROR(VLOOKUP(Table1[[#This Row],[Ticker]],[1]!Table2[[Symbol]:[Industry]],2,FALSE),"-")</f>
        <v>-</v>
      </c>
      <c r="D3510" t="s">
        <v>357</v>
      </c>
      <c r="E3510">
        <v>47.194097057999997</v>
      </c>
      <c r="F3510">
        <v>5.99</v>
      </c>
      <c r="G3510">
        <v>-73.312599733440805</v>
      </c>
      <c r="H3510">
        <v>3.3450313533007199</v>
      </c>
      <c r="I3510">
        <v>-17.083914303498702</v>
      </c>
      <c r="J3510">
        <v>-0.91806655027979001</v>
      </c>
      <c r="K3510">
        <v>5.93381292670073</v>
      </c>
      <c r="L3510">
        <v>6.8011632219584204</v>
      </c>
      <c r="M3510">
        <v>59.646766683221102</v>
      </c>
      <c r="N3510">
        <v>1.1907154579542301</v>
      </c>
      <c r="O3510">
        <v>88.480801335559207</v>
      </c>
      <c r="P3510">
        <v>26.105263157894701</v>
      </c>
      <c r="Q3510">
        <v>-4.3435051963942997E-2</v>
      </c>
    </row>
    <row r="3511" spans="1:17" hidden="1" x14ac:dyDescent="0.3">
      <c r="A3511" t="s">
        <v>7248</v>
      </c>
      <c r="B3511" t="s">
        <v>7249</v>
      </c>
      <c r="C3511" t="str">
        <f>IFERROR(VLOOKUP(Table1[[#This Row],[Ticker]],[1]!Table2[[Symbol]:[Industry]],2,FALSE),"-")</f>
        <v>-</v>
      </c>
      <c r="D3511" t="s">
        <v>54</v>
      </c>
      <c r="E3511">
        <v>47.136240000000001</v>
      </c>
      <c r="F3511">
        <v>39.93</v>
      </c>
      <c r="G3511">
        <v>27.431987275380301</v>
      </c>
      <c r="H3511">
        <v>-9.0836638340151392</v>
      </c>
      <c r="I3511">
        <v>0.49007284953865898</v>
      </c>
      <c r="J3511">
        <v>-4.3091767339191804</v>
      </c>
      <c r="K3511">
        <v>38.483949202727402</v>
      </c>
      <c r="L3511">
        <v>35.061582342936703</v>
      </c>
      <c r="M3511">
        <v>46.1024537158602</v>
      </c>
      <c r="N3511">
        <v>0.85265393429386804</v>
      </c>
      <c r="O3511">
        <v>26.947157525669901</v>
      </c>
      <c r="P3511">
        <v>83.586206896551701</v>
      </c>
      <c r="Q3511">
        <v>5.1056873197725998E-2</v>
      </c>
    </row>
    <row r="3512" spans="1:17" hidden="1" x14ac:dyDescent="0.3">
      <c r="A3512" t="s">
        <v>7250</v>
      </c>
      <c r="B3512" t="s">
        <v>7251</v>
      </c>
      <c r="C3512" t="str">
        <f>IFERROR(VLOOKUP(Table1[[#This Row],[Ticker]],[1]!Table2[[Symbol]:[Industry]],2,FALSE),"-")</f>
        <v>-</v>
      </c>
      <c r="D3512" t="s">
        <v>1210</v>
      </c>
      <c r="E3512">
        <v>47.024999999999999</v>
      </c>
      <c r="F3512">
        <v>8.9700000000000006</v>
      </c>
      <c r="G3512">
        <v>10.468802848931</v>
      </c>
      <c r="H3512">
        <v>0.88627007101003397</v>
      </c>
      <c r="I3512">
        <v>-21.400090060878501</v>
      </c>
      <c r="J3512">
        <v>3.1520870023445502</v>
      </c>
      <c r="K3512">
        <v>8.8969274130322606</v>
      </c>
      <c r="L3512">
        <v>8.0414119370790296</v>
      </c>
      <c r="M3512">
        <v>50.338333902354101</v>
      </c>
      <c r="N3512">
        <v>1.3186216416290399</v>
      </c>
      <c r="O3512">
        <v>20.958751393533898</v>
      </c>
      <c r="P3512">
        <v>62.5</v>
      </c>
      <c r="Q3512">
        <v>8.7944649894192997E-2</v>
      </c>
    </row>
    <row r="3513" spans="1:17" hidden="1" x14ac:dyDescent="0.3">
      <c r="A3513" t="s">
        <v>7252</v>
      </c>
      <c r="B3513" t="s">
        <v>7253</v>
      </c>
      <c r="C3513" t="str">
        <f>IFERROR(VLOOKUP(Table1[[#This Row],[Ticker]],[1]!Table2[[Symbol]:[Industry]],2,FALSE),"-")</f>
        <v>-</v>
      </c>
      <c r="E3513">
        <v>47.0085275</v>
      </c>
      <c r="F3513">
        <v>104.17</v>
      </c>
      <c r="G3513">
        <v>-16.478154493281401</v>
      </c>
      <c r="H3513">
        <v>46.444915114462901</v>
      </c>
      <c r="I3513">
        <v>29.823224831195301</v>
      </c>
      <c r="J3513">
        <v>4.59236737606936</v>
      </c>
      <c r="K3513">
        <v>76.665631429526698</v>
      </c>
      <c r="L3513">
        <v>71.214072828970401</v>
      </c>
      <c r="M3513">
        <v>82.565255284148705</v>
      </c>
      <c r="N3513">
        <v>4.0993342927317196</v>
      </c>
      <c r="O3513">
        <v>1.7759431698185499</v>
      </c>
      <c r="P3513">
        <v>108.34</v>
      </c>
      <c r="Q3513">
        <v>0.138395660613228</v>
      </c>
    </row>
    <row r="3514" spans="1:17" hidden="1" x14ac:dyDescent="0.3">
      <c r="A3514" t="s">
        <v>7254</v>
      </c>
      <c r="B3514" t="s">
        <v>7255</v>
      </c>
      <c r="C3514" t="str">
        <f>IFERROR(VLOOKUP(Table1[[#This Row],[Ticker]],[1]!Table2[[Symbol]:[Industry]],2,FALSE),"-")</f>
        <v>-</v>
      </c>
      <c r="D3514" t="s">
        <v>54</v>
      </c>
      <c r="E3514">
        <v>47</v>
      </c>
      <c r="F3514">
        <v>45.81</v>
      </c>
      <c r="G3514">
        <v>-71.148768783284694</v>
      </c>
      <c r="H3514">
        <v>-6.7669666146776999</v>
      </c>
      <c r="I3514">
        <v>-36.306478911088</v>
      </c>
      <c r="J3514">
        <v>-7.2840770330218696</v>
      </c>
      <c r="K3514">
        <v>47.313938713400297</v>
      </c>
      <c r="L3514">
        <v>58.190682861260598</v>
      </c>
      <c r="M3514">
        <v>45.576353152311</v>
      </c>
      <c r="N3514">
        <v>1.04322994074258</v>
      </c>
      <c r="O3514">
        <v>166.31739794804599</v>
      </c>
      <c r="P3514">
        <v>17.4615384615384</v>
      </c>
      <c r="Q3514">
        <v>3.8289415372556999E-2</v>
      </c>
    </row>
    <row r="3515" spans="1:17" hidden="1" x14ac:dyDescent="0.3">
      <c r="A3515" t="s">
        <v>7256</v>
      </c>
      <c r="B3515" t="s">
        <v>7257</v>
      </c>
      <c r="C3515" t="str">
        <f>IFERROR(VLOOKUP(Table1[[#This Row],[Ticker]],[1]!Table2[[Symbol]:[Industry]],2,FALSE),"-")</f>
        <v>-</v>
      </c>
      <c r="D3515" t="s">
        <v>46</v>
      </c>
      <c r="E3515">
        <v>46.982250000000001</v>
      </c>
      <c r="F3515">
        <v>59.85</v>
      </c>
      <c r="G3515">
        <v>9.3479729241744707</v>
      </c>
      <c r="H3515">
        <v>-12.6842289712616</v>
      </c>
      <c r="I3515">
        <v>0.45844839329250298</v>
      </c>
      <c r="J3515">
        <v>-7.0685517339191799</v>
      </c>
      <c r="K3515">
        <v>64.431924903805594</v>
      </c>
      <c r="L3515">
        <v>58.6735584109896</v>
      </c>
      <c r="M3515">
        <v>36.223333249094601</v>
      </c>
      <c r="N3515">
        <v>0.84537389100126703</v>
      </c>
      <c r="O3515">
        <v>44.527986633249697</v>
      </c>
      <c r="P3515">
        <v>53.461538461538403</v>
      </c>
      <c r="Q3515">
        <v>7.9896069421324004E-2</v>
      </c>
    </row>
    <row r="3516" spans="1:17" hidden="1" x14ac:dyDescent="0.3">
      <c r="A3516" t="s">
        <v>7258</v>
      </c>
      <c r="B3516" t="s">
        <v>7259</v>
      </c>
      <c r="C3516" t="str">
        <f>IFERROR(VLOOKUP(Table1[[#This Row],[Ticker]],[1]!Table2[[Symbol]:[Industry]],2,FALSE),"-")</f>
        <v>-</v>
      </c>
      <c r="E3516">
        <v>46.949759999999998</v>
      </c>
      <c r="F3516">
        <v>65.459999999999994</v>
      </c>
      <c r="G3516">
        <v>79.770297785197201</v>
      </c>
      <c r="H3516">
        <v>14.3078132660024</v>
      </c>
      <c r="I3516">
        <v>15.4854447200218</v>
      </c>
      <c r="J3516">
        <v>3.9845953084020702</v>
      </c>
      <c r="K3516">
        <v>60.057775066342899</v>
      </c>
      <c r="L3516">
        <v>52.695364892418603</v>
      </c>
      <c r="M3516">
        <v>60.467856423955801</v>
      </c>
      <c r="N3516">
        <v>0.47839843627973799</v>
      </c>
      <c r="O3516">
        <v>20.3788573174457</v>
      </c>
      <c r="P3516">
        <v>127.37061479680401</v>
      </c>
      <c r="Q3516">
        <v>5.2731861802164999E-2</v>
      </c>
    </row>
    <row r="3517" spans="1:17" hidden="1" x14ac:dyDescent="0.3">
      <c r="A3517" t="s">
        <v>7260</v>
      </c>
      <c r="B3517" t="s">
        <v>7261</v>
      </c>
      <c r="C3517" t="str">
        <f>IFERROR(VLOOKUP(Table1[[#This Row],[Ticker]],[1]!Table2[[Symbol]:[Industry]],2,FALSE),"-")</f>
        <v>-</v>
      </c>
      <c r="D3517" t="s">
        <v>305</v>
      </c>
      <c r="E3517">
        <v>46.946099199999999</v>
      </c>
      <c r="F3517">
        <v>16.07</v>
      </c>
      <c r="G3517">
        <v>9.5009527926217494</v>
      </c>
      <c r="H3517">
        <v>-4.3702163619469703</v>
      </c>
      <c r="I3517">
        <v>-14.776110303731</v>
      </c>
      <c r="J3517">
        <v>-3.7711881590544598</v>
      </c>
      <c r="K3517">
        <v>16.115325557602599</v>
      </c>
      <c r="L3517">
        <v>15.2102287221838</v>
      </c>
      <c r="M3517">
        <v>48.192392243046598</v>
      </c>
      <c r="N3517">
        <v>1.2051563175712701</v>
      </c>
      <c r="O3517">
        <v>26.322339763534501</v>
      </c>
      <c r="P3517">
        <v>69.157894736842096</v>
      </c>
      <c r="Q3517">
        <v>7.5206795231917006E-2</v>
      </c>
    </row>
    <row r="3518" spans="1:17" hidden="1" x14ac:dyDescent="0.3">
      <c r="A3518" t="s">
        <v>7262</v>
      </c>
      <c r="B3518" t="s">
        <v>7263</v>
      </c>
      <c r="C3518" t="str">
        <f>IFERROR(VLOOKUP(Table1[[#This Row],[Ticker]],[1]!Table2[[Symbol]:[Industry]],2,FALSE),"-")</f>
        <v>-</v>
      </c>
      <c r="D3518" t="s">
        <v>6633</v>
      </c>
      <c r="E3518">
        <v>46.832783999999997</v>
      </c>
      <c r="F3518">
        <v>81.42</v>
      </c>
      <c r="G3518">
        <v>97.133136700667706</v>
      </c>
      <c r="H3518">
        <v>3.0443548824115001</v>
      </c>
      <c r="I3518">
        <v>16.403815627967901</v>
      </c>
      <c r="J3518">
        <v>4.4061520861968697</v>
      </c>
      <c r="K3518">
        <v>75.890262161489403</v>
      </c>
      <c r="L3518">
        <v>66.296783456640497</v>
      </c>
      <c r="M3518">
        <v>99.845564157426594</v>
      </c>
      <c r="N3518">
        <v>0.59595959595959602</v>
      </c>
      <c r="O3518">
        <v>0</v>
      </c>
      <c r="P3518">
        <v>182.708333333333</v>
      </c>
    </row>
    <row r="3519" spans="1:17" hidden="1" x14ac:dyDescent="0.3">
      <c r="A3519" t="s">
        <v>7264</v>
      </c>
      <c r="B3519" t="s">
        <v>7265</v>
      </c>
      <c r="C3519" t="str">
        <f>IFERROR(VLOOKUP(Table1[[#This Row],[Ticker]],[1]!Table2[[Symbol]:[Industry]],2,FALSE),"-")</f>
        <v>-</v>
      </c>
      <c r="D3519" t="s">
        <v>1401</v>
      </c>
      <c r="E3519">
        <v>46.8</v>
      </c>
      <c r="F3519">
        <v>47.53</v>
      </c>
      <c r="G3519">
        <v>-33.954514162838301</v>
      </c>
      <c r="H3519">
        <v>3.96043224130496</v>
      </c>
      <c r="I3519">
        <v>-19.2151479878566</v>
      </c>
      <c r="J3519">
        <v>-5.4218987179975704</v>
      </c>
      <c r="K3519">
        <v>47.054525642391901</v>
      </c>
      <c r="L3519">
        <v>49.357302364075998</v>
      </c>
      <c r="M3519">
        <v>45.553393609783299</v>
      </c>
      <c r="N3519">
        <v>1.2043206546173899</v>
      </c>
      <c r="O3519">
        <v>48.432568903850097</v>
      </c>
      <c r="P3519">
        <v>12.630331753554501</v>
      </c>
      <c r="Q3519">
        <v>-0.112510441907285</v>
      </c>
    </row>
    <row r="3520" spans="1:17" hidden="1" x14ac:dyDescent="0.3">
      <c r="A3520" t="s">
        <v>7266</v>
      </c>
      <c r="B3520" t="s">
        <v>7267</v>
      </c>
      <c r="C3520" t="str">
        <f>IFERROR(VLOOKUP(Table1[[#This Row],[Ticker]],[1]!Table2[[Symbol]:[Industry]],2,FALSE),"-")</f>
        <v>-</v>
      </c>
      <c r="D3520" t="s">
        <v>989</v>
      </c>
      <c r="E3520">
        <v>46.792250000000003</v>
      </c>
      <c r="F3520">
        <v>108.6</v>
      </c>
      <c r="G3520">
        <v>64.895041462572394</v>
      </c>
      <c r="H3520">
        <v>15.588116971386301</v>
      </c>
      <c r="I3520">
        <v>20.949153506639099</v>
      </c>
      <c r="J3520">
        <v>-1.0461149496828099</v>
      </c>
      <c r="K3520">
        <v>93.519090551903602</v>
      </c>
      <c r="L3520">
        <v>75.192018482844006</v>
      </c>
      <c r="M3520">
        <v>38.192286745251501</v>
      </c>
      <c r="N3520">
        <v>1.15559669316126</v>
      </c>
      <c r="O3520">
        <v>17.863720073664801</v>
      </c>
      <c r="P3520">
        <v>104.905660377358</v>
      </c>
      <c r="Q3520">
        <v>9.2857616294302003E-2</v>
      </c>
    </row>
    <row r="3521" spans="1:17" hidden="1" x14ac:dyDescent="0.3">
      <c r="A3521" t="s">
        <v>7268</v>
      </c>
      <c r="B3521" t="s">
        <v>7269</v>
      </c>
      <c r="C3521" t="str">
        <f>IFERROR(VLOOKUP(Table1[[#This Row],[Ticker]],[1]!Table2[[Symbol]:[Industry]],2,FALSE),"-")</f>
        <v>-</v>
      </c>
      <c r="D3521" t="s">
        <v>357</v>
      </c>
      <c r="E3521">
        <v>46.713263472000001</v>
      </c>
      <c r="F3521">
        <v>31</v>
      </c>
      <c r="G3521">
        <v>25.734318261659499</v>
      </c>
      <c r="H3521">
        <v>3.1387718250073</v>
      </c>
      <c r="I3521">
        <v>48.656581214066797</v>
      </c>
      <c r="J3521">
        <v>8.2259320761896308</v>
      </c>
      <c r="K3521">
        <v>27.537372234336299</v>
      </c>
      <c r="L3521">
        <v>23.936569280442701</v>
      </c>
      <c r="M3521">
        <v>75.206221194289895</v>
      </c>
      <c r="N3521">
        <v>0.75889328063241102</v>
      </c>
      <c r="O3521">
        <v>3.2258064516128999</v>
      </c>
      <c r="P3521">
        <v>106.666666666666</v>
      </c>
    </row>
    <row r="3522" spans="1:17" hidden="1" x14ac:dyDescent="0.3">
      <c r="A3522" t="s">
        <v>7270</v>
      </c>
      <c r="B3522" t="s">
        <v>7271</v>
      </c>
      <c r="C3522" t="str">
        <f>IFERROR(VLOOKUP(Table1[[#This Row],[Ticker]],[1]!Table2[[Symbol]:[Industry]],2,FALSE),"-")</f>
        <v>-</v>
      </c>
      <c r="D3522" t="s">
        <v>405</v>
      </c>
      <c r="E3522">
        <v>46.7132516</v>
      </c>
      <c r="F3522">
        <v>0.8</v>
      </c>
      <c r="G3522">
        <v>-49.033529965998902</v>
      </c>
      <c r="H3522">
        <v>-12.0583334882663</v>
      </c>
      <c r="I3522">
        <v>-21.5569889995033</v>
      </c>
      <c r="J3522">
        <v>-3.0232011241630699</v>
      </c>
      <c r="K3522">
        <v>0.84840674523996396</v>
      </c>
      <c r="L3522">
        <v>0.85790248405518299</v>
      </c>
      <c r="M3522">
        <v>32.598625300900402</v>
      </c>
      <c r="N3522">
        <v>0.42328583206450898</v>
      </c>
      <c r="O3522">
        <v>58.749999999999901</v>
      </c>
      <c r="P3522">
        <v>21.2121212121212</v>
      </c>
      <c r="Q3522">
        <v>9.4434801711703001E-2</v>
      </c>
    </row>
    <row r="3523" spans="1:17" hidden="1" x14ac:dyDescent="0.3">
      <c r="A3523" t="s">
        <v>7272</v>
      </c>
      <c r="B3523" t="s">
        <v>7273</v>
      </c>
      <c r="C3523" t="str">
        <f>IFERROR(VLOOKUP(Table1[[#This Row],[Ticker]],[1]!Table2[[Symbol]:[Industry]],2,FALSE),"-")</f>
        <v>-</v>
      </c>
      <c r="D3523" t="s">
        <v>4430</v>
      </c>
      <c r="E3523">
        <v>46.611901875000001</v>
      </c>
      <c r="F3523">
        <v>389.9</v>
      </c>
      <c r="G3523">
        <v>285.268882104981</v>
      </c>
      <c r="H3523">
        <v>21.774956294853499</v>
      </c>
      <c r="I3523">
        <v>217.957648904965</v>
      </c>
      <c r="J3523">
        <v>12.831385927874599</v>
      </c>
      <c r="K3523">
        <v>298.98691909681401</v>
      </c>
      <c r="L3523">
        <v>188.185084907934</v>
      </c>
      <c r="M3523">
        <v>66.875987968860898</v>
      </c>
      <c r="N3523">
        <v>0.39393939393939298</v>
      </c>
      <c r="O3523">
        <v>2.84688381636317</v>
      </c>
      <c r="P3523">
        <v>418.13953488371999</v>
      </c>
    </row>
    <row r="3524" spans="1:17" hidden="1" x14ac:dyDescent="0.3">
      <c r="A3524" t="s">
        <v>7274</v>
      </c>
      <c r="B3524" t="s">
        <v>7275</v>
      </c>
      <c r="C3524" t="str">
        <f>IFERROR(VLOOKUP(Table1[[#This Row],[Ticker]],[1]!Table2[[Symbol]:[Industry]],2,FALSE),"-")</f>
        <v>-</v>
      </c>
      <c r="D3524" t="s">
        <v>46</v>
      </c>
      <c r="E3524">
        <v>46.51994732</v>
      </c>
      <c r="F3524">
        <v>69.989999999999995</v>
      </c>
      <c r="G3524">
        <v>-51.482283428602798</v>
      </c>
      <c r="H3524">
        <v>14.938022675335199</v>
      </c>
      <c r="I3524">
        <v>-34.9148333711981</v>
      </c>
      <c r="J3524">
        <v>-6.0362315284397301</v>
      </c>
      <c r="K3524">
        <v>66.775735750497901</v>
      </c>
      <c r="M3524">
        <v>46.811802646985001</v>
      </c>
      <c r="N3524">
        <v>0.68473316676276497</v>
      </c>
      <c r="O3524">
        <v>35.733676239462703</v>
      </c>
      <c r="P3524">
        <v>43.422131147540902</v>
      </c>
    </row>
    <row r="3525" spans="1:17" hidden="1" x14ac:dyDescent="0.3">
      <c r="A3525" t="s">
        <v>7276</v>
      </c>
      <c r="B3525" t="s">
        <v>7277</v>
      </c>
      <c r="C3525" t="str">
        <f>IFERROR(VLOOKUP(Table1[[#This Row],[Ticker]],[1]!Table2[[Symbol]:[Industry]],2,FALSE),"-")</f>
        <v>-</v>
      </c>
      <c r="D3525" t="s">
        <v>5712</v>
      </c>
      <c r="E3525">
        <v>46.461070499999998</v>
      </c>
      <c r="F3525">
        <v>181.95</v>
      </c>
      <c r="G3525">
        <v>-31.184645857367499</v>
      </c>
      <c r="H3525">
        <v>-9.3118666518758797</v>
      </c>
      <c r="I3525">
        <v>-45.077191019705403</v>
      </c>
      <c r="J3525">
        <v>2.75014895825112</v>
      </c>
      <c r="K3525">
        <v>172.73123418707701</v>
      </c>
      <c r="L3525">
        <v>195.32100461260799</v>
      </c>
      <c r="M3525">
        <v>49.236614696418201</v>
      </c>
      <c r="N3525">
        <v>0.40523156089193801</v>
      </c>
      <c r="O3525">
        <v>80.818906292937598</v>
      </c>
      <c r="P3525">
        <v>46.320868516284598</v>
      </c>
      <c r="Q3525">
        <v>-1.3629265197219E-2</v>
      </c>
    </row>
    <row r="3526" spans="1:17" hidden="1" x14ac:dyDescent="0.3">
      <c r="A3526" t="s">
        <v>7278</v>
      </c>
      <c r="B3526" t="s">
        <v>7279</v>
      </c>
      <c r="C3526" t="str">
        <f>IFERROR(VLOOKUP(Table1[[#This Row],[Ticker]],[1]!Table2[[Symbol]:[Industry]],2,FALSE),"-")</f>
        <v>-</v>
      </c>
      <c r="D3526" t="s">
        <v>51</v>
      </c>
      <c r="E3526">
        <v>46.4238456</v>
      </c>
      <c r="F3526">
        <v>67.44</v>
      </c>
      <c r="G3526">
        <v>17.096904816609701</v>
      </c>
      <c r="H3526">
        <v>-3.4210725210257298</v>
      </c>
      <c r="I3526">
        <v>-12.8795471265505</v>
      </c>
      <c r="J3526">
        <v>4.8220732660807997</v>
      </c>
      <c r="K3526">
        <v>62.818648238292099</v>
      </c>
      <c r="L3526">
        <v>58.703956856479898</v>
      </c>
      <c r="M3526">
        <v>62.9678078434345</v>
      </c>
      <c r="N3526">
        <v>1.4124843925211299</v>
      </c>
      <c r="O3526">
        <v>16.399762752075901</v>
      </c>
      <c r="P3526">
        <v>66.518518518518505</v>
      </c>
      <c r="Q3526">
        <v>8.6081376607362994E-2</v>
      </c>
    </row>
    <row r="3527" spans="1:17" hidden="1" x14ac:dyDescent="0.3">
      <c r="A3527" t="s">
        <v>7280</v>
      </c>
      <c r="B3527" t="s">
        <v>7281</v>
      </c>
      <c r="C3527" t="str">
        <f>IFERROR(VLOOKUP(Table1[[#This Row],[Ticker]],[1]!Table2[[Symbol]:[Industry]],2,FALSE),"-")</f>
        <v>-</v>
      </c>
      <c r="D3527" t="s">
        <v>298</v>
      </c>
      <c r="E3527">
        <v>46.411200000000001</v>
      </c>
      <c r="F3527">
        <v>114.9</v>
      </c>
      <c r="G3527">
        <v>36.767335834866799</v>
      </c>
      <c r="H3527">
        <v>-28.695973937704501</v>
      </c>
      <c r="I3527">
        <v>1.86227830036093</v>
      </c>
      <c r="J3527">
        <v>-0.58417673391918201</v>
      </c>
      <c r="K3527">
        <v>128.42416685252601</v>
      </c>
      <c r="L3527">
        <v>113.130852659338</v>
      </c>
      <c r="M3527">
        <v>49.386528234213998</v>
      </c>
      <c r="N3527">
        <v>2.1901298701298701</v>
      </c>
      <c r="O3527">
        <v>65.230635335073899</v>
      </c>
      <c r="P3527">
        <v>75.019040365574995</v>
      </c>
      <c r="Q3527">
        <v>0.11759754779101</v>
      </c>
    </row>
    <row r="3528" spans="1:17" hidden="1" x14ac:dyDescent="0.3">
      <c r="A3528" t="s">
        <v>7282</v>
      </c>
      <c r="B3528" t="s">
        <v>7283</v>
      </c>
      <c r="C3528" t="str">
        <f>IFERROR(VLOOKUP(Table1[[#This Row],[Ticker]],[1]!Table2[[Symbol]:[Industry]],2,FALSE),"-")</f>
        <v>-</v>
      </c>
      <c r="D3528" t="s">
        <v>276</v>
      </c>
      <c r="E3528">
        <v>46.241520000000001</v>
      </c>
      <c r="F3528">
        <v>108</v>
      </c>
      <c r="G3528">
        <v>71.226065806298394</v>
      </c>
      <c r="H3528">
        <v>23.010818319467901</v>
      </c>
      <c r="I3528">
        <v>12.4616239664779</v>
      </c>
      <c r="J3528">
        <v>25.8144246646822</v>
      </c>
      <c r="K3528">
        <v>83.376191991610398</v>
      </c>
      <c r="L3528">
        <v>75.7731746528071</v>
      </c>
      <c r="M3528">
        <v>83.220406454322003</v>
      </c>
      <c r="N3528">
        <v>2.2762364611625299</v>
      </c>
      <c r="O3528">
        <v>5.62962962962962</v>
      </c>
      <c r="P3528">
        <v>138.09523809523799</v>
      </c>
      <c r="Q3528">
        <v>4.9847996792977002E-2</v>
      </c>
    </row>
    <row r="3529" spans="1:17" hidden="1" x14ac:dyDescent="0.3">
      <c r="A3529" t="s">
        <v>7284</v>
      </c>
      <c r="B3529" t="s">
        <v>7285</v>
      </c>
      <c r="C3529" t="str">
        <f>IFERROR(VLOOKUP(Table1[[#This Row],[Ticker]],[1]!Table2[[Symbol]:[Industry]],2,FALSE),"-")</f>
        <v>-</v>
      </c>
      <c r="E3529">
        <v>46.182225000000003</v>
      </c>
      <c r="F3529">
        <v>97.07</v>
      </c>
      <c r="G3529">
        <v>-1.1584146979183201</v>
      </c>
      <c r="H3529">
        <v>14.4897943242601</v>
      </c>
      <c r="I3529">
        <v>12.898765758459801</v>
      </c>
      <c r="J3529">
        <v>9.0706684801716708</v>
      </c>
      <c r="K3529">
        <v>81.737615128031194</v>
      </c>
      <c r="L3529">
        <v>76.715118649663694</v>
      </c>
      <c r="M3529">
        <v>89.186663348320906</v>
      </c>
      <c r="N3529">
        <v>1.0900514579759799</v>
      </c>
      <c r="O3529">
        <v>0</v>
      </c>
      <c r="P3529">
        <v>39.6690647482014</v>
      </c>
    </row>
    <row r="3530" spans="1:17" hidden="1" x14ac:dyDescent="0.3">
      <c r="A3530" t="s">
        <v>7286</v>
      </c>
      <c r="B3530" t="s">
        <v>3396</v>
      </c>
      <c r="C3530" t="str">
        <f>IFERROR(VLOOKUP(Table1[[#This Row],[Ticker]],[1]!Table2[[Symbol]:[Industry]],2,FALSE),"-")</f>
        <v>-</v>
      </c>
      <c r="D3530" t="s">
        <v>7287</v>
      </c>
      <c r="E3530">
        <v>46.092591599999999</v>
      </c>
      <c r="F3530">
        <v>95.2</v>
      </c>
      <c r="G3530">
        <v>5.2400948576963904</v>
      </c>
      <c r="H3530">
        <v>-2.5307692593419802</v>
      </c>
      <c r="I3530">
        <v>31.449264006749601</v>
      </c>
      <c r="J3530">
        <v>-5.5836777817187899</v>
      </c>
      <c r="K3530">
        <v>88.071933910128493</v>
      </c>
      <c r="L3530">
        <v>71.397547087625696</v>
      </c>
      <c r="M3530">
        <v>42.485166085515701</v>
      </c>
      <c r="N3530">
        <v>0.68181818181818099</v>
      </c>
      <c r="O3530">
        <v>10.798319327731001</v>
      </c>
      <c r="P3530">
        <v>67.842031029619093</v>
      </c>
    </row>
    <row r="3531" spans="1:17" hidden="1" x14ac:dyDescent="0.3">
      <c r="A3531" t="s">
        <v>7288</v>
      </c>
      <c r="B3531" t="s">
        <v>7289</v>
      </c>
      <c r="C3531" t="str">
        <f>IFERROR(VLOOKUP(Table1[[#This Row],[Ticker]],[1]!Table2[[Symbol]:[Industry]],2,FALSE),"-")</f>
        <v>-</v>
      </c>
      <c r="D3531" t="s">
        <v>281</v>
      </c>
      <c r="E3531">
        <v>46.009</v>
      </c>
      <c r="F3531">
        <v>33.4</v>
      </c>
      <c r="G3531">
        <v>-38.025355579077903</v>
      </c>
      <c r="H3531">
        <v>-0.72273234749049697</v>
      </c>
      <c r="I3531">
        <v>-11.253958696472999</v>
      </c>
      <c r="J3531">
        <v>-2.2186492450633</v>
      </c>
      <c r="K3531">
        <v>33.6725771499191</v>
      </c>
      <c r="L3531">
        <v>34.4015206373331</v>
      </c>
      <c r="M3531">
        <v>43.5528230292187</v>
      </c>
      <c r="N3531">
        <v>0.44687842278203699</v>
      </c>
      <c r="O3531">
        <v>23.203592814371198</v>
      </c>
      <c r="P3531">
        <v>23.703703703703599</v>
      </c>
      <c r="Q3531">
        <v>-8.5923662975876003E-2</v>
      </c>
    </row>
    <row r="3532" spans="1:17" hidden="1" x14ac:dyDescent="0.3">
      <c r="A3532" t="s">
        <v>7290</v>
      </c>
      <c r="B3532" t="s">
        <v>7291</v>
      </c>
      <c r="C3532" t="str">
        <f>IFERROR(VLOOKUP(Table1[[#This Row],[Ticker]],[1]!Table2[[Symbol]:[Industry]],2,FALSE),"-")</f>
        <v>-</v>
      </c>
      <c r="D3532" t="s">
        <v>3356</v>
      </c>
      <c r="E3532">
        <v>45.914356300000001</v>
      </c>
      <c r="F3532">
        <v>97.5</v>
      </c>
      <c r="G3532">
        <v>50.988626607117702</v>
      </c>
      <c r="H3532">
        <v>-1.97705235892076</v>
      </c>
      <c r="I3532">
        <v>1.1702837277693401</v>
      </c>
      <c r="J3532">
        <v>-4.0841767339191799</v>
      </c>
      <c r="K3532">
        <v>91.112857118410304</v>
      </c>
      <c r="L3532">
        <v>75.288795827812805</v>
      </c>
      <c r="M3532">
        <v>45.178381837527297</v>
      </c>
      <c r="N3532">
        <v>0.65601133579902904</v>
      </c>
      <c r="O3532">
        <v>10.9230769230769</v>
      </c>
      <c r="P3532">
        <v>102.28215767634801</v>
      </c>
      <c r="Q3532">
        <v>0.14009785032303901</v>
      </c>
    </row>
    <row r="3533" spans="1:17" hidden="1" x14ac:dyDescent="0.3">
      <c r="A3533" t="s">
        <v>7292</v>
      </c>
      <c r="B3533" t="s">
        <v>7293</v>
      </c>
      <c r="C3533" t="str">
        <f>IFERROR(VLOOKUP(Table1[[#This Row],[Ticker]],[1]!Table2[[Symbol]:[Industry]],2,FALSE),"-")</f>
        <v>-</v>
      </c>
      <c r="D3533" t="s">
        <v>573</v>
      </c>
      <c r="E3533">
        <v>45.894194499999998</v>
      </c>
      <c r="F3533">
        <v>97.27</v>
      </c>
      <c r="G3533">
        <v>77.747932619034998</v>
      </c>
      <c r="H3533">
        <v>-15.871966717487901</v>
      </c>
      <c r="I3533">
        <v>29.533920091405701</v>
      </c>
      <c r="J3533">
        <v>4.2180210682786203</v>
      </c>
      <c r="K3533">
        <v>98.667942410265994</v>
      </c>
      <c r="L3533">
        <v>83.019807879663304</v>
      </c>
      <c r="M3533">
        <v>43.714520890481403</v>
      </c>
      <c r="N3533">
        <v>0.67637606521552096</v>
      </c>
      <c r="O3533">
        <v>23.0595250334121</v>
      </c>
      <c r="P3533">
        <v>122.89184234647099</v>
      </c>
      <c r="Q3533">
        <v>7.6970726789942004E-2</v>
      </c>
    </row>
    <row r="3534" spans="1:17" hidden="1" x14ac:dyDescent="0.3">
      <c r="A3534" t="s">
        <v>7294</v>
      </c>
      <c r="B3534" t="s">
        <v>7295</v>
      </c>
      <c r="C3534" t="str">
        <f>IFERROR(VLOOKUP(Table1[[#This Row],[Ticker]],[1]!Table2[[Symbol]:[Industry]],2,FALSE),"-")</f>
        <v>-</v>
      </c>
      <c r="D3534" t="s">
        <v>627</v>
      </c>
      <c r="E3534">
        <v>45.782305559999998</v>
      </c>
      <c r="F3534">
        <v>161.9</v>
      </c>
      <c r="G3534">
        <v>-37.564603412326598</v>
      </c>
      <c r="H3534">
        <v>-1.75592008911411</v>
      </c>
      <c r="I3534">
        <v>-13.866810724672201</v>
      </c>
      <c r="J3534">
        <v>-3.50007605865828</v>
      </c>
      <c r="K3534">
        <v>157.89284185637499</v>
      </c>
      <c r="L3534">
        <v>163.896578085568</v>
      </c>
      <c r="M3534">
        <v>45.761960535398401</v>
      </c>
      <c r="N3534">
        <v>0.56307190327808798</v>
      </c>
      <c r="O3534">
        <v>28.2890673255095</v>
      </c>
      <c r="P3534">
        <v>18.175182481751801</v>
      </c>
      <c r="Q3534">
        <v>-1.6546624734419999E-3</v>
      </c>
    </row>
    <row r="3535" spans="1:17" hidden="1" x14ac:dyDescent="0.3">
      <c r="A3535" t="s">
        <v>7296</v>
      </c>
      <c r="B3535" t="s">
        <v>7297</v>
      </c>
      <c r="C3535" t="str">
        <f>IFERROR(VLOOKUP(Table1[[#This Row],[Ticker]],[1]!Table2[[Symbol]:[Industry]],2,FALSE),"-")</f>
        <v>-</v>
      </c>
      <c r="D3535" t="s">
        <v>627</v>
      </c>
      <c r="E3535">
        <v>45.772463000000002</v>
      </c>
      <c r="F3535">
        <v>61.05</v>
      </c>
      <c r="G3535">
        <v>105.23354601251199</v>
      </c>
      <c r="H3535">
        <v>0.19297482701107399</v>
      </c>
      <c r="I3535">
        <v>2.63573004615683</v>
      </c>
      <c r="J3535">
        <v>-0.98838045259339302</v>
      </c>
      <c r="K3535">
        <v>59.479457059674999</v>
      </c>
      <c r="L3535">
        <v>50.616914389126897</v>
      </c>
      <c r="M3535">
        <v>58.457370786505599</v>
      </c>
      <c r="N3535">
        <v>0.57057142639165004</v>
      </c>
      <c r="O3535">
        <v>14.6437346437346</v>
      </c>
      <c r="P3535">
        <v>157.052631578947</v>
      </c>
      <c r="Q3535">
        <v>7.0510222050659002E-2</v>
      </c>
    </row>
    <row r="3536" spans="1:17" hidden="1" x14ac:dyDescent="0.3">
      <c r="A3536" t="s">
        <v>7298</v>
      </c>
      <c r="B3536" t="s">
        <v>7299</v>
      </c>
      <c r="C3536" t="str">
        <f>IFERROR(VLOOKUP(Table1[[#This Row],[Ticker]],[1]!Table2[[Symbol]:[Industry]],2,FALSE),"-")</f>
        <v>-</v>
      </c>
      <c r="D3536" t="s">
        <v>817</v>
      </c>
      <c r="E3536">
        <v>45.734963399999998</v>
      </c>
      <c r="F3536">
        <v>20.420000000000002</v>
      </c>
      <c r="G3536">
        <v>48.223414478445498</v>
      </c>
      <c r="H3536">
        <v>-12.539737286700699</v>
      </c>
      <c r="I3536">
        <v>-10.263877706392</v>
      </c>
      <c r="J3536">
        <v>-3.1446981491892001</v>
      </c>
      <c r="K3536">
        <v>21.313947299443601</v>
      </c>
      <c r="L3536">
        <v>18.9463003195116</v>
      </c>
      <c r="M3536">
        <v>44.100215214749099</v>
      </c>
      <c r="N3536">
        <v>0.53866431064287301</v>
      </c>
      <c r="O3536">
        <v>29.431929480901001</v>
      </c>
      <c r="P3536">
        <v>90.662931839402404</v>
      </c>
      <c r="Q3536">
        <v>8.7936076907234997E-2</v>
      </c>
    </row>
    <row r="3537" spans="1:17" hidden="1" x14ac:dyDescent="0.3">
      <c r="A3537" t="s">
        <v>7300</v>
      </c>
      <c r="B3537" t="s">
        <v>7301</v>
      </c>
      <c r="C3537" t="str">
        <f>IFERROR(VLOOKUP(Table1[[#This Row],[Ticker]],[1]!Table2[[Symbol]:[Industry]],2,FALSE),"-")</f>
        <v>-</v>
      </c>
      <c r="D3537" t="s">
        <v>77</v>
      </c>
      <c r="E3537">
        <v>45.731883150000002</v>
      </c>
      <c r="F3537">
        <v>14.7</v>
      </c>
      <c r="G3537">
        <v>-30.3758118451935</v>
      </c>
      <c r="H3537">
        <v>-7.8507358424664604</v>
      </c>
      <c r="I3537">
        <v>-22.0045414470558</v>
      </c>
      <c r="J3537">
        <v>-1.7841767339191801</v>
      </c>
      <c r="K3537">
        <v>15.503497741679</v>
      </c>
      <c r="L3537">
        <v>16.401251988006699</v>
      </c>
      <c r="M3537">
        <v>32.008555784776902</v>
      </c>
      <c r="N3537">
        <v>1.0156051131720101</v>
      </c>
      <c r="O3537">
        <v>42.857142857142797</v>
      </c>
    </row>
    <row r="3538" spans="1:17" hidden="1" x14ac:dyDescent="0.3">
      <c r="A3538" t="s">
        <v>7302</v>
      </c>
      <c r="B3538" t="s">
        <v>7303</v>
      </c>
      <c r="C3538" t="str">
        <f>IFERROR(VLOOKUP(Table1[[#This Row],[Ticker]],[1]!Table2[[Symbol]:[Industry]],2,FALSE),"-")</f>
        <v>-</v>
      </c>
      <c r="D3538" t="s">
        <v>1731</v>
      </c>
      <c r="E3538">
        <v>45.703211400000001</v>
      </c>
      <c r="F3538">
        <v>77.98</v>
      </c>
      <c r="G3538">
        <v>269.637226680217</v>
      </c>
      <c r="H3538">
        <v>-2.4664006876395099</v>
      </c>
      <c r="I3538">
        <v>-1.9502068927212699</v>
      </c>
      <c r="J3538">
        <v>1.75821384297815</v>
      </c>
      <c r="K3538">
        <v>77.925698023030606</v>
      </c>
      <c r="L3538">
        <v>67.148775269246599</v>
      </c>
      <c r="M3538">
        <v>46.913346692241603</v>
      </c>
      <c r="N3538">
        <v>0.51482511888806204</v>
      </c>
      <c r="O3538">
        <v>27.340343677866102</v>
      </c>
      <c r="P3538">
        <v>298.67075664621598</v>
      </c>
      <c r="Q3538">
        <v>0.160212827874507</v>
      </c>
    </row>
    <row r="3539" spans="1:17" hidden="1" x14ac:dyDescent="0.3">
      <c r="A3539" t="s">
        <v>7304</v>
      </c>
      <c r="B3539" t="s">
        <v>7305</v>
      </c>
      <c r="C3539" t="str">
        <f>IFERROR(VLOOKUP(Table1[[#This Row],[Ticker]],[1]!Table2[[Symbol]:[Industry]],2,FALSE),"-")</f>
        <v>-</v>
      </c>
      <c r="D3539" t="s">
        <v>54</v>
      </c>
      <c r="E3539">
        <v>45.664526199999997</v>
      </c>
      <c r="F3539">
        <v>61.05</v>
      </c>
      <c r="G3539">
        <v>229.662122207914</v>
      </c>
      <c r="H3539">
        <v>24.0905459334017</v>
      </c>
      <c r="I3539">
        <v>66.461235448967201</v>
      </c>
      <c r="J3539">
        <v>9.2230476718453698</v>
      </c>
      <c r="K3539">
        <v>51.768750639764399</v>
      </c>
      <c r="L3539">
        <v>44.585915553479197</v>
      </c>
      <c r="M3539">
        <v>80.279911380359493</v>
      </c>
      <c r="N3539">
        <v>0.95348478536416703</v>
      </c>
      <c r="O3539">
        <v>16.150696150696099</v>
      </c>
      <c r="P3539">
        <v>266.666666666666</v>
      </c>
      <c r="Q3539">
        <v>0.12870449392890401</v>
      </c>
    </row>
    <row r="3540" spans="1:17" hidden="1" x14ac:dyDescent="0.3">
      <c r="A3540" t="s">
        <v>7306</v>
      </c>
      <c r="B3540" t="s">
        <v>7307</v>
      </c>
      <c r="C3540" t="str">
        <f>IFERROR(VLOOKUP(Table1[[#This Row],[Ticker]],[1]!Table2[[Symbol]:[Industry]],2,FALSE),"-")</f>
        <v>-</v>
      </c>
      <c r="D3540" t="s">
        <v>1401</v>
      </c>
      <c r="E3540">
        <v>45.541955000000002</v>
      </c>
      <c r="F3540">
        <v>76.95</v>
      </c>
      <c r="G3540">
        <v>7.7664700340010704</v>
      </c>
      <c r="H3540">
        <v>-3.9899990949372701</v>
      </c>
      <c r="I3540">
        <v>24.94463437712</v>
      </c>
      <c r="J3540">
        <v>-1.75562273757996</v>
      </c>
      <c r="K3540">
        <v>76.5658553733807</v>
      </c>
      <c r="L3540">
        <v>65.971383261429494</v>
      </c>
      <c r="M3540">
        <v>54.578031023375601</v>
      </c>
      <c r="N3540">
        <v>8.7808859039782597E-2</v>
      </c>
      <c r="O3540">
        <v>13.580246913580201</v>
      </c>
      <c r="P3540">
        <v>58.823529411764603</v>
      </c>
      <c r="Q3540">
        <v>6.5871950951759004E-2</v>
      </c>
    </row>
    <row r="3541" spans="1:17" hidden="1" x14ac:dyDescent="0.3">
      <c r="A3541" t="s">
        <v>7308</v>
      </c>
      <c r="B3541" t="s">
        <v>7309</v>
      </c>
      <c r="C3541" t="str">
        <f>IFERROR(VLOOKUP(Table1[[#This Row],[Ticker]],[1]!Table2[[Symbol]:[Industry]],2,FALSE),"-")</f>
        <v>-</v>
      </c>
      <c r="D3541" t="s">
        <v>113</v>
      </c>
      <c r="E3541">
        <v>45.518888259999997</v>
      </c>
      <c r="F3541">
        <v>2.36</v>
      </c>
      <c r="G3541">
        <v>-72.843053775522705</v>
      </c>
      <c r="H3541">
        <v>-0.176062433279779</v>
      </c>
      <c r="I3541">
        <v>-23.409476135009299</v>
      </c>
      <c r="J3541">
        <v>-1.4462456994364199</v>
      </c>
      <c r="K3541">
        <v>2.3205943549529802</v>
      </c>
      <c r="L3541">
        <v>2.9350601651564299</v>
      </c>
      <c r="M3541">
        <v>38.132052990176199</v>
      </c>
      <c r="N3541">
        <v>0.62631590596029296</v>
      </c>
      <c r="O3541">
        <v>109.745762711864</v>
      </c>
      <c r="P3541">
        <v>31.1111111111111</v>
      </c>
      <c r="Q3541">
        <v>-0.17559095036356401</v>
      </c>
    </row>
    <row r="3542" spans="1:17" hidden="1" x14ac:dyDescent="0.3">
      <c r="A3542" t="s">
        <v>7310</v>
      </c>
      <c r="B3542" t="s">
        <v>7311</v>
      </c>
      <c r="C3542" t="str">
        <f>IFERROR(VLOOKUP(Table1[[#This Row],[Ticker]],[1]!Table2[[Symbol]:[Industry]],2,FALSE),"-")</f>
        <v>-</v>
      </c>
      <c r="D3542" t="s">
        <v>276</v>
      </c>
      <c r="E3542">
        <v>45.450969780000001</v>
      </c>
      <c r="F3542">
        <v>8.4600000000000009</v>
      </c>
      <c r="G3542">
        <v>64.117154965507893</v>
      </c>
      <c r="H3542">
        <v>57.872207880477198</v>
      </c>
      <c r="I3542">
        <v>23.985532994631502</v>
      </c>
      <c r="J3542">
        <v>2.82758797196316</v>
      </c>
      <c r="K3542">
        <v>7.1025338205125204</v>
      </c>
      <c r="L3542">
        <v>6.0126526244366696</v>
      </c>
      <c r="M3542">
        <v>69.783834794488698</v>
      </c>
      <c r="N3542">
        <v>0.76154332542899095</v>
      </c>
      <c r="O3542">
        <v>15.1300236406619</v>
      </c>
      <c r="P3542">
        <v>108.888888888888</v>
      </c>
      <c r="Q3542">
        <v>0.103052726936135</v>
      </c>
    </row>
    <row r="3543" spans="1:17" hidden="1" x14ac:dyDescent="0.3">
      <c r="A3543" t="s">
        <v>7312</v>
      </c>
      <c r="B3543" t="s">
        <v>7313</v>
      </c>
      <c r="C3543" t="str">
        <f>IFERROR(VLOOKUP(Table1[[#This Row],[Ticker]],[1]!Table2[[Symbol]:[Industry]],2,FALSE),"-")</f>
        <v>-</v>
      </c>
      <c r="D3543" t="s">
        <v>138</v>
      </c>
      <c r="E3543">
        <v>45.45</v>
      </c>
      <c r="F3543">
        <v>5.12</v>
      </c>
      <c r="G3543">
        <v>30.966470034000999</v>
      </c>
      <c r="H3543">
        <v>-4.6910719769202398</v>
      </c>
      <c r="I3543">
        <v>-11.8766889459223</v>
      </c>
      <c r="J3543">
        <v>-3.8980168898645999</v>
      </c>
      <c r="K3543">
        <v>4.9039080575063601</v>
      </c>
      <c r="L3543">
        <v>4.4165124393310897</v>
      </c>
      <c r="M3543">
        <v>50.216178681787703</v>
      </c>
      <c r="N3543">
        <v>0.74423273377590604</v>
      </c>
      <c r="O3543">
        <v>16.40625</v>
      </c>
      <c r="P3543">
        <v>87.545787545787505</v>
      </c>
      <c r="Q3543">
        <v>8.1443581364163006E-2</v>
      </c>
    </row>
    <row r="3544" spans="1:17" hidden="1" x14ac:dyDescent="0.3">
      <c r="A3544" t="s">
        <v>7314</v>
      </c>
      <c r="B3544" t="s">
        <v>7315</v>
      </c>
      <c r="C3544" t="str">
        <f>IFERROR(VLOOKUP(Table1[[#This Row],[Ticker]],[1]!Table2[[Symbol]:[Industry]],2,FALSE),"-")</f>
        <v>-</v>
      </c>
      <c r="D3544" t="s">
        <v>46</v>
      </c>
      <c r="E3544">
        <v>45.294499999999999</v>
      </c>
      <c r="F3544">
        <v>143.30000000000001</v>
      </c>
      <c r="G3544">
        <v>164.66420611395199</v>
      </c>
      <c r="H3544">
        <v>-7.8283268788810396</v>
      </c>
      <c r="I3544">
        <v>12.034354496271</v>
      </c>
      <c r="J3544">
        <v>-5.4662757043609096</v>
      </c>
      <c r="K3544">
        <v>146.34534566461801</v>
      </c>
      <c r="L3544">
        <v>116.849180968209</v>
      </c>
      <c r="M3544">
        <v>42.562792476457901</v>
      </c>
      <c r="N3544">
        <v>0.57810201803744099</v>
      </c>
      <c r="O3544">
        <v>22.8541521284019</v>
      </c>
      <c r="P3544">
        <v>237.097153610915</v>
      </c>
      <c r="Q3544">
        <v>0.12222206759427599</v>
      </c>
    </row>
    <row r="3545" spans="1:17" hidden="1" x14ac:dyDescent="0.3">
      <c r="A3545" t="s">
        <v>7316</v>
      </c>
      <c r="B3545" t="s">
        <v>7317</v>
      </c>
      <c r="C3545" t="str">
        <f>IFERROR(VLOOKUP(Table1[[#This Row],[Ticker]],[1]!Table2[[Symbol]:[Industry]],2,FALSE),"-")</f>
        <v>-</v>
      </c>
      <c r="D3545" t="s">
        <v>384</v>
      </c>
      <c r="E3545">
        <v>45.178353000000001</v>
      </c>
      <c r="F3545">
        <v>44.75</v>
      </c>
      <c r="G3545">
        <v>-62.1226447985348</v>
      </c>
      <c r="H3545">
        <v>-6.7202232356090699</v>
      </c>
      <c r="I3545">
        <v>-36.6314756042391</v>
      </c>
      <c r="J3545">
        <v>-6.7969426913659898</v>
      </c>
      <c r="K3545">
        <v>44.513397194190802</v>
      </c>
      <c r="L3545">
        <v>51.795555902665903</v>
      </c>
      <c r="M3545">
        <v>62.777730456339299</v>
      </c>
      <c r="N3545">
        <v>0.61090097165004698</v>
      </c>
      <c r="O3545">
        <v>81.899441340782104</v>
      </c>
      <c r="P3545">
        <v>20.782726045883901</v>
      </c>
      <c r="Q3545">
        <v>-1.6797486471165E-2</v>
      </c>
    </row>
    <row r="3546" spans="1:17" hidden="1" x14ac:dyDescent="0.3">
      <c r="A3546" t="s">
        <v>7318</v>
      </c>
      <c r="B3546" t="s">
        <v>7319</v>
      </c>
      <c r="C3546" t="str">
        <f>IFERROR(VLOOKUP(Table1[[#This Row],[Ticker]],[1]!Table2[[Symbol]:[Industry]],2,FALSE),"-")</f>
        <v>-</v>
      </c>
      <c r="D3546" t="s">
        <v>627</v>
      </c>
      <c r="E3546">
        <v>45.134188199999997</v>
      </c>
      <c r="F3546">
        <v>44.27</v>
      </c>
      <c r="G3546">
        <v>-56.352525204875903</v>
      </c>
      <c r="H3546">
        <v>3.79925799071549</v>
      </c>
      <c r="I3546">
        <v>-32.092078456161403</v>
      </c>
      <c r="J3546">
        <v>1.50720767162752</v>
      </c>
      <c r="K3546">
        <v>44.132691595314199</v>
      </c>
      <c r="L3546">
        <v>51.585267237736403</v>
      </c>
      <c r="M3546">
        <v>56.008198823472497</v>
      </c>
      <c r="N3546">
        <v>0.380869082002188</v>
      </c>
      <c r="O3546">
        <v>71.899706347413499</v>
      </c>
      <c r="P3546">
        <v>22.461964038727501</v>
      </c>
      <c r="Q3546">
        <v>2.0408335811217999E-2</v>
      </c>
    </row>
    <row r="3547" spans="1:17" hidden="1" x14ac:dyDescent="0.3">
      <c r="A3547" t="s">
        <v>7320</v>
      </c>
      <c r="B3547" t="s">
        <v>7321</v>
      </c>
      <c r="C3547" t="str">
        <f>IFERROR(VLOOKUP(Table1[[#This Row],[Ticker]],[1]!Table2[[Symbol]:[Industry]],2,FALSE),"-")</f>
        <v>-</v>
      </c>
      <c r="D3547" t="s">
        <v>741</v>
      </c>
      <c r="E3547">
        <v>45.057158311999999</v>
      </c>
      <c r="F3547">
        <v>23.67</v>
      </c>
      <c r="G3547">
        <v>25.874846997351799</v>
      </c>
      <c r="H3547">
        <v>4.7930581744618896</v>
      </c>
      <c r="I3547">
        <v>10.176407138037799</v>
      </c>
      <c r="J3547">
        <v>0.92119961016684504</v>
      </c>
      <c r="K3547">
        <v>22.052597134356599</v>
      </c>
      <c r="L3547">
        <v>19.4918218457051</v>
      </c>
      <c r="M3547">
        <v>37.579943371070499</v>
      </c>
      <c r="N3547">
        <v>0.71296194173605798</v>
      </c>
      <c r="O3547">
        <v>3.2953105196451098</v>
      </c>
      <c r="P3547">
        <v>63.806228373702403</v>
      </c>
    </row>
    <row r="3548" spans="1:17" hidden="1" x14ac:dyDescent="0.3">
      <c r="A3548" t="s">
        <v>7322</v>
      </c>
      <c r="B3548" t="s">
        <v>7323</v>
      </c>
      <c r="C3548" t="str">
        <f>IFERROR(VLOOKUP(Table1[[#This Row],[Ticker]],[1]!Table2[[Symbol]:[Industry]],2,FALSE),"-")</f>
        <v>-</v>
      </c>
      <c r="D3548" t="s">
        <v>950</v>
      </c>
      <c r="E3548">
        <v>45.044511999999997</v>
      </c>
      <c r="F3548">
        <v>1.1200000000000001</v>
      </c>
      <c r="G3548">
        <v>-17.033529965998898</v>
      </c>
      <c r="H3548">
        <v>-8.5575441856384504</v>
      </c>
      <c r="I3548">
        <v>-30.714255091076001</v>
      </c>
      <c r="J3548">
        <v>-2.3233071687017901</v>
      </c>
      <c r="K3548">
        <v>1.18153173648799</v>
      </c>
      <c r="L3548">
        <v>1.2132508953202801</v>
      </c>
      <c r="M3548">
        <v>28.829734663198099</v>
      </c>
      <c r="N3548">
        <v>0.64235546287297396</v>
      </c>
      <c r="O3548">
        <v>68.749999999999901</v>
      </c>
      <c r="P3548">
        <v>60</v>
      </c>
      <c r="Q3548">
        <v>-0.152953355291849</v>
      </c>
    </row>
    <row r="3549" spans="1:17" hidden="1" x14ac:dyDescent="0.3">
      <c r="A3549" t="s">
        <v>7324</v>
      </c>
      <c r="B3549" t="s">
        <v>7325</v>
      </c>
      <c r="C3549" t="str">
        <f>IFERROR(VLOOKUP(Table1[[#This Row],[Ticker]],[1]!Table2[[Symbol]:[Industry]],2,FALSE),"-")</f>
        <v>-</v>
      </c>
      <c r="D3549" t="s">
        <v>627</v>
      </c>
      <c r="E3549">
        <v>45.018075570000001</v>
      </c>
      <c r="F3549">
        <v>77.760000000000005</v>
      </c>
      <c r="G3549">
        <v>-69.720028821834106</v>
      </c>
      <c r="H3549">
        <v>5.67638498179263</v>
      </c>
      <c r="I3549">
        <v>-14.3585855861113</v>
      </c>
      <c r="J3549">
        <v>-4.5689059154987399</v>
      </c>
      <c r="K3549">
        <v>77.324543912466297</v>
      </c>
      <c r="L3549">
        <v>80.894139185408406</v>
      </c>
      <c r="M3549">
        <v>38.756869739633203</v>
      </c>
      <c r="N3549">
        <v>0.111749226616026</v>
      </c>
      <c r="O3549">
        <v>77.469135802469097</v>
      </c>
      <c r="P3549">
        <v>26.748166259168698</v>
      </c>
      <c r="Q3549">
        <v>6.2844760909769995E-2</v>
      </c>
    </row>
    <row r="3550" spans="1:17" hidden="1" x14ac:dyDescent="0.3">
      <c r="A3550" t="s">
        <v>7326</v>
      </c>
      <c r="B3550" t="s">
        <v>7327</v>
      </c>
      <c r="C3550" t="str">
        <f>IFERROR(VLOOKUP(Table1[[#This Row],[Ticker]],[1]!Table2[[Symbol]:[Industry]],2,FALSE),"-")</f>
        <v>-</v>
      </c>
      <c r="D3550" t="s">
        <v>627</v>
      </c>
      <c r="E3550">
        <v>44.938800000000001</v>
      </c>
      <c r="F3550">
        <v>26.85</v>
      </c>
      <c r="G3550">
        <v>-49.8460115674119</v>
      </c>
      <c r="H3550">
        <v>-8.1047493026030999</v>
      </c>
      <c r="I3550">
        <v>-21.4491307560519</v>
      </c>
      <c r="J3550">
        <v>-11.800074342541601</v>
      </c>
      <c r="K3550">
        <v>27.914793867097099</v>
      </c>
      <c r="L3550">
        <v>30.663053259351901</v>
      </c>
      <c r="M3550">
        <v>53.858954231815503</v>
      </c>
      <c r="N3550">
        <v>2.5106790928251299</v>
      </c>
      <c r="O3550">
        <v>189.90689013035299</v>
      </c>
      <c r="P3550">
        <v>8.8366436967977293</v>
      </c>
      <c r="Q3550">
        <v>0.203228862598065</v>
      </c>
    </row>
    <row r="3551" spans="1:17" hidden="1" x14ac:dyDescent="0.3">
      <c r="A3551" t="s">
        <v>7328</v>
      </c>
      <c r="B3551" t="s">
        <v>7329</v>
      </c>
      <c r="C3551" t="str">
        <f>IFERROR(VLOOKUP(Table1[[#This Row],[Ticker]],[1]!Table2[[Symbol]:[Industry]],2,FALSE),"-")</f>
        <v>-</v>
      </c>
      <c r="D3551" t="s">
        <v>573</v>
      </c>
      <c r="E3551">
        <v>44.785094399999998</v>
      </c>
      <c r="F3551">
        <v>23.15</v>
      </c>
      <c r="G3551">
        <v>-65.608872431752303</v>
      </c>
      <c r="H3551">
        <v>-3.4353356398322199</v>
      </c>
      <c r="I3551">
        <v>-38.148262894147997</v>
      </c>
      <c r="J3551">
        <v>-4.1258434005858504</v>
      </c>
      <c r="K3551">
        <v>24.406956061971599</v>
      </c>
      <c r="L3551">
        <v>28.048623235031901</v>
      </c>
      <c r="M3551">
        <v>42.9854792300345</v>
      </c>
      <c r="N3551">
        <v>0.61424657534246496</v>
      </c>
      <c r="O3551">
        <v>85.745140388768903</v>
      </c>
      <c r="P3551">
        <v>1.75824175824175</v>
      </c>
    </row>
    <row r="3552" spans="1:17" hidden="1" x14ac:dyDescent="0.3">
      <c r="A3552" t="s">
        <v>7330</v>
      </c>
      <c r="B3552" t="s">
        <v>7331</v>
      </c>
      <c r="C3552" t="str">
        <f>IFERROR(VLOOKUP(Table1[[#This Row],[Ticker]],[1]!Table2[[Symbol]:[Industry]],2,FALSE),"-")</f>
        <v>-</v>
      </c>
      <c r="D3552" t="s">
        <v>138</v>
      </c>
      <c r="E3552">
        <v>44.764393560000002</v>
      </c>
      <c r="F3552">
        <v>28.82</v>
      </c>
      <c r="G3552">
        <v>55.828561118029199</v>
      </c>
      <c r="H3552">
        <v>-4.2066122355769</v>
      </c>
      <c r="I3552">
        <v>30.348588079512702</v>
      </c>
      <c r="J3552">
        <v>-2.5841767339191799</v>
      </c>
      <c r="K3552">
        <v>27.2001047745247</v>
      </c>
      <c r="L3552">
        <v>20.821622634145001</v>
      </c>
      <c r="M3552">
        <v>41.067019902537197</v>
      </c>
      <c r="N3552">
        <v>0.18887020035944399</v>
      </c>
      <c r="O3552">
        <v>21.686328938237299</v>
      </c>
      <c r="P3552">
        <v>112.22385861561099</v>
      </c>
      <c r="Q3552">
        <v>0.138248632449432</v>
      </c>
    </row>
    <row r="3553" spans="1:17" hidden="1" x14ac:dyDescent="0.3">
      <c r="A3553" t="s">
        <v>7332</v>
      </c>
      <c r="B3553" t="s">
        <v>7333</v>
      </c>
      <c r="C3553" t="str">
        <f>IFERROR(VLOOKUP(Table1[[#This Row],[Ticker]],[1]!Table2[[Symbol]:[Industry]],2,FALSE),"-")</f>
        <v>-</v>
      </c>
      <c r="D3553" t="s">
        <v>127</v>
      </c>
      <c r="E3553">
        <v>44.641005555</v>
      </c>
      <c r="F3553">
        <v>4.53</v>
      </c>
      <c r="G3553">
        <v>81.664144452605697</v>
      </c>
      <c r="H3553">
        <v>-4.7720608942262901</v>
      </c>
      <c r="I3553">
        <v>-39.401563779561997</v>
      </c>
      <c r="J3553">
        <v>1.9387590458973101</v>
      </c>
      <c r="K3553">
        <v>4.4221788004665301</v>
      </c>
      <c r="L3553">
        <v>4.2080612570973503</v>
      </c>
      <c r="M3553">
        <v>73.552776275473207</v>
      </c>
      <c r="N3553">
        <v>1.28895164911525</v>
      </c>
      <c r="O3553">
        <v>66.6666666666666</v>
      </c>
      <c r="Q3553">
        <v>2.5239297069627999E-2</v>
      </c>
    </row>
    <row r="3554" spans="1:17" hidden="1" x14ac:dyDescent="0.3">
      <c r="A3554" t="s">
        <v>7334</v>
      </c>
      <c r="B3554" t="s">
        <v>7335</v>
      </c>
      <c r="C3554" t="str">
        <f>IFERROR(VLOOKUP(Table1[[#This Row],[Ticker]],[1]!Table2[[Symbol]:[Industry]],2,FALSE),"-")</f>
        <v>-</v>
      </c>
      <c r="D3554" t="s">
        <v>627</v>
      </c>
      <c r="E3554">
        <v>44.538375000000002</v>
      </c>
      <c r="F3554">
        <v>89.55</v>
      </c>
      <c r="G3554">
        <v>61.498384927617998</v>
      </c>
      <c r="H3554">
        <v>0.28005345955571698</v>
      </c>
      <c r="I3554">
        <v>78.065834985022704</v>
      </c>
      <c r="J3554">
        <v>7.3073895311410499</v>
      </c>
      <c r="K3554">
        <v>74.741625564919602</v>
      </c>
      <c r="L3554">
        <v>64.720542288557198</v>
      </c>
      <c r="M3554">
        <v>66.494662327946003</v>
      </c>
      <c r="N3554">
        <v>1.2974358974358899</v>
      </c>
      <c r="O3554">
        <v>5.86264656616415</v>
      </c>
      <c r="P3554">
        <v>91.346153846153797</v>
      </c>
    </row>
    <row r="3555" spans="1:17" hidden="1" x14ac:dyDescent="0.3">
      <c r="A3555" t="s">
        <v>7336</v>
      </c>
      <c r="B3555" t="s">
        <v>7337</v>
      </c>
      <c r="C3555" t="str">
        <f>IFERROR(VLOOKUP(Table1[[#This Row],[Ticker]],[1]!Table2[[Symbol]:[Industry]],2,FALSE),"-")</f>
        <v>-</v>
      </c>
      <c r="D3555" t="s">
        <v>410</v>
      </c>
      <c r="E3555">
        <v>44.513559999999998</v>
      </c>
      <c r="F3555">
        <v>70.150000000000006</v>
      </c>
      <c r="G3555">
        <v>-47.929495995722903</v>
      </c>
      <c r="H3555">
        <v>9.4706927289620904</v>
      </c>
      <c r="I3555">
        <v>2.9122095650899298</v>
      </c>
      <c r="J3555">
        <v>-3.7001187629046899</v>
      </c>
      <c r="K3555">
        <v>65.794711663547702</v>
      </c>
      <c r="L3555">
        <v>68.332622457731006</v>
      </c>
      <c r="M3555">
        <v>37.870764594725799</v>
      </c>
      <c r="N3555">
        <v>1.16854822737175</v>
      </c>
      <c r="O3555">
        <v>45.188880969351302</v>
      </c>
      <c r="P3555">
        <v>32.985781990521303</v>
      </c>
      <c r="Q3555">
        <v>4.3285454293517003E-2</v>
      </c>
    </row>
    <row r="3556" spans="1:17" hidden="1" x14ac:dyDescent="0.3">
      <c r="A3556" t="s">
        <v>7338</v>
      </c>
      <c r="B3556" t="s">
        <v>7339</v>
      </c>
      <c r="C3556" t="str">
        <f>IFERROR(VLOOKUP(Table1[[#This Row],[Ticker]],[1]!Table2[[Symbol]:[Industry]],2,FALSE),"-")</f>
        <v>-</v>
      </c>
      <c r="D3556" t="s">
        <v>257</v>
      </c>
      <c r="E3556">
        <v>44.42248128</v>
      </c>
      <c r="F3556">
        <v>94.4</v>
      </c>
      <c r="G3556">
        <v>34.203544216951101</v>
      </c>
      <c r="H3556">
        <v>-4.8247618164924297</v>
      </c>
      <c r="I3556">
        <v>8.1728977271884595</v>
      </c>
      <c r="J3556">
        <v>-5.3861569319389702</v>
      </c>
      <c r="K3556">
        <v>98.035982062203203</v>
      </c>
      <c r="L3556">
        <v>86.413157300017303</v>
      </c>
      <c r="M3556">
        <v>45.767319277764102</v>
      </c>
      <c r="N3556">
        <v>0.23206138078140501</v>
      </c>
      <c r="O3556">
        <v>29.978813559321999</v>
      </c>
      <c r="P3556">
        <v>80.773649942550705</v>
      </c>
      <c r="Q3556">
        <v>9.7015588076206999E-2</v>
      </c>
    </row>
    <row r="3557" spans="1:17" hidden="1" x14ac:dyDescent="0.3">
      <c r="A3557" t="s">
        <v>7340</v>
      </c>
      <c r="B3557" t="s">
        <v>7341</v>
      </c>
      <c r="C3557" t="str">
        <f>IFERROR(VLOOKUP(Table1[[#This Row],[Ticker]],[1]!Table2[[Symbol]:[Industry]],2,FALSE),"-")</f>
        <v>-</v>
      </c>
      <c r="D3557" t="s">
        <v>535</v>
      </c>
      <c r="E3557">
        <v>44.333301210999998</v>
      </c>
      <c r="F3557">
        <v>5.94</v>
      </c>
      <c r="G3557">
        <v>27.510972651802099</v>
      </c>
      <c r="H3557">
        <v>8.5994806077499799</v>
      </c>
      <c r="I3557">
        <v>17.228243235510501</v>
      </c>
      <c r="J3557">
        <v>-4.8361452378561802</v>
      </c>
      <c r="K3557">
        <v>5.8429535000500596</v>
      </c>
      <c r="L3557">
        <v>4.7665425340432002</v>
      </c>
      <c r="M3557">
        <v>45.758435180968497</v>
      </c>
      <c r="N3557">
        <v>0.963513201638446</v>
      </c>
      <c r="O3557">
        <v>23.9057239057238</v>
      </c>
      <c r="P3557">
        <v>119.188191881918</v>
      </c>
      <c r="Q3557">
        <v>9.0092108985767E-2</v>
      </c>
    </row>
    <row r="3558" spans="1:17" hidden="1" x14ac:dyDescent="0.3">
      <c r="A3558" t="s">
        <v>7342</v>
      </c>
      <c r="B3558" t="s">
        <v>7343</v>
      </c>
      <c r="C3558" t="str">
        <f>IFERROR(VLOOKUP(Table1[[#This Row],[Ticker]],[1]!Table2[[Symbol]:[Industry]],2,FALSE),"-")</f>
        <v>-</v>
      </c>
      <c r="D3558" t="s">
        <v>338</v>
      </c>
      <c r="E3558">
        <v>44.31694281</v>
      </c>
      <c r="F3558">
        <v>29.1</v>
      </c>
      <c r="G3558">
        <v>-4.93971333486886</v>
      </c>
      <c r="H3558">
        <v>-0.29762228935291402</v>
      </c>
      <c r="I3558">
        <v>-53.199277464602403</v>
      </c>
      <c r="J3558">
        <v>6.5586804089379598</v>
      </c>
      <c r="K3558">
        <v>29.272779710024299</v>
      </c>
      <c r="L3558">
        <v>31.228231087615701</v>
      </c>
      <c r="M3558">
        <v>48.494292972169397</v>
      </c>
      <c r="N3558">
        <v>0.55960548885077099</v>
      </c>
      <c r="O3558">
        <v>110.82474226804101</v>
      </c>
      <c r="P3558">
        <v>93.355481727574698</v>
      </c>
      <c r="Q3558">
        <v>0.11295733326654001</v>
      </c>
    </row>
    <row r="3559" spans="1:17" hidden="1" x14ac:dyDescent="0.3">
      <c r="A3559" t="s">
        <v>7344</v>
      </c>
      <c r="B3559" t="s">
        <v>7345</v>
      </c>
      <c r="C3559" t="str">
        <f>IFERROR(VLOOKUP(Table1[[#This Row],[Ticker]],[1]!Table2[[Symbol]:[Industry]],2,FALSE),"-")</f>
        <v>-</v>
      </c>
      <c r="D3559" t="s">
        <v>3902</v>
      </c>
      <c r="E3559">
        <v>44.300003400000001</v>
      </c>
      <c r="F3559">
        <v>27.15</v>
      </c>
      <c r="G3559">
        <v>-22.227865135157</v>
      </c>
      <c r="H3559">
        <v>10.943838952108299</v>
      </c>
      <c r="I3559">
        <v>-2.7691102116246</v>
      </c>
      <c r="J3559">
        <v>-5.4878544922379202</v>
      </c>
      <c r="K3559">
        <v>26.051596197581201</v>
      </c>
      <c r="L3559">
        <v>24.219398271091801</v>
      </c>
      <c r="M3559">
        <v>56.169631376675902</v>
      </c>
      <c r="N3559">
        <v>0.73338426279602698</v>
      </c>
      <c r="O3559">
        <v>27.366482504604001</v>
      </c>
      <c r="P3559">
        <v>50.8333333333333</v>
      </c>
    </row>
    <row r="3560" spans="1:17" hidden="1" x14ac:dyDescent="0.3">
      <c r="A3560" t="s">
        <v>7346</v>
      </c>
      <c r="B3560" t="s">
        <v>7347</v>
      </c>
      <c r="C3560" t="str">
        <f>IFERROR(VLOOKUP(Table1[[#This Row],[Ticker]],[1]!Table2[[Symbol]:[Industry]],2,FALSE),"-")</f>
        <v>-</v>
      </c>
      <c r="D3560" t="s">
        <v>573</v>
      </c>
      <c r="E3560">
        <v>44.2453</v>
      </c>
      <c r="F3560">
        <v>74.69</v>
      </c>
      <c r="G3560">
        <v>-19.693755408832999</v>
      </c>
      <c r="H3560">
        <v>-10.098968401720599</v>
      </c>
      <c r="I3560">
        <v>-25.424942512020401</v>
      </c>
      <c r="J3560">
        <v>-3.8698153136754101</v>
      </c>
      <c r="K3560">
        <v>76.694308476462396</v>
      </c>
      <c r="L3560">
        <v>77.932000605701205</v>
      </c>
      <c r="M3560">
        <v>39.440351550833903</v>
      </c>
      <c r="N3560">
        <v>0.31193227570576398</v>
      </c>
      <c r="O3560">
        <v>52.496987548533902</v>
      </c>
      <c r="P3560">
        <v>27.131914893617001</v>
      </c>
      <c r="Q3560">
        <v>0.171196721600474</v>
      </c>
    </row>
    <row r="3561" spans="1:17" hidden="1" x14ac:dyDescent="0.3">
      <c r="A3561" t="s">
        <v>7348</v>
      </c>
      <c r="B3561" t="s">
        <v>7349</v>
      </c>
      <c r="C3561" t="str">
        <f>IFERROR(VLOOKUP(Table1[[#This Row],[Ticker]],[1]!Table2[[Symbol]:[Industry]],2,FALSE),"-")</f>
        <v>-</v>
      </c>
      <c r="D3561" t="s">
        <v>1607</v>
      </c>
      <c r="E3561">
        <v>44.212956923999997</v>
      </c>
      <c r="F3561">
        <v>27.74</v>
      </c>
      <c r="G3561">
        <v>-2.9426208750898502</v>
      </c>
      <c r="H3561">
        <v>-18.582337574068099</v>
      </c>
      <c r="I3561">
        <v>3.3585547469380601</v>
      </c>
      <c r="J3561">
        <v>-3.7520753611630999</v>
      </c>
      <c r="K3561">
        <v>27.539413666344299</v>
      </c>
      <c r="L3561">
        <v>25.6638246493279</v>
      </c>
      <c r="M3561">
        <v>49.420510220698297</v>
      </c>
      <c r="N3561">
        <v>0.71933326151167298</v>
      </c>
      <c r="O3561">
        <v>58.615717375630801</v>
      </c>
      <c r="P3561">
        <v>73.374999999999901</v>
      </c>
      <c r="Q3561">
        <v>8.9905234019956995E-2</v>
      </c>
    </row>
    <row r="3562" spans="1:17" hidden="1" x14ac:dyDescent="0.3">
      <c r="A3562" t="s">
        <v>7350</v>
      </c>
      <c r="B3562" t="s">
        <v>7351</v>
      </c>
      <c r="C3562" t="str">
        <f>IFERROR(VLOOKUP(Table1[[#This Row],[Ticker]],[1]!Table2[[Symbol]:[Industry]],2,FALSE),"-")</f>
        <v>-</v>
      </c>
      <c r="D3562" t="s">
        <v>405</v>
      </c>
      <c r="E3562">
        <v>44.135551874999997</v>
      </c>
      <c r="F3562">
        <v>84.87</v>
      </c>
      <c r="G3562">
        <v>147.77664615924499</v>
      </c>
      <c r="H3562">
        <v>-11.309950420868599</v>
      </c>
      <c r="I3562">
        <v>63.393845495466998</v>
      </c>
      <c r="J3562">
        <v>-3.9023067225166601</v>
      </c>
      <c r="K3562">
        <v>88.8656802372996</v>
      </c>
      <c r="L3562">
        <v>76.288088101929205</v>
      </c>
      <c r="M3562">
        <v>33.576780367581499</v>
      </c>
      <c r="N3562">
        <v>0.82772888381989596</v>
      </c>
      <c r="O3562">
        <v>77.271120537292305</v>
      </c>
      <c r="P3562">
        <v>200.42477876106199</v>
      </c>
      <c r="Q3562">
        <v>0.113656330141426</v>
      </c>
    </row>
    <row r="3563" spans="1:17" hidden="1" x14ac:dyDescent="0.3">
      <c r="A3563" t="s">
        <v>7352</v>
      </c>
      <c r="B3563" t="s">
        <v>7353</v>
      </c>
      <c r="C3563" t="str">
        <f>IFERROR(VLOOKUP(Table1[[#This Row],[Ticker]],[1]!Table2[[Symbol]:[Industry]],2,FALSE),"-")</f>
        <v>-</v>
      </c>
      <c r="E3563">
        <v>44.006399999999999</v>
      </c>
      <c r="F3563">
        <v>22.03</v>
      </c>
      <c r="G3563">
        <v>207.37787807352501</v>
      </c>
      <c r="H3563">
        <v>31.724460327613698</v>
      </c>
      <c r="I3563">
        <v>-56.424360244386698</v>
      </c>
      <c r="J3563">
        <v>-8.2290595945850207</v>
      </c>
      <c r="K3563">
        <v>22.747653184090101</v>
      </c>
      <c r="L3563">
        <v>25.3628685049827</v>
      </c>
      <c r="M3563">
        <v>67.046671992785093</v>
      </c>
      <c r="N3563">
        <v>2.6526478324923799</v>
      </c>
      <c r="O3563">
        <v>230.231502496595</v>
      </c>
      <c r="P3563">
        <v>270.96726264177101</v>
      </c>
    </row>
    <row r="3564" spans="1:17" hidden="1" x14ac:dyDescent="0.3">
      <c r="A3564" t="s">
        <v>7354</v>
      </c>
      <c r="B3564" t="s">
        <v>7355</v>
      </c>
      <c r="C3564" t="str">
        <f>IFERROR(VLOOKUP(Table1[[#This Row],[Ticker]],[1]!Table2[[Symbol]:[Industry]],2,FALSE),"-")</f>
        <v>-</v>
      </c>
      <c r="D3564" t="s">
        <v>1210</v>
      </c>
      <c r="E3564">
        <v>43.958035770000002</v>
      </c>
      <c r="F3564">
        <v>32</v>
      </c>
      <c r="G3564">
        <v>-81.870670717657006</v>
      </c>
      <c r="H3564">
        <v>-3.4844354761660901</v>
      </c>
      <c r="I3564">
        <v>-32.365954752148703</v>
      </c>
      <c r="J3564">
        <v>-3.7611812724970801</v>
      </c>
      <c r="K3564">
        <v>33.634728192819999</v>
      </c>
      <c r="L3564">
        <v>46.242523420355603</v>
      </c>
      <c r="M3564">
        <v>38.045551523092598</v>
      </c>
      <c r="N3564">
        <v>0.481578947368421</v>
      </c>
      <c r="O3564">
        <v>125.31249999999901</v>
      </c>
      <c r="P3564">
        <v>9.9656357388315993</v>
      </c>
    </row>
    <row r="3565" spans="1:17" hidden="1" x14ac:dyDescent="0.3">
      <c r="A3565" t="s">
        <v>7356</v>
      </c>
      <c r="B3565" t="s">
        <v>7357</v>
      </c>
      <c r="C3565" t="str">
        <f>IFERROR(VLOOKUP(Table1[[#This Row],[Ticker]],[1]!Table2[[Symbol]:[Industry]],2,FALSE),"-")</f>
        <v>-</v>
      </c>
      <c r="D3565" t="s">
        <v>535</v>
      </c>
      <c r="E3565">
        <v>43.765360000000001</v>
      </c>
      <c r="F3565">
        <v>152.4</v>
      </c>
      <c r="G3565">
        <v>-9.0335299659989303</v>
      </c>
      <c r="H3565">
        <v>-5.1717803893174601</v>
      </c>
      <c r="I3565">
        <v>-13.3763529905188</v>
      </c>
      <c r="J3565">
        <v>0.13998389807554701</v>
      </c>
      <c r="K3565">
        <v>154.49676917953499</v>
      </c>
      <c r="L3565">
        <v>147.52837443211999</v>
      </c>
      <c r="M3565">
        <v>48.648568786083501</v>
      </c>
      <c r="N3565">
        <v>0.76175690536257201</v>
      </c>
      <c r="O3565">
        <v>37.532808398950102</v>
      </c>
      <c r="P3565">
        <v>31.1531841652323</v>
      </c>
      <c r="Q3565">
        <v>0.15631302892778101</v>
      </c>
    </row>
    <row r="3566" spans="1:17" hidden="1" x14ac:dyDescent="0.3">
      <c r="A3566" t="s">
        <v>7358</v>
      </c>
      <c r="B3566" t="s">
        <v>7359</v>
      </c>
      <c r="C3566" t="str">
        <f>IFERROR(VLOOKUP(Table1[[#This Row],[Ticker]],[1]!Table2[[Symbol]:[Industry]],2,FALSE),"-")</f>
        <v>-</v>
      </c>
      <c r="D3566" t="s">
        <v>185</v>
      </c>
      <c r="E3566">
        <v>43.686891107999998</v>
      </c>
      <c r="F3566">
        <v>17.149999999999999</v>
      </c>
      <c r="G3566">
        <v>-82.4429295856675</v>
      </c>
      <c r="H3566">
        <v>21.521256506269999</v>
      </c>
      <c r="I3566">
        <v>-51.4774597094477</v>
      </c>
      <c r="J3566">
        <v>-3.7350888400551701</v>
      </c>
      <c r="K3566">
        <v>16.013987263013998</v>
      </c>
      <c r="L3566">
        <v>22.683805203901599</v>
      </c>
      <c r="M3566">
        <v>43.414830232943999</v>
      </c>
      <c r="N3566">
        <v>1.96112343290728</v>
      </c>
      <c r="O3566">
        <v>138.483965014577</v>
      </c>
      <c r="P3566">
        <v>30.4182509505703</v>
      </c>
      <c r="Q3566">
        <v>-9.3396722117894002E-2</v>
      </c>
    </row>
    <row r="3567" spans="1:17" hidden="1" x14ac:dyDescent="0.3">
      <c r="A3567" t="s">
        <v>7360</v>
      </c>
      <c r="B3567" t="s">
        <v>7361</v>
      </c>
      <c r="C3567" t="str">
        <f>IFERROR(VLOOKUP(Table1[[#This Row],[Ticker]],[1]!Table2[[Symbol]:[Industry]],2,FALSE),"-")</f>
        <v>-</v>
      </c>
      <c r="E3567">
        <v>43.670309744999997</v>
      </c>
      <c r="F3567">
        <v>55.81</v>
      </c>
      <c r="G3567">
        <v>151.70087647263199</v>
      </c>
      <c r="H3567">
        <v>37.5035673466991</v>
      </c>
      <c r="I3567">
        <v>197.58947564696101</v>
      </c>
      <c r="J3567">
        <v>3.36719104723583</v>
      </c>
      <c r="K3567">
        <v>40.100652716800901</v>
      </c>
      <c r="L3567">
        <v>26.681142939692901</v>
      </c>
      <c r="M3567">
        <v>90.488453166539003</v>
      </c>
      <c r="N3567">
        <v>1.37707043642043</v>
      </c>
      <c r="O3567">
        <v>2.0247267514782199</v>
      </c>
      <c r="P3567">
        <v>272.06666666666598</v>
      </c>
      <c r="Q3567">
        <v>4.6878973936100004E-3</v>
      </c>
    </row>
    <row r="3568" spans="1:17" hidden="1" x14ac:dyDescent="0.3">
      <c r="A3568" t="s">
        <v>7362</v>
      </c>
      <c r="B3568" t="s">
        <v>7363</v>
      </c>
      <c r="C3568" t="str">
        <f>IFERROR(VLOOKUP(Table1[[#This Row],[Ticker]],[1]!Table2[[Symbol]:[Industry]],2,FALSE),"-")</f>
        <v>-</v>
      </c>
      <c r="D3568" t="s">
        <v>627</v>
      </c>
      <c r="E3568">
        <v>43.618340000000003</v>
      </c>
      <c r="F3568">
        <v>82.6</v>
      </c>
      <c r="G3568">
        <v>100.41091447844499</v>
      </c>
      <c r="H3568">
        <v>-36.2305743275681</v>
      </c>
      <c r="I3568">
        <v>44.568140623725</v>
      </c>
      <c r="J3568">
        <v>-8.2225328983027399</v>
      </c>
      <c r="K3568">
        <v>91.610604196102301</v>
      </c>
      <c r="L3568">
        <v>66.765921414817697</v>
      </c>
      <c r="M3568">
        <v>9.3289929763811692</v>
      </c>
      <c r="N3568">
        <v>7.2207172676205106E-2</v>
      </c>
      <c r="O3568">
        <v>57.384987893462402</v>
      </c>
      <c r="P3568">
        <v>158.12499999999901</v>
      </c>
      <c r="Q3568">
        <v>6.5525542843858003E-2</v>
      </c>
    </row>
    <row r="3569" spans="1:17" hidden="1" x14ac:dyDescent="0.3">
      <c r="A3569" t="s">
        <v>7364</v>
      </c>
      <c r="B3569" t="s">
        <v>7365</v>
      </c>
      <c r="C3569" t="str">
        <f>IFERROR(VLOOKUP(Table1[[#This Row],[Ticker]],[1]!Table2[[Symbol]:[Industry]],2,FALSE),"-")</f>
        <v>-</v>
      </c>
      <c r="D3569" t="s">
        <v>118</v>
      </c>
      <c r="E3569">
        <v>43.429900000000004</v>
      </c>
      <c r="F3569">
        <v>0.55000000000000004</v>
      </c>
      <c r="G3569">
        <v>-6.8113077437767098</v>
      </c>
      <c r="H3569">
        <v>40.554026062295399</v>
      </c>
      <c r="I3569">
        <v>25.033920091405701</v>
      </c>
      <c r="J3569">
        <v>1.2015375517950799</v>
      </c>
      <c r="K3569">
        <v>0.47261316755732402</v>
      </c>
      <c r="L3569">
        <v>0.52862555626548702</v>
      </c>
      <c r="M3569">
        <v>99.095738152327499</v>
      </c>
      <c r="N3569">
        <v>0.826860604632775</v>
      </c>
      <c r="O3569">
        <v>9.0909090909090793</v>
      </c>
      <c r="P3569">
        <v>83.3333333333333</v>
      </c>
      <c r="Q3569">
        <v>2.9174464478419999E-2</v>
      </c>
    </row>
    <row r="3570" spans="1:17" hidden="1" x14ac:dyDescent="0.3">
      <c r="A3570" t="s">
        <v>7366</v>
      </c>
      <c r="B3570" t="s">
        <v>7367</v>
      </c>
      <c r="C3570" t="str">
        <f>IFERROR(VLOOKUP(Table1[[#This Row],[Ticker]],[1]!Table2[[Symbol]:[Industry]],2,FALSE),"-")</f>
        <v>-</v>
      </c>
      <c r="D3570" t="s">
        <v>1607</v>
      </c>
      <c r="E3570">
        <v>43.426679999999998</v>
      </c>
      <c r="F3570">
        <v>42.52</v>
      </c>
      <c r="G3570">
        <v>71.154793951138501</v>
      </c>
      <c r="H3570">
        <v>8.8248274915960998</v>
      </c>
      <c r="I3570">
        <v>-15.6757316272375</v>
      </c>
      <c r="J3570">
        <v>3.8682901734213702</v>
      </c>
      <c r="K3570">
        <v>39.093293219968601</v>
      </c>
      <c r="L3570">
        <v>36.482687265561403</v>
      </c>
      <c r="M3570">
        <v>68.694968422683701</v>
      </c>
      <c r="N3570">
        <v>1.97473033765422</v>
      </c>
      <c r="O3570">
        <v>36.359360301034698</v>
      </c>
      <c r="P3570">
        <v>117.493606138107</v>
      </c>
      <c r="Q3570">
        <v>5.5856518044337999E-2</v>
      </c>
    </row>
    <row r="3571" spans="1:17" hidden="1" x14ac:dyDescent="0.3">
      <c r="A3571" t="s">
        <v>7368</v>
      </c>
      <c r="B3571" t="s">
        <v>7369</v>
      </c>
      <c r="C3571" t="str">
        <f>IFERROR(VLOOKUP(Table1[[#This Row],[Ticker]],[1]!Table2[[Symbol]:[Industry]],2,FALSE),"-")</f>
        <v>-</v>
      </c>
      <c r="D3571" t="s">
        <v>723</v>
      </c>
      <c r="E3571">
        <v>43.414769999999997</v>
      </c>
      <c r="F3571">
        <v>115.95</v>
      </c>
      <c r="G3571">
        <v>24.8279350021539</v>
      </c>
      <c r="H3571">
        <v>14.3440448946871</v>
      </c>
      <c r="I3571">
        <v>-2.24744872988706</v>
      </c>
      <c r="J3571">
        <v>11.586577126207899</v>
      </c>
      <c r="K3571">
        <v>112.675992014854</v>
      </c>
      <c r="L3571">
        <v>106.24992810931199</v>
      </c>
      <c r="M3571">
        <v>66.860371657109098</v>
      </c>
      <c r="N3571">
        <v>2.0088185213733798</v>
      </c>
      <c r="O3571">
        <v>37.9905131522207</v>
      </c>
      <c r="P3571">
        <v>56.689189189189101</v>
      </c>
      <c r="Q3571">
        <v>7.1036277791271002E-2</v>
      </c>
    </row>
    <row r="3572" spans="1:17" hidden="1" x14ac:dyDescent="0.3">
      <c r="A3572" t="s">
        <v>7370</v>
      </c>
      <c r="B3572" t="s">
        <v>7371</v>
      </c>
      <c r="C3572" t="str">
        <f>IFERROR(VLOOKUP(Table1[[#This Row],[Ticker]],[1]!Table2[[Symbol]:[Industry]],2,FALSE),"-")</f>
        <v>-</v>
      </c>
      <c r="D3572" t="s">
        <v>7372</v>
      </c>
      <c r="E3572">
        <v>43.3611206</v>
      </c>
      <c r="F3572">
        <v>36.22</v>
      </c>
      <c r="G3572">
        <v>64.656309606193503</v>
      </c>
      <c r="H3572">
        <v>17.2475744493922</v>
      </c>
      <c r="I3572">
        <v>152.88190543939101</v>
      </c>
      <c r="J3572">
        <v>-0.58417673391918201</v>
      </c>
      <c r="K3572">
        <v>37.229768231007398</v>
      </c>
      <c r="L3572">
        <v>29.7484738277982</v>
      </c>
      <c r="M3572">
        <v>68.839106235358301</v>
      </c>
      <c r="N3572">
        <v>0.189547208726252</v>
      </c>
      <c r="O3572">
        <v>51.849806736609601</v>
      </c>
      <c r="P3572">
        <v>192.805173807599</v>
      </c>
    </row>
    <row r="3573" spans="1:17" hidden="1" x14ac:dyDescent="0.3">
      <c r="A3573" t="s">
        <v>7373</v>
      </c>
      <c r="B3573" t="s">
        <v>7374</v>
      </c>
      <c r="C3573" t="str">
        <f>IFERROR(VLOOKUP(Table1[[#This Row],[Ticker]],[1]!Table2[[Symbol]:[Industry]],2,FALSE),"-")</f>
        <v>-</v>
      </c>
      <c r="D3573" t="s">
        <v>46</v>
      </c>
      <c r="E3573">
        <v>43.315890000000003</v>
      </c>
      <c r="F3573">
        <v>19.28</v>
      </c>
      <c r="G3573">
        <v>-27.559845755472601</v>
      </c>
      <c r="H3573">
        <v>-4.9081802706974003</v>
      </c>
      <c r="I3573">
        <v>-26.967188556044398</v>
      </c>
      <c r="J3573">
        <v>-3.6454012237150999</v>
      </c>
      <c r="K3573">
        <v>20.010568643182999</v>
      </c>
      <c r="L3573">
        <v>20.779969092221801</v>
      </c>
      <c r="M3573">
        <v>46.112800733627601</v>
      </c>
      <c r="N3573">
        <v>1.0528590494033601</v>
      </c>
      <c r="O3573">
        <v>38.744813278008202</v>
      </c>
      <c r="P3573">
        <v>11.768115942029</v>
      </c>
      <c r="Q3573">
        <v>-2.494614598527E-2</v>
      </c>
    </row>
    <row r="3574" spans="1:17" hidden="1" x14ac:dyDescent="0.3">
      <c r="A3574" t="s">
        <v>7375</v>
      </c>
      <c r="B3574" t="s">
        <v>7376</v>
      </c>
      <c r="C3574" t="str">
        <f>IFERROR(VLOOKUP(Table1[[#This Row],[Ticker]],[1]!Table2[[Symbol]:[Industry]],2,FALSE),"-")</f>
        <v>-</v>
      </c>
      <c r="D3574" t="s">
        <v>950</v>
      </c>
      <c r="E3574">
        <v>43.2684</v>
      </c>
      <c r="F3574">
        <v>1.01</v>
      </c>
      <c r="G3574">
        <v>-69.621765260116504</v>
      </c>
      <c r="H3574">
        <v>-3.8877215105200902</v>
      </c>
      <c r="I3574">
        <v>-34.773772216286602</v>
      </c>
      <c r="J3574">
        <v>-2.5259243067347099</v>
      </c>
      <c r="K3574">
        <v>1.05801637867682</v>
      </c>
      <c r="L3574">
        <v>1.3632954593576001</v>
      </c>
      <c r="M3574">
        <v>39.836678807540302</v>
      </c>
      <c r="N3574">
        <v>1.39310996451864</v>
      </c>
      <c r="O3574">
        <v>88.118811881188094</v>
      </c>
      <c r="P3574">
        <v>6.3157894736842</v>
      </c>
      <c r="Q3574">
        <v>-3.5197124553510997E-2</v>
      </c>
    </row>
    <row r="3575" spans="1:17" hidden="1" x14ac:dyDescent="0.3">
      <c r="A3575" t="s">
        <v>7377</v>
      </c>
      <c r="B3575" t="s">
        <v>7378</v>
      </c>
      <c r="C3575" t="str">
        <f>IFERROR(VLOOKUP(Table1[[#This Row],[Ticker]],[1]!Table2[[Symbol]:[Industry]],2,FALSE),"-")</f>
        <v>-</v>
      </c>
      <c r="D3575" t="s">
        <v>405</v>
      </c>
      <c r="E3575">
        <v>43.2</v>
      </c>
      <c r="F3575">
        <v>4.7699999999999996</v>
      </c>
      <c r="G3575">
        <v>72.515765808648894</v>
      </c>
      <c r="H3575">
        <v>-2.7724202186962899</v>
      </c>
      <c r="I3575">
        <v>5.6032270220987899</v>
      </c>
      <c r="J3575">
        <v>0.46845484502818202</v>
      </c>
      <c r="K3575">
        <v>4.8284770107176502</v>
      </c>
      <c r="L3575">
        <v>4.1817847910669101</v>
      </c>
      <c r="M3575">
        <v>50.488241020342997</v>
      </c>
      <c r="N3575">
        <v>0.44865900760434002</v>
      </c>
      <c r="O3575">
        <v>36.827393431167003</v>
      </c>
      <c r="P3575">
        <v>104.428571428571</v>
      </c>
      <c r="Q3575">
        <v>7.7166907040658997E-2</v>
      </c>
    </row>
    <row r="3576" spans="1:17" hidden="1" x14ac:dyDescent="0.3">
      <c r="A3576" t="s">
        <v>7379</v>
      </c>
      <c r="B3576" t="s">
        <v>7380</v>
      </c>
      <c r="C3576" t="str">
        <f>IFERROR(VLOOKUP(Table1[[#This Row],[Ticker]],[1]!Table2[[Symbol]:[Industry]],2,FALSE),"-")</f>
        <v>-</v>
      </c>
      <c r="D3576" t="s">
        <v>21</v>
      </c>
      <c r="E3576">
        <v>43.09</v>
      </c>
      <c r="F3576">
        <v>44.85</v>
      </c>
      <c r="G3576">
        <v>95.216470034001006</v>
      </c>
      <c r="H3576">
        <v>-11.590848836816701</v>
      </c>
      <c r="I3576">
        <v>31.1458317148447</v>
      </c>
      <c r="J3576">
        <v>-5.1451315506284701</v>
      </c>
      <c r="K3576">
        <v>41.852763654217902</v>
      </c>
      <c r="L3576">
        <v>32.141187380928002</v>
      </c>
      <c r="M3576">
        <v>34.912145686182598</v>
      </c>
      <c r="N3576">
        <v>0.50132287045587598</v>
      </c>
      <c r="O3576">
        <v>31.8840579710144</v>
      </c>
      <c r="P3576">
        <v>139.839572192513</v>
      </c>
    </row>
    <row r="3577" spans="1:17" hidden="1" x14ac:dyDescent="0.3">
      <c r="A3577" t="s">
        <v>7381</v>
      </c>
      <c r="B3577" t="s">
        <v>7382</v>
      </c>
      <c r="C3577" t="str">
        <f>IFERROR(VLOOKUP(Table1[[#This Row],[Ticker]],[1]!Table2[[Symbol]:[Industry]],2,FALSE),"-")</f>
        <v>-</v>
      </c>
      <c r="D3577" t="s">
        <v>741</v>
      </c>
      <c r="E3577">
        <v>43.024297066000003</v>
      </c>
      <c r="F3577">
        <v>79.39</v>
      </c>
      <c r="G3577">
        <v>-19.424252042486501</v>
      </c>
      <c r="H3577">
        <v>-3.8276613070318199</v>
      </c>
      <c r="I3577">
        <v>1.5181268394315399</v>
      </c>
      <c r="J3577">
        <v>-5.4947846004269296</v>
      </c>
      <c r="K3577">
        <v>82.77554959423</v>
      </c>
      <c r="L3577">
        <v>79.167688152468699</v>
      </c>
      <c r="M3577">
        <v>57.290049328383198</v>
      </c>
      <c r="N3577">
        <v>0.91765839265692395</v>
      </c>
      <c r="O3577">
        <v>25.9604484191963</v>
      </c>
      <c r="P3577">
        <v>20.105900151285901</v>
      </c>
    </row>
    <row r="3578" spans="1:17" hidden="1" x14ac:dyDescent="0.3">
      <c r="A3578" t="s">
        <v>7383</v>
      </c>
      <c r="B3578" t="s">
        <v>7384</v>
      </c>
      <c r="C3578" t="str">
        <f>IFERROR(VLOOKUP(Table1[[#This Row],[Ticker]],[1]!Table2[[Symbol]:[Industry]],2,FALSE),"-")</f>
        <v>-</v>
      </c>
      <c r="D3578" t="s">
        <v>5327</v>
      </c>
      <c r="E3578">
        <v>42.897249000000002</v>
      </c>
      <c r="F3578">
        <v>40.08</v>
      </c>
      <c r="G3578">
        <v>53.5632809679418</v>
      </c>
      <c r="H3578">
        <v>-0.66969766142828802</v>
      </c>
      <c r="I3578">
        <v>77.216835377728401</v>
      </c>
      <c r="J3578">
        <v>3.9894666769335201</v>
      </c>
      <c r="K3578">
        <v>33.687111026958299</v>
      </c>
      <c r="L3578">
        <v>26.4130550036834</v>
      </c>
      <c r="M3578">
        <v>68.565446025326395</v>
      </c>
      <c r="N3578">
        <v>0.36310546109380898</v>
      </c>
      <c r="O3578">
        <v>5.5389221556886303</v>
      </c>
      <c r="P3578">
        <v>155.28662420382099</v>
      </c>
      <c r="Q3578">
        <v>0.10645960137018901</v>
      </c>
    </row>
    <row r="3579" spans="1:17" hidden="1" x14ac:dyDescent="0.3">
      <c r="A3579" t="s">
        <v>7385</v>
      </c>
      <c r="B3579" t="s">
        <v>7386</v>
      </c>
      <c r="C3579" t="str">
        <f>IFERROR(VLOOKUP(Table1[[#This Row],[Ticker]],[1]!Table2[[Symbol]:[Industry]],2,FALSE),"-")</f>
        <v>-</v>
      </c>
      <c r="D3579" t="s">
        <v>46</v>
      </c>
      <c r="E3579">
        <v>42.710169465</v>
      </c>
      <c r="F3579">
        <v>41.49</v>
      </c>
      <c r="G3579">
        <v>13.104188430712201</v>
      </c>
      <c r="H3579">
        <v>-5.2727841138298102</v>
      </c>
      <c r="I3579">
        <v>-15.526827572145599</v>
      </c>
      <c r="J3579">
        <v>4.17195777077636</v>
      </c>
      <c r="K3579">
        <v>35.758201131322501</v>
      </c>
      <c r="L3579">
        <v>35.980620559303098</v>
      </c>
      <c r="M3579">
        <v>59.220530409637</v>
      </c>
      <c r="N3579">
        <v>1.5012575378131101</v>
      </c>
      <c r="O3579">
        <v>35.333815377199301</v>
      </c>
      <c r="P3579">
        <v>75.063291139240505</v>
      </c>
      <c r="Q3579">
        <v>0.106901703075014</v>
      </c>
    </row>
    <row r="3580" spans="1:17" hidden="1" x14ac:dyDescent="0.3">
      <c r="A3580" t="s">
        <v>7387</v>
      </c>
      <c r="B3580" t="s">
        <v>7388</v>
      </c>
      <c r="C3580" t="str">
        <f>IFERROR(VLOOKUP(Table1[[#This Row],[Ticker]],[1]!Table2[[Symbol]:[Industry]],2,FALSE),"-")</f>
        <v>-</v>
      </c>
      <c r="D3580" t="s">
        <v>627</v>
      </c>
      <c r="E3580">
        <v>42.700519999999997</v>
      </c>
      <c r="F3580">
        <v>13.68</v>
      </c>
      <c r="G3580">
        <v>-6.2328118331443703</v>
      </c>
      <c r="H3580">
        <v>-9.9698466167496491</v>
      </c>
      <c r="I3580">
        <v>-13.550678607075801</v>
      </c>
      <c r="J3580">
        <v>-2.8392859657726</v>
      </c>
      <c r="K3580">
        <v>14.0787246799991</v>
      </c>
      <c r="L3580">
        <v>13.2862238134827</v>
      </c>
      <c r="M3580">
        <v>32.287912200378798</v>
      </c>
      <c r="N3580">
        <v>0.37488608246188798</v>
      </c>
      <c r="O3580">
        <v>35.745614035087698</v>
      </c>
      <c r="P3580">
        <v>29.668246445497601</v>
      </c>
      <c r="Q3580">
        <v>5.2815770043709E-2</v>
      </c>
    </row>
    <row r="3581" spans="1:17" hidden="1" x14ac:dyDescent="0.3">
      <c r="A3581" t="s">
        <v>7389</v>
      </c>
      <c r="B3581" t="s">
        <v>7390</v>
      </c>
      <c r="C3581" t="str">
        <f>IFERROR(VLOOKUP(Table1[[#This Row],[Ticker]],[1]!Table2[[Symbol]:[Industry]],2,FALSE),"-")</f>
        <v>-</v>
      </c>
      <c r="D3581" t="s">
        <v>124</v>
      </c>
      <c r="E3581">
        <v>42.594932</v>
      </c>
      <c r="F3581">
        <v>38.68</v>
      </c>
      <c r="G3581">
        <v>4.4839018600279799</v>
      </c>
      <c r="H3581">
        <v>27.525917033334601</v>
      </c>
      <c r="I3581">
        <v>16.941748796658199</v>
      </c>
      <c r="J3581">
        <v>-7.3326429915878899</v>
      </c>
      <c r="K3581">
        <v>34.589917207804</v>
      </c>
      <c r="L3581">
        <v>32.4692914596245</v>
      </c>
      <c r="M3581">
        <v>48.936439747602201</v>
      </c>
      <c r="N3581">
        <v>2.2246357263881502</v>
      </c>
      <c r="O3581">
        <v>36.970010341261599</v>
      </c>
      <c r="P3581">
        <v>59.768690623709197</v>
      </c>
    </row>
    <row r="3582" spans="1:17" hidden="1" x14ac:dyDescent="0.3">
      <c r="A3582" t="s">
        <v>7391</v>
      </c>
      <c r="B3582" t="s">
        <v>7392</v>
      </c>
      <c r="C3582" t="str">
        <f>IFERROR(VLOOKUP(Table1[[#This Row],[Ticker]],[1]!Table2[[Symbol]:[Industry]],2,FALSE),"-")</f>
        <v>-</v>
      </c>
      <c r="D3582" t="s">
        <v>7125</v>
      </c>
      <c r="E3582">
        <v>42.476084499999999</v>
      </c>
      <c r="F3582">
        <v>130.69999999999999</v>
      </c>
      <c r="G3582">
        <v>32.4241599660578</v>
      </c>
      <c r="H3582">
        <v>-18.724070085428199</v>
      </c>
      <c r="I3582">
        <v>-16.7502249104251</v>
      </c>
      <c r="J3582">
        <v>-9.1855753353177896</v>
      </c>
      <c r="K3582">
        <v>132.94674078464499</v>
      </c>
      <c r="L3582">
        <v>123.16888623503201</v>
      </c>
      <c r="M3582">
        <v>48.239159030157097</v>
      </c>
      <c r="N3582">
        <v>0.49725354302605002</v>
      </c>
      <c r="O3582">
        <v>29.227237949502602</v>
      </c>
      <c r="P3582">
        <v>91.923641703377299</v>
      </c>
      <c r="Q3582">
        <v>0.120791909363948</v>
      </c>
    </row>
    <row r="3583" spans="1:17" hidden="1" x14ac:dyDescent="0.3">
      <c r="A3583" t="s">
        <v>7393</v>
      </c>
      <c r="B3583" t="s">
        <v>7394</v>
      </c>
      <c r="C3583" t="str">
        <f>IFERROR(VLOOKUP(Table1[[#This Row],[Ticker]],[1]!Table2[[Symbol]:[Industry]],2,FALSE),"-")</f>
        <v>-</v>
      </c>
      <c r="D3583" t="s">
        <v>573</v>
      </c>
      <c r="E3583">
        <v>42.404955264000002</v>
      </c>
      <c r="F3583">
        <v>67.02</v>
      </c>
      <c r="G3583">
        <v>3.9954497878716202</v>
      </c>
      <c r="H3583">
        <v>5.9422248200594101</v>
      </c>
      <c r="I3583">
        <v>-9.4059538129461302</v>
      </c>
      <c r="J3583">
        <v>1.59229385431611</v>
      </c>
      <c r="K3583">
        <v>67.966348796407601</v>
      </c>
      <c r="L3583">
        <v>63.961968253056298</v>
      </c>
      <c r="M3583">
        <v>56.663293058950302</v>
      </c>
      <c r="N3583">
        <v>1.2513950476104301</v>
      </c>
      <c r="O3583">
        <v>46.165323783944999</v>
      </c>
      <c r="P3583">
        <v>51.457627118643998</v>
      </c>
      <c r="Q3583">
        <v>4.6199336089670001E-2</v>
      </c>
    </row>
    <row r="3584" spans="1:17" hidden="1" x14ac:dyDescent="0.3">
      <c r="A3584" t="s">
        <v>7395</v>
      </c>
      <c r="B3584" t="s">
        <v>7396</v>
      </c>
      <c r="C3584" t="str">
        <f>IFERROR(VLOOKUP(Table1[[#This Row],[Ticker]],[1]!Table2[[Symbol]:[Industry]],2,FALSE),"-")</f>
        <v>-</v>
      </c>
      <c r="E3584">
        <v>42.333413999999998</v>
      </c>
      <c r="F3584">
        <v>37.4</v>
      </c>
      <c r="G3584">
        <v>-29.033529965998898</v>
      </c>
      <c r="H3584">
        <v>-6.7215231258611903</v>
      </c>
      <c r="I3584">
        <v>-12.1172738983984</v>
      </c>
      <c r="J3584">
        <v>-2.3575757486975002</v>
      </c>
      <c r="K3584">
        <v>39.207250899396001</v>
      </c>
      <c r="L3584">
        <v>38.141043169503497</v>
      </c>
      <c r="M3584">
        <v>54.219558607543803</v>
      </c>
      <c r="N3584">
        <v>1.20269655107731</v>
      </c>
      <c r="O3584">
        <v>41.443850267379602</v>
      </c>
      <c r="P3584">
        <v>24.5836109260493</v>
      </c>
      <c r="Q3584">
        <v>5.9831856579265999E-2</v>
      </c>
    </row>
    <row r="3585" spans="1:17" hidden="1" x14ac:dyDescent="0.3">
      <c r="A3585" t="s">
        <v>7397</v>
      </c>
      <c r="B3585" t="s">
        <v>7398</v>
      </c>
      <c r="C3585" t="str">
        <f>IFERROR(VLOOKUP(Table1[[#This Row],[Ticker]],[1]!Table2[[Symbol]:[Industry]],2,FALSE),"-")</f>
        <v>-</v>
      </c>
      <c r="D3585" t="s">
        <v>276</v>
      </c>
      <c r="E3585">
        <v>42.245428050000001</v>
      </c>
      <c r="F3585">
        <v>16.37</v>
      </c>
      <c r="G3585">
        <v>-47.697232894869202</v>
      </c>
      <c r="H3585">
        <v>-4.2536662453968503</v>
      </c>
      <c r="I3585">
        <v>-41.508125855711697</v>
      </c>
      <c r="J3585">
        <v>-1.48453687797679</v>
      </c>
      <c r="K3585">
        <v>17.3999563653562</v>
      </c>
      <c r="L3585">
        <v>19.615451664129601</v>
      </c>
      <c r="M3585">
        <v>42.558688786822202</v>
      </c>
      <c r="N3585">
        <v>0.28204879937728999</v>
      </c>
      <c r="O3585">
        <v>128.65961482815101</v>
      </c>
      <c r="P3585">
        <v>9.4983277591973394</v>
      </c>
      <c r="Q3585">
        <v>-3.7052075532809002E-2</v>
      </c>
    </row>
    <row r="3586" spans="1:17" hidden="1" x14ac:dyDescent="0.3">
      <c r="A3586" t="s">
        <v>7399</v>
      </c>
      <c r="B3586" t="s">
        <v>7400</v>
      </c>
      <c r="C3586" t="str">
        <f>IFERROR(VLOOKUP(Table1[[#This Row],[Ticker]],[1]!Table2[[Symbol]:[Industry]],2,FALSE),"-")</f>
        <v>-</v>
      </c>
      <c r="D3586" t="s">
        <v>627</v>
      </c>
      <c r="E3586">
        <v>42.195639038000003</v>
      </c>
      <c r="F3586">
        <v>8</v>
      </c>
      <c r="G3586">
        <v>-40.144641077110002</v>
      </c>
      <c r="H3586">
        <v>-3.6679911578767599</v>
      </c>
      <c r="I3586">
        <v>-0.89006875099317595</v>
      </c>
      <c r="J3586">
        <v>-8.2142345373873908</v>
      </c>
      <c r="K3586">
        <v>8.0868080407564804</v>
      </c>
      <c r="L3586">
        <v>8.2926252783327605</v>
      </c>
      <c r="M3586">
        <v>41.479766292028501</v>
      </c>
      <c r="N3586">
        <v>1.13048482685063</v>
      </c>
      <c r="O3586">
        <v>58.125</v>
      </c>
      <c r="P3586">
        <v>52.380952380952301</v>
      </c>
      <c r="Q3586">
        <v>-6.3968350514036001E-2</v>
      </c>
    </row>
    <row r="3587" spans="1:17" hidden="1" x14ac:dyDescent="0.3">
      <c r="A3587" t="s">
        <v>7401</v>
      </c>
      <c r="B3587" t="s">
        <v>7402</v>
      </c>
      <c r="C3587" t="str">
        <f>IFERROR(VLOOKUP(Table1[[#This Row],[Ticker]],[1]!Table2[[Symbol]:[Industry]],2,FALSE),"-")</f>
        <v>-</v>
      </c>
      <c r="D3587" t="s">
        <v>101</v>
      </c>
      <c r="E3587">
        <v>42.107475000000001</v>
      </c>
      <c r="F3587">
        <v>740.5</v>
      </c>
      <c r="G3587">
        <v>-8.7443811680782098</v>
      </c>
      <c r="H3587">
        <v>-24.6161008119836</v>
      </c>
      <c r="I3587">
        <v>-49.615969570790803</v>
      </c>
      <c r="J3587">
        <v>-5.5792171193520801</v>
      </c>
      <c r="K3587">
        <v>926.46070689033104</v>
      </c>
      <c r="M3587">
        <v>1.3066103967700001E-4</v>
      </c>
      <c r="N3587">
        <v>1.125</v>
      </c>
      <c r="O3587">
        <v>84.334908845374699</v>
      </c>
      <c r="P3587">
        <v>23.4166666666666</v>
      </c>
    </row>
    <row r="3588" spans="1:17" hidden="1" x14ac:dyDescent="0.3">
      <c r="A3588" t="s">
        <v>7403</v>
      </c>
      <c r="B3588" t="s">
        <v>7404</v>
      </c>
      <c r="C3588" t="str">
        <f>IFERROR(VLOOKUP(Table1[[#This Row],[Ticker]],[1]!Table2[[Symbol]:[Industry]],2,FALSE),"-")</f>
        <v>-</v>
      </c>
      <c r="D3588" t="s">
        <v>180</v>
      </c>
      <c r="E3588">
        <v>42.1042366</v>
      </c>
      <c r="F3588">
        <v>64.13</v>
      </c>
      <c r="G3588">
        <v>32.013274261479602</v>
      </c>
      <c r="H3588">
        <v>8.3769305294194005</v>
      </c>
      <c r="I3588">
        <v>-7.6784982092478904</v>
      </c>
      <c r="J3588">
        <v>-2.8952878450302899</v>
      </c>
      <c r="K3588">
        <v>61.616357384752398</v>
      </c>
      <c r="L3588">
        <v>56.9643369760323</v>
      </c>
      <c r="M3588">
        <v>70.141506713723302</v>
      </c>
      <c r="N3588">
        <v>1.6192359900298601</v>
      </c>
      <c r="O3588">
        <v>12.116014345859901</v>
      </c>
      <c r="P3588">
        <v>69.835805084745701</v>
      </c>
      <c r="Q3588">
        <v>5.2819784298886001E-2</v>
      </c>
    </row>
    <row r="3589" spans="1:17" hidden="1" x14ac:dyDescent="0.3">
      <c r="A3589" t="s">
        <v>7405</v>
      </c>
      <c r="B3589" t="s">
        <v>7406</v>
      </c>
      <c r="C3589" t="str">
        <f>IFERROR(VLOOKUP(Table1[[#This Row],[Ticker]],[1]!Table2[[Symbol]:[Industry]],2,FALSE),"-")</f>
        <v>-</v>
      </c>
      <c r="D3589" t="s">
        <v>89</v>
      </c>
      <c r="E3589">
        <v>42.096512699999998</v>
      </c>
      <c r="F3589">
        <v>8.0299999999999994</v>
      </c>
      <c r="G3589">
        <v>-58.346910247689003</v>
      </c>
      <c r="H3589">
        <v>-1.57742356915419</v>
      </c>
      <c r="I3589">
        <v>-34.806505440509099</v>
      </c>
      <c r="J3589">
        <v>-8.0586954202158996</v>
      </c>
      <c r="K3589">
        <v>8.5398008423295604</v>
      </c>
      <c r="L3589">
        <v>9.6907739323817701</v>
      </c>
      <c r="M3589">
        <v>74.455137704945997</v>
      </c>
      <c r="N3589">
        <v>3.4888853677975198</v>
      </c>
      <c r="O3589">
        <v>78.704856787048499</v>
      </c>
      <c r="P3589">
        <v>14.714285714285699</v>
      </c>
      <c r="Q3589">
        <v>-3.733144211785E-3</v>
      </c>
    </row>
    <row r="3590" spans="1:17" hidden="1" x14ac:dyDescent="0.3">
      <c r="A3590" t="s">
        <v>7407</v>
      </c>
      <c r="B3590" t="s">
        <v>7408</v>
      </c>
      <c r="C3590" t="str">
        <f>IFERROR(VLOOKUP(Table1[[#This Row],[Ticker]],[1]!Table2[[Symbol]:[Industry]],2,FALSE),"-")</f>
        <v>-</v>
      </c>
      <c r="E3590">
        <v>42.094579367999998</v>
      </c>
      <c r="F3590">
        <v>7.94</v>
      </c>
      <c r="G3590">
        <v>15.8569809829061</v>
      </c>
      <c r="H3590">
        <v>-0.66556420659059601</v>
      </c>
      <c r="I3590">
        <v>-16.22365566617</v>
      </c>
      <c r="J3590">
        <v>-3.6479022241152599</v>
      </c>
      <c r="K3590">
        <v>8.0369560553418804</v>
      </c>
      <c r="L3590">
        <v>7.8912084225347998</v>
      </c>
      <c r="M3590">
        <v>61.0745096161166</v>
      </c>
      <c r="N3590">
        <v>0.74596762063043298</v>
      </c>
      <c r="O3590">
        <v>49.2443324937027</v>
      </c>
      <c r="P3590">
        <v>49.529190207156297</v>
      </c>
      <c r="Q3590">
        <v>8.5933433129404005E-2</v>
      </c>
    </row>
    <row r="3591" spans="1:17" hidden="1" x14ac:dyDescent="0.3">
      <c r="A3591" t="s">
        <v>7409</v>
      </c>
      <c r="B3591" t="s">
        <v>7410</v>
      </c>
      <c r="C3591" t="str">
        <f>IFERROR(VLOOKUP(Table1[[#This Row],[Ticker]],[1]!Table2[[Symbol]:[Industry]],2,FALSE),"-")</f>
        <v>-</v>
      </c>
      <c r="D3591" t="s">
        <v>7009</v>
      </c>
      <c r="E3591">
        <v>42.015000000000001</v>
      </c>
      <c r="F3591">
        <v>186.9</v>
      </c>
      <c r="G3591">
        <v>12.289721451770401</v>
      </c>
      <c r="H3591">
        <v>0.62978363805301596</v>
      </c>
      <c r="I3591">
        <v>34.931396432099703</v>
      </c>
      <c r="J3591">
        <v>-10.533631376111201</v>
      </c>
      <c r="K3591">
        <v>160.977863470112</v>
      </c>
      <c r="L3591">
        <v>132.10010900194101</v>
      </c>
      <c r="M3591">
        <v>67.269613903298705</v>
      </c>
      <c r="N3591">
        <v>0.80992798353909401</v>
      </c>
      <c r="O3591">
        <v>10.941680042803601</v>
      </c>
      <c r="P3591">
        <v>81.192438196800694</v>
      </c>
    </row>
    <row r="3592" spans="1:17" hidden="1" x14ac:dyDescent="0.3">
      <c r="A3592" t="s">
        <v>7411</v>
      </c>
      <c r="B3592" t="s">
        <v>7412</v>
      </c>
      <c r="C3592" t="str">
        <f>IFERROR(VLOOKUP(Table1[[#This Row],[Ticker]],[1]!Table2[[Symbol]:[Industry]],2,FALSE),"-")</f>
        <v>-</v>
      </c>
      <c r="D3592" t="s">
        <v>627</v>
      </c>
      <c r="E3592">
        <v>41.950359980999998</v>
      </c>
      <c r="F3592">
        <v>18.739999999999998</v>
      </c>
      <c r="G3592">
        <v>-15.3888968550225</v>
      </c>
      <c r="H3592">
        <v>20.621313846974498</v>
      </c>
      <c r="I3592">
        <v>-4.3298998739722396</v>
      </c>
      <c r="J3592">
        <v>-9.0377849813418401</v>
      </c>
      <c r="K3592">
        <v>15.1054190081525</v>
      </c>
      <c r="L3592">
        <v>15.8125167112167</v>
      </c>
      <c r="M3592">
        <v>53.1769236807026</v>
      </c>
      <c r="N3592">
        <v>3.3025911754127901</v>
      </c>
      <c r="O3592">
        <v>17.395944503735301</v>
      </c>
      <c r="P3592">
        <v>60.858369098712402</v>
      </c>
      <c r="Q3592">
        <v>7.7384127165069996E-3</v>
      </c>
    </row>
    <row r="3593" spans="1:17" hidden="1" x14ac:dyDescent="0.3">
      <c r="A3593" t="s">
        <v>7413</v>
      </c>
      <c r="B3593" t="s">
        <v>7414</v>
      </c>
      <c r="C3593" t="str">
        <f>IFERROR(VLOOKUP(Table1[[#This Row],[Ticker]],[1]!Table2[[Symbol]:[Industry]],2,FALSE),"-")</f>
        <v>-</v>
      </c>
      <c r="D3593" t="s">
        <v>3902</v>
      </c>
      <c r="E3593">
        <v>41.740310000000001</v>
      </c>
      <c r="F3593">
        <v>141</v>
      </c>
      <c r="G3593">
        <v>-71.658148480749702</v>
      </c>
      <c r="H3593">
        <v>-10.1426952491799</v>
      </c>
      <c r="I3593">
        <v>-20.728929615816099</v>
      </c>
      <c r="J3593">
        <v>-0.58417673391918201</v>
      </c>
      <c r="K3593">
        <v>146.89077941748201</v>
      </c>
      <c r="L3593">
        <v>161.83990618737201</v>
      </c>
      <c r="M3593">
        <v>43.912474848598798</v>
      </c>
      <c r="N3593">
        <v>2.1965421081985501</v>
      </c>
      <c r="O3593">
        <v>92.1985815602836</v>
      </c>
      <c r="P3593">
        <v>5.7764441110277502</v>
      </c>
      <c r="Q3593">
        <v>9.2416120201743002E-2</v>
      </c>
    </row>
    <row r="3594" spans="1:17" hidden="1" x14ac:dyDescent="0.3">
      <c r="A3594" t="s">
        <v>7415</v>
      </c>
      <c r="B3594" t="s">
        <v>7416</v>
      </c>
      <c r="C3594" t="str">
        <f>IFERROR(VLOOKUP(Table1[[#This Row],[Ticker]],[1]!Table2[[Symbol]:[Industry]],2,FALSE),"-")</f>
        <v>-</v>
      </c>
      <c r="D3594" t="s">
        <v>443</v>
      </c>
      <c r="E3594">
        <v>41.680299024</v>
      </c>
      <c r="F3594">
        <v>14.54</v>
      </c>
      <c r="G3594">
        <v>142.74217096858001</v>
      </c>
      <c r="H3594">
        <v>-7.18224469121669</v>
      </c>
      <c r="I3594">
        <v>2.02210906778366</v>
      </c>
      <c r="J3594">
        <v>6.1784131941383604</v>
      </c>
      <c r="K3594">
        <v>15.6793001096274</v>
      </c>
      <c r="L3594">
        <v>14.3035803488048</v>
      </c>
      <c r="M3594">
        <v>65.681639803255806</v>
      </c>
      <c r="N3594">
        <v>0.5358992063454</v>
      </c>
      <c r="O3594">
        <v>99.105914718019207</v>
      </c>
      <c r="P3594">
        <v>182.33009708737799</v>
      </c>
      <c r="Q3594">
        <v>7.8937992605753002E-2</v>
      </c>
    </row>
    <row r="3595" spans="1:17" hidden="1" x14ac:dyDescent="0.3">
      <c r="A3595" t="s">
        <v>7417</v>
      </c>
      <c r="B3595" t="s">
        <v>7418</v>
      </c>
      <c r="C3595" t="str">
        <f>IFERROR(VLOOKUP(Table1[[#This Row],[Ticker]],[1]!Table2[[Symbol]:[Industry]],2,FALSE),"-")</f>
        <v>-</v>
      </c>
      <c r="D3595" t="s">
        <v>741</v>
      </c>
      <c r="E3595">
        <v>41.638247819999997</v>
      </c>
      <c r="F3595">
        <v>163.88</v>
      </c>
      <c r="G3595">
        <v>12.535232991844801</v>
      </c>
      <c r="H3595">
        <v>4.4302080198727296</v>
      </c>
      <c r="I3595">
        <v>2.70715784528862</v>
      </c>
      <c r="J3595">
        <v>2.0289133683857599</v>
      </c>
      <c r="K3595">
        <v>157.504647245472</v>
      </c>
      <c r="L3595">
        <v>142.81023162223099</v>
      </c>
      <c r="M3595">
        <v>54.966471854101101</v>
      </c>
      <c r="N3595">
        <v>0.57770593716305596</v>
      </c>
      <c r="O3595">
        <v>2.4225042714181</v>
      </c>
      <c r="P3595">
        <v>46.060606060605998</v>
      </c>
      <c r="Q3595">
        <v>4.2502533627336997E-2</v>
      </c>
    </row>
    <row r="3596" spans="1:17" hidden="1" x14ac:dyDescent="0.3">
      <c r="A3596" t="s">
        <v>7419</v>
      </c>
      <c r="B3596" t="s">
        <v>7420</v>
      </c>
      <c r="C3596" t="str">
        <f>IFERROR(VLOOKUP(Table1[[#This Row],[Ticker]],[1]!Table2[[Symbol]:[Industry]],2,FALSE),"-")</f>
        <v>-</v>
      </c>
      <c r="D3596" t="s">
        <v>276</v>
      </c>
      <c r="E3596">
        <v>41.531503999999998</v>
      </c>
      <c r="F3596">
        <v>97.46</v>
      </c>
      <c r="G3596">
        <v>-30.3098670810718</v>
      </c>
      <c r="H3596">
        <v>-0.72126680245430197</v>
      </c>
      <c r="I3596">
        <v>-42.702300381035201</v>
      </c>
      <c r="J3596">
        <v>3.55738128076253</v>
      </c>
      <c r="K3596">
        <v>93.2689103835731</v>
      </c>
      <c r="L3596">
        <v>94.345556660826304</v>
      </c>
      <c r="M3596">
        <v>71.384900026863704</v>
      </c>
      <c r="N3596">
        <v>1.44585598548769</v>
      </c>
      <c r="O3596">
        <v>46.624256105068703</v>
      </c>
      <c r="P3596">
        <v>28.236842105263101</v>
      </c>
      <c r="Q3596">
        <v>0.109920335027239</v>
      </c>
    </row>
    <row r="3597" spans="1:17" hidden="1" x14ac:dyDescent="0.3">
      <c r="A3597" t="s">
        <v>7421</v>
      </c>
      <c r="B3597" t="s">
        <v>7422</v>
      </c>
      <c r="C3597" t="str">
        <f>IFERROR(VLOOKUP(Table1[[#This Row],[Ticker]],[1]!Table2[[Symbol]:[Industry]],2,FALSE),"-")</f>
        <v>-</v>
      </c>
      <c r="D3597" t="s">
        <v>51</v>
      </c>
      <c r="E3597">
        <v>41.478000000000002</v>
      </c>
      <c r="F3597">
        <v>30.2</v>
      </c>
      <c r="G3597">
        <v>4.5356871945494897</v>
      </c>
      <c r="H3597">
        <v>47.185889037424502</v>
      </c>
      <c r="I3597">
        <v>11.6095158186037</v>
      </c>
      <c r="J3597">
        <v>-14.6690645414347</v>
      </c>
      <c r="K3597">
        <v>25.674603141989301</v>
      </c>
      <c r="L3597">
        <v>22.6044449421682</v>
      </c>
      <c r="M3597">
        <v>66.014632334384999</v>
      </c>
      <c r="N3597">
        <v>3.4802147458941199</v>
      </c>
      <c r="O3597">
        <v>32.350993377483398</v>
      </c>
      <c r="P3597">
        <v>68.715083798882603</v>
      </c>
      <c r="Q3597">
        <v>0.106296414911537</v>
      </c>
    </row>
    <row r="3598" spans="1:17" hidden="1" x14ac:dyDescent="0.3">
      <c r="A3598" t="s">
        <v>7423</v>
      </c>
      <c r="B3598" t="s">
        <v>7424</v>
      </c>
      <c r="C3598" t="str">
        <f>IFERROR(VLOOKUP(Table1[[#This Row],[Ticker]],[1]!Table2[[Symbol]:[Industry]],2,FALSE),"-")</f>
        <v>-</v>
      </c>
      <c r="D3598" t="s">
        <v>706</v>
      </c>
      <c r="E3598">
        <v>41.362688499999997</v>
      </c>
      <c r="F3598">
        <v>177</v>
      </c>
      <c r="G3598">
        <v>59.264342374426498</v>
      </c>
      <c r="H3598">
        <v>-6.5109578259967096</v>
      </c>
      <c r="I3598">
        <v>56.911910522027704</v>
      </c>
      <c r="J3598">
        <v>-6.0629001381745002</v>
      </c>
      <c r="K3598">
        <v>170.89351066335499</v>
      </c>
      <c r="L3598">
        <v>135.71250676344201</v>
      </c>
      <c r="M3598">
        <v>55.9966081597127</v>
      </c>
      <c r="N3598">
        <v>0.159979307376684</v>
      </c>
      <c r="O3598">
        <v>49.2937853107344</v>
      </c>
      <c r="P3598">
        <v>107.017543859649</v>
      </c>
      <c r="Q3598">
        <v>0.17657821098280799</v>
      </c>
    </row>
    <row r="3599" spans="1:17" hidden="1" x14ac:dyDescent="0.3">
      <c r="A3599" t="s">
        <v>7425</v>
      </c>
      <c r="B3599" t="s">
        <v>7426</v>
      </c>
      <c r="C3599" t="str">
        <f>IFERROR(VLOOKUP(Table1[[#This Row],[Ticker]],[1]!Table2[[Symbol]:[Industry]],2,FALSE),"-")</f>
        <v>-</v>
      </c>
      <c r="E3599">
        <v>41.31</v>
      </c>
      <c r="F3599">
        <v>13.69</v>
      </c>
      <c r="G3599">
        <v>52.290973345259303</v>
      </c>
      <c r="H3599">
        <v>1.2629812861760299</v>
      </c>
      <c r="I3599">
        <v>-19.589553449978201</v>
      </c>
      <c r="J3599">
        <v>-0.43935414159478198</v>
      </c>
      <c r="K3599">
        <v>13.6453037839008</v>
      </c>
      <c r="L3599">
        <v>12.8465858594263</v>
      </c>
      <c r="M3599">
        <v>45.906180694623302</v>
      </c>
      <c r="N3599">
        <v>0.88793131206523301</v>
      </c>
      <c r="O3599">
        <v>63.550036523009503</v>
      </c>
      <c r="P3599">
        <v>101.323529411764</v>
      </c>
      <c r="Q3599">
        <v>6.0073204987199001E-2</v>
      </c>
    </row>
    <row r="3600" spans="1:17" hidden="1" x14ac:dyDescent="0.3">
      <c r="A3600" t="s">
        <v>7427</v>
      </c>
      <c r="B3600" t="s">
        <v>7428</v>
      </c>
      <c r="C3600" t="str">
        <f>IFERROR(VLOOKUP(Table1[[#This Row],[Ticker]],[1]!Table2[[Symbol]:[Industry]],2,FALSE),"-")</f>
        <v>-</v>
      </c>
      <c r="D3600" t="s">
        <v>1401</v>
      </c>
      <c r="E3600">
        <v>41.270781599999999</v>
      </c>
      <c r="F3600">
        <v>76.790000000000006</v>
      </c>
      <c r="G3600">
        <v>-50.660392591024397</v>
      </c>
      <c r="H3600">
        <v>-5.1757876023008196</v>
      </c>
      <c r="I3600">
        <v>-35.676079908594197</v>
      </c>
      <c r="J3600">
        <v>-0.27513733139534802</v>
      </c>
      <c r="K3600">
        <v>77.584988202237696</v>
      </c>
      <c r="L3600">
        <v>84.597888973299703</v>
      </c>
      <c r="M3600">
        <v>54.2126392950574</v>
      </c>
      <c r="N3600">
        <v>0.74602906910987399</v>
      </c>
      <c r="O3600">
        <v>56.3745279333246</v>
      </c>
      <c r="P3600">
        <v>18.138461538461499</v>
      </c>
      <c r="Q3600">
        <v>0.11133873085127401</v>
      </c>
    </row>
    <row r="3601" spans="1:17" hidden="1" x14ac:dyDescent="0.3">
      <c r="A3601" t="s">
        <v>7429</v>
      </c>
      <c r="B3601" t="s">
        <v>7430</v>
      </c>
      <c r="C3601" t="str">
        <f>IFERROR(VLOOKUP(Table1[[#This Row],[Ticker]],[1]!Table2[[Symbol]:[Industry]],2,FALSE),"-")</f>
        <v>-</v>
      </c>
      <c r="D3601" t="s">
        <v>3507</v>
      </c>
      <c r="E3601">
        <v>41.25</v>
      </c>
      <c r="F3601">
        <v>125</v>
      </c>
      <c r="G3601">
        <v>8.3291073966384204</v>
      </c>
      <c r="H3601">
        <v>-1.94597393770455</v>
      </c>
      <c r="I3601">
        <v>-9.9314231946249603</v>
      </c>
      <c r="J3601">
        <v>-0.58417673391918201</v>
      </c>
      <c r="K3601">
        <v>124.915211787852</v>
      </c>
      <c r="L3601">
        <v>117.35488169853301</v>
      </c>
      <c r="M3601">
        <v>99.999999993730199</v>
      </c>
      <c r="O3601">
        <v>0</v>
      </c>
      <c r="P3601">
        <v>37.362637362637301</v>
      </c>
    </row>
    <row r="3602" spans="1:17" hidden="1" x14ac:dyDescent="0.3">
      <c r="A3602" t="s">
        <v>7431</v>
      </c>
      <c r="B3602" t="s">
        <v>7432</v>
      </c>
      <c r="C3602" t="str">
        <f>IFERROR(VLOOKUP(Table1[[#This Row],[Ticker]],[1]!Table2[[Symbol]:[Industry]],2,FALSE),"-")</f>
        <v>-</v>
      </c>
      <c r="E3602">
        <v>41.238384000000003</v>
      </c>
      <c r="F3602">
        <v>63</v>
      </c>
      <c r="G3602">
        <v>-4.7731749364131399</v>
      </c>
      <c r="H3602">
        <v>-17.182816042967701</v>
      </c>
      <c r="I3602">
        <v>-42.551531023897802</v>
      </c>
      <c r="J3602">
        <v>2.7357911890960498</v>
      </c>
      <c r="K3602">
        <v>69.974923507292203</v>
      </c>
      <c r="L3602">
        <v>71.487576721284597</v>
      </c>
      <c r="M3602">
        <v>49.069391546178103</v>
      </c>
      <c r="N3602">
        <v>0.47286577040182098</v>
      </c>
      <c r="O3602">
        <v>85.714285714285694</v>
      </c>
      <c r="P3602">
        <v>74.515235457063696</v>
      </c>
      <c r="Q3602">
        <v>0.13089104491672701</v>
      </c>
    </row>
    <row r="3603" spans="1:17" hidden="1" x14ac:dyDescent="0.3">
      <c r="A3603" t="s">
        <v>7433</v>
      </c>
      <c r="B3603" t="s">
        <v>7434</v>
      </c>
      <c r="C3603" t="str">
        <f>IFERROR(VLOOKUP(Table1[[#This Row],[Ticker]],[1]!Table2[[Symbol]:[Industry]],2,FALSE),"-")</f>
        <v>-</v>
      </c>
      <c r="D3603" t="s">
        <v>2701</v>
      </c>
      <c r="E3603">
        <v>41.228206200000002</v>
      </c>
      <c r="F3603">
        <v>42.1</v>
      </c>
      <c r="G3603">
        <v>24.336233239829799</v>
      </c>
      <c r="H3603">
        <v>4.6159023098004299</v>
      </c>
      <c r="I3603">
        <v>15.4585630570696</v>
      </c>
      <c r="J3603">
        <v>12.1071161420702</v>
      </c>
      <c r="K3603">
        <v>35.813951365318701</v>
      </c>
      <c r="L3603">
        <v>33.289071683900602</v>
      </c>
      <c r="M3603">
        <v>58.732124478711597</v>
      </c>
      <c r="N3603">
        <v>0.91942169669643803</v>
      </c>
      <c r="O3603">
        <v>8.0047505938242107</v>
      </c>
      <c r="P3603">
        <v>61.923076923076898</v>
      </c>
      <c r="Q3603">
        <v>1.4280882919143E-2</v>
      </c>
    </row>
    <row r="3604" spans="1:17" hidden="1" x14ac:dyDescent="0.3">
      <c r="A3604" t="s">
        <v>7435</v>
      </c>
      <c r="B3604" t="s">
        <v>7436</v>
      </c>
      <c r="C3604" t="str">
        <f>IFERROR(VLOOKUP(Table1[[#This Row],[Ticker]],[1]!Table2[[Symbol]:[Industry]],2,FALSE),"-")</f>
        <v>-</v>
      </c>
      <c r="D3604" t="s">
        <v>2332</v>
      </c>
      <c r="E3604">
        <v>41.095999999999997</v>
      </c>
      <c r="F3604">
        <v>88.5</v>
      </c>
      <c r="G3604">
        <v>31.875560943091902</v>
      </c>
      <c r="H3604">
        <v>48.901483689414</v>
      </c>
      <c r="I3604">
        <v>63.653323076480298</v>
      </c>
      <c r="J3604">
        <v>0.437389667896942</v>
      </c>
      <c r="K3604">
        <v>72.154710383139701</v>
      </c>
      <c r="L3604">
        <v>57.420303647906799</v>
      </c>
      <c r="M3604">
        <v>65.420365653548302</v>
      </c>
      <c r="N3604">
        <v>1.74545454545454</v>
      </c>
      <c r="O3604">
        <v>6.6101694915254097</v>
      </c>
      <c r="P3604">
        <v>114.54545454545401</v>
      </c>
    </row>
    <row r="3605" spans="1:17" hidden="1" x14ac:dyDescent="0.3">
      <c r="A3605" t="s">
        <v>7437</v>
      </c>
      <c r="B3605" t="s">
        <v>7438</v>
      </c>
      <c r="C3605" t="str">
        <f>IFERROR(VLOOKUP(Table1[[#This Row],[Ticker]],[1]!Table2[[Symbol]:[Industry]],2,FALSE),"-")</f>
        <v>-</v>
      </c>
      <c r="D3605" t="s">
        <v>21</v>
      </c>
      <c r="E3605">
        <v>40.960798875000002</v>
      </c>
      <c r="F3605">
        <v>161.44999999999999</v>
      </c>
      <c r="G3605">
        <v>85.774878762047905</v>
      </c>
      <c r="H3605">
        <v>14.3330958297372</v>
      </c>
      <c r="I3605">
        <v>38.633592529402797</v>
      </c>
      <c r="J3605">
        <v>2.3799418308233999</v>
      </c>
      <c r="K3605">
        <v>153.619024883653</v>
      </c>
      <c r="L3605">
        <v>137.837867022842</v>
      </c>
      <c r="M3605">
        <v>70.307042063528201</v>
      </c>
      <c r="N3605">
        <v>1.24618334444574</v>
      </c>
      <c r="O3605">
        <v>51.0994115825333</v>
      </c>
      <c r="P3605">
        <v>129.95299814841101</v>
      </c>
      <c r="Q3605">
        <v>0.159353255131919</v>
      </c>
    </row>
    <row r="3606" spans="1:17" hidden="1" x14ac:dyDescent="0.3">
      <c r="A3606" t="s">
        <v>7439</v>
      </c>
      <c r="B3606" t="s">
        <v>7440</v>
      </c>
      <c r="C3606" t="str">
        <f>IFERROR(VLOOKUP(Table1[[#This Row],[Ticker]],[1]!Table2[[Symbol]:[Industry]],2,FALSE),"-")</f>
        <v>-</v>
      </c>
      <c r="D3606" t="s">
        <v>2686</v>
      </c>
      <c r="E3606">
        <v>40.921046629999999</v>
      </c>
      <c r="F3606">
        <v>49.45</v>
      </c>
      <c r="G3606">
        <v>28.100248235462701</v>
      </c>
      <c r="H3606">
        <v>27.665425026026</v>
      </c>
      <c r="I3606">
        <v>54.538310500051402</v>
      </c>
      <c r="J3606">
        <v>-4.3726382723807102</v>
      </c>
      <c r="K3606">
        <v>42.068347617272899</v>
      </c>
      <c r="L3606">
        <v>35.382034985752099</v>
      </c>
      <c r="M3606">
        <v>71.797299248486496</v>
      </c>
      <c r="N3606">
        <v>4.3092737253344504</v>
      </c>
      <c r="O3606">
        <v>12.881698685540901</v>
      </c>
      <c r="P3606">
        <v>105.95585172844601</v>
      </c>
      <c r="Q3606">
        <v>0.119881288056872</v>
      </c>
    </row>
    <row r="3607" spans="1:17" hidden="1" x14ac:dyDescent="0.3">
      <c r="A3607" t="s">
        <v>7441</v>
      </c>
      <c r="B3607" t="s">
        <v>7442</v>
      </c>
      <c r="C3607" t="str">
        <f>IFERROR(VLOOKUP(Table1[[#This Row],[Ticker]],[1]!Table2[[Symbol]:[Industry]],2,FALSE),"-")</f>
        <v>-</v>
      </c>
      <c r="D3607" t="s">
        <v>27</v>
      </c>
      <c r="E3607">
        <v>40.82633216</v>
      </c>
      <c r="F3607">
        <v>37.96</v>
      </c>
      <c r="G3607">
        <v>12.344496104764501</v>
      </c>
      <c r="H3607">
        <v>-11.707878699609299</v>
      </c>
      <c r="I3607">
        <v>-38.034707359574597</v>
      </c>
      <c r="J3607">
        <v>-5.5967080622399799</v>
      </c>
      <c r="K3607">
        <v>38.749360721812003</v>
      </c>
      <c r="L3607">
        <v>35.5387008140208</v>
      </c>
      <c r="M3607">
        <v>42.731230636658097</v>
      </c>
      <c r="N3607">
        <v>0.54729572025730999</v>
      </c>
      <c r="O3607">
        <v>50.026343519494198</v>
      </c>
      <c r="P3607">
        <v>74.930875576036797</v>
      </c>
      <c r="Q3607">
        <v>4.6448051073409997E-2</v>
      </c>
    </row>
    <row r="3608" spans="1:17" hidden="1" x14ac:dyDescent="0.3">
      <c r="A3608" t="s">
        <v>7443</v>
      </c>
      <c r="B3608" t="s">
        <v>7444</v>
      </c>
      <c r="C3608" t="str">
        <f>IFERROR(VLOOKUP(Table1[[#This Row],[Ticker]],[1]!Table2[[Symbol]:[Industry]],2,FALSE),"-")</f>
        <v>-</v>
      </c>
      <c r="D3608" t="s">
        <v>7445</v>
      </c>
      <c r="E3608">
        <v>40.781154369999904</v>
      </c>
      <c r="F3608">
        <v>7.54</v>
      </c>
      <c r="G3608">
        <v>-18.7996118373439</v>
      </c>
      <c r="H3608">
        <v>-8.3499148244040597</v>
      </c>
      <c r="I3608">
        <v>-27.5561699986843</v>
      </c>
      <c r="J3608">
        <v>-2.7720789218213602</v>
      </c>
      <c r="K3608">
        <v>7.6095109368903699</v>
      </c>
      <c r="L3608">
        <v>8.1471074861188004</v>
      </c>
      <c r="M3608">
        <v>44.7209576848187</v>
      </c>
      <c r="N3608">
        <v>0.59793295168565697</v>
      </c>
      <c r="O3608">
        <v>37.7984084880636</v>
      </c>
      <c r="P3608">
        <v>21.027287319422101</v>
      </c>
      <c r="Q3608">
        <v>-4.1994602176067E-2</v>
      </c>
    </row>
    <row r="3609" spans="1:17" hidden="1" x14ac:dyDescent="0.3">
      <c r="A3609" t="s">
        <v>7446</v>
      </c>
      <c r="B3609" t="s">
        <v>7447</v>
      </c>
      <c r="C3609" t="str">
        <f>IFERROR(VLOOKUP(Table1[[#This Row],[Ticker]],[1]!Table2[[Symbol]:[Industry]],2,FALSE),"-")</f>
        <v>-</v>
      </c>
      <c r="D3609" t="s">
        <v>950</v>
      </c>
      <c r="E3609">
        <v>40.762334439</v>
      </c>
      <c r="F3609">
        <v>78.569999999999993</v>
      </c>
      <c r="G3609">
        <v>-23.115351758664101</v>
      </c>
      <c r="H3609">
        <v>1.92603466675901</v>
      </c>
      <c r="I3609">
        <v>-14.4373837139592</v>
      </c>
      <c r="J3609">
        <v>-6.2496223993648403</v>
      </c>
      <c r="K3609">
        <v>75.752851307300205</v>
      </c>
      <c r="L3609">
        <v>75.223530570524701</v>
      </c>
      <c r="M3609">
        <v>57.784478615068501</v>
      </c>
      <c r="N3609">
        <v>1.0959120948116701</v>
      </c>
      <c r="O3609">
        <v>11.429298714522</v>
      </c>
      <c r="P3609">
        <v>26.725806451612801</v>
      </c>
      <c r="Q3609">
        <v>1.310792792941E-3</v>
      </c>
    </row>
    <row r="3610" spans="1:17" hidden="1" x14ac:dyDescent="0.3">
      <c r="A3610" t="s">
        <v>7448</v>
      </c>
      <c r="B3610" t="s">
        <v>7449</v>
      </c>
      <c r="C3610" t="str">
        <f>IFERROR(VLOOKUP(Table1[[#This Row],[Ticker]],[1]!Table2[[Symbol]:[Industry]],2,FALSE),"-")</f>
        <v>-</v>
      </c>
      <c r="D3610" t="s">
        <v>357</v>
      </c>
      <c r="E3610">
        <v>40.7171156</v>
      </c>
      <c r="F3610">
        <v>69.400000000000006</v>
      </c>
      <c r="G3610">
        <v>497.32026064771901</v>
      </c>
      <c r="H3610">
        <v>49.321255942242097</v>
      </c>
      <c r="I3610">
        <v>599.32879188627703</v>
      </c>
      <c r="J3610">
        <v>7.62193013630983</v>
      </c>
      <c r="K3610">
        <v>46.856818839373297</v>
      </c>
      <c r="L3610">
        <v>26.097266876653698</v>
      </c>
      <c r="M3610">
        <v>99.972127944611799</v>
      </c>
      <c r="N3610">
        <v>0.764197353966661</v>
      </c>
      <c r="O3610">
        <v>0</v>
      </c>
      <c r="P3610">
        <v>710.74766355140105</v>
      </c>
      <c r="Q3610">
        <v>0.17174823129469499</v>
      </c>
    </row>
    <row r="3611" spans="1:17" hidden="1" x14ac:dyDescent="0.3">
      <c r="A3611" t="s">
        <v>7450</v>
      </c>
      <c r="B3611" t="s">
        <v>7451</v>
      </c>
      <c r="C3611" t="str">
        <f>IFERROR(VLOOKUP(Table1[[#This Row],[Ticker]],[1]!Table2[[Symbol]:[Industry]],2,FALSE),"-")</f>
        <v>-</v>
      </c>
      <c r="D3611" t="s">
        <v>7452</v>
      </c>
      <c r="E3611">
        <v>40.659930000000003</v>
      </c>
      <c r="F3611">
        <v>29.82</v>
      </c>
      <c r="G3611">
        <v>169.16647003400101</v>
      </c>
      <c r="H3611">
        <v>10.4868458401528</v>
      </c>
      <c r="I3611">
        <v>98.275969561370303</v>
      </c>
      <c r="J3611">
        <v>-5.4067427029819601</v>
      </c>
      <c r="K3611">
        <v>26.635404086584501</v>
      </c>
      <c r="L3611">
        <v>17.9960807811851</v>
      </c>
      <c r="M3611">
        <v>59.696757794323297</v>
      </c>
      <c r="N3611">
        <v>1.3013614404918701</v>
      </c>
      <c r="O3611">
        <v>22.367538564721599</v>
      </c>
      <c r="P3611">
        <v>373.33333333333297</v>
      </c>
      <c r="Q3611">
        <v>0.134944673933652</v>
      </c>
    </row>
    <row r="3612" spans="1:17" hidden="1" x14ac:dyDescent="0.3">
      <c r="A3612" t="s">
        <v>7453</v>
      </c>
      <c r="B3612" t="s">
        <v>7454</v>
      </c>
      <c r="C3612" t="str">
        <f>IFERROR(VLOOKUP(Table1[[#This Row],[Ticker]],[1]!Table2[[Symbol]:[Industry]],2,FALSE),"-")</f>
        <v>-</v>
      </c>
      <c r="D3612" t="s">
        <v>124</v>
      </c>
      <c r="E3612">
        <v>40.612499999999997</v>
      </c>
      <c r="F3612">
        <v>2.95</v>
      </c>
      <c r="G3612">
        <v>64.645649696082899</v>
      </c>
      <c r="H3612">
        <v>39.880949139218501</v>
      </c>
      <c r="I3612">
        <v>7.9420833567118301</v>
      </c>
      <c r="J3612">
        <v>8.6750825253400699</v>
      </c>
      <c r="K3612">
        <v>2.5438778048042399</v>
      </c>
      <c r="L3612">
        <v>2.3289547021364401</v>
      </c>
      <c r="M3612">
        <v>88.244044059128598</v>
      </c>
      <c r="N3612">
        <v>0.75137343750113805</v>
      </c>
      <c r="O3612">
        <v>16.271186440677901</v>
      </c>
      <c r="P3612">
        <v>148.15144894204201</v>
      </c>
      <c r="Q3612">
        <v>8.1175541276588006E-2</v>
      </c>
    </row>
    <row r="3613" spans="1:17" hidden="1" x14ac:dyDescent="0.3">
      <c r="A3613" t="s">
        <v>7455</v>
      </c>
      <c r="B3613" t="s">
        <v>7456</v>
      </c>
      <c r="C3613" t="str">
        <f>IFERROR(VLOOKUP(Table1[[#This Row],[Ticker]],[1]!Table2[[Symbol]:[Industry]],2,FALSE),"-")</f>
        <v>-</v>
      </c>
      <c r="D3613" t="s">
        <v>124</v>
      </c>
      <c r="E3613">
        <v>40.505662919999999</v>
      </c>
      <c r="F3613">
        <v>36.81</v>
      </c>
      <c r="G3613">
        <v>50.966470034000999</v>
      </c>
      <c r="H3613">
        <v>-2.13681363236104</v>
      </c>
      <c r="I3613">
        <v>-0.240470152496714</v>
      </c>
      <c r="J3613">
        <v>-9.2874186291810297</v>
      </c>
      <c r="K3613">
        <v>36.808285207750203</v>
      </c>
      <c r="L3613">
        <v>34.428726610986899</v>
      </c>
      <c r="M3613">
        <v>48.119126032223797</v>
      </c>
      <c r="N3613">
        <v>0.87743605821256199</v>
      </c>
      <c r="O3613">
        <v>34.202662320021702</v>
      </c>
      <c r="P3613">
        <v>87.328244274809094</v>
      </c>
      <c r="Q3613">
        <v>6.7464416775804004E-2</v>
      </c>
    </row>
    <row r="3614" spans="1:17" hidden="1" x14ac:dyDescent="0.3">
      <c r="A3614" t="s">
        <v>7457</v>
      </c>
      <c r="B3614" t="s">
        <v>7458</v>
      </c>
      <c r="C3614" t="str">
        <f>IFERROR(VLOOKUP(Table1[[#This Row],[Ticker]],[1]!Table2[[Symbol]:[Industry]],2,FALSE),"-")</f>
        <v>-</v>
      </c>
      <c r="D3614" t="s">
        <v>627</v>
      </c>
      <c r="E3614">
        <v>40.423414999999999</v>
      </c>
      <c r="F3614">
        <v>42.16</v>
      </c>
      <c r="G3614">
        <v>27.695094569317</v>
      </c>
      <c r="H3614">
        <v>7.84769868953064</v>
      </c>
      <c r="I3614">
        <v>-0.75436819688259504</v>
      </c>
      <c r="J3614">
        <v>-0.75926427769106797</v>
      </c>
      <c r="K3614">
        <v>37.414020673603297</v>
      </c>
      <c r="L3614">
        <v>35.199266345530297</v>
      </c>
      <c r="M3614">
        <v>63.271814364851799</v>
      </c>
      <c r="N3614">
        <v>1.9392745996021701</v>
      </c>
      <c r="O3614">
        <v>6.7125237191650999</v>
      </c>
      <c r="P3614">
        <v>86.548672566371593</v>
      </c>
      <c r="Q3614">
        <v>1.5072191749868E-2</v>
      </c>
    </row>
    <row r="3615" spans="1:17" hidden="1" x14ac:dyDescent="0.3">
      <c r="A3615" t="s">
        <v>7459</v>
      </c>
      <c r="B3615" t="s">
        <v>7460</v>
      </c>
      <c r="C3615" t="str">
        <f>IFERROR(VLOOKUP(Table1[[#This Row],[Ticker]],[1]!Table2[[Symbol]:[Industry]],2,FALSE),"-")</f>
        <v>-</v>
      </c>
      <c r="D3615" t="s">
        <v>21</v>
      </c>
      <c r="E3615">
        <v>40.373698500000003</v>
      </c>
      <c r="F3615">
        <v>122.4</v>
      </c>
      <c r="G3615">
        <v>-3.1982261724346199</v>
      </c>
      <c r="H3615">
        <v>-0.505973937704562</v>
      </c>
      <c r="I3615">
        <v>6.36887154771639</v>
      </c>
      <c r="J3615">
        <v>-2.2896030905083302</v>
      </c>
      <c r="K3615">
        <v>124.543748650048</v>
      </c>
      <c r="L3615">
        <v>115.251520002077</v>
      </c>
      <c r="M3615">
        <v>58.905292624499701</v>
      </c>
      <c r="N3615">
        <v>1.32243882562353</v>
      </c>
      <c r="O3615">
        <v>45.383986928104498</v>
      </c>
      <c r="P3615">
        <v>66.078697421981005</v>
      </c>
      <c r="Q3615">
        <v>-4.3740778296785E-2</v>
      </c>
    </row>
    <row r="3616" spans="1:17" hidden="1" x14ac:dyDescent="0.3">
      <c r="A3616" t="s">
        <v>7461</v>
      </c>
      <c r="B3616" t="s">
        <v>7462</v>
      </c>
      <c r="C3616" t="str">
        <f>IFERROR(VLOOKUP(Table1[[#This Row],[Ticker]],[1]!Table2[[Symbol]:[Industry]],2,FALSE),"-")</f>
        <v>-</v>
      </c>
      <c r="D3616" t="s">
        <v>405</v>
      </c>
      <c r="E3616">
        <v>40.357750000000003</v>
      </c>
      <c r="F3616">
        <v>211</v>
      </c>
      <c r="G3616">
        <v>85.899749039807304</v>
      </c>
      <c r="H3616">
        <v>-0.119050860781477</v>
      </c>
      <c r="I3616">
        <v>65.173253312486693</v>
      </c>
      <c r="J3616">
        <v>-8.4972202121800393</v>
      </c>
      <c r="K3616">
        <v>204.91462363124501</v>
      </c>
      <c r="L3616">
        <v>157.00280177785501</v>
      </c>
      <c r="M3616">
        <v>45.657005418688499</v>
      </c>
      <c r="N3616">
        <v>0.64333483543262604</v>
      </c>
      <c r="O3616">
        <v>16.303317535544998</v>
      </c>
      <c r="P3616">
        <v>166.75094816687701</v>
      </c>
      <c r="Q3616">
        <v>0.11963138453351201</v>
      </c>
    </row>
    <row r="3617" spans="1:17" hidden="1" x14ac:dyDescent="0.3">
      <c r="A3617" t="s">
        <v>7463</v>
      </c>
      <c r="B3617" t="s">
        <v>7464</v>
      </c>
      <c r="C3617" t="str">
        <f>IFERROR(VLOOKUP(Table1[[#This Row],[Ticker]],[1]!Table2[[Symbol]:[Industry]],2,FALSE),"-")</f>
        <v>-</v>
      </c>
      <c r="D3617" t="s">
        <v>185</v>
      </c>
      <c r="E3617">
        <v>40.288854960000002</v>
      </c>
      <c r="F3617">
        <v>63.95</v>
      </c>
      <c r="G3617">
        <v>-67.275924944270301</v>
      </c>
      <c r="H3617">
        <v>15.354750699976501</v>
      </c>
      <c r="I3617">
        <v>-50.916513017352699</v>
      </c>
      <c r="J3617">
        <v>7.33248993274748</v>
      </c>
      <c r="K3617">
        <v>67.332615668896906</v>
      </c>
      <c r="M3617">
        <v>35.199845529274299</v>
      </c>
      <c r="N3617">
        <v>0.46028880866425897</v>
      </c>
      <c r="O3617">
        <v>126.739640344018</v>
      </c>
      <c r="P3617">
        <v>20.6603773584905</v>
      </c>
    </row>
    <row r="3618" spans="1:17" hidden="1" x14ac:dyDescent="0.3">
      <c r="A3618" t="s">
        <v>7465</v>
      </c>
      <c r="B3618" t="s">
        <v>7466</v>
      </c>
      <c r="C3618" t="str">
        <f>IFERROR(VLOOKUP(Table1[[#This Row],[Ticker]],[1]!Table2[[Symbol]:[Industry]],2,FALSE),"-")</f>
        <v>-</v>
      </c>
      <c r="D3618" t="s">
        <v>1518</v>
      </c>
      <c r="E3618">
        <v>40.238392599999997</v>
      </c>
      <c r="F3618">
        <v>96.75</v>
      </c>
      <c r="G3618">
        <v>90.354225136041805</v>
      </c>
      <c r="H3618">
        <v>15.9785543641822</v>
      </c>
      <c r="I3618">
        <v>40.377521987140298</v>
      </c>
      <c r="J3618">
        <v>18.8602677105252</v>
      </c>
      <c r="K3618">
        <v>89.057177484053497</v>
      </c>
      <c r="L3618">
        <v>70.433118837567505</v>
      </c>
      <c r="M3618">
        <v>68.554476150232304</v>
      </c>
      <c r="N3618">
        <v>1.23097156008548</v>
      </c>
      <c r="O3618">
        <v>20.516795865633</v>
      </c>
      <c r="P3618">
        <v>171.76966292134799</v>
      </c>
      <c r="Q3618">
        <v>0.14444928771273999</v>
      </c>
    </row>
    <row r="3619" spans="1:17" hidden="1" x14ac:dyDescent="0.3">
      <c r="A3619" t="s">
        <v>7467</v>
      </c>
      <c r="B3619" t="s">
        <v>7468</v>
      </c>
      <c r="C3619" t="str">
        <f>IFERROR(VLOOKUP(Table1[[#This Row],[Ticker]],[1]!Table2[[Symbol]:[Industry]],2,FALSE),"-")</f>
        <v>-</v>
      </c>
      <c r="D3619" t="s">
        <v>156</v>
      </c>
      <c r="E3619">
        <v>40.182603999999998</v>
      </c>
      <c r="F3619">
        <v>40.18</v>
      </c>
      <c r="G3619">
        <v>-3.9401302150649302</v>
      </c>
      <c r="H3619">
        <v>-11.269557118691701</v>
      </c>
      <c r="I3619">
        <v>-32.250468010011701</v>
      </c>
      <c r="J3619">
        <v>-0.91072785172878401</v>
      </c>
      <c r="K3619">
        <v>42.4128173316615</v>
      </c>
      <c r="L3619">
        <v>42.093469495114498</v>
      </c>
      <c r="M3619">
        <v>41.420736025319499</v>
      </c>
      <c r="N3619">
        <v>0.76209562381941398</v>
      </c>
      <c r="O3619">
        <v>64.634146341463406</v>
      </c>
      <c r="P3619">
        <v>52.7756653992395</v>
      </c>
      <c r="Q3619">
        <v>5.1901571167446002E-2</v>
      </c>
    </row>
    <row r="3620" spans="1:17" hidden="1" x14ac:dyDescent="0.3">
      <c r="A3620" t="s">
        <v>7469</v>
      </c>
      <c r="B3620" t="s">
        <v>7470</v>
      </c>
      <c r="C3620" t="str">
        <f>IFERROR(VLOOKUP(Table1[[#This Row],[Ticker]],[1]!Table2[[Symbol]:[Industry]],2,FALSE),"-")</f>
        <v>-</v>
      </c>
      <c r="D3620" t="s">
        <v>2943</v>
      </c>
      <c r="E3620">
        <v>40.119599999999998</v>
      </c>
      <c r="F3620">
        <v>48.41</v>
      </c>
      <c r="G3620">
        <v>-56.389472342949702</v>
      </c>
      <c r="H3620">
        <v>-2.2520963866841401</v>
      </c>
      <c r="I3620">
        <v>-28.914129615187299</v>
      </c>
      <c r="J3620">
        <v>-1.8773672774633301</v>
      </c>
      <c r="K3620">
        <v>49.193249853556701</v>
      </c>
      <c r="L3620">
        <v>54.165494660964001</v>
      </c>
      <c r="M3620">
        <v>63.3571928002793</v>
      </c>
      <c r="N3620">
        <v>0.88943488943488902</v>
      </c>
      <c r="O3620">
        <v>71.452179301797102</v>
      </c>
      <c r="P3620">
        <v>12.294131292043501</v>
      </c>
    </row>
    <row r="3621" spans="1:17" hidden="1" x14ac:dyDescent="0.3">
      <c r="A3621" t="s">
        <v>7471</v>
      </c>
      <c r="B3621" t="s">
        <v>7472</v>
      </c>
      <c r="C3621" t="str">
        <f>IFERROR(VLOOKUP(Table1[[#This Row],[Ticker]],[1]!Table2[[Symbol]:[Industry]],2,FALSE),"-")</f>
        <v>-</v>
      </c>
      <c r="D3621" t="s">
        <v>305</v>
      </c>
      <c r="E3621">
        <v>40.035899999999998</v>
      </c>
      <c r="F3621">
        <v>12.13</v>
      </c>
      <c r="G3621">
        <v>-70.856071932425806</v>
      </c>
      <c r="H3621">
        <v>-5.3412851745679299</v>
      </c>
      <c r="I3621">
        <v>-40.690931979600101</v>
      </c>
      <c r="J3621">
        <v>-5.7429068926493398</v>
      </c>
      <c r="K3621">
        <v>11.6247942493642</v>
      </c>
      <c r="L3621">
        <v>13.193737683715399</v>
      </c>
      <c r="M3621">
        <v>43.622092372921898</v>
      </c>
      <c r="N3621">
        <v>0.31584719624225799</v>
      </c>
      <c r="O3621">
        <v>92.745259686727096</v>
      </c>
      <c r="P3621">
        <v>28.088701161562799</v>
      </c>
      <c r="Q3621">
        <v>-3.5948737930749999E-3</v>
      </c>
    </row>
    <row r="3622" spans="1:17" hidden="1" x14ac:dyDescent="0.3">
      <c r="A3622" t="s">
        <v>7473</v>
      </c>
      <c r="B3622" t="s">
        <v>7474</v>
      </c>
      <c r="C3622" t="str">
        <f>IFERROR(VLOOKUP(Table1[[#This Row],[Ticker]],[1]!Table2[[Symbol]:[Industry]],2,FALSE),"-")</f>
        <v>-</v>
      </c>
      <c r="D3622" t="s">
        <v>627</v>
      </c>
      <c r="E3622">
        <v>40.005962154000002</v>
      </c>
      <c r="F3622">
        <v>3.75</v>
      </c>
      <c r="G3622">
        <v>27.216470034000999</v>
      </c>
      <c r="H3622">
        <v>-24.849859418277099</v>
      </c>
      <c r="I3622">
        <v>-6.8322770916928697</v>
      </c>
      <c r="J3622">
        <v>-4.4107073461640702</v>
      </c>
      <c r="K3622">
        <v>3.7004420411747598</v>
      </c>
      <c r="L3622">
        <v>3.5655204076167801</v>
      </c>
      <c r="M3622">
        <v>37.866857607763599</v>
      </c>
      <c r="N3622">
        <v>0.45078644280001601</v>
      </c>
      <c r="O3622">
        <v>41.3333333333333</v>
      </c>
      <c r="P3622">
        <v>97.368421052631504</v>
      </c>
      <c r="Q3622">
        <v>-6.4461136742130004E-3</v>
      </c>
    </row>
    <row r="3623" spans="1:17" hidden="1" x14ac:dyDescent="0.3">
      <c r="A3623" t="s">
        <v>7475</v>
      </c>
      <c r="B3623" t="s">
        <v>7476</v>
      </c>
      <c r="C3623" t="str">
        <f>IFERROR(VLOOKUP(Table1[[#This Row],[Ticker]],[1]!Table2[[Symbol]:[Industry]],2,FALSE),"-")</f>
        <v>-</v>
      </c>
      <c r="D3623" t="s">
        <v>132</v>
      </c>
      <c r="E3623">
        <v>39.882856239320702</v>
      </c>
      <c r="F3623">
        <v>31.7</v>
      </c>
      <c r="M3623">
        <v>8.5813433096764804</v>
      </c>
      <c r="N3623">
        <v>1</v>
      </c>
    </row>
    <row r="3624" spans="1:17" hidden="1" x14ac:dyDescent="0.3">
      <c r="A3624" t="s">
        <v>7477</v>
      </c>
      <c r="B3624" t="s">
        <v>7478</v>
      </c>
      <c r="C3624" t="str">
        <f>IFERROR(VLOOKUP(Table1[[#This Row],[Ticker]],[1]!Table2[[Symbol]:[Industry]],2,FALSE),"-")</f>
        <v>-</v>
      </c>
      <c r="D3624" t="s">
        <v>357</v>
      </c>
      <c r="E3624">
        <v>39.685496499999999</v>
      </c>
      <c r="F3624">
        <v>119.95</v>
      </c>
      <c r="G3624">
        <v>1.7877155351462199</v>
      </c>
      <c r="H3624">
        <v>7.4452483369533002</v>
      </c>
      <c r="I3624">
        <v>15.1131585513078</v>
      </c>
      <c r="J3624">
        <v>-2.5300312178447202</v>
      </c>
      <c r="K3624">
        <v>109.226496875512</v>
      </c>
      <c r="L3624">
        <v>99.423808135008997</v>
      </c>
      <c r="M3624">
        <v>51.925273635594401</v>
      </c>
      <c r="N3624">
        <v>0.87298833201051496</v>
      </c>
      <c r="O3624">
        <v>8.2951229679032892</v>
      </c>
      <c r="P3624">
        <v>51.241961921573498</v>
      </c>
      <c r="Q3624">
        <v>4.4558560855969001E-2</v>
      </c>
    </row>
    <row r="3625" spans="1:17" hidden="1" x14ac:dyDescent="0.3">
      <c r="A3625" t="s">
        <v>7479</v>
      </c>
      <c r="B3625" t="s">
        <v>7480</v>
      </c>
      <c r="C3625" t="str">
        <f>IFERROR(VLOOKUP(Table1[[#This Row],[Ticker]],[1]!Table2[[Symbol]:[Industry]],2,FALSE),"-")</f>
        <v>-</v>
      </c>
      <c r="E3625">
        <v>39.638339999999999</v>
      </c>
      <c r="F3625">
        <v>3.79</v>
      </c>
      <c r="G3625">
        <v>30.882081848346999</v>
      </c>
      <c r="H3625">
        <v>-0.34597393770455798</v>
      </c>
      <c r="I3625">
        <v>-31.309762992105998</v>
      </c>
      <c r="J3625">
        <v>-5.0954549294079001</v>
      </c>
      <c r="K3625">
        <v>3.9002964839139498</v>
      </c>
      <c r="L3625">
        <v>3.8317514105955501</v>
      </c>
      <c r="M3625">
        <v>54.609906698829398</v>
      </c>
      <c r="N3625">
        <v>1.2419567328737799</v>
      </c>
      <c r="O3625">
        <v>86.015831134564607</v>
      </c>
      <c r="P3625">
        <v>73.059360730593596</v>
      </c>
      <c r="Q3625">
        <v>-2.7972974379546E-2</v>
      </c>
    </row>
    <row r="3626" spans="1:17" hidden="1" x14ac:dyDescent="0.3">
      <c r="A3626" t="s">
        <v>7481</v>
      </c>
      <c r="B3626" t="s">
        <v>7482</v>
      </c>
      <c r="C3626" t="str">
        <f>IFERROR(VLOOKUP(Table1[[#This Row],[Ticker]],[1]!Table2[[Symbol]:[Industry]],2,FALSE),"-")</f>
        <v>-</v>
      </c>
      <c r="D3626" t="s">
        <v>1665</v>
      </c>
      <c r="E3626">
        <v>39.6</v>
      </c>
      <c r="F3626">
        <v>29.67</v>
      </c>
      <c r="G3626">
        <v>-49.467962789812198</v>
      </c>
      <c r="H3626">
        <v>-6.8070850488156598</v>
      </c>
      <c r="I3626">
        <v>-36.680639295567403</v>
      </c>
      <c r="J3626">
        <v>-4.5969155874223597</v>
      </c>
      <c r="K3626">
        <v>31.141490299831201</v>
      </c>
      <c r="L3626">
        <v>34.703648915269497</v>
      </c>
      <c r="M3626">
        <v>43.359659378927297</v>
      </c>
      <c r="N3626">
        <v>0.63102315915524199</v>
      </c>
      <c r="O3626">
        <v>66.632962588473205</v>
      </c>
      <c r="P3626">
        <v>1.09028960817716</v>
      </c>
      <c r="Q3626">
        <v>0.13576399509058601</v>
      </c>
    </row>
    <row r="3627" spans="1:17" hidden="1" x14ac:dyDescent="0.3">
      <c r="A3627" t="s">
        <v>7483</v>
      </c>
      <c r="B3627" t="s">
        <v>7484</v>
      </c>
      <c r="C3627" t="str">
        <f>IFERROR(VLOOKUP(Table1[[#This Row],[Ticker]],[1]!Table2[[Symbol]:[Industry]],2,FALSE),"-")</f>
        <v>-</v>
      </c>
      <c r="D3627" t="s">
        <v>7485</v>
      </c>
      <c r="E3627">
        <v>39.598111799999998</v>
      </c>
      <c r="F3627">
        <v>94.05</v>
      </c>
      <c r="G3627">
        <v>57.204093796377201</v>
      </c>
      <c r="H3627">
        <v>-0.88133515443459298</v>
      </c>
      <c r="I3627">
        <v>31.2094471308191</v>
      </c>
      <c r="J3627">
        <v>-5.6556053053477502</v>
      </c>
      <c r="K3627">
        <v>90.732140191585103</v>
      </c>
      <c r="L3627">
        <v>80.142466368593404</v>
      </c>
      <c r="M3627">
        <v>55.562591541308599</v>
      </c>
      <c r="N3627">
        <v>1.52153702963604</v>
      </c>
      <c r="O3627">
        <v>39.138755980861198</v>
      </c>
      <c r="P3627">
        <v>94.922279792746096</v>
      </c>
      <c r="Q3627">
        <v>9.3341673320752994E-2</v>
      </c>
    </row>
    <row r="3628" spans="1:17" hidden="1" x14ac:dyDescent="0.3">
      <c r="A3628" t="s">
        <v>7486</v>
      </c>
      <c r="B3628" t="s">
        <v>7487</v>
      </c>
      <c r="C3628" t="str">
        <f>IFERROR(VLOOKUP(Table1[[#This Row],[Ticker]],[1]!Table2[[Symbol]:[Industry]],2,FALSE),"-")</f>
        <v>-</v>
      </c>
      <c r="D3628" t="s">
        <v>3356</v>
      </c>
      <c r="E3628">
        <v>39.376777199999999</v>
      </c>
      <c r="F3628">
        <v>88.59</v>
      </c>
      <c r="G3628">
        <v>85.210726382247699</v>
      </c>
      <c r="H3628">
        <v>30.622761333308699</v>
      </c>
      <c r="I3628">
        <v>-2.44372521410844</v>
      </c>
      <c r="J3628">
        <v>25.3561217735434</v>
      </c>
      <c r="K3628">
        <v>65.717061969040401</v>
      </c>
      <c r="L3628">
        <v>60.823317959623303</v>
      </c>
      <c r="M3628">
        <v>81.047644281861395</v>
      </c>
      <c r="N3628">
        <v>2.6325500906206698</v>
      </c>
      <c r="O3628">
        <v>10.317191556609099</v>
      </c>
      <c r="P3628">
        <v>143.91519823788499</v>
      </c>
      <c r="Q3628">
        <v>8.9083167432876004E-2</v>
      </c>
    </row>
    <row r="3629" spans="1:17" hidden="1" x14ac:dyDescent="0.3">
      <c r="A3629" t="s">
        <v>7488</v>
      </c>
      <c r="B3629" t="s">
        <v>7489</v>
      </c>
      <c r="C3629" t="str">
        <f>IFERROR(VLOOKUP(Table1[[#This Row],[Ticker]],[1]!Table2[[Symbol]:[Industry]],2,FALSE),"-")</f>
        <v>-</v>
      </c>
      <c r="D3629" t="s">
        <v>1518</v>
      </c>
      <c r="E3629">
        <v>39.3380425</v>
      </c>
      <c r="F3629">
        <v>67.489999999999995</v>
      </c>
      <c r="G3629">
        <v>8.7011639115520598</v>
      </c>
      <c r="H3629">
        <v>10.4038257952727</v>
      </c>
      <c r="I3629">
        <v>3.2575140557403999</v>
      </c>
      <c r="J3629">
        <v>-1.6569173658075</v>
      </c>
      <c r="K3629">
        <v>64.067984717005501</v>
      </c>
      <c r="L3629">
        <v>58.2958918025667</v>
      </c>
      <c r="M3629">
        <v>44.050861215360797</v>
      </c>
      <c r="N3629">
        <v>0.46966120390761401</v>
      </c>
      <c r="O3629">
        <v>26.477996740257801</v>
      </c>
      <c r="P3629">
        <v>58.799999999999898</v>
      </c>
      <c r="Q3629">
        <v>5.5651785894053001E-2</v>
      </c>
    </row>
    <row r="3630" spans="1:17" hidden="1" x14ac:dyDescent="0.3">
      <c r="A3630" t="s">
        <v>7490</v>
      </c>
      <c r="B3630" t="s">
        <v>7491</v>
      </c>
      <c r="C3630" t="str">
        <f>IFERROR(VLOOKUP(Table1[[#This Row],[Ticker]],[1]!Table2[[Symbol]:[Industry]],2,FALSE),"-")</f>
        <v>-</v>
      </c>
      <c r="D3630" t="s">
        <v>5104</v>
      </c>
      <c r="E3630">
        <v>39.229199999999999</v>
      </c>
      <c r="F3630">
        <v>39.9</v>
      </c>
      <c r="G3630">
        <v>0.72256759497666601</v>
      </c>
      <c r="H3630">
        <v>4.7206927289621001</v>
      </c>
      <c r="I3630">
        <v>-27.572462887317698</v>
      </c>
      <c r="J3630">
        <v>6.08248993274748</v>
      </c>
      <c r="K3630">
        <v>38.272930640760002</v>
      </c>
      <c r="L3630">
        <v>38.301291984785301</v>
      </c>
      <c r="M3630">
        <v>51.860669407684199</v>
      </c>
      <c r="N3630">
        <v>1.1527349768875099</v>
      </c>
      <c r="O3630">
        <v>35.087719298245602</v>
      </c>
      <c r="P3630">
        <v>42.550911039657002</v>
      </c>
      <c r="Q3630">
        <v>4.7283609985522002E-2</v>
      </c>
    </row>
    <row r="3631" spans="1:17" hidden="1" x14ac:dyDescent="0.3">
      <c r="A3631" t="s">
        <v>7492</v>
      </c>
      <c r="B3631" t="s">
        <v>7493</v>
      </c>
      <c r="C3631" t="str">
        <f>IFERROR(VLOOKUP(Table1[[#This Row],[Ticker]],[1]!Table2[[Symbol]:[Industry]],2,FALSE),"-")</f>
        <v>-</v>
      </c>
      <c r="D3631" t="s">
        <v>405</v>
      </c>
      <c r="E3631">
        <v>39.22346142</v>
      </c>
      <c r="F3631">
        <v>24.08</v>
      </c>
      <c r="G3631">
        <v>573.007286360531</v>
      </c>
      <c r="H3631">
        <v>8.6300836680560202</v>
      </c>
      <c r="I3631">
        <v>-46.977910205031598</v>
      </c>
      <c r="J3631">
        <v>20.9291763818078</v>
      </c>
      <c r="K3631">
        <v>21.767300476307401</v>
      </c>
      <c r="L3631">
        <v>20.0484569280381</v>
      </c>
      <c r="M3631">
        <v>79.574773636112994</v>
      </c>
      <c r="N3631">
        <v>0.73580905487110804</v>
      </c>
      <c r="O3631">
        <v>68.521594684385306</v>
      </c>
      <c r="P3631">
        <v>625.30120481927702</v>
      </c>
    </row>
    <row r="3632" spans="1:17" hidden="1" x14ac:dyDescent="0.3">
      <c r="A3632" t="s">
        <v>7494</v>
      </c>
      <c r="B3632" t="s">
        <v>7495</v>
      </c>
      <c r="C3632" t="str">
        <f>IFERROR(VLOOKUP(Table1[[#This Row],[Ticker]],[1]!Table2[[Symbol]:[Industry]],2,FALSE),"-")</f>
        <v>-</v>
      </c>
      <c r="D3632" t="s">
        <v>741</v>
      </c>
      <c r="E3632">
        <v>39.201162959999998</v>
      </c>
      <c r="F3632">
        <v>52.58</v>
      </c>
      <c r="G3632">
        <v>-12.937261474058101</v>
      </c>
      <c r="H3632">
        <v>-0.463208676776381</v>
      </c>
      <c r="I3632">
        <v>-3.2429806148676601</v>
      </c>
      <c r="J3632">
        <v>-0.164969416845999</v>
      </c>
      <c r="K3632">
        <v>52.063219316876399</v>
      </c>
      <c r="L3632">
        <v>49.549519116396098</v>
      </c>
      <c r="M3632">
        <v>73.375507359077204</v>
      </c>
      <c r="N3632">
        <v>0.328078724653594</v>
      </c>
      <c r="O3632">
        <v>4.1080258653480399</v>
      </c>
      <c r="P3632">
        <v>28.2439024390243</v>
      </c>
      <c r="Q3632">
        <v>8.5918559496748995E-2</v>
      </c>
    </row>
    <row r="3633" spans="1:17" hidden="1" x14ac:dyDescent="0.3">
      <c r="A3633" t="s">
        <v>7496</v>
      </c>
      <c r="B3633" t="s">
        <v>7497</v>
      </c>
      <c r="C3633" t="str">
        <f>IFERROR(VLOOKUP(Table1[[#This Row],[Ticker]],[1]!Table2[[Symbol]:[Industry]],2,FALSE),"-")</f>
        <v>-</v>
      </c>
      <c r="D3633" t="s">
        <v>127</v>
      </c>
      <c r="E3633">
        <v>39.146991999999997</v>
      </c>
      <c r="F3633">
        <v>47.29</v>
      </c>
      <c r="G3633">
        <v>0.37341182137464901</v>
      </c>
      <c r="H3633">
        <v>15.226980496396299</v>
      </c>
      <c r="I3633">
        <v>-10.1289234489535</v>
      </c>
      <c r="J3633">
        <v>-5.8337805374057004</v>
      </c>
      <c r="K3633">
        <v>46.480939310125997</v>
      </c>
      <c r="L3633">
        <v>42.758425072888997</v>
      </c>
      <c r="M3633">
        <v>57.173530134025398</v>
      </c>
      <c r="N3633">
        <v>0.97518191765914197</v>
      </c>
      <c r="O3633">
        <v>29.837174878409801</v>
      </c>
      <c r="P3633">
        <v>75.148148148148096</v>
      </c>
      <c r="Q3633">
        <v>0.109477621743355</v>
      </c>
    </row>
    <row r="3634" spans="1:17" hidden="1" x14ac:dyDescent="0.3">
      <c r="A3634" t="s">
        <v>7498</v>
      </c>
      <c r="B3634" t="s">
        <v>7499</v>
      </c>
      <c r="C3634" t="str">
        <f>IFERROR(VLOOKUP(Table1[[#This Row],[Ticker]],[1]!Table2[[Symbol]:[Industry]],2,FALSE),"-")</f>
        <v>-</v>
      </c>
      <c r="D3634" t="s">
        <v>1199</v>
      </c>
      <c r="E3634">
        <v>39.08296</v>
      </c>
      <c r="F3634">
        <v>92.11</v>
      </c>
      <c r="G3634">
        <v>46.414089081620098</v>
      </c>
      <c r="H3634">
        <v>29.0885088209161</v>
      </c>
      <c r="I3634">
        <v>32.360964116562897</v>
      </c>
      <c r="J3634">
        <v>9.2424128614565397</v>
      </c>
      <c r="K3634">
        <v>81.764942200512806</v>
      </c>
      <c r="L3634">
        <v>67.208195583492994</v>
      </c>
      <c r="M3634">
        <v>57.962837064048998</v>
      </c>
      <c r="N3634">
        <v>0.58230688766467897</v>
      </c>
      <c r="O3634">
        <v>36.792964933232</v>
      </c>
      <c r="P3634">
        <v>89.8783755926613</v>
      </c>
      <c r="Q3634">
        <v>9.0103746318796002E-2</v>
      </c>
    </row>
    <row r="3635" spans="1:17" hidden="1" x14ac:dyDescent="0.3">
      <c r="A3635" t="s">
        <v>7500</v>
      </c>
      <c r="B3635" t="s">
        <v>7501</v>
      </c>
      <c r="C3635" t="str">
        <f>IFERROR(VLOOKUP(Table1[[#This Row],[Ticker]],[1]!Table2[[Symbol]:[Industry]],2,FALSE),"-")</f>
        <v>-</v>
      </c>
      <c r="D3635" t="s">
        <v>627</v>
      </c>
      <c r="E3635">
        <v>39.060749424999997</v>
      </c>
      <c r="F3635">
        <v>27.14</v>
      </c>
      <c r="G3635">
        <v>46.629900454713002</v>
      </c>
      <c r="H3635">
        <v>1.1778355861049601</v>
      </c>
      <c r="I3635">
        <v>9.5114481812933498</v>
      </c>
      <c r="J3635">
        <v>-3.0346271843696302</v>
      </c>
      <c r="K3635">
        <v>26.4774748839715</v>
      </c>
      <c r="L3635">
        <v>23.050932686766402</v>
      </c>
      <c r="M3635">
        <v>62.190009111519601</v>
      </c>
      <c r="N3635">
        <v>0.141020786124159</v>
      </c>
      <c r="O3635">
        <v>35.408990420044198</v>
      </c>
      <c r="P3635">
        <v>89.128919860627093</v>
      </c>
      <c r="Q3635">
        <v>7.4159062690960995E-2</v>
      </c>
    </row>
    <row r="3636" spans="1:17" hidden="1" x14ac:dyDescent="0.3">
      <c r="A3636" t="s">
        <v>7502</v>
      </c>
      <c r="B3636" t="s">
        <v>7503</v>
      </c>
      <c r="C3636" t="str">
        <f>IFERROR(VLOOKUP(Table1[[#This Row],[Ticker]],[1]!Table2[[Symbol]:[Industry]],2,FALSE),"-")</f>
        <v>-</v>
      </c>
      <c r="D3636" t="s">
        <v>2408</v>
      </c>
      <c r="E3636">
        <v>39</v>
      </c>
      <c r="F3636">
        <v>266</v>
      </c>
      <c r="G3636">
        <v>-51.932080690636603</v>
      </c>
      <c r="H3636">
        <v>-10.7179037622659</v>
      </c>
      <c r="I3636">
        <v>-9.7435466010059493</v>
      </c>
      <c r="J3636">
        <v>-0.58417673391918201</v>
      </c>
      <c r="K3636">
        <v>269.45396179685901</v>
      </c>
      <c r="L3636">
        <v>267.70520801664702</v>
      </c>
      <c r="M3636">
        <v>22.360774694338499</v>
      </c>
      <c r="N3636">
        <v>0.192128957304676</v>
      </c>
      <c r="O3636">
        <v>39.849624060150298</v>
      </c>
      <c r="P3636">
        <v>32.933533233383301</v>
      </c>
    </row>
    <row r="3637" spans="1:17" hidden="1" x14ac:dyDescent="0.3">
      <c r="A3637" t="s">
        <v>7504</v>
      </c>
      <c r="B3637" t="s">
        <v>7505</v>
      </c>
      <c r="C3637" t="str">
        <f>IFERROR(VLOOKUP(Table1[[#This Row],[Ticker]],[1]!Table2[[Symbol]:[Industry]],2,FALSE),"-")</f>
        <v>-</v>
      </c>
      <c r="D3637" t="s">
        <v>2256</v>
      </c>
      <c r="E3637">
        <v>38.847858850000001</v>
      </c>
      <c r="F3637">
        <v>66.23</v>
      </c>
      <c r="G3637">
        <v>-15.2362791068924</v>
      </c>
      <c r="H3637">
        <v>9.6879705698404504</v>
      </c>
      <c r="I3637">
        <v>7.9521019095875296</v>
      </c>
      <c r="J3637">
        <v>14.0824899327474</v>
      </c>
      <c r="K3637">
        <v>60.922669136287297</v>
      </c>
      <c r="L3637">
        <v>59.178918630424398</v>
      </c>
      <c r="M3637">
        <v>80.911627022674296</v>
      </c>
      <c r="N3637">
        <v>2.6636398310356699</v>
      </c>
      <c r="O3637">
        <v>18.979314510040702</v>
      </c>
      <c r="P3637">
        <v>54.923976608187097</v>
      </c>
      <c r="Q3637">
        <v>1.3137595448743E-2</v>
      </c>
    </row>
    <row r="3638" spans="1:17" hidden="1" x14ac:dyDescent="0.3">
      <c r="A3638" t="s">
        <v>7506</v>
      </c>
      <c r="B3638" t="s">
        <v>7507</v>
      </c>
      <c r="C3638" t="str">
        <f>IFERROR(VLOOKUP(Table1[[#This Row],[Ticker]],[1]!Table2[[Symbol]:[Industry]],2,FALSE),"-")</f>
        <v>-</v>
      </c>
      <c r="D3638" t="s">
        <v>405</v>
      </c>
      <c r="E3638">
        <v>38.734856999999998</v>
      </c>
      <c r="F3638">
        <v>70.63</v>
      </c>
      <c r="G3638">
        <v>-45.269298466947703</v>
      </c>
      <c r="H3638">
        <v>4.2691996585234797</v>
      </c>
      <c r="I3638">
        <v>-5.4509283934427799</v>
      </c>
      <c r="J3638">
        <v>4.2825181454714203</v>
      </c>
      <c r="K3638">
        <v>68.475737931178898</v>
      </c>
      <c r="L3638">
        <v>65.914254196381705</v>
      </c>
      <c r="M3638">
        <v>90.341836784969999</v>
      </c>
      <c r="N3638">
        <v>0.79925734367747503</v>
      </c>
      <c r="O3638">
        <v>33.654254566048401</v>
      </c>
      <c r="P3638">
        <v>34.790076335877799</v>
      </c>
    </row>
    <row r="3639" spans="1:17" hidden="1" x14ac:dyDescent="0.3">
      <c r="A3639" t="s">
        <v>7508</v>
      </c>
      <c r="B3639" t="s">
        <v>7509</v>
      </c>
      <c r="C3639" t="str">
        <f>IFERROR(VLOOKUP(Table1[[#This Row],[Ticker]],[1]!Table2[[Symbol]:[Industry]],2,FALSE),"-")</f>
        <v>-</v>
      </c>
      <c r="D3639" t="s">
        <v>127</v>
      </c>
      <c r="E3639">
        <v>38.727393499999998</v>
      </c>
      <c r="F3639">
        <v>73.760000000000005</v>
      </c>
      <c r="G3639">
        <v>113.598048981369</v>
      </c>
      <c r="H3639">
        <v>-6.8128242591003403</v>
      </c>
      <c r="I3639">
        <v>38.836484193969802</v>
      </c>
      <c r="J3639">
        <v>0.13804548830303401</v>
      </c>
      <c r="K3639">
        <v>73.731799744250097</v>
      </c>
      <c r="L3639">
        <v>60.807591676826398</v>
      </c>
      <c r="M3639">
        <v>43.145943239173</v>
      </c>
      <c r="N3639">
        <v>0.63838446393393899</v>
      </c>
      <c r="O3639">
        <v>27.426789587852401</v>
      </c>
      <c r="P3639">
        <v>162.86528866714099</v>
      </c>
      <c r="Q3639">
        <v>8.0310358470341001E-2</v>
      </c>
    </row>
    <row r="3640" spans="1:17" hidden="1" x14ac:dyDescent="0.3">
      <c r="A3640" t="s">
        <v>7510</v>
      </c>
      <c r="B3640" t="s">
        <v>7511</v>
      </c>
      <c r="C3640" t="str">
        <f>IFERROR(VLOOKUP(Table1[[#This Row],[Ticker]],[1]!Table2[[Symbol]:[Industry]],2,FALSE),"-")</f>
        <v>-</v>
      </c>
      <c r="D3640" t="s">
        <v>46</v>
      </c>
      <c r="E3640">
        <v>38.660129999999903</v>
      </c>
      <c r="F3640">
        <v>30.75</v>
      </c>
      <c r="K3640">
        <v>26.2695652130257</v>
      </c>
      <c r="L3640">
        <v>18.751713502708899</v>
      </c>
      <c r="M3640">
        <v>99.999990516182706</v>
      </c>
      <c r="N3640">
        <v>1</v>
      </c>
      <c r="Q3640">
        <v>6.2078155048784001E-2</v>
      </c>
    </row>
    <row r="3641" spans="1:17" hidden="1" x14ac:dyDescent="0.3">
      <c r="A3641" t="s">
        <v>7512</v>
      </c>
      <c r="B3641" t="s">
        <v>7513</v>
      </c>
      <c r="C3641" t="str">
        <f>IFERROR(VLOOKUP(Table1[[#This Row],[Ticker]],[1]!Table2[[Symbol]:[Industry]],2,FALSE),"-")</f>
        <v>-</v>
      </c>
      <c r="D3641" t="s">
        <v>127</v>
      </c>
      <c r="E3641">
        <v>38.639919632999998</v>
      </c>
      <c r="F3641">
        <v>70</v>
      </c>
      <c r="G3641">
        <v>-37.530261992142698</v>
      </c>
      <c r="H3641">
        <v>-4.7642441029134996</v>
      </c>
      <c r="I3641">
        <v>-24.8236609778318</v>
      </c>
      <c r="J3641">
        <v>-10.377991166908799</v>
      </c>
      <c r="K3641">
        <v>72.825559952436194</v>
      </c>
      <c r="L3641">
        <v>79.379169562251704</v>
      </c>
      <c r="M3641">
        <v>45.824931829822901</v>
      </c>
      <c r="N3641">
        <v>1.07067015103625</v>
      </c>
      <c r="O3641">
        <v>33.628571428571398</v>
      </c>
      <c r="P3641">
        <v>10.2362204724409</v>
      </c>
      <c r="Q3641">
        <v>7.2034011343743001E-2</v>
      </c>
    </row>
    <row r="3642" spans="1:17" hidden="1" x14ac:dyDescent="0.3">
      <c r="A3642" t="s">
        <v>7514</v>
      </c>
      <c r="B3642" t="s">
        <v>7515</v>
      </c>
      <c r="C3642" t="str">
        <f>IFERROR(VLOOKUP(Table1[[#This Row],[Ticker]],[1]!Table2[[Symbol]:[Industry]],2,FALSE),"-")</f>
        <v>-</v>
      </c>
      <c r="D3642" t="s">
        <v>741</v>
      </c>
      <c r="E3642">
        <v>38.618346535999997</v>
      </c>
      <c r="F3642">
        <v>152.99</v>
      </c>
      <c r="G3642">
        <v>24.2169959280209</v>
      </c>
      <c r="H3642">
        <v>1.7557135963182999</v>
      </c>
      <c r="I3642">
        <v>13.8258137681433</v>
      </c>
      <c r="J3642">
        <v>-1.20367461458431</v>
      </c>
      <c r="K3642">
        <v>148.93038498343199</v>
      </c>
      <c r="L3642">
        <v>131.288784972668</v>
      </c>
      <c r="M3642">
        <v>44.752496423100702</v>
      </c>
      <c r="N3642">
        <v>0.45583537462601398</v>
      </c>
      <c r="O3642">
        <v>1.96744885286619</v>
      </c>
      <c r="P3642">
        <v>90.523038605230397</v>
      </c>
    </row>
    <row r="3643" spans="1:17" hidden="1" x14ac:dyDescent="0.3">
      <c r="A3643" t="s">
        <v>7516</v>
      </c>
      <c r="B3643" t="s">
        <v>7517</v>
      </c>
      <c r="C3643" t="str">
        <f>IFERROR(VLOOKUP(Table1[[#This Row],[Ticker]],[1]!Table2[[Symbol]:[Industry]],2,FALSE),"-")</f>
        <v>-</v>
      </c>
      <c r="D3643" t="s">
        <v>3576</v>
      </c>
      <c r="E3643">
        <v>38.596800000000002</v>
      </c>
      <c r="F3643">
        <v>45.62</v>
      </c>
      <c r="G3643">
        <v>453.59737680283803</v>
      </c>
      <c r="H3643">
        <v>49.2199604996053</v>
      </c>
      <c r="I3643">
        <v>391.06592892142697</v>
      </c>
      <c r="J3643">
        <v>7.6161135418427701</v>
      </c>
      <c r="K3643">
        <v>29.870141306123202</v>
      </c>
      <c r="L3643">
        <v>14.769999231192701</v>
      </c>
      <c r="M3643">
        <v>100</v>
      </c>
      <c r="N3643">
        <v>0.26667878542666401</v>
      </c>
      <c r="O3643">
        <v>0</v>
      </c>
      <c r="P3643">
        <v>482.63090676883701</v>
      </c>
      <c r="Q3643">
        <v>0.22772661265733099</v>
      </c>
    </row>
    <row r="3644" spans="1:17" hidden="1" x14ac:dyDescent="0.3">
      <c r="A3644" t="s">
        <v>7518</v>
      </c>
      <c r="B3644" t="s">
        <v>7519</v>
      </c>
      <c r="C3644" t="str">
        <f>IFERROR(VLOOKUP(Table1[[#This Row],[Ticker]],[1]!Table2[[Symbol]:[Industry]],2,FALSE),"-")</f>
        <v>-</v>
      </c>
      <c r="D3644" t="s">
        <v>2740</v>
      </c>
      <c r="E3644">
        <v>38.527375092</v>
      </c>
      <c r="F3644">
        <v>27.35</v>
      </c>
      <c r="G3644">
        <v>391.91885098638198</v>
      </c>
      <c r="H3644">
        <v>-4.6777443913472903E-2</v>
      </c>
      <c r="I3644">
        <v>151.530059087544</v>
      </c>
      <c r="J3644">
        <v>32.272966123223597</v>
      </c>
      <c r="K3644">
        <v>22.904232993674601</v>
      </c>
      <c r="L3644">
        <v>14.125207879467</v>
      </c>
      <c r="M3644">
        <v>64.143829938988603</v>
      </c>
      <c r="N3644">
        <v>2.0622016311601401</v>
      </c>
      <c r="O3644">
        <v>6.1425959780621397</v>
      </c>
      <c r="P3644">
        <v>448.09619238476898</v>
      </c>
      <c r="Q3644">
        <v>0.19915679201346501</v>
      </c>
    </row>
    <row r="3645" spans="1:17" hidden="1" x14ac:dyDescent="0.3">
      <c r="A3645" t="s">
        <v>7520</v>
      </c>
      <c r="B3645" t="s">
        <v>7521</v>
      </c>
      <c r="C3645" t="str">
        <f>IFERROR(VLOOKUP(Table1[[#This Row],[Ticker]],[1]!Table2[[Symbol]:[Industry]],2,FALSE),"-")</f>
        <v>-</v>
      </c>
      <c r="D3645" t="s">
        <v>741</v>
      </c>
      <c r="E3645">
        <v>38.500961535999998</v>
      </c>
      <c r="F3645">
        <v>22.19</v>
      </c>
      <c r="G3645">
        <v>18.3104275373211</v>
      </c>
      <c r="H3645">
        <v>2.06535215951109</v>
      </c>
      <c r="I3645">
        <v>9.2563556372093299</v>
      </c>
      <c r="J3645">
        <v>-1.12569297940655</v>
      </c>
      <c r="K3645">
        <v>21.428982747102399</v>
      </c>
      <c r="L3645">
        <v>19.1120807853193</v>
      </c>
      <c r="M3645">
        <v>45.204362990631097</v>
      </c>
      <c r="N3645">
        <v>0.59261010055657404</v>
      </c>
      <c r="O3645">
        <v>2.97431275349255</v>
      </c>
      <c r="P3645">
        <v>58.5</v>
      </c>
    </row>
    <row r="3646" spans="1:17" hidden="1" x14ac:dyDescent="0.3">
      <c r="A3646" t="s">
        <v>7522</v>
      </c>
      <c r="B3646" t="s">
        <v>7523</v>
      </c>
      <c r="C3646" t="str">
        <f>IFERROR(VLOOKUP(Table1[[#This Row],[Ticker]],[1]!Table2[[Symbol]:[Industry]],2,FALSE),"-")</f>
        <v>-</v>
      </c>
      <c r="D3646" t="s">
        <v>276</v>
      </c>
      <c r="E3646">
        <v>38.473033299999997</v>
      </c>
      <c r="F3646">
        <v>19.82</v>
      </c>
      <c r="G3646">
        <v>9.6648605168562103</v>
      </c>
      <c r="H3646">
        <v>-3.6683650217977699</v>
      </c>
      <c r="I3646">
        <v>-7.26438139479386</v>
      </c>
      <c r="J3646">
        <v>-10.267603177122099</v>
      </c>
      <c r="K3646">
        <v>19.601036455324198</v>
      </c>
      <c r="L3646">
        <v>17.796661055799699</v>
      </c>
      <c r="M3646">
        <v>40.895844876337897</v>
      </c>
      <c r="N3646">
        <v>0.56391204835382103</v>
      </c>
      <c r="O3646">
        <v>19.778002018163399</v>
      </c>
      <c r="P3646">
        <v>65.1666666666666</v>
      </c>
      <c r="Q3646">
        <v>5.9339731648087E-2</v>
      </c>
    </row>
    <row r="3647" spans="1:17" hidden="1" x14ac:dyDescent="0.3">
      <c r="A3647" t="s">
        <v>7524</v>
      </c>
      <c r="B3647" t="s">
        <v>7525</v>
      </c>
      <c r="C3647" t="str">
        <f>IFERROR(VLOOKUP(Table1[[#This Row],[Ticker]],[1]!Table2[[Symbol]:[Industry]],2,FALSE),"-")</f>
        <v>-</v>
      </c>
      <c r="D3647" t="s">
        <v>1401</v>
      </c>
      <c r="E3647">
        <v>38.359739249999997</v>
      </c>
      <c r="F3647">
        <v>35.700000000000003</v>
      </c>
      <c r="G3647">
        <v>-60.313606963111503</v>
      </c>
      <c r="H3647">
        <v>-6.6188711339662403</v>
      </c>
      <c r="I3647">
        <v>-7.3114407333365596</v>
      </c>
      <c r="J3647">
        <v>-5.5109410481668304</v>
      </c>
      <c r="K3647">
        <v>36.278550429886501</v>
      </c>
      <c r="L3647">
        <v>37.443464211646003</v>
      </c>
      <c r="M3647">
        <v>46.872686742625298</v>
      </c>
      <c r="N3647">
        <v>0.99740259740259696</v>
      </c>
      <c r="O3647">
        <v>46.918767507002698</v>
      </c>
      <c r="P3647">
        <v>23.316062176165801</v>
      </c>
    </row>
    <row r="3648" spans="1:17" hidden="1" x14ac:dyDescent="0.3">
      <c r="A3648" t="s">
        <v>7526</v>
      </c>
      <c r="B3648" t="s">
        <v>7527</v>
      </c>
      <c r="C3648" t="str">
        <f>IFERROR(VLOOKUP(Table1[[#This Row],[Ticker]],[1]!Table2[[Symbol]:[Industry]],2,FALSE),"-")</f>
        <v>-</v>
      </c>
      <c r="D3648" t="s">
        <v>141</v>
      </c>
      <c r="E3648">
        <v>38.252095199999999</v>
      </c>
      <c r="F3648">
        <v>40.36</v>
      </c>
      <c r="G3648">
        <v>-53.847240845283501</v>
      </c>
      <c r="H3648">
        <v>1.7207826004458799</v>
      </c>
      <c r="I3648">
        <v>-0.16780500597881601</v>
      </c>
      <c r="J3648">
        <v>-2.84650515283123</v>
      </c>
      <c r="K3648">
        <v>37.337673867736498</v>
      </c>
      <c r="L3648">
        <v>38.705148304947002</v>
      </c>
      <c r="M3648">
        <v>52.893939783038803</v>
      </c>
      <c r="N3648">
        <v>3.3684483047935601</v>
      </c>
      <c r="O3648">
        <v>39.568880079286401</v>
      </c>
      <c r="P3648">
        <v>48.273328434974196</v>
      </c>
      <c r="Q3648">
        <v>3.2204061081831999E-2</v>
      </c>
    </row>
    <row r="3649" spans="1:17" hidden="1" x14ac:dyDescent="0.3">
      <c r="A3649" t="s">
        <v>7528</v>
      </c>
      <c r="B3649" t="s">
        <v>7529</v>
      </c>
      <c r="C3649" t="str">
        <f>IFERROR(VLOOKUP(Table1[[#This Row],[Ticker]],[1]!Table2[[Symbol]:[Industry]],2,FALSE),"-")</f>
        <v>-</v>
      </c>
      <c r="D3649" t="s">
        <v>405</v>
      </c>
      <c r="E3649">
        <v>38.225586100000001</v>
      </c>
      <c r="F3649">
        <v>71.45</v>
      </c>
      <c r="G3649">
        <v>52.081805902188599</v>
      </c>
      <c r="H3649">
        <v>56.567885834016799</v>
      </c>
      <c r="I3649">
        <v>109.842569749153</v>
      </c>
      <c r="J3649">
        <v>38.293374286488898</v>
      </c>
      <c r="K3649">
        <v>47.169742349575102</v>
      </c>
      <c r="L3649">
        <v>40.364558966577903</v>
      </c>
      <c r="M3649">
        <v>89.627781097832397</v>
      </c>
      <c r="N3649">
        <v>1.99488256179871</v>
      </c>
      <c r="O3649">
        <v>0</v>
      </c>
      <c r="P3649">
        <v>147.660311958405</v>
      </c>
      <c r="Q3649">
        <v>8.5732766715594003E-2</v>
      </c>
    </row>
    <row r="3650" spans="1:17" hidden="1" x14ac:dyDescent="0.3">
      <c r="A3650" t="s">
        <v>7530</v>
      </c>
      <c r="B3650" t="s">
        <v>7531</v>
      </c>
      <c r="C3650" t="str">
        <f>IFERROR(VLOOKUP(Table1[[#This Row],[Ticker]],[1]!Table2[[Symbol]:[Industry]],2,FALSE),"-")</f>
        <v>-</v>
      </c>
      <c r="E3650">
        <v>38.186545760000001</v>
      </c>
      <c r="F3650">
        <v>244.75</v>
      </c>
      <c r="G3650">
        <v>25.773554157973201</v>
      </c>
      <c r="H3650">
        <v>69.3302558524571</v>
      </c>
      <c r="I3650">
        <v>50.6462159927719</v>
      </c>
      <c r="J3650">
        <v>53.803420165305603</v>
      </c>
      <c r="K3650">
        <v>171.87892161343299</v>
      </c>
      <c r="L3650">
        <v>157.986716588067</v>
      </c>
      <c r="M3650">
        <v>97.732394242728404</v>
      </c>
      <c r="N3650">
        <v>3.9342072594634101</v>
      </c>
      <c r="O3650">
        <v>10.316649642492299</v>
      </c>
      <c r="P3650">
        <v>87.691717791410994</v>
      </c>
      <c r="Q3650">
        <v>0.11378485232786199</v>
      </c>
    </row>
    <row r="3651" spans="1:17" hidden="1" x14ac:dyDescent="0.3">
      <c r="A3651" t="s">
        <v>7532</v>
      </c>
      <c r="B3651" t="s">
        <v>7533</v>
      </c>
      <c r="C3651" t="str">
        <f>IFERROR(VLOOKUP(Table1[[#This Row],[Ticker]],[1]!Table2[[Symbol]:[Industry]],2,FALSE),"-")</f>
        <v>-</v>
      </c>
      <c r="E3651">
        <v>38.178848674999998</v>
      </c>
      <c r="F3651">
        <v>14.06</v>
      </c>
      <c r="G3651">
        <v>44.546716947581302</v>
      </c>
      <c r="H3651">
        <v>5.7912523396677003</v>
      </c>
      <c r="I3651">
        <v>41.195122277198003</v>
      </c>
      <c r="J3651">
        <v>6.7612778115353596</v>
      </c>
      <c r="K3651">
        <v>12.751450861363701</v>
      </c>
      <c r="L3651">
        <v>11.0564940283405</v>
      </c>
      <c r="M3651">
        <v>64.685278890049105</v>
      </c>
      <c r="N3651">
        <v>0.85393432553022897</v>
      </c>
      <c r="O3651">
        <v>12.304409672830699</v>
      </c>
    </row>
    <row r="3652" spans="1:17" hidden="1" x14ac:dyDescent="0.3">
      <c r="A3652" t="s">
        <v>7534</v>
      </c>
      <c r="B3652" t="s">
        <v>7535</v>
      </c>
      <c r="C3652" t="str">
        <f>IFERROR(VLOOKUP(Table1[[#This Row],[Ticker]],[1]!Table2[[Symbol]:[Industry]],2,FALSE),"-")</f>
        <v>-</v>
      </c>
      <c r="D3652" t="s">
        <v>21</v>
      </c>
      <c r="E3652">
        <v>38.150770368000003</v>
      </c>
      <c r="F3652">
        <v>7.33</v>
      </c>
      <c r="G3652">
        <v>84.047865382838197</v>
      </c>
      <c r="H3652">
        <v>111.163782159856</v>
      </c>
      <c r="I3652">
        <v>100.615315440242</v>
      </c>
      <c r="J3652">
        <v>38.658851154526999</v>
      </c>
      <c r="M3652">
        <v>100</v>
      </c>
      <c r="O3652">
        <v>0</v>
      </c>
      <c r="P3652">
        <v>123.475609756097</v>
      </c>
    </row>
    <row r="3653" spans="1:17" hidden="1" x14ac:dyDescent="0.3">
      <c r="A3653" t="s">
        <v>7536</v>
      </c>
      <c r="B3653" t="s">
        <v>7537</v>
      </c>
      <c r="C3653" t="str">
        <f>IFERROR(VLOOKUP(Table1[[#This Row],[Ticker]],[1]!Table2[[Symbol]:[Industry]],2,FALSE),"-")</f>
        <v>-</v>
      </c>
      <c r="D3653" t="s">
        <v>89</v>
      </c>
      <c r="E3653">
        <v>38.103650000000002</v>
      </c>
      <c r="F3653">
        <v>9.74</v>
      </c>
      <c r="G3653">
        <v>43.9682462329353</v>
      </c>
      <c r="H3653">
        <v>49.438109107278102</v>
      </c>
      <c r="I3653">
        <v>30.769214209052699</v>
      </c>
      <c r="J3653">
        <v>21.452085469707001</v>
      </c>
      <c r="K3653">
        <v>6.6745023489416404</v>
      </c>
      <c r="L3653">
        <v>6.6265868785482498</v>
      </c>
      <c r="M3653">
        <v>74.401812919602705</v>
      </c>
      <c r="N3653">
        <v>3.63557193176712</v>
      </c>
      <c r="O3653">
        <v>2.4640657084188802</v>
      </c>
      <c r="P3653">
        <v>88.394584139264893</v>
      </c>
      <c r="Q3653">
        <v>0.13751247422610999</v>
      </c>
    </row>
    <row r="3654" spans="1:17" hidden="1" x14ac:dyDescent="0.3">
      <c r="A3654" t="s">
        <v>7538</v>
      </c>
      <c r="B3654" t="s">
        <v>7539</v>
      </c>
      <c r="C3654" t="str">
        <f>IFERROR(VLOOKUP(Table1[[#This Row],[Ticker]],[1]!Table2[[Symbol]:[Industry]],2,FALSE),"-")</f>
        <v>-</v>
      </c>
      <c r="D3654" t="s">
        <v>627</v>
      </c>
      <c r="E3654">
        <v>38.077532499999997</v>
      </c>
      <c r="F3654">
        <v>87.15</v>
      </c>
      <c r="G3654">
        <v>73.688033188222903</v>
      </c>
      <c r="H3654">
        <v>-7.0314440231746298</v>
      </c>
      <c r="I3654">
        <v>89.363470809330593</v>
      </c>
      <c r="J3654">
        <v>-7.12741258496062</v>
      </c>
      <c r="K3654">
        <v>83.685120262504299</v>
      </c>
      <c r="L3654">
        <v>60.996092955383702</v>
      </c>
      <c r="M3654">
        <v>37.957830387025801</v>
      </c>
      <c r="N3654">
        <v>0.36296810168996202</v>
      </c>
      <c r="O3654">
        <v>15.0200803212851</v>
      </c>
      <c r="P3654">
        <v>154.452554744525</v>
      </c>
      <c r="Q3654">
        <v>0.113254585618554</v>
      </c>
    </row>
    <row r="3655" spans="1:17" hidden="1" x14ac:dyDescent="0.3">
      <c r="A3655" t="s">
        <v>7540</v>
      </c>
      <c r="B3655" t="s">
        <v>7541</v>
      </c>
      <c r="C3655" t="str">
        <f>IFERROR(VLOOKUP(Table1[[#This Row],[Ticker]],[1]!Table2[[Symbol]:[Industry]],2,FALSE),"-")</f>
        <v>-</v>
      </c>
      <c r="E3655">
        <v>38.068779311999997</v>
      </c>
      <c r="F3655">
        <v>24.49</v>
      </c>
      <c r="G3655">
        <v>-12.247645368955499</v>
      </c>
      <c r="H3655">
        <v>-11.404891773375899</v>
      </c>
      <c r="I3655">
        <v>-17.0628855182553</v>
      </c>
      <c r="J3655">
        <v>-2.4947281885435899</v>
      </c>
      <c r="K3655">
        <v>22.9411185944025</v>
      </c>
      <c r="L3655">
        <v>23.2353190749464</v>
      </c>
      <c r="M3655">
        <v>42.786757378727899</v>
      </c>
      <c r="N3655">
        <v>0.84866622611078602</v>
      </c>
      <c r="O3655">
        <v>30.665577786851699</v>
      </c>
      <c r="P3655">
        <v>41.1527377521613</v>
      </c>
      <c r="Q3655">
        <v>5.8381867824863001E-2</v>
      </c>
    </row>
    <row r="3656" spans="1:17" hidden="1" x14ac:dyDescent="0.3">
      <c r="A3656" t="s">
        <v>7542</v>
      </c>
      <c r="B3656" t="s">
        <v>7543</v>
      </c>
      <c r="C3656" t="str">
        <f>IFERROR(VLOOKUP(Table1[[#This Row],[Ticker]],[1]!Table2[[Symbol]:[Industry]],2,FALSE),"-")</f>
        <v>-</v>
      </c>
      <c r="D3656" t="s">
        <v>124</v>
      </c>
      <c r="E3656">
        <v>38.01</v>
      </c>
      <c r="F3656">
        <v>26</v>
      </c>
      <c r="G3656">
        <v>91.305453084848494</v>
      </c>
      <c r="H3656">
        <v>33.194691023932201</v>
      </c>
      <c r="I3656">
        <v>28.150469577614398</v>
      </c>
      <c r="J3656">
        <v>12.806381205994899</v>
      </c>
      <c r="K3656">
        <v>20.349045944998899</v>
      </c>
      <c r="L3656">
        <v>17.690748811293201</v>
      </c>
      <c r="M3656">
        <v>71.416567425805496</v>
      </c>
      <c r="N3656">
        <v>1.6943020936145301</v>
      </c>
      <c r="O3656">
        <v>10.1538461538461</v>
      </c>
      <c r="P3656">
        <v>146.445497630331</v>
      </c>
      <c r="Q3656">
        <v>9.3318136190491993E-2</v>
      </c>
    </row>
    <row r="3657" spans="1:17" hidden="1" x14ac:dyDescent="0.3">
      <c r="A3657" t="s">
        <v>7544</v>
      </c>
      <c r="B3657" t="s">
        <v>7545</v>
      </c>
      <c r="C3657" t="str">
        <f>IFERROR(VLOOKUP(Table1[[#This Row],[Ticker]],[1]!Table2[[Symbol]:[Industry]],2,FALSE),"-")</f>
        <v>-</v>
      </c>
      <c r="D3657" t="s">
        <v>1537</v>
      </c>
      <c r="E3657">
        <v>38.001812000000001</v>
      </c>
      <c r="F3657">
        <v>23.71</v>
      </c>
      <c r="G3657">
        <v>-28.906840776809702</v>
      </c>
      <c r="H3657">
        <v>-29.857193153271599</v>
      </c>
      <c r="I3657">
        <v>-5.2295353586168902</v>
      </c>
      <c r="J3657">
        <v>-9.1104113018204202</v>
      </c>
      <c r="K3657">
        <v>27.696631561921901</v>
      </c>
      <c r="L3657">
        <v>25.732174382609799</v>
      </c>
      <c r="M3657">
        <v>12.507405944422199</v>
      </c>
      <c r="N3657">
        <v>0.49027009629150198</v>
      </c>
      <c r="O3657">
        <v>55.208772669759497</v>
      </c>
      <c r="P3657">
        <v>23.4895833333333</v>
      </c>
      <c r="Q3657">
        <v>3.6553129918144002E-2</v>
      </c>
    </row>
    <row r="3658" spans="1:17" hidden="1" x14ac:dyDescent="0.3">
      <c r="A3658" t="s">
        <v>7546</v>
      </c>
      <c r="B3658" t="s">
        <v>7547</v>
      </c>
      <c r="C3658" t="str">
        <f>IFERROR(VLOOKUP(Table1[[#This Row],[Ticker]],[1]!Table2[[Symbol]:[Industry]],2,FALSE),"-")</f>
        <v>-</v>
      </c>
      <c r="D3658" t="s">
        <v>2943</v>
      </c>
      <c r="E3658">
        <v>37.783520000000003</v>
      </c>
      <c r="F3658">
        <v>77.72</v>
      </c>
      <c r="G3658">
        <v>-100.32808213589701</v>
      </c>
      <c r="H3658">
        <v>-0.125321763791511</v>
      </c>
      <c r="I3658">
        <v>-83.760632078492705</v>
      </c>
      <c r="J3658">
        <v>-19.109943204891099</v>
      </c>
      <c r="K3658">
        <v>84.9290263838122</v>
      </c>
      <c r="M3658">
        <v>50.450152489667097</v>
      </c>
      <c r="N3658">
        <v>1.0503327518252801</v>
      </c>
      <c r="O3658">
        <v>285.036026762738</v>
      </c>
      <c r="P3658">
        <v>27.180494190803401</v>
      </c>
    </row>
    <row r="3659" spans="1:17" hidden="1" x14ac:dyDescent="0.3">
      <c r="A3659" t="s">
        <v>7548</v>
      </c>
      <c r="B3659" t="s">
        <v>7549</v>
      </c>
      <c r="C3659" t="str">
        <f>IFERROR(VLOOKUP(Table1[[#This Row],[Ticker]],[1]!Table2[[Symbol]:[Industry]],2,FALSE),"-")</f>
        <v>-</v>
      </c>
      <c r="D3659" t="s">
        <v>72</v>
      </c>
      <c r="E3659">
        <v>37.755267000000003</v>
      </c>
      <c r="F3659">
        <v>0.64</v>
      </c>
      <c r="G3659">
        <v>-31.430044127218899</v>
      </c>
      <c r="H3659">
        <v>2.8927357397147899</v>
      </c>
      <c r="I3659">
        <v>-51.513698956213297</v>
      </c>
      <c r="J3659">
        <v>-6.3812781831945298</v>
      </c>
      <c r="K3659">
        <v>0.731568419802753</v>
      </c>
      <c r="L3659">
        <v>0.91276457706042502</v>
      </c>
      <c r="M3659">
        <v>58.894941192779903</v>
      </c>
      <c r="N3659">
        <v>0.41084740022997801</v>
      </c>
      <c r="O3659">
        <v>182.8125</v>
      </c>
      <c r="P3659">
        <v>12.2807017543859</v>
      </c>
      <c r="Q3659">
        <v>0.100657227465427</v>
      </c>
    </row>
    <row r="3660" spans="1:17" hidden="1" x14ac:dyDescent="0.3">
      <c r="A3660" t="s">
        <v>7550</v>
      </c>
      <c r="B3660" t="s">
        <v>7551</v>
      </c>
      <c r="C3660" t="str">
        <f>IFERROR(VLOOKUP(Table1[[#This Row],[Ticker]],[1]!Table2[[Symbol]:[Industry]],2,FALSE),"-")</f>
        <v>-</v>
      </c>
      <c r="D3660" t="s">
        <v>1351</v>
      </c>
      <c r="E3660">
        <v>37.752000000000002</v>
      </c>
      <c r="F3660">
        <v>53.4</v>
      </c>
      <c r="G3660">
        <v>-59.790791376787297</v>
      </c>
      <c r="H3660">
        <v>-6.9619824755914301</v>
      </c>
      <c r="I3660">
        <v>-31.5569889995033</v>
      </c>
      <c r="J3660">
        <v>-3.9325930235119402</v>
      </c>
      <c r="K3660">
        <v>55.188578070511099</v>
      </c>
      <c r="M3660">
        <v>46.0895131666677</v>
      </c>
      <c r="N3660">
        <v>0.24262492474413</v>
      </c>
      <c r="O3660">
        <v>66.741573033707894</v>
      </c>
      <c r="P3660">
        <v>23.468208092485501</v>
      </c>
    </row>
    <row r="3661" spans="1:17" hidden="1" x14ac:dyDescent="0.3">
      <c r="A3661" t="s">
        <v>7552</v>
      </c>
      <c r="B3661" t="s">
        <v>7553</v>
      </c>
      <c r="C3661" t="str">
        <f>IFERROR(VLOOKUP(Table1[[#This Row],[Ticker]],[1]!Table2[[Symbol]:[Industry]],2,FALSE),"-")</f>
        <v>-</v>
      </c>
      <c r="D3661" t="s">
        <v>4575</v>
      </c>
      <c r="E3661">
        <v>37.747500000000002</v>
      </c>
      <c r="F3661">
        <v>42.73</v>
      </c>
      <c r="G3661">
        <v>-38.118636348977603</v>
      </c>
      <c r="H3661">
        <v>20.115217688704401</v>
      </c>
      <c r="I3661">
        <v>-14.3940119719406</v>
      </c>
      <c r="J3661">
        <v>18.598213203187701</v>
      </c>
      <c r="K3661">
        <v>32.7742172823774</v>
      </c>
      <c r="L3661">
        <v>38.807271775759098</v>
      </c>
      <c r="M3661">
        <v>74.750042906123497</v>
      </c>
      <c r="N3661">
        <v>1.05161636006429</v>
      </c>
      <c r="O3661">
        <v>44.395038614556498</v>
      </c>
      <c r="P3661">
        <v>58.259259259259203</v>
      </c>
      <c r="Q3661">
        <v>-0.16651649012537301</v>
      </c>
    </row>
    <row r="3662" spans="1:17" hidden="1" x14ac:dyDescent="0.3">
      <c r="A3662" t="s">
        <v>7554</v>
      </c>
      <c r="B3662" t="s">
        <v>7555</v>
      </c>
      <c r="C3662" t="str">
        <f>IFERROR(VLOOKUP(Table1[[#This Row],[Ticker]],[1]!Table2[[Symbol]:[Industry]],2,FALSE),"-")</f>
        <v>-</v>
      </c>
      <c r="D3662" t="s">
        <v>627</v>
      </c>
      <c r="E3662">
        <v>37.725499999999997</v>
      </c>
      <c r="F3662">
        <v>197</v>
      </c>
      <c r="G3662">
        <v>52.032646504589202</v>
      </c>
      <c r="H3662">
        <v>15.315930824200199</v>
      </c>
      <c r="I3662">
        <v>43.2651453878483</v>
      </c>
      <c r="J3662">
        <v>-0.45711193086962598</v>
      </c>
      <c r="K3662">
        <v>168.96682257209201</v>
      </c>
      <c r="L3662">
        <v>142.62690114085001</v>
      </c>
      <c r="M3662">
        <v>72.793784107798203</v>
      </c>
      <c r="N3662">
        <v>2.04295555855734</v>
      </c>
      <c r="O3662">
        <v>5.1269035532995</v>
      </c>
      <c r="P3662">
        <v>123.73651334469</v>
      </c>
      <c r="Q3662">
        <v>0.18976020600617599</v>
      </c>
    </row>
    <row r="3663" spans="1:17" hidden="1" x14ac:dyDescent="0.3">
      <c r="A3663" t="s">
        <v>7556</v>
      </c>
      <c r="B3663" t="s">
        <v>7557</v>
      </c>
      <c r="C3663" t="str">
        <f>IFERROR(VLOOKUP(Table1[[#This Row],[Ticker]],[1]!Table2[[Symbol]:[Industry]],2,FALSE),"-")</f>
        <v>-</v>
      </c>
      <c r="D3663" t="s">
        <v>5327</v>
      </c>
      <c r="E3663">
        <v>37.6777674</v>
      </c>
      <c r="F3663">
        <v>142.35</v>
      </c>
      <c r="G3663">
        <v>-11.1453312082349</v>
      </c>
      <c r="H3663">
        <v>-3.2973252890559199</v>
      </c>
      <c r="I3663">
        <v>-4.6251708176852002</v>
      </c>
      <c r="J3663">
        <v>-1.3163943071409401</v>
      </c>
      <c r="K3663">
        <v>142.94879332925299</v>
      </c>
      <c r="M3663">
        <v>53.855613953473501</v>
      </c>
      <c r="N3663">
        <v>0.74012855831037605</v>
      </c>
      <c r="O3663">
        <v>19.5293291183702</v>
      </c>
      <c r="P3663">
        <v>28.012589928057501</v>
      </c>
    </row>
    <row r="3664" spans="1:17" hidden="1" x14ac:dyDescent="0.3">
      <c r="A3664" t="s">
        <v>7558</v>
      </c>
      <c r="B3664" t="s">
        <v>7559</v>
      </c>
      <c r="C3664" t="str">
        <f>IFERROR(VLOOKUP(Table1[[#This Row],[Ticker]],[1]!Table2[[Symbol]:[Industry]],2,FALSE),"-")</f>
        <v>-</v>
      </c>
      <c r="D3664" t="s">
        <v>365</v>
      </c>
      <c r="E3664">
        <v>37.657115937999997</v>
      </c>
      <c r="F3664">
        <v>59.85</v>
      </c>
      <c r="G3664">
        <v>36.206668819202598</v>
      </c>
      <c r="H3664">
        <v>20.3603743441824</v>
      </c>
      <c r="I3664">
        <v>34.153224354022001</v>
      </c>
      <c r="J3664">
        <v>5.3694055062422601</v>
      </c>
      <c r="K3664">
        <v>57.381617520651403</v>
      </c>
      <c r="L3664">
        <v>48.543276677623602</v>
      </c>
      <c r="M3664">
        <v>82.622522873426107</v>
      </c>
      <c r="N3664">
        <v>0.64622124863088704</v>
      </c>
      <c r="O3664">
        <v>23.7259816207184</v>
      </c>
      <c r="P3664">
        <v>116.847826086956</v>
      </c>
    </row>
    <row r="3665" spans="1:17" hidden="1" x14ac:dyDescent="0.3">
      <c r="A3665" t="s">
        <v>7560</v>
      </c>
      <c r="B3665" t="s">
        <v>7561</v>
      </c>
      <c r="C3665" t="str">
        <f>IFERROR(VLOOKUP(Table1[[#This Row],[Ticker]],[1]!Table2[[Symbol]:[Industry]],2,FALSE),"-")</f>
        <v>-</v>
      </c>
      <c r="D3665" t="s">
        <v>21</v>
      </c>
      <c r="E3665">
        <v>37.642763289000001</v>
      </c>
      <c r="F3665">
        <v>47.28</v>
      </c>
      <c r="G3665">
        <v>-7.7405592117659801</v>
      </c>
      <c r="H3665">
        <v>-15.294097435578401</v>
      </c>
      <c r="I3665">
        <v>-41.719409251703603</v>
      </c>
      <c r="J3665">
        <v>-9.3974063059036208</v>
      </c>
      <c r="K3665">
        <v>51.230574197140101</v>
      </c>
      <c r="L3665">
        <v>51.196463932710401</v>
      </c>
      <c r="M3665">
        <v>40.5005494807437</v>
      </c>
      <c r="N3665">
        <v>1.81324389057158</v>
      </c>
      <c r="O3665">
        <v>96.277495769881497</v>
      </c>
      <c r="P3665">
        <v>45.790934320074001</v>
      </c>
      <c r="Q3665">
        <v>0.124894243483728</v>
      </c>
    </row>
    <row r="3666" spans="1:17" hidden="1" x14ac:dyDescent="0.3">
      <c r="A3666" t="s">
        <v>7562</v>
      </c>
      <c r="B3666" t="s">
        <v>7563</v>
      </c>
      <c r="C3666" t="str">
        <f>IFERROR(VLOOKUP(Table1[[#This Row],[Ticker]],[1]!Table2[[Symbol]:[Industry]],2,FALSE),"-")</f>
        <v>-</v>
      </c>
      <c r="D3666" t="s">
        <v>51</v>
      </c>
      <c r="E3666">
        <v>37.51895725</v>
      </c>
      <c r="F3666">
        <v>41.8</v>
      </c>
      <c r="G3666">
        <v>-37.487318840287102</v>
      </c>
      <c r="H3666">
        <v>-4.3452285382170199</v>
      </c>
      <c r="I3666">
        <v>-23.054315202711901</v>
      </c>
      <c r="J3666">
        <v>-6.4057096626672196</v>
      </c>
      <c r="K3666">
        <v>42.029880312220499</v>
      </c>
      <c r="L3666">
        <v>43.034509063116801</v>
      </c>
      <c r="M3666">
        <v>53.548756799831501</v>
      </c>
      <c r="N3666">
        <v>0.30911332206229503</v>
      </c>
      <c r="O3666">
        <v>42.344497607655498</v>
      </c>
      <c r="P3666">
        <v>16.078866981394</v>
      </c>
      <c r="Q3666">
        <v>8.5847720899169006E-2</v>
      </c>
    </row>
    <row r="3667" spans="1:17" hidden="1" x14ac:dyDescent="0.3">
      <c r="A3667" t="s">
        <v>7564</v>
      </c>
      <c r="B3667" t="s">
        <v>7565</v>
      </c>
      <c r="C3667" t="str">
        <f>IFERROR(VLOOKUP(Table1[[#This Row],[Ticker]],[1]!Table2[[Symbol]:[Industry]],2,FALSE),"-")</f>
        <v>-</v>
      </c>
      <c r="D3667" t="s">
        <v>741</v>
      </c>
      <c r="E3667">
        <v>37.354653050000003</v>
      </c>
      <c r="F3667">
        <v>272.41000000000003</v>
      </c>
      <c r="G3667">
        <v>1.2251608005099399</v>
      </c>
      <c r="H3667">
        <v>1.2467629641301201</v>
      </c>
      <c r="I3667">
        <v>0.59057084882427402</v>
      </c>
      <c r="J3667">
        <v>-0.10533773432434899</v>
      </c>
      <c r="K3667">
        <v>264.429258934534</v>
      </c>
      <c r="L3667">
        <v>244.95781774794099</v>
      </c>
      <c r="M3667">
        <v>62.782489239617902</v>
      </c>
      <c r="N3667">
        <v>0.96125895074488499</v>
      </c>
      <c r="O3667">
        <v>1.3802723835395001</v>
      </c>
      <c r="P3667">
        <v>37.650328448711399</v>
      </c>
      <c r="Q3667">
        <v>1.5022786694405E-2</v>
      </c>
    </row>
    <row r="3668" spans="1:17" hidden="1" x14ac:dyDescent="0.3">
      <c r="A3668" t="s">
        <v>7566</v>
      </c>
      <c r="B3668" t="s">
        <v>7567</v>
      </c>
      <c r="C3668" t="str">
        <f>IFERROR(VLOOKUP(Table1[[#This Row],[Ticker]],[1]!Table2[[Symbol]:[Industry]],2,FALSE),"-")</f>
        <v>-</v>
      </c>
      <c r="D3668" t="s">
        <v>281</v>
      </c>
      <c r="E3668">
        <v>37.291407039999903</v>
      </c>
      <c r="F3668">
        <v>38.44</v>
      </c>
      <c r="G3668">
        <v>21.122720034000999</v>
      </c>
      <c r="H3668">
        <v>2.29983611816137</v>
      </c>
      <c r="I3668">
        <v>-15.3953728378872</v>
      </c>
      <c r="J3668">
        <v>-2.8366649476436399</v>
      </c>
      <c r="K3668">
        <v>36.974951510818201</v>
      </c>
      <c r="L3668">
        <v>35.892315291547298</v>
      </c>
      <c r="M3668">
        <v>49.775412631618799</v>
      </c>
      <c r="N3668">
        <v>0.83230331266796398</v>
      </c>
      <c r="O3668">
        <v>67.793964620187296</v>
      </c>
      <c r="P3668">
        <v>70.7685473123056</v>
      </c>
      <c r="Q3668">
        <v>-2.5253873473391999E-2</v>
      </c>
    </row>
    <row r="3669" spans="1:17" hidden="1" x14ac:dyDescent="0.3">
      <c r="A3669" t="s">
        <v>7568</v>
      </c>
      <c r="B3669" t="s">
        <v>7569</v>
      </c>
      <c r="C3669" t="str">
        <f>IFERROR(VLOOKUP(Table1[[#This Row],[Ticker]],[1]!Table2[[Symbol]:[Industry]],2,FALSE),"-")</f>
        <v>-</v>
      </c>
      <c r="D3669" t="s">
        <v>627</v>
      </c>
      <c r="E3669">
        <v>37.253999999999998</v>
      </c>
      <c r="F3669">
        <v>64.59</v>
      </c>
      <c r="G3669">
        <v>558.09412960846896</v>
      </c>
      <c r="H3669">
        <v>49.344040395787999</v>
      </c>
      <c r="I3669">
        <v>541.27885936266</v>
      </c>
      <c r="J3669">
        <v>7.6352354328613901</v>
      </c>
      <c r="K3669">
        <v>43.064766667663299</v>
      </c>
      <c r="L3669">
        <v>23.240905306789202</v>
      </c>
      <c r="M3669">
        <v>99.999957524934999</v>
      </c>
      <c r="N3669">
        <v>0.75875578212026795</v>
      </c>
      <c r="O3669">
        <v>0</v>
      </c>
      <c r="P3669">
        <v>617.66666666666595</v>
      </c>
    </row>
    <row r="3670" spans="1:17" hidden="1" x14ac:dyDescent="0.3">
      <c r="A3670" t="s">
        <v>7570</v>
      </c>
      <c r="B3670" t="s">
        <v>7571</v>
      </c>
      <c r="C3670" t="str">
        <f>IFERROR(VLOOKUP(Table1[[#This Row],[Ticker]],[1]!Table2[[Symbol]:[Industry]],2,FALSE),"-")</f>
        <v>-</v>
      </c>
      <c r="D3670" t="s">
        <v>1518</v>
      </c>
      <c r="E3670">
        <v>37.210751999999999</v>
      </c>
      <c r="F3670">
        <v>127.5</v>
      </c>
      <c r="G3670">
        <v>-58.494110878862003</v>
      </c>
      <c r="H3670">
        <v>30.594566602835901</v>
      </c>
      <c r="I3670">
        <v>-50.871877010043498</v>
      </c>
      <c r="J3670">
        <v>-3.6671806864883498</v>
      </c>
      <c r="K3670">
        <v>127.8513154562</v>
      </c>
      <c r="M3670">
        <v>46.487216012621403</v>
      </c>
      <c r="N3670">
        <v>0.38612794612794599</v>
      </c>
      <c r="O3670">
        <v>126.03921568627401</v>
      </c>
      <c r="P3670">
        <v>46.131805157593099</v>
      </c>
    </row>
    <row r="3671" spans="1:17" hidden="1" x14ac:dyDescent="0.3">
      <c r="A3671" t="s">
        <v>7572</v>
      </c>
      <c r="B3671" t="s">
        <v>7573</v>
      </c>
      <c r="C3671" t="str">
        <f>IFERROR(VLOOKUP(Table1[[#This Row],[Ticker]],[1]!Table2[[Symbol]:[Industry]],2,FALSE),"-")</f>
        <v>-</v>
      </c>
      <c r="D3671" t="s">
        <v>1665</v>
      </c>
      <c r="E3671">
        <v>37.044224</v>
      </c>
      <c r="F3671">
        <v>23.97</v>
      </c>
      <c r="G3671">
        <v>-81.672034244555206</v>
      </c>
      <c r="H3671">
        <v>12.0087978596883</v>
      </c>
      <c r="I3671">
        <v>-4.9630023186506298</v>
      </c>
      <c r="J3671">
        <v>5.1235858231584404</v>
      </c>
      <c r="K3671">
        <v>21.642150525448901</v>
      </c>
      <c r="L3671">
        <v>24.511922436233199</v>
      </c>
      <c r="M3671">
        <v>46.661662569893501</v>
      </c>
      <c r="N3671">
        <v>1.2645702401511201</v>
      </c>
      <c r="O3671">
        <v>186.07523564371999</v>
      </c>
      <c r="P3671">
        <v>39.493612789719201</v>
      </c>
      <c r="Q3671">
        <v>5.8888321029395001E-2</v>
      </c>
    </row>
    <row r="3672" spans="1:17" hidden="1" x14ac:dyDescent="0.3">
      <c r="A3672" t="s">
        <v>7574</v>
      </c>
      <c r="B3672" t="s">
        <v>7575</v>
      </c>
      <c r="C3672" t="str">
        <f>IFERROR(VLOOKUP(Table1[[#This Row],[Ticker]],[1]!Table2[[Symbol]:[Industry]],2,FALSE),"-")</f>
        <v>-</v>
      </c>
      <c r="D3672" t="s">
        <v>627</v>
      </c>
      <c r="E3672">
        <v>37.001100000000001</v>
      </c>
      <c r="F3672">
        <v>69</v>
      </c>
      <c r="G3672">
        <v>-68.666075897757395</v>
      </c>
      <c r="H3672">
        <v>-13.634285626016201</v>
      </c>
      <c r="I3672">
        <v>-52.098625840352803</v>
      </c>
      <c r="J3672">
        <v>-13.180577762196799</v>
      </c>
      <c r="K3672">
        <v>77.843398348360395</v>
      </c>
      <c r="M3672">
        <v>41.206532087397399</v>
      </c>
      <c r="N3672">
        <v>0.541743970315398</v>
      </c>
      <c r="O3672">
        <v>82.623188405797094</v>
      </c>
      <c r="P3672">
        <v>7.8125</v>
      </c>
    </row>
    <row r="3673" spans="1:17" hidden="1" x14ac:dyDescent="0.3">
      <c r="A3673" t="s">
        <v>7576</v>
      </c>
      <c r="B3673" t="s">
        <v>7577</v>
      </c>
      <c r="C3673" t="str">
        <f>IFERROR(VLOOKUP(Table1[[#This Row],[Ticker]],[1]!Table2[[Symbol]:[Industry]],2,FALSE),"-")</f>
        <v>-</v>
      </c>
      <c r="E3673">
        <v>37.000366749999998</v>
      </c>
      <c r="F3673">
        <v>11.67</v>
      </c>
      <c r="G3673">
        <v>31.048774560750001</v>
      </c>
      <c r="H3673">
        <v>15.8758082405132</v>
      </c>
      <c r="I3673">
        <v>16.769800490076801</v>
      </c>
      <c r="J3673">
        <v>-6.28940652789698</v>
      </c>
      <c r="K3673">
        <v>11.350208075494001</v>
      </c>
      <c r="L3673">
        <v>9.8521793902354098</v>
      </c>
      <c r="M3673">
        <v>56.174274622629198</v>
      </c>
      <c r="N3673">
        <v>0.67277458985660099</v>
      </c>
      <c r="O3673">
        <v>16.452442159383001</v>
      </c>
      <c r="P3673">
        <v>89.448051948051898</v>
      </c>
    </row>
    <row r="3674" spans="1:17" hidden="1" x14ac:dyDescent="0.3">
      <c r="A3674" t="s">
        <v>7578</v>
      </c>
      <c r="B3674" t="s">
        <v>7579</v>
      </c>
      <c r="C3674" t="str">
        <f>IFERROR(VLOOKUP(Table1[[#This Row],[Ticker]],[1]!Table2[[Symbol]:[Industry]],2,FALSE),"-")</f>
        <v>-</v>
      </c>
      <c r="D3674" t="s">
        <v>603</v>
      </c>
      <c r="E3674">
        <v>36.997943669999998</v>
      </c>
      <c r="F3674">
        <v>3.62</v>
      </c>
      <c r="G3674">
        <v>-50.166427569484703</v>
      </c>
      <c r="H3674">
        <v>-4.5984938316037596</v>
      </c>
      <c r="I3674">
        <v>-37.980483200775303</v>
      </c>
      <c r="J3674">
        <v>-3.4942296439720799</v>
      </c>
      <c r="K3674">
        <v>3.77937424277714</v>
      </c>
      <c r="L3674">
        <v>4.3713882613215</v>
      </c>
      <c r="M3674">
        <v>49.696708780637202</v>
      </c>
      <c r="N3674">
        <v>0.90116501897673296</v>
      </c>
      <c r="O3674">
        <v>126.519337016574</v>
      </c>
      <c r="P3674">
        <v>1.9718309859154901</v>
      </c>
      <c r="Q3674">
        <v>0.118801067024896</v>
      </c>
    </row>
    <row r="3675" spans="1:17" hidden="1" x14ac:dyDescent="0.3">
      <c r="A3675" t="s">
        <v>7580</v>
      </c>
      <c r="B3675" t="s">
        <v>7581</v>
      </c>
      <c r="C3675" t="str">
        <f>IFERROR(VLOOKUP(Table1[[#This Row],[Ticker]],[1]!Table2[[Symbol]:[Industry]],2,FALSE),"-")</f>
        <v>-</v>
      </c>
      <c r="D3675" t="s">
        <v>627</v>
      </c>
      <c r="E3675">
        <v>36.976930160000002</v>
      </c>
      <c r="F3675">
        <v>45.08</v>
      </c>
      <c r="G3675">
        <v>-14.5010096407956</v>
      </c>
      <c r="H3675">
        <v>8.4290260622954296</v>
      </c>
      <c r="I3675">
        <v>-1.9216954063873299</v>
      </c>
      <c r="J3675">
        <v>-6.6480065211532198</v>
      </c>
      <c r="K3675">
        <v>41.331946270144599</v>
      </c>
      <c r="L3675">
        <v>40.889862304284001</v>
      </c>
      <c r="M3675">
        <v>55.9699551926415</v>
      </c>
      <c r="N3675">
        <v>3.8926400485642301</v>
      </c>
      <c r="O3675">
        <v>33.052351375332698</v>
      </c>
      <c r="P3675">
        <v>40.874999999999901</v>
      </c>
      <c r="Q3675">
        <v>-8.9705968522570002E-3</v>
      </c>
    </row>
    <row r="3676" spans="1:17" hidden="1" x14ac:dyDescent="0.3">
      <c r="A3676" t="s">
        <v>7582</v>
      </c>
      <c r="B3676" t="s">
        <v>7583</v>
      </c>
      <c r="C3676" t="str">
        <f>IFERROR(VLOOKUP(Table1[[#This Row],[Ticker]],[1]!Table2[[Symbol]:[Industry]],2,FALSE),"-")</f>
        <v>-</v>
      </c>
      <c r="D3676" t="s">
        <v>51</v>
      </c>
      <c r="E3676">
        <v>36.909104085000003</v>
      </c>
      <c r="F3676">
        <v>15.35</v>
      </c>
      <c r="G3676">
        <v>-101.529498430431</v>
      </c>
      <c r="H3676">
        <v>0.49305045253933699</v>
      </c>
      <c r="I3676">
        <v>-64.542258491173101</v>
      </c>
      <c r="J3676">
        <v>-7.6971474452162596</v>
      </c>
      <c r="K3676">
        <v>17.453379607455901</v>
      </c>
      <c r="L3676">
        <v>25.424880727908299</v>
      </c>
      <c r="M3676">
        <v>56.875261184805503</v>
      </c>
      <c r="N3676">
        <v>0.27012680344156198</v>
      </c>
      <c r="O3676">
        <v>277.52442996742599</v>
      </c>
      <c r="P3676">
        <v>25.819672131147499</v>
      </c>
      <c r="Q3676">
        <v>-5.1300746536465998E-2</v>
      </c>
    </row>
    <row r="3677" spans="1:17" hidden="1" x14ac:dyDescent="0.3">
      <c r="A3677" t="s">
        <v>7584</v>
      </c>
      <c r="B3677" t="s">
        <v>7585</v>
      </c>
      <c r="C3677" t="str">
        <f>IFERROR(VLOOKUP(Table1[[#This Row],[Ticker]],[1]!Table2[[Symbol]:[Industry]],2,FALSE),"-")</f>
        <v>-</v>
      </c>
      <c r="D3677" t="s">
        <v>1210</v>
      </c>
      <c r="E3677">
        <v>36.868589999999998</v>
      </c>
      <c r="F3677">
        <v>14.14</v>
      </c>
      <c r="G3677">
        <v>28.9324706915537</v>
      </c>
      <c r="H3677">
        <v>-0.85901741596542802</v>
      </c>
      <c r="I3677">
        <v>44.819793283841697</v>
      </c>
      <c r="J3677">
        <v>-3.9608001105425501</v>
      </c>
      <c r="K3677">
        <v>13.917652650589901</v>
      </c>
      <c r="L3677">
        <v>11.000224381152499</v>
      </c>
      <c r="M3677">
        <v>44.385108820124898</v>
      </c>
      <c r="N3677">
        <v>0.34842165060584201</v>
      </c>
      <c r="O3677">
        <v>23.762376237623702</v>
      </c>
      <c r="P3677">
        <v>129.32216462070201</v>
      </c>
      <c r="Q3677">
        <v>6.9154097365268993E-2</v>
      </c>
    </row>
    <row r="3678" spans="1:17" hidden="1" x14ac:dyDescent="0.3">
      <c r="A3678" t="s">
        <v>7586</v>
      </c>
      <c r="B3678" t="s">
        <v>7587</v>
      </c>
      <c r="C3678" t="str">
        <f>IFERROR(VLOOKUP(Table1[[#This Row],[Ticker]],[1]!Table2[[Symbol]:[Industry]],2,FALSE),"-")</f>
        <v>-</v>
      </c>
      <c r="D3678" t="s">
        <v>1406</v>
      </c>
      <c r="E3678">
        <v>36.858542499999999</v>
      </c>
      <c r="F3678">
        <v>32.049999999999997</v>
      </c>
      <c r="G3678">
        <v>-69.955188952173998</v>
      </c>
      <c r="H3678">
        <v>-6.7944587861894101</v>
      </c>
      <c r="I3678">
        <v>-34.863174339586998</v>
      </c>
      <c r="J3678">
        <v>-3.8199240374631001</v>
      </c>
      <c r="K3678">
        <v>33.288676617508898</v>
      </c>
      <c r="M3678">
        <v>53.891175468933</v>
      </c>
      <c r="N3678">
        <v>1.05636363636363</v>
      </c>
      <c r="O3678">
        <v>83.463338533541304</v>
      </c>
      <c r="P3678">
        <v>9.57264957264956</v>
      </c>
    </row>
    <row r="3679" spans="1:17" hidden="1" x14ac:dyDescent="0.3">
      <c r="A3679" t="s">
        <v>7588</v>
      </c>
      <c r="B3679" t="s">
        <v>7589</v>
      </c>
      <c r="C3679" t="str">
        <f>IFERROR(VLOOKUP(Table1[[#This Row],[Ticker]],[1]!Table2[[Symbol]:[Industry]],2,FALSE),"-")</f>
        <v>-</v>
      </c>
      <c r="D3679" t="s">
        <v>54</v>
      </c>
      <c r="E3679">
        <v>36.776833519999997</v>
      </c>
      <c r="F3679">
        <v>53.89</v>
      </c>
      <c r="G3679">
        <v>79.842439026249096</v>
      </c>
      <c r="H3679">
        <v>9.60404753073683</v>
      </c>
      <c r="I3679">
        <v>56.680185000382401</v>
      </c>
      <c r="J3679">
        <v>4.6193057524140801</v>
      </c>
      <c r="K3679">
        <v>48.492661678921998</v>
      </c>
      <c r="L3679">
        <v>40.390250555247199</v>
      </c>
      <c r="M3679">
        <v>79.890601965444205</v>
      </c>
      <c r="N3679">
        <v>0.89228690015525103</v>
      </c>
      <c r="O3679">
        <v>20.152161811096601</v>
      </c>
      <c r="P3679">
        <v>129.22160782645599</v>
      </c>
      <c r="Q3679">
        <v>5.3566424261736002E-2</v>
      </c>
    </row>
    <row r="3680" spans="1:17" hidden="1" x14ac:dyDescent="0.3">
      <c r="A3680" t="s">
        <v>7590</v>
      </c>
      <c r="B3680" t="s">
        <v>7591</v>
      </c>
      <c r="C3680" t="str">
        <f>IFERROR(VLOOKUP(Table1[[#This Row],[Ticker]],[1]!Table2[[Symbol]:[Industry]],2,FALSE),"-")</f>
        <v>-</v>
      </c>
      <c r="D3680" t="s">
        <v>741</v>
      </c>
      <c r="E3680">
        <v>36.765885388999997</v>
      </c>
      <c r="F3680">
        <v>264.58</v>
      </c>
      <c r="G3680">
        <v>34.055910951217299</v>
      </c>
      <c r="H3680">
        <v>1.5303169770677301</v>
      </c>
      <c r="I3680">
        <v>12.247566096590701</v>
      </c>
      <c r="J3680">
        <v>-0.28887878586132198</v>
      </c>
      <c r="K3680">
        <v>258.49480459588801</v>
      </c>
      <c r="L3680">
        <v>226.35043782560601</v>
      </c>
      <c r="M3680">
        <v>30.790198502182001</v>
      </c>
      <c r="N3680">
        <v>0.82231745091080499</v>
      </c>
      <c r="O3680">
        <v>4.6942323682818099</v>
      </c>
      <c r="P3680">
        <v>65.569461827284002</v>
      </c>
    </row>
    <row r="3681" spans="1:17" hidden="1" x14ac:dyDescent="0.3">
      <c r="A3681" t="s">
        <v>7592</v>
      </c>
      <c r="B3681" t="s">
        <v>7593</v>
      </c>
      <c r="C3681" t="str">
        <f>IFERROR(VLOOKUP(Table1[[#This Row],[Ticker]],[1]!Table2[[Symbol]:[Industry]],2,FALSE),"-")</f>
        <v>-</v>
      </c>
      <c r="D3681" t="s">
        <v>231</v>
      </c>
      <c r="E3681">
        <v>36.754387000000001</v>
      </c>
      <c r="F3681">
        <v>52</v>
      </c>
      <c r="G3681">
        <v>-20.4740310098402</v>
      </c>
      <c r="H3681">
        <v>-14.033886025616599</v>
      </c>
      <c r="I3681">
        <v>-49.051445762252797</v>
      </c>
      <c r="J3681">
        <v>-4.5546291808259198</v>
      </c>
      <c r="K3681">
        <v>59.157564437340099</v>
      </c>
      <c r="L3681">
        <v>62.3236633688105</v>
      </c>
      <c r="M3681">
        <v>39.047129989331303</v>
      </c>
      <c r="N3681">
        <v>0.79901403109594205</v>
      </c>
      <c r="O3681">
        <v>126.923076923076</v>
      </c>
      <c r="P3681">
        <v>8.5594989561586594</v>
      </c>
    </row>
    <row r="3682" spans="1:17" hidden="1" x14ac:dyDescent="0.3">
      <c r="A3682" t="s">
        <v>7594</v>
      </c>
      <c r="B3682" t="s">
        <v>7595</v>
      </c>
      <c r="C3682" t="str">
        <f>IFERROR(VLOOKUP(Table1[[#This Row],[Ticker]],[1]!Table2[[Symbol]:[Industry]],2,FALSE),"-")</f>
        <v>-</v>
      </c>
      <c r="D3682" t="s">
        <v>1401</v>
      </c>
      <c r="E3682">
        <v>36.742940910000002</v>
      </c>
      <c r="F3682">
        <v>19.2</v>
      </c>
      <c r="G3682">
        <v>-46.982247914716801</v>
      </c>
      <c r="H3682">
        <v>-23.418366575741299</v>
      </c>
      <c r="I3682">
        <v>-20.1583876009019</v>
      </c>
      <c r="J3682">
        <v>-16.373650418129699</v>
      </c>
      <c r="K3682">
        <v>22.871437866412599</v>
      </c>
      <c r="L3682">
        <v>21.227059405511501</v>
      </c>
      <c r="M3682">
        <v>26.001757510773299</v>
      </c>
      <c r="N3682">
        <v>1.55941863778854</v>
      </c>
      <c r="O3682">
        <v>59.375</v>
      </c>
      <c r="P3682">
        <v>42.2222222222222</v>
      </c>
    </row>
    <row r="3683" spans="1:17" hidden="1" x14ac:dyDescent="0.3">
      <c r="A3683" t="s">
        <v>7596</v>
      </c>
      <c r="B3683" t="s">
        <v>7597</v>
      </c>
      <c r="C3683" t="str">
        <f>IFERROR(VLOOKUP(Table1[[#This Row],[Ticker]],[1]!Table2[[Symbol]:[Industry]],2,FALSE),"-")</f>
        <v>-</v>
      </c>
      <c r="D3683" t="s">
        <v>1665</v>
      </c>
      <c r="E3683">
        <v>36.708547199999998</v>
      </c>
      <c r="F3683">
        <v>61.12</v>
      </c>
      <c r="G3683">
        <v>186.01801642575299</v>
      </c>
      <c r="H3683">
        <v>21.037814283103899</v>
      </c>
      <c r="I3683">
        <v>145.64202819951299</v>
      </c>
      <c r="J3683">
        <v>7.6122486136164698</v>
      </c>
      <c r="K3683">
        <v>45.692416019967602</v>
      </c>
      <c r="L3683">
        <v>32.529062318675003</v>
      </c>
      <c r="M3683">
        <v>83.714803834724606</v>
      </c>
      <c r="N3683">
        <v>0.55569701835074403</v>
      </c>
      <c r="O3683">
        <v>0</v>
      </c>
      <c r="P3683">
        <v>280.809968847351</v>
      </c>
      <c r="Q3683">
        <v>0.11503390224301301</v>
      </c>
    </row>
    <row r="3684" spans="1:17" hidden="1" x14ac:dyDescent="0.3">
      <c r="A3684" t="s">
        <v>7598</v>
      </c>
      <c r="B3684" t="s">
        <v>7599</v>
      </c>
      <c r="C3684" t="str">
        <f>IFERROR(VLOOKUP(Table1[[#This Row],[Ticker]],[1]!Table2[[Symbol]:[Industry]],2,FALSE),"-")</f>
        <v>-</v>
      </c>
      <c r="E3684">
        <v>36.680045999999997</v>
      </c>
      <c r="F3684">
        <v>116.15</v>
      </c>
      <c r="G3684">
        <v>362.71075453865802</v>
      </c>
      <c r="H3684">
        <v>49.396040412547897</v>
      </c>
      <c r="I3684">
        <v>379.27820459606198</v>
      </c>
      <c r="J3684">
        <v>7.6035132356856803</v>
      </c>
      <c r="M3684">
        <v>100</v>
      </c>
      <c r="O3684">
        <v>0</v>
      </c>
      <c r="P3684">
        <v>416.222222222222</v>
      </c>
    </row>
    <row r="3685" spans="1:17" hidden="1" x14ac:dyDescent="0.3">
      <c r="A3685" t="s">
        <v>7600</v>
      </c>
      <c r="B3685" t="s">
        <v>7601</v>
      </c>
      <c r="C3685" t="str">
        <f>IFERROR(VLOOKUP(Table1[[#This Row],[Ticker]],[1]!Table2[[Symbol]:[Industry]],2,FALSE),"-")</f>
        <v>-</v>
      </c>
      <c r="D3685" t="s">
        <v>1665</v>
      </c>
      <c r="E3685">
        <v>36.662113400000003</v>
      </c>
      <c r="F3685">
        <v>54</v>
      </c>
      <c r="G3685">
        <v>-83.920748011111698</v>
      </c>
      <c r="H3685">
        <v>0.83855231906987804</v>
      </c>
      <c r="I3685">
        <v>-67.353297953706999</v>
      </c>
      <c r="J3685">
        <v>-10.920009795542899</v>
      </c>
      <c r="K3685">
        <v>56.999135354655401</v>
      </c>
      <c r="M3685">
        <v>46.2694621501158</v>
      </c>
      <c r="N3685">
        <v>1.5044005903897599</v>
      </c>
      <c r="O3685">
        <v>121.666666666666</v>
      </c>
      <c r="P3685">
        <v>18.1360752570553</v>
      </c>
    </row>
    <row r="3686" spans="1:17" hidden="1" x14ac:dyDescent="0.3">
      <c r="A3686" t="s">
        <v>7602</v>
      </c>
      <c r="B3686" t="s">
        <v>7603</v>
      </c>
      <c r="C3686" t="str">
        <f>IFERROR(VLOOKUP(Table1[[#This Row],[Ticker]],[1]!Table2[[Symbol]:[Industry]],2,FALSE),"-")</f>
        <v>-</v>
      </c>
      <c r="D3686" t="s">
        <v>163</v>
      </c>
      <c r="E3686">
        <v>36.426020547999997</v>
      </c>
      <c r="F3686">
        <v>19.43</v>
      </c>
      <c r="G3686">
        <v>244.62031618784701</v>
      </c>
      <c r="H3686">
        <v>42.291944277908797</v>
      </c>
      <c r="I3686">
        <v>188.77423016892499</v>
      </c>
      <c r="J3686">
        <v>9.5179799062624095</v>
      </c>
      <c r="K3686">
        <v>14.574783014644799</v>
      </c>
      <c r="L3686">
        <v>10.645719673177</v>
      </c>
      <c r="M3686">
        <v>93.8923076011163</v>
      </c>
      <c r="N3686">
        <v>1.2530361320335801</v>
      </c>
      <c r="O3686">
        <v>0</v>
      </c>
      <c r="P3686">
        <v>341.59090909090901</v>
      </c>
      <c r="Q3686">
        <v>0.11650698395879699</v>
      </c>
    </row>
    <row r="3687" spans="1:17" hidden="1" x14ac:dyDescent="0.3">
      <c r="A3687" t="s">
        <v>7604</v>
      </c>
      <c r="B3687" t="s">
        <v>7605</v>
      </c>
      <c r="C3687" t="str">
        <f>IFERROR(VLOOKUP(Table1[[#This Row],[Ticker]],[1]!Table2[[Symbol]:[Industry]],2,FALSE),"-")</f>
        <v>-</v>
      </c>
      <c r="D3687" t="s">
        <v>1607</v>
      </c>
      <c r="E3687">
        <v>36.390774700000001</v>
      </c>
      <c r="F3687">
        <v>6.98</v>
      </c>
      <c r="G3687">
        <v>9.1842918161792806</v>
      </c>
      <c r="H3687">
        <v>11.951789640570199</v>
      </c>
      <c r="I3687">
        <v>14.4430110004966</v>
      </c>
      <c r="J3687">
        <v>2.7491565994141398</v>
      </c>
      <c r="K3687">
        <v>6.5935784130890696</v>
      </c>
      <c r="L3687">
        <v>6.0680820315104098</v>
      </c>
      <c r="M3687">
        <v>69.068672626297698</v>
      </c>
      <c r="N3687">
        <v>0.92884907904192204</v>
      </c>
      <c r="O3687">
        <v>20.916905444126002</v>
      </c>
      <c r="P3687">
        <v>50.107526881720403</v>
      </c>
      <c r="Q3687">
        <v>6.1815665196920999E-2</v>
      </c>
    </row>
    <row r="3688" spans="1:17" hidden="1" x14ac:dyDescent="0.3">
      <c r="A3688" t="s">
        <v>7606</v>
      </c>
      <c r="B3688" t="s">
        <v>7607</v>
      </c>
      <c r="C3688" t="str">
        <f>IFERROR(VLOOKUP(Table1[[#This Row],[Ticker]],[1]!Table2[[Symbol]:[Industry]],2,FALSE),"-")</f>
        <v>-</v>
      </c>
      <c r="D3688" t="s">
        <v>428</v>
      </c>
      <c r="E3688">
        <v>36.387984600000003</v>
      </c>
      <c r="F3688">
        <v>2.35</v>
      </c>
      <c r="G3688">
        <v>9.2017641516481206</v>
      </c>
      <c r="H3688">
        <v>-7.1252568062304498</v>
      </c>
      <c r="I3688">
        <v>-16.547712561655501</v>
      </c>
      <c r="J3688">
        <v>-1.0025867757601901</v>
      </c>
      <c r="K3688">
        <v>2.4293243304433201</v>
      </c>
      <c r="L3688">
        <v>2.4056620517417802</v>
      </c>
      <c r="M3688">
        <v>46.550262727824801</v>
      </c>
      <c r="N3688">
        <v>0.63207859688008505</v>
      </c>
      <c r="O3688">
        <v>55.319148936170201</v>
      </c>
      <c r="P3688">
        <v>42.424242424242401</v>
      </c>
      <c r="Q3688">
        <v>5.3471887125401997E-2</v>
      </c>
    </row>
    <row r="3689" spans="1:17" hidden="1" x14ac:dyDescent="0.3">
      <c r="A3689" t="s">
        <v>7608</v>
      </c>
      <c r="B3689" t="s">
        <v>7609</v>
      </c>
      <c r="C3689" t="str">
        <f>IFERROR(VLOOKUP(Table1[[#This Row],[Ticker]],[1]!Table2[[Symbol]:[Industry]],2,FALSE),"-")</f>
        <v>-</v>
      </c>
      <c r="E3689">
        <v>36.38243319</v>
      </c>
      <c r="F3689">
        <v>17.010000000000002</v>
      </c>
      <c r="G3689">
        <v>119.650680560316</v>
      </c>
      <c r="H3689">
        <v>38.086310162376101</v>
      </c>
      <c r="I3689">
        <v>76.744153684286701</v>
      </c>
      <c r="J3689">
        <v>0.34659697172363402</v>
      </c>
      <c r="K3689">
        <v>13.577804173495901</v>
      </c>
      <c r="L3689">
        <v>10.314838735323001</v>
      </c>
      <c r="M3689">
        <v>84.746527642618702</v>
      </c>
      <c r="N3689">
        <v>0.83560921245195996</v>
      </c>
      <c r="O3689">
        <v>5.0558495002939399</v>
      </c>
      <c r="P3689">
        <v>187.33108108108101</v>
      </c>
      <c r="Q3689">
        <v>0.14106347055972099</v>
      </c>
    </row>
    <row r="3690" spans="1:17" hidden="1" x14ac:dyDescent="0.3">
      <c r="A3690" t="s">
        <v>7610</v>
      </c>
      <c r="B3690" t="s">
        <v>7611</v>
      </c>
      <c r="C3690" t="str">
        <f>IFERROR(VLOOKUP(Table1[[#This Row],[Ticker]],[1]!Table2[[Symbol]:[Industry]],2,FALSE),"-")</f>
        <v>-</v>
      </c>
      <c r="D3690" t="s">
        <v>2686</v>
      </c>
      <c r="E3690">
        <v>36.2943523</v>
      </c>
      <c r="F3690">
        <v>17.3</v>
      </c>
      <c r="G3690">
        <v>99.973092550557297</v>
      </c>
      <c r="H3690">
        <v>15.307304185138699</v>
      </c>
      <c r="I3690">
        <v>62.812542178538401</v>
      </c>
      <c r="J3690">
        <v>-3.4984624482048998</v>
      </c>
      <c r="K3690">
        <v>14.253558727676699</v>
      </c>
      <c r="L3690">
        <v>10.784909976492299</v>
      </c>
      <c r="M3690">
        <v>58.824848795302898</v>
      </c>
      <c r="N3690">
        <v>0.55521000425573697</v>
      </c>
      <c r="O3690">
        <v>5.4913294797687797</v>
      </c>
      <c r="P3690">
        <v>152.55474452554699</v>
      </c>
    </row>
    <row r="3691" spans="1:17" hidden="1" x14ac:dyDescent="0.3">
      <c r="A3691" t="s">
        <v>7612</v>
      </c>
      <c r="B3691" t="s">
        <v>7613</v>
      </c>
      <c r="C3691" t="str">
        <f>IFERROR(VLOOKUP(Table1[[#This Row],[Ticker]],[1]!Table2[[Symbol]:[Industry]],2,FALSE),"-")</f>
        <v>-</v>
      </c>
      <c r="D3691" t="s">
        <v>627</v>
      </c>
      <c r="E3691">
        <v>36.286051200000003</v>
      </c>
      <c r="F3691">
        <v>86.44</v>
      </c>
      <c r="G3691">
        <v>-1.0122029517809199</v>
      </c>
      <c r="H3691">
        <v>2.2676410857696201</v>
      </c>
      <c r="I3691">
        <v>-11.0106808475614</v>
      </c>
      <c r="J3691">
        <v>1.8146238657809799</v>
      </c>
      <c r="K3691">
        <v>84.337964183408602</v>
      </c>
      <c r="L3691">
        <v>79.815188339235803</v>
      </c>
      <c r="M3691">
        <v>68.810989273847497</v>
      </c>
      <c r="N3691">
        <v>1.5053960090780201</v>
      </c>
      <c r="O3691">
        <v>35.342434058306303</v>
      </c>
      <c r="P3691">
        <v>38.414731785428302</v>
      </c>
      <c r="Q3691">
        <v>1.7654598901153999E-2</v>
      </c>
    </row>
    <row r="3692" spans="1:17" hidden="1" x14ac:dyDescent="0.3">
      <c r="A3692" t="s">
        <v>7614</v>
      </c>
      <c r="B3692" t="s">
        <v>7615</v>
      </c>
      <c r="C3692" t="str">
        <f>IFERROR(VLOOKUP(Table1[[#This Row],[Ticker]],[1]!Table2[[Symbol]:[Industry]],2,FALSE),"-")</f>
        <v>-</v>
      </c>
      <c r="D3692" t="s">
        <v>405</v>
      </c>
      <c r="E3692">
        <v>36.244936000000003</v>
      </c>
      <c r="F3692">
        <v>0.92</v>
      </c>
      <c r="G3692">
        <v>-9.5530104854794509</v>
      </c>
      <c r="H3692">
        <v>-3.0329304594436901</v>
      </c>
      <c r="I3692">
        <v>-19.536786979301301</v>
      </c>
      <c r="J3692">
        <v>-1.6711332556583101</v>
      </c>
      <c r="K3692">
        <v>0.91802073100502102</v>
      </c>
      <c r="L3692">
        <v>0.93093415726282303</v>
      </c>
      <c r="M3692">
        <v>55.003073627678098</v>
      </c>
      <c r="N3692">
        <v>0.46216706715489497</v>
      </c>
      <c r="O3692">
        <v>33.695652173912997</v>
      </c>
      <c r="P3692">
        <v>22.6666666666666</v>
      </c>
      <c r="Q3692">
        <v>0.112007264241586</v>
      </c>
    </row>
    <row r="3693" spans="1:17" hidden="1" x14ac:dyDescent="0.3">
      <c r="A3693" t="s">
        <v>7616</v>
      </c>
      <c r="B3693" t="s">
        <v>7617</v>
      </c>
      <c r="C3693" t="str">
        <f>IFERROR(VLOOKUP(Table1[[#This Row],[Ticker]],[1]!Table2[[Symbol]:[Industry]],2,FALSE),"-")</f>
        <v>-</v>
      </c>
      <c r="D3693" t="s">
        <v>357</v>
      </c>
      <c r="E3693">
        <v>36.185607900000001</v>
      </c>
      <c r="F3693">
        <v>55.5</v>
      </c>
      <c r="G3693">
        <v>8.3427076577634391</v>
      </c>
      <c r="H3693">
        <v>-2.22183600667007</v>
      </c>
      <c r="I3693">
        <v>-9.3062286074790403</v>
      </c>
      <c r="J3693">
        <v>8.5273116644962208</v>
      </c>
      <c r="K3693">
        <v>56.133673622217302</v>
      </c>
      <c r="L3693">
        <v>54.484544166969499</v>
      </c>
      <c r="M3693">
        <v>66.214771592252703</v>
      </c>
      <c r="N3693">
        <v>0.45672481133607301</v>
      </c>
      <c r="O3693">
        <v>70.090090090090101</v>
      </c>
      <c r="Q3693">
        <v>4.8806650825349997E-2</v>
      </c>
    </row>
    <row r="3694" spans="1:17" hidden="1" x14ac:dyDescent="0.3">
      <c r="A3694" t="s">
        <v>7618</v>
      </c>
      <c r="B3694" t="s">
        <v>7619</v>
      </c>
      <c r="C3694" t="str">
        <f>IFERROR(VLOOKUP(Table1[[#This Row],[Ticker]],[1]!Table2[[Symbol]:[Industry]],2,FALSE),"-")</f>
        <v>-</v>
      </c>
      <c r="D3694" t="s">
        <v>405</v>
      </c>
      <c r="E3694">
        <v>36.181419599999998</v>
      </c>
      <c r="F3694">
        <v>58.37</v>
      </c>
      <c r="G3694">
        <v>124.96995132207699</v>
      </c>
      <c r="H3694">
        <v>9.1509182012351094</v>
      </c>
      <c r="I3694">
        <v>51.448550813113101</v>
      </c>
      <c r="J3694">
        <v>-0.94489160520955495</v>
      </c>
      <c r="K3694">
        <v>53.095821427884999</v>
      </c>
      <c r="L3694">
        <v>40.219527193368002</v>
      </c>
      <c r="M3694">
        <v>66.107207123464093</v>
      </c>
      <c r="N3694">
        <v>0.88767044380781002</v>
      </c>
      <c r="O3694">
        <v>16.498201130717799</v>
      </c>
      <c r="P3694">
        <v>176.50402652771101</v>
      </c>
      <c r="Q3694">
        <v>9.3880375274929997E-2</v>
      </c>
    </row>
    <row r="3695" spans="1:17" hidden="1" x14ac:dyDescent="0.3">
      <c r="A3695" t="s">
        <v>7620</v>
      </c>
      <c r="B3695" t="s">
        <v>7621</v>
      </c>
      <c r="C3695" t="str">
        <f>IFERROR(VLOOKUP(Table1[[#This Row],[Ticker]],[1]!Table2[[Symbol]:[Industry]],2,FALSE),"-")</f>
        <v>-</v>
      </c>
      <c r="D3695" t="s">
        <v>7287</v>
      </c>
      <c r="E3695">
        <v>36.123666399999998</v>
      </c>
      <c r="F3695">
        <v>617.5</v>
      </c>
      <c r="G3695">
        <v>-34.737126209413397</v>
      </c>
      <c r="H3695">
        <v>22.579717761900099</v>
      </c>
      <c r="I3695">
        <v>-33.299413241927603</v>
      </c>
      <c r="J3695">
        <v>2.3733396059501</v>
      </c>
      <c r="K3695">
        <v>615.01151020305497</v>
      </c>
      <c r="L3695">
        <v>691.78593872534395</v>
      </c>
      <c r="M3695">
        <v>66.224774126391097</v>
      </c>
      <c r="N3695">
        <v>0.79090909090909001</v>
      </c>
      <c r="O3695">
        <v>104.704453441295</v>
      </c>
      <c r="P3695">
        <v>22.035573122529598</v>
      </c>
      <c r="Q3695">
        <v>0.107771600225334</v>
      </c>
    </row>
    <row r="3696" spans="1:17" hidden="1" x14ac:dyDescent="0.3">
      <c r="A3696" t="s">
        <v>7622</v>
      </c>
      <c r="B3696" t="s">
        <v>7623</v>
      </c>
      <c r="C3696" t="str">
        <f>IFERROR(VLOOKUP(Table1[[#This Row],[Ticker]],[1]!Table2[[Symbol]:[Industry]],2,FALSE),"-")</f>
        <v>-</v>
      </c>
      <c r="D3696" t="s">
        <v>535</v>
      </c>
      <c r="E3696">
        <v>36.04119</v>
      </c>
      <c r="F3696">
        <v>1.75</v>
      </c>
      <c r="G3696">
        <v>42.535097484981399</v>
      </c>
      <c r="H3696">
        <v>73.054026062295407</v>
      </c>
      <c r="I3696">
        <v>1.1702837277693401</v>
      </c>
      <c r="J3696">
        <v>36.257928529238697</v>
      </c>
      <c r="K3696">
        <v>1.1949985482083401</v>
      </c>
      <c r="L3696">
        <v>1.2279344743862901</v>
      </c>
      <c r="M3696">
        <v>89.439389978019904</v>
      </c>
      <c r="N3696">
        <v>2.6216707651368201</v>
      </c>
      <c r="O3696">
        <v>45.714285714285701</v>
      </c>
      <c r="P3696">
        <v>84.210526315789494</v>
      </c>
      <c r="Q3696">
        <v>5.2971554408476E-2</v>
      </c>
    </row>
    <row r="3697" spans="1:17" hidden="1" x14ac:dyDescent="0.3">
      <c r="A3697" t="s">
        <v>7624</v>
      </c>
      <c r="B3697" t="s">
        <v>7625</v>
      </c>
      <c r="C3697" t="str">
        <f>IFERROR(VLOOKUP(Table1[[#This Row],[Ticker]],[1]!Table2[[Symbol]:[Industry]],2,FALSE),"-")</f>
        <v>-</v>
      </c>
      <c r="D3697" t="s">
        <v>72</v>
      </c>
      <c r="E3697">
        <v>36.011879999999998</v>
      </c>
      <c r="F3697">
        <v>35.130000000000003</v>
      </c>
      <c r="G3697">
        <v>80.572675284597693</v>
      </c>
      <c r="H3697">
        <v>40.3208501473013</v>
      </c>
      <c r="I3697">
        <v>30.8047194388771</v>
      </c>
      <c r="J3697">
        <v>-6.9313269929865404</v>
      </c>
      <c r="K3697">
        <v>30.588302353063899</v>
      </c>
      <c r="L3697">
        <v>25.059717872775899</v>
      </c>
      <c r="M3697">
        <v>52.389978459833202</v>
      </c>
      <c r="N3697">
        <v>1.03528966864548</v>
      </c>
      <c r="O3697">
        <v>16.680899516083102</v>
      </c>
      <c r="P3697">
        <v>119.699812382739</v>
      </c>
      <c r="Q3697">
        <v>0.104351500412687</v>
      </c>
    </row>
    <row r="3698" spans="1:17" hidden="1" x14ac:dyDescent="0.3">
      <c r="A3698" t="s">
        <v>7626</v>
      </c>
      <c r="B3698" t="s">
        <v>7627</v>
      </c>
      <c r="C3698" t="str">
        <f>IFERROR(VLOOKUP(Table1[[#This Row],[Ticker]],[1]!Table2[[Symbol]:[Industry]],2,FALSE),"-")</f>
        <v>-</v>
      </c>
      <c r="D3698" t="s">
        <v>3576</v>
      </c>
      <c r="E3698">
        <v>35.97919332</v>
      </c>
      <c r="F3698">
        <v>85.92</v>
      </c>
      <c r="G3698">
        <v>86.304815898662696</v>
      </c>
      <c r="H3698">
        <v>14.046699022701199</v>
      </c>
      <c r="I3698">
        <v>54.856218046614998</v>
      </c>
      <c r="J3698">
        <v>-5.9526098871551802</v>
      </c>
      <c r="K3698">
        <v>73.695235394295096</v>
      </c>
      <c r="L3698">
        <v>61.303003375572203</v>
      </c>
      <c r="M3698">
        <v>41.578904543813003</v>
      </c>
      <c r="N3698">
        <v>1.9032155453395301</v>
      </c>
      <c r="O3698">
        <v>6.8435754189943996</v>
      </c>
      <c r="P3698">
        <v>126.582278481012</v>
      </c>
      <c r="Q3698">
        <v>0.104716473398263</v>
      </c>
    </row>
    <row r="3699" spans="1:17" hidden="1" x14ac:dyDescent="0.3">
      <c r="A3699" t="s">
        <v>7628</v>
      </c>
      <c r="B3699" t="s">
        <v>7629</v>
      </c>
      <c r="C3699" t="str">
        <f>IFERROR(VLOOKUP(Table1[[#This Row],[Ticker]],[1]!Table2[[Symbol]:[Industry]],2,FALSE),"-")</f>
        <v>-</v>
      </c>
      <c r="D3699" t="s">
        <v>54</v>
      </c>
      <c r="E3699">
        <v>35.97</v>
      </c>
      <c r="F3699">
        <v>37.729999999999997</v>
      </c>
      <c r="G3699">
        <v>-25.436605199387198</v>
      </c>
      <c r="H3699">
        <v>-2.9914522440296998</v>
      </c>
      <c r="I3699">
        <v>-17.2123561014748</v>
      </c>
      <c r="J3699">
        <v>1.74014759040514</v>
      </c>
      <c r="K3699">
        <v>36.930381108361303</v>
      </c>
      <c r="L3699">
        <v>37.495672326784899</v>
      </c>
      <c r="M3699">
        <v>52.020865939337803</v>
      </c>
      <c r="N3699">
        <v>0.78276401283666996</v>
      </c>
      <c r="O3699">
        <v>63.000265041081299</v>
      </c>
      <c r="P3699">
        <v>25.515635395874899</v>
      </c>
      <c r="Q3699">
        <v>3.0077584719048998E-2</v>
      </c>
    </row>
    <row r="3700" spans="1:17" hidden="1" x14ac:dyDescent="0.3">
      <c r="A3700" t="s">
        <v>7630</v>
      </c>
      <c r="B3700" t="s">
        <v>7631</v>
      </c>
      <c r="C3700" t="str">
        <f>IFERROR(VLOOKUP(Table1[[#This Row],[Ticker]],[1]!Table2[[Symbol]:[Industry]],2,FALSE),"-")</f>
        <v>-</v>
      </c>
      <c r="D3700" t="s">
        <v>538</v>
      </c>
      <c r="E3700">
        <v>35.884926249999999</v>
      </c>
      <c r="F3700">
        <v>14.9</v>
      </c>
      <c r="G3700">
        <v>-76.752828211612893</v>
      </c>
      <c r="H3700">
        <v>-0.52753422139249495</v>
      </c>
      <c r="I3700">
        <v>-29.688302130816499</v>
      </c>
      <c r="J3700">
        <v>-6.5052293654981197</v>
      </c>
      <c r="K3700">
        <v>14.722444075503899</v>
      </c>
      <c r="L3700">
        <v>16.665210389254401</v>
      </c>
      <c r="M3700">
        <v>44.284170528193599</v>
      </c>
      <c r="N3700">
        <v>1.12958801498127</v>
      </c>
      <c r="O3700">
        <v>101.342281879194</v>
      </c>
      <c r="P3700">
        <v>12.452830188679201</v>
      </c>
    </row>
    <row r="3701" spans="1:17" hidden="1" x14ac:dyDescent="0.3">
      <c r="A3701" t="s">
        <v>7632</v>
      </c>
      <c r="B3701" t="s">
        <v>7633</v>
      </c>
      <c r="C3701" t="str">
        <f>IFERROR(VLOOKUP(Table1[[#This Row],[Ticker]],[1]!Table2[[Symbol]:[Industry]],2,FALSE),"-")</f>
        <v>-</v>
      </c>
      <c r="D3701" t="s">
        <v>138</v>
      </c>
      <c r="E3701">
        <v>35.840511999999997</v>
      </c>
      <c r="F3701">
        <v>28.22</v>
      </c>
      <c r="G3701">
        <v>-11.792150655654099</v>
      </c>
      <c r="H3701">
        <v>35.900179908449203</v>
      </c>
      <c r="I3701">
        <v>10.4433277569109</v>
      </c>
      <c r="J3701">
        <v>33.480661171317699</v>
      </c>
      <c r="K3701">
        <v>20.7850701757664</v>
      </c>
      <c r="L3701">
        <v>20.290154112729802</v>
      </c>
      <c r="M3701">
        <v>88.103943412487894</v>
      </c>
      <c r="N3701">
        <v>2.17320376175548</v>
      </c>
      <c r="O3701">
        <v>0</v>
      </c>
      <c r="P3701">
        <v>104.49275362318799</v>
      </c>
    </row>
    <row r="3702" spans="1:17" hidden="1" x14ac:dyDescent="0.3">
      <c r="A3702" t="s">
        <v>7634</v>
      </c>
      <c r="B3702" t="s">
        <v>7635</v>
      </c>
      <c r="C3702" t="str">
        <f>IFERROR(VLOOKUP(Table1[[#This Row],[Ticker]],[1]!Table2[[Symbol]:[Industry]],2,FALSE),"-")</f>
        <v>-</v>
      </c>
      <c r="D3702" t="s">
        <v>4353</v>
      </c>
      <c r="E3702">
        <v>35.692918949999999</v>
      </c>
      <c r="F3702">
        <v>14.04</v>
      </c>
      <c r="G3702">
        <v>-0.226190516457666</v>
      </c>
      <c r="H3702">
        <v>13.7925248516416</v>
      </c>
      <c r="I3702">
        <v>-12.6792995247989</v>
      </c>
      <c r="J3702">
        <v>3.2536219626774798</v>
      </c>
      <c r="K3702">
        <v>13.809749608342701</v>
      </c>
      <c r="L3702">
        <v>13.0817516291423</v>
      </c>
      <c r="M3702">
        <v>68.652432279241907</v>
      </c>
      <c r="N3702">
        <v>0.31843862352336899</v>
      </c>
      <c r="O3702">
        <v>51.566951566951502</v>
      </c>
      <c r="P3702">
        <v>36.975609756097498</v>
      </c>
      <c r="Q3702">
        <v>3.1140363976369999E-3</v>
      </c>
    </row>
    <row r="3703" spans="1:17" hidden="1" x14ac:dyDescent="0.3">
      <c r="A3703" t="s">
        <v>7636</v>
      </c>
      <c r="B3703" t="s">
        <v>7637</v>
      </c>
      <c r="C3703" t="str">
        <f>IFERROR(VLOOKUP(Table1[[#This Row],[Ticker]],[1]!Table2[[Symbol]:[Industry]],2,FALSE),"-")</f>
        <v>-</v>
      </c>
      <c r="E3703">
        <v>35.685986049999997</v>
      </c>
      <c r="F3703">
        <v>67.95</v>
      </c>
      <c r="G3703">
        <v>60.031578548191398</v>
      </c>
      <c r="H3703">
        <v>-11.247376425135</v>
      </c>
      <c r="I3703">
        <v>-16.8157420707564</v>
      </c>
      <c r="J3703">
        <v>-4.7100508597933102</v>
      </c>
      <c r="K3703">
        <v>71.887644922369702</v>
      </c>
      <c r="L3703">
        <v>65.377102397023094</v>
      </c>
      <c r="M3703">
        <v>39.617515695688802</v>
      </c>
      <c r="N3703">
        <v>0.20931464044848</v>
      </c>
      <c r="O3703">
        <v>79.426048565121405</v>
      </c>
      <c r="P3703">
        <v>105.90909090909</v>
      </c>
      <c r="Q3703">
        <v>5.4177318753247002E-2</v>
      </c>
    </row>
    <row r="3704" spans="1:17" hidden="1" x14ac:dyDescent="0.3">
      <c r="A3704" t="s">
        <v>7638</v>
      </c>
      <c r="B3704" t="s">
        <v>7639</v>
      </c>
      <c r="C3704" t="str">
        <f>IFERROR(VLOOKUP(Table1[[#This Row],[Ticker]],[1]!Table2[[Symbol]:[Industry]],2,FALSE),"-")</f>
        <v>-</v>
      </c>
      <c r="D3704" t="s">
        <v>405</v>
      </c>
      <c r="E3704">
        <v>35.636846400000003</v>
      </c>
      <c r="F3704">
        <v>65.25</v>
      </c>
      <c r="G3704">
        <v>154.04673033768799</v>
      </c>
      <c r="H3704">
        <v>67.976684326403102</v>
      </c>
      <c r="I3704">
        <v>61.626769611149498</v>
      </c>
      <c r="J3704">
        <v>37.401401307485699</v>
      </c>
      <c r="K3704">
        <v>39.798673586363599</v>
      </c>
      <c r="L3704">
        <v>35.941406448574099</v>
      </c>
      <c r="M3704">
        <v>83.494935052757299</v>
      </c>
      <c r="N3704">
        <v>3.3635319216634398</v>
      </c>
      <c r="O3704">
        <v>0</v>
      </c>
      <c r="P3704">
        <v>196.59090909090901</v>
      </c>
      <c r="Q3704">
        <v>8.4975384400806001E-2</v>
      </c>
    </row>
    <row r="3705" spans="1:17" hidden="1" x14ac:dyDescent="0.3">
      <c r="A3705" t="s">
        <v>7640</v>
      </c>
      <c r="B3705" t="s">
        <v>7641</v>
      </c>
      <c r="C3705" t="str">
        <f>IFERROR(VLOOKUP(Table1[[#This Row],[Ticker]],[1]!Table2[[Symbol]:[Industry]],2,FALSE),"-")</f>
        <v>-</v>
      </c>
      <c r="D3705" t="s">
        <v>405</v>
      </c>
      <c r="E3705">
        <v>35.538041</v>
      </c>
      <c r="F3705">
        <v>127.4</v>
      </c>
      <c r="G3705">
        <v>-29.033529965998898</v>
      </c>
      <c r="H3705">
        <v>-24.996069055015901</v>
      </c>
      <c r="I3705">
        <v>120.015671916223</v>
      </c>
      <c r="J3705">
        <v>5.35209563622485</v>
      </c>
      <c r="K3705">
        <v>104.099995507613</v>
      </c>
      <c r="M3705">
        <v>30.456107355294701</v>
      </c>
      <c r="N3705">
        <v>0.55343806335307699</v>
      </c>
      <c r="O3705">
        <v>42.386185243328001</v>
      </c>
    </row>
    <row r="3706" spans="1:17" hidden="1" x14ac:dyDescent="0.3">
      <c r="A3706" t="s">
        <v>7642</v>
      </c>
      <c r="B3706" t="s">
        <v>7643</v>
      </c>
      <c r="C3706" t="str">
        <f>IFERROR(VLOOKUP(Table1[[#This Row],[Ticker]],[1]!Table2[[Symbol]:[Industry]],2,FALSE),"-")</f>
        <v>-</v>
      </c>
      <c r="D3706" t="s">
        <v>405</v>
      </c>
      <c r="E3706">
        <v>35.5291</v>
      </c>
      <c r="F3706">
        <v>22.18</v>
      </c>
      <c r="G3706">
        <v>267.03789860542901</v>
      </c>
      <c r="H3706">
        <v>-23.349234036924901</v>
      </c>
      <c r="I3706">
        <v>112.25529800427201</v>
      </c>
      <c r="J3706">
        <v>-8.5127778132051901</v>
      </c>
      <c r="K3706">
        <v>20.8737280148165</v>
      </c>
      <c r="L3706">
        <v>14.3718890567848</v>
      </c>
      <c r="M3706">
        <v>48.786012450246602</v>
      </c>
      <c r="N3706">
        <v>0.82712809741577697</v>
      </c>
      <c r="O3706">
        <v>39.449954914337198</v>
      </c>
      <c r="P3706">
        <v>315.35580524344499</v>
      </c>
      <c r="Q3706">
        <v>0.108497063684828</v>
      </c>
    </row>
    <row r="3707" spans="1:17" hidden="1" x14ac:dyDescent="0.3">
      <c r="A3707" t="s">
        <v>7644</v>
      </c>
      <c r="B3707" t="s">
        <v>7645</v>
      </c>
      <c r="C3707" t="str">
        <f>IFERROR(VLOOKUP(Table1[[#This Row],[Ticker]],[1]!Table2[[Symbol]:[Industry]],2,FALSE),"-")</f>
        <v>-</v>
      </c>
      <c r="D3707" t="s">
        <v>405</v>
      </c>
      <c r="E3707">
        <v>35.454276</v>
      </c>
      <c r="F3707">
        <v>0.96</v>
      </c>
      <c r="G3707">
        <v>16.421015488546399</v>
      </c>
      <c r="H3707">
        <v>0.15928922019017899</v>
      </c>
      <c r="I3707">
        <v>-25.193352635867001</v>
      </c>
      <c r="J3707">
        <v>-2.6043787541211998</v>
      </c>
      <c r="K3707">
        <v>0.95867767627436895</v>
      </c>
      <c r="L3707">
        <v>0.96153942671054504</v>
      </c>
      <c r="M3707">
        <v>56.7333676602208</v>
      </c>
      <c r="N3707">
        <v>1.06497401871338</v>
      </c>
      <c r="O3707">
        <v>37.5</v>
      </c>
      <c r="P3707">
        <v>62.711864406779597</v>
      </c>
      <c r="Q3707">
        <v>5.9799694121992E-2</v>
      </c>
    </row>
    <row r="3708" spans="1:17" hidden="1" x14ac:dyDescent="0.3">
      <c r="A3708" t="s">
        <v>7646</v>
      </c>
      <c r="B3708" t="s">
        <v>7647</v>
      </c>
      <c r="C3708" t="str">
        <f>IFERROR(VLOOKUP(Table1[[#This Row],[Ticker]],[1]!Table2[[Symbol]:[Industry]],2,FALSE),"-")</f>
        <v>-</v>
      </c>
      <c r="D3708" t="s">
        <v>773</v>
      </c>
      <c r="E3708">
        <v>35.443350000000002</v>
      </c>
      <c r="F3708">
        <v>38</v>
      </c>
      <c r="G3708">
        <v>76.371875439406395</v>
      </c>
      <c r="H3708">
        <v>-5.7434422921349304</v>
      </c>
      <c r="I3708">
        <v>41.380073937559501</v>
      </c>
      <c r="J3708">
        <v>-3.1482792980217398</v>
      </c>
      <c r="K3708">
        <v>37.561233067443098</v>
      </c>
      <c r="L3708">
        <v>29.3492313586096</v>
      </c>
      <c r="M3708">
        <v>46.806474685933402</v>
      </c>
      <c r="N3708">
        <v>1.12462654716175</v>
      </c>
      <c r="O3708">
        <v>18.421052631578899</v>
      </c>
      <c r="P3708">
        <v>149.180327868852</v>
      </c>
    </row>
    <row r="3709" spans="1:17" hidden="1" x14ac:dyDescent="0.3">
      <c r="A3709" t="s">
        <v>7648</v>
      </c>
      <c r="B3709" t="s">
        <v>7649</v>
      </c>
      <c r="C3709" t="str">
        <f>IFERROR(VLOOKUP(Table1[[#This Row],[Ticker]],[1]!Table2[[Symbol]:[Industry]],2,FALSE),"-")</f>
        <v>-</v>
      </c>
      <c r="D3709" t="s">
        <v>535</v>
      </c>
      <c r="E3709">
        <v>35.431240000000003</v>
      </c>
      <c r="F3709">
        <v>62.26</v>
      </c>
      <c r="G3709">
        <v>26.112246261262399</v>
      </c>
      <c r="H3709">
        <v>5.6727483034980297</v>
      </c>
      <c r="I3709">
        <v>-31.608937051451399</v>
      </c>
      <c r="J3709">
        <v>-1.9926274381445299</v>
      </c>
      <c r="K3709">
        <v>57.123156351243502</v>
      </c>
      <c r="L3709">
        <v>55.260983685517601</v>
      </c>
      <c r="M3709">
        <v>73.986832371241405</v>
      </c>
      <c r="N3709">
        <v>0.56745483314502099</v>
      </c>
      <c r="O3709">
        <v>39.704465146161198</v>
      </c>
      <c r="P3709">
        <v>58.786023973476098</v>
      </c>
      <c r="Q3709">
        <v>3.7972051740484999E-2</v>
      </c>
    </row>
    <row r="3710" spans="1:17" hidden="1" x14ac:dyDescent="0.3">
      <c r="A3710" t="s">
        <v>7650</v>
      </c>
      <c r="B3710" t="s">
        <v>7651</v>
      </c>
      <c r="C3710" t="str">
        <f>IFERROR(VLOOKUP(Table1[[#This Row],[Ticker]],[1]!Table2[[Symbol]:[Industry]],2,FALSE),"-")</f>
        <v>-</v>
      </c>
      <c r="D3710" t="s">
        <v>2256</v>
      </c>
      <c r="E3710">
        <v>35.386755749999999</v>
      </c>
      <c r="F3710">
        <v>182.55</v>
      </c>
      <c r="G3710">
        <v>-52.170372071262001</v>
      </c>
      <c r="H3710">
        <v>-1.9185766774305799</v>
      </c>
      <c r="I3710">
        <v>-6.9458486947214499</v>
      </c>
      <c r="J3710">
        <v>-6.9687921185345596</v>
      </c>
      <c r="K3710">
        <v>170.96618078815601</v>
      </c>
      <c r="M3710">
        <v>60.298798858947897</v>
      </c>
      <c r="N3710">
        <v>1.3934904601571201</v>
      </c>
      <c r="O3710">
        <v>39.687756778964598</v>
      </c>
      <c r="P3710">
        <v>49.631147540983598</v>
      </c>
    </row>
    <row r="3711" spans="1:17" hidden="1" x14ac:dyDescent="0.3">
      <c r="A3711" t="s">
        <v>7652</v>
      </c>
      <c r="B3711" t="s">
        <v>7653</v>
      </c>
      <c r="C3711" t="str">
        <f>IFERROR(VLOOKUP(Table1[[#This Row],[Ticker]],[1]!Table2[[Symbol]:[Industry]],2,FALSE),"-")</f>
        <v>-</v>
      </c>
      <c r="D3711" t="s">
        <v>3507</v>
      </c>
      <c r="E3711">
        <v>35.356993699999997</v>
      </c>
      <c r="F3711">
        <v>25</v>
      </c>
      <c r="G3711">
        <v>-26.992713639468299</v>
      </c>
      <c r="H3711">
        <v>-5.08429241891338</v>
      </c>
      <c r="I3711">
        <v>-26.2591833568701</v>
      </c>
      <c r="J3711">
        <v>13.052186902444401</v>
      </c>
      <c r="K3711">
        <v>25.402690475754198</v>
      </c>
      <c r="L3711">
        <v>26.917846428700798</v>
      </c>
      <c r="M3711">
        <v>58.096336259059598</v>
      </c>
      <c r="N3711">
        <v>3.77622377622377</v>
      </c>
      <c r="O3711">
        <v>43.999999999999901</v>
      </c>
      <c r="P3711">
        <v>36.612021857923402</v>
      </c>
      <c r="Q3711">
        <v>3.9162221654249997E-3</v>
      </c>
    </row>
    <row r="3712" spans="1:17" hidden="1" x14ac:dyDescent="0.3">
      <c r="A3712" t="s">
        <v>7654</v>
      </c>
      <c r="B3712" t="s">
        <v>7655</v>
      </c>
      <c r="C3712" t="str">
        <f>IFERROR(VLOOKUP(Table1[[#This Row],[Ticker]],[1]!Table2[[Symbol]:[Industry]],2,FALSE),"-")</f>
        <v>-</v>
      </c>
      <c r="D3712" t="s">
        <v>1348</v>
      </c>
      <c r="E3712">
        <v>35.335546641000001</v>
      </c>
      <c r="F3712">
        <v>1000</v>
      </c>
      <c r="G3712">
        <v>-29.0325299559988</v>
      </c>
      <c r="H3712">
        <v>-1.94497392770446</v>
      </c>
      <c r="I3712">
        <v>-12.4650798985941</v>
      </c>
      <c r="J3712">
        <v>-0.58317672391908204</v>
      </c>
      <c r="K3712">
        <v>999.99357527260895</v>
      </c>
      <c r="L3712">
        <v>999.993016708401</v>
      </c>
      <c r="M3712">
        <v>45.349584451913898</v>
      </c>
      <c r="N3712">
        <v>0.93604335483309897</v>
      </c>
      <c r="O3712">
        <v>4.4999999999999902</v>
      </c>
      <c r="P3712">
        <v>0.88272383354350803</v>
      </c>
      <c r="Q3712">
        <v>-0.10191173764686701</v>
      </c>
    </row>
    <row r="3713" spans="1:17" hidden="1" x14ac:dyDescent="0.3">
      <c r="A3713" t="s">
        <v>7656</v>
      </c>
      <c r="B3713" t="s">
        <v>7657</v>
      </c>
      <c r="C3713" t="str">
        <f>IFERROR(VLOOKUP(Table1[[#This Row],[Ticker]],[1]!Table2[[Symbol]:[Industry]],2,FALSE),"-")</f>
        <v>-</v>
      </c>
      <c r="D3713" t="s">
        <v>138</v>
      </c>
      <c r="E3713">
        <v>35.300699999999999</v>
      </c>
      <c r="F3713">
        <v>30.5</v>
      </c>
      <c r="G3713">
        <v>-37.304206657728201</v>
      </c>
      <c r="I3713">
        <v>-16.554130223059701</v>
      </c>
      <c r="M3713">
        <v>0</v>
      </c>
      <c r="N3713">
        <v>1</v>
      </c>
      <c r="O3713">
        <v>9.01639344262294</v>
      </c>
      <c r="P3713">
        <v>0</v>
      </c>
    </row>
    <row r="3714" spans="1:17" hidden="1" x14ac:dyDescent="0.3">
      <c r="A3714" t="s">
        <v>7658</v>
      </c>
      <c r="B3714" t="s">
        <v>7659</v>
      </c>
      <c r="C3714" t="str">
        <f>IFERROR(VLOOKUP(Table1[[#This Row],[Ticker]],[1]!Table2[[Symbol]:[Industry]],2,FALSE),"-")</f>
        <v>-</v>
      </c>
      <c r="D3714" t="s">
        <v>365</v>
      </c>
      <c r="E3714">
        <v>35.208095</v>
      </c>
      <c r="F3714">
        <v>70.7</v>
      </c>
      <c r="G3714">
        <v>-56.951363766185601</v>
      </c>
      <c r="H3714">
        <v>-57.295887182354598</v>
      </c>
      <c r="I3714">
        <v>-46.453008013169402</v>
      </c>
      <c r="J3714">
        <v>-16.350679734464698</v>
      </c>
      <c r="O3714">
        <v>59.052333804809003</v>
      </c>
      <c r="P3714">
        <v>2.5380710659898398</v>
      </c>
    </row>
    <row r="3715" spans="1:17" hidden="1" x14ac:dyDescent="0.3">
      <c r="A3715" t="s">
        <v>7660</v>
      </c>
      <c r="B3715" t="s">
        <v>7661</v>
      </c>
      <c r="C3715" t="str">
        <f>IFERROR(VLOOKUP(Table1[[#This Row],[Ticker]],[1]!Table2[[Symbol]:[Industry]],2,FALSE),"-")</f>
        <v>-</v>
      </c>
      <c r="E3715">
        <v>35.208073499999998</v>
      </c>
      <c r="F3715">
        <v>5.58</v>
      </c>
      <c r="G3715">
        <v>-43.187376119845098</v>
      </c>
      <c r="H3715">
        <v>-5.2910443602397601</v>
      </c>
      <c r="I3715">
        <v>-52.336769563766701</v>
      </c>
      <c r="J3715">
        <v>-3.0708552419120698</v>
      </c>
      <c r="K3715">
        <v>5.9432645538607796</v>
      </c>
      <c r="L3715">
        <v>5.5182172125161504</v>
      </c>
      <c r="M3715">
        <v>42.911347855986598</v>
      </c>
      <c r="N3715">
        <v>1.1052690004627499</v>
      </c>
      <c r="O3715">
        <v>74.551971326164804</v>
      </c>
      <c r="P3715">
        <v>6.28571428571429</v>
      </c>
    </row>
    <row r="3716" spans="1:17" hidden="1" x14ac:dyDescent="0.3">
      <c r="A3716" t="s">
        <v>7662</v>
      </c>
      <c r="B3716" t="s">
        <v>7663</v>
      </c>
      <c r="C3716" t="str">
        <f>IFERROR(VLOOKUP(Table1[[#This Row],[Ticker]],[1]!Table2[[Symbol]:[Industry]],2,FALSE),"-")</f>
        <v>-</v>
      </c>
      <c r="D3716" t="s">
        <v>1481</v>
      </c>
      <c r="E3716">
        <v>35.2044</v>
      </c>
      <c r="F3716">
        <v>85.9</v>
      </c>
      <c r="G3716">
        <v>-7.5170495585862698</v>
      </c>
      <c r="H3716">
        <v>-20.7666127583433</v>
      </c>
      <c r="I3716">
        <v>-1.1245374588211201</v>
      </c>
      <c r="J3716">
        <v>-1.0661044447625601</v>
      </c>
      <c r="K3716">
        <v>91.656478934439505</v>
      </c>
      <c r="L3716">
        <v>84.791677798827806</v>
      </c>
      <c r="M3716">
        <v>38.245138652254802</v>
      </c>
      <c r="N3716">
        <v>0.24639153843130801</v>
      </c>
      <c r="O3716">
        <v>42.025611175785698</v>
      </c>
      <c r="P3716">
        <v>49.6515679442508</v>
      </c>
      <c r="Q3716">
        <v>0.128401461365384</v>
      </c>
    </row>
    <row r="3717" spans="1:17" hidden="1" x14ac:dyDescent="0.3">
      <c r="A3717" t="s">
        <v>7664</v>
      </c>
      <c r="B3717" t="s">
        <v>7665</v>
      </c>
      <c r="C3717" t="str">
        <f>IFERROR(VLOOKUP(Table1[[#This Row],[Ticker]],[1]!Table2[[Symbol]:[Industry]],2,FALSE),"-")</f>
        <v>-</v>
      </c>
      <c r="D3717" t="s">
        <v>1210</v>
      </c>
      <c r="E3717">
        <v>35.171364036</v>
      </c>
      <c r="F3717">
        <v>106.2</v>
      </c>
      <c r="G3717">
        <v>73.909332636714595</v>
      </c>
      <c r="H3717">
        <v>52.481506978325903</v>
      </c>
      <c r="I3717">
        <v>10.6929134811772</v>
      </c>
      <c r="J3717">
        <v>12.0550214843436</v>
      </c>
      <c r="K3717">
        <v>79.746401332269201</v>
      </c>
      <c r="L3717">
        <v>75.672691294245098</v>
      </c>
      <c r="M3717">
        <v>82.312370270740999</v>
      </c>
      <c r="N3717">
        <v>1.6063564590641199</v>
      </c>
      <c r="O3717">
        <v>11.9397363465159</v>
      </c>
      <c r="P3717">
        <v>102.94286260271301</v>
      </c>
      <c r="Q3717">
        <v>0.134142710341632</v>
      </c>
    </row>
    <row r="3718" spans="1:17" hidden="1" x14ac:dyDescent="0.3">
      <c r="A3718" t="s">
        <v>7666</v>
      </c>
      <c r="B3718" t="s">
        <v>7667</v>
      </c>
      <c r="C3718" t="str">
        <f>IFERROR(VLOOKUP(Table1[[#This Row],[Ticker]],[1]!Table2[[Symbol]:[Industry]],2,FALSE),"-")</f>
        <v>-</v>
      </c>
      <c r="D3718" t="s">
        <v>1518</v>
      </c>
      <c r="E3718">
        <v>35.164086933999997</v>
      </c>
      <c r="F3718">
        <v>0.84</v>
      </c>
      <c r="G3718">
        <v>-30.196320663673301</v>
      </c>
      <c r="H3718">
        <v>-6.5436750871298504</v>
      </c>
      <c r="I3718">
        <v>-38.129796722753497</v>
      </c>
      <c r="J3718">
        <v>-2.93711791038977</v>
      </c>
      <c r="K3718">
        <v>0.869316503203175</v>
      </c>
      <c r="L3718">
        <v>0.91715349883494002</v>
      </c>
      <c r="M3718">
        <v>27.1935757453344</v>
      </c>
      <c r="N3718">
        <v>0.99843740315483698</v>
      </c>
      <c r="O3718">
        <v>60.714285714285701</v>
      </c>
      <c r="P3718">
        <v>4.9999999999999796</v>
      </c>
      <c r="Q3718">
        <v>2.1876272687518E-2</v>
      </c>
    </row>
    <row r="3719" spans="1:17" hidden="1" x14ac:dyDescent="0.3">
      <c r="A3719" t="s">
        <v>7668</v>
      </c>
      <c r="B3719" t="s">
        <v>7669</v>
      </c>
      <c r="C3719" t="str">
        <f>IFERROR(VLOOKUP(Table1[[#This Row],[Ticker]],[1]!Table2[[Symbol]:[Industry]],2,FALSE),"-")</f>
        <v>-</v>
      </c>
      <c r="D3719" t="s">
        <v>627</v>
      </c>
      <c r="E3719">
        <v>35.162399999999998</v>
      </c>
      <c r="F3719">
        <v>66.27</v>
      </c>
      <c r="G3719">
        <v>261.70939456230201</v>
      </c>
      <c r="H3719">
        <v>27.0505922584037</v>
      </c>
      <c r="I3719">
        <v>308.29582485331002</v>
      </c>
      <c r="J3719">
        <v>-0.68758935025836498</v>
      </c>
      <c r="K3719">
        <v>52.621940816849403</v>
      </c>
      <c r="L3719">
        <v>32.810611254122698</v>
      </c>
      <c r="M3719">
        <v>79.401332249230705</v>
      </c>
      <c r="N3719">
        <v>0.90937738810632096</v>
      </c>
      <c r="O3719">
        <v>6.2320808812433999</v>
      </c>
      <c r="P3719">
        <v>352.04638472032701</v>
      </c>
    </row>
    <row r="3720" spans="1:17" hidden="1" x14ac:dyDescent="0.3">
      <c r="A3720" t="s">
        <v>7670</v>
      </c>
      <c r="B3720" t="s">
        <v>7671</v>
      </c>
      <c r="C3720" t="str">
        <f>IFERROR(VLOOKUP(Table1[[#This Row],[Ticker]],[1]!Table2[[Symbol]:[Industry]],2,FALSE),"-")</f>
        <v>-</v>
      </c>
      <c r="D3720" t="s">
        <v>535</v>
      </c>
      <c r="E3720">
        <v>35.114640000000001</v>
      </c>
      <c r="F3720">
        <v>124.75</v>
      </c>
      <c r="G3720">
        <v>226.27834699213199</v>
      </c>
      <c r="H3720">
        <v>45.236688600995102</v>
      </c>
      <c r="I3720">
        <v>91.440425485325207</v>
      </c>
      <c r="J3720">
        <v>20.902074927125401</v>
      </c>
      <c r="K3720">
        <v>85.376955845375207</v>
      </c>
      <c r="L3720">
        <v>64.975167663371707</v>
      </c>
      <c r="M3720">
        <v>94.427353576293697</v>
      </c>
      <c r="N3720">
        <v>2.1099043669634199</v>
      </c>
      <c r="O3720">
        <v>0</v>
      </c>
      <c r="P3720">
        <v>310.767204478103</v>
      </c>
    </row>
    <row r="3721" spans="1:17" hidden="1" x14ac:dyDescent="0.3">
      <c r="A3721" t="s">
        <v>7672</v>
      </c>
      <c r="B3721" t="s">
        <v>7673</v>
      </c>
      <c r="C3721" t="str">
        <f>IFERROR(VLOOKUP(Table1[[#This Row],[Ticker]],[1]!Table2[[Symbol]:[Industry]],2,FALSE),"-")</f>
        <v>-</v>
      </c>
      <c r="D3721" t="s">
        <v>138</v>
      </c>
      <c r="E3721">
        <v>35.107892769999999</v>
      </c>
      <c r="F3721">
        <v>107.75</v>
      </c>
      <c r="G3721">
        <v>140.00517165697201</v>
      </c>
      <c r="H3721">
        <v>30.383947796190601</v>
      </c>
      <c r="I3721">
        <v>38.148960628168297</v>
      </c>
      <c r="J3721">
        <v>-8.3010295343222307</v>
      </c>
      <c r="K3721">
        <v>93.576600041403907</v>
      </c>
      <c r="L3721">
        <v>65.761744472647905</v>
      </c>
      <c r="M3721">
        <v>38.777937821240599</v>
      </c>
      <c r="N3721">
        <v>0.536822855285081</v>
      </c>
      <c r="O3721">
        <v>24.343387470997602</v>
      </c>
      <c r="P3721">
        <v>254.44078947368399</v>
      </c>
    </row>
    <row r="3722" spans="1:17" hidden="1" x14ac:dyDescent="0.3">
      <c r="A3722" t="s">
        <v>7674</v>
      </c>
      <c r="B3722" t="s">
        <v>7675</v>
      </c>
      <c r="C3722" t="str">
        <f>IFERROR(VLOOKUP(Table1[[#This Row],[Ticker]],[1]!Table2[[Symbol]:[Industry]],2,FALSE),"-")</f>
        <v>-</v>
      </c>
      <c r="D3722" t="s">
        <v>2686</v>
      </c>
      <c r="E3722">
        <v>35.083476091999998</v>
      </c>
      <c r="F3722">
        <v>49.23</v>
      </c>
      <c r="G3722">
        <v>100.26316309408401</v>
      </c>
      <c r="H3722">
        <v>-9.0475905658800695</v>
      </c>
      <c r="I3722">
        <v>4.77612061533996</v>
      </c>
      <c r="J3722">
        <v>5.5037353539929104</v>
      </c>
      <c r="K3722">
        <v>44.778208671132802</v>
      </c>
      <c r="L3722">
        <v>42.7118670382253</v>
      </c>
      <c r="M3722">
        <v>69.427537199020506</v>
      </c>
      <c r="N3722">
        <v>1.3167699303956999</v>
      </c>
      <c r="O3722">
        <v>36.684948202315603</v>
      </c>
      <c r="P3722">
        <v>137.25301204819201</v>
      </c>
      <c r="Q3722">
        <v>0.10905619610853</v>
      </c>
    </row>
    <row r="3723" spans="1:17" hidden="1" x14ac:dyDescent="0.3">
      <c r="A3723" t="s">
        <v>7676</v>
      </c>
      <c r="B3723" t="s">
        <v>7677</v>
      </c>
      <c r="C3723" t="str">
        <f>IFERROR(VLOOKUP(Table1[[#This Row],[Ticker]],[1]!Table2[[Symbol]:[Industry]],2,FALSE),"-")</f>
        <v>-</v>
      </c>
      <c r="D3723" t="s">
        <v>535</v>
      </c>
      <c r="E3723">
        <v>34.976759999999999</v>
      </c>
      <c r="F3723">
        <v>43.68</v>
      </c>
      <c r="G3723">
        <v>-13.2942612855537</v>
      </c>
      <c r="H3723">
        <v>3.0540260622954301</v>
      </c>
      <c r="I3723">
        <v>-2.2187300852727301</v>
      </c>
      <c r="J3723">
        <v>-0.58417673391918201</v>
      </c>
      <c r="K3723">
        <v>42.144907718116301</v>
      </c>
      <c r="L3723">
        <v>40.328325369644297</v>
      </c>
      <c r="M3723">
        <v>100</v>
      </c>
      <c r="N3723">
        <v>0</v>
      </c>
      <c r="O3723">
        <v>0</v>
      </c>
      <c r="P3723">
        <v>15.7392686804451</v>
      </c>
    </row>
    <row r="3724" spans="1:17" hidden="1" x14ac:dyDescent="0.3">
      <c r="A3724" t="s">
        <v>7678</v>
      </c>
      <c r="B3724" t="s">
        <v>7679</v>
      </c>
      <c r="C3724" t="str">
        <f>IFERROR(VLOOKUP(Table1[[#This Row],[Ticker]],[1]!Table2[[Symbol]:[Industry]],2,FALSE),"-")</f>
        <v>-</v>
      </c>
      <c r="D3724" t="s">
        <v>357</v>
      </c>
      <c r="E3724">
        <v>34.924944839999903</v>
      </c>
      <c r="F3724">
        <v>85</v>
      </c>
      <c r="G3724">
        <v>-43.174944107412998</v>
      </c>
      <c r="H3724">
        <v>-8.7564041280445295</v>
      </c>
      <c r="I3724">
        <v>-19.569905045206301</v>
      </c>
      <c r="J3724">
        <v>-6.3683814057768</v>
      </c>
      <c r="K3724">
        <v>87.738438729445704</v>
      </c>
      <c r="L3724">
        <v>90.404949441265501</v>
      </c>
      <c r="M3724">
        <v>50.5379966505349</v>
      </c>
      <c r="N3724">
        <v>1.2163224421971499</v>
      </c>
      <c r="O3724">
        <v>35.294117647058798</v>
      </c>
      <c r="P3724">
        <v>8.9743589743589602</v>
      </c>
      <c r="Q3724">
        <v>-1.7602497704171001E-2</v>
      </c>
    </row>
    <row r="3725" spans="1:17" hidden="1" x14ac:dyDescent="0.3">
      <c r="A3725" t="s">
        <v>7680</v>
      </c>
      <c r="B3725" t="s">
        <v>7681</v>
      </c>
      <c r="C3725" t="str">
        <f>IFERROR(VLOOKUP(Table1[[#This Row],[Ticker]],[1]!Table2[[Symbol]:[Industry]],2,FALSE),"-")</f>
        <v>-</v>
      </c>
      <c r="D3725" t="s">
        <v>138</v>
      </c>
      <c r="E3725">
        <v>34.874000000000002</v>
      </c>
      <c r="F3725">
        <v>98</v>
      </c>
      <c r="G3725">
        <v>-47.638181128789597</v>
      </c>
      <c r="H3725">
        <v>-4.91627096740753</v>
      </c>
      <c r="I3725">
        <v>-36.467630897349601</v>
      </c>
      <c r="J3725">
        <v>-7.2508434005858398</v>
      </c>
      <c r="K3725">
        <v>98.339509961152601</v>
      </c>
      <c r="L3725">
        <v>78.192665724595301</v>
      </c>
      <c r="M3725">
        <v>40.1010620932989</v>
      </c>
      <c r="N3725">
        <v>0.84002055073390802</v>
      </c>
      <c r="O3725">
        <v>36.581632653061199</v>
      </c>
      <c r="P3725">
        <v>26.533247256294299</v>
      </c>
      <c r="Q3725">
        <v>9.7754654327621995E-2</v>
      </c>
    </row>
    <row r="3726" spans="1:17" hidden="1" x14ac:dyDescent="0.3">
      <c r="A3726" t="s">
        <v>7682</v>
      </c>
      <c r="B3726" t="s">
        <v>7683</v>
      </c>
      <c r="C3726" t="str">
        <f>IFERROR(VLOOKUP(Table1[[#This Row],[Ticker]],[1]!Table2[[Symbol]:[Industry]],2,FALSE),"-")</f>
        <v>-</v>
      </c>
      <c r="E3726">
        <v>34.734000000000002</v>
      </c>
      <c r="F3726">
        <v>49.65</v>
      </c>
      <c r="G3726">
        <v>222.84457067184599</v>
      </c>
      <c r="H3726">
        <v>0.42053091666437498</v>
      </c>
      <c r="I3726">
        <v>-51.215154668031701</v>
      </c>
      <c r="J3726">
        <v>1.8237552774122501</v>
      </c>
      <c r="K3726">
        <v>53.493212331288397</v>
      </c>
      <c r="L3726">
        <v>51.1980290628765</v>
      </c>
      <c r="M3726">
        <v>42.368581171418398</v>
      </c>
      <c r="N3726">
        <v>0.74825293037980101</v>
      </c>
      <c r="O3726">
        <v>80.221550855991893</v>
      </c>
      <c r="P3726">
        <v>251.87810063784499</v>
      </c>
    </row>
    <row r="3727" spans="1:17" hidden="1" x14ac:dyDescent="0.3">
      <c r="A3727" t="s">
        <v>7684</v>
      </c>
      <c r="B3727" t="s">
        <v>7685</v>
      </c>
      <c r="C3727" t="str">
        <f>IFERROR(VLOOKUP(Table1[[#This Row],[Ticker]],[1]!Table2[[Symbol]:[Industry]],2,FALSE),"-")</f>
        <v>-</v>
      </c>
      <c r="D3727" t="s">
        <v>1518</v>
      </c>
      <c r="E3727">
        <v>34.690199999999997</v>
      </c>
      <c r="F3727">
        <v>33.409999999999997</v>
      </c>
      <c r="G3727">
        <v>-34.521507335164401</v>
      </c>
      <c r="H3727">
        <v>-9.0015294932601098</v>
      </c>
      <c r="I3727">
        <v>-20.68036562288</v>
      </c>
      <c r="J3727">
        <v>-2.17241202803682</v>
      </c>
      <c r="K3727">
        <v>33.659175179960201</v>
      </c>
      <c r="L3727">
        <v>35.651361371643198</v>
      </c>
      <c r="M3727">
        <v>54.405873137599698</v>
      </c>
      <c r="N3727">
        <v>0.78207681140630303</v>
      </c>
      <c r="O3727">
        <v>66.117928763843096</v>
      </c>
      <c r="P3727">
        <v>12.8716216216216</v>
      </c>
      <c r="Q3727">
        <v>6.8682034554167007E-2</v>
      </c>
    </row>
    <row r="3728" spans="1:17" hidden="1" x14ac:dyDescent="0.3">
      <c r="A3728" t="s">
        <v>7686</v>
      </c>
      <c r="B3728" t="s">
        <v>7687</v>
      </c>
      <c r="C3728" t="str">
        <f>IFERROR(VLOOKUP(Table1[[#This Row],[Ticker]],[1]!Table2[[Symbol]:[Industry]],2,FALSE),"-")</f>
        <v>-</v>
      </c>
      <c r="D3728" t="s">
        <v>950</v>
      </c>
      <c r="E3728">
        <v>34.543871699999997</v>
      </c>
      <c r="F3728">
        <v>35.42</v>
      </c>
      <c r="G3728">
        <v>445.03454134680499</v>
      </c>
      <c r="H3728">
        <v>40.225544551673799</v>
      </c>
      <c r="I3728">
        <v>184.183836339311</v>
      </c>
      <c r="J3728">
        <v>-4.5437834307036598</v>
      </c>
      <c r="K3728">
        <v>27.647843032207899</v>
      </c>
      <c r="L3728">
        <v>17.9094382627997</v>
      </c>
      <c r="M3728">
        <v>73.444227810244996</v>
      </c>
      <c r="N3728">
        <v>1.0956019931872401</v>
      </c>
      <c r="O3728">
        <v>8.3568605307735808</v>
      </c>
      <c r="P3728">
        <v>535.90664272890399</v>
      </c>
      <c r="Q3728">
        <v>0.22461744993441199</v>
      </c>
    </row>
    <row r="3729" spans="1:17" hidden="1" x14ac:dyDescent="0.3">
      <c r="A3729" t="s">
        <v>7688</v>
      </c>
      <c r="B3729" t="s">
        <v>7689</v>
      </c>
      <c r="C3729" t="str">
        <f>IFERROR(VLOOKUP(Table1[[#This Row],[Ticker]],[1]!Table2[[Symbol]:[Industry]],2,FALSE),"-")</f>
        <v>-</v>
      </c>
      <c r="D3729" t="s">
        <v>474</v>
      </c>
      <c r="E3729">
        <v>34.540253370000002</v>
      </c>
      <c r="F3729">
        <v>113.05</v>
      </c>
      <c r="G3729">
        <v>-49.420853909660899</v>
      </c>
      <c r="H3729">
        <v>-1.4796746583489</v>
      </c>
      <c r="I3729">
        <v>-34.473668732326601</v>
      </c>
      <c r="J3729">
        <v>-6.5365576863001298</v>
      </c>
      <c r="K3729">
        <v>118.615553572667</v>
      </c>
      <c r="L3729">
        <v>126.609579998858</v>
      </c>
      <c r="M3729">
        <v>60.206601682005797</v>
      </c>
      <c r="N3729">
        <v>3.27850844614998</v>
      </c>
      <c r="O3729">
        <v>76.912870411322402</v>
      </c>
      <c r="P3729">
        <v>9.4915254237288202</v>
      </c>
      <c r="Q3729">
        <v>7.4647346221779001E-2</v>
      </c>
    </row>
    <row r="3730" spans="1:17" hidden="1" x14ac:dyDescent="0.3">
      <c r="A3730" t="s">
        <v>7690</v>
      </c>
      <c r="B3730" t="s">
        <v>7691</v>
      </c>
      <c r="C3730" t="str">
        <f>IFERROR(VLOOKUP(Table1[[#This Row],[Ticker]],[1]!Table2[[Symbol]:[Industry]],2,FALSE),"-")</f>
        <v>-</v>
      </c>
      <c r="D3730" t="s">
        <v>627</v>
      </c>
      <c r="E3730">
        <v>34.538663012000001</v>
      </c>
      <c r="F3730">
        <v>1.1599999999999999</v>
      </c>
      <c r="G3730">
        <v>-6.9282668081042003</v>
      </c>
      <c r="H3730">
        <v>15.529754217635199</v>
      </c>
      <c r="I3730">
        <v>-19.666079908594298</v>
      </c>
      <c r="J3730">
        <v>10.4249975780074</v>
      </c>
      <c r="K3730">
        <v>1.1075241353501</v>
      </c>
      <c r="L3730">
        <v>1.1169310673703201</v>
      </c>
      <c r="M3730">
        <v>76.973094596075498</v>
      </c>
      <c r="N3730">
        <v>1.61064086841418</v>
      </c>
      <c r="O3730">
        <v>81.034482758620697</v>
      </c>
      <c r="P3730">
        <v>36.470588235294102</v>
      </c>
      <c r="Q3730">
        <v>3.8305060012508003E-2</v>
      </c>
    </row>
    <row r="3731" spans="1:17" hidden="1" x14ac:dyDescent="0.3">
      <c r="A3731" t="s">
        <v>7692</v>
      </c>
      <c r="B3731" t="s">
        <v>7693</v>
      </c>
      <c r="C3731" t="str">
        <f>IFERROR(VLOOKUP(Table1[[#This Row],[Ticker]],[1]!Table2[[Symbol]:[Industry]],2,FALSE),"-")</f>
        <v>-</v>
      </c>
      <c r="D3731" t="s">
        <v>627</v>
      </c>
      <c r="E3731">
        <v>34.459420520000002</v>
      </c>
      <c r="F3731">
        <v>32.01</v>
      </c>
      <c r="G3731">
        <v>-29.002279965998898</v>
      </c>
      <c r="H3731">
        <v>-13.3001694514126</v>
      </c>
      <c r="I3731">
        <v>-34.392909176886903</v>
      </c>
      <c r="J3731">
        <v>-6.4371179103897704</v>
      </c>
      <c r="K3731">
        <v>36.890987980806599</v>
      </c>
      <c r="L3731">
        <v>37.175567668188002</v>
      </c>
      <c r="M3731">
        <v>16.199048482070499</v>
      </c>
      <c r="N3731">
        <v>2.9399735091057502</v>
      </c>
      <c r="O3731">
        <v>72.758512964698497</v>
      </c>
      <c r="P3731">
        <v>1.6190476190476</v>
      </c>
    </row>
    <row r="3732" spans="1:17" hidden="1" x14ac:dyDescent="0.3">
      <c r="A3732" t="s">
        <v>7694</v>
      </c>
      <c r="B3732" t="s">
        <v>7695</v>
      </c>
      <c r="C3732" t="str">
        <f>IFERROR(VLOOKUP(Table1[[#This Row],[Ticker]],[1]!Table2[[Symbol]:[Industry]],2,FALSE),"-")</f>
        <v>-</v>
      </c>
      <c r="D3732" t="s">
        <v>1401</v>
      </c>
      <c r="E3732">
        <v>34.412131199999997</v>
      </c>
      <c r="F3732">
        <v>1.99</v>
      </c>
      <c r="G3732">
        <v>80.440154244527307</v>
      </c>
      <c r="H3732">
        <v>35.308928023079702</v>
      </c>
      <c r="I3732">
        <v>-1.9105243530387399</v>
      </c>
      <c r="J3732">
        <v>-1.9926274381445199</v>
      </c>
      <c r="K3732">
        <v>1.7126204693065901</v>
      </c>
      <c r="L3732">
        <v>1.4669764385358901</v>
      </c>
      <c r="M3732">
        <v>75.654302521075806</v>
      </c>
      <c r="N3732">
        <v>1.1294412817167001</v>
      </c>
      <c r="O3732">
        <v>17.587939698492399</v>
      </c>
      <c r="P3732">
        <v>206.15384615384599</v>
      </c>
      <c r="Q3732">
        <v>9.6392986350835E-2</v>
      </c>
    </row>
    <row r="3733" spans="1:17" hidden="1" x14ac:dyDescent="0.3">
      <c r="A3733" t="s">
        <v>7696</v>
      </c>
      <c r="B3733" t="s">
        <v>7697</v>
      </c>
      <c r="C3733" t="str">
        <f>IFERROR(VLOOKUP(Table1[[#This Row],[Ticker]],[1]!Table2[[Symbol]:[Industry]],2,FALSE),"-")</f>
        <v>-</v>
      </c>
      <c r="D3733" t="s">
        <v>405</v>
      </c>
      <c r="E3733">
        <v>34.397587387999998</v>
      </c>
      <c r="F3733">
        <v>13.34</v>
      </c>
      <c r="G3733">
        <v>-43.465858381650001</v>
      </c>
      <c r="H3733">
        <v>-0.18890747475573999</v>
      </c>
      <c r="I3733">
        <v>-33.995491673300101</v>
      </c>
      <c r="J3733">
        <v>-1.9175100672525101</v>
      </c>
      <c r="K3733">
        <v>13.630108521031801</v>
      </c>
      <c r="L3733">
        <v>14.377469281730599</v>
      </c>
      <c r="M3733">
        <v>52.857749973864998</v>
      </c>
      <c r="N3733">
        <v>0.62803900776983101</v>
      </c>
      <c r="O3733">
        <v>82.158920539730104</v>
      </c>
      <c r="P3733">
        <v>11.538461538461499</v>
      </c>
      <c r="Q3733">
        <v>1.450190329046E-2</v>
      </c>
    </row>
    <row r="3734" spans="1:17" hidden="1" x14ac:dyDescent="0.3">
      <c r="A3734" t="s">
        <v>7698</v>
      </c>
      <c r="B3734" t="s">
        <v>7699</v>
      </c>
      <c r="C3734" t="str">
        <f>IFERROR(VLOOKUP(Table1[[#This Row],[Ticker]],[1]!Table2[[Symbol]:[Industry]],2,FALSE),"-")</f>
        <v>-</v>
      </c>
      <c r="D3734" t="s">
        <v>474</v>
      </c>
      <c r="E3734">
        <v>34.277914287000002</v>
      </c>
      <c r="F3734">
        <v>5.14</v>
      </c>
      <c r="G3734">
        <v>-65.576739842542096</v>
      </c>
      <c r="H3734">
        <v>-12.015418382149001</v>
      </c>
      <c r="I3734">
        <v>-48.216079908594203</v>
      </c>
      <c r="J3734">
        <v>-3.3984356457390699</v>
      </c>
      <c r="K3734">
        <v>5.7595479061142001</v>
      </c>
      <c r="L3734">
        <v>8.2917079294577007</v>
      </c>
      <c r="M3734">
        <v>31.331071778368599</v>
      </c>
      <c r="N3734">
        <v>0.252316195882415</v>
      </c>
      <c r="O3734">
        <v>114.007782101167</v>
      </c>
      <c r="P3734">
        <v>2.8</v>
      </c>
      <c r="Q3734">
        <v>-0.22598769046805001</v>
      </c>
    </row>
    <row r="3735" spans="1:17" hidden="1" x14ac:dyDescent="0.3">
      <c r="A3735" t="s">
        <v>7700</v>
      </c>
      <c r="B3735" t="s">
        <v>7701</v>
      </c>
      <c r="C3735" t="str">
        <f>IFERROR(VLOOKUP(Table1[[#This Row],[Ticker]],[1]!Table2[[Symbol]:[Industry]],2,FALSE),"-")</f>
        <v>-</v>
      </c>
      <c r="D3735" t="s">
        <v>21</v>
      </c>
      <c r="E3735">
        <v>34.257599999999996</v>
      </c>
      <c r="F3735">
        <v>116.25</v>
      </c>
      <c r="G3735">
        <v>-46.586721455360603</v>
      </c>
      <c r="H3735">
        <v>-20.292047599970001</v>
      </c>
      <c r="I3735">
        <v>-28.5916210341354</v>
      </c>
      <c r="J3735">
        <v>-5.5194518148253202</v>
      </c>
      <c r="K3735">
        <v>138.82861620274201</v>
      </c>
      <c r="L3735">
        <v>149.01374643570301</v>
      </c>
      <c r="M3735">
        <v>30.065245884139699</v>
      </c>
      <c r="N3735">
        <v>0.79801358062227601</v>
      </c>
      <c r="O3735">
        <v>76.344086021505305</v>
      </c>
      <c r="P3735">
        <v>12.9737609329446</v>
      </c>
    </row>
    <row r="3736" spans="1:17" hidden="1" x14ac:dyDescent="0.3">
      <c r="A3736" t="s">
        <v>7702</v>
      </c>
      <c r="B3736" t="s">
        <v>7703</v>
      </c>
      <c r="C3736" t="str">
        <f>IFERROR(VLOOKUP(Table1[[#This Row],[Ticker]],[1]!Table2[[Symbol]:[Industry]],2,FALSE),"-")</f>
        <v>-</v>
      </c>
      <c r="D3736" t="s">
        <v>54</v>
      </c>
      <c r="E3736">
        <v>34.040607699999903</v>
      </c>
      <c r="F3736">
        <v>5.5</v>
      </c>
      <c r="G3736">
        <v>-5.5931859894901201</v>
      </c>
      <c r="H3736">
        <v>-1.87035303188851</v>
      </c>
      <c r="I3736">
        <v>-12.2495918825592</v>
      </c>
      <c r="J3736">
        <v>1.0670674632677399</v>
      </c>
      <c r="K3736">
        <v>3.84060084798248</v>
      </c>
      <c r="L3736">
        <v>2.670549716824</v>
      </c>
      <c r="M3736">
        <v>38.443217552922597</v>
      </c>
      <c r="N3736">
        <v>1</v>
      </c>
      <c r="Q3736">
        <v>2.0202940921462999E-2</v>
      </c>
    </row>
    <row r="3737" spans="1:17" hidden="1" x14ac:dyDescent="0.3">
      <c r="A3737" t="s">
        <v>7704</v>
      </c>
      <c r="B3737" t="s">
        <v>7705</v>
      </c>
      <c r="C3737" t="str">
        <f>IFERROR(VLOOKUP(Table1[[#This Row],[Ticker]],[1]!Table2[[Symbol]:[Industry]],2,FALSE),"-")</f>
        <v>-</v>
      </c>
      <c r="D3737" t="s">
        <v>950</v>
      </c>
      <c r="E3737">
        <v>33.936973600000002</v>
      </c>
      <c r="F3737">
        <v>1.65</v>
      </c>
      <c r="G3737">
        <v>-3.4696201915628602</v>
      </c>
      <c r="H3737">
        <v>-2.5632578883218402</v>
      </c>
      <c r="I3737">
        <v>-3.19455672978635</v>
      </c>
      <c r="J3737">
        <v>-6.4321299502934401</v>
      </c>
      <c r="K3737">
        <v>1.62649659389199</v>
      </c>
      <c r="L3737">
        <v>1.5996264833815701</v>
      </c>
      <c r="M3737">
        <v>43.962030904872002</v>
      </c>
      <c r="N3737">
        <v>1.08013903489972</v>
      </c>
      <c r="O3737">
        <v>19.999999999999901</v>
      </c>
      <c r="P3737">
        <v>49.999999999999901</v>
      </c>
      <c r="Q3737">
        <v>-7.2618011141394004E-2</v>
      </c>
    </row>
    <row r="3738" spans="1:17" hidden="1" x14ac:dyDescent="0.3">
      <c r="A3738" t="s">
        <v>7706</v>
      </c>
      <c r="B3738" t="s">
        <v>7707</v>
      </c>
      <c r="C3738" t="str">
        <f>IFERROR(VLOOKUP(Table1[[#This Row],[Ticker]],[1]!Table2[[Symbol]:[Industry]],2,FALSE),"-")</f>
        <v>-</v>
      </c>
      <c r="D3738" t="s">
        <v>51</v>
      </c>
      <c r="E3738">
        <v>33.936500000000002</v>
      </c>
      <c r="F3738">
        <v>4.1100000000000003</v>
      </c>
      <c r="G3738">
        <v>372.185982229123</v>
      </c>
      <c r="H3738">
        <v>109.81873194464799</v>
      </c>
      <c r="I3738">
        <v>271.646069624115</v>
      </c>
      <c r="J3738">
        <v>9.0604933168422406</v>
      </c>
      <c r="K3738">
        <v>2.7002210982261001</v>
      </c>
      <c r="L3738">
        <v>1.8047290862288801</v>
      </c>
      <c r="M3738">
        <v>99.084241529032795</v>
      </c>
      <c r="N3738">
        <v>1.7111361178169799</v>
      </c>
      <c r="O3738">
        <v>15.815085158150801</v>
      </c>
      <c r="P3738">
        <v>413.75</v>
      </c>
      <c r="Q3738">
        <v>8.9406092643248003E-2</v>
      </c>
    </row>
    <row r="3739" spans="1:17" hidden="1" x14ac:dyDescent="0.3">
      <c r="A3739" t="s">
        <v>7708</v>
      </c>
      <c r="B3739" t="s">
        <v>7709</v>
      </c>
      <c r="C3739" t="str">
        <f>IFERROR(VLOOKUP(Table1[[#This Row],[Ticker]],[1]!Table2[[Symbol]:[Industry]],2,FALSE),"-")</f>
        <v>-</v>
      </c>
      <c r="D3739" t="s">
        <v>127</v>
      </c>
      <c r="E3739">
        <v>33.863700000000001</v>
      </c>
      <c r="F3739">
        <v>58.95</v>
      </c>
      <c r="G3739">
        <v>-44.213386081106798</v>
      </c>
      <c r="H3739">
        <v>4.4278417384367001</v>
      </c>
      <c r="I3739">
        <v>-23.484947833122501</v>
      </c>
      <c r="J3739">
        <v>2.33248993274748</v>
      </c>
      <c r="K3739">
        <v>59.748443557595202</v>
      </c>
      <c r="L3739">
        <v>61.701707747252598</v>
      </c>
      <c r="M3739">
        <v>62.017153416331404</v>
      </c>
      <c r="N3739">
        <v>0.78749999999999998</v>
      </c>
      <c r="O3739">
        <v>103.47752332485101</v>
      </c>
      <c r="P3739">
        <v>24.105263157894701</v>
      </c>
    </row>
    <row r="3740" spans="1:17" hidden="1" x14ac:dyDescent="0.3">
      <c r="A3740" t="s">
        <v>7710</v>
      </c>
      <c r="B3740" t="s">
        <v>7711</v>
      </c>
      <c r="C3740" t="str">
        <f>IFERROR(VLOOKUP(Table1[[#This Row],[Ticker]],[1]!Table2[[Symbol]:[Industry]],2,FALSE),"-")</f>
        <v>-</v>
      </c>
      <c r="D3740" t="s">
        <v>1731</v>
      </c>
      <c r="E3740">
        <v>33.827949500000003</v>
      </c>
      <c r="F3740">
        <v>34.24</v>
      </c>
      <c r="G3740">
        <v>-16.697571960749499</v>
      </c>
      <c r="H3740">
        <v>2.4847952930646602</v>
      </c>
      <c r="I3740">
        <v>-1.65701841992114</v>
      </c>
      <c r="J3740">
        <v>-4.9785429311022797</v>
      </c>
      <c r="K3740">
        <v>33.390560733313798</v>
      </c>
      <c r="L3740">
        <v>29.346635203431699</v>
      </c>
      <c r="M3740">
        <v>43.672046798799897</v>
      </c>
      <c r="N3740">
        <v>0.31175471019555201</v>
      </c>
      <c r="O3740">
        <v>16.764018691588699</v>
      </c>
      <c r="P3740">
        <v>68.669950738916199</v>
      </c>
      <c r="Q3740">
        <v>0.12321031629093999</v>
      </c>
    </row>
    <row r="3741" spans="1:17" hidden="1" x14ac:dyDescent="0.3">
      <c r="A3741" t="s">
        <v>7712</v>
      </c>
      <c r="B3741" t="s">
        <v>7713</v>
      </c>
      <c r="C3741" t="str">
        <f>IFERROR(VLOOKUP(Table1[[#This Row],[Ticker]],[1]!Table2[[Symbol]:[Industry]],2,FALSE),"-")</f>
        <v>-</v>
      </c>
      <c r="E3741">
        <v>33.692529149999999</v>
      </c>
      <c r="F3741">
        <v>50.11</v>
      </c>
      <c r="G3741">
        <v>256.42800849553902</v>
      </c>
      <c r="H3741">
        <v>5.1983841207110704</v>
      </c>
      <c r="I3741">
        <v>-14.095447792379099</v>
      </c>
      <c r="J3741">
        <v>4.9851814441346498</v>
      </c>
      <c r="K3741">
        <v>43.528131735767197</v>
      </c>
      <c r="L3741">
        <v>36.700141306494501</v>
      </c>
      <c r="M3741">
        <v>87.276156898971607</v>
      </c>
      <c r="N3741">
        <v>3.1675958584594301</v>
      </c>
      <c r="O3741">
        <v>12.8916383955298</v>
      </c>
      <c r="P3741">
        <v>285.461538461538</v>
      </c>
      <c r="Q3741">
        <v>0.102418279353492</v>
      </c>
    </row>
    <row r="3742" spans="1:17" hidden="1" x14ac:dyDescent="0.3">
      <c r="A3742" t="s">
        <v>7714</v>
      </c>
      <c r="B3742" t="s">
        <v>7715</v>
      </c>
      <c r="C3742" t="str">
        <f>IFERROR(VLOOKUP(Table1[[#This Row],[Ticker]],[1]!Table2[[Symbol]:[Industry]],2,FALSE),"-")</f>
        <v>-</v>
      </c>
      <c r="D3742" t="s">
        <v>538</v>
      </c>
      <c r="E3742">
        <v>33.659999999999997</v>
      </c>
      <c r="F3742">
        <v>111</v>
      </c>
      <c r="G3742">
        <v>44.403970034000999</v>
      </c>
      <c r="H3742">
        <v>-2.8388310805616999</v>
      </c>
      <c r="I3742">
        <v>-24.370841813356101</v>
      </c>
      <c r="J3742">
        <v>0.32491417517172699</v>
      </c>
      <c r="K3742">
        <v>114.280590682991</v>
      </c>
      <c r="L3742">
        <v>111.779119253888</v>
      </c>
      <c r="M3742">
        <v>7.2324154976260002E-3</v>
      </c>
      <c r="N3742">
        <v>1.00826446280991</v>
      </c>
      <c r="O3742">
        <v>25.135135135135101</v>
      </c>
      <c r="P3742">
        <v>73.4375</v>
      </c>
    </row>
    <row r="3743" spans="1:17" hidden="1" x14ac:dyDescent="0.3">
      <c r="A3743" t="s">
        <v>7716</v>
      </c>
      <c r="B3743" t="s">
        <v>7717</v>
      </c>
      <c r="C3743" t="str">
        <f>IFERROR(VLOOKUP(Table1[[#This Row],[Ticker]],[1]!Table2[[Symbol]:[Industry]],2,FALSE),"-")</f>
        <v>-</v>
      </c>
      <c r="D3743" t="s">
        <v>54</v>
      </c>
      <c r="E3743">
        <v>33.499766403999999</v>
      </c>
      <c r="F3743">
        <v>20.64</v>
      </c>
      <c r="G3743">
        <v>-7.9067694026186501</v>
      </c>
      <c r="H3743">
        <v>-12.854293122763901</v>
      </c>
      <c r="I3743">
        <v>-0.53549422529711599</v>
      </c>
      <c r="J3743">
        <v>3.4296983899658402</v>
      </c>
      <c r="K3743">
        <v>20.716647384202499</v>
      </c>
      <c r="L3743">
        <v>18.956036415322799</v>
      </c>
      <c r="M3743">
        <v>41.249217618402199</v>
      </c>
      <c r="N3743">
        <v>0.64403879263680197</v>
      </c>
      <c r="O3743">
        <v>21.075581395348799</v>
      </c>
      <c r="P3743">
        <v>69.180327868852402</v>
      </c>
      <c r="Q3743">
        <v>5.4842402843566999E-2</v>
      </c>
    </row>
    <row r="3744" spans="1:17" hidden="1" x14ac:dyDescent="0.3">
      <c r="A3744" t="s">
        <v>7718</v>
      </c>
      <c r="B3744" t="s">
        <v>7719</v>
      </c>
      <c r="C3744" t="str">
        <f>IFERROR(VLOOKUP(Table1[[#This Row],[Ticker]],[1]!Table2[[Symbol]:[Industry]],2,FALSE),"-")</f>
        <v>-</v>
      </c>
      <c r="D3744" t="s">
        <v>517</v>
      </c>
      <c r="E3744">
        <v>33.434199999999997</v>
      </c>
      <c r="F3744">
        <v>4.45</v>
      </c>
      <c r="K3744">
        <v>4.2784012200506201</v>
      </c>
      <c r="L3744">
        <v>4.6367428745490402</v>
      </c>
      <c r="M3744">
        <v>37.211772227299498</v>
      </c>
      <c r="N3744">
        <v>1</v>
      </c>
      <c r="Q3744">
        <v>4.2811073451381999E-2</v>
      </c>
    </row>
    <row r="3745" spans="1:17" hidden="1" x14ac:dyDescent="0.3">
      <c r="A3745" t="s">
        <v>7720</v>
      </c>
      <c r="B3745" t="s">
        <v>7721</v>
      </c>
      <c r="C3745" t="str">
        <f>IFERROR(VLOOKUP(Table1[[#This Row],[Ticker]],[1]!Table2[[Symbol]:[Industry]],2,FALSE),"-")</f>
        <v>-</v>
      </c>
      <c r="D3745" t="s">
        <v>127</v>
      </c>
      <c r="E3745">
        <v>33.41400952</v>
      </c>
      <c r="F3745">
        <v>3.74</v>
      </c>
      <c r="G3745">
        <v>6.9664700340010599</v>
      </c>
      <c r="H3745">
        <v>1.9001799084492701</v>
      </c>
      <c r="I3745">
        <v>-33.729237803331102</v>
      </c>
      <c r="J3745">
        <v>-16.770429505537798</v>
      </c>
      <c r="K3745">
        <v>3.69072805993533</v>
      </c>
      <c r="L3745">
        <v>3.7743335052635101</v>
      </c>
      <c r="M3745">
        <v>46.199622641939598</v>
      </c>
      <c r="N3745">
        <v>1.1254954993478401</v>
      </c>
      <c r="O3745">
        <v>71.122994652406405</v>
      </c>
      <c r="P3745">
        <v>36</v>
      </c>
      <c r="Q3745">
        <v>0.117739498774458</v>
      </c>
    </row>
    <row r="3746" spans="1:17" hidden="1" x14ac:dyDescent="0.3">
      <c r="A3746" t="s">
        <v>7722</v>
      </c>
      <c r="B3746" t="s">
        <v>7723</v>
      </c>
      <c r="C3746" t="str">
        <f>IFERROR(VLOOKUP(Table1[[#This Row],[Ticker]],[1]!Table2[[Symbol]:[Industry]],2,FALSE),"-")</f>
        <v>-</v>
      </c>
      <c r="D3746" t="s">
        <v>1351</v>
      </c>
      <c r="E3746">
        <v>33.383835869999999</v>
      </c>
      <c r="F3746">
        <v>8.27</v>
      </c>
      <c r="G3746">
        <v>67.871231938762904</v>
      </c>
      <c r="H3746">
        <v>-12.4443832696239</v>
      </c>
      <c r="I3746">
        <v>-10.744062688422099</v>
      </c>
      <c r="J3746">
        <v>-11.7420714707612</v>
      </c>
      <c r="K3746">
        <v>8.8746399422064197</v>
      </c>
      <c r="L3746">
        <v>8.4101763248405508</v>
      </c>
      <c r="M3746">
        <v>33.879267051775798</v>
      </c>
      <c r="N3746">
        <v>0.94884240697239397</v>
      </c>
      <c r="O3746">
        <v>39.056831922611799</v>
      </c>
      <c r="P3746">
        <v>106.74999999999901</v>
      </c>
      <c r="Q3746">
        <v>7.7543889607420993E-2</v>
      </c>
    </row>
    <row r="3747" spans="1:17" hidden="1" x14ac:dyDescent="0.3">
      <c r="A3747" t="s">
        <v>7724</v>
      </c>
      <c r="B3747" t="s">
        <v>7725</v>
      </c>
      <c r="C3747" t="str">
        <f>IFERROR(VLOOKUP(Table1[[#This Row],[Ticker]],[1]!Table2[[Symbol]:[Industry]],2,FALSE),"-")</f>
        <v>-</v>
      </c>
      <c r="D3747" t="s">
        <v>225</v>
      </c>
      <c r="E3747">
        <v>33.378143039999998</v>
      </c>
      <c r="F3747">
        <v>84.1</v>
      </c>
      <c r="G3747">
        <v>-28.914482346951299</v>
      </c>
      <c r="H3747">
        <v>-5.1314119354292496</v>
      </c>
      <c r="I3747">
        <v>-12.9394526896593</v>
      </c>
      <c r="J3747">
        <v>-0.14749551121176899</v>
      </c>
      <c r="K3747">
        <v>83.626046248713493</v>
      </c>
      <c r="L3747">
        <v>82.219873006942606</v>
      </c>
      <c r="M3747">
        <v>49.118906911203901</v>
      </c>
      <c r="N3747">
        <v>2.1228008816807198</v>
      </c>
      <c r="O3747">
        <v>28.596908442330498</v>
      </c>
      <c r="P3747">
        <v>15.8402203856749</v>
      </c>
      <c r="Q3747">
        <v>-5.9286843039623997E-2</v>
      </c>
    </row>
    <row r="3748" spans="1:17" hidden="1" x14ac:dyDescent="0.3">
      <c r="A3748" t="s">
        <v>7726</v>
      </c>
      <c r="B3748" t="s">
        <v>7727</v>
      </c>
      <c r="C3748" t="str">
        <f>IFERROR(VLOOKUP(Table1[[#This Row],[Ticker]],[1]!Table2[[Symbol]:[Industry]],2,FALSE),"-")</f>
        <v>-</v>
      </c>
      <c r="D3748" t="s">
        <v>1665</v>
      </c>
      <c r="E3748">
        <v>33.36</v>
      </c>
      <c r="F3748">
        <v>40.75</v>
      </c>
      <c r="G3748">
        <v>-31.7781600375979</v>
      </c>
      <c r="H3748">
        <v>-1.50566082615857</v>
      </c>
      <c r="I3748">
        <v>-24.109618503563901</v>
      </c>
      <c r="J3748">
        <v>5.3078168041614901E-2</v>
      </c>
      <c r="K3748">
        <v>41.118039995650101</v>
      </c>
      <c r="L3748">
        <v>42.928583759281999</v>
      </c>
      <c r="M3748">
        <v>54.5209820886828</v>
      </c>
      <c r="N3748">
        <v>0.79618241890841601</v>
      </c>
      <c r="O3748">
        <v>44.049079754601202</v>
      </c>
      <c r="P3748">
        <v>13.1944444444444</v>
      </c>
      <c r="Q3748">
        <v>2.8430750592632999E-2</v>
      </c>
    </row>
    <row r="3749" spans="1:17" hidden="1" x14ac:dyDescent="0.3">
      <c r="A3749" t="s">
        <v>7728</v>
      </c>
      <c r="B3749" t="s">
        <v>7729</v>
      </c>
      <c r="C3749" t="str">
        <f>IFERROR(VLOOKUP(Table1[[#This Row],[Ticker]],[1]!Table2[[Symbol]:[Industry]],2,FALSE),"-")</f>
        <v>-</v>
      </c>
      <c r="D3749" t="s">
        <v>281</v>
      </c>
      <c r="E3749">
        <v>33.328733999999997</v>
      </c>
      <c r="F3749">
        <v>32.01</v>
      </c>
      <c r="G3749">
        <v>-46.6821021296212</v>
      </c>
      <c r="H3749">
        <v>-0.30028177894366398</v>
      </c>
      <c r="I3749">
        <v>-18.6776240046974</v>
      </c>
      <c r="J3749">
        <v>0.96321204751215395</v>
      </c>
      <c r="K3749">
        <v>31.300695629189399</v>
      </c>
      <c r="L3749">
        <v>32.539909078628703</v>
      </c>
      <c r="M3749">
        <v>57.705949665179098</v>
      </c>
      <c r="N3749">
        <v>9.9080384332856694E-2</v>
      </c>
      <c r="O3749">
        <v>37.3008434864105</v>
      </c>
      <c r="P3749">
        <v>28.04</v>
      </c>
      <c r="Q3749">
        <v>-4.9426272505305999E-2</v>
      </c>
    </row>
    <row r="3750" spans="1:17" hidden="1" x14ac:dyDescent="0.3">
      <c r="A3750" t="s">
        <v>7730</v>
      </c>
      <c r="B3750" t="s">
        <v>7731</v>
      </c>
      <c r="C3750" t="str">
        <f>IFERROR(VLOOKUP(Table1[[#This Row],[Ticker]],[1]!Table2[[Symbol]:[Industry]],2,FALSE),"-")</f>
        <v>-</v>
      </c>
      <c r="D3750" t="s">
        <v>2686</v>
      </c>
      <c r="E3750">
        <v>33.245780000000003</v>
      </c>
      <c r="F3750">
        <v>4.38</v>
      </c>
      <c r="G3750">
        <v>-25.7316431735461</v>
      </c>
      <c r="H3750">
        <v>13.883171790938601</v>
      </c>
      <c r="I3750">
        <v>-23.4416896646918</v>
      </c>
      <c r="J3750">
        <v>-1.01614217668375</v>
      </c>
      <c r="K3750">
        <v>4.4784896731798698</v>
      </c>
      <c r="L3750">
        <v>4.7162864808535501</v>
      </c>
      <c r="M3750">
        <v>52.612112551738598</v>
      </c>
      <c r="N3750">
        <v>2.4812943959074398</v>
      </c>
      <c r="O3750">
        <v>70.091324200913206</v>
      </c>
      <c r="P3750">
        <v>33.536585365853597</v>
      </c>
      <c r="Q3750">
        <v>1.3519388342388999E-2</v>
      </c>
    </row>
    <row r="3751" spans="1:17" hidden="1" x14ac:dyDescent="0.3">
      <c r="A3751" t="s">
        <v>7732</v>
      </c>
      <c r="B3751" t="s">
        <v>7733</v>
      </c>
      <c r="C3751" t="str">
        <f>IFERROR(VLOOKUP(Table1[[#This Row],[Ticker]],[1]!Table2[[Symbol]:[Industry]],2,FALSE),"-")</f>
        <v>-</v>
      </c>
      <c r="D3751" t="s">
        <v>2332</v>
      </c>
      <c r="E3751">
        <v>33.149467999999999</v>
      </c>
      <c r="F3751">
        <v>723.6</v>
      </c>
      <c r="G3751">
        <v>440.73024956156002</v>
      </c>
      <c r="H3751">
        <v>-30.878963628426199</v>
      </c>
      <c r="I3751">
        <v>-0.34956301984312199</v>
      </c>
      <c r="J3751">
        <v>-16.552970541440299</v>
      </c>
      <c r="K3751">
        <v>851.318218269162</v>
      </c>
      <c r="L3751">
        <v>667.69677978957395</v>
      </c>
      <c r="M3751">
        <v>22.217409516383199</v>
      </c>
      <c r="N3751">
        <v>4.4957676413291097</v>
      </c>
      <c r="O3751">
        <v>65.837479270315001</v>
      </c>
      <c r="P3751">
        <v>499.75134687111398</v>
      </c>
      <c r="Q3751">
        <v>0.39569410117898102</v>
      </c>
    </row>
    <row r="3752" spans="1:17" hidden="1" x14ac:dyDescent="0.3">
      <c r="A3752" t="s">
        <v>7734</v>
      </c>
      <c r="B3752" t="s">
        <v>7735</v>
      </c>
      <c r="C3752" t="str">
        <f>IFERROR(VLOOKUP(Table1[[#This Row],[Ticker]],[1]!Table2[[Symbol]:[Industry]],2,FALSE),"-")</f>
        <v>-</v>
      </c>
      <c r="E3752">
        <v>33.109301539999997</v>
      </c>
      <c r="F3752">
        <v>464</v>
      </c>
      <c r="G3752">
        <v>763.274162341693</v>
      </c>
      <c r="H3752">
        <v>11.9470795355588</v>
      </c>
      <c r="I3752">
        <v>102.797200072848</v>
      </c>
      <c r="J3752">
        <v>7.6304481473723698</v>
      </c>
      <c r="K3752">
        <v>407.60926758641301</v>
      </c>
      <c r="L3752">
        <v>268.573950909188</v>
      </c>
      <c r="M3752">
        <v>52.755397603112002</v>
      </c>
      <c r="N3752">
        <v>0.67823253782980297</v>
      </c>
      <c r="O3752">
        <v>10.9590517241379</v>
      </c>
      <c r="P3752">
        <v>792.30769230769204</v>
      </c>
    </row>
    <row r="3753" spans="1:17" hidden="1" x14ac:dyDescent="0.3">
      <c r="A3753" t="s">
        <v>7736</v>
      </c>
      <c r="B3753" t="s">
        <v>7737</v>
      </c>
      <c r="C3753" t="str">
        <f>IFERROR(VLOOKUP(Table1[[#This Row],[Ticker]],[1]!Table2[[Symbol]:[Industry]],2,FALSE),"-")</f>
        <v>-</v>
      </c>
      <c r="D3753" t="s">
        <v>627</v>
      </c>
      <c r="E3753">
        <v>33.104399999999998</v>
      </c>
      <c r="F3753">
        <v>166.65</v>
      </c>
      <c r="G3753">
        <v>-14.8896943495605</v>
      </c>
      <c r="H3753">
        <v>-1.7358268347324799</v>
      </c>
      <c r="I3753">
        <v>-26.141293583807901</v>
      </c>
      <c r="J3753">
        <v>0.56733841759597203</v>
      </c>
      <c r="K3753">
        <v>163.57413889674399</v>
      </c>
      <c r="L3753">
        <v>162.86883746636099</v>
      </c>
      <c r="M3753">
        <v>67.915499911100198</v>
      </c>
      <c r="N3753">
        <v>0.63183076801525695</v>
      </c>
      <c r="O3753">
        <v>31.1131113111311</v>
      </c>
      <c r="P3753">
        <v>29.739198131568699</v>
      </c>
      <c r="Q3753">
        <v>-7.0759725258590003E-3</v>
      </c>
    </row>
    <row r="3754" spans="1:17" hidden="1" x14ac:dyDescent="0.3">
      <c r="A3754" t="s">
        <v>7738</v>
      </c>
      <c r="B3754" t="s">
        <v>7739</v>
      </c>
      <c r="C3754" t="str">
        <f>IFERROR(VLOOKUP(Table1[[#This Row],[Ticker]],[1]!Table2[[Symbol]:[Industry]],2,FALSE),"-")</f>
        <v>-</v>
      </c>
      <c r="D3754" t="s">
        <v>410</v>
      </c>
      <c r="E3754">
        <v>33.087600000000002</v>
      </c>
      <c r="F3754">
        <v>26.5</v>
      </c>
      <c r="G3754">
        <v>-43.549658998257001</v>
      </c>
      <c r="H3754">
        <v>11.787931641694501</v>
      </c>
      <c r="I3754">
        <v>-34.524903438006</v>
      </c>
      <c r="J3754">
        <v>-0.58417673391918201</v>
      </c>
      <c r="K3754">
        <v>27.884630231484699</v>
      </c>
      <c r="M3754">
        <v>46.305253452336103</v>
      </c>
      <c r="N3754">
        <v>0.98245614035087703</v>
      </c>
      <c r="O3754">
        <v>94.150943396226396</v>
      </c>
      <c r="P3754">
        <v>13.733905579399099</v>
      </c>
    </row>
    <row r="3755" spans="1:17" hidden="1" x14ac:dyDescent="0.3">
      <c r="A3755" t="s">
        <v>7740</v>
      </c>
      <c r="B3755" t="s">
        <v>7741</v>
      </c>
      <c r="C3755" t="str">
        <f>IFERROR(VLOOKUP(Table1[[#This Row],[Ticker]],[1]!Table2[[Symbol]:[Industry]],2,FALSE),"-")</f>
        <v>-</v>
      </c>
      <c r="D3755" t="s">
        <v>4575</v>
      </c>
      <c r="E3755">
        <v>33.021428700000001</v>
      </c>
      <c r="F3755">
        <v>48.5</v>
      </c>
      <c r="G3755">
        <v>-46.6905758064064</v>
      </c>
      <c r="H3755">
        <v>-10.6088741260284</v>
      </c>
      <c r="I3755">
        <v>-30.609539824206099</v>
      </c>
      <c r="J3755">
        <v>-5.4861375182329004</v>
      </c>
      <c r="K3755">
        <v>50.923732422814197</v>
      </c>
      <c r="L3755">
        <v>59.386478661070697</v>
      </c>
      <c r="M3755">
        <v>28.219132910373201</v>
      </c>
      <c r="N3755">
        <v>0.60686333534015602</v>
      </c>
      <c r="O3755">
        <v>85.154639175257699</v>
      </c>
      <c r="P3755">
        <v>11.4942528735632</v>
      </c>
    </row>
    <row r="3756" spans="1:17" hidden="1" x14ac:dyDescent="0.3">
      <c r="A3756" t="s">
        <v>7742</v>
      </c>
      <c r="B3756" t="s">
        <v>7743</v>
      </c>
      <c r="C3756" t="str">
        <f>IFERROR(VLOOKUP(Table1[[#This Row],[Ticker]],[1]!Table2[[Symbol]:[Industry]],2,FALSE),"-")</f>
        <v>-</v>
      </c>
      <c r="D3756" t="s">
        <v>225</v>
      </c>
      <c r="E3756">
        <v>32.9007024</v>
      </c>
      <c r="F3756">
        <v>25.03</v>
      </c>
      <c r="G3756">
        <v>20.3993058548965</v>
      </c>
      <c r="H3756">
        <v>-6.41162279266638</v>
      </c>
      <c r="I3756">
        <v>22.4665346466617</v>
      </c>
      <c r="J3756">
        <v>-12.107683273332301</v>
      </c>
      <c r="K3756">
        <v>26.305323854857999</v>
      </c>
      <c r="L3756">
        <v>22.2649300002339</v>
      </c>
      <c r="M3756">
        <v>29.090046951101399</v>
      </c>
      <c r="N3756">
        <v>0.25254224240385398</v>
      </c>
      <c r="O3756">
        <v>25.888933280063899</v>
      </c>
      <c r="P3756">
        <v>77.517730496453893</v>
      </c>
      <c r="Q3756">
        <v>0.10959978384567</v>
      </c>
    </row>
    <row r="3757" spans="1:17" hidden="1" x14ac:dyDescent="0.3">
      <c r="A3757" t="s">
        <v>7744</v>
      </c>
      <c r="B3757" t="s">
        <v>7745</v>
      </c>
      <c r="C3757" t="str">
        <f>IFERROR(VLOOKUP(Table1[[#This Row],[Ticker]],[1]!Table2[[Symbol]:[Industry]],2,FALSE),"-")</f>
        <v>-</v>
      </c>
      <c r="D3757" t="s">
        <v>46</v>
      </c>
      <c r="E3757">
        <v>32.860367908000001</v>
      </c>
      <c r="F3757">
        <v>23.74</v>
      </c>
      <c r="G3757">
        <v>161.89784258302001</v>
      </c>
      <c r="H3757">
        <v>88.191640741194504</v>
      </c>
      <c r="I3757">
        <v>68.755294137207201</v>
      </c>
      <c r="J3757">
        <v>28.209194576282702</v>
      </c>
      <c r="K3757">
        <v>15.162565945402999</v>
      </c>
      <c r="L3757">
        <v>12.642299154926</v>
      </c>
      <c r="M3757">
        <v>93.177645686324396</v>
      </c>
      <c r="N3757">
        <v>3.19997852259303</v>
      </c>
      <c r="O3757">
        <v>11.541701769165901</v>
      </c>
      <c r="P3757">
        <v>210.32679738562001</v>
      </c>
      <c r="Q3757">
        <v>6.3920899034429005E-2</v>
      </c>
    </row>
    <row r="3758" spans="1:17" hidden="1" x14ac:dyDescent="0.3">
      <c r="A3758" t="s">
        <v>7746</v>
      </c>
      <c r="B3758" t="s">
        <v>7747</v>
      </c>
      <c r="C3758" t="str">
        <f>IFERROR(VLOOKUP(Table1[[#This Row],[Ticker]],[1]!Table2[[Symbol]:[Industry]],2,FALSE),"-")</f>
        <v>-</v>
      </c>
      <c r="D3758" t="s">
        <v>535</v>
      </c>
      <c r="E3758">
        <v>32.814223239</v>
      </c>
      <c r="F3758">
        <v>30.37</v>
      </c>
      <c r="G3758">
        <v>214.51850623309599</v>
      </c>
      <c r="H3758">
        <v>17.7063314288865</v>
      </c>
      <c r="I3758">
        <v>-26.892678950577899</v>
      </c>
      <c r="J3758">
        <v>12.4872518375093</v>
      </c>
      <c r="K3758">
        <v>29.178739567294699</v>
      </c>
      <c r="L3758">
        <v>26.256028945589801</v>
      </c>
      <c r="M3758">
        <v>76.8228910313928</v>
      </c>
      <c r="N3758">
        <v>1.42546529192075</v>
      </c>
      <c r="O3758">
        <v>41.587092525518599</v>
      </c>
      <c r="P3758">
        <v>283.94437420985997</v>
      </c>
      <c r="Q3758">
        <v>0.21533377253584299</v>
      </c>
    </row>
    <row r="3759" spans="1:17" hidden="1" x14ac:dyDescent="0.3">
      <c r="A3759" t="s">
        <v>7748</v>
      </c>
      <c r="B3759" t="s">
        <v>7749</v>
      </c>
      <c r="C3759" t="str">
        <f>IFERROR(VLOOKUP(Table1[[#This Row],[Ticker]],[1]!Table2[[Symbol]:[Industry]],2,FALSE),"-")</f>
        <v>-</v>
      </c>
      <c r="D3759" t="s">
        <v>138</v>
      </c>
      <c r="E3759">
        <v>32.804200000000002</v>
      </c>
      <c r="F3759">
        <v>254.15</v>
      </c>
      <c r="G3759">
        <v>519.63926227494005</v>
      </c>
      <c r="H3759">
        <v>55.205541213810598</v>
      </c>
      <c r="I3759">
        <v>95.257663450621095</v>
      </c>
      <c r="J3759">
        <v>-8.3065966627448002</v>
      </c>
      <c r="K3759">
        <v>204.75055461007801</v>
      </c>
      <c r="L3759">
        <v>134.36905975129901</v>
      </c>
      <c r="M3759">
        <v>51.968493521563403</v>
      </c>
      <c r="N3759">
        <v>2.4327227654593</v>
      </c>
      <c r="O3759">
        <v>22.2112925437733</v>
      </c>
      <c r="P3759">
        <v>548.67279224093897</v>
      </c>
    </row>
    <row r="3760" spans="1:17" hidden="1" x14ac:dyDescent="0.3">
      <c r="A3760" t="s">
        <v>7750</v>
      </c>
      <c r="B3760" t="s">
        <v>7751</v>
      </c>
      <c r="C3760" t="str">
        <f>IFERROR(VLOOKUP(Table1[[#This Row],[Ticker]],[1]!Table2[[Symbol]:[Industry]],2,FALSE),"-")</f>
        <v>-</v>
      </c>
      <c r="D3760" t="s">
        <v>1210</v>
      </c>
      <c r="E3760">
        <v>32.795087199999998</v>
      </c>
      <c r="F3760">
        <v>19.920000000000002</v>
      </c>
      <c r="G3760">
        <v>-45.511517387382497</v>
      </c>
      <c r="H3760">
        <v>2.38326176512814</v>
      </c>
      <c r="I3760">
        <v>-36.580365622879903</v>
      </c>
      <c r="J3760">
        <v>-1.49788231767552</v>
      </c>
      <c r="K3760">
        <v>19.476224439487599</v>
      </c>
      <c r="L3760">
        <v>23.792699276138102</v>
      </c>
      <c r="M3760">
        <v>46.371521793914603</v>
      </c>
      <c r="N3760">
        <v>0.14028156515026199</v>
      </c>
      <c r="O3760">
        <v>112.09839357429701</v>
      </c>
      <c r="P3760">
        <v>34.051144010767104</v>
      </c>
      <c r="Q3760">
        <v>3.8998005123230001E-3</v>
      </c>
    </row>
    <row r="3761" spans="1:17" hidden="1" x14ac:dyDescent="0.3">
      <c r="A3761" t="s">
        <v>7752</v>
      </c>
      <c r="B3761" t="s">
        <v>7753</v>
      </c>
      <c r="C3761" t="str">
        <f>IFERROR(VLOOKUP(Table1[[#This Row],[Ticker]],[1]!Table2[[Symbol]:[Industry]],2,FALSE),"-")</f>
        <v>-</v>
      </c>
      <c r="D3761" t="s">
        <v>1518</v>
      </c>
      <c r="E3761">
        <v>32.791536516000001</v>
      </c>
      <c r="F3761">
        <v>4.54</v>
      </c>
      <c r="G3761">
        <v>-29.2533101857791</v>
      </c>
      <c r="H3761">
        <v>29.648228960846101</v>
      </c>
      <c r="I3761">
        <v>5.4559980134836197</v>
      </c>
      <c r="J3761">
        <v>9.8781103707036806</v>
      </c>
      <c r="K3761">
        <v>3.55841739534138</v>
      </c>
      <c r="L3761">
        <v>3.70498360785861</v>
      </c>
      <c r="M3761">
        <v>91.4103878615783</v>
      </c>
      <c r="N3761">
        <v>2.0445144616023998</v>
      </c>
      <c r="O3761">
        <v>29.9559471365638</v>
      </c>
      <c r="P3761">
        <v>62.142857142857103</v>
      </c>
      <c r="Q3761">
        <v>-4.2279782369271997E-2</v>
      </c>
    </row>
    <row r="3762" spans="1:17" hidden="1" x14ac:dyDescent="0.3">
      <c r="A3762" t="s">
        <v>7754</v>
      </c>
      <c r="B3762" t="s">
        <v>7755</v>
      </c>
      <c r="C3762" t="str">
        <f>IFERROR(VLOOKUP(Table1[[#This Row],[Ticker]],[1]!Table2[[Symbol]:[Industry]],2,FALSE),"-")</f>
        <v>-</v>
      </c>
      <c r="D3762" t="s">
        <v>46</v>
      </c>
      <c r="E3762">
        <v>32.594320719999999</v>
      </c>
      <c r="F3762">
        <v>940.8</v>
      </c>
      <c r="G3762">
        <v>57.263499736971298</v>
      </c>
      <c r="H3762">
        <v>-4.39389611175553</v>
      </c>
      <c r="I3762">
        <v>7.9100956399950499</v>
      </c>
      <c r="J3762">
        <v>-7.0429853524236199</v>
      </c>
      <c r="K3762">
        <v>918.87498110078195</v>
      </c>
      <c r="L3762">
        <v>806.597642714686</v>
      </c>
      <c r="M3762">
        <v>45.175437336299098</v>
      </c>
      <c r="N3762">
        <v>0.217910657755891</v>
      </c>
      <c r="O3762">
        <v>29.9585459183673</v>
      </c>
      <c r="P3762">
        <v>98.063157894736804</v>
      </c>
      <c r="Q3762">
        <v>0.10195312755369999</v>
      </c>
    </row>
    <row r="3763" spans="1:17" hidden="1" x14ac:dyDescent="0.3">
      <c r="A3763" t="s">
        <v>7756</v>
      </c>
      <c r="B3763" t="s">
        <v>7757</v>
      </c>
      <c r="C3763" t="str">
        <f>IFERROR(VLOOKUP(Table1[[#This Row],[Ticker]],[1]!Table2[[Symbol]:[Industry]],2,FALSE),"-")</f>
        <v>-</v>
      </c>
      <c r="D3763" t="s">
        <v>77</v>
      </c>
      <c r="E3763">
        <v>32.515214999999998</v>
      </c>
      <c r="F3763">
        <v>164.05</v>
      </c>
      <c r="G3763">
        <v>35.016470034001003</v>
      </c>
      <c r="H3763">
        <v>-37.675650725167799</v>
      </c>
      <c r="I3763">
        <v>-0.103066209964147</v>
      </c>
      <c r="J3763">
        <v>-19.088896058310599</v>
      </c>
      <c r="K3763">
        <v>242.240397277554</v>
      </c>
      <c r="L3763">
        <v>166.07156734408801</v>
      </c>
      <c r="M3763">
        <v>4.0141593645001201</v>
      </c>
      <c r="N3763">
        <v>1.15237053245805</v>
      </c>
      <c r="O3763">
        <v>131.636696129228</v>
      </c>
      <c r="P3763">
        <v>83.603805260212596</v>
      </c>
    </row>
    <row r="3764" spans="1:17" hidden="1" x14ac:dyDescent="0.3">
      <c r="A3764" t="s">
        <v>7758</v>
      </c>
      <c r="B3764" t="s">
        <v>7759</v>
      </c>
      <c r="C3764" t="str">
        <f>IFERROR(VLOOKUP(Table1[[#This Row],[Ticker]],[1]!Table2[[Symbol]:[Industry]],2,FALSE),"-")</f>
        <v>-</v>
      </c>
      <c r="D3764" t="s">
        <v>5104</v>
      </c>
      <c r="E3764">
        <v>32.416625000000003</v>
      </c>
      <c r="F3764">
        <v>59.74</v>
      </c>
      <c r="G3764">
        <v>-5.9344160158649997</v>
      </c>
      <c r="H3764">
        <v>-3.3585889179936501</v>
      </c>
      <c r="I3764">
        <v>-39.1384746551267</v>
      </c>
      <c r="J3764">
        <v>-4.91952898128927</v>
      </c>
      <c r="K3764">
        <v>60.9568803960913</v>
      </c>
      <c r="L3764">
        <v>62.547984156989102</v>
      </c>
      <c r="M3764">
        <v>52.486967054529302</v>
      </c>
      <c r="N3764">
        <v>0.70509653220707302</v>
      </c>
      <c r="O3764">
        <v>58.804820890525598</v>
      </c>
      <c r="P3764">
        <v>23.099113950133901</v>
      </c>
      <c r="Q3764">
        <v>7.6663826971995003E-2</v>
      </c>
    </row>
    <row r="3765" spans="1:17" hidden="1" x14ac:dyDescent="0.3">
      <c r="A3765" t="s">
        <v>7760</v>
      </c>
      <c r="B3765" t="s">
        <v>7761</v>
      </c>
      <c r="C3765" t="str">
        <f>IFERROR(VLOOKUP(Table1[[#This Row],[Ticker]],[1]!Table2[[Symbol]:[Industry]],2,FALSE),"-")</f>
        <v>-</v>
      </c>
      <c r="D3765" t="s">
        <v>405</v>
      </c>
      <c r="E3765">
        <v>32.378399999999999</v>
      </c>
      <c r="F3765">
        <v>59.85</v>
      </c>
      <c r="G3765">
        <v>147.92158340743899</v>
      </c>
      <c r="H3765">
        <v>1.0164786975003901</v>
      </c>
      <c r="I3765">
        <v>56.268061619457598</v>
      </c>
      <c r="J3765">
        <v>3.68932753958509</v>
      </c>
      <c r="K3765">
        <v>58.279090719084202</v>
      </c>
      <c r="L3765">
        <v>48.582724215910403</v>
      </c>
      <c r="M3765">
        <v>55.382365538444503</v>
      </c>
      <c r="N3765">
        <v>0.95930457971910199</v>
      </c>
      <c r="O3765">
        <v>42.055137844611501</v>
      </c>
      <c r="P3765">
        <v>176.955113373438</v>
      </c>
      <c r="Q3765">
        <v>0.21348149331338701</v>
      </c>
    </row>
    <row r="3766" spans="1:17" hidden="1" x14ac:dyDescent="0.3">
      <c r="A3766" t="s">
        <v>7762</v>
      </c>
      <c r="B3766" t="s">
        <v>7763</v>
      </c>
      <c r="C3766" t="str">
        <f>IFERROR(VLOOKUP(Table1[[#This Row],[Ticker]],[1]!Table2[[Symbol]:[Industry]],2,FALSE),"-")</f>
        <v>-</v>
      </c>
      <c r="D3766" t="s">
        <v>627</v>
      </c>
      <c r="E3766">
        <v>32.373899999999999</v>
      </c>
      <c r="F3766">
        <v>56.9</v>
      </c>
      <c r="G3766">
        <v>23.71814788635</v>
      </c>
      <c r="H3766">
        <v>21.440940257450499</v>
      </c>
      <c r="I3766">
        <v>21.070648558901599</v>
      </c>
      <c r="J3766">
        <v>-0.71245234322832596</v>
      </c>
      <c r="K3766">
        <v>49.436329784856802</v>
      </c>
      <c r="L3766">
        <v>45.317092212303599</v>
      </c>
      <c r="M3766">
        <v>46.750567417627998</v>
      </c>
      <c r="N3766">
        <v>0.443727556174562</v>
      </c>
      <c r="O3766">
        <v>13.8840070298769</v>
      </c>
      <c r="P3766">
        <v>83.993532740501195</v>
      </c>
      <c r="Q3766">
        <v>8.5481782968577003E-2</v>
      </c>
    </row>
    <row r="3767" spans="1:17" hidden="1" x14ac:dyDescent="0.3">
      <c r="A3767" t="s">
        <v>7764</v>
      </c>
      <c r="B3767" t="s">
        <v>7765</v>
      </c>
      <c r="C3767" t="str">
        <f>IFERROR(VLOOKUP(Table1[[#This Row],[Ticker]],[1]!Table2[[Symbol]:[Industry]],2,FALSE),"-")</f>
        <v>-</v>
      </c>
      <c r="D3767" t="s">
        <v>357</v>
      </c>
      <c r="E3767">
        <v>32.338734619999997</v>
      </c>
      <c r="F3767">
        <v>25.53</v>
      </c>
      <c r="G3767">
        <v>-4.8976910309262003</v>
      </c>
      <c r="H3767">
        <v>0.15086174662636101</v>
      </c>
      <c r="I3767">
        <v>-2.89526445795051</v>
      </c>
      <c r="J3767">
        <v>-0.69607527923808299</v>
      </c>
      <c r="K3767">
        <v>25.944747445825499</v>
      </c>
      <c r="L3767">
        <v>26.2967386119632</v>
      </c>
      <c r="M3767">
        <v>60.526079105733402</v>
      </c>
      <c r="N3767">
        <v>2.89848473979132</v>
      </c>
      <c r="O3767">
        <v>66.274970622796701</v>
      </c>
      <c r="P3767">
        <v>32.2112894873122</v>
      </c>
      <c r="Q3767">
        <v>0.13977864969940099</v>
      </c>
    </row>
    <row r="3768" spans="1:17" hidden="1" x14ac:dyDescent="0.3">
      <c r="A3768" t="s">
        <v>7766</v>
      </c>
      <c r="B3768" t="s">
        <v>7767</v>
      </c>
      <c r="C3768" t="str">
        <f>IFERROR(VLOOKUP(Table1[[#This Row],[Ticker]],[1]!Table2[[Symbol]:[Industry]],2,FALSE),"-")</f>
        <v>-</v>
      </c>
      <c r="D3768" t="s">
        <v>1731</v>
      </c>
      <c r="E3768">
        <v>32.324634564</v>
      </c>
      <c r="F3768">
        <v>39</v>
      </c>
      <c r="G3768">
        <v>-65.328858290075999</v>
      </c>
      <c r="H3768">
        <v>-5.5916798344503196</v>
      </c>
      <c r="I3768">
        <v>-34.497267433584298</v>
      </c>
      <c r="J3768">
        <v>0.51980272692805696</v>
      </c>
      <c r="K3768">
        <v>39.185856297061498</v>
      </c>
      <c r="L3768">
        <v>43.421343212494101</v>
      </c>
      <c r="M3768">
        <v>50.038400820163602</v>
      </c>
      <c r="N3768">
        <v>0.540247964048997</v>
      </c>
      <c r="O3768">
        <v>81.538461538461505</v>
      </c>
      <c r="P3768">
        <v>25.4019292604501</v>
      </c>
      <c r="Q3768">
        <v>-1.7401719085854001E-2</v>
      </c>
    </row>
    <row r="3769" spans="1:17" hidden="1" x14ac:dyDescent="0.3">
      <c r="A3769" t="s">
        <v>7768</v>
      </c>
      <c r="B3769" t="s">
        <v>7769</v>
      </c>
      <c r="C3769" t="str">
        <f>IFERROR(VLOOKUP(Table1[[#This Row],[Ticker]],[1]!Table2[[Symbol]:[Industry]],2,FALSE),"-")</f>
        <v>-</v>
      </c>
      <c r="D3769" t="s">
        <v>121</v>
      </c>
      <c r="E3769">
        <v>32.24</v>
      </c>
      <c r="F3769">
        <v>322.39999999999998</v>
      </c>
      <c r="G3769">
        <v>-19.3736660204207</v>
      </c>
      <c r="H3769">
        <v>-2.2089283073874699</v>
      </c>
      <c r="I3769">
        <v>-8.0281142461388306</v>
      </c>
      <c r="J3769">
        <v>-0.58417673391918201</v>
      </c>
      <c r="K3769">
        <v>321.94657858052602</v>
      </c>
      <c r="L3769">
        <v>312.66797803074002</v>
      </c>
      <c r="M3769">
        <v>52.309979785624598</v>
      </c>
      <c r="N3769">
        <v>5.1019955654101903</v>
      </c>
      <c r="O3769">
        <v>0.52729528535981895</v>
      </c>
      <c r="P3769">
        <v>9.6598639455782198</v>
      </c>
    </row>
    <row r="3770" spans="1:17" hidden="1" x14ac:dyDescent="0.3">
      <c r="A3770" t="s">
        <v>7770</v>
      </c>
      <c r="B3770" t="s">
        <v>7771</v>
      </c>
      <c r="C3770" t="str">
        <f>IFERROR(VLOOKUP(Table1[[#This Row],[Ticker]],[1]!Table2[[Symbol]:[Industry]],2,FALSE),"-")</f>
        <v>-</v>
      </c>
      <c r="D3770" t="s">
        <v>21</v>
      </c>
      <c r="E3770">
        <v>32.197151798</v>
      </c>
      <c r="F3770">
        <v>22.96</v>
      </c>
      <c r="G3770">
        <v>33.227954132940901</v>
      </c>
      <c r="H3770">
        <v>29.642473715725</v>
      </c>
      <c r="I3770">
        <v>14.384748820687401</v>
      </c>
      <c r="J3770">
        <v>-1.0846316929728601</v>
      </c>
      <c r="K3770">
        <v>18.9580941611325</v>
      </c>
      <c r="L3770">
        <v>17.364248844552701</v>
      </c>
      <c r="M3770">
        <v>52.220932157099597</v>
      </c>
      <c r="N3770">
        <v>2.8080641376684801</v>
      </c>
      <c r="O3770">
        <v>3.9198606271776799</v>
      </c>
      <c r="P3770">
        <v>91.3333333333333</v>
      </c>
      <c r="Q3770">
        <v>3.5124005379723003E-2</v>
      </c>
    </row>
    <row r="3771" spans="1:17" hidden="1" x14ac:dyDescent="0.3">
      <c r="A3771" t="s">
        <v>7772</v>
      </c>
      <c r="B3771" t="s">
        <v>7773</v>
      </c>
      <c r="C3771" t="str">
        <f>IFERROR(VLOOKUP(Table1[[#This Row],[Ticker]],[1]!Table2[[Symbol]:[Industry]],2,FALSE),"-")</f>
        <v>-</v>
      </c>
      <c r="D3771" t="s">
        <v>72</v>
      </c>
      <c r="E3771">
        <v>32.065679447999997</v>
      </c>
      <c r="F3771">
        <v>52.5</v>
      </c>
      <c r="G3771">
        <v>-28.497336936508301</v>
      </c>
      <c r="H3771">
        <v>-3.9067582514300501</v>
      </c>
      <c r="I3771">
        <v>-27.8023159995473</v>
      </c>
      <c r="J3771">
        <v>-7.5609209199656897</v>
      </c>
      <c r="K3771">
        <v>50.337825680740302</v>
      </c>
      <c r="L3771">
        <v>52.788220335866001</v>
      </c>
      <c r="M3771">
        <v>45.262481760472703</v>
      </c>
      <c r="N3771">
        <v>1.4131362470981199</v>
      </c>
      <c r="O3771">
        <v>147.142857142857</v>
      </c>
      <c r="P3771">
        <v>38.157894736842103</v>
      </c>
      <c r="Q3771">
        <v>7.8938098486617994E-2</v>
      </c>
    </row>
    <row r="3772" spans="1:17" hidden="1" x14ac:dyDescent="0.3">
      <c r="A3772" t="s">
        <v>7774</v>
      </c>
      <c r="B3772" t="s">
        <v>7775</v>
      </c>
      <c r="C3772" t="str">
        <f>IFERROR(VLOOKUP(Table1[[#This Row],[Ticker]],[1]!Table2[[Symbol]:[Industry]],2,FALSE),"-")</f>
        <v>-</v>
      </c>
      <c r="D3772" t="s">
        <v>89</v>
      </c>
      <c r="E3772">
        <v>32.019624</v>
      </c>
      <c r="F3772">
        <v>9.7899999999999991</v>
      </c>
      <c r="G3772">
        <v>44.240806317186802</v>
      </c>
      <c r="H3772">
        <v>66.243259341251402</v>
      </c>
      <c r="I3772">
        <v>23.506142313627901</v>
      </c>
      <c r="J3772">
        <v>-10.775814364581199</v>
      </c>
      <c r="K3772">
        <v>7.5160952251639301</v>
      </c>
      <c r="L3772">
        <v>6.4574651013212598</v>
      </c>
      <c r="M3772">
        <v>70.263101216818399</v>
      </c>
      <c r="N3772">
        <v>3.4653460242830101</v>
      </c>
      <c r="O3772">
        <v>23.084780388151099</v>
      </c>
      <c r="P3772">
        <v>108.297872340425</v>
      </c>
      <c r="Q3772">
        <v>8.3253158271752004E-2</v>
      </c>
    </row>
    <row r="3773" spans="1:17" hidden="1" x14ac:dyDescent="0.3">
      <c r="A3773" t="s">
        <v>7776</v>
      </c>
      <c r="B3773" t="s">
        <v>7777</v>
      </c>
      <c r="C3773" t="str">
        <f>IFERROR(VLOOKUP(Table1[[#This Row],[Ticker]],[1]!Table2[[Symbol]:[Industry]],2,FALSE),"-")</f>
        <v>-</v>
      </c>
      <c r="D3773" t="s">
        <v>627</v>
      </c>
      <c r="E3773">
        <v>31.9827189999999</v>
      </c>
      <c r="F3773">
        <v>7.6</v>
      </c>
      <c r="G3773">
        <v>-5.5931859894901201</v>
      </c>
      <c r="H3773">
        <v>-1.87035303188851</v>
      </c>
      <c r="I3773">
        <v>-12.2495918825592</v>
      </c>
      <c r="J3773">
        <v>1.0670674632677399</v>
      </c>
      <c r="K3773">
        <v>10.0372087729983</v>
      </c>
      <c r="L3773">
        <v>10.066633630706701</v>
      </c>
      <c r="M3773">
        <v>25.7607462659657</v>
      </c>
      <c r="N3773">
        <v>1</v>
      </c>
      <c r="Q3773">
        <v>-9.4079221239847993E-2</v>
      </c>
    </row>
    <row r="3774" spans="1:17" hidden="1" x14ac:dyDescent="0.3">
      <c r="A3774" t="s">
        <v>7778</v>
      </c>
      <c r="B3774" t="s">
        <v>7779</v>
      </c>
      <c r="C3774" t="str">
        <f>IFERROR(VLOOKUP(Table1[[#This Row],[Ticker]],[1]!Table2[[Symbol]:[Industry]],2,FALSE),"-")</f>
        <v>-</v>
      </c>
      <c r="D3774" t="s">
        <v>741</v>
      </c>
      <c r="E3774">
        <v>31.948726656000002</v>
      </c>
      <c r="F3774">
        <v>334</v>
      </c>
      <c r="G3774">
        <v>11.9423268633105</v>
      </c>
      <c r="H3774">
        <v>2.8886555010661699</v>
      </c>
      <c r="I3774">
        <v>3.02892337644322</v>
      </c>
      <c r="J3774">
        <v>0.82669939901133604</v>
      </c>
      <c r="K3774">
        <v>320.62686792624999</v>
      </c>
      <c r="L3774">
        <v>292.34724129924001</v>
      </c>
      <c r="M3774">
        <v>50.554369654686603</v>
      </c>
      <c r="N3774">
        <v>0.20902895925022699</v>
      </c>
      <c r="O3774">
        <v>2.9461077844311401</v>
      </c>
      <c r="P3774">
        <v>46.266695861615901</v>
      </c>
    </row>
    <row r="3775" spans="1:17" hidden="1" x14ac:dyDescent="0.3">
      <c r="A3775" t="s">
        <v>7780</v>
      </c>
      <c r="B3775" t="s">
        <v>7781</v>
      </c>
      <c r="C3775" t="str">
        <f>IFERROR(VLOOKUP(Table1[[#This Row],[Ticker]],[1]!Table2[[Symbol]:[Industry]],2,FALSE),"-")</f>
        <v>-</v>
      </c>
      <c r="E3775">
        <v>31.824144</v>
      </c>
      <c r="F3775">
        <v>41.1</v>
      </c>
      <c r="G3775">
        <v>40.102272503136803</v>
      </c>
      <c r="H3775">
        <v>59.479512023418501</v>
      </c>
      <c r="I3775">
        <v>56.669722560541501</v>
      </c>
      <c r="J3775">
        <v>-7.1591767339191801</v>
      </c>
      <c r="M3775">
        <v>82.515770135926999</v>
      </c>
      <c r="O3775">
        <v>5.7177615571776199</v>
      </c>
      <c r="P3775">
        <v>91.608391608391599</v>
      </c>
    </row>
    <row r="3776" spans="1:17" hidden="1" x14ac:dyDescent="0.3">
      <c r="A3776" t="s">
        <v>7782</v>
      </c>
      <c r="B3776" t="s">
        <v>7783</v>
      </c>
      <c r="C3776" t="str">
        <f>IFERROR(VLOOKUP(Table1[[#This Row],[Ticker]],[1]!Table2[[Symbol]:[Industry]],2,FALSE),"-")</f>
        <v>-</v>
      </c>
      <c r="D3776" t="s">
        <v>741</v>
      </c>
      <c r="E3776">
        <v>31.730069843999999</v>
      </c>
      <c r="F3776">
        <v>245.38</v>
      </c>
      <c r="G3776">
        <v>15.3501122817209</v>
      </c>
      <c r="H3776">
        <v>3.5261290665872802</v>
      </c>
      <c r="I3776">
        <v>10.3651760357416</v>
      </c>
      <c r="J3776">
        <v>1.55206033020948</v>
      </c>
      <c r="K3776">
        <v>232.78864945212399</v>
      </c>
      <c r="L3776">
        <v>209.20307057171701</v>
      </c>
      <c r="M3776">
        <v>48.807085432446698</v>
      </c>
      <c r="N3776">
        <v>0.24175791580442499</v>
      </c>
      <c r="O3776">
        <v>2.7793626212405198</v>
      </c>
      <c r="P3776">
        <v>46.329536644999699</v>
      </c>
      <c r="Q3776">
        <v>5.0860317588420001E-3</v>
      </c>
    </row>
    <row r="3777" spans="1:17" hidden="1" x14ac:dyDescent="0.3">
      <c r="A3777" t="s">
        <v>7784</v>
      </c>
      <c r="B3777" t="s">
        <v>7785</v>
      </c>
      <c r="C3777" t="str">
        <f>IFERROR(VLOOKUP(Table1[[#This Row],[Ticker]],[1]!Table2[[Symbol]:[Industry]],2,FALSE),"-")</f>
        <v>-</v>
      </c>
      <c r="D3777" t="s">
        <v>1147</v>
      </c>
      <c r="E3777">
        <v>31.712627926</v>
      </c>
      <c r="F3777">
        <v>3.95</v>
      </c>
      <c r="G3777">
        <v>49.699501708209198</v>
      </c>
      <c r="H3777">
        <v>-4.1464629352595601</v>
      </c>
      <c r="I3777">
        <v>-56.832277091692802</v>
      </c>
      <c r="J3777">
        <v>0.171490772378042</v>
      </c>
      <c r="K3777">
        <v>4.4617973628917902</v>
      </c>
      <c r="L3777">
        <v>4.7546382497685</v>
      </c>
      <c r="M3777">
        <v>46.480641821436002</v>
      </c>
      <c r="N3777">
        <v>1.1887655186511901</v>
      </c>
      <c r="O3777">
        <v>85.822784810126507</v>
      </c>
      <c r="P3777">
        <v>87.2037914691943</v>
      </c>
      <c r="Q3777">
        <v>7.5556656026162003E-2</v>
      </c>
    </row>
    <row r="3778" spans="1:17" hidden="1" x14ac:dyDescent="0.3">
      <c r="A3778" t="s">
        <v>7786</v>
      </c>
      <c r="B3778" t="s">
        <v>7787</v>
      </c>
      <c r="C3778" t="str">
        <f>IFERROR(VLOOKUP(Table1[[#This Row],[Ticker]],[1]!Table2[[Symbol]:[Industry]],2,FALSE),"-")</f>
        <v>-</v>
      </c>
      <c r="D3778" t="s">
        <v>156</v>
      </c>
      <c r="E3778">
        <v>31.704168568</v>
      </c>
      <c r="F3778">
        <v>75.599999999999994</v>
      </c>
      <c r="G3778">
        <v>87.337391613852205</v>
      </c>
      <c r="H3778">
        <v>-23.785619781285401</v>
      </c>
      <c r="I3778">
        <v>-0.149930747994096</v>
      </c>
      <c r="J3778">
        <v>-3.1592840300565102</v>
      </c>
      <c r="K3778">
        <v>82.631404112301894</v>
      </c>
      <c r="L3778">
        <v>67.428013061546494</v>
      </c>
      <c r="M3778">
        <v>37.729345697912201</v>
      </c>
      <c r="N3778">
        <v>0.246479948505306</v>
      </c>
      <c r="O3778">
        <v>80.767195767195702</v>
      </c>
      <c r="P3778">
        <v>135.955056179775</v>
      </c>
      <c r="Q3778">
        <v>0.107069869769857</v>
      </c>
    </row>
    <row r="3779" spans="1:17" hidden="1" x14ac:dyDescent="0.3">
      <c r="A3779" t="s">
        <v>7788</v>
      </c>
      <c r="B3779" t="s">
        <v>7789</v>
      </c>
      <c r="C3779" t="str">
        <f>IFERROR(VLOOKUP(Table1[[#This Row],[Ticker]],[1]!Table2[[Symbol]:[Industry]],2,FALSE),"-")</f>
        <v>-</v>
      </c>
      <c r="D3779" t="s">
        <v>138</v>
      </c>
      <c r="E3779">
        <v>31.667024999999999</v>
      </c>
      <c r="F3779">
        <v>95.01</v>
      </c>
      <c r="G3779">
        <v>26.491105817271599</v>
      </c>
      <c r="H3779">
        <v>1.4123566785327899</v>
      </c>
      <c r="I3779">
        <v>65.622017560946404</v>
      </c>
      <c r="J3779">
        <v>-5.81586582211051</v>
      </c>
      <c r="K3779">
        <v>92.202950612427202</v>
      </c>
      <c r="L3779">
        <v>74.436071516396296</v>
      </c>
      <c r="M3779">
        <v>47.065229716038502</v>
      </c>
      <c r="N3779">
        <v>0.98849795494090797</v>
      </c>
      <c r="O3779">
        <v>34.670034733185901</v>
      </c>
      <c r="P3779">
        <v>130.10414143860501</v>
      </c>
      <c r="Q3779">
        <v>4.3132995996549003E-2</v>
      </c>
    </row>
    <row r="3780" spans="1:17" hidden="1" x14ac:dyDescent="0.3">
      <c r="A3780" t="s">
        <v>7790</v>
      </c>
      <c r="B3780" t="s">
        <v>7791</v>
      </c>
      <c r="C3780" t="str">
        <f>IFERROR(VLOOKUP(Table1[[#This Row],[Ticker]],[1]!Table2[[Symbol]:[Industry]],2,FALSE),"-")</f>
        <v>-</v>
      </c>
      <c r="D3780" t="s">
        <v>276</v>
      </c>
      <c r="E3780">
        <v>31.601508201999899</v>
      </c>
      <c r="F3780">
        <v>44.75</v>
      </c>
      <c r="G3780">
        <v>-15.194812082508699</v>
      </c>
      <c r="H3780">
        <v>-8.5709199886324807</v>
      </c>
      <c r="I3780">
        <v>-37.720798465467503</v>
      </c>
      <c r="J3780">
        <v>-5.46437018302887</v>
      </c>
      <c r="K3780">
        <v>45.692621528208299</v>
      </c>
      <c r="L3780">
        <v>48.093616182257598</v>
      </c>
      <c r="M3780">
        <v>41.068344590826399</v>
      </c>
      <c r="N3780">
        <v>0.65703365644869405</v>
      </c>
      <c r="O3780">
        <v>49.653631284916202</v>
      </c>
      <c r="P3780">
        <v>25.490745933819401</v>
      </c>
      <c r="Q3780">
        <v>3.2673492306281998E-2</v>
      </c>
    </row>
    <row r="3781" spans="1:17" hidden="1" x14ac:dyDescent="0.3">
      <c r="A3781" t="s">
        <v>7792</v>
      </c>
      <c r="B3781" t="s">
        <v>7793</v>
      </c>
      <c r="C3781" t="str">
        <f>IFERROR(VLOOKUP(Table1[[#This Row],[Ticker]],[1]!Table2[[Symbol]:[Industry]],2,FALSE),"-")</f>
        <v>-</v>
      </c>
      <c r="D3781" t="s">
        <v>538</v>
      </c>
      <c r="E3781">
        <v>31.59375</v>
      </c>
      <c r="F3781">
        <v>6.2</v>
      </c>
      <c r="G3781">
        <v>-23.050623983092901</v>
      </c>
      <c r="H3781">
        <v>4.6114031114757701</v>
      </c>
      <c r="I3781">
        <v>-11.653071778512899</v>
      </c>
      <c r="J3781">
        <v>-1.34753551254513</v>
      </c>
      <c r="K3781">
        <v>6.0039039909984098</v>
      </c>
      <c r="L3781">
        <v>5.9234911424642904</v>
      </c>
      <c r="M3781">
        <v>45.893001022752003</v>
      </c>
      <c r="N3781">
        <v>0.84210526315789402</v>
      </c>
      <c r="O3781">
        <v>41.935483870967701</v>
      </c>
      <c r="P3781">
        <v>29.1666666666666</v>
      </c>
      <c r="Q3781">
        <v>-3.0824758429935002E-2</v>
      </c>
    </row>
    <row r="3782" spans="1:17" hidden="1" x14ac:dyDescent="0.3">
      <c r="A3782" t="s">
        <v>7794</v>
      </c>
      <c r="B3782" t="s">
        <v>7795</v>
      </c>
      <c r="C3782" t="str">
        <f>IFERROR(VLOOKUP(Table1[[#This Row],[Ticker]],[1]!Table2[[Symbol]:[Industry]],2,FALSE),"-")</f>
        <v>-</v>
      </c>
      <c r="D3782" t="s">
        <v>5166</v>
      </c>
      <c r="E3782">
        <v>31.59</v>
      </c>
      <c r="F3782">
        <v>60.5</v>
      </c>
      <c r="G3782">
        <v>-71.359554751508895</v>
      </c>
      <c r="H3782">
        <v>-3.3627201968576901</v>
      </c>
      <c r="I3782">
        <v>-40.184120529860699</v>
      </c>
      <c r="J3782">
        <v>1.9489358488622699</v>
      </c>
      <c r="K3782">
        <v>63.333534139985701</v>
      </c>
      <c r="L3782">
        <v>73.904942824023195</v>
      </c>
      <c r="M3782">
        <v>27.965845279880199</v>
      </c>
      <c r="N3782">
        <v>0.72043745727956199</v>
      </c>
      <c r="O3782">
        <v>80.082644628099104</v>
      </c>
      <c r="P3782">
        <v>4.2204995693367797</v>
      </c>
    </row>
    <row r="3783" spans="1:17" hidden="1" x14ac:dyDescent="0.3">
      <c r="A3783" t="s">
        <v>7796</v>
      </c>
      <c r="B3783" t="s">
        <v>7797</v>
      </c>
      <c r="C3783" t="str">
        <f>IFERROR(VLOOKUP(Table1[[#This Row],[Ticker]],[1]!Table2[[Symbol]:[Industry]],2,FALSE),"-")</f>
        <v>-</v>
      </c>
      <c r="E3783">
        <v>31.565906325</v>
      </c>
      <c r="F3783">
        <v>107.35</v>
      </c>
      <c r="G3783">
        <v>-41.6505425830115</v>
      </c>
      <c r="H3783">
        <v>-5.4075123992430099</v>
      </c>
      <c r="I3783">
        <v>-25.083092525606901</v>
      </c>
      <c r="J3783">
        <v>-4.0457151954576398</v>
      </c>
      <c r="O3783">
        <v>19.236143455985101</v>
      </c>
      <c r="P3783">
        <v>0</v>
      </c>
    </row>
    <row r="3784" spans="1:17" hidden="1" x14ac:dyDescent="0.3">
      <c r="A3784" t="s">
        <v>7798</v>
      </c>
      <c r="B3784" t="s">
        <v>7799</v>
      </c>
      <c r="C3784" t="str">
        <f>IFERROR(VLOOKUP(Table1[[#This Row],[Ticker]],[1]!Table2[[Symbol]:[Industry]],2,FALSE),"-")</f>
        <v>-</v>
      </c>
      <c r="D3784" t="s">
        <v>741</v>
      </c>
      <c r="E3784">
        <v>31.504857428999902</v>
      </c>
      <c r="F3784">
        <v>258.52</v>
      </c>
      <c r="G3784">
        <v>1.4332881011219101</v>
      </c>
      <c r="H3784">
        <v>2.2470640369789701</v>
      </c>
      <c r="I3784">
        <v>1.1690849265705301</v>
      </c>
      <c r="J3784">
        <v>1.9659497990767101</v>
      </c>
      <c r="K3784">
        <v>250.39368466200301</v>
      </c>
      <c r="L3784">
        <v>231.81510368149901</v>
      </c>
      <c r="M3784">
        <v>51.891311594454301</v>
      </c>
      <c r="N3784">
        <v>0.421870518765182</v>
      </c>
      <c r="O3784">
        <v>7.1483831038217502</v>
      </c>
      <c r="P3784">
        <v>35.7416644788658</v>
      </c>
      <c r="Q3784">
        <v>1.5187022887975E-2</v>
      </c>
    </row>
    <row r="3785" spans="1:17" hidden="1" x14ac:dyDescent="0.3">
      <c r="A3785" t="s">
        <v>7800</v>
      </c>
      <c r="B3785" t="s">
        <v>7801</v>
      </c>
      <c r="C3785" t="str">
        <f>IFERROR(VLOOKUP(Table1[[#This Row],[Ticker]],[1]!Table2[[Symbol]:[Industry]],2,FALSE),"-")</f>
        <v>-</v>
      </c>
      <c r="D3785" t="s">
        <v>405</v>
      </c>
      <c r="E3785">
        <v>31.5</v>
      </c>
      <c r="F3785">
        <v>3.14</v>
      </c>
      <c r="G3785">
        <v>-14.0152149476839</v>
      </c>
      <c r="H3785">
        <v>2.8650226258693099</v>
      </c>
      <c r="I3785">
        <v>-16.734372591521101</v>
      </c>
      <c r="J3785">
        <v>-7.3120054800965502</v>
      </c>
      <c r="K3785">
        <v>2.9570442348924302</v>
      </c>
      <c r="L3785">
        <v>2.8508647878141402</v>
      </c>
      <c r="M3785">
        <v>68.185390747803297</v>
      </c>
      <c r="N3785">
        <v>1.2569021013692601</v>
      </c>
      <c r="O3785">
        <v>81.210191082802496</v>
      </c>
      <c r="P3785">
        <v>57</v>
      </c>
      <c r="Q3785">
        <v>8.0762957098636998E-2</v>
      </c>
    </row>
    <row r="3786" spans="1:17" hidden="1" x14ac:dyDescent="0.3">
      <c r="A3786" t="s">
        <v>7802</v>
      </c>
      <c r="B3786" t="s">
        <v>7803</v>
      </c>
      <c r="C3786" t="str">
        <f>IFERROR(VLOOKUP(Table1[[#This Row],[Ticker]],[1]!Table2[[Symbol]:[Industry]],2,FALSE),"-")</f>
        <v>-</v>
      </c>
      <c r="D3786" t="s">
        <v>54</v>
      </c>
      <c r="E3786">
        <v>31.491053999999998</v>
      </c>
      <c r="F3786">
        <v>5.93</v>
      </c>
      <c r="G3786">
        <v>18.478907844946299</v>
      </c>
      <c r="H3786">
        <v>-1.94597393770455</v>
      </c>
      <c r="I3786">
        <v>7.8178957506349098</v>
      </c>
      <c r="J3786">
        <v>-9.8755153165963403</v>
      </c>
      <c r="K3786">
        <v>5.4281590223711698</v>
      </c>
      <c r="L3786">
        <v>4.8956667516811097</v>
      </c>
      <c r="M3786">
        <v>55.100034150314499</v>
      </c>
      <c r="N3786">
        <v>1.20643453573796</v>
      </c>
      <c r="O3786">
        <v>15.5143338954468</v>
      </c>
      <c r="P3786">
        <v>64.265927977839297</v>
      </c>
      <c r="Q3786">
        <v>-1.7194951871345E-2</v>
      </c>
    </row>
    <row r="3787" spans="1:17" hidden="1" x14ac:dyDescent="0.3">
      <c r="A3787" t="s">
        <v>7804</v>
      </c>
      <c r="B3787" t="s">
        <v>7805</v>
      </c>
      <c r="C3787" t="str">
        <f>IFERROR(VLOOKUP(Table1[[#This Row],[Ticker]],[1]!Table2[[Symbol]:[Industry]],2,FALSE),"-")</f>
        <v>-</v>
      </c>
      <c r="D3787" t="s">
        <v>7372</v>
      </c>
      <c r="E3787">
        <v>31.48516</v>
      </c>
      <c r="F3787">
        <v>15.69</v>
      </c>
      <c r="G3787">
        <v>-80.904695610170705</v>
      </c>
      <c r="H3787">
        <v>-11.139431354512199</v>
      </c>
      <c r="I3787">
        <v>-46.927232790799799</v>
      </c>
      <c r="J3787">
        <v>-5.3179045445700499</v>
      </c>
      <c r="K3787">
        <v>17.292326728430702</v>
      </c>
      <c r="L3787">
        <v>20.519919654136402</v>
      </c>
      <c r="M3787">
        <v>40.718272972405501</v>
      </c>
      <c r="N3787">
        <v>0.57948399233825898</v>
      </c>
      <c r="O3787">
        <v>121.159974506054</v>
      </c>
      <c r="P3787">
        <v>4.39121756487026</v>
      </c>
      <c r="Q3787">
        <v>4.6598418443845997E-2</v>
      </c>
    </row>
    <row r="3788" spans="1:17" hidden="1" x14ac:dyDescent="0.3">
      <c r="A3788" t="s">
        <v>7806</v>
      </c>
      <c r="B3788" t="s">
        <v>7807</v>
      </c>
      <c r="C3788" t="str">
        <f>IFERROR(VLOOKUP(Table1[[#This Row],[Ticker]],[1]!Table2[[Symbol]:[Industry]],2,FALSE),"-")</f>
        <v>-</v>
      </c>
      <c r="E3788">
        <v>31.35870542</v>
      </c>
      <c r="F3788">
        <v>51.55</v>
      </c>
      <c r="G3788">
        <v>-66.7901105021013</v>
      </c>
      <c r="H3788">
        <v>-11.261991253721799</v>
      </c>
      <c r="I3788">
        <v>-23.000616527823698</v>
      </c>
      <c r="J3788">
        <v>-2.32901725924751</v>
      </c>
      <c r="K3788">
        <v>55.257848449846698</v>
      </c>
      <c r="L3788">
        <v>62.264288165476501</v>
      </c>
      <c r="M3788">
        <v>44.438709970226803</v>
      </c>
      <c r="N3788">
        <v>0.28376110989680697</v>
      </c>
      <c r="O3788">
        <v>78.4675072744907</v>
      </c>
      <c r="P3788">
        <v>21.954104565885899</v>
      </c>
      <c r="Q3788">
        <v>7.4192488989276995E-2</v>
      </c>
    </row>
    <row r="3789" spans="1:17" hidden="1" x14ac:dyDescent="0.3">
      <c r="A3789" t="s">
        <v>7808</v>
      </c>
      <c r="B3789" t="s">
        <v>7809</v>
      </c>
      <c r="C3789" t="str">
        <f>IFERROR(VLOOKUP(Table1[[#This Row],[Ticker]],[1]!Table2[[Symbol]:[Industry]],2,FALSE),"-")</f>
        <v>-</v>
      </c>
      <c r="D3789" t="s">
        <v>950</v>
      </c>
      <c r="E3789">
        <v>31.297560000000001</v>
      </c>
      <c r="F3789">
        <v>30.21</v>
      </c>
      <c r="G3789">
        <v>22.016470034000999</v>
      </c>
      <c r="H3789">
        <v>-8.6476416338132704</v>
      </c>
      <c r="I3789">
        <v>-20.726025247191298</v>
      </c>
      <c r="J3789">
        <v>-5.5841767339191799</v>
      </c>
      <c r="K3789">
        <v>29.3999349528792</v>
      </c>
      <c r="L3789">
        <v>26.878888639220001</v>
      </c>
      <c r="M3789">
        <v>46.565224011515802</v>
      </c>
      <c r="N3789">
        <v>2.1818181818181799</v>
      </c>
      <c r="O3789">
        <v>25.753061900033099</v>
      </c>
      <c r="P3789">
        <v>56.447436561367098</v>
      </c>
    </row>
    <row r="3790" spans="1:17" hidden="1" x14ac:dyDescent="0.3">
      <c r="A3790" t="s">
        <v>7810</v>
      </c>
      <c r="B3790" t="s">
        <v>7811</v>
      </c>
      <c r="C3790" t="str">
        <f>IFERROR(VLOOKUP(Table1[[#This Row],[Ticker]],[1]!Table2[[Symbol]:[Industry]],2,FALSE),"-")</f>
        <v>-</v>
      </c>
      <c r="D3790" t="s">
        <v>2943</v>
      </c>
      <c r="E3790">
        <v>31.293355500000001</v>
      </c>
      <c r="F3790">
        <v>24.75</v>
      </c>
      <c r="G3790">
        <v>-64.361463072871103</v>
      </c>
      <c r="H3790">
        <v>-6.6803850231548996</v>
      </c>
      <c r="I3790">
        <v>-30.8906019916529</v>
      </c>
      <c r="J3790">
        <v>-1.0666857809638099</v>
      </c>
      <c r="K3790">
        <v>26.1667025989758</v>
      </c>
      <c r="L3790">
        <v>33.3388011322713</v>
      </c>
      <c r="M3790">
        <v>42.848345949854497</v>
      </c>
      <c r="N3790">
        <v>0.63932346723044298</v>
      </c>
      <c r="O3790">
        <v>176.76767676767599</v>
      </c>
      <c r="P3790">
        <v>5.3191489361702002</v>
      </c>
      <c r="Q3790">
        <v>1.4667255771391999E-2</v>
      </c>
    </row>
    <row r="3791" spans="1:17" hidden="1" x14ac:dyDescent="0.3">
      <c r="A3791" t="s">
        <v>7812</v>
      </c>
      <c r="B3791" t="s">
        <v>7813</v>
      </c>
      <c r="C3791" t="str">
        <f>IFERROR(VLOOKUP(Table1[[#This Row],[Ticker]],[1]!Table2[[Symbol]:[Industry]],2,FALSE),"-")</f>
        <v>-</v>
      </c>
      <c r="D3791" t="s">
        <v>1348</v>
      </c>
      <c r="E3791">
        <v>31.257184429999999</v>
      </c>
      <c r="F3791">
        <v>57.54</v>
      </c>
      <c r="G3791">
        <v>-20.241697861631302</v>
      </c>
      <c r="H3791">
        <v>-1.4211313904687199</v>
      </c>
      <c r="I3791">
        <v>-7.8288731437279502</v>
      </c>
      <c r="J3791">
        <v>-0.70585238140744899</v>
      </c>
      <c r="K3791">
        <v>57.038566975447701</v>
      </c>
      <c r="L3791">
        <v>55.533691343424898</v>
      </c>
      <c r="M3791">
        <v>56.093149880285502</v>
      </c>
      <c r="N3791">
        <v>0.98166224626524901</v>
      </c>
      <c r="O3791">
        <v>2.9718456725756002</v>
      </c>
      <c r="P3791">
        <v>12.382812499999901</v>
      </c>
    </row>
    <row r="3792" spans="1:17" hidden="1" x14ac:dyDescent="0.3">
      <c r="A3792" t="s">
        <v>7814</v>
      </c>
      <c r="B3792" t="s">
        <v>7815</v>
      </c>
      <c r="C3792" t="str">
        <f>IFERROR(VLOOKUP(Table1[[#This Row],[Ticker]],[1]!Table2[[Symbol]:[Industry]],2,FALSE),"-")</f>
        <v>-</v>
      </c>
      <c r="D3792" t="s">
        <v>7816</v>
      </c>
      <c r="E3792">
        <v>31.244194799999999</v>
      </c>
      <c r="F3792">
        <v>82</v>
      </c>
      <c r="G3792">
        <v>56.907513117901203</v>
      </c>
      <c r="H3792">
        <v>-1.94597393770455</v>
      </c>
      <c r="I3792">
        <v>73.474963175305902</v>
      </c>
      <c r="J3792">
        <v>-4.3201382283037804</v>
      </c>
      <c r="K3792">
        <v>77.161473255527895</v>
      </c>
      <c r="M3792">
        <v>42.653622781797303</v>
      </c>
      <c r="N3792">
        <v>9.0128755364806801E-2</v>
      </c>
      <c r="O3792">
        <v>9.7560975609756095</v>
      </c>
      <c r="P3792">
        <v>154.658385093167</v>
      </c>
    </row>
    <row r="3793" spans="1:17" hidden="1" x14ac:dyDescent="0.3">
      <c r="A3793" t="s">
        <v>7817</v>
      </c>
      <c r="B3793" t="s">
        <v>7818</v>
      </c>
      <c r="C3793" t="str">
        <f>IFERROR(VLOOKUP(Table1[[#This Row],[Ticker]],[1]!Table2[[Symbol]:[Industry]],2,FALSE),"-")</f>
        <v>-</v>
      </c>
      <c r="D3793" t="s">
        <v>627</v>
      </c>
      <c r="E3793">
        <v>31.215683489999901</v>
      </c>
      <c r="F3793">
        <v>16.600000000000001</v>
      </c>
      <c r="G3793">
        <v>-87.429519940936203</v>
      </c>
      <c r="H3793">
        <v>-0.55224571470803596</v>
      </c>
      <c r="I3793">
        <v>-45.933013776329702</v>
      </c>
      <c r="J3793">
        <v>-6.4094194523657704</v>
      </c>
      <c r="K3793">
        <v>16.036546503074401</v>
      </c>
      <c r="M3793">
        <v>43.882840566718002</v>
      </c>
      <c r="N3793">
        <v>1.64639708117968</v>
      </c>
      <c r="O3793">
        <v>153.012048192771</v>
      </c>
      <c r="P3793">
        <v>23.420074349442299</v>
      </c>
    </row>
    <row r="3794" spans="1:17" hidden="1" x14ac:dyDescent="0.3">
      <c r="A3794" t="s">
        <v>7819</v>
      </c>
      <c r="B3794" t="s">
        <v>7820</v>
      </c>
      <c r="C3794" t="str">
        <f>IFERROR(VLOOKUP(Table1[[#This Row],[Ticker]],[1]!Table2[[Symbol]:[Industry]],2,FALSE),"-")</f>
        <v>-</v>
      </c>
      <c r="D3794" t="s">
        <v>21</v>
      </c>
      <c r="E3794">
        <v>31.215499999999999</v>
      </c>
      <c r="F3794">
        <v>70.78</v>
      </c>
      <c r="G3794">
        <v>-0.34262087508984901</v>
      </c>
      <c r="H3794">
        <v>9.2480559130416999</v>
      </c>
      <c r="I3794">
        <v>-15.9829828529781</v>
      </c>
      <c r="J3794">
        <v>-0.58417673391918201</v>
      </c>
      <c r="K3794">
        <v>71.527033781329493</v>
      </c>
      <c r="L3794">
        <v>69.731765626510096</v>
      </c>
      <c r="M3794">
        <v>86.266940178740398</v>
      </c>
      <c r="N3794">
        <v>0.75619834710743805</v>
      </c>
      <c r="O3794">
        <v>8.0813789205990307</v>
      </c>
      <c r="P3794">
        <v>28.690909090909098</v>
      </c>
    </row>
    <row r="3795" spans="1:17" hidden="1" x14ac:dyDescent="0.3">
      <c r="A3795" t="s">
        <v>7821</v>
      </c>
      <c r="B3795" t="s">
        <v>7822</v>
      </c>
      <c r="C3795" t="str">
        <f>IFERROR(VLOOKUP(Table1[[#This Row],[Ticker]],[1]!Table2[[Symbol]:[Industry]],2,FALSE),"-")</f>
        <v>-</v>
      </c>
      <c r="D3795" t="s">
        <v>950</v>
      </c>
      <c r="E3795">
        <v>31.202688341999998</v>
      </c>
      <c r="F3795">
        <v>23.42</v>
      </c>
      <c r="G3795">
        <v>-11.6400462567257</v>
      </c>
      <c r="H3795">
        <v>10.34154427502</v>
      </c>
      <c r="I3795">
        <v>-22.2155982130258</v>
      </c>
      <c r="J3795">
        <v>-5.2046387801237897</v>
      </c>
      <c r="K3795">
        <v>22.128462109243401</v>
      </c>
      <c r="L3795">
        <v>22.054713295270201</v>
      </c>
      <c r="M3795">
        <v>52.6679264654584</v>
      </c>
      <c r="N3795">
        <v>0.88664640941620398</v>
      </c>
      <c r="O3795">
        <v>49.231426131511498</v>
      </c>
      <c r="P3795">
        <v>31.5730337078651</v>
      </c>
      <c r="Q3795">
        <v>4.9695684417069001E-2</v>
      </c>
    </row>
    <row r="3796" spans="1:17" hidden="1" x14ac:dyDescent="0.3">
      <c r="A3796" t="s">
        <v>7823</v>
      </c>
      <c r="B3796" t="s">
        <v>7824</v>
      </c>
      <c r="C3796" t="str">
        <f>IFERROR(VLOOKUP(Table1[[#This Row],[Ticker]],[1]!Table2[[Symbol]:[Industry]],2,FALSE),"-")</f>
        <v>-</v>
      </c>
      <c r="E3796">
        <v>31.196100000000001</v>
      </c>
      <c r="F3796">
        <v>61.75</v>
      </c>
      <c r="G3796">
        <v>311.72307246083898</v>
      </c>
      <c r="H3796">
        <v>-2.71730609261376</v>
      </c>
      <c r="I3796">
        <v>94.679173362120196</v>
      </c>
      <c r="J3796">
        <v>-9.3055366747913197</v>
      </c>
      <c r="K3796">
        <v>61.045680565347602</v>
      </c>
      <c r="L3796">
        <v>46.0015079548957</v>
      </c>
      <c r="M3796">
        <v>45.597574422527103</v>
      </c>
      <c r="N3796">
        <v>0.299530249706219</v>
      </c>
      <c r="O3796">
        <v>15.999999999999901</v>
      </c>
      <c r="P3796">
        <v>340.75660242683699</v>
      </c>
      <c r="Q3796">
        <v>0.14069455387580301</v>
      </c>
    </row>
    <row r="3797" spans="1:17" hidden="1" x14ac:dyDescent="0.3">
      <c r="A3797" t="s">
        <v>7825</v>
      </c>
      <c r="B3797" t="s">
        <v>7826</v>
      </c>
      <c r="C3797" t="str">
        <f>IFERROR(VLOOKUP(Table1[[#This Row],[Ticker]],[1]!Table2[[Symbol]:[Industry]],2,FALSE),"-")</f>
        <v>-</v>
      </c>
      <c r="D3797" t="s">
        <v>225</v>
      </c>
      <c r="E3797">
        <v>31.191647759999999</v>
      </c>
      <c r="F3797">
        <v>5.86</v>
      </c>
      <c r="G3797">
        <v>137.330106397637</v>
      </c>
      <c r="H3797">
        <v>-6.1943399507764498</v>
      </c>
      <c r="I3797">
        <v>59.886861267876299</v>
      </c>
      <c r="J3797">
        <v>9.3595380878444203</v>
      </c>
      <c r="K3797">
        <v>5.1229253374034602</v>
      </c>
      <c r="L3797">
        <v>3.6456498726368398</v>
      </c>
      <c r="M3797">
        <v>70.738198324723399</v>
      </c>
      <c r="N3797">
        <v>1.0630500802990299</v>
      </c>
      <c r="O3797">
        <v>8.8737201365187701</v>
      </c>
      <c r="P3797">
        <v>458.09523809523802</v>
      </c>
      <c r="Q3797">
        <v>0.228234553962362</v>
      </c>
    </row>
    <row r="3798" spans="1:17" hidden="1" x14ac:dyDescent="0.3">
      <c r="A3798" t="s">
        <v>7827</v>
      </c>
      <c r="B3798" t="s">
        <v>7828</v>
      </c>
      <c r="C3798" t="str">
        <f>IFERROR(VLOOKUP(Table1[[#This Row],[Ticker]],[1]!Table2[[Symbol]:[Industry]],2,FALSE),"-")</f>
        <v>-</v>
      </c>
      <c r="D3798" t="s">
        <v>1658</v>
      </c>
      <c r="E3798">
        <v>31.184217400000001</v>
      </c>
      <c r="F3798">
        <v>76.5</v>
      </c>
      <c r="G3798">
        <v>184.74825838510799</v>
      </c>
      <c r="H3798">
        <v>55.369036633119897</v>
      </c>
      <c r="I3798">
        <v>20.971910672253401</v>
      </c>
      <c r="J3798">
        <v>-10.575709333411099</v>
      </c>
      <c r="K3798">
        <v>53.980355741121301</v>
      </c>
      <c r="L3798">
        <v>48.310758514341103</v>
      </c>
      <c r="M3798">
        <v>64.449062860393397</v>
      </c>
      <c r="N3798">
        <v>3.2596299926349199</v>
      </c>
      <c r="O3798">
        <v>18.862745098039198</v>
      </c>
      <c r="P3798">
        <v>229.457364341085</v>
      </c>
    </row>
    <row r="3799" spans="1:17" hidden="1" x14ac:dyDescent="0.3">
      <c r="A3799" t="s">
        <v>7829</v>
      </c>
      <c r="B3799" t="s">
        <v>7830</v>
      </c>
      <c r="C3799" t="str">
        <f>IFERROR(VLOOKUP(Table1[[#This Row],[Ticker]],[1]!Table2[[Symbol]:[Industry]],2,FALSE),"-")</f>
        <v>-</v>
      </c>
      <c r="D3799" t="s">
        <v>21</v>
      </c>
      <c r="E3799">
        <v>31.1325</v>
      </c>
      <c r="F3799">
        <v>47.25</v>
      </c>
      <c r="G3799">
        <v>32.947957863963303</v>
      </c>
      <c r="H3799">
        <v>0.84590423488425803</v>
      </c>
      <c r="I3799">
        <v>6.7317001115873403</v>
      </c>
      <c r="J3799">
        <v>0.66582326608081099</v>
      </c>
      <c r="K3799">
        <v>42.397751724537599</v>
      </c>
      <c r="L3799">
        <v>39.495170629717798</v>
      </c>
      <c r="M3799">
        <v>40.561712587782097</v>
      </c>
      <c r="N3799">
        <v>1.6089694595316499</v>
      </c>
      <c r="O3799">
        <v>11.534391534391499</v>
      </c>
      <c r="P3799">
        <v>78.234628442097303</v>
      </c>
      <c r="Q3799">
        <v>4.6976208037615999E-2</v>
      </c>
    </row>
    <row r="3800" spans="1:17" hidden="1" x14ac:dyDescent="0.3">
      <c r="A3800" t="s">
        <v>7831</v>
      </c>
      <c r="B3800" t="s">
        <v>7832</v>
      </c>
      <c r="C3800" t="str">
        <f>IFERROR(VLOOKUP(Table1[[#This Row],[Ticker]],[1]!Table2[[Symbol]:[Industry]],2,FALSE),"-")</f>
        <v>-</v>
      </c>
      <c r="D3800" t="s">
        <v>51</v>
      </c>
      <c r="E3800">
        <v>31.09888956</v>
      </c>
      <c r="F3800">
        <v>46.6</v>
      </c>
      <c r="G3800">
        <v>7.1839503029282703</v>
      </c>
      <c r="H3800">
        <v>-16.623690328128099</v>
      </c>
      <c r="I3800">
        <v>-16.383605681790101</v>
      </c>
      <c r="J3800">
        <v>-7.3648608385469503</v>
      </c>
      <c r="K3800">
        <v>45.567050488636298</v>
      </c>
      <c r="L3800">
        <v>44.3939982751494</v>
      </c>
      <c r="M3800">
        <v>60.796968853631498</v>
      </c>
      <c r="N3800">
        <v>0.76029028203846005</v>
      </c>
      <c r="O3800">
        <v>55.493562231759597</v>
      </c>
      <c r="P3800">
        <v>47.515036403925201</v>
      </c>
      <c r="Q3800">
        <v>4.6945296692832997E-2</v>
      </c>
    </row>
    <row r="3801" spans="1:17" hidden="1" x14ac:dyDescent="0.3">
      <c r="A3801" t="s">
        <v>7833</v>
      </c>
      <c r="B3801" t="s">
        <v>7834</v>
      </c>
      <c r="C3801" t="str">
        <f>IFERROR(VLOOKUP(Table1[[#This Row],[Ticker]],[1]!Table2[[Symbol]:[Industry]],2,FALSE),"-")</f>
        <v>-</v>
      </c>
      <c r="D3801" t="s">
        <v>627</v>
      </c>
      <c r="E3801">
        <v>31.040473531</v>
      </c>
      <c r="F3801">
        <v>4.3</v>
      </c>
      <c r="G3801">
        <v>-78.741132305180201</v>
      </c>
      <c r="H3801">
        <v>-1.94597393770455</v>
      </c>
      <c r="I3801">
        <v>8.66068065478599</v>
      </c>
      <c r="J3801">
        <v>1.78549151252632</v>
      </c>
      <c r="K3801">
        <v>4.0442998528340004</v>
      </c>
      <c r="L3801">
        <v>4.1039822309907201</v>
      </c>
      <c r="M3801">
        <v>65.289903491179004</v>
      </c>
      <c r="N3801">
        <v>1.54556146978413</v>
      </c>
      <c r="O3801">
        <v>109.302325581395</v>
      </c>
      <c r="P3801">
        <v>45.762711864406697</v>
      </c>
    </row>
    <row r="3802" spans="1:17" hidden="1" x14ac:dyDescent="0.3">
      <c r="A3802" t="s">
        <v>7835</v>
      </c>
      <c r="B3802" t="s">
        <v>7836</v>
      </c>
      <c r="C3802" t="str">
        <f>IFERROR(VLOOKUP(Table1[[#This Row],[Ticker]],[1]!Table2[[Symbol]:[Industry]],2,FALSE),"-")</f>
        <v>-</v>
      </c>
      <c r="D3802" t="s">
        <v>357</v>
      </c>
      <c r="E3802">
        <v>30.980984599999999</v>
      </c>
      <c r="F3802">
        <v>64</v>
      </c>
      <c r="G3802">
        <v>-49.7765640217265</v>
      </c>
      <c r="H3802">
        <v>-1.94597393770455</v>
      </c>
      <c r="I3802">
        <v>-33.209113964321801</v>
      </c>
      <c r="J3802">
        <v>3.8462030129162499</v>
      </c>
      <c r="K3802">
        <v>65.208283689347397</v>
      </c>
      <c r="M3802">
        <v>38.629982373423701</v>
      </c>
      <c r="N3802">
        <v>0.57542457542457504</v>
      </c>
      <c r="O3802">
        <v>39.0625</v>
      </c>
      <c r="P3802">
        <v>28.3594063377456</v>
      </c>
    </row>
    <row r="3803" spans="1:17" hidden="1" x14ac:dyDescent="0.3">
      <c r="A3803" t="s">
        <v>7837</v>
      </c>
      <c r="B3803" t="s">
        <v>7838</v>
      </c>
      <c r="C3803" t="str">
        <f>IFERROR(VLOOKUP(Table1[[#This Row],[Ticker]],[1]!Table2[[Symbol]:[Industry]],2,FALSE),"-")</f>
        <v>-</v>
      </c>
      <c r="D3803" t="s">
        <v>2686</v>
      </c>
      <c r="E3803">
        <v>30.976797600000001</v>
      </c>
      <c r="F3803">
        <v>42.63</v>
      </c>
      <c r="G3803">
        <v>24.6434707549816</v>
      </c>
      <c r="H3803">
        <v>-4.1344896473470198</v>
      </c>
      <c r="I3803">
        <v>-21.259404683947299</v>
      </c>
      <c r="J3803">
        <v>8.6343086278035397</v>
      </c>
      <c r="K3803">
        <v>44.163285287921298</v>
      </c>
      <c r="L3803">
        <v>43.927513190360997</v>
      </c>
      <c r="M3803">
        <v>51.448792324542197</v>
      </c>
      <c r="N3803">
        <v>1.0654366698657101</v>
      </c>
      <c r="O3803">
        <v>62.631949331456703</v>
      </c>
      <c r="P3803">
        <v>56.7855829349025</v>
      </c>
      <c r="Q3803">
        <v>7.7312712428381003E-2</v>
      </c>
    </row>
    <row r="3804" spans="1:17" hidden="1" x14ac:dyDescent="0.3">
      <c r="A3804" t="s">
        <v>7839</v>
      </c>
      <c r="B3804" t="s">
        <v>7840</v>
      </c>
      <c r="C3804" t="str">
        <f>IFERROR(VLOOKUP(Table1[[#This Row],[Ticker]],[1]!Table2[[Symbol]:[Industry]],2,FALSE),"-")</f>
        <v>-</v>
      </c>
      <c r="D3804" t="s">
        <v>405</v>
      </c>
      <c r="E3804">
        <v>30.9719956</v>
      </c>
      <c r="F3804">
        <v>9.07</v>
      </c>
      <c r="G3804">
        <v>-36.293243667430403</v>
      </c>
      <c r="H3804">
        <v>2.14493515320452</v>
      </c>
      <c r="I3804">
        <v>-16.283683302019501</v>
      </c>
      <c r="J3804">
        <v>1.3068132549573399</v>
      </c>
      <c r="K3804">
        <v>8.9151823906929</v>
      </c>
      <c r="L3804">
        <v>9.1352678694829397</v>
      </c>
      <c r="M3804">
        <v>61.906819223769403</v>
      </c>
      <c r="N3804">
        <v>1.1760770702088501</v>
      </c>
      <c r="O3804">
        <v>20.6174200661521</v>
      </c>
      <c r="P3804">
        <v>7.9761904761904701</v>
      </c>
      <c r="Q3804">
        <v>9.7836283955362993E-2</v>
      </c>
    </row>
    <row r="3805" spans="1:17" hidden="1" x14ac:dyDescent="0.3">
      <c r="A3805" t="s">
        <v>7841</v>
      </c>
      <c r="B3805" t="s">
        <v>7842</v>
      </c>
      <c r="C3805" t="str">
        <f>IFERROR(VLOOKUP(Table1[[#This Row],[Ticker]],[1]!Table2[[Symbol]:[Industry]],2,FALSE),"-")</f>
        <v>-</v>
      </c>
      <c r="D3805" t="s">
        <v>535</v>
      </c>
      <c r="E3805">
        <v>30.811800000000002</v>
      </c>
      <c r="F3805">
        <v>66.150000000000006</v>
      </c>
      <c r="G3805">
        <v>-39.701997217855698</v>
      </c>
      <c r="H3805">
        <v>-8.7920481651184197</v>
      </c>
      <c r="I3805">
        <v>-15.7414125595666</v>
      </c>
      <c r="J3805">
        <v>-3.6610998108422499</v>
      </c>
      <c r="K3805">
        <v>65.492144944319506</v>
      </c>
      <c r="L3805">
        <v>67.508769928897806</v>
      </c>
      <c r="M3805">
        <v>25.012558913323499</v>
      </c>
      <c r="N3805">
        <v>1.0943982351683199</v>
      </c>
      <c r="O3805">
        <v>34.8450491307634</v>
      </c>
      <c r="P3805">
        <v>21.264894592117301</v>
      </c>
      <c r="Q3805">
        <v>0.16197553013832999</v>
      </c>
    </row>
    <row r="3806" spans="1:17" hidden="1" x14ac:dyDescent="0.3">
      <c r="A3806" t="s">
        <v>7843</v>
      </c>
      <c r="B3806" t="s">
        <v>7844</v>
      </c>
      <c r="C3806" t="str">
        <f>IFERROR(VLOOKUP(Table1[[#This Row],[Ticker]],[1]!Table2[[Symbol]:[Industry]],2,FALSE),"-")</f>
        <v>-</v>
      </c>
      <c r="D3806" t="s">
        <v>231</v>
      </c>
      <c r="E3806">
        <v>30.803999999999998</v>
      </c>
      <c r="F3806">
        <v>76.98</v>
      </c>
      <c r="G3806">
        <v>136.50631135859501</v>
      </c>
      <c r="H3806">
        <v>-4.2348158334627399</v>
      </c>
      <c r="I3806">
        <v>59.980156650545403</v>
      </c>
      <c r="J3806">
        <v>7.6710603112847799</v>
      </c>
      <c r="K3806">
        <v>68.097396930075604</v>
      </c>
      <c r="L3806">
        <v>54.396436037707602</v>
      </c>
      <c r="M3806">
        <v>80.249502308903502</v>
      </c>
      <c r="N3806">
        <v>0.84594040859333797</v>
      </c>
      <c r="O3806">
        <v>11.847233047544799</v>
      </c>
      <c r="P3806">
        <v>185.00555349870399</v>
      </c>
      <c r="Q3806">
        <v>9.2512052792723995E-2</v>
      </c>
    </row>
    <row r="3807" spans="1:17" hidden="1" x14ac:dyDescent="0.3">
      <c r="A3807" t="s">
        <v>7845</v>
      </c>
      <c r="B3807" t="s">
        <v>7846</v>
      </c>
      <c r="C3807" t="str">
        <f>IFERROR(VLOOKUP(Table1[[#This Row],[Ticker]],[1]!Table2[[Symbol]:[Industry]],2,FALSE),"-")</f>
        <v>-</v>
      </c>
      <c r="D3807" t="s">
        <v>405</v>
      </c>
      <c r="E3807">
        <v>30.6182425199998</v>
      </c>
      <c r="F3807">
        <v>244.45</v>
      </c>
      <c r="G3807">
        <v>-29.033529965998898</v>
      </c>
      <c r="H3807">
        <v>-1.94597393770455</v>
      </c>
      <c r="I3807">
        <v>-12.4660799085942</v>
      </c>
      <c r="J3807">
        <v>-0.58417673391918201</v>
      </c>
      <c r="K3807">
        <v>244.45</v>
      </c>
      <c r="L3807">
        <v>244.44999999999899</v>
      </c>
      <c r="M3807">
        <v>50</v>
      </c>
      <c r="O3807">
        <v>0</v>
      </c>
      <c r="P3807">
        <v>0</v>
      </c>
    </row>
    <row r="3808" spans="1:17" hidden="1" x14ac:dyDescent="0.3">
      <c r="A3808" t="s">
        <v>7847</v>
      </c>
      <c r="B3808" t="s">
        <v>7848</v>
      </c>
      <c r="C3808" t="str">
        <f>IFERROR(VLOOKUP(Table1[[#This Row],[Ticker]],[1]!Table2[[Symbol]:[Industry]],2,FALSE),"-")</f>
        <v>-</v>
      </c>
      <c r="D3808" t="s">
        <v>627</v>
      </c>
      <c r="E3808">
        <v>30.600023597</v>
      </c>
      <c r="F3808">
        <v>16.32</v>
      </c>
      <c r="G3808">
        <v>125.96647003400101</v>
      </c>
      <c r="H3808">
        <v>-9.0846854873273095</v>
      </c>
      <c r="I3808">
        <v>42.814605153251499</v>
      </c>
      <c r="J3808">
        <v>10.6814699976524</v>
      </c>
      <c r="K3808">
        <v>15.323085453420999</v>
      </c>
      <c r="L3808">
        <v>13.0903913643852</v>
      </c>
      <c r="M3808">
        <v>59.250535103307001</v>
      </c>
      <c r="N3808">
        <v>2.5137208561090598</v>
      </c>
      <c r="O3808">
        <v>43.075980392156801</v>
      </c>
      <c r="P3808">
        <v>172</v>
      </c>
      <c r="Q3808">
        <v>0.12448428374062399</v>
      </c>
    </row>
    <row r="3809" spans="1:17" hidden="1" x14ac:dyDescent="0.3">
      <c r="A3809" t="s">
        <v>7849</v>
      </c>
      <c r="B3809" t="s">
        <v>7850</v>
      </c>
      <c r="C3809" t="str">
        <f>IFERROR(VLOOKUP(Table1[[#This Row],[Ticker]],[1]!Table2[[Symbol]:[Industry]],2,FALSE),"-")</f>
        <v>-</v>
      </c>
      <c r="D3809" t="s">
        <v>6824</v>
      </c>
      <c r="E3809">
        <v>30.6</v>
      </c>
      <c r="F3809">
        <v>30</v>
      </c>
      <c r="G3809">
        <v>-65.135766387724104</v>
      </c>
      <c r="H3809">
        <v>-16.207191428416099</v>
      </c>
      <c r="I3809">
        <v>-43.8161943250702</v>
      </c>
      <c r="J3809">
        <v>-3.8099831855320798</v>
      </c>
      <c r="K3809">
        <v>33.260978514345297</v>
      </c>
      <c r="L3809">
        <v>38.935323940907097</v>
      </c>
      <c r="M3809">
        <v>29.0903529034169</v>
      </c>
      <c r="N3809">
        <v>1.02272727272727</v>
      </c>
      <c r="O3809">
        <v>93</v>
      </c>
      <c r="P3809">
        <v>3.4482758620689702</v>
      </c>
    </row>
    <row r="3810" spans="1:17" hidden="1" x14ac:dyDescent="0.3">
      <c r="A3810" t="s">
        <v>7851</v>
      </c>
      <c r="B3810" t="s">
        <v>7852</v>
      </c>
      <c r="C3810" t="str">
        <f>IFERROR(VLOOKUP(Table1[[#This Row],[Ticker]],[1]!Table2[[Symbol]:[Industry]],2,FALSE),"-")</f>
        <v>-</v>
      </c>
      <c r="D3810" t="s">
        <v>3507</v>
      </c>
      <c r="E3810">
        <v>30.560400000000001</v>
      </c>
      <c r="F3810">
        <v>76.02</v>
      </c>
      <c r="G3810">
        <v>17.158777726308699</v>
      </c>
      <c r="H3810">
        <v>13.776827850670999</v>
      </c>
      <c r="I3810">
        <v>0.89508919370214801</v>
      </c>
      <c r="J3810">
        <v>-1.31289061783633</v>
      </c>
      <c r="K3810">
        <v>72.082218669534598</v>
      </c>
      <c r="L3810">
        <v>65.6461298661943</v>
      </c>
      <c r="M3810">
        <v>59.242226314883602</v>
      </c>
      <c r="N3810">
        <v>1.47790507997832</v>
      </c>
      <c r="O3810">
        <v>21.0207840042094</v>
      </c>
      <c r="P3810">
        <v>72.772727272727195</v>
      </c>
      <c r="Q3810">
        <v>9.2840753058145001E-2</v>
      </c>
    </row>
    <row r="3811" spans="1:17" hidden="1" x14ac:dyDescent="0.3">
      <c r="A3811" t="s">
        <v>7853</v>
      </c>
      <c r="B3811" t="s">
        <v>7854</v>
      </c>
      <c r="C3811" t="str">
        <f>IFERROR(VLOOKUP(Table1[[#This Row],[Ticker]],[1]!Table2[[Symbol]:[Industry]],2,FALSE),"-")</f>
        <v>-</v>
      </c>
      <c r="D3811" t="s">
        <v>405</v>
      </c>
      <c r="E3811">
        <v>30.5225452</v>
      </c>
      <c r="F3811">
        <v>15.34</v>
      </c>
      <c r="G3811">
        <v>-1.2001966326655999</v>
      </c>
      <c r="H3811">
        <v>-7.4911452772684202</v>
      </c>
      <c r="I3811">
        <v>-29.59195781243</v>
      </c>
      <c r="J3811">
        <v>-11.355218523206901</v>
      </c>
      <c r="K3811">
        <v>16.096297974771801</v>
      </c>
      <c r="L3811">
        <v>15.880094315932199</v>
      </c>
      <c r="M3811">
        <v>51.414446295026202</v>
      </c>
      <c r="N3811">
        <v>0.74656787889643805</v>
      </c>
      <c r="O3811">
        <v>48.891786179921702</v>
      </c>
      <c r="P3811">
        <v>77.752027809965199</v>
      </c>
      <c r="Q3811">
        <v>9.9199302936138004E-2</v>
      </c>
    </row>
    <row r="3812" spans="1:17" hidden="1" x14ac:dyDescent="0.3">
      <c r="A3812" t="s">
        <v>7855</v>
      </c>
      <c r="B3812" t="s">
        <v>7856</v>
      </c>
      <c r="C3812" t="str">
        <f>IFERROR(VLOOKUP(Table1[[#This Row],[Ticker]],[1]!Table2[[Symbol]:[Industry]],2,FALSE),"-")</f>
        <v>-</v>
      </c>
      <c r="D3812" t="s">
        <v>357</v>
      </c>
      <c r="E3812">
        <v>30.52</v>
      </c>
      <c r="F3812">
        <v>15.28</v>
      </c>
      <c r="G3812">
        <v>-3.6848835344977098</v>
      </c>
      <c r="H3812">
        <v>-4.4937446383414903</v>
      </c>
      <c r="I3812">
        <v>-10.9378407059364</v>
      </c>
      <c r="J3812">
        <v>3.8526833343401998</v>
      </c>
      <c r="K3812">
        <v>15.2150719749951</v>
      </c>
      <c r="L3812">
        <v>14.8628816127344</v>
      </c>
      <c r="M3812">
        <v>62.949021893237898</v>
      </c>
      <c r="N3812">
        <v>0.53445389838684898</v>
      </c>
      <c r="O3812">
        <v>37.434554973821903</v>
      </c>
      <c r="P3812">
        <v>37.657657657657602</v>
      </c>
      <c r="Q3812">
        <v>1.4098727719391999E-2</v>
      </c>
    </row>
    <row r="3813" spans="1:17" hidden="1" x14ac:dyDescent="0.3">
      <c r="A3813" t="s">
        <v>7857</v>
      </c>
      <c r="B3813" t="s">
        <v>7858</v>
      </c>
      <c r="C3813" t="str">
        <f>IFERROR(VLOOKUP(Table1[[#This Row],[Ticker]],[1]!Table2[[Symbol]:[Industry]],2,FALSE),"-")</f>
        <v>-</v>
      </c>
      <c r="D3813" t="s">
        <v>535</v>
      </c>
      <c r="E3813">
        <v>30.492111999999999</v>
      </c>
      <c r="F3813">
        <v>0.94</v>
      </c>
      <c r="G3813">
        <v>-70.283529965998895</v>
      </c>
      <c r="H3813">
        <v>15.1271967940027</v>
      </c>
      <c r="I3813">
        <v>-18.4660799085942</v>
      </c>
      <c r="J3813">
        <v>-0.58417673391918201</v>
      </c>
      <c r="K3813">
        <v>0.84785972397537002</v>
      </c>
      <c r="L3813">
        <v>1.09876920033841</v>
      </c>
      <c r="M3813">
        <v>62.279606795358603</v>
      </c>
      <c r="N3813">
        <v>1.1806563783791799</v>
      </c>
      <c r="O3813">
        <v>214.89361702127599</v>
      </c>
      <c r="P3813">
        <v>44.615384615384599</v>
      </c>
      <c r="Q3813">
        <v>6.8513493943733003E-2</v>
      </c>
    </row>
    <row r="3814" spans="1:17" hidden="1" x14ac:dyDescent="0.3">
      <c r="A3814" t="s">
        <v>7859</v>
      </c>
      <c r="B3814" t="s">
        <v>7860</v>
      </c>
      <c r="C3814" t="str">
        <f>IFERROR(VLOOKUP(Table1[[#This Row],[Ticker]],[1]!Table2[[Symbol]:[Industry]],2,FALSE),"-")</f>
        <v>-</v>
      </c>
      <c r="D3814" t="s">
        <v>959</v>
      </c>
      <c r="E3814">
        <v>30.481919999999999</v>
      </c>
      <c r="F3814">
        <v>5.45</v>
      </c>
      <c r="G3814">
        <v>-108.023506835698</v>
      </c>
      <c r="H3814">
        <v>-35.597525250353698</v>
      </c>
      <c r="I3814">
        <v>-91.4560567782936</v>
      </c>
      <c r="J3814">
        <v>-8.07169753258807</v>
      </c>
      <c r="K3814">
        <v>9.8299599894170608</v>
      </c>
      <c r="M3814">
        <v>8.5895499808969992E-3</v>
      </c>
      <c r="N3814">
        <v>0.74260990777226599</v>
      </c>
      <c r="O3814">
        <v>425.871559633027</v>
      </c>
      <c r="P3814">
        <v>0</v>
      </c>
    </row>
    <row r="3815" spans="1:17" hidden="1" x14ac:dyDescent="0.3">
      <c r="A3815" t="s">
        <v>7861</v>
      </c>
      <c r="B3815" t="s">
        <v>7862</v>
      </c>
      <c r="C3815" t="str">
        <f>IFERROR(VLOOKUP(Table1[[#This Row],[Ticker]],[1]!Table2[[Symbol]:[Industry]],2,FALSE),"-")</f>
        <v>-</v>
      </c>
      <c r="D3815" t="s">
        <v>305</v>
      </c>
      <c r="E3815">
        <v>30.4648</v>
      </c>
      <c r="F3815">
        <v>18.02</v>
      </c>
      <c r="G3815">
        <v>-61.863301520899398</v>
      </c>
      <c r="H3815">
        <v>-2.16807277168569</v>
      </c>
      <c r="I3815">
        <v>-19.8658743587484</v>
      </c>
      <c r="J3815">
        <v>-0.36108694027724503</v>
      </c>
      <c r="K3815">
        <v>17.6482029362584</v>
      </c>
      <c r="L3815">
        <v>20.195138631813901</v>
      </c>
      <c r="M3815">
        <v>58.754019991336698</v>
      </c>
      <c r="N3815">
        <v>0.64664733857399004</v>
      </c>
      <c r="O3815">
        <v>72.031076581576002</v>
      </c>
      <c r="P3815">
        <v>24.275862068965498</v>
      </c>
      <c r="Q3815">
        <v>4.9161039603160001E-3</v>
      </c>
    </row>
    <row r="3816" spans="1:17" hidden="1" x14ac:dyDescent="0.3">
      <c r="A3816" t="s">
        <v>7863</v>
      </c>
      <c r="B3816" t="s">
        <v>7864</v>
      </c>
      <c r="C3816" t="str">
        <f>IFERROR(VLOOKUP(Table1[[#This Row],[Ticker]],[1]!Table2[[Symbol]:[Industry]],2,FALSE),"-")</f>
        <v>-</v>
      </c>
      <c r="E3816">
        <v>30.449486799999999</v>
      </c>
      <c r="F3816">
        <v>12.74</v>
      </c>
      <c r="G3816">
        <v>-1.3782193447564499</v>
      </c>
      <c r="H3816">
        <v>-6.49505614041803</v>
      </c>
      <c r="I3816">
        <v>-0.711693943682011</v>
      </c>
      <c r="J3816">
        <v>0.25899358648555099</v>
      </c>
      <c r="K3816">
        <v>11.871721641841299</v>
      </c>
      <c r="L3816">
        <v>11.187828074033201</v>
      </c>
      <c r="M3816">
        <v>42.002935050202403</v>
      </c>
      <c r="N3816">
        <v>0.82657502837512598</v>
      </c>
      <c r="O3816">
        <v>16.562009419152201</v>
      </c>
      <c r="P3816">
        <v>52.941176470588204</v>
      </c>
      <c r="Q3816">
        <v>-2.8259366904314999E-2</v>
      </c>
    </row>
    <row r="3817" spans="1:17" hidden="1" x14ac:dyDescent="0.3">
      <c r="A3817" t="s">
        <v>7865</v>
      </c>
      <c r="B3817" t="s">
        <v>7866</v>
      </c>
      <c r="C3817" t="str">
        <f>IFERROR(VLOOKUP(Table1[[#This Row],[Ticker]],[1]!Table2[[Symbol]:[Industry]],2,FALSE),"-")</f>
        <v>-</v>
      </c>
      <c r="D3817" t="s">
        <v>535</v>
      </c>
      <c r="E3817">
        <v>30.364999999999998</v>
      </c>
      <c r="F3817">
        <v>59.17</v>
      </c>
      <c r="G3817">
        <v>100.752877800991</v>
      </c>
      <c r="H3817">
        <v>12.683941251192801</v>
      </c>
      <c r="I3817">
        <v>-0.103755563740502</v>
      </c>
      <c r="J3817">
        <v>-1.2854624243516399</v>
      </c>
      <c r="K3817">
        <v>55.304607275419301</v>
      </c>
      <c r="L3817">
        <v>48.608781996792501</v>
      </c>
      <c r="M3817">
        <v>53.9650459531466</v>
      </c>
      <c r="N3817">
        <v>2.46884372309556</v>
      </c>
      <c r="O3817">
        <v>19.317221564982201</v>
      </c>
      <c r="P3817">
        <v>136.585365853658</v>
      </c>
      <c r="Q3817">
        <v>0.122876922311478</v>
      </c>
    </row>
    <row r="3818" spans="1:17" hidden="1" x14ac:dyDescent="0.3">
      <c r="A3818" t="s">
        <v>7867</v>
      </c>
      <c r="B3818" t="s">
        <v>7868</v>
      </c>
      <c r="C3818" t="str">
        <f>IFERROR(VLOOKUP(Table1[[#This Row],[Ticker]],[1]!Table2[[Symbol]:[Industry]],2,FALSE),"-")</f>
        <v>-</v>
      </c>
      <c r="D3818" t="s">
        <v>627</v>
      </c>
      <c r="E3818">
        <v>30.352089599999999</v>
      </c>
      <c r="F3818">
        <v>40.82</v>
      </c>
      <c r="G3818">
        <v>23.9649707836262</v>
      </c>
      <c r="H3818">
        <v>18.217020327311999</v>
      </c>
      <c r="I3818">
        <v>9.7860914001807906</v>
      </c>
      <c r="J3818">
        <v>-3.3443135194589799</v>
      </c>
      <c r="K3818">
        <v>34.176991622655102</v>
      </c>
      <c r="L3818">
        <v>30.390480212832301</v>
      </c>
      <c r="M3818">
        <v>67.566870608170902</v>
      </c>
      <c r="N3818">
        <v>1.3249741501977601</v>
      </c>
      <c r="O3818">
        <v>12.3223909848113</v>
      </c>
      <c r="P3818">
        <v>89.860465116279002</v>
      </c>
      <c r="Q3818">
        <v>6.5947118088858003E-2</v>
      </c>
    </row>
    <row r="3819" spans="1:17" hidden="1" x14ac:dyDescent="0.3">
      <c r="A3819" t="s">
        <v>7869</v>
      </c>
      <c r="B3819" t="s">
        <v>7870</v>
      </c>
      <c r="C3819" t="str">
        <f>IFERROR(VLOOKUP(Table1[[#This Row],[Ticker]],[1]!Table2[[Symbol]:[Industry]],2,FALSE),"-")</f>
        <v>-</v>
      </c>
      <c r="D3819" t="s">
        <v>535</v>
      </c>
      <c r="E3819">
        <v>30.331800000000001</v>
      </c>
      <c r="F3819">
        <v>95.57</v>
      </c>
      <c r="G3819">
        <v>19.759868757339</v>
      </c>
      <c r="H3819">
        <v>15.646077494206599</v>
      </c>
      <c r="I3819">
        <v>2.6923729170473498</v>
      </c>
      <c r="J3819">
        <v>-3.8068799566224101</v>
      </c>
      <c r="K3819">
        <v>85.662434915396702</v>
      </c>
      <c r="L3819">
        <v>72.123340932593806</v>
      </c>
      <c r="M3819">
        <v>61.020116189914901</v>
      </c>
      <c r="N3819">
        <v>0.39892423385922499</v>
      </c>
      <c r="O3819">
        <v>11.436643298106</v>
      </c>
      <c r="P3819">
        <v>85.213178294573595</v>
      </c>
      <c r="Q3819">
        <v>0.222493564873394</v>
      </c>
    </row>
    <row r="3820" spans="1:17" hidden="1" x14ac:dyDescent="0.3">
      <c r="A3820" t="s">
        <v>7871</v>
      </c>
      <c r="B3820" t="s">
        <v>7872</v>
      </c>
      <c r="C3820" t="str">
        <f>IFERROR(VLOOKUP(Table1[[#This Row],[Ticker]],[1]!Table2[[Symbol]:[Industry]],2,FALSE),"-")</f>
        <v>-</v>
      </c>
      <c r="D3820" t="s">
        <v>4133</v>
      </c>
      <c r="E3820">
        <v>30.266999999999999</v>
      </c>
      <c r="F3820">
        <v>180</v>
      </c>
      <c r="G3820">
        <v>-50.704548242761298</v>
      </c>
      <c r="H3820">
        <v>-3.31583695140319</v>
      </c>
      <c r="I3820">
        <v>-6.4590127707851099</v>
      </c>
      <c r="J3820">
        <v>-2.70489451532212</v>
      </c>
      <c r="K3820">
        <v>177.18885437984699</v>
      </c>
      <c r="L3820">
        <v>176.089428101984</v>
      </c>
      <c r="M3820">
        <v>40.227684347603102</v>
      </c>
      <c r="N3820">
        <v>0.67744755244755195</v>
      </c>
      <c r="O3820">
        <v>38.6111111111111</v>
      </c>
      <c r="P3820">
        <v>47.540983606557297</v>
      </c>
    </row>
    <row r="3821" spans="1:17" hidden="1" x14ac:dyDescent="0.3">
      <c r="A3821" t="s">
        <v>7873</v>
      </c>
      <c r="B3821" t="s">
        <v>7874</v>
      </c>
      <c r="C3821" t="str">
        <f>IFERROR(VLOOKUP(Table1[[#This Row],[Ticker]],[1]!Table2[[Symbol]:[Industry]],2,FALSE),"-")</f>
        <v>-</v>
      </c>
      <c r="D3821" t="s">
        <v>204</v>
      </c>
      <c r="E3821">
        <v>30.248000000000001</v>
      </c>
      <c r="F3821">
        <v>0.45</v>
      </c>
      <c r="G3821">
        <v>-5.5931859894901201</v>
      </c>
      <c r="H3821">
        <v>-1.87035303188851</v>
      </c>
      <c r="I3821">
        <v>-12.2495918825592</v>
      </c>
      <c r="J3821">
        <v>1.0670674632677399</v>
      </c>
      <c r="K3821">
        <v>0.59267168328142406</v>
      </c>
      <c r="L3821">
        <v>0.50771284078795198</v>
      </c>
      <c r="M3821">
        <v>92.112121951265095</v>
      </c>
      <c r="N3821">
        <v>1</v>
      </c>
      <c r="Q3821">
        <v>4.6288916988924997E-2</v>
      </c>
    </row>
    <row r="3822" spans="1:17" hidden="1" x14ac:dyDescent="0.3">
      <c r="A3822" t="s">
        <v>7875</v>
      </c>
      <c r="B3822" t="s">
        <v>7876</v>
      </c>
      <c r="C3822" t="str">
        <f>IFERROR(VLOOKUP(Table1[[#This Row],[Ticker]],[1]!Table2[[Symbol]:[Industry]],2,FALSE),"-")</f>
        <v>-</v>
      </c>
      <c r="D3822" t="s">
        <v>46</v>
      </c>
      <c r="E3822">
        <v>30.185528555000001</v>
      </c>
      <c r="F3822">
        <v>56.3</v>
      </c>
      <c r="G3822">
        <v>-65.201330419513596</v>
      </c>
      <c r="H3822">
        <v>-6.5222451241452397</v>
      </c>
      <c r="I3822">
        <v>-48.633880362108997</v>
      </c>
      <c r="J3822">
        <v>-2.5005530405393901</v>
      </c>
      <c r="M3822">
        <v>32.287824972817198</v>
      </c>
      <c r="O3822">
        <v>63.1438721136767</v>
      </c>
      <c r="P3822">
        <v>4.1628122109158099</v>
      </c>
    </row>
    <row r="3823" spans="1:17" hidden="1" x14ac:dyDescent="0.3">
      <c r="A3823" t="s">
        <v>7877</v>
      </c>
      <c r="B3823" t="s">
        <v>7878</v>
      </c>
      <c r="C3823" t="str">
        <f>IFERROR(VLOOKUP(Table1[[#This Row],[Ticker]],[1]!Table2[[Symbol]:[Industry]],2,FALSE),"-")</f>
        <v>-</v>
      </c>
      <c r="D3823" t="s">
        <v>124</v>
      </c>
      <c r="E3823">
        <v>30.17574875</v>
      </c>
      <c r="F3823">
        <v>16.95</v>
      </c>
      <c r="G3823">
        <v>-23.623082204804899</v>
      </c>
      <c r="H3823">
        <v>-6.2734593178215299</v>
      </c>
      <c r="I3823">
        <v>-15.8298199313993</v>
      </c>
      <c r="J3823">
        <v>-2.4438048083043098</v>
      </c>
      <c r="K3823">
        <v>17.170606130434599</v>
      </c>
      <c r="L3823">
        <v>17.944722179589601</v>
      </c>
      <c r="M3823">
        <v>46.646009494374297</v>
      </c>
      <c r="N3823">
        <v>1.19385615632931</v>
      </c>
      <c r="O3823">
        <v>111.445427728613</v>
      </c>
      <c r="P3823">
        <v>12.4751161247511</v>
      </c>
      <c r="Q3823">
        <v>4.7682497751699998E-3</v>
      </c>
    </row>
    <row r="3824" spans="1:17" hidden="1" x14ac:dyDescent="0.3">
      <c r="A3824" t="s">
        <v>7879</v>
      </c>
      <c r="B3824" t="s">
        <v>7880</v>
      </c>
      <c r="C3824" t="str">
        <f>IFERROR(VLOOKUP(Table1[[#This Row],[Ticker]],[1]!Table2[[Symbol]:[Industry]],2,FALSE),"-")</f>
        <v>-</v>
      </c>
      <c r="D3824" t="s">
        <v>627</v>
      </c>
      <c r="E3824">
        <v>30.065358960000001</v>
      </c>
      <c r="F3824">
        <v>32</v>
      </c>
      <c r="G3824">
        <v>1.31270221322712</v>
      </c>
      <c r="H3824">
        <v>-5.0056528228908599</v>
      </c>
      <c r="I3824">
        <v>-12.4660799085942</v>
      </c>
      <c r="J3824">
        <v>-3.6144797642222102</v>
      </c>
      <c r="K3824">
        <v>32.802178739119903</v>
      </c>
      <c r="L3824">
        <v>31.807489348454201</v>
      </c>
      <c r="M3824">
        <v>48.665452913730903</v>
      </c>
      <c r="N3824">
        <v>0.18220772937754001</v>
      </c>
      <c r="O3824">
        <v>26.687499999999901</v>
      </c>
      <c r="P3824">
        <v>42.0328450954283</v>
      </c>
      <c r="Q3824">
        <v>5.9297098808476001E-2</v>
      </c>
    </row>
    <row r="3825" spans="1:17" hidden="1" x14ac:dyDescent="0.3">
      <c r="A3825" t="s">
        <v>7881</v>
      </c>
      <c r="B3825" t="s">
        <v>7882</v>
      </c>
      <c r="C3825" t="str">
        <f>IFERROR(VLOOKUP(Table1[[#This Row],[Ticker]],[1]!Table2[[Symbol]:[Industry]],2,FALSE),"-")</f>
        <v>-</v>
      </c>
      <c r="D3825" t="s">
        <v>7287</v>
      </c>
      <c r="E3825">
        <v>30.001497227999899</v>
      </c>
      <c r="F3825">
        <v>91.64</v>
      </c>
      <c r="G3825">
        <v>-44.960135470586003</v>
      </c>
      <c r="H3825">
        <v>-22.5577520966525</v>
      </c>
      <c r="I3825">
        <v>-35.457676547249697</v>
      </c>
      <c r="J3825">
        <v>-0.58417673391918201</v>
      </c>
      <c r="K3825">
        <v>106.50139776149599</v>
      </c>
      <c r="L3825">
        <v>122.150582442014</v>
      </c>
      <c r="M3825">
        <v>4.2739581975257197</v>
      </c>
      <c r="N3825">
        <v>0.53636363636363604</v>
      </c>
      <c r="O3825">
        <v>73.505019642077698</v>
      </c>
      <c r="P3825">
        <v>9.9987996639058796</v>
      </c>
    </row>
    <row r="3826" spans="1:17" hidden="1" x14ac:dyDescent="0.3">
      <c r="A3826" t="s">
        <v>7883</v>
      </c>
      <c r="B3826" t="s">
        <v>7884</v>
      </c>
      <c r="C3826" t="str">
        <f>IFERROR(VLOOKUP(Table1[[#This Row],[Ticker]],[1]!Table2[[Symbol]:[Industry]],2,FALSE),"-")</f>
        <v>-</v>
      </c>
      <c r="D3826" t="s">
        <v>5104</v>
      </c>
      <c r="E3826">
        <v>29.973924</v>
      </c>
      <c r="F3826">
        <v>33.869999999999997</v>
      </c>
      <c r="G3826">
        <v>14.910371436465899</v>
      </c>
      <c r="H3826">
        <v>0.61059379664747404</v>
      </c>
      <c r="I3826">
        <v>-17.030746011721899</v>
      </c>
      <c r="J3826">
        <v>-17.784651229767299</v>
      </c>
      <c r="K3826">
        <v>34.490500848963997</v>
      </c>
      <c r="L3826">
        <v>32.625640414150801</v>
      </c>
      <c r="M3826">
        <v>44.273117743554103</v>
      </c>
      <c r="N3826">
        <v>2.6146123000750499</v>
      </c>
      <c r="O3826">
        <v>26.749335695305501</v>
      </c>
      <c r="P3826">
        <v>56.299030918320199</v>
      </c>
      <c r="Q3826">
        <v>1.7747521074818001E-2</v>
      </c>
    </row>
    <row r="3827" spans="1:17" hidden="1" x14ac:dyDescent="0.3">
      <c r="A3827" t="s">
        <v>7885</v>
      </c>
      <c r="B3827" t="s">
        <v>7886</v>
      </c>
      <c r="C3827" t="str">
        <f>IFERROR(VLOOKUP(Table1[[#This Row],[Ticker]],[1]!Table2[[Symbol]:[Industry]],2,FALSE),"-")</f>
        <v>-</v>
      </c>
      <c r="D3827" t="s">
        <v>405</v>
      </c>
      <c r="E3827">
        <v>29.902101800000001</v>
      </c>
      <c r="F3827">
        <v>43.07</v>
      </c>
      <c r="G3827">
        <v>22.0362701041518</v>
      </c>
      <c r="H3827">
        <v>4.1830583203599598</v>
      </c>
      <c r="I3827">
        <v>-0.91466835718273698</v>
      </c>
      <c r="J3827">
        <v>-6.5841767339191701</v>
      </c>
      <c r="K3827">
        <v>41.849854532315803</v>
      </c>
      <c r="L3827">
        <v>37.475376829223698</v>
      </c>
      <c r="M3827">
        <v>67.412621075794206</v>
      </c>
      <c r="N3827">
        <v>0.61974680200174304</v>
      </c>
      <c r="O3827">
        <v>25.377292779196601</v>
      </c>
      <c r="P3827">
        <v>70.574257425742502</v>
      </c>
      <c r="Q3827">
        <v>3.5560799346877003E-2</v>
      </c>
    </row>
    <row r="3828" spans="1:17" hidden="1" x14ac:dyDescent="0.3">
      <c r="A3828" t="s">
        <v>7887</v>
      </c>
      <c r="B3828" t="s">
        <v>7888</v>
      </c>
      <c r="C3828" t="str">
        <f>IFERROR(VLOOKUP(Table1[[#This Row],[Ticker]],[1]!Table2[[Symbol]:[Industry]],2,FALSE),"-")</f>
        <v>-</v>
      </c>
      <c r="D3828" t="s">
        <v>138</v>
      </c>
      <c r="E3828">
        <v>29.87548</v>
      </c>
      <c r="F3828">
        <v>48.8</v>
      </c>
      <c r="G3828">
        <v>108.08989083089099</v>
      </c>
      <c r="H3828">
        <v>78.452576786933093</v>
      </c>
      <c r="I3828">
        <v>130.80410952310999</v>
      </c>
      <c r="J3828">
        <v>12.755226862711799</v>
      </c>
      <c r="K3828">
        <v>32.344058197269497</v>
      </c>
      <c r="L3828">
        <v>24.184569258298801</v>
      </c>
      <c r="M3828">
        <v>98.666184448537393</v>
      </c>
      <c r="N3828">
        <v>3.4369349543064098</v>
      </c>
      <c r="O3828">
        <v>4.1803278688524701</v>
      </c>
      <c r="P3828">
        <v>274.807987711213</v>
      </c>
      <c r="Q3828">
        <v>0.13443010418155399</v>
      </c>
    </row>
    <row r="3829" spans="1:17" hidden="1" x14ac:dyDescent="0.3">
      <c r="A3829" t="s">
        <v>7889</v>
      </c>
      <c r="B3829" t="s">
        <v>7890</v>
      </c>
      <c r="C3829" t="str">
        <f>IFERROR(VLOOKUP(Table1[[#This Row],[Ticker]],[1]!Table2[[Symbol]:[Industry]],2,FALSE),"-")</f>
        <v>-</v>
      </c>
      <c r="D3829" t="s">
        <v>124</v>
      </c>
      <c r="E3829">
        <v>29.866199999999999</v>
      </c>
      <c r="F3829">
        <v>30</v>
      </c>
      <c r="G3829">
        <v>27.216470034000999</v>
      </c>
      <c r="H3829">
        <v>25.431803840073201</v>
      </c>
      <c r="I3829">
        <v>87.400675587741404</v>
      </c>
      <c r="J3829">
        <v>5.6426579584455299</v>
      </c>
      <c r="K3829">
        <v>24.279917838731699</v>
      </c>
      <c r="L3829">
        <v>21.741389285815298</v>
      </c>
      <c r="M3829">
        <v>76.081166462894998</v>
      </c>
      <c r="N3829">
        <v>3.8479406340563802</v>
      </c>
      <c r="O3829">
        <v>0</v>
      </c>
      <c r="P3829">
        <v>115.51724137930999</v>
      </c>
      <c r="Q3829">
        <v>8.8079621001649996E-2</v>
      </c>
    </row>
    <row r="3830" spans="1:17" hidden="1" x14ac:dyDescent="0.3">
      <c r="A3830" t="s">
        <v>7891</v>
      </c>
      <c r="B3830" t="s">
        <v>7892</v>
      </c>
      <c r="C3830" t="str">
        <f>IFERROR(VLOOKUP(Table1[[#This Row],[Ticker]],[1]!Table2[[Symbol]:[Industry]],2,FALSE),"-")</f>
        <v>-</v>
      </c>
      <c r="D3830" t="s">
        <v>156</v>
      </c>
      <c r="E3830">
        <v>29.795760000000001</v>
      </c>
      <c r="F3830">
        <v>105</v>
      </c>
      <c r="G3830">
        <v>-42.184894730266898</v>
      </c>
      <c r="H3830">
        <v>-2.5617958230669302</v>
      </c>
      <c r="I3830">
        <v>-29.7237631237243</v>
      </c>
      <c r="J3830">
        <v>-0.10524953085404699</v>
      </c>
      <c r="K3830">
        <v>109.74592287128</v>
      </c>
      <c r="L3830">
        <v>110.05365536855</v>
      </c>
      <c r="M3830">
        <v>52.984222683238102</v>
      </c>
      <c r="N3830">
        <v>0.97619047619047605</v>
      </c>
      <c r="O3830">
        <v>58.761904761904702</v>
      </c>
      <c r="P3830">
        <v>28.834355828220801</v>
      </c>
    </row>
    <row r="3831" spans="1:17" hidden="1" x14ac:dyDescent="0.3">
      <c r="A3831" t="s">
        <v>7893</v>
      </c>
      <c r="B3831" t="s">
        <v>7894</v>
      </c>
      <c r="C3831" t="str">
        <f>IFERROR(VLOOKUP(Table1[[#This Row],[Ticker]],[1]!Table2[[Symbol]:[Industry]],2,FALSE),"-")</f>
        <v>-</v>
      </c>
      <c r="D3831" t="s">
        <v>7485</v>
      </c>
      <c r="E3831">
        <v>29.749120000000001</v>
      </c>
      <c r="F3831">
        <v>188</v>
      </c>
      <c r="G3831">
        <v>-44.539147943526999</v>
      </c>
      <c r="H3831">
        <v>17.0413678344473</v>
      </c>
      <c r="I3831">
        <v>-23.1549160131073</v>
      </c>
      <c r="J3831">
        <v>-1.61076267758856</v>
      </c>
      <c r="K3831">
        <v>173.73387825770499</v>
      </c>
      <c r="L3831">
        <v>179.412812180809</v>
      </c>
      <c r="M3831">
        <v>62.135184732409797</v>
      </c>
      <c r="N3831">
        <v>0.42870813397129098</v>
      </c>
      <c r="O3831">
        <v>18.351063829787201</v>
      </c>
      <c r="P3831">
        <v>27.587376993552699</v>
      </c>
      <c r="Q3831">
        <v>8.2732899939500004E-2</v>
      </c>
    </row>
    <row r="3832" spans="1:17" hidden="1" x14ac:dyDescent="0.3">
      <c r="A3832" t="s">
        <v>7895</v>
      </c>
      <c r="B3832" t="s">
        <v>7896</v>
      </c>
      <c r="C3832" t="str">
        <f>IFERROR(VLOOKUP(Table1[[#This Row],[Ticker]],[1]!Table2[[Symbol]:[Industry]],2,FALSE),"-")</f>
        <v>-</v>
      </c>
      <c r="E3832">
        <v>29.7142856</v>
      </c>
      <c r="F3832">
        <v>7.53</v>
      </c>
      <c r="G3832">
        <v>-99.802163506371599</v>
      </c>
      <c r="H3832">
        <v>-13.4930591394982</v>
      </c>
      <c r="I3832">
        <v>-50.439720765266401</v>
      </c>
      <c r="J3832">
        <v>-7.43187449070785</v>
      </c>
      <c r="K3832">
        <v>8.80104779443983</v>
      </c>
      <c r="L3832">
        <v>11.2757303156028</v>
      </c>
      <c r="M3832">
        <v>35.330884619927097</v>
      </c>
      <c r="N3832">
        <v>2.2462431144956998</v>
      </c>
      <c r="O3832">
        <v>271.71314741035798</v>
      </c>
      <c r="P3832">
        <v>5.16759776536313</v>
      </c>
      <c r="Q3832">
        <v>3.6036892338869003E-2</v>
      </c>
    </row>
    <row r="3833" spans="1:17" hidden="1" x14ac:dyDescent="0.3">
      <c r="A3833" t="s">
        <v>7897</v>
      </c>
      <c r="B3833" t="s">
        <v>7898</v>
      </c>
      <c r="C3833" t="str">
        <f>IFERROR(VLOOKUP(Table1[[#This Row],[Ticker]],[1]!Table2[[Symbol]:[Industry]],2,FALSE),"-")</f>
        <v>-</v>
      </c>
      <c r="D3833" t="s">
        <v>276</v>
      </c>
      <c r="E3833">
        <v>29.707700940999999</v>
      </c>
      <c r="F3833">
        <v>9.98</v>
      </c>
      <c r="G3833">
        <v>-5.8236534227890502</v>
      </c>
      <c r="H3833">
        <v>6.8807214336625</v>
      </c>
      <c r="I3833">
        <v>-13.0636894703472</v>
      </c>
      <c r="J3833">
        <v>1.22851208783308</v>
      </c>
      <c r="K3833">
        <v>9.4773656963313098</v>
      </c>
      <c r="L3833">
        <v>9.4549288974997108</v>
      </c>
      <c r="M3833">
        <v>71.8021068608913</v>
      </c>
      <c r="N3833">
        <v>1.34312845090569</v>
      </c>
      <c r="O3833">
        <v>37.775551102204403</v>
      </c>
      <c r="P3833">
        <v>42.368045649072698</v>
      </c>
      <c r="Q3833">
        <v>5.1511686153609001E-2</v>
      </c>
    </row>
    <row r="3834" spans="1:17" hidden="1" x14ac:dyDescent="0.3">
      <c r="A3834" t="s">
        <v>7899</v>
      </c>
      <c r="B3834" t="s">
        <v>7900</v>
      </c>
      <c r="C3834" t="str">
        <f>IFERROR(VLOOKUP(Table1[[#This Row],[Ticker]],[1]!Table2[[Symbol]:[Industry]],2,FALSE),"-")</f>
        <v>-</v>
      </c>
      <c r="D3834" t="s">
        <v>773</v>
      </c>
      <c r="E3834">
        <v>29.662500000000001</v>
      </c>
      <c r="F3834">
        <v>70</v>
      </c>
      <c r="G3834">
        <v>-49.533246036413402</v>
      </c>
      <c r="H3834">
        <v>-19.5930327612339</v>
      </c>
      <c r="I3834">
        <v>-30.113138732123701</v>
      </c>
      <c r="J3834">
        <v>-0.58417673391918201</v>
      </c>
      <c r="K3834">
        <v>73.365005223015103</v>
      </c>
      <c r="M3834">
        <v>19.4399197124336</v>
      </c>
      <c r="N3834">
        <v>1.4722222222222201</v>
      </c>
      <c r="O3834">
        <v>31.571428571428498</v>
      </c>
      <c r="P3834">
        <v>15.1315789473684</v>
      </c>
    </row>
    <row r="3835" spans="1:17" hidden="1" x14ac:dyDescent="0.3">
      <c r="A3835" t="s">
        <v>7901</v>
      </c>
      <c r="B3835" t="s">
        <v>7902</v>
      </c>
      <c r="C3835" t="str">
        <f>IFERROR(VLOOKUP(Table1[[#This Row],[Ticker]],[1]!Table2[[Symbol]:[Industry]],2,FALSE),"-")</f>
        <v>-</v>
      </c>
      <c r="D3835" t="s">
        <v>741</v>
      </c>
      <c r="E3835">
        <v>29.575091889999999</v>
      </c>
      <c r="F3835">
        <v>44.4</v>
      </c>
      <c r="G3835">
        <v>5.06492971385609</v>
      </c>
      <c r="H3835">
        <v>8.2586047276631795</v>
      </c>
      <c r="I3835">
        <v>2.1441420841780201</v>
      </c>
      <c r="J3835">
        <v>3.0813444573752</v>
      </c>
      <c r="K3835">
        <v>41.482726582378703</v>
      </c>
      <c r="L3835">
        <v>37.675132175922698</v>
      </c>
      <c r="M3835">
        <v>56.725246441840902</v>
      </c>
      <c r="N3835">
        <v>2.1913462423279699</v>
      </c>
      <c r="O3835">
        <v>10.3603603603603</v>
      </c>
      <c r="P3835">
        <v>66.729252722493399</v>
      </c>
    </row>
    <row r="3836" spans="1:17" hidden="1" x14ac:dyDescent="0.3">
      <c r="A3836" t="s">
        <v>7903</v>
      </c>
      <c r="B3836" t="s">
        <v>7904</v>
      </c>
      <c r="C3836" t="str">
        <f>IFERROR(VLOOKUP(Table1[[#This Row],[Ticker]],[1]!Table2[[Symbol]:[Industry]],2,FALSE),"-")</f>
        <v>-</v>
      </c>
      <c r="D3836" t="s">
        <v>627</v>
      </c>
      <c r="E3836">
        <v>29.574228000000002</v>
      </c>
      <c r="F3836">
        <v>79.430000000000007</v>
      </c>
      <c r="G3836">
        <v>285.96124537360402</v>
      </c>
      <c r="H3836">
        <v>42.249545410564203</v>
      </c>
      <c r="I3836">
        <v>53.566528787057798</v>
      </c>
      <c r="J3836">
        <v>7.6125445775562097</v>
      </c>
      <c r="K3836">
        <v>56.969721022850003</v>
      </c>
      <c r="L3836">
        <v>44.183077310536802</v>
      </c>
      <c r="M3836">
        <v>88.888156147041599</v>
      </c>
      <c r="N3836">
        <v>2.7625009786548298</v>
      </c>
      <c r="O3836">
        <v>0</v>
      </c>
      <c r="P3836">
        <v>314.99477533960197</v>
      </c>
      <c r="Q3836">
        <v>0.179832667506438</v>
      </c>
    </row>
    <row r="3837" spans="1:17" hidden="1" x14ac:dyDescent="0.3">
      <c r="A3837" t="s">
        <v>7905</v>
      </c>
      <c r="B3837" t="s">
        <v>7906</v>
      </c>
      <c r="C3837" t="str">
        <f>IFERROR(VLOOKUP(Table1[[#This Row],[Ticker]],[1]!Table2[[Symbol]:[Industry]],2,FALSE),"-")</f>
        <v>-</v>
      </c>
      <c r="D3837" t="s">
        <v>305</v>
      </c>
      <c r="E3837">
        <v>29.570126399999999</v>
      </c>
      <c r="F3837">
        <v>17.579999999999998</v>
      </c>
      <c r="G3837">
        <v>23.042594601474999</v>
      </c>
      <c r="H3837">
        <v>-5.8505292522381902</v>
      </c>
      <c r="I3837">
        <v>-13.2561476286845</v>
      </c>
      <c r="J3837">
        <v>-4.6967308464733</v>
      </c>
      <c r="K3837">
        <v>17.908168760402699</v>
      </c>
      <c r="L3837">
        <v>16.8941224475839</v>
      </c>
      <c r="M3837">
        <v>52.731808742881597</v>
      </c>
      <c r="N3837">
        <v>1.06387315586515</v>
      </c>
      <c r="O3837">
        <v>18.543799772468699</v>
      </c>
      <c r="P3837">
        <v>67.428571428571402</v>
      </c>
      <c r="Q3837">
        <v>9.7495322591807002E-2</v>
      </c>
    </row>
    <row r="3838" spans="1:17" hidden="1" x14ac:dyDescent="0.3">
      <c r="A3838" t="s">
        <v>7907</v>
      </c>
      <c r="B3838" t="s">
        <v>7908</v>
      </c>
      <c r="C3838" t="str">
        <f>IFERROR(VLOOKUP(Table1[[#This Row],[Ticker]],[1]!Table2[[Symbol]:[Industry]],2,FALSE),"-")</f>
        <v>-</v>
      </c>
      <c r="D3838" t="s">
        <v>89</v>
      </c>
      <c r="E3838">
        <v>29.481000000000002</v>
      </c>
      <c r="F3838">
        <v>0.93</v>
      </c>
      <c r="G3838">
        <v>-36.033529965998902</v>
      </c>
      <c r="H3838">
        <v>-18.768403844246599</v>
      </c>
      <c r="I3838">
        <v>-9.1327465752609491</v>
      </c>
      <c r="J3838">
        <v>4.1217056190219896</v>
      </c>
      <c r="K3838">
        <v>0.96752888103330403</v>
      </c>
      <c r="L3838">
        <v>0.97829264571007302</v>
      </c>
      <c r="M3838">
        <v>36.766019072322997</v>
      </c>
      <c r="N3838">
        <v>1.70329394475631</v>
      </c>
      <c r="O3838">
        <v>43.010752688171998</v>
      </c>
      <c r="P3838">
        <v>32.857142857142797</v>
      </c>
      <c r="Q3838">
        <v>-1.126876591811E-2</v>
      </c>
    </row>
    <row r="3839" spans="1:17" hidden="1" x14ac:dyDescent="0.3">
      <c r="A3839" t="s">
        <v>7909</v>
      </c>
      <c r="B3839" t="s">
        <v>7910</v>
      </c>
      <c r="C3839" t="str">
        <f>IFERROR(VLOOKUP(Table1[[#This Row],[Ticker]],[1]!Table2[[Symbol]:[Industry]],2,FALSE),"-")</f>
        <v>-</v>
      </c>
      <c r="D3839" t="s">
        <v>195</v>
      </c>
      <c r="E3839">
        <v>29.477039999999999</v>
      </c>
      <c r="F3839">
        <v>46.7</v>
      </c>
      <c r="G3839">
        <v>-52.476152916818599</v>
      </c>
      <c r="H3839">
        <v>-18.835100116739898</v>
      </c>
      <c r="I3839">
        <v>-60.606002174002299</v>
      </c>
      <c r="J3839">
        <v>-5.4334024877904001</v>
      </c>
      <c r="K3839">
        <v>54.319729521125701</v>
      </c>
      <c r="L3839">
        <v>59.535446128094897</v>
      </c>
      <c r="M3839">
        <v>22.3025471025237</v>
      </c>
      <c r="N3839">
        <v>0.52484357747515598</v>
      </c>
      <c r="O3839">
        <v>117.644539614561</v>
      </c>
      <c r="P3839">
        <v>26.2162162162162</v>
      </c>
      <c r="Q3839">
        <v>-5.3197421497085E-2</v>
      </c>
    </row>
    <row r="3840" spans="1:17" hidden="1" x14ac:dyDescent="0.3">
      <c r="A3840" t="s">
        <v>7911</v>
      </c>
      <c r="B3840" t="s">
        <v>7912</v>
      </c>
      <c r="C3840" t="str">
        <f>IFERROR(VLOOKUP(Table1[[#This Row],[Ticker]],[1]!Table2[[Symbol]:[Industry]],2,FALSE),"-")</f>
        <v>-</v>
      </c>
      <c r="D3840" t="s">
        <v>51</v>
      </c>
      <c r="E3840">
        <v>29.43975</v>
      </c>
      <c r="F3840">
        <v>62.52</v>
      </c>
      <c r="G3840">
        <v>60.650936053418498</v>
      </c>
      <c r="H3840">
        <v>-25.4760692200657</v>
      </c>
      <c r="I3840">
        <v>13.811439784397001</v>
      </c>
      <c r="J3840">
        <v>-10.802457770754099</v>
      </c>
      <c r="K3840">
        <v>70.1616426282216</v>
      </c>
      <c r="L3840">
        <v>57.016011816272702</v>
      </c>
      <c r="M3840">
        <v>26.768102673320801</v>
      </c>
      <c r="N3840">
        <v>1.6237237668109299</v>
      </c>
      <c r="O3840">
        <v>59.309021113243702</v>
      </c>
      <c r="P3840">
        <v>115.586206896551</v>
      </c>
      <c r="Q3840">
        <v>0.13522731219831899</v>
      </c>
    </row>
    <row r="3841" spans="1:17" hidden="1" x14ac:dyDescent="0.3">
      <c r="A3841" t="s">
        <v>7913</v>
      </c>
      <c r="B3841" t="s">
        <v>7914</v>
      </c>
      <c r="C3841" t="str">
        <f>IFERROR(VLOOKUP(Table1[[#This Row],[Ticker]],[1]!Table2[[Symbol]:[Industry]],2,FALSE),"-")</f>
        <v>-</v>
      </c>
      <c r="D3841" t="s">
        <v>627</v>
      </c>
      <c r="E3841">
        <v>29.4</v>
      </c>
      <c r="F3841">
        <v>73.5</v>
      </c>
      <c r="G3841">
        <v>20.083938080257902</v>
      </c>
      <c r="H3841">
        <v>5.3532961352881401</v>
      </c>
      <c r="I3841">
        <v>34.5633259725819</v>
      </c>
      <c r="J3841">
        <v>7.5040585601984597</v>
      </c>
      <c r="K3841">
        <v>70.480523451826897</v>
      </c>
      <c r="L3841">
        <v>63.6293901358111</v>
      </c>
      <c r="M3841">
        <v>71.384239061524497</v>
      </c>
      <c r="N3841">
        <v>0.26692456479690502</v>
      </c>
      <c r="O3841">
        <v>27.496598639455701</v>
      </c>
      <c r="P3841">
        <v>82.427401340282898</v>
      </c>
      <c r="Q3841">
        <v>0.131812413572197</v>
      </c>
    </row>
    <row r="3842" spans="1:17" hidden="1" x14ac:dyDescent="0.3">
      <c r="A3842" t="s">
        <v>7915</v>
      </c>
      <c r="B3842" t="s">
        <v>7916</v>
      </c>
      <c r="C3842" t="str">
        <f>IFERROR(VLOOKUP(Table1[[#This Row],[Ticker]],[1]!Table2[[Symbol]:[Industry]],2,FALSE),"-")</f>
        <v>-</v>
      </c>
      <c r="E3842">
        <v>29.376000000000001</v>
      </c>
      <c r="F3842">
        <v>49.93</v>
      </c>
      <c r="G3842">
        <v>244.973960670705</v>
      </c>
      <c r="H3842">
        <v>-22.439640712631402</v>
      </c>
      <c r="I3842">
        <v>44.546498707757898</v>
      </c>
      <c r="J3842">
        <v>-2.66417673391918</v>
      </c>
      <c r="K3842">
        <v>55.077479206223003</v>
      </c>
      <c r="L3842">
        <v>44.552920348470202</v>
      </c>
      <c r="M3842">
        <v>29.8427160758919</v>
      </c>
      <c r="N3842">
        <v>0.54007412859747705</v>
      </c>
      <c r="O3842">
        <v>47.105948327658702</v>
      </c>
      <c r="P3842">
        <v>289.16601714731098</v>
      </c>
      <c r="Q3842">
        <v>0.10132044243187099</v>
      </c>
    </row>
    <row r="3843" spans="1:17" hidden="1" x14ac:dyDescent="0.3">
      <c r="A3843" t="s">
        <v>7917</v>
      </c>
      <c r="B3843" t="s">
        <v>7918</v>
      </c>
      <c r="C3843" t="str">
        <f>IFERROR(VLOOKUP(Table1[[#This Row],[Ticker]],[1]!Table2[[Symbol]:[Industry]],2,FALSE),"-")</f>
        <v>-</v>
      </c>
      <c r="D3843" t="s">
        <v>276</v>
      </c>
      <c r="E3843">
        <v>29.358000000000001</v>
      </c>
      <c r="F3843">
        <v>66.7</v>
      </c>
      <c r="G3843">
        <v>26.8075915293281</v>
      </c>
      <c r="H3843">
        <v>0.80281336201615805</v>
      </c>
      <c r="I3843">
        <v>-29.371524034668699</v>
      </c>
      <c r="J3843">
        <v>9.3042055959031806</v>
      </c>
      <c r="K3843">
        <v>70.604267079831502</v>
      </c>
      <c r="L3843">
        <v>66.483394913677799</v>
      </c>
      <c r="M3843">
        <v>62.517277425213102</v>
      </c>
      <c r="N3843">
        <v>0.34175084175084097</v>
      </c>
      <c r="O3843">
        <v>42.428785607196403</v>
      </c>
      <c r="P3843">
        <v>92.329873125720894</v>
      </c>
      <c r="Q3843">
        <v>7.6511828151467995E-2</v>
      </c>
    </row>
    <row r="3844" spans="1:17" hidden="1" x14ac:dyDescent="0.3">
      <c r="A3844" t="s">
        <v>7919</v>
      </c>
      <c r="B3844" t="s">
        <v>7920</v>
      </c>
      <c r="C3844" t="str">
        <f>IFERROR(VLOOKUP(Table1[[#This Row],[Ticker]],[1]!Table2[[Symbol]:[Industry]],2,FALSE),"-")</f>
        <v>-</v>
      </c>
      <c r="D3844" t="s">
        <v>741</v>
      </c>
      <c r="E3844">
        <v>29.289530723999999</v>
      </c>
      <c r="F3844">
        <v>18.73</v>
      </c>
      <c r="G3844">
        <v>27.454062982451202</v>
      </c>
      <c r="H3844">
        <v>5.2870915043160904</v>
      </c>
      <c r="I3844">
        <v>12.0684945594908</v>
      </c>
      <c r="J3844">
        <v>-0.42331882507198998</v>
      </c>
      <c r="K3844">
        <v>17.848263545856799</v>
      </c>
      <c r="L3844">
        <v>15.7658507187176</v>
      </c>
      <c r="M3844">
        <v>37.603805705755697</v>
      </c>
      <c r="N3844">
        <v>1.11584278613447</v>
      </c>
      <c r="O3844">
        <v>3.3101975440469702</v>
      </c>
      <c r="P3844">
        <v>63.509384548232198</v>
      </c>
      <c r="Q3844">
        <v>3.3034621500889999E-3</v>
      </c>
    </row>
    <row r="3845" spans="1:17" hidden="1" x14ac:dyDescent="0.3">
      <c r="A3845" t="s">
        <v>7921</v>
      </c>
      <c r="B3845" t="s">
        <v>7922</v>
      </c>
      <c r="C3845" t="str">
        <f>IFERROR(VLOOKUP(Table1[[#This Row],[Ticker]],[1]!Table2[[Symbol]:[Industry]],2,FALSE),"-")</f>
        <v>-</v>
      </c>
      <c r="D3845" t="s">
        <v>627</v>
      </c>
      <c r="E3845">
        <v>29.281539533999901</v>
      </c>
      <c r="F3845">
        <v>12.83</v>
      </c>
      <c r="G3845">
        <v>-24.724586876568001</v>
      </c>
      <c r="H3845">
        <v>6.8873593956287698</v>
      </c>
      <c r="I3845">
        <v>-32.528385204544399</v>
      </c>
      <c r="J3845">
        <v>-5.1860759304129598</v>
      </c>
      <c r="K3845">
        <v>12.5596559839199</v>
      </c>
      <c r="L3845">
        <v>13.254179392682</v>
      </c>
      <c r="M3845">
        <v>54.509844554629403</v>
      </c>
      <c r="N3845">
        <v>2.5398136542965801</v>
      </c>
      <c r="O3845">
        <v>75.370226032735701</v>
      </c>
      <c r="P3845">
        <v>17.168949771689501</v>
      </c>
      <c r="Q3845">
        <v>-8.8994052224269996E-3</v>
      </c>
    </row>
    <row r="3846" spans="1:17" hidden="1" x14ac:dyDescent="0.3">
      <c r="A3846" t="s">
        <v>7923</v>
      </c>
      <c r="B3846" t="s">
        <v>7924</v>
      </c>
      <c r="C3846" t="str">
        <f>IFERROR(VLOOKUP(Table1[[#This Row],[Ticker]],[1]!Table2[[Symbol]:[Industry]],2,FALSE),"-")</f>
        <v>-</v>
      </c>
      <c r="D3846" t="s">
        <v>405</v>
      </c>
      <c r="E3846">
        <v>29.19</v>
      </c>
      <c r="F3846">
        <v>432.5</v>
      </c>
      <c r="G3846">
        <v>37.954887022417999</v>
      </c>
      <c r="H3846">
        <v>10.0361232489962</v>
      </c>
      <c r="I3846">
        <v>-22.380681033359899</v>
      </c>
      <c r="J3846">
        <v>6.6006457875006497</v>
      </c>
      <c r="K3846">
        <v>402.958819870399</v>
      </c>
      <c r="L3846">
        <v>380.87456776715698</v>
      </c>
      <c r="M3846">
        <v>58.516414926634297</v>
      </c>
      <c r="N3846">
        <v>0.94550542010722805</v>
      </c>
      <c r="O3846">
        <v>23.005780346820799</v>
      </c>
      <c r="P3846">
        <v>115.281234444997</v>
      </c>
      <c r="Q3846">
        <v>0.121406997428681</v>
      </c>
    </row>
    <row r="3847" spans="1:17" hidden="1" x14ac:dyDescent="0.3">
      <c r="A3847" t="s">
        <v>7925</v>
      </c>
      <c r="B3847" t="s">
        <v>7926</v>
      </c>
      <c r="C3847" t="str">
        <f>IFERROR(VLOOKUP(Table1[[#This Row],[Ticker]],[1]!Table2[[Symbol]:[Industry]],2,FALSE),"-")</f>
        <v>-</v>
      </c>
      <c r="D3847" t="s">
        <v>138</v>
      </c>
      <c r="E3847">
        <v>29.064954</v>
      </c>
      <c r="F3847">
        <v>20.81</v>
      </c>
      <c r="G3847">
        <v>9.6998033673343809</v>
      </c>
      <c r="H3847">
        <v>5.0575278131708901</v>
      </c>
      <c r="I3847">
        <v>-2.8820883340813799</v>
      </c>
      <c r="J3847">
        <v>6.4728803231378702</v>
      </c>
      <c r="K3847">
        <v>19.976828655606099</v>
      </c>
      <c r="L3847">
        <v>19.1311350186444</v>
      </c>
      <c r="M3847">
        <v>68.962541704581298</v>
      </c>
      <c r="N3847">
        <v>1.7695083884428899</v>
      </c>
      <c r="O3847">
        <v>51.129264776549697</v>
      </c>
      <c r="P3847">
        <v>60.076923076923002</v>
      </c>
      <c r="Q3847">
        <v>4.9257614596560001E-2</v>
      </c>
    </row>
    <row r="3848" spans="1:17" hidden="1" x14ac:dyDescent="0.3">
      <c r="A3848" t="s">
        <v>7927</v>
      </c>
      <c r="B3848" t="s">
        <v>7928</v>
      </c>
      <c r="C3848" t="str">
        <f>IFERROR(VLOOKUP(Table1[[#This Row],[Ticker]],[1]!Table2[[Symbol]:[Industry]],2,FALSE),"-")</f>
        <v>-</v>
      </c>
      <c r="D3848" t="s">
        <v>706</v>
      </c>
      <c r="E3848">
        <v>29.021172</v>
      </c>
      <c r="F3848">
        <v>233.8</v>
      </c>
      <c r="G3848">
        <v>18.987995833304598</v>
      </c>
      <c r="H3848">
        <v>-9.2335078696318895</v>
      </c>
      <c r="I3848">
        <v>11.204906602910601</v>
      </c>
      <c r="J3848">
        <v>-1.2775339247042401</v>
      </c>
      <c r="K3848">
        <v>223.55108949571101</v>
      </c>
      <c r="L3848">
        <v>203.29928783868601</v>
      </c>
      <c r="M3848">
        <v>43.040900099367903</v>
      </c>
      <c r="N3848">
        <v>0.96705051104339101</v>
      </c>
      <c r="O3848">
        <v>12.0829769033361</v>
      </c>
      <c r="P3848">
        <v>54.783184376034399</v>
      </c>
      <c r="Q3848">
        <v>6.4145622175142997E-2</v>
      </c>
    </row>
    <row r="3849" spans="1:17" hidden="1" x14ac:dyDescent="0.3">
      <c r="A3849" t="s">
        <v>7929</v>
      </c>
      <c r="B3849" t="s">
        <v>7930</v>
      </c>
      <c r="C3849" t="str">
        <f>IFERROR(VLOOKUP(Table1[[#This Row],[Ticker]],[1]!Table2[[Symbol]:[Industry]],2,FALSE),"-")</f>
        <v>-</v>
      </c>
      <c r="D3849" t="s">
        <v>535</v>
      </c>
      <c r="E3849">
        <v>29.000032480000002</v>
      </c>
      <c r="F3849">
        <v>48</v>
      </c>
      <c r="G3849">
        <v>119.028485537877</v>
      </c>
      <c r="H3849">
        <v>35.561497670185403</v>
      </c>
      <c r="I3849">
        <v>49.150081707567303</v>
      </c>
      <c r="J3849">
        <v>-7.7659398971227303</v>
      </c>
      <c r="K3849">
        <v>38.227596323424798</v>
      </c>
      <c r="L3849">
        <v>30.176513382818101</v>
      </c>
      <c r="M3849">
        <v>61.651425397274203</v>
      </c>
      <c r="N3849">
        <v>1.5682448530130599</v>
      </c>
      <c r="O3849">
        <v>5.5833333333333401</v>
      </c>
      <c r="P3849">
        <v>186.567164179104</v>
      </c>
      <c r="Q3849">
        <v>0.13928421902631</v>
      </c>
    </row>
    <row r="3850" spans="1:17" hidden="1" x14ac:dyDescent="0.3">
      <c r="A3850" t="s">
        <v>7931</v>
      </c>
      <c r="B3850" t="s">
        <v>7932</v>
      </c>
      <c r="C3850" t="str">
        <f>IFERROR(VLOOKUP(Table1[[#This Row],[Ticker]],[1]!Table2[[Symbol]:[Industry]],2,FALSE),"-")</f>
        <v>-</v>
      </c>
      <c r="D3850" t="s">
        <v>2740</v>
      </c>
      <c r="E3850">
        <v>28.968</v>
      </c>
      <c r="F3850">
        <v>72</v>
      </c>
      <c r="G3850">
        <v>-39.592536177178999</v>
      </c>
      <c r="H3850">
        <v>16.149264157533501</v>
      </c>
      <c r="I3850">
        <v>-14.426864222319701</v>
      </c>
      <c r="J3850">
        <v>-5.8071066702248997</v>
      </c>
      <c r="K3850">
        <v>71.200764503246006</v>
      </c>
      <c r="L3850">
        <v>71.027283635184901</v>
      </c>
      <c r="M3850">
        <v>34.9611604160051</v>
      </c>
      <c r="N3850">
        <v>0.85135135135135098</v>
      </c>
      <c r="O3850">
        <v>37.5</v>
      </c>
      <c r="P3850">
        <v>41.871921182266</v>
      </c>
    </row>
    <row r="3851" spans="1:17" hidden="1" x14ac:dyDescent="0.3">
      <c r="A3851" t="s">
        <v>7933</v>
      </c>
      <c r="B3851" t="s">
        <v>7934</v>
      </c>
      <c r="C3851" t="str">
        <f>IFERROR(VLOOKUP(Table1[[#This Row],[Ticker]],[1]!Table2[[Symbol]:[Industry]],2,FALSE),"-")</f>
        <v>-</v>
      </c>
      <c r="D3851" t="s">
        <v>7225</v>
      </c>
      <c r="E3851">
        <v>28.8904</v>
      </c>
      <c r="F3851">
        <v>809.95</v>
      </c>
      <c r="G3851">
        <v>62.670612045835398</v>
      </c>
      <c r="H3851">
        <v>22.6367504681103</v>
      </c>
      <c r="I3851">
        <v>0.65542847129398196</v>
      </c>
      <c r="J3851">
        <v>31.625438807669202</v>
      </c>
      <c r="K3851">
        <v>667.29013894203001</v>
      </c>
      <c r="L3851">
        <v>612.15583935569498</v>
      </c>
      <c r="M3851">
        <v>67.809760239161506</v>
      </c>
      <c r="N3851">
        <v>2.2008535710239001</v>
      </c>
      <c r="O3851">
        <v>17.544292857583699</v>
      </c>
      <c r="P3851">
        <v>99.495073891625594</v>
      </c>
      <c r="Q3851">
        <v>6.0394998724960002E-3</v>
      </c>
    </row>
    <row r="3852" spans="1:17" hidden="1" x14ac:dyDescent="0.3">
      <c r="A3852" t="s">
        <v>7935</v>
      </c>
      <c r="B3852" t="s">
        <v>7936</v>
      </c>
      <c r="C3852" t="str">
        <f>IFERROR(VLOOKUP(Table1[[#This Row],[Ticker]],[1]!Table2[[Symbol]:[Industry]],2,FALSE),"-")</f>
        <v>-</v>
      </c>
      <c r="D3852" t="s">
        <v>1518</v>
      </c>
      <c r="E3852">
        <v>28.77978448</v>
      </c>
      <c r="F3852">
        <v>2.35</v>
      </c>
      <c r="G3852">
        <v>1.5220255895566099</v>
      </c>
      <c r="H3852">
        <v>-6.0276065907657799</v>
      </c>
      <c r="I3852">
        <v>-53.716079908594203</v>
      </c>
      <c r="J3852">
        <v>-0.58417673391918201</v>
      </c>
      <c r="K3852">
        <v>3.08540801663665</v>
      </c>
      <c r="L3852">
        <v>3.1719122956622701</v>
      </c>
      <c r="M3852">
        <v>9.3951107513671595</v>
      </c>
      <c r="N3852">
        <v>1.19993857176162</v>
      </c>
      <c r="O3852">
        <v>95.744680851063805</v>
      </c>
      <c r="P3852">
        <v>34.285714285714299</v>
      </c>
      <c r="Q3852">
        <v>8.8267684617170002E-3</v>
      </c>
    </row>
    <row r="3853" spans="1:17" hidden="1" x14ac:dyDescent="0.3">
      <c r="A3853" t="s">
        <v>7937</v>
      </c>
      <c r="B3853" t="s">
        <v>7938</v>
      </c>
      <c r="C3853" t="str">
        <f>IFERROR(VLOOKUP(Table1[[#This Row],[Ticker]],[1]!Table2[[Symbol]:[Industry]],2,FALSE),"-")</f>
        <v>-</v>
      </c>
      <c r="D3853" t="s">
        <v>405</v>
      </c>
      <c r="E3853">
        <v>28.728000000000002</v>
      </c>
      <c r="F3853">
        <v>0.35</v>
      </c>
      <c r="G3853">
        <v>-36.928266808104198</v>
      </c>
      <c r="H3853">
        <v>-4.6486766404072597</v>
      </c>
      <c r="I3853">
        <v>-24.966079908594299</v>
      </c>
      <c r="J3853">
        <v>2.2729661232236702</v>
      </c>
      <c r="K3853">
        <v>0.35937865919178602</v>
      </c>
      <c r="L3853">
        <v>0.37827163483846099</v>
      </c>
      <c r="M3853">
        <v>53.459245969503897</v>
      </c>
      <c r="N3853">
        <v>0.58967683944666205</v>
      </c>
      <c r="O3853">
        <v>62.857142857142797</v>
      </c>
      <c r="P3853">
        <v>12.9032258064516</v>
      </c>
    </row>
    <row r="3854" spans="1:17" hidden="1" x14ac:dyDescent="0.3">
      <c r="A3854" t="s">
        <v>7939</v>
      </c>
      <c r="B3854" t="s">
        <v>7940</v>
      </c>
      <c r="C3854" t="str">
        <f>IFERROR(VLOOKUP(Table1[[#This Row],[Ticker]],[1]!Table2[[Symbol]:[Industry]],2,FALSE),"-")</f>
        <v>-</v>
      </c>
      <c r="D3854" t="s">
        <v>365</v>
      </c>
      <c r="E3854">
        <v>28.664841281999902</v>
      </c>
      <c r="F3854">
        <v>57.25</v>
      </c>
      <c r="G3854">
        <v>82.768171846801593</v>
      </c>
      <c r="H3854">
        <v>71.296450304719599</v>
      </c>
      <c r="I3854">
        <v>33.542591348738</v>
      </c>
      <c r="J3854">
        <v>11.6458978636465</v>
      </c>
      <c r="K3854">
        <v>42.0401026677403</v>
      </c>
      <c r="L3854">
        <v>39.173301334909603</v>
      </c>
      <c r="M3854">
        <v>88.863375078621601</v>
      </c>
      <c r="N3854">
        <v>2.72821493945747</v>
      </c>
      <c r="O3854">
        <v>4.8384279475982499</v>
      </c>
      <c r="P3854">
        <v>129</v>
      </c>
      <c r="Q3854">
        <v>5.3276424873530001E-2</v>
      </c>
    </row>
    <row r="3855" spans="1:17" hidden="1" x14ac:dyDescent="0.3">
      <c r="A3855" t="s">
        <v>7941</v>
      </c>
      <c r="B3855" t="s">
        <v>7942</v>
      </c>
      <c r="C3855" t="str">
        <f>IFERROR(VLOOKUP(Table1[[#This Row],[Ticker]],[1]!Table2[[Symbol]:[Industry]],2,FALSE),"-")</f>
        <v>-</v>
      </c>
      <c r="E3855">
        <v>28.64289282</v>
      </c>
      <c r="F3855">
        <v>168.1</v>
      </c>
      <c r="G3855">
        <v>37.567064682167498</v>
      </c>
      <c r="H3855">
        <v>-14.3529877527948</v>
      </c>
      <c r="I3855">
        <v>20.840819377686401</v>
      </c>
      <c r="J3855">
        <v>7.5851146046634801</v>
      </c>
      <c r="K3855">
        <v>173.03183485528299</v>
      </c>
      <c r="L3855">
        <v>148.18204104446801</v>
      </c>
      <c r="M3855">
        <v>54.587987330980198</v>
      </c>
      <c r="N3855">
        <v>0.30121252019869499</v>
      </c>
      <c r="O3855">
        <v>55.532421177870297</v>
      </c>
      <c r="P3855">
        <v>115.236875800256</v>
      </c>
      <c r="Q3855">
        <v>0.10329983278762001</v>
      </c>
    </row>
    <row r="3856" spans="1:17" hidden="1" x14ac:dyDescent="0.3">
      <c r="A3856" t="s">
        <v>7943</v>
      </c>
      <c r="B3856" t="s">
        <v>7944</v>
      </c>
      <c r="C3856" t="str">
        <f>IFERROR(VLOOKUP(Table1[[#This Row],[Ticker]],[1]!Table2[[Symbol]:[Industry]],2,FALSE),"-")</f>
        <v>-</v>
      </c>
      <c r="D3856" t="s">
        <v>204</v>
      </c>
      <c r="E3856">
        <v>28.597270119999902</v>
      </c>
      <c r="F3856">
        <v>15.72</v>
      </c>
      <c r="G3856">
        <v>-14.623049616653899</v>
      </c>
      <c r="H3856">
        <v>-14.515495628471999</v>
      </c>
      <c r="I3856">
        <v>-38.419918815800997</v>
      </c>
      <c r="J3856">
        <v>-5.3114494611919003</v>
      </c>
      <c r="K3856">
        <v>16.169171255071198</v>
      </c>
      <c r="L3856">
        <v>16.093088895821801</v>
      </c>
      <c r="M3856">
        <v>44.609808983530797</v>
      </c>
      <c r="N3856">
        <v>0.56377730796335401</v>
      </c>
      <c r="O3856">
        <v>70.165394402035602</v>
      </c>
      <c r="P3856">
        <v>21.860465116278998</v>
      </c>
      <c r="Q3856">
        <v>4.7100843829089002E-2</v>
      </c>
    </row>
    <row r="3857" spans="1:17" hidden="1" x14ac:dyDescent="0.3">
      <c r="A3857" t="s">
        <v>7945</v>
      </c>
      <c r="B3857" t="s">
        <v>7946</v>
      </c>
      <c r="C3857" t="str">
        <f>IFERROR(VLOOKUP(Table1[[#This Row],[Ticker]],[1]!Table2[[Symbol]:[Industry]],2,FALSE),"-")</f>
        <v>-</v>
      </c>
      <c r="D3857" t="s">
        <v>2701</v>
      </c>
      <c r="E3857">
        <v>28.469862399</v>
      </c>
      <c r="F3857">
        <v>67.099999999999994</v>
      </c>
      <c r="G3857">
        <v>-44.0968211052394</v>
      </c>
      <c r="H3857">
        <v>2.06018939049265</v>
      </c>
      <c r="I3857">
        <v>-13.8476201790234</v>
      </c>
      <c r="J3857">
        <v>11.728635246114001</v>
      </c>
      <c r="K3857">
        <v>64.976067650262493</v>
      </c>
      <c r="L3857">
        <v>69.902071024052702</v>
      </c>
      <c r="M3857">
        <v>69.8560392810422</v>
      </c>
      <c r="N3857">
        <v>0.57644628099173501</v>
      </c>
      <c r="O3857">
        <v>76.616989567809199</v>
      </c>
      <c r="P3857">
        <v>13.728813559322001</v>
      </c>
    </row>
    <row r="3858" spans="1:17" hidden="1" x14ac:dyDescent="0.3">
      <c r="A3858" t="s">
        <v>7947</v>
      </c>
      <c r="B3858" t="s">
        <v>7948</v>
      </c>
      <c r="C3858" t="str">
        <f>IFERROR(VLOOKUP(Table1[[#This Row],[Ticker]],[1]!Table2[[Symbol]:[Industry]],2,FALSE),"-")</f>
        <v>-</v>
      </c>
      <c r="D3858" t="s">
        <v>7949</v>
      </c>
      <c r="E3858">
        <v>28.391999999999999</v>
      </c>
      <c r="F3858">
        <v>210</v>
      </c>
      <c r="G3858">
        <v>26.637337343118901</v>
      </c>
      <c r="H3858">
        <v>2.0153787193002599</v>
      </c>
      <c r="I3858">
        <v>43.2047874005235</v>
      </c>
      <c r="J3858">
        <v>3.8818426835565401</v>
      </c>
      <c r="K3858">
        <v>198.194926680197</v>
      </c>
      <c r="M3858">
        <v>61.6179600355674</v>
      </c>
      <c r="O3858">
        <v>11.619047619047601</v>
      </c>
      <c r="P3858">
        <v>72.413793103448199</v>
      </c>
    </row>
    <row r="3859" spans="1:17" hidden="1" x14ac:dyDescent="0.3">
      <c r="A3859" t="s">
        <v>7950</v>
      </c>
      <c r="B3859" t="s">
        <v>7951</v>
      </c>
      <c r="C3859" t="str">
        <f>IFERROR(VLOOKUP(Table1[[#This Row],[Ticker]],[1]!Table2[[Symbol]:[Industry]],2,FALSE),"-")</f>
        <v>-</v>
      </c>
      <c r="D3859" t="s">
        <v>1348</v>
      </c>
      <c r="E3859">
        <v>28.388294607999999</v>
      </c>
      <c r="F3859">
        <v>237.26</v>
      </c>
      <c r="G3859">
        <v>-19.712237978716001</v>
      </c>
      <c r="H3859">
        <v>-1.2862591047613701</v>
      </c>
      <c r="I3859">
        <v>-8.0750204224978503</v>
      </c>
      <c r="J3859">
        <v>-1.21025345983203</v>
      </c>
      <c r="K3859">
        <v>235.01664986788199</v>
      </c>
      <c r="L3859">
        <v>228.80990467616101</v>
      </c>
      <c r="M3859">
        <v>54.0220772595234</v>
      </c>
      <c r="N3859">
        <v>1.0933405445247799</v>
      </c>
      <c r="O3859">
        <v>12.5347719801062</v>
      </c>
      <c r="P3859">
        <v>10.9728718428437</v>
      </c>
      <c r="Q3859">
        <v>-6.2435120747125997E-2</v>
      </c>
    </row>
    <row r="3860" spans="1:17" hidden="1" x14ac:dyDescent="0.3">
      <c r="A3860" t="s">
        <v>7952</v>
      </c>
      <c r="B3860" t="s">
        <v>7953</v>
      </c>
      <c r="C3860" t="str">
        <f>IFERROR(VLOOKUP(Table1[[#This Row],[Ticker]],[1]!Table2[[Symbol]:[Industry]],2,FALSE),"-")</f>
        <v>-</v>
      </c>
      <c r="D3860" t="s">
        <v>138</v>
      </c>
      <c r="E3860">
        <v>28.292000000000002</v>
      </c>
      <c r="F3860">
        <v>24.58</v>
      </c>
      <c r="G3860">
        <v>-121.92126144748001</v>
      </c>
      <c r="H3860">
        <v>-6.4142161829039503</v>
      </c>
      <c r="I3860">
        <v>-32.270321344157097</v>
      </c>
      <c r="J3860">
        <v>-1.8437187186520001</v>
      </c>
      <c r="K3860">
        <v>28.0251019909402</v>
      </c>
      <c r="L3860">
        <v>69.678405534138406</v>
      </c>
      <c r="M3860">
        <v>44.107354996382497</v>
      </c>
      <c r="N3860">
        <v>1.1920613697131399</v>
      </c>
      <c r="O3860">
        <v>1380.06509357201</v>
      </c>
      <c r="P3860">
        <v>1.5282940933498399</v>
      </c>
    </row>
    <row r="3861" spans="1:17" hidden="1" x14ac:dyDescent="0.3">
      <c r="A3861" t="s">
        <v>7954</v>
      </c>
      <c r="B3861" t="s">
        <v>7955</v>
      </c>
      <c r="C3861" t="str">
        <f>IFERROR(VLOOKUP(Table1[[#This Row],[Ticker]],[1]!Table2[[Symbol]:[Industry]],2,FALSE),"-")</f>
        <v>-</v>
      </c>
      <c r="D3861" t="s">
        <v>627</v>
      </c>
      <c r="E3861">
        <v>28.061876699999999</v>
      </c>
      <c r="F3861">
        <v>78.81</v>
      </c>
      <c r="G3861">
        <v>-22.331661566323799</v>
      </c>
      <c r="H3861">
        <v>-6.9369323463844799</v>
      </c>
      <c r="I3861">
        <v>-8.7687114875416494</v>
      </c>
      <c r="J3861">
        <v>-0.58417673391918201</v>
      </c>
      <c r="K3861">
        <v>77.557381750695299</v>
      </c>
      <c r="L3861">
        <v>57.092973835964997</v>
      </c>
      <c r="M3861">
        <v>9.8837266546220697</v>
      </c>
      <c r="N3861">
        <v>0</v>
      </c>
      <c r="O3861">
        <v>10.1256185763228</v>
      </c>
      <c r="P3861">
        <v>6.7018683996750497</v>
      </c>
    </row>
    <row r="3862" spans="1:17" hidden="1" x14ac:dyDescent="0.3">
      <c r="A3862" t="s">
        <v>7956</v>
      </c>
      <c r="B3862" t="s">
        <v>7957</v>
      </c>
      <c r="C3862" t="str">
        <f>IFERROR(VLOOKUP(Table1[[#This Row],[Ticker]],[1]!Table2[[Symbol]:[Industry]],2,FALSE),"-")</f>
        <v>-</v>
      </c>
      <c r="D3862" t="s">
        <v>1401</v>
      </c>
      <c r="E3862">
        <v>28.036293768</v>
      </c>
      <c r="F3862">
        <v>49.81</v>
      </c>
      <c r="G3862">
        <v>27.110670660960299</v>
      </c>
      <c r="H3862">
        <v>-5.0208654676045699</v>
      </c>
      <c r="I3862">
        <v>-16.769634183330101</v>
      </c>
      <c r="J3862">
        <v>3.4239204320727201</v>
      </c>
      <c r="K3862">
        <v>48.9817947525815</v>
      </c>
      <c r="L3862">
        <v>44.746571638565598</v>
      </c>
      <c r="M3862">
        <v>63.567753347246402</v>
      </c>
      <c r="N3862">
        <v>0.36186258059375198</v>
      </c>
      <c r="O3862">
        <v>27.2836779763099</v>
      </c>
      <c r="P3862">
        <v>66.033333333333303</v>
      </c>
      <c r="Q3862">
        <v>3.1563132566568002E-2</v>
      </c>
    </row>
    <row r="3863" spans="1:17" hidden="1" x14ac:dyDescent="0.3">
      <c r="A3863" t="s">
        <v>7958</v>
      </c>
      <c r="B3863" t="s">
        <v>7959</v>
      </c>
      <c r="C3863" t="str">
        <f>IFERROR(VLOOKUP(Table1[[#This Row],[Ticker]],[1]!Table2[[Symbol]:[Industry]],2,FALSE),"-")</f>
        <v>-</v>
      </c>
      <c r="D3863" t="s">
        <v>552</v>
      </c>
      <c r="E3863">
        <v>28.007000000000001</v>
      </c>
      <c r="F3863">
        <v>39</v>
      </c>
      <c r="G3863">
        <v>-81.039436931295498</v>
      </c>
      <c r="H3863">
        <v>-26.3972050886875</v>
      </c>
      <c r="I3863">
        <v>-33.518711487541601</v>
      </c>
      <c r="J3863">
        <v>-8.1507344172447294</v>
      </c>
      <c r="K3863">
        <v>41.179659730868202</v>
      </c>
      <c r="L3863">
        <v>45.031887211623399</v>
      </c>
      <c r="M3863">
        <v>37.630966614319298</v>
      </c>
      <c r="N3863">
        <v>0.33252398222942398</v>
      </c>
      <c r="O3863">
        <v>108.358974358974</v>
      </c>
      <c r="P3863">
        <v>16.383169203222899</v>
      </c>
      <c r="Q3863">
        <v>2.281758097075E-3</v>
      </c>
    </row>
    <row r="3864" spans="1:17" hidden="1" x14ac:dyDescent="0.3">
      <c r="A3864" t="s">
        <v>7960</v>
      </c>
      <c r="B3864" t="s">
        <v>7961</v>
      </c>
      <c r="C3864" t="str">
        <f>IFERROR(VLOOKUP(Table1[[#This Row],[Ticker]],[1]!Table2[[Symbol]:[Industry]],2,FALSE),"-")</f>
        <v>-</v>
      </c>
      <c r="D3864" t="s">
        <v>405</v>
      </c>
      <c r="E3864">
        <v>28</v>
      </c>
      <c r="F3864">
        <v>28</v>
      </c>
      <c r="G3864">
        <v>-4.8099274815268798</v>
      </c>
      <c r="H3864">
        <v>-4.3849983279484599</v>
      </c>
      <c r="I3864">
        <v>-19.132746575260899</v>
      </c>
      <c r="J3864">
        <v>-9.0809087600629699</v>
      </c>
      <c r="K3864">
        <v>30.200789795201601</v>
      </c>
      <c r="L3864">
        <v>29.091573449336099</v>
      </c>
      <c r="M3864">
        <v>34.660797323221502</v>
      </c>
      <c r="N3864">
        <v>0.71674241157605101</v>
      </c>
      <c r="O3864">
        <v>48.249999999999901</v>
      </c>
      <c r="P3864">
        <v>49.732620320855602</v>
      </c>
      <c r="Q3864">
        <v>5.1194574388625E-2</v>
      </c>
    </row>
    <row r="3865" spans="1:17" hidden="1" x14ac:dyDescent="0.3">
      <c r="A3865" t="s">
        <v>7962</v>
      </c>
      <c r="B3865" t="s">
        <v>7963</v>
      </c>
      <c r="C3865" t="str">
        <f>IFERROR(VLOOKUP(Table1[[#This Row],[Ticker]],[1]!Table2[[Symbol]:[Industry]],2,FALSE),"-")</f>
        <v>-</v>
      </c>
      <c r="D3865" t="s">
        <v>257</v>
      </c>
      <c r="E3865">
        <v>27.9776025</v>
      </c>
      <c r="F3865">
        <v>93</v>
      </c>
      <c r="G3865">
        <v>490.96647003400102</v>
      </c>
      <c r="H3865">
        <v>-14.8265359985944</v>
      </c>
      <c r="I3865">
        <v>-14.940912123359301</v>
      </c>
      <c r="J3865">
        <v>-8.3680141161700394</v>
      </c>
      <c r="K3865">
        <v>103.38650165854099</v>
      </c>
      <c r="L3865">
        <v>90.006197441060394</v>
      </c>
      <c r="M3865">
        <v>21.328252969976599</v>
      </c>
      <c r="N3865">
        <v>0.73509203166431103</v>
      </c>
      <c r="O3865">
        <v>35.4838709677419</v>
      </c>
      <c r="P3865">
        <v>520</v>
      </c>
    </row>
    <row r="3866" spans="1:17" hidden="1" x14ac:dyDescent="0.3">
      <c r="A3866" t="s">
        <v>7964</v>
      </c>
      <c r="B3866" t="s">
        <v>7965</v>
      </c>
      <c r="C3866" t="str">
        <f>IFERROR(VLOOKUP(Table1[[#This Row],[Ticker]],[1]!Table2[[Symbol]:[Industry]],2,FALSE),"-")</f>
        <v>-</v>
      </c>
      <c r="D3866" t="s">
        <v>627</v>
      </c>
      <c r="E3866">
        <v>27.9539279</v>
      </c>
      <c r="F3866">
        <v>22.7</v>
      </c>
      <c r="G3866">
        <v>-9.8734249791222997</v>
      </c>
      <c r="H3866">
        <v>-11.6587479361928</v>
      </c>
      <c r="I3866">
        <v>32.304328254670999</v>
      </c>
      <c r="J3866">
        <v>-10.296950732407399</v>
      </c>
      <c r="K3866">
        <v>22.786772774724501</v>
      </c>
      <c r="L3866">
        <v>19.356280447507</v>
      </c>
      <c r="M3866">
        <v>8.3165868150130006E-3</v>
      </c>
      <c r="N3866">
        <v>4.5886677652427398E-2</v>
      </c>
      <c r="O3866">
        <v>16.563876651982302</v>
      </c>
      <c r="P3866">
        <v>58.741258741258697</v>
      </c>
      <c r="Q3866">
        <v>0.21570263602426901</v>
      </c>
    </row>
    <row r="3867" spans="1:17" hidden="1" x14ac:dyDescent="0.3">
      <c r="A3867" t="s">
        <v>7966</v>
      </c>
      <c r="B3867" t="s">
        <v>7967</v>
      </c>
      <c r="C3867" t="str">
        <f>IFERROR(VLOOKUP(Table1[[#This Row],[Ticker]],[1]!Table2[[Symbol]:[Industry]],2,FALSE),"-")</f>
        <v>-</v>
      </c>
      <c r="D3867" t="s">
        <v>535</v>
      </c>
      <c r="E3867">
        <v>27.8580918</v>
      </c>
      <c r="F3867">
        <v>72.27</v>
      </c>
      <c r="G3867">
        <v>63.635091734880803</v>
      </c>
      <c r="H3867">
        <v>-5.1097862007454804</v>
      </c>
      <c r="I3867">
        <v>7.9839200914057002</v>
      </c>
      <c r="J3867">
        <v>-3.12365041812971</v>
      </c>
      <c r="K3867">
        <v>73.273178741481701</v>
      </c>
      <c r="L3867">
        <v>61.211489202573702</v>
      </c>
      <c r="M3867">
        <v>31.198016224799201</v>
      </c>
      <c r="N3867">
        <v>0.98341327286997404</v>
      </c>
      <c r="O3867">
        <v>24.117891241178899</v>
      </c>
      <c r="P3867">
        <v>119</v>
      </c>
      <c r="Q3867">
        <v>0.115771122873206</v>
      </c>
    </row>
    <row r="3868" spans="1:17" hidden="1" x14ac:dyDescent="0.3">
      <c r="A3868" t="s">
        <v>7968</v>
      </c>
      <c r="B3868" t="s">
        <v>7969</v>
      </c>
      <c r="C3868" t="str">
        <f>IFERROR(VLOOKUP(Table1[[#This Row],[Ticker]],[1]!Table2[[Symbol]:[Industry]],2,FALSE),"-")</f>
        <v>-</v>
      </c>
      <c r="D3868" t="s">
        <v>741</v>
      </c>
      <c r="E3868">
        <v>27.800666394</v>
      </c>
      <c r="F3868">
        <v>45.11</v>
      </c>
      <c r="G3868">
        <v>5.3023842686645501</v>
      </c>
      <c r="H3868">
        <v>7.4911518107984296</v>
      </c>
      <c r="I3868">
        <v>1.4193025705776301</v>
      </c>
      <c r="J3868">
        <v>2.41401983957044</v>
      </c>
      <c r="K3868">
        <v>42.194825677694702</v>
      </c>
      <c r="L3868">
        <v>38.311756430428701</v>
      </c>
      <c r="M3868">
        <v>53.1716620480071</v>
      </c>
      <c r="N3868">
        <v>1.7348768215116099</v>
      </c>
      <c r="O3868">
        <v>2.1946353358457098</v>
      </c>
      <c r="P3868">
        <v>45.516129032258</v>
      </c>
    </row>
    <row r="3869" spans="1:17" hidden="1" x14ac:dyDescent="0.3">
      <c r="A3869" t="s">
        <v>7970</v>
      </c>
      <c r="B3869" t="s">
        <v>7971</v>
      </c>
      <c r="C3869" t="str">
        <f>IFERROR(VLOOKUP(Table1[[#This Row],[Ticker]],[1]!Table2[[Symbol]:[Industry]],2,FALSE),"-")</f>
        <v>-</v>
      </c>
      <c r="D3869" t="s">
        <v>72</v>
      </c>
      <c r="E3869">
        <v>27.795000000000002</v>
      </c>
      <c r="F3869">
        <v>1.07</v>
      </c>
      <c r="G3869">
        <v>-6.0450242188724896</v>
      </c>
      <c r="H3869">
        <v>-9.6382816300122407</v>
      </c>
      <c r="I3869">
        <v>-25.474209989895101</v>
      </c>
      <c r="J3869">
        <v>-5.0089554949811097</v>
      </c>
      <c r="K3869">
        <v>1.1690532774715401</v>
      </c>
      <c r="L3869">
        <v>1.14491493089018</v>
      </c>
      <c r="M3869">
        <v>37.272503599860201</v>
      </c>
      <c r="N3869">
        <v>0.42832806241205301</v>
      </c>
      <c r="O3869">
        <v>96.261682242990602</v>
      </c>
      <c r="P3869">
        <v>22.9885057471264</v>
      </c>
      <c r="Q3869">
        <v>6.7980477095072003E-2</v>
      </c>
    </row>
    <row r="3870" spans="1:17" hidden="1" x14ac:dyDescent="0.3">
      <c r="A3870" t="s">
        <v>7972</v>
      </c>
      <c r="B3870" t="s">
        <v>7973</v>
      </c>
      <c r="C3870" t="str">
        <f>IFERROR(VLOOKUP(Table1[[#This Row],[Ticker]],[1]!Table2[[Symbol]:[Industry]],2,FALSE),"-")</f>
        <v>-</v>
      </c>
      <c r="D3870" t="s">
        <v>43</v>
      </c>
      <c r="E3870">
        <v>27.78</v>
      </c>
      <c r="F3870">
        <v>762.9</v>
      </c>
      <c r="G3870">
        <v>148.738179482389</v>
      </c>
      <c r="H3870">
        <v>-6.0461716964388996</v>
      </c>
      <c r="I3870">
        <v>43.2436863940896</v>
      </c>
      <c r="J3870">
        <v>-1.0766527941107</v>
      </c>
      <c r="K3870">
        <v>707.86200322510103</v>
      </c>
      <c r="L3870">
        <v>564.34122089334801</v>
      </c>
      <c r="M3870">
        <v>31.0254400004358</v>
      </c>
      <c r="N3870">
        <v>0.71254492855264295</v>
      </c>
      <c r="O3870">
        <v>14.648053480141501</v>
      </c>
      <c r="P3870">
        <v>177.77170944838801</v>
      </c>
    </row>
    <row r="3871" spans="1:17" hidden="1" x14ac:dyDescent="0.3">
      <c r="A3871" t="s">
        <v>7974</v>
      </c>
      <c r="B3871" t="s">
        <v>7975</v>
      </c>
      <c r="C3871" t="str">
        <f>IFERROR(VLOOKUP(Table1[[#This Row],[Ticker]],[1]!Table2[[Symbol]:[Industry]],2,FALSE),"-")</f>
        <v>-</v>
      </c>
      <c r="D3871" t="s">
        <v>627</v>
      </c>
      <c r="E3871">
        <v>27.747257999999999</v>
      </c>
      <c r="F3871">
        <v>32.950000000000003</v>
      </c>
      <c r="G3871">
        <v>40.201190116178701</v>
      </c>
      <c r="H3871">
        <v>16.928484936754302</v>
      </c>
      <c r="I3871">
        <v>25.284756211807</v>
      </c>
      <c r="J3871">
        <v>18.393292936791401</v>
      </c>
      <c r="K3871">
        <v>23.270438000816</v>
      </c>
      <c r="L3871">
        <v>23.778916809461101</v>
      </c>
      <c r="M3871">
        <v>47.237156605403101</v>
      </c>
      <c r="N3871">
        <v>1.9680483778467699</v>
      </c>
      <c r="O3871">
        <v>29.4688922610014</v>
      </c>
      <c r="P3871">
        <v>99.576014536644394</v>
      </c>
      <c r="Q3871">
        <v>-7.4950895117693997E-2</v>
      </c>
    </row>
    <row r="3872" spans="1:17" hidden="1" x14ac:dyDescent="0.3">
      <c r="A3872" t="s">
        <v>7976</v>
      </c>
      <c r="B3872" t="s">
        <v>7977</v>
      </c>
      <c r="C3872" t="str">
        <f>IFERROR(VLOOKUP(Table1[[#This Row],[Ticker]],[1]!Table2[[Symbol]:[Industry]],2,FALSE),"-")</f>
        <v>-</v>
      </c>
      <c r="D3872" t="s">
        <v>21</v>
      </c>
      <c r="E3872">
        <v>27.657169995</v>
      </c>
      <c r="F3872">
        <v>207.45</v>
      </c>
      <c r="G3872">
        <v>80.9361056615314</v>
      </c>
      <c r="H3872">
        <v>21.753616944820202</v>
      </c>
      <c r="I3872">
        <v>48.660133683638698</v>
      </c>
      <c r="J3872">
        <v>-6.4756840705132204</v>
      </c>
      <c r="K3872">
        <v>183.118659086185</v>
      </c>
      <c r="L3872">
        <v>144.37956183399501</v>
      </c>
      <c r="M3872">
        <v>56.441305644191601</v>
      </c>
      <c r="N3872">
        <v>0.85360105896391403</v>
      </c>
      <c r="O3872">
        <v>18.0525427813931</v>
      </c>
      <c r="P3872">
        <v>135.738636363636</v>
      </c>
      <c r="Q3872">
        <v>0.239050311811359</v>
      </c>
    </row>
    <row r="3873" spans="1:17" hidden="1" x14ac:dyDescent="0.3">
      <c r="A3873" t="s">
        <v>7978</v>
      </c>
      <c r="B3873" t="s">
        <v>7979</v>
      </c>
      <c r="C3873" t="str">
        <f>IFERROR(VLOOKUP(Table1[[#This Row],[Ticker]],[1]!Table2[[Symbol]:[Industry]],2,FALSE),"-")</f>
        <v>-</v>
      </c>
      <c r="D3873" t="s">
        <v>89</v>
      </c>
      <c r="E3873">
        <v>27.570399999999999</v>
      </c>
      <c r="F3873">
        <v>25.45</v>
      </c>
      <c r="G3873">
        <v>-99.997591574669698</v>
      </c>
      <c r="H3873">
        <v>-3.83276639053474</v>
      </c>
      <c r="I3873">
        <v>-80.653579908594295</v>
      </c>
      <c r="J3873">
        <v>-2.2854999853369402</v>
      </c>
      <c r="K3873">
        <v>32.392090165905302</v>
      </c>
      <c r="L3873">
        <v>54.447914634664698</v>
      </c>
      <c r="M3873">
        <v>35.030979710503502</v>
      </c>
      <c r="N3873">
        <v>0.742262020634611</v>
      </c>
      <c r="O3873">
        <v>288.99803536345701</v>
      </c>
      <c r="P3873">
        <v>5.8212058212058198</v>
      </c>
      <c r="Q3873">
        <v>7.0407273164258002E-2</v>
      </c>
    </row>
    <row r="3874" spans="1:17" hidden="1" x14ac:dyDescent="0.3">
      <c r="A3874" t="s">
        <v>7980</v>
      </c>
      <c r="B3874" t="s">
        <v>7981</v>
      </c>
      <c r="C3874" t="str">
        <f>IFERROR(VLOOKUP(Table1[[#This Row],[Ticker]],[1]!Table2[[Symbol]:[Industry]],2,FALSE),"-")</f>
        <v>-</v>
      </c>
      <c r="D3874" t="s">
        <v>281</v>
      </c>
      <c r="E3874">
        <v>27.49309452</v>
      </c>
      <c r="F3874">
        <v>37.21</v>
      </c>
      <c r="G3874">
        <v>-1.1338565166759899E-2</v>
      </c>
      <c r="H3874">
        <v>-1.8391363308669499</v>
      </c>
      <c r="I3874">
        <v>-19.557215988494399</v>
      </c>
      <c r="J3874">
        <v>1.01517268326703</v>
      </c>
      <c r="K3874">
        <v>36.698515117666702</v>
      </c>
      <c r="L3874">
        <v>35.171736594786502</v>
      </c>
      <c r="M3874">
        <v>45.880500448463302</v>
      </c>
      <c r="N3874">
        <v>0.98011300342954799</v>
      </c>
      <c r="O3874">
        <v>46.8691212039774</v>
      </c>
      <c r="P3874">
        <v>61.782608695652101</v>
      </c>
      <c r="Q3874">
        <v>3.6337653985621998E-2</v>
      </c>
    </row>
    <row r="3875" spans="1:17" hidden="1" x14ac:dyDescent="0.3">
      <c r="A3875" t="s">
        <v>7982</v>
      </c>
      <c r="B3875" t="s">
        <v>7983</v>
      </c>
      <c r="C3875" t="str">
        <f>IFERROR(VLOOKUP(Table1[[#This Row],[Ticker]],[1]!Table2[[Symbol]:[Industry]],2,FALSE),"-")</f>
        <v>-</v>
      </c>
      <c r="D3875" t="s">
        <v>276</v>
      </c>
      <c r="E3875">
        <v>27.471240000000002</v>
      </c>
      <c r="F3875">
        <v>67.989999999999995</v>
      </c>
      <c r="G3875">
        <v>-8.3126492841807593</v>
      </c>
      <c r="H3875">
        <v>8.4731083879538698</v>
      </c>
      <c r="I3875">
        <v>-3.6298385127242798</v>
      </c>
      <c r="J3875">
        <v>2.92514003626713</v>
      </c>
      <c r="K3875">
        <v>63.450541888501597</v>
      </c>
      <c r="L3875">
        <v>61.877338063088999</v>
      </c>
      <c r="M3875">
        <v>61.557803632456199</v>
      </c>
      <c r="N3875">
        <v>1.2916205871278901</v>
      </c>
      <c r="O3875">
        <v>7.2216502426827498</v>
      </c>
      <c r="P3875">
        <v>39.753340184994798</v>
      </c>
      <c r="Q3875">
        <v>3.7604891426556999E-2</v>
      </c>
    </row>
    <row r="3876" spans="1:17" hidden="1" x14ac:dyDescent="0.3">
      <c r="A3876" t="s">
        <v>7984</v>
      </c>
      <c r="B3876" t="s">
        <v>7985</v>
      </c>
      <c r="C3876" t="str">
        <f>IFERROR(VLOOKUP(Table1[[#This Row],[Ticker]],[1]!Table2[[Symbol]:[Industry]],2,FALSE),"-")</f>
        <v>-</v>
      </c>
      <c r="D3876" t="s">
        <v>138</v>
      </c>
      <c r="E3876">
        <v>27.470068469999902</v>
      </c>
      <c r="F3876">
        <v>55.65</v>
      </c>
      <c r="G3876">
        <v>-3.3276343256104202</v>
      </c>
      <c r="H3876">
        <v>-4.3140144293893004</v>
      </c>
      <c r="I3876">
        <v>-11.247454954065301</v>
      </c>
      <c r="J3876">
        <v>-2.3841767339191802</v>
      </c>
      <c r="K3876">
        <v>55.4968854175224</v>
      </c>
      <c r="L3876">
        <v>52.3327499871057</v>
      </c>
      <c r="M3876">
        <v>39.668196963355598</v>
      </c>
      <c r="N3876">
        <v>0.19668874696297001</v>
      </c>
      <c r="O3876">
        <v>38.005390835579497</v>
      </c>
      <c r="P3876">
        <v>50</v>
      </c>
      <c r="Q3876">
        <v>4.3491496469714001E-2</v>
      </c>
    </row>
    <row r="3877" spans="1:17" hidden="1" x14ac:dyDescent="0.3">
      <c r="A3877" t="s">
        <v>7986</v>
      </c>
      <c r="B3877" t="s">
        <v>7987</v>
      </c>
      <c r="C3877" t="str">
        <f>IFERROR(VLOOKUP(Table1[[#This Row],[Ticker]],[1]!Table2[[Symbol]:[Industry]],2,FALSE),"-")</f>
        <v>-</v>
      </c>
      <c r="D3877" t="s">
        <v>276</v>
      </c>
      <c r="E3877">
        <v>27.426847500000001</v>
      </c>
      <c r="F3877">
        <v>29.25</v>
      </c>
      <c r="G3877">
        <v>-16.533529965998898</v>
      </c>
      <c r="H3877">
        <v>4.4176624259318</v>
      </c>
      <c r="I3877">
        <v>-1.6706253631397401</v>
      </c>
      <c r="J3877">
        <v>3.7683027523455199</v>
      </c>
      <c r="K3877">
        <v>27.5771873929571</v>
      </c>
      <c r="L3877">
        <v>26.534983091315699</v>
      </c>
      <c r="M3877">
        <v>66.992532890125901</v>
      </c>
      <c r="N3877">
        <v>0.268256333830104</v>
      </c>
      <c r="O3877">
        <v>3.5897435897435899</v>
      </c>
      <c r="P3877">
        <v>35.103926096997697</v>
      </c>
    </row>
    <row r="3878" spans="1:17" hidden="1" x14ac:dyDescent="0.3">
      <c r="A3878" t="s">
        <v>7988</v>
      </c>
      <c r="B3878" t="s">
        <v>7989</v>
      </c>
      <c r="C3878" t="str">
        <f>IFERROR(VLOOKUP(Table1[[#This Row],[Ticker]],[1]!Table2[[Symbol]:[Industry]],2,FALSE),"-")</f>
        <v>-</v>
      </c>
      <c r="D3878" t="s">
        <v>6824</v>
      </c>
      <c r="E3878">
        <v>27.382192</v>
      </c>
      <c r="F3878">
        <v>0.75</v>
      </c>
      <c r="G3878">
        <v>-18.739412318940101</v>
      </c>
      <c r="H3878">
        <v>-5.7921277838584002</v>
      </c>
      <c r="I3878">
        <v>-21.002665274447899</v>
      </c>
      <c r="J3878">
        <v>-0.58417673391918201</v>
      </c>
      <c r="K3878">
        <v>0.76754398514645705</v>
      </c>
      <c r="L3878">
        <v>0.75434093694438098</v>
      </c>
      <c r="M3878">
        <v>49.877698448013902</v>
      </c>
      <c r="N3878">
        <v>0.70075938830310103</v>
      </c>
      <c r="O3878">
        <v>48</v>
      </c>
      <c r="P3878">
        <v>41.509433962264097</v>
      </c>
      <c r="Q3878">
        <v>7.3851272751081998E-2</v>
      </c>
    </row>
    <row r="3879" spans="1:17" hidden="1" x14ac:dyDescent="0.3">
      <c r="A3879" t="s">
        <v>7990</v>
      </c>
      <c r="B3879" t="s">
        <v>7991</v>
      </c>
      <c r="C3879" t="str">
        <f>IFERROR(VLOOKUP(Table1[[#This Row],[Ticker]],[1]!Table2[[Symbol]:[Industry]],2,FALSE),"-")</f>
        <v>-</v>
      </c>
      <c r="D3879" t="s">
        <v>51</v>
      </c>
      <c r="E3879">
        <v>27.350035200000001</v>
      </c>
      <c r="F3879">
        <v>56.08</v>
      </c>
      <c r="G3879">
        <v>176.246818428121</v>
      </c>
      <c r="H3879">
        <v>37.907390817466897</v>
      </c>
      <c r="I3879">
        <v>74.467253424738999</v>
      </c>
      <c r="J3879">
        <v>20.829780983743898</v>
      </c>
      <c r="K3879">
        <v>38.293076878493402</v>
      </c>
      <c r="L3879">
        <v>30.4140759975366</v>
      </c>
      <c r="M3879">
        <v>91.512477625222303</v>
      </c>
      <c r="N3879">
        <v>1.1090909090909</v>
      </c>
      <c r="O3879">
        <v>0</v>
      </c>
      <c r="P3879">
        <v>205.28034839412001</v>
      </c>
    </row>
    <row r="3880" spans="1:17" hidden="1" x14ac:dyDescent="0.3">
      <c r="A3880" t="s">
        <v>7992</v>
      </c>
      <c r="B3880" t="s">
        <v>7993</v>
      </c>
      <c r="C3880" t="str">
        <f>IFERROR(VLOOKUP(Table1[[#This Row],[Ticker]],[1]!Table2[[Symbol]:[Industry]],2,FALSE),"-")</f>
        <v>-</v>
      </c>
      <c r="D3880" t="s">
        <v>54</v>
      </c>
      <c r="E3880">
        <v>27.341999999999999</v>
      </c>
      <c r="F3880">
        <v>19.25</v>
      </c>
      <c r="G3880">
        <v>-46.415504214925903</v>
      </c>
      <c r="H3880">
        <v>18.366526062295399</v>
      </c>
      <c r="I3880">
        <v>-28.221003322161</v>
      </c>
      <c r="J3880">
        <v>3.46987732013487</v>
      </c>
      <c r="K3880">
        <v>19.0043356416625</v>
      </c>
      <c r="L3880">
        <v>21.257125290010599</v>
      </c>
      <c r="M3880">
        <v>71.565056487496705</v>
      </c>
      <c r="N3880">
        <v>0.679194630872483</v>
      </c>
      <c r="O3880">
        <v>58.181818181818102</v>
      </c>
      <c r="P3880">
        <v>25</v>
      </c>
    </row>
    <row r="3881" spans="1:17" hidden="1" x14ac:dyDescent="0.3">
      <c r="A3881" t="s">
        <v>7994</v>
      </c>
      <c r="B3881" t="s">
        <v>7995</v>
      </c>
      <c r="C3881" t="str">
        <f>IFERROR(VLOOKUP(Table1[[#This Row],[Ticker]],[1]!Table2[[Symbol]:[Industry]],2,FALSE),"-")</f>
        <v>-</v>
      </c>
      <c r="D3881" t="s">
        <v>573</v>
      </c>
      <c r="E3881">
        <v>27.298898999999999</v>
      </c>
      <c r="F3881">
        <v>91.16</v>
      </c>
      <c r="G3881">
        <v>15.802822115348301</v>
      </c>
      <c r="H3881">
        <v>25.605046470458699</v>
      </c>
      <c r="I3881">
        <v>9.9620694333342605</v>
      </c>
      <c r="J3881">
        <v>-5.2855744467527197</v>
      </c>
      <c r="K3881">
        <v>78.986998483528097</v>
      </c>
      <c r="L3881">
        <v>72.573474624928494</v>
      </c>
      <c r="M3881">
        <v>69.826898272473002</v>
      </c>
      <c r="N3881">
        <v>2.6531415316446698</v>
      </c>
      <c r="O3881">
        <v>7.9530495831505004</v>
      </c>
      <c r="P3881">
        <v>56.982951610125603</v>
      </c>
      <c r="Q3881">
        <v>-8.3916972294169993E-3</v>
      </c>
    </row>
    <row r="3882" spans="1:17" hidden="1" x14ac:dyDescent="0.3">
      <c r="A3882" t="s">
        <v>7996</v>
      </c>
      <c r="B3882" t="s">
        <v>7997</v>
      </c>
      <c r="C3882" t="str">
        <f>IFERROR(VLOOKUP(Table1[[#This Row],[Ticker]],[1]!Table2[[Symbol]:[Industry]],2,FALSE),"-")</f>
        <v>-</v>
      </c>
      <c r="E3882">
        <v>27.27655515</v>
      </c>
      <c r="F3882">
        <v>92.75</v>
      </c>
      <c r="G3882">
        <v>-38.721942818968699</v>
      </c>
      <c r="H3882">
        <v>-7.1886923843065</v>
      </c>
      <c r="I3882">
        <v>-22.1544927615641</v>
      </c>
      <c r="J3882">
        <v>-5.8268951805211202</v>
      </c>
      <c r="O3882">
        <v>11.0512129380053</v>
      </c>
      <c r="P3882">
        <v>0</v>
      </c>
    </row>
    <row r="3883" spans="1:17" hidden="1" x14ac:dyDescent="0.3">
      <c r="A3883" t="s">
        <v>7998</v>
      </c>
      <c r="B3883" t="s">
        <v>7999</v>
      </c>
      <c r="C3883" t="str">
        <f>IFERROR(VLOOKUP(Table1[[#This Row],[Ticker]],[1]!Table2[[Symbol]:[Industry]],2,FALSE),"-")</f>
        <v>-</v>
      </c>
      <c r="E3883">
        <v>27.256635299999999</v>
      </c>
      <c r="F3883">
        <v>52</v>
      </c>
      <c r="G3883">
        <v>49.599242277216398</v>
      </c>
      <c r="H3883">
        <v>-22.360693563872701</v>
      </c>
      <c r="I3883">
        <v>8.7460413035269209</v>
      </c>
      <c r="J3883">
        <v>-9.1105278584576102</v>
      </c>
      <c r="K3883">
        <v>54.795675560393597</v>
      </c>
      <c r="L3883">
        <v>44.3910253364594</v>
      </c>
      <c r="M3883">
        <v>27.6327793764452</v>
      </c>
      <c r="N3883">
        <v>0.12443214884515499</v>
      </c>
      <c r="O3883">
        <v>56.134615384615302</v>
      </c>
      <c r="P3883">
        <v>85.714285714285694</v>
      </c>
      <c r="Q3883">
        <v>9.8665660645469999E-2</v>
      </c>
    </row>
    <row r="3884" spans="1:17" hidden="1" x14ac:dyDescent="0.3">
      <c r="A3884" t="s">
        <v>8000</v>
      </c>
      <c r="B3884" t="s">
        <v>8001</v>
      </c>
      <c r="C3884" t="str">
        <f>IFERROR(VLOOKUP(Table1[[#This Row],[Ticker]],[1]!Table2[[Symbol]:[Industry]],2,FALSE),"-")</f>
        <v>-</v>
      </c>
      <c r="D3884" t="s">
        <v>1210</v>
      </c>
      <c r="E3884">
        <v>27.220479999999998</v>
      </c>
      <c r="F3884">
        <v>27.19</v>
      </c>
      <c r="G3884">
        <v>-58.738804009432201</v>
      </c>
      <c r="H3884">
        <v>5.4810683715611402E-2</v>
      </c>
      <c r="I3884">
        <v>-25.735617388658</v>
      </c>
      <c r="J3884">
        <v>13.852442984390599</v>
      </c>
      <c r="K3884">
        <v>25.862929213415601</v>
      </c>
      <c r="L3884">
        <v>30.698569804646301</v>
      </c>
      <c r="M3884">
        <v>50.594288030321302</v>
      </c>
      <c r="N3884">
        <v>1.36436987586001</v>
      </c>
      <c r="O3884">
        <v>90.5479955866127</v>
      </c>
      <c r="P3884">
        <v>23.478655767484099</v>
      </c>
      <c r="Q3884">
        <v>3.2715867014555998E-2</v>
      </c>
    </row>
    <row r="3885" spans="1:17" hidden="1" x14ac:dyDescent="0.3">
      <c r="A3885" t="s">
        <v>8002</v>
      </c>
      <c r="B3885" t="s">
        <v>8003</v>
      </c>
      <c r="C3885" t="str">
        <f>IFERROR(VLOOKUP(Table1[[#This Row],[Ticker]],[1]!Table2[[Symbol]:[Industry]],2,FALSE),"-")</f>
        <v>-</v>
      </c>
      <c r="D3885" t="s">
        <v>4353</v>
      </c>
      <c r="E3885">
        <v>27.2</v>
      </c>
      <c r="F3885">
        <v>132.05000000000001</v>
      </c>
      <c r="G3885">
        <v>-57.1695843877676</v>
      </c>
      <c r="H3885">
        <v>-5.51740250913313</v>
      </c>
      <c r="I3885">
        <v>-33.180580058699299</v>
      </c>
      <c r="J3885">
        <v>-1.3194708515662401</v>
      </c>
      <c r="K3885">
        <v>137.12780508015899</v>
      </c>
      <c r="M3885">
        <v>48.701690857793601</v>
      </c>
      <c r="N3885">
        <v>1.4868934746235301</v>
      </c>
      <c r="O3885">
        <v>45.248012116622398</v>
      </c>
      <c r="P3885">
        <v>11.153198653198601</v>
      </c>
    </row>
    <row r="3886" spans="1:17" hidden="1" x14ac:dyDescent="0.3">
      <c r="A3886" t="s">
        <v>8004</v>
      </c>
      <c r="B3886" t="s">
        <v>8005</v>
      </c>
      <c r="C3886" t="str">
        <f>IFERROR(VLOOKUP(Table1[[#This Row],[Ticker]],[1]!Table2[[Symbol]:[Industry]],2,FALSE),"-")</f>
        <v>-</v>
      </c>
      <c r="D3886" t="s">
        <v>410</v>
      </c>
      <c r="E3886">
        <v>27.190670999999998</v>
      </c>
      <c r="F3886">
        <v>73</v>
      </c>
      <c r="G3886">
        <v>-74.146311920886106</v>
      </c>
      <c r="H3886">
        <v>-15.2990896647075</v>
      </c>
      <c r="I3886">
        <v>-18.272531521497498</v>
      </c>
      <c r="J3886">
        <v>-7.0543881368659997</v>
      </c>
      <c r="K3886">
        <v>82.596747349044193</v>
      </c>
      <c r="M3886">
        <v>21.195643465961599</v>
      </c>
      <c r="N3886">
        <v>0.207915080189223</v>
      </c>
      <c r="O3886">
        <v>91.780821917808197</v>
      </c>
      <c r="P3886">
        <v>34.9353049907578</v>
      </c>
    </row>
    <row r="3887" spans="1:17" hidden="1" x14ac:dyDescent="0.3">
      <c r="A3887" t="s">
        <v>8006</v>
      </c>
      <c r="B3887" t="s">
        <v>8007</v>
      </c>
      <c r="C3887" t="str">
        <f>IFERROR(VLOOKUP(Table1[[#This Row],[Ticker]],[1]!Table2[[Symbol]:[Industry]],2,FALSE),"-")</f>
        <v>-</v>
      </c>
      <c r="D3887" t="s">
        <v>51</v>
      </c>
      <c r="E3887">
        <v>26.995099679999999</v>
      </c>
      <c r="F3887">
        <v>45.6</v>
      </c>
      <c r="G3887">
        <v>-29.033529965998898</v>
      </c>
      <c r="H3887">
        <v>-1.94597393770455</v>
      </c>
      <c r="I3887">
        <v>-12.4660799085942</v>
      </c>
      <c r="J3887">
        <v>-0.58417673391918201</v>
      </c>
      <c r="K3887">
        <v>45.600000033947801</v>
      </c>
      <c r="L3887">
        <v>45.601560318004402</v>
      </c>
      <c r="M3887">
        <v>0</v>
      </c>
      <c r="O3887">
        <v>5.26315789473683</v>
      </c>
      <c r="P3887">
        <v>0</v>
      </c>
    </row>
    <row r="3888" spans="1:17" hidden="1" x14ac:dyDescent="0.3">
      <c r="A3888" t="s">
        <v>8008</v>
      </c>
      <c r="B3888" t="s">
        <v>8009</v>
      </c>
      <c r="C3888" t="str">
        <f>IFERROR(VLOOKUP(Table1[[#This Row],[Ticker]],[1]!Table2[[Symbol]:[Industry]],2,FALSE),"-")</f>
        <v>-</v>
      </c>
      <c r="D3888" t="s">
        <v>320</v>
      </c>
      <c r="E3888">
        <v>26.991507303999999</v>
      </c>
      <c r="F3888">
        <v>48.69</v>
      </c>
      <c r="G3888">
        <v>411.36602608283499</v>
      </c>
      <c r="H3888">
        <v>49.225653674708298</v>
      </c>
      <c r="I3888">
        <v>292.608795299392</v>
      </c>
      <c r="J3888">
        <v>7.6207190049747497</v>
      </c>
      <c r="K3888">
        <v>31.986475031134599</v>
      </c>
      <c r="L3888">
        <v>18.6559115972656</v>
      </c>
      <c r="M3888">
        <v>99.970085694443199</v>
      </c>
      <c r="N3888">
        <v>1.83797324633421</v>
      </c>
      <c r="O3888">
        <v>0</v>
      </c>
      <c r="P3888">
        <v>504.84472049689401</v>
      </c>
      <c r="Q3888">
        <v>0.12224388170487301</v>
      </c>
    </row>
    <row r="3889" spans="1:17" hidden="1" x14ac:dyDescent="0.3">
      <c r="A3889" t="s">
        <v>8010</v>
      </c>
      <c r="B3889" t="s">
        <v>8011</v>
      </c>
      <c r="C3889" t="str">
        <f>IFERROR(VLOOKUP(Table1[[#This Row],[Ticker]],[1]!Table2[[Symbol]:[Industry]],2,FALSE),"-")</f>
        <v>-</v>
      </c>
      <c r="D3889" t="s">
        <v>741</v>
      </c>
      <c r="E3889">
        <v>26.973934176</v>
      </c>
      <c r="F3889">
        <v>147.35</v>
      </c>
      <c r="G3889">
        <v>24.328251882460599</v>
      </c>
      <c r="H3889">
        <v>3.7691282197464999</v>
      </c>
      <c r="I3889">
        <v>9.8973148763251402</v>
      </c>
      <c r="J3889">
        <v>1.74622918545013</v>
      </c>
      <c r="K3889">
        <v>137.90723029616399</v>
      </c>
      <c r="L3889">
        <v>122.50437803726101</v>
      </c>
      <c r="M3889">
        <v>49.068310851650402</v>
      </c>
      <c r="N3889">
        <v>0.58316238641975904</v>
      </c>
      <c r="O3889">
        <v>1.80522565320664</v>
      </c>
      <c r="P3889">
        <v>71.936989498249602</v>
      </c>
    </row>
    <row r="3890" spans="1:17" hidden="1" x14ac:dyDescent="0.3">
      <c r="A3890" t="s">
        <v>8012</v>
      </c>
      <c r="B3890" t="s">
        <v>8013</v>
      </c>
      <c r="C3890" t="str">
        <f>IFERROR(VLOOKUP(Table1[[#This Row],[Ticker]],[1]!Table2[[Symbol]:[Industry]],2,FALSE),"-")</f>
        <v>-</v>
      </c>
      <c r="D3890" t="s">
        <v>741</v>
      </c>
      <c r="E3890">
        <v>26.947385721</v>
      </c>
      <c r="F3890">
        <v>43.69</v>
      </c>
      <c r="G3890">
        <v>5.3228265134893302</v>
      </c>
      <c r="H3890">
        <v>7.1629861020075296</v>
      </c>
      <c r="I3890">
        <v>2.3263530919311801</v>
      </c>
      <c r="J3890">
        <v>1.2457977854229501</v>
      </c>
      <c r="K3890">
        <v>40.797039020420598</v>
      </c>
      <c r="L3890">
        <v>37.016151268843601</v>
      </c>
      <c r="N3890">
        <v>1.8113358245283699</v>
      </c>
      <c r="O3890">
        <v>8.4916456855115499</v>
      </c>
      <c r="P3890">
        <v>42.917893359502699</v>
      </c>
    </row>
    <row r="3891" spans="1:17" hidden="1" x14ac:dyDescent="0.3">
      <c r="A3891" t="s">
        <v>8014</v>
      </c>
      <c r="B3891" t="s">
        <v>8015</v>
      </c>
      <c r="C3891" t="str">
        <f>IFERROR(VLOOKUP(Table1[[#This Row],[Ticker]],[1]!Table2[[Symbol]:[Industry]],2,FALSE),"-")</f>
        <v>-</v>
      </c>
      <c r="D3891" t="s">
        <v>80</v>
      </c>
      <c r="E3891">
        <v>26.8900164</v>
      </c>
      <c r="F3891">
        <v>41.98</v>
      </c>
      <c r="G3891">
        <v>-19.195748699646199</v>
      </c>
      <c r="H3891">
        <v>-11.268734332046501</v>
      </c>
      <c r="I3891">
        <v>-2.6282986422415999</v>
      </c>
      <c r="J3891">
        <v>3.4738655680975499</v>
      </c>
      <c r="M3891">
        <v>45.9107671457379</v>
      </c>
      <c r="O3891">
        <v>35.064316341114797</v>
      </c>
      <c r="P3891">
        <v>19.9428571428571</v>
      </c>
    </row>
    <row r="3892" spans="1:17" hidden="1" x14ac:dyDescent="0.3">
      <c r="A3892" t="s">
        <v>8016</v>
      </c>
      <c r="B3892" t="s">
        <v>8017</v>
      </c>
      <c r="C3892" t="str">
        <f>IFERROR(VLOOKUP(Table1[[#This Row],[Ticker]],[1]!Table2[[Symbol]:[Industry]],2,FALSE),"-")</f>
        <v>-</v>
      </c>
      <c r="D3892" t="s">
        <v>305</v>
      </c>
      <c r="E3892">
        <v>26.861973419999899</v>
      </c>
      <c r="F3892">
        <v>37.21</v>
      </c>
      <c r="G3892">
        <v>-19.592353495410698</v>
      </c>
      <c r="H3892">
        <v>-6.9255449285114903</v>
      </c>
      <c r="I3892">
        <v>-7.9436079984819301</v>
      </c>
      <c r="J3892">
        <v>-0.58417673391918201</v>
      </c>
      <c r="K3892">
        <v>38.500192282189303</v>
      </c>
      <c r="L3892">
        <v>36.8737163308692</v>
      </c>
      <c r="M3892">
        <v>2.18205780612E-4</v>
      </c>
      <c r="N3892">
        <v>5.3636363636363598</v>
      </c>
      <c r="O3892">
        <v>5.2405267401235998</v>
      </c>
      <c r="P3892">
        <v>15.201238390092801</v>
      </c>
    </row>
    <row r="3893" spans="1:17" hidden="1" x14ac:dyDescent="0.3">
      <c r="A3893" t="s">
        <v>8018</v>
      </c>
      <c r="B3893" t="s">
        <v>8019</v>
      </c>
      <c r="C3893" t="str">
        <f>IFERROR(VLOOKUP(Table1[[#This Row],[Ticker]],[1]!Table2[[Symbol]:[Industry]],2,FALSE),"-")</f>
        <v>-</v>
      </c>
      <c r="D3893" t="s">
        <v>21</v>
      </c>
      <c r="E3893">
        <v>26.740046795000001</v>
      </c>
      <c r="F3893">
        <v>368.9</v>
      </c>
      <c r="G3893">
        <v>4.6501083742800899</v>
      </c>
      <c r="H3893">
        <v>-0.22326169955681899</v>
      </c>
      <c r="I3893">
        <v>-9.0023300838852798</v>
      </c>
      <c r="J3893">
        <v>-1.5369410924806399</v>
      </c>
      <c r="K3893">
        <v>366.40170803631599</v>
      </c>
      <c r="L3893">
        <v>332.94238545089797</v>
      </c>
      <c r="M3893">
        <v>74.284915173060398</v>
      </c>
      <c r="N3893">
        <v>0.29067262860328202</v>
      </c>
      <c r="O3893">
        <v>16.5627541339116</v>
      </c>
      <c r="P3893">
        <v>75.624851225898496</v>
      </c>
      <c r="Q3893">
        <v>2.0518194718030999E-2</v>
      </c>
    </row>
    <row r="3894" spans="1:17" hidden="1" x14ac:dyDescent="0.3">
      <c r="A3894" t="s">
        <v>8020</v>
      </c>
      <c r="B3894" t="s">
        <v>8021</v>
      </c>
      <c r="C3894" t="str">
        <f>IFERROR(VLOOKUP(Table1[[#This Row],[Ticker]],[1]!Table2[[Symbol]:[Industry]],2,FALSE),"-")</f>
        <v>-</v>
      </c>
      <c r="D3894" t="s">
        <v>1105</v>
      </c>
      <c r="E3894">
        <v>26.731856759999999</v>
      </c>
      <c r="F3894">
        <v>7.15</v>
      </c>
      <c r="G3894">
        <v>-90.695728357419796</v>
      </c>
      <c r="H3894">
        <v>0.61041703973904804</v>
      </c>
      <c r="I3894">
        <v>-75.129265287184296</v>
      </c>
      <c r="J3894">
        <v>14.037672005576599</v>
      </c>
      <c r="K3894">
        <v>8.3774278860361004</v>
      </c>
      <c r="L3894">
        <v>14.7407746697849</v>
      </c>
      <c r="M3894">
        <v>62.863270296780499</v>
      </c>
      <c r="N3894">
        <v>1.9382554691548799</v>
      </c>
      <c r="O3894">
        <v>255.244755244755</v>
      </c>
      <c r="P3894">
        <v>29.528985507246301</v>
      </c>
      <c r="Q3894">
        <v>5.5956439275251998E-2</v>
      </c>
    </row>
    <row r="3895" spans="1:17" hidden="1" x14ac:dyDescent="0.3">
      <c r="A3895" t="s">
        <v>8022</v>
      </c>
      <c r="B3895" t="s">
        <v>8023</v>
      </c>
      <c r="C3895" t="str">
        <f>IFERROR(VLOOKUP(Table1[[#This Row],[Ticker]],[1]!Table2[[Symbol]:[Industry]],2,FALSE),"-")</f>
        <v>-</v>
      </c>
      <c r="D3895" t="s">
        <v>8024</v>
      </c>
      <c r="E3895">
        <v>26.685288212</v>
      </c>
      <c r="F3895">
        <v>17.239999999999998</v>
      </c>
      <c r="G3895">
        <v>-22.4163376345209</v>
      </c>
      <c r="H3895">
        <v>6.8153553674313798</v>
      </c>
      <c r="I3895">
        <v>-9.2943264675410404</v>
      </c>
      <c r="J3895">
        <v>-10.584176733919101</v>
      </c>
      <c r="K3895">
        <v>16.9290443333268</v>
      </c>
      <c r="L3895">
        <v>16.982251448128899</v>
      </c>
      <c r="M3895">
        <v>69.752793097518506</v>
      </c>
      <c r="N3895">
        <v>1.72760430213419</v>
      </c>
      <c r="O3895">
        <v>25.812064965197202</v>
      </c>
      <c r="P3895">
        <v>32.615384615384599</v>
      </c>
      <c r="Q3895">
        <v>-5.9598486210022998E-2</v>
      </c>
    </row>
    <row r="3896" spans="1:17" hidden="1" x14ac:dyDescent="0.3">
      <c r="A3896" t="s">
        <v>8025</v>
      </c>
      <c r="B3896" t="s">
        <v>8026</v>
      </c>
      <c r="C3896" t="str">
        <f>IFERROR(VLOOKUP(Table1[[#This Row],[Ticker]],[1]!Table2[[Symbol]:[Industry]],2,FALSE),"-")</f>
        <v>-</v>
      </c>
      <c r="D3896" t="s">
        <v>627</v>
      </c>
      <c r="E3896">
        <v>26.6814</v>
      </c>
      <c r="F3896">
        <v>46.26</v>
      </c>
      <c r="G3896">
        <v>-20.365453856062299</v>
      </c>
      <c r="H3896">
        <v>-3.8627765478187399</v>
      </c>
      <c r="I3896">
        <v>21.2333420567236</v>
      </c>
      <c r="J3896">
        <v>-1.5110562395834299</v>
      </c>
      <c r="K3896">
        <v>45.621064638811198</v>
      </c>
      <c r="L3896">
        <v>40.846626079963102</v>
      </c>
      <c r="M3896">
        <v>54.781633725071003</v>
      </c>
      <c r="N3896">
        <v>1.1088586421526101</v>
      </c>
      <c r="O3896">
        <v>15.196714223951499</v>
      </c>
      <c r="P3896">
        <v>89.823553549446004</v>
      </c>
      <c r="Q3896">
        <v>1.9771715032393999E-2</v>
      </c>
    </row>
    <row r="3897" spans="1:17" hidden="1" x14ac:dyDescent="0.3">
      <c r="A3897" t="s">
        <v>8027</v>
      </c>
      <c r="B3897" t="s">
        <v>8028</v>
      </c>
      <c r="C3897" t="str">
        <f>IFERROR(VLOOKUP(Table1[[#This Row],[Ticker]],[1]!Table2[[Symbol]:[Industry]],2,FALSE),"-")</f>
        <v>-</v>
      </c>
      <c r="E3897">
        <v>26.669419919999999</v>
      </c>
      <c r="F3897">
        <v>2.37</v>
      </c>
      <c r="G3897">
        <v>-24.166273328830702</v>
      </c>
      <c r="H3897">
        <v>-2.7724202186962899</v>
      </c>
      <c r="I3897">
        <v>2.5824637807260902</v>
      </c>
      <c r="J3897">
        <v>-12.9929358580067</v>
      </c>
      <c r="K3897">
        <v>2.40604191301321</v>
      </c>
      <c r="L3897">
        <v>2.39348459978725</v>
      </c>
      <c r="M3897">
        <v>52.649122400344801</v>
      </c>
      <c r="N3897">
        <v>1.2618284431733999</v>
      </c>
      <c r="O3897">
        <v>30.379746835443001</v>
      </c>
      <c r="P3897">
        <v>20.918367346938702</v>
      </c>
      <c r="Q3897">
        <v>2.2397366173244001E-2</v>
      </c>
    </row>
    <row r="3898" spans="1:17" hidden="1" x14ac:dyDescent="0.3">
      <c r="A3898" t="s">
        <v>8029</v>
      </c>
      <c r="B3898" t="s">
        <v>8030</v>
      </c>
      <c r="C3898" t="str">
        <f>IFERROR(VLOOKUP(Table1[[#This Row],[Ticker]],[1]!Table2[[Symbol]:[Industry]],2,FALSE),"-")</f>
        <v>-</v>
      </c>
      <c r="D3898" t="s">
        <v>72</v>
      </c>
      <c r="E3898">
        <v>26.54</v>
      </c>
      <c r="F3898">
        <v>25.49</v>
      </c>
      <c r="G3898">
        <v>-22.913629882734998</v>
      </c>
      <c r="H3898">
        <v>11.0918357102745</v>
      </c>
      <c r="I3898">
        <v>-19.606334917701702</v>
      </c>
      <c r="J3898">
        <v>-4.4289087117380301</v>
      </c>
      <c r="K3898">
        <v>25.312837549705101</v>
      </c>
      <c r="L3898">
        <v>25.6594994062803</v>
      </c>
      <c r="M3898">
        <v>63.377998359637701</v>
      </c>
      <c r="N3898">
        <v>1.30467115015076</v>
      </c>
      <c r="O3898">
        <v>79.639074146724198</v>
      </c>
      <c r="P3898">
        <v>21.903395504543202</v>
      </c>
    </row>
    <row r="3899" spans="1:17" hidden="1" x14ac:dyDescent="0.3">
      <c r="A3899" t="s">
        <v>8031</v>
      </c>
      <c r="B3899" t="s">
        <v>8032</v>
      </c>
      <c r="C3899" t="str">
        <f>IFERROR(VLOOKUP(Table1[[#This Row],[Ticker]],[1]!Table2[[Symbol]:[Industry]],2,FALSE),"-")</f>
        <v>-</v>
      </c>
      <c r="D3899" t="s">
        <v>127</v>
      </c>
      <c r="E3899">
        <v>26.478778716000001</v>
      </c>
      <c r="F3899">
        <v>18.940000000000001</v>
      </c>
      <c r="G3899">
        <v>-18.3380302582257</v>
      </c>
      <c r="H3899">
        <v>-5.0204919158181598</v>
      </c>
      <c r="I3899">
        <v>-30.9335788323997</v>
      </c>
      <c r="J3899">
        <v>-4.4601457261672399</v>
      </c>
      <c r="K3899">
        <v>19.481705701390901</v>
      </c>
      <c r="L3899">
        <v>20.609586335435001</v>
      </c>
      <c r="M3899">
        <v>53.554220288926402</v>
      </c>
      <c r="N3899">
        <v>0.71149043225789899</v>
      </c>
      <c r="O3899">
        <v>97.307286166842601</v>
      </c>
      <c r="P3899">
        <v>29.7260273972602</v>
      </c>
      <c r="Q3899">
        <v>0.120116293488836</v>
      </c>
    </row>
    <row r="3900" spans="1:17" hidden="1" x14ac:dyDescent="0.3">
      <c r="A3900" t="s">
        <v>8033</v>
      </c>
      <c r="B3900" t="s">
        <v>8034</v>
      </c>
      <c r="C3900" t="str">
        <f>IFERROR(VLOOKUP(Table1[[#This Row],[Ticker]],[1]!Table2[[Symbol]:[Industry]],2,FALSE),"-")</f>
        <v>-</v>
      </c>
      <c r="D3900" t="s">
        <v>21</v>
      </c>
      <c r="E3900">
        <v>26.408999999999999</v>
      </c>
      <c r="F3900">
        <v>84.12</v>
      </c>
      <c r="G3900">
        <v>59.6186341963693</v>
      </c>
      <c r="H3900">
        <v>-4.2672793847282202</v>
      </c>
      <c r="I3900">
        <v>18.073957335353501</v>
      </c>
      <c r="J3900">
        <v>-5.0678265822167301</v>
      </c>
      <c r="K3900">
        <v>82.405506507713696</v>
      </c>
      <c r="L3900">
        <v>70.848344424664404</v>
      </c>
      <c r="M3900">
        <v>63.860272166828203</v>
      </c>
      <c r="N3900">
        <v>0.58569370978119895</v>
      </c>
      <c r="O3900">
        <v>40.014265335235301</v>
      </c>
      <c r="P3900">
        <v>129.83606557376999</v>
      </c>
      <c r="Q3900">
        <v>0.12735286789612901</v>
      </c>
    </row>
    <row r="3901" spans="1:17" hidden="1" x14ac:dyDescent="0.3">
      <c r="A3901" t="s">
        <v>8035</v>
      </c>
      <c r="B3901" t="s">
        <v>8036</v>
      </c>
      <c r="C3901" t="str">
        <f>IFERROR(VLOOKUP(Table1[[#This Row],[Ticker]],[1]!Table2[[Symbol]:[Industry]],2,FALSE),"-")</f>
        <v>-</v>
      </c>
      <c r="D3901" t="s">
        <v>231</v>
      </c>
      <c r="E3901">
        <v>26.379667000000001</v>
      </c>
      <c r="F3901">
        <v>38.049999999999997</v>
      </c>
      <c r="G3901">
        <v>431.34938608701998</v>
      </c>
      <c r="H3901">
        <v>49.106657641242798</v>
      </c>
      <c r="I3901">
        <v>243.474051054923</v>
      </c>
      <c r="J3901">
        <v>7.5921062466548896</v>
      </c>
      <c r="K3901">
        <v>25.889473797764701</v>
      </c>
      <c r="L3901">
        <v>15.453155606205399</v>
      </c>
      <c r="M3901">
        <v>99.999761416529907</v>
      </c>
      <c r="N3901">
        <v>0.51803613643451196</v>
      </c>
      <c r="O3901">
        <v>0</v>
      </c>
      <c r="P3901">
        <v>537.35343383584495</v>
      </c>
      <c r="Q3901">
        <v>0.17355301228845599</v>
      </c>
    </row>
    <row r="3902" spans="1:17" hidden="1" x14ac:dyDescent="0.3">
      <c r="A3902" t="s">
        <v>8037</v>
      </c>
      <c r="B3902" t="s">
        <v>8038</v>
      </c>
      <c r="C3902" t="str">
        <f>IFERROR(VLOOKUP(Table1[[#This Row],[Ticker]],[1]!Table2[[Symbol]:[Industry]],2,FALSE),"-")</f>
        <v>-</v>
      </c>
      <c r="D3902" t="s">
        <v>750</v>
      </c>
      <c r="E3902">
        <v>26.372153999999998</v>
      </c>
      <c r="F3902">
        <v>68.17</v>
      </c>
      <c r="G3902">
        <v>47.344219063755197</v>
      </c>
      <c r="H3902">
        <v>22.1095816178509</v>
      </c>
      <c r="I3902">
        <v>62.104982831482502</v>
      </c>
      <c r="J3902">
        <v>4.4981762072572797</v>
      </c>
      <c r="K3902">
        <v>53.969384427339399</v>
      </c>
      <c r="L3902">
        <v>43.538848803741303</v>
      </c>
      <c r="M3902">
        <v>82.386893026213002</v>
      </c>
      <c r="N3902">
        <v>2.3766578249336798</v>
      </c>
      <c r="O3902">
        <v>0.99750623441394703</v>
      </c>
      <c r="P3902">
        <v>157.24528301886701</v>
      </c>
    </row>
    <row r="3903" spans="1:17" hidden="1" x14ac:dyDescent="0.3">
      <c r="A3903" t="s">
        <v>8039</v>
      </c>
      <c r="B3903" t="s">
        <v>8040</v>
      </c>
      <c r="C3903" t="str">
        <f>IFERROR(VLOOKUP(Table1[[#This Row],[Ticker]],[1]!Table2[[Symbol]:[Industry]],2,FALSE),"-")</f>
        <v>-</v>
      </c>
      <c r="D3903" t="s">
        <v>54</v>
      </c>
      <c r="E3903">
        <v>26.347968000000002</v>
      </c>
      <c r="F3903">
        <v>61.4</v>
      </c>
      <c r="G3903">
        <v>-52.091174076274598</v>
      </c>
      <c r="H3903">
        <v>3.82491322853144</v>
      </c>
      <c r="I3903">
        <v>-27.188302130816499</v>
      </c>
      <c r="J3903">
        <v>-0.58417673391918201</v>
      </c>
      <c r="K3903">
        <v>64.780966000419596</v>
      </c>
      <c r="M3903">
        <v>61.425218554689103</v>
      </c>
      <c r="N3903">
        <v>0.54487179487179405</v>
      </c>
      <c r="O3903">
        <v>36.807817589576501</v>
      </c>
      <c r="P3903">
        <v>6.9686411149825798</v>
      </c>
    </row>
    <row r="3904" spans="1:17" hidden="1" x14ac:dyDescent="0.3">
      <c r="A3904" t="s">
        <v>8041</v>
      </c>
      <c r="B3904" t="s">
        <v>8042</v>
      </c>
      <c r="C3904" t="str">
        <f>IFERROR(VLOOKUP(Table1[[#This Row],[Ticker]],[1]!Table2[[Symbol]:[Industry]],2,FALSE),"-")</f>
        <v>-</v>
      </c>
      <c r="D3904" t="s">
        <v>2943</v>
      </c>
      <c r="E3904">
        <v>26.341559133000001</v>
      </c>
      <c r="F3904">
        <v>1.99</v>
      </c>
      <c r="G3904">
        <v>-50.3774034837855</v>
      </c>
      <c r="H3904">
        <v>-10.202854671649501</v>
      </c>
      <c r="I3904">
        <v>20.200586758072301</v>
      </c>
      <c r="J3904">
        <v>-5.7974468760992703</v>
      </c>
      <c r="K3904">
        <v>1.98462916296328</v>
      </c>
      <c r="L3904">
        <v>1.98052590905973</v>
      </c>
      <c r="M3904">
        <v>36.391649901807597</v>
      </c>
      <c r="N3904">
        <v>0.47126953222505102</v>
      </c>
      <c r="O3904">
        <v>45.7286432160803</v>
      </c>
      <c r="P3904">
        <v>65.8333333333333</v>
      </c>
    </row>
    <row r="3905" spans="1:17" hidden="1" x14ac:dyDescent="0.3">
      <c r="A3905" t="s">
        <v>8043</v>
      </c>
      <c r="B3905" t="s">
        <v>8044</v>
      </c>
      <c r="C3905" t="str">
        <f>IFERROR(VLOOKUP(Table1[[#This Row],[Ticker]],[1]!Table2[[Symbol]:[Industry]],2,FALSE),"-")</f>
        <v>-</v>
      </c>
      <c r="D3905" t="s">
        <v>405</v>
      </c>
      <c r="E3905">
        <v>26.3095</v>
      </c>
      <c r="F3905">
        <v>72.2</v>
      </c>
      <c r="G3905">
        <v>77.134374088826803</v>
      </c>
      <c r="H3905">
        <v>-34.728820653032997</v>
      </c>
      <c r="I3905">
        <v>-23.963996064514799</v>
      </c>
      <c r="J3905">
        <v>-8.2658809945708001</v>
      </c>
      <c r="K3905">
        <v>93.508924009870896</v>
      </c>
      <c r="L3905">
        <v>75.917855423122901</v>
      </c>
      <c r="M3905">
        <v>4.3230101655526196</v>
      </c>
      <c r="N3905">
        <v>0.21670435669176899</v>
      </c>
      <c r="O3905">
        <v>110.51246537396101</v>
      </c>
      <c r="P3905">
        <v>106.167904054825</v>
      </c>
      <c r="Q3905">
        <v>0.187203231145913</v>
      </c>
    </row>
    <row r="3906" spans="1:17" hidden="1" x14ac:dyDescent="0.3">
      <c r="A3906" t="s">
        <v>8045</v>
      </c>
      <c r="B3906" t="s">
        <v>8046</v>
      </c>
      <c r="C3906" t="str">
        <f>IFERROR(VLOOKUP(Table1[[#This Row],[Ticker]],[1]!Table2[[Symbol]:[Industry]],2,FALSE),"-")</f>
        <v>-</v>
      </c>
      <c r="D3906" t="s">
        <v>627</v>
      </c>
      <c r="E3906">
        <v>26.298999999999999</v>
      </c>
      <c r="F3906">
        <v>39.799999999999997</v>
      </c>
      <c r="G3906">
        <v>26.6785201122483</v>
      </c>
      <c r="H3906">
        <v>33.985060545053997</v>
      </c>
      <c r="I3906">
        <v>41.797485982878499</v>
      </c>
      <c r="J3906">
        <v>-2.2952244123266501E-2</v>
      </c>
      <c r="K3906">
        <v>33.557181017188299</v>
      </c>
      <c r="L3906">
        <v>29.450191784620301</v>
      </c>
      <c r="M3906">
        <v>70.376754271570604</v>
      </c>
      <c r="N3906">
        <v>1.72100756994646</v>
      </c>
      <c r="O3906">
        <v>12.8140703517587</v>
      </c>
      <c r="P3906">
        <v>78.395338413267595</v>
      </c>
      <c r="Q3906">
        <v>0.175457517051408</v>
      </c>
    </row>
    <row r="3907" spans="1:17" hidden="1" x14ac:dyDescent="0.3">
      <c r="A3907" t="s">
        <v>8047</v>
      </c>
      <c r="B3907" t="s">
        <v>8048</v>
      </c>
      <c r="C3907" t="str">
        <f>IFERROR(VLOOKUP(Table1[[#This Row],[Ticker]],[1]!Table2[[Symbol]:[Industry]],2,FALSE),"-")</f>
        <v>-</v>
      </c>
      <c r="D3907" t="s">
        <v>405</v>
      </c>
      <c r="E3907">
        <v>26.286639999999998</v>
      </c>
      <c r="F3907">
        <v>58.3</v>
      </c>
      <c r="G3907">
        <v>74.456871430161598</v>
      </c>
      <c r="H3907">
        <v>18.378350386619701</v>
      </c>
      <c r="I3907">
        <v>9.4239472710001007</v>
      </c>
      <c r="J3907">
        <v>-5.5372083308448801</v>
      </c>
      <c r="K3907">
        <v>51.785678609441298</v>
      </c>
      <c r="L3907">
        <v>45.384147019097199</v>
      </c>
      <c r="M3907">
        <v>58.3284435901476</v>
      </c>
      <c r="N3907">
        <v>0.99225910835021702</v>
      </c>
      <c r="O3907">
        <v>6.8953687821612304</v>
      </c>
      <c r="P3907">
        <v>115.925925925925</v>
      </c>
      <c r="Q3907">
        <v>7.1449232144371003E-2</v>
      </c>
    </row>
    <row r="3908" spans="1:17" hidden="1" x14ac:dyDescent="0.3">
      <c r="A3908" t="s">
        <v>8049</v>
      </c>
      <c r="B3908" t="s">
        <v>8050</v>
      </c>
      <c r="C3908" t="str">
        <f>IFERROR(VLOOKUP(Table1[[#This Row],[Ticker]],[1]!Table2[[Symbol]:[Industry]],2,FALSE),"-")</f>
        <v>-</v>
      </c>
      <c r="D3908" t="s">
        <v>535</v>
      </c>
      <c r="E3908">
        <v>26.145</v>
      </c>
      <c r="F3908">
        <v>50.25</v>
      </c>
      <c r="G3908">
        <v>99.375560943091898</v>
      </c>
      <c r="H3908">
        <v>8.7930061832980293</v>
      </c>
      <c r="I3908">
        <v>36.026827892824102</v>
      </c>
      <c r="J3908">
        <v>-11.7318882457083</v>
      </c>
      <c r="K3908">
        <v>47.7926060766898</v>
      </c>
      <c r="L3908">
        <v>38.773927937742499</v>
      </c>
      <c r="M3908">
        <v>50.787092335636203</v>
      </c>
      <c r="N3908">
        <v>1.7116493290761801</v>
      </c>
      <c r="O3908">
        <v>31.383084577114399</v>
      </c>
      <c r="P3908">
        <v>157.56022552537101</v>
      </c>
      <c r="Q3908">
        <v>8.0298438042343004E-2</v>
      </c>
    </row>
    <row r="3909" spans="1:17" hidden="1" x14ac:dyDescent="0.3">
      <c r="A3909" t="s">
        <v>8051</v>
      </c>
      <c r="B3909" t="s">
        <v>8052</v>
      </c>
      <c r="C3909" t="str">
        <f>IFERROR(VLOOKUP(Table1[[#This Row],[Ticker]],[1]!Table2[[Symbol]:[Industry]],2,FALSE),"-")</f>
        <v>-</v>
      </c>
      <c r="D3909" t="s">
        <v>54</v>
      </c>
      <c r="E3909">
        <v>26.11818018</v>
      </c>
      <c r="F3909">
        <v>40.299999999999997</v>
      </c>
      <c r="G3909">
        <v>-32.829185253657101</v>
      </c>
      <c r="H3909">
        <v>-1.24579889394361</v>
      </c>
      <c r="I3909">
        <v>-22.8308485918683</v>
      </c>
      <c r="J3909">
        <v>0.59672778869389798</v>
      </c>
      <c r="K3909">
        <v>39.913205659735901</v>
      </c>
      <c r="L3909">
        <v>42.310717357586299</v>
      </c>
      <c r="M3909">
        <v>59.305247736009299</v>
      </c>
      <c r="N3909">
        <v>1.6055159911839101</v>
      </c>
      <c r="O3909">
        <v>73.697270471463995</v>
      </c>
      <c r="P3909">
        <v>28.753993610223599</v>
      </c>
      <c r="Q3909">
        <v>1.1434177404684999E-2</v>
      </c>
    </row>
    <row r="3910" spans="1:17" hidden="1" x14ac:dyDescent="0.3">
      <c r="A3910" t="s">
        <v>8053</v>
      </c>
      <c r="B3910" t="s">
        <v>8054</v>
      </c>
      <c r="C3910" t="str">
        <f>IFERROR(VLOOKUP(Table1[[#This Row],[Ticker]],[1]!Table2[[Symbol]:[Industry]],2,FALSE),"-")</f>
        <v>-</v>
      </c>
      <c r="D3910" t="s">
        <v>51</v>
      </c>
      <c r="E3910">
        <v>26.085438665999899</v>
      </c>
      <c r="F3910">
        <v>11.31</v>
      </c>
      <c r="G3910">
        <v>125.123773404787</v>
      </c>
      <c r="H3910">
        <v>81.956465086685597</v>
      </c>
      <c r="I3910">
        <v>67.057729615215194</v>
      </c>
      <c r="J3910">
        <v>2.6092539230151202</v>
      </c>
      <c r="K3910">
        <v>7.7739065882643601</v>
      </c>
      <c r="L3910">
        <v>6.0632430330694698</v>
      </c>
      <c r="M3910">
        <v>89.523836953235005</v>
      </c>
      <c r="N3910">
        <v>2.2669244555388901</v>
      </c>
      <c r="O3910">
        <v>6.4544650751547197</v>
      </c>
      <c r="Q3910">
        <v>0.127446752730308</v>
      </c>
    </row>
    <row r="3911" spans="1:17" hidden="1" x14ac:dyDescent="0.3">
      <c r="A3911" t="s">
        <v>8055</v>
      </c>
      <c r="B3911" t="s">
        <v>8056</v>
      </c>
      <c r="C3911" t="str">
        <f>IFERROR(VLOOKUP(Table1[[#This Row],[Ticker]],[1]!Table2[[Symbol]:[Industry]],2,FALSE),"-")</f>
        <v>-</v>
      </c>
      <c r="D3911" t="s">
        <v>535</v>
      </c>
      <c r="E3911">
        <v>26.077999999999999</v>
      </c>
      <c r="F3911">
        <v>15.29</v>
      </c>
      <c r="G3911">
        <v>-9.5804049659989499</v>
      </c>
      <c r="H3911">
        <v>3.5372337387861901</v>
      </c>
      <c r="I3911">
        <v>-16.8438159936474</v>
      </c>
      <c r="J3911">
        <v>0.46638137507622202</v>
      </c>
      <c r="K3911">
        <v>14.3422803472622</v>
      </c>
      <c r="L3911">
        <v>13.935684822589799</v>
      </c>
      <c r="M3911">
        <v>66.1412974414079</v>
      </c>
      <c r="N3911">
        <v>0.90088416660579596</v>
      </c>
      <c r="O3911">
        <v>17.724002616088899</v>
      </c>
      <c r="P3911">
        <v>41.181902123730303</v>
      </c>
      <c r="Q3911">
        <v>4.6228930669662001E-2</v>
      </c>
    </row>
    <row r="3912" spans="1:17" hidden="1" x14ac:dyDescent="0.3">
      <c r="A3912" t="s">
        <v>8057</v>
      </c>
      <c r="B3912" t="s">
        <v>8058</v>
      </c>
      <c r="C3912" t="str">
        <f>IFERROR(VLOOKUP(Table1[[#This Row],[Ticker]],[1]!Table2[[Symbol]:[Industry]],2,FALSE),"-")</f>
        <v>-</v>
      </c>
      <c r="D3912" t="s">
        <v>89</v>
      </c>
      <c r="E3912">
        <v>26.033405658</v>
      </c>
      <c r="F3912">
        <v>16.7</v>
      </c>
      <c r="G3912">
        <v>7.9640090003669304</v>
      </c>
      <c r="H3912">
        <v>-0.42639474425043</v>
      </c>
      <c r="I3912">
        <v>-22.9698312483584</v>
      </c>
      <c r="J3912">
        <v>-1.27028308040287</v>
      </c>
      <c r="K3912">
        <v>17.1422198143892</v>
      </c>
      <c r="L3912">
        <v>16.792574354164099</v>
      </c>
      <c r="M3912">
        <v>57.628660265673702</v>
      </c>
      <c r="N3912">
        <v>0.93417702084204901</v>
      </c>
      <c r="O3912">
        <v>51.197604790419099</v>
      </c>
      <c r="P3912">
        <v>44.463667820069098</v>
      </c>
      <c r="Q3912">
        <v>2.4603661541413999E-2</v>
      </c>
    </row>
    <row r="3913" spans="1:17" hidden="1" x14ac:dyDescent="0.3">
      <c r="A3913" t="s">
        <v>8059</v>
      </c>
      <c r="B3913" t="s">
        <v>8060</v>
      </c>
      <c r="C3913" t="str">
        <f>IFERROR(VLOOKUP(Table1[[#This Row],[Ticker]],[1]!Table2[[Symbol]:[Industry]],2,FALSE),"-")</f>
        <v>-</v>
      </c>
      <c r="D3913" t="s">
        <v>3256</v>
      </c>
      <c r="E3913">
        <v>26.023712639999999</v>
      </c>
      <c r="F3913">
        <v>48.15</v>
      </c>
      <c r="G3913">
        <v>-81.665108913367305</v>
      </c>
      <c r="H3913">
        <v>-0.61707028321950796</v>
      </c>
      <c r="I3913">
        <v>-24.117456055383201</v>
      </c>
      <c r="J3913">
        <v>2.3476941793902402</v>
      </c>
      <c r="K3913">
        <v>48.1284748682775</v>
      </c>
      <c r="L3913">
        <v>52.1843109133914</v>
      </c>
      <c r="M3913">
        <v>48.270230460794302</v>
      </c>
      <c r="N3913">
        <v>0.77777777777777701</v>
      </c>
      <c r="O3913">
        <v>122.222222222222</v>
      </c>
      <c r="P3913">
        <v>50.468749999999901</v>
      </c>
    </row>
    <row r="3914" spans="1:17" hidden="1" x14ac:dyDescent="0.3">
      <c r="A3914" t="s">
        <v>8061</v>
      </c>
      <c r="B3914" t="s">
        <v>8062</v>
      </c>
      <c r="C3914" t="str">
        <f>IFERROR(VLOOKUP(Table1[[#This Row],[Ticker]],[1]!Table2[[Symbol]:[Industry]],2,FALSE),"-")</f>
        <v>-</v>
      </c>
      <c r="D3914" t="s">
        <v>8063</v>
      </c>
      <c r="E3914">
        <v>25.9555525</v>
      </c>
      <c r="F3914">
        <v>64.430000000000007</v>
      </c>
      <c r="G3914">
        <v>-80.717069523554201</v>
      </c>
      <c r="H3914">
        <v>24.348253250377301</v>
      </c>
      <c r="I3914">
        <v>-64.149619466149503</v>
      </c>
      <c r="J3914">
        <v>-19.1089244513627</v>
      </c>
      <c r="K3914">
        <v>67.442356564488506</v>
      </c>
      <c r="M3914">
        <v>56.778336112173797</v>
      </c>
      <c r="N3914">
        <v>1.38941655359565</v>
      </c>
      <c r="O3914">
        <v>151.513270215738</v>
      </c>
      <c r="P3914">
        <v>35.073375262054498</v>
      </c>
    </row>
    <row r="3915" spans="1:17" hidden="1" x14ac:dyDescent="0.3">
      <c r="A3915" t="s">
        <v>8064</v>
      </c>
      <c r="B3915" t="s">
        <v>8065</v>
      </c>
      <c r="C3915" t="str">
        <f>IFERROR(VLOOKUP(Table1[[#This Row],[Ticker]],[1]!Table2[[Symbol]:[Industry]],2,FALSE),"-")</f>
        <v>-</v>
      </c>
      <c r="E3915">
        <v>25.90231146</v>
      </c>
      <c r="F3915">
        <v>34.14</v>
      </c>
      <c r="G3915">
        <v>-60.5755391899812</v>
      </c>
      <c r="H3915">
        <v>68.734026062295399</v>
      </c>
      <c r="I3915">
        <v>-44.0080891325766</v>
      </c>
      <c r="J3915">
        <v>-5.5719300182656397</v>
      </c>
      <c r="O3915">
        <v>53.368482718219099</v>
      </c>
      <c r="P3915">
        <v>0</v>
      </c>
    </row>
    <row r="3916" spans="1:17" hidden="1" x14ac:dyDescent="0.3">
      <c r="A3916" t="s">
        <v>8066</v>
      </c>
      <c r="B3916" t="s">
        <v>8067</v>
      </c>
      <c r="C3916" t="str">
        <f>IFERROR(VLOOKUP(Table1[[#This Row],[Ticker]],[1]!Table2[[Symbol]:[Industry]],2,FALSE),"-")</f>
        <v>-</v>
      </c>
      <c r="D3916" t="s">
        <v>72</v>
      </c>
      <c r="E3916">
        <v>25.814124</v>
      </c>
      <c r="F3916">
        <v>12.42</v>
      </c>
      <c r="G3916">
        <v>-55.148937461537301</v>
      </c>
      <c r="H3916">
        <v>8.3261946312155395</v>
      </c>
      <c r="I3916">
        <v>-13.6593973310286</v>
      </c>
      <c r="J3916">
        <v>-0.82246108658001804</v>
      </c>
      <c r="K3916">
        <v>12.0862964254123</v>
      </c>
      <c r="L3916">
        <v>14.860538136850501</v>
      </c>
      <c r="M3916">
        <v>66.849888176555098</v>
      </c>
      <c r="N3916">
        <v>1.12273868865828</v>
      </c>
      <c r="O3916">
        <v>38.003220611916198</v>
      </c>
      <c r="P3916">
        <v>21.170731707317</v>
      </c>
      <c r="Q3916">
        <v>8.4114218307056995E-2</v>
      </c>
    </row>
    <row r="3917" spans="1:17" hidden="1" x14ac:dyDescent="0.3">
      <c r="A3917" t="s">
        <v>8068</v>
      </c>
      <c r="B3917" t="s">
        <v>8069</v>
      </c>
      <c r="C3917" t="str">
        <f>IFERROR(VLOOKUP(Table1[[#This Row],[Ticker]],[1]!Table2[[Symbol]:[Industry]],2,FALSE),"-")</f>
        <v>-</v>
      </c>
      <c r="D3917" t="s">
        <v>4484</v>
      </c>
      <c r="E3917">
        <v>25.788048</v>
      </c>
      <c r="F3917">
        <v>86.5</v>
      </c>
      <c r="G3917">
        <v>158.34188531639299</v>
      </c>
      <c r="H3917">
        <v>-13.1830873397664</v>
      </c>
      <c r="I3917">
        <v>-15.307818648344901</v>
      </c>
      <c r="J3917">
        <v>-5.3091960987526496</v>
      </c>
      <c r="K3917">
        <v>86.617812725564306</v>
      </c>
      <c r="L3917">
        <v>71.804682955976006</v>
      </c>
      <c r="M3917">
        <v>34.022847375820497</v>
      </c>
      <c r="N3917">
        <v>0.26374850806168498</v>
      </c>
      <c r="O3917">
        <v>38.104046242774501</v>
      </c>
      <c r="P3917">
        <v>187.375415282392</v>
      </c>
      <c r="Q3917">
        <v>0.108020501735374</v>
      </c>
    </row>
    <row r="3918" spans="1:17" hidden="1" x14ac:dyDescent="0.3">
      <c r="A3918" t="s">
        <v>8070</v>
      </c>
      <c r="B3918" t="s">
        <v>8071</v>
      </c>
      <c r="C3918" t="str">
        <f>IFERROR(VLOOKUP(Table1[[#This Row],[Ticker]],[1]!Table2[[Symbol]:[Industry]],2,FALSE),"-")</f>
        <v>-</v>
      </c>
      <c r="D3918" t="s">
        <v>3055</v>
      </c>
      <c r="E3918">
        <v>25.756264794</v>
      </c>
      <c r="F3918">
        <v>20.170000000000002</v>
      </c>
      <c r="G3918">
        <v>-14.4963351903033</v>
      </c>
      <c r="H3918">
        <v>-8.0741076424399303</v>
      </c>
      <c r="I3918">
        <v>-37.120543860779499</v>
      </c>
      <c r="J3918">
        <v>-4.2984624482048996</v>
      </c>
      <c r="K3918">
        <v>21.136507736857201</v>
      </c>
      <c r="L3918">
        <v>22.065833972279201</v>
      </c>
      <c r="M3918">
        <v>43.6693569507528</v>
      </c>
      <c r="N3918">
        <v>0.67547414371324799</v>
      </c>
      <c r="O3918">
        <v>90.877540902330097</v>
      </c>
      <c r="P3918">
        <v>28.389560789306099</v>
      </c>
      <c r="Q3918">
        <v>0.10441548618998001</v>
      </c>
    </row>
    <row r="3919" spans="1:17" hidden="1" x14ac:dyDescent="0.3">
      <c r="A3919" t="s">
        <v>8072</v>
      </c>
      <c r="B3919" t="s">
        <v>8073</v>
      </c>
      <c r="C3919" t="str">
        <f>IFERROR(VLOOKUP(Table1[[#This Row],[Ticker]],[1]!Table2[[Symbol]:[Industry]],2,FALSE),"-")</f>
        <v>-</v>
      </c>
      <c r="D3919" t="s">
        <v>950</v>
      </c>
      <c r="E3919">
        <v>25.733750000000001</v>
      </c>
      <c r="F3919">
        <v>0.5</v>
      </c>
      <c r="G3919">
        <v>-50.908529965998902</v>
      </c>
      <c r="H3919">
        <v>-5.7921277838584002</v>
      </c>
      <c r="I3919">
        <v>-31.820918618271701</v>
      </c>
      <c r="J3919">
        <v>-0.58417673391918201</v>
      </c>
      <c r="K3919">
        <v>0.51759805311076901</v>
      </c>
      <c r="L3919">
        <v>0.57897133807296997</v>
      </c>
      <c r="M3919">
        <v>40.535489189459298</v>
      </c>
      <c r="N3919">
        <v>0.83996449866540102</v>
      </c>
      <c r="O3919">
        <v>56</v>
      </c>
      <c r="P3919">
        <v>16.279069767441801</v>
      </c>
      <c r="Q3919">
        <v>-9.8610737262347994E-2</v>
      </c>
    </row>
    <row r="3920" spans="1:17" hidden="1" x14ac:dyDescent="0.3">
      <c r="A3920" t="s">
        <v>8074</v>
      </c>
      <c r="B3920" t="s">
        <v>8075</v>
      </c>
      <c r="C3920" t="str">
        <f>IFERROR(VLOOKUP(Table1[[#This Row],[Ticker]],[1]!Table2[[Symbol]:[Industry]],2,FALSE),"-")</f>
        <v>-</v>
      </c>
      <c r="E3920">
        <v>25.708059706828699</v>
      </c>
      <c r="F3920">
        <v>570.95000000000005</v>
      </c>
      <c r="G3920">
        <v>89.721259306031698</v>
      </c>
      <c r="H3920">
        <v>-6.9380697859448404</v>
      </c>
      <c r="I3920">
        <v>12.7834539292909</v>
      </c>
      <c r="J3920">
        <v>-0.58417673391918201</v>
      </c>
      <c r="K3920">
        <v>546.97703165099006</v>
      </c>
      <c r="L3920">
        <v>478.84432282983801</v>
      </c>
      <c r="M3920">
        <v>49.882915386317201</v>
      </c>
      <c r="N3920">
        <v>0</v>
      </c>
      <c r="O3920">
        <v>5.2544005604693904</v>
      </c>
      <c r="P3920">
        <v>118.75478927203</v>
      </c>
    </row>
    <row r="3921" spans="1:17" hidden="1" x14ac:dyDescent="0.3">
      <c r="A3921" t="s">
        <v>8076</v>
      </c>
      <c r="B3921" t="s">
        <v>8077</v>
      </c>
      <c r="C3921" t="str">
        <f>IFERROR(VLOOKUP(Table1[[#This Row],[Ticker]],[1]!Table2[[Symbol]:[Industry]],2,FALSE),"-")</f>
        <v>-</v>
      </c>
      <c r="D3921" t="s">
        <v>627</v>
      </c>
      <c r="E3921">
        <v>25.677600000000002</v>
      </c>
      <c r="F3921">
        <v>15.9</v>
      </c>
      <c r="G3921">
        <v>97.785300276511705</v>
      </c>
      <c r="H3921">
        <v>-2.00571109421589</v>
      </c>
      <c r="I3921">
        <v>-4.4497755607681997</v>
      </c>
      <c r="J3921">
        <v>8.3350940994141496</v>
      </c>
      <c r="K3921">
        <v>15.1053076572333</v>
      </c>
      <c r="L3921">
        <v>12.9908603613481</v>
      </c>
      <c r="M3921">
        <v>67.765801894793796</v>
      </c>
      <c r="N3921">
        <v>2.0493584099006399</v>
      </c>
      <c r="O3921">
        <v>36.855345911949698</v>
      </c>
      <c r="P3921">
        <v>126.81883024251</v>
      </c>
      <c r="Q3921">
        <v>0.246126289295236</v>
      </c>
    </row>
    <row r="3922" spans="1:17" hidden="1" x14ac:dyDescent="0.3">
      <c r="A3922" t="s">
        <v>8078</v>
      </c>
      <c r="B3922" t="s">
        <v>8079</v>
      </c>
      <c r="C3922" t="str">
        <f>IFERROR(VLOOKUP(Table1[[#This Row],[Ticker]],[1]!Table2[[Symbol]:[Industry]],2,FALSE),"-")</f>
        <v>-</v>
      </c>
      <c r="D3922" t="s">
        <v>627</v>
      </c>
      <c r="E3922">
        <v>25.577856000000001</v>
      </c>
      <c r="F3922">
        <v>9.68</v>
      </c>
      <c r="G3922">
        <v>-4.9309658634348299</v>
      </c>
      <c r="H3922">
        <v>-4.3507835569430302</v>
      </c>
      <c r="I3922">
        <v>-8.4918586411399506</v>
      </c>
      <c r="J3922">
        <v>-7.4675419346840002</v>
      </c>
      <c r="K3922">
        <v>9.7779264988881192</v>
      </c>
      <c r="L3922">
        <v>9.4838911952703597</v>
      </c>
      <c r="M3922">
        <v>45.074553864781301</v>
      </c>
      <c r="N3922">
        <v>1.02881451341743</v>
      </c>
      <c r="O3922">
        <v>44.6280991735537</v>
      </c>
      <c r="P3922">
        <v>38.285714285714199</v>
      </c>
      <c r="Q3922">
        <v>4.6424497130269998E-2</v>
      </c>
    </row>
    <row r="3923" spans="1:17" hidden="1" x14ac:dyDescent="0.3">
      <c r="A3923" t="s">
        <v>8080</v>
      </c>
      <c r="B3923" t="s">
        <v>8081</v>
      </c>
      <c r="C3923" t="str">
        <f>IFERROR(VLOOKUP(Table1[[#This Row],[Ticker]],[1]!Table2[[Symbol]:[Industry]],2,FALSE),"-")</f>
        <v>-</v>
      </c>
      <c r="D3923" t="s">
        <v>185</v>
      </c>
      <c r="E3923">
        <v>25.379392500000002</v>
      </c>
      <c r="F3923">
        <v>52.5</v>
      </c>
      <c r="G3923">
        <v>35.028970034000999</v>
      </c>
      <c r="H3923">
        <v>14.3588554818789</v>
      </c>
      <c r="I3923">
        <v>11.1214907128746</v>
      </c>
      <c r="J3923">
        <v>-2.0296432253777899</v>
      </c>
      <c r="K3923">
        <v>47.984970238510499</v>
      </c>
      <c r="L3923">
        <v>41.931139302789902</v>
      </c>
      <c r="M3923">
        <v>76.888149927815803</v>
      </c>
      <c r="N3923">
        <v>1.98347107438016</v>
      </c>
      <c r="O3923">
        <v>8.28571428571429</v>
      </c>
      <c r="P3923">
        <v>105.078125</v>
      </c>
    </row>
    <row r="3924" spans="1:17" hidden="1" x14ac:dyDescent="0.3">
      <c r="A3924" t="s">
        <v>8082</v>
      </c>
      <c r="B3924" t="s">
        <v>8083</v>
      </c>
      <c r="C3924" t="str">
        <f>IFERROR(VLOOKUP(Table1[[#This Row],[Ticker]],[1]!Table2[[Symbol]:[Industry]],2,FALSE),"-")</f>
        <v>-</v>
      </c>
      <c r="D3924" t="s">
        <v>2686</v>
      </c>
      <c r="E3924">
        <v>25.339501680000001</v>
      </c>
      <c r="F3924">
        <v>17.43</v>
      </c>
      <c r="G3924">
        <v>9.9616853450058507</v>
      </c>
      <c r="H3924">
        <v>4.5037302043072698</v>
      </c>
      <c r="I3924">
        <v>-31.1694381175495</v>
      </c>
      <c r="J3924">
        <v>0.14370680471463099</v>
      </c>
      <c r="K3924">
        <v>17.454779117390601</v>
      </c>
      <c r="L3924">
        <v>16.076658712716199</v>
      </c>
      <c r="M3924">
        <v>43.799943794089202</v>
      </c>
      <c r="N3924">
        <v>0.75157472009173398</v>
      </c>
      <c r="O3924">
        <v>35.628227194492197</v>
      </c>
      <c r="P3924">
        <v>54.933333333333302</v>
      </c>
      <c r="Q3924">
        <v>6.2662262366144E-2</v>
      </c>
    </row>
    <row r="3925" spans="1:17" hidden="1" x14ac:dyDescent="0.3">
      <c r="A3925" t="s">
        <v>8084</v>
      </c>
      <c r="B3925" t="s">
        <v>8085</v>
      </c>
      <c r="C3925" t="str">
        <f>IFERROR(VLOOKUP(Table1[[#This Row],[Ticker]],[1]!Table2[[Symbol]:[Industry]],2,FALSE),"-")</f>
        <v>-</v>
      </c>
      <c r="D3925" t="s">
        <v>706</v>
      </c>
      <c r="E3925">
        <v>25.32</v>
      </c>
      <c r="F3925">
        <v>4.16</v>
      </c>
      <c r="G3925">
        <v>-79.777134963024494</v>
      </c>
      <c r="H3925">
        <v>-11.733207980257699</v>
      </c>
      <c r="I3925">
        <v>-52.523716796202301</v>
      </c>
      <c r="J3925">
        <v>-2.6626986738729799</v>
      </c>
      <c r="K3925">
        <v>4.7574859273507704</v>
      </c>
      <c r="L3925">
        <v>6.0574156047282299</v>
      </c>
      <c r="M3925">
        <v>28.2215775626034</v>
      </c>
      <c r="N3925">
        <v>1.1871224617707901</v>
      </c>
      <c r="O3925">
        <v>186.77884615384599</v>
      </c>
      <c r="P3925">
        <v>3.7406483790523599</v>
      </c>
      <c r="Q3925">
        <v>2.9308982688319E-2</v>
      </c>
    </row>
    <row r="3926" spans="1:17" hidden="1" x14ac:dyDescent="0.3">
      <c r="A3926" t="s">
        <v>8086</v>
      </c>
      <c r="B3926" t="s">
        <v>8087</v>
      </c>
      <c r="C3926" t="str">
        <f>IFERROR(VLOOKUP(Table1[[#This Row],[Ticker]],[1]!Table2[[Symbol]:[Industry]],2,FALSE),"-")</f>
        <v>-</v>
      </c>
      <c r="D3926" t="s">
        <v>127</v>
      </c>
      <c r="E3926">
        <v>25.287330000000001</v>
      </c>
      <c r="F3926">
        <v>8.31</v>
      </c>
      <c r="G3926">
        <v>-8.5987473573032798</v>
      </c>
      <c r="H3926">
        <v>-9.9193958646148399</v>
      </c>
      <c r="I3926">
        <v>-11.7388071813215</v>
      </c>
      <c r="J3926">
        <v>-0.58417673391918201</v>
      </c>
      <c r="K3926">
        <v>8.1175828203708793</v>
      </c>
      <c r="L3926">
        <v>5.9247546417616501</v>
      </c>
      <c r="M3926">
        <v>1.3700135253883901</v>
      </c>
      <c r="N3926">
        <v>0.29900419287211699</v>
      </c>
      <c r="O3926">
        <v>14.3200962695547</v>
      </c>
      <c r="P3926">
        <v>20.434782608695599</v>
      </c>
      <c r="Q3926">
        <v>0.13053893648117099</v>
      </c>
    </row>
    <row r="3927" spans="1:17" hidden="1" x14ac:dyDescent="0.3">
      <c r="A3927" t="s">
        <v>8088</v>
      </c>
      <c r="B3927" t="s">
        <v>8089</v>
      </c>
      <c r="C3927" t="str">
        <f>IFERROR(VLOOKUP(Table1[[#This Row],[Ticker]],[1]!Table2[[Symbol]:[Industry]],2,FALSE),"-")</f>
        <v>-</v>
      </c>
      <c r="D3927" t="s">
        <v>535</v>
      </c>
      <c r="E3927">
        <v>25.254800500000002</v>
      </c>
      <c r="F3927">
        <v>111.8</v>
      </c>
      <c r="G3927">
        <v>74.609457283545694</v>
      </c>
      <c r="H3927">
        <v>-6.43027887043998</v>
      </c>
      <c r="I3927">
        <v>28.606475296452999</v>
      </c>
      <c r="J3927">
        <v>-4.0293263259409304</v>
      </c>
      <c r="K3927">
        <v>106.358640956599</v>
      </c>
      <c r="L3927">
        <v>92.622954665799995</v>
      </c>
      <c r="M3927">
        <v>54.571842563645198</v>
      </c>
      <c r="N3927">
        <v>0.275300312878413</v>
      </c>
      <c r="O3927">
        <v>26.663685152057202</v>
      </c>
      <c r="P3927">
        <v>110.903603093755</v>
      </c>
      <c r="Q3927">
        <v>7.0663646563634996E-2</v>
      </c>
    </row>
    <row r="3928" spans="1:17" hidden="1" x14ac:dyDescent="0.3">
      <c r="A3928" t="s">
        <v>8090</v>
      </c>
      <c r="B3928" t="s">
        <v>8091</v>
      </c>
      <c r="C3928" t="str">
        <f>IFERROR(VLOOKUP(Table1[[#This Row],[Ticker]],[1]!Table2[[Symbol]:[Industry]],2,FALSE),"-")</f>
        <v>-</v>
      </c>
      <c r="D3928" t="s">
        <v>72</v>
      </c>
      <c r="E3928">
        <v>25.222388894999899</v>
      </c>
      <c r="F3928">
        <v>70.540000000000006</v>
      </c>
      <c r="G3928">
        <v>306.39856879943301</v>
      </c>
      <c r="H3928">
        <v>49.801420298959997</v>
      </c>
      <c r="I3928">
        <v>72.096976083033098</v>
      </c>
      <c r="J3928">
        <v>-13.179821230681901</v>
      </c>
      <c r="K3928">
        <v>62.000860789862202</v>
      </c>
      <c r="L3928">
        <v>46.508952517903602</v>
      </c>
      <c r="M3928">
        <v>63.027213158331797</v>
      </c>
      <c r="N3928">
        <v>2.3217682437122802</v>
      </c>
      <c r="O3928">
        <v>25.999432945846301</v>
      </c>
      <c r="P3928">
        <v>403.49750178443901</v>
      </c>
      <c r="Q3928">
        <v>0.156132116623586</v>
      </c>
    </row>
    <row r="3929" spans="1:17" hidden="1" x14ac:dyDescent="0.3">
      <c r="A3929" t="s">
        <v>8092</v>
      </c>
      <c r="B3929" t="s">
        <v>8093</v>
      </c>
      <c r="C3929" t="str">
        <f>IFERROR(VLOOKUP(Table1[[#This Row],[Ticker]],[1]!Table2[[Symbol]:[Industry]],2,FALSE),"-")</f>
        <v>-</v>
      </c>
      <c r="D3929" t="s">
        <v>750</v>
      </c>
      <c r="E3929">
        <v>25.2116997</v>
      </c>
      <c r="F3929">
        <v>24.02</v>
      </c>
      <c r="G3929">
        <v>-10.7084068132895</v>
      </c>
      <c r="H3929">
        <v>8.7714751322688702</v>
      </c>
      <c r="I3929">
        <v>31.7981843556699</v>
      </c>
      <c r="J3929">
        <v>-5.1643294056749003</v>
      </c>
      <c r="K3929">
        <v>21.8175071301755</v>
      </c>
      <c r="L3929">
        <v>19.279253437204598</v>
      </c>
      <c r="M3929">
        <v>59.428550976577803</v>
      </c>
      <c r="N3929">
        <v>0.93098155407194805</v>
      </c>
      <c r="O3929">
        <v>11.9900083263946</v>
      </c>
      <c r="P3929">
        <v>81.283018867924497</v>
      </c>
      <c r="Q3929">
        <v>3.0395647312237001E-2</v>
      </c>
    </row>
    <row r="3930" spans="1:17" hidden="1" x14ac:dyDescent="0.3">
      <c r="A3930" t="s">
        <v>8094</v>
      </c>
      <c r="B3930" t="s">
        <v>8095</v>
      </c>
      <c r="C3930" t="str">
        <f>IFERROR(VLOOKUP(Table1[[#This Row],[Ticker]],[1]!Table2[[Symbol]:[Industry]],2,FALSE),"-")</f>
        <v>-</v>
      </c>
      <c r="D3930" t="s">
        <v>357</v>
      </c>
      <c r="E3930">
        <v>25.196999999999999</v>
      </c>
      <c r="F3930">
        <v>78</v>
      </c>
      <c r="G3930">
        <v>63.559062626593601</v>
      </c>
      <c r="H3930">
        <v>3.1994399325415399</v>
      </c>
      <c r="I3930">
        <v>-6.48781903902906</v>
      </c>
      <c r="J3930">
        <v>-7.1885016900851504</v>
      </c>
      <c r="K3930">
        <v>78.458292338531606</v>
      </c>
      <c r="L3930">
        <v>69.368765124305199</v>
      </c>
      <c r="M3930">
        <v>58.314395729858397</v>
      </c>
      <c r="N3930">
        <v>1.38295247389839</v>
      </c>
      <c r="O3930">
        <v>26.846153846153801</v>
      </c>
      <c r="P3930">
        <v>116.666666666666</v>
      </c>
      <c r="Q3930">
        <v>5.3304537378756997E-2</v>
      </c>
    </row>
    <row r="3931" spans="1:17" hidden="1" x14ac:dyDescent="0.3">
      <c r="A3931" t="s">
        <v>8096</v>
      </c>
      <c r="B3931" t="s">
        <v>8097</v>
      </c>
      <c r="C3931" t="str">
        <f>IFERROR(VLOOKUP(Table1[[#This Row],[Ticker]],[1]!Table2[[Symbol]:[Industry]],2,FALSE),"-")</f>
        <v>-</v>
      </c>
      <c r="D3931" t="s">
        <v>113</v>
      </c>
      <c r="E3931">
        <v>25.151185600000002</v>
      </c>
      <c r="F3931">
        <v>18.899999999999999</v>
      </c>
      <c r="G3931">
        <v>-66.760053853972593</v>
      </c>
      <c r="H3931">
        <v>-7.6816347855848601</v>
      </c>
      <c r="I3931">
        <v>-36.714576902582202</v>
      </c>
      <c r="J3931">
        <v>-7.4807284580571203</v>
      </c>
      <c r="K3931">
        <v>20.533490505940001</v>
      </c>
      <c r="L3931">
        <v>23.836476077601802</v>
      </c>
      <c r="M3931">
        <v>35.343984117859399</v>
      </c>
      <c r="N3931">
        <v>0.69696969696969702</v>
      </c>
      <c r="O3931">
        <v>87.301587301587304</v>
      </c>
      <c r="P3931">
        <v>4.9999999999999796</v>
      </c>
    </row>
    <row r="3932" spans="1:17" hidden="1" x14ac:dyDescent="0.3">
      <c r="A3932" t="s">
        <v>8098</v>
      </c>
      <c r="B3932" t="s">
        <v>8099</v>
      </c>
      <c r="C3932" t="str">
        <f>IFERROR(VLOOKUP(Table1[[#This Row],[Ticker]],[1]!Table2[[Symbol]:[Industry]],2,FALSE),"-")</f>
        <v>-</v>
      </c>
      <c r="D3932" t="s">
        <v>305</v>
      </c>
      <c r="E3932">
        <v>25.0763733</v>
      </c>
      <c r="F3932">
        <v>22.66</v>
      </c>
      <c r="G3932">
        <v>86.5706565230591</v>
      </c>
      <c r="H3932">
        <v>-2.4757752622078502</v>
      </c>
      <c r="I3932">
        <v>-37.308534303287402</v>
      </c>
      <c r="J3932">
        <v>-2.62765499478874</v>
      </c>
      <c r="K3932">
        <v>22.419254585389499</v>
      </c>
      <c r="L3932">
        <v>20.8354126987272</v>
      </c>
      <c r="M3932">
        <v>51.966028264229003</v>
      </c>
      <c r="N3932">
        <v>1.0180060925912</v>
      </c>
      <c r="O3932">
        <v>43.115622241835801</v>
      </c>
      <c r="P3932">
        <v>122.812192723697</v>
      </c>
      <c r="Q3932">
        <v>4.9680837906194E-2</v>
      </c>
    </row>
    <row r="3933" spans="1:17" hidden="1" x14ac:dyDescent="0.3">
      <c r="A3933" t="s">
        <v>8100</v>
      </c>
      <c r="B3933" t="s">
        <v>8101</v>
      </c>
      <c r="C3933" t="str">
        <f>IFERROR(VLOOKUP(Table1[[#This Row],[Ticker]],[1]!Table2[[Symbol]:[Industry]],2,FALSE),"-")</f>
        <v>-</v>
      </c>
      <c r="D3933" t="s">
        <v>959</v>
      </c>
      <c r="E3933">
        <v>25.036371800000001</v>
      </c>
      <c r="F3933">
        <v>22</v>
      </c>
      <c r="G3933">
        <v>78.318025170664598</v>
      </c>
      <c r="H3933">
        <v>-12.150055570357599</v>
      </c>
      <c r="I3933">
        <v>-34.341079908594203</v>
      </c>
      <c r="J3933">
        <v>1.03245144160045</v>
      </c>
      <c r="K3933">
        <v>24.0841447533486</v>
      </c>
      <c r="L3933">
        <v>24.975062508955698</v>
      </c>
      <c r="M3933">
        <v>48.359524939647201</v>
      </c>
      <c r="N3933">
        <v>0.55833275635255797</v>
      </c>
      <c r="O3933">
        <v>83.681818181818102</v>
      </c>
      <c r="P3933">
        <v>125.641025641025</v>
      </c>
      <c r="Q3933">
        <v>0.10247727178159299</v>
      </c>
    </row>
    <row r="3934" spans="1:17" hidden="1" x14ac:dyDescent="0.3">
      <c r="A3934" t="s">
        <v>8102</v>
      </c>
      <c r="B3934" t="s">
        <v>8103</v>
      </c>
      <c r="C3934" t="str">
        <f>IFERROR(VLOOKUP(Table1[[#This Row],[Ticker]],[1]!Table2[[Symbol]:[Industry]],2,FALSE),"-")</f>
        <v>-</v>
      </c>
      <c r="D3934" t="s">
        <v>7287</v>
      </c>
      <c r="E3934">
        <v>25.027811514</v>
      </c>
      <c r="F3934">
        <v>12.5</v>
      </c>
      <c r="G3934">
        <v>14.315093887212001</v>
      </c>
      <c r="H3934">
        <v>0.48317585986629602</v>
      </c>
      <c r="I3934">
        <v>22.0872031915133</v>
      </c>
      <c r="J3934">
        <v>9.4158232660808192</v>
      </c>
      <c r="K3934">
        <v>12.2651752019328</v>
      </c>
      <c r="L3934">
        <v>10.9891292003743</v>
      </c>
      <c r="M3934">
        <v>56.072986271336802</v>
      </c>
      <c r="N3934">
        <v>1.6530854016605001</v>
      </c>
      <c r="O3934">
        <v>23.439999999999898</v>
      </c>
      <c r="P3934">
        <v>61.707632600258698</v>
      </c>
      <c r="Q3934">
        <v>8.1893732691682E-2</v>
      </c>
    </row>
    <row r="3935" spans="1:17" hidden="1" x14ac:dyDescent="0.3">
      <c r="A3935" t="s">
        <v>8104</v>
      </c>
      <c r="B3935" t="s">
        <v>8105</v>
      </c>
      <c r="C3935" t="str">
        <f>IFERROR(VLOOKUP(Table1[[#This Row],[Ticker]],[1]!Table2[[Symbol]:[Industry]],2,FALSE),"-")</f>
        <v>-</v>
      </c>
      <c r="D3935" t="s">
        <v>72</v>
      </c>
      <c r="E3935">
        <v>24.997875000000001</v>
      </c>
      <c r="F3935">
        <v>49</v>
      </c>
      <c r="G3935">
        <v>61.257732169923301</v>
      </c>
      <c r="H3935">
        <v>-7.27827687433515</v>
      </c>
      <c r="I3935">
        <v>-1.10244354495792</v>
      </c>
      <c r="J3935">
        <v>1.49915659941415</v>
      </c>
      <c r="K3935">
        <v>50.302800283717602</v>
      </c>
      <c r="L3935">
        <v>45.126942571390302</v>
      </c>
      <c r="M3935">
        <v>48.130200288190501</v>
      </c>
      <c r="N3935">
        <v>0.33004470002427699</v>
      </c>
      <c r="O3935">
        <v>38.775510204081598</v>
      </c>
      <c r="P3935">
        <v>108.51063829787201</v>
      </c>
      <c r="Q3935">
        <v>7.2621598065946993E-2</v>
      </c>
    </row>
    <row r="3936" spans="1:17" hidden="1" x14ac:dyDescent="0.3">
      <c r="A3936" t="s">
        <v>8106</v>
      </c>
      <c r="B3936" t="s">
        <v>8107</v>
      </c>
      <c r="C3936" t="str">
        <f>IFERROR(VLOOKUP(Table1[[#This Row],[Ticker]],[1]!Table2[[Symbol]:[Industry]],2,FALSE),"-")</f>
        <v>-</v>
      </c>
      <c r="D3936" t="s">
        <v>54</v>
      </c>
      <c r="E3936">
        <v>24.9959177</v>
      </c>
      <c r="F3936">
        <v>82.6</v>
      </c>
      <c r="G3936">
        <v>-4.9536140879757999</v>
      </c>
      <c r="H3936">
        <v>-2.4743755229093098</v>
      </c>
      <c r="I3936">
        <v>3.1554206513161098</v>
      </c>
      <c r="J3936">
        <v>-4.0457151954576398</v>
      </c>
      <c r="K3936">
        <v>76.955949793258199</v>
      </c>
      <c r="L3936">
        <v>71.647785683640095</v>
      </c>
      <c r="M3936">
        <v>58.600156826555697</v>
      </c>
      <c r="N3936">
        <v>0.43227825399125702</v>
      </c>
      <c r="O3936">
        <v>26.815980629539901</v>
      </c>
      <c r="P3936">
        <v>47.499999999999901</v>
      </c>
      <c r="Q3936">
        <v>6.9029673301284997E-2</v>
      </c>
    </row>
    <row r="3937" spans="1:17" hidden="1" x14ac:dyDescent="0.3">
      <c r="A3937" t="s">
        <v>8108</v>
      </c>
      <c r="B3937" t="s">
        <v>8109</v>
      </c>
      <c r="C3937" t="str">
        <f>IFERROR(VLOOKUP(Table1[[#This Row],[Ticker]],[1]!Table2[[Symbol]:[Industry]],2,FALSE),"-")</f>
        <v>-</v>
      </c>
      <c r="D3937" t="s">
        <v>535</v>
      </c>
      <c r="E3937">
        <v>24.966602999999999</v>
      </c>
      <c r="F3937">
        <v>9.25</v>
      </c>
      <c r="G3937">
        <v>27.892145709676701</v>
      </c>
      <c r="H3937">
        <v>-11.1158581075887</v>
      </c>
      <c r="I3937">
        <v>-17.203464048655999</v>
      </c>
      <c r="J3937">
        <v>-6.6720010852165803</v>
      </c>
      <c r="K3937">
        <v>9.7480211599962701</v>
      </c>
      <c r="L3937">
        <v>8.6904451193378396</v>
      </c>
      <c r="M3937">
        <v>29.734983956128399</v>
      </c>
      <c r="N3937">
        <v>0.53327997975978303</v>
      </c>
      <c r="O3937">
        <v>44.756756756756701</v>
      </c>
      <c r="P3937">
        <v>91.908713692945994</v>
      </c>
      <c r="Q3937">
        <v>8.7294995929335997E-2</v>
      </c>
    </row>
    <row r="3938" spans="1:17" hidden="1" x14ac:dyDescent="0.3">
      <c r="A3938" t="s">
        <v>8110</v>
      </c>
      <c r="B3938" t="s">
        <v>8111</v>
      </c>
      <c r="C3938" t="str">
        <f>IFERROR(VLOOKUP(Table1[[#This Row],[Ticker]],[1]!Table2[[Symbol]:[Industry]],2,FALSE),"-")</f>
        <v>-</v>
      </c>
      <c r="D3938" t="s">
        <v>741</v>
      </c>
      <c r="E3938">
        <v>24.859794348000001</v>
      </c>
      <c r="F3938">
        <v>795.42</v>
      </c>
      <c r="G3938">
        <v>38.529141194734102</v>
      </c>
      <c r="H3938">
        <v>2.6724471149270199</v>
      </c>
      <c r="I3938">
        <v>13.5091184569684</v>
      </c>
      <c r="J3938">
        <v>-0.25483503875583402</v>
      </c>
      <c r="K3938">
        <v>768.06339224327905</v>
      </c>
      <c r="L3938">
        <v>672.82849068971802</v>
      </c>
      <c r="M3938">
        <v>42.579740679890797</v>
      </c>
      <c r="N3938">
        <v>0.71112530554328202</v>
      </c>
      <c r="O3938">
        <v>3.1027633200070501</v>
      </c>
      <c r="P3938">
        <v>78.485358465163202</v>
      </c>
      <c r="Q3938">
        <v>-2.2826330923839998E-3</v>
      </c>
    </row>
    <row r="3939" spans="1:17" hidden="1" x14ac:dyDescent="0.3">
      <c r="A3939" t="s">
        <v>8112</v>
      </c>
      <c r="B3939" t="s">
        <v>8113</v>
      </c>
      <c r="C3939" t="str">
        <f>IFERROR(VLOOKUP(Table1[[#This Row],[Ticker]],[1]!Table2[[Symbol]:[Industry]],2,FALSE),"-")</f>
        <v>-</v>
      </c>
      <c r="D3939" t="s">
        <v>959</v>
      </c>
      <c r="E3939">
        <v>24.786970495999999</v>
      </c>
      <c r="F3939">
        <v>2.89</v>
      </c>
      <c r="G3939">
        <v>-107.13959057205901</v>
      </c>
      <c r="H3939">
        <v>-17.4430499610963</v>
      </c>
      <c r="I3939">
        <v>-72.327191019705396</v>
      </c>
      <c r="J3939">
        <v>-0.58417673391918201</v>
      </c>
      <c r="K3939">
        <v>4.2677581143195704</v>
      </c>
      <c r="L3939">
        <v>8.1673261506183596</v>
      </c>
      <c r="M3939">
        <v>13.8767639740588</v>
      </c>
      <c r="N3939">
        <v>1.2157575434393799</v>
      </c>
      <c r="O3939">
        <v>370.588235294117</v>
      </c>
      <c r="P3939">
        <v>0</v>
      </c>
      <c r="Q3939">
        <v>-0.152023920002229</v>
      </c>
    </row>
    <row r="3940" spans="1:17" hidden="1" x14ac:dyDescent="0.3">
      <c r="A3940" t="s">
        <v>8114</v>
      </c>
      <c r="B3940" t="s">
        <v>8115</v>
      </c>
      <c r="C3940" t="str">
        <f>IFERROR(VLOOKUP(Table1[[#This Row],[Ticker]],[1]!Table2[[Symbol]:[Industry]],2,FALSE),"-")</f>
        <v>-</v>
      </c>
      <c r="E3940">
        <v>24.756618599999999</v>
      </c>
      <c r="F3940">
        <v>21.92</v>
      </c>
      <c r="G3940">
        <v>-4.4880754205443898</v>
      </c>
      <c r="H3940">
        <v>-10.421965586973799</v>
      </c>
      <c r="I3940">
        <v>-11.9156211929979</v>
      </c>
      <c r="J3940">
        <v>-2.7270338767763098</v>
      </c>
      <c r="K3940">
        <v>22.296616476219299</v>
      </c>
      <c r="L3940">
        <v>21.813057949446101</v>
      </c>
      <c r="M3940">
        <v>65.609860813252794</v>
      </c>
      <c r="N3940">
        <v>0.67092041367982003</v>
      </c>
      <c r="O3940">
        <v>41.332116788321102</v>
      </c>
      <c r="P3940">
        <v>41.419354838709602</v>
      </c>
      <c r="Q3940">
        <v>1.4677681968131E-2</v>
      </c>
    </row>
    <row r="3941" spans="1:17" hidden="1" x14ac:dyDescent="0.3">
      <c r="A3941" t="s">
        <v>8116</v>
      </c>
      <c r="B3941" t="s">
        <v>8117</v>
      </c>
      <c r="C3941" t="str">
        <f>IFERROR(VLOOKUP(Table1[[#This Row],[Ticker]],[1]!Table2[[Symbol]:[Industry]],2,FALSE),"-")</f>
        <v>-</v>
      </c>
      <c r="D3941" t="s">
        <v>298</v>
      </c>
      <c r="E3941">
        <v>24.73543673</v>
      </c>
      <c r="F3941">
        <v>75.790000000000006</v>
      </c>
      <c r="G3941">
        <v>107.81022003400101</v>
      </c>
      <c r="H3941">
        <v>19.0749465643874</v>
      </c>
      <c r="I3941">
        <v>39.722675111485998</v>
      </c>
      <c r="J3941">
        <v>4.3802593235637604</v>
      </c>
      <c r="K3941">
        <v>60.764297487751499</v>
      </c>
      <c r="L3941">
        <v>51.361182158411701</v>
      </c>
      <c r="M3941">
        <v>79.014568559604896</v>
      </c>
      <c r="N3941">
        <v>1.9922077922077901</v>
      </c>
      <c r="O3941">
        <v>0</v>
      </c>
      <c r="P3941">
        <v>204.98993963782601</v>
      </c>
    </row>
    <row r="3942" spans="1:17" hidden="1" x14ac:dyDescent="0.3">
      <c r="A3942" t="s">
        <v>8118</v>
      </c>
      <c r="B3942" t="s">
        <v>8119</v>
      </c>
      <c r="C3942" t="str">
        <f>IFERROR(VLOOKUP(Table1[[#This Row],[Ticker]],[1]!Table2[[Symbol]:[Industry]],2,FALSE),"-")</f>
        <v>-</v>
      </c>
      <c r="D3942" t="s">
        <v>118</v>
      </c>
      <c r="E3942">
        <v>24.71</v>
      </c>
      <c r="F3942">
        <v>7.06</v>
      </c>
      <c r="G3942">
        <v>-30.430178010691598</v>
      </c>
      <c r="H3942">
        <v>-4.2715553330533904</v>
      </c>
      <c r="I3942">
        <v>-49.821891798567599</v>
      </c>
      <c r="J3942">
        <v>-0.72403687377933101</v>
      </c>
      <c r="K3942">
        <v>7.2801138043830003</v>
      </c>
      <c r="L3942">
        <v>8.2163365117081</v>
      </c>
      <c r="M3942">
        <v>45.152801766054601</v>
      </c>
      <c r="N3942">
        <v>0.74279872366181399</v>
      </c>
      <c r="O3942">
        <v>76.203966005665706</v>
      </c>
      <c r="P3942">
        <v>15.3594771241829</v>
      </c>
      <c r="Q3942">
        <v>1.7768933414181998E-2</v>
      </c>
    </row>
    <row r="3943" spans="1:17" hidden="1" x14ac:dyDescent="0.3">
      <c r="A3943" t="s">
        <v>8120</v>
      </c>
      <c r="B3943" t="s">
        <v>8121</v>
      </c>
      <c r="C3943" t="str">
        <f>IFERROR(VLOOKUP(Table1[[#This Row],[Ticker]],[1]!Table2[[Symbol]:[Industry]],2,FALSE),"-")</f>
        <v>-</v>
      </c>
      <c r="D3943" t="s">
        <v>2943</v>
      </c>
      <c r="E3943">
        <v>24.702168839999999</v>
      </c>
      <c r="F3943">
        <v>54.25</v>
      </c>
      <c r="G3943">
        <v>31.5597422052548</v>
      </c>
      <c r="H3943">
        <v>27.217860188740001</v>
      </c>
      <c r="I3943">
        <v>13.1998918310397</v>
      </c>
      <c r="J3943">
        <v>-11.7022182121664</v>
      </c>
      <c r="K3943">
        <v>49.4020237274637</v>
      </c>
      <c r="L3943">
        <v>45.699463974985498</v>
      </c>
      <c r="M3943">
        <v>63.673173017296399</v>
      </c>
      <c r="N3943">
        <v>1.17993671427349</v>
      </c>
      <c r="O3943">
        <v>29.271889400921602</v>
      </c>
      <c r="P3943">
        <v>78.436969079170893</v>
      </c>
    </row>
    <row r="3944" spans="1:17" hidden="1" x14ac:dyDescent="0.3">
      <c r="A3944" t="s">
        <v>8122</v>
      </c>
      <c r="B3944" t="s">
        <v>8123</v>
      </c>
      <c r="C3944" t="str">
        <f>IFERROR(VLOOKUP(Table1[[#This Row],[Ticker]],[1]!Table2[[Symbol]:[Industry]],2,FALSE),"-")</f>
        <v>-</v>
      </c>
      <c r="D3944" t="s">
        <v>741</v>
      </c>
      <c r="E3944">
        <v>24.652576575000001</v>
      </c>
      <c r="F3944">
        <v>14.87</v>
      </c>
      <c r="G3944">
        <v>26.023821441717399</v>
      </c>
      <c r="H3944">
        <v>4.8916328999022802</v>
      </c>
      <c r="I3944">
        <v>9.9207513671258596</v>
      </c>
      <c r="J3944">
        <v>2.7216083900477601</v>
      </c>
      <c r="K3944">
        <v>13.903770882594101</v>
      </c>
      <c r="L3944">
        <v>12.335296154978099</v>
      </c>
      <c r="M3944">
        <v>43.246163025678499</v>
      </c>
      <c r="N3944">
        <v>0.75024321813835004</v>
      </c>
      <c r="O3944">
        <v>2.55548083389374</v>
      </c>
      <c r="P3944">
        <v>79.8065296251511</v>
      </c>
    </row>
    <row r="3945" spans="1:17" hidden="1" x14ac:dyDescent="0.3">
      <c r="A3945" t="s">
        <v>8124</v>
      </c>
      <c r="B3945" t="s">
        <v>8125</v>
      </c>
      <c r="C3945" t="str">
        <f>IFERROR(VLOOKUP(Table1[[#This Row],[Ticker]],[1]!Table2[[Symbol]:[Industry]],2,FALSE),"-")</f>
        <v>-</v>
      </c>
      <c r="D3945" t="s">
        <v>298</v>
      </c>
      <c r="E3945">
        <v>24.65025</v>
      </c>
      <c r="F3945">
        <v>30</v>
      </c>
      <c r="G3945">
        <v>-72.6955017969848</v>
      </c>
      <c r="H3945">
        <v>1.5023019243644</v>
      </c>
      <c r="I3945">
        <v>-33.310407085375203</v>
      </c>
      <c r="J3945">
        <v>1.4566395926114299</v>
      </c>
      <c r="K3945">
        <v>29.9947359348585</v>
      </c>
      <c r="M3945">
        <v>51.878728476680301</v>
      </c>
      <c r="N3945">
        <v>0.90043290043290003</v>
      </c>
      <c r="O3945">
        <v>95.1666666666666</v>
      </c>
      <c r="P3945">
        <v>22.4489795918367</v>
      </c>
    </row>
    <row r="3946" spans="1:17" hidden="1" x14ac:dyDescent="0.3">
      <c r="A3946" t="s">
        <v>8126</v>
      </c>
      <c r="B3946" t="s">
        <v>8127</v>
      </c>
      <c r="C3946" t="str">
        <f>IFERROR(VLOOKUP(Table1[[#This Row],[Ticker]],[1]!Table2[[Symbol]:[Industry]],2,FALSE),"-")</f>
        <v>-</v>
      </c>
      <c r="D3946" t="s">
        <v>46</v>
      </c>
      <c r="E3946">
        <v>24.641919999999999</v>
      </c>
      <c r="F3946">
        <v>27.7</v>
      </c>
      <c r="G3946">
        <v>97.458702249863606</v>
      </c>
      <c r="H3946">
        <v>-1.65632875305576</v>
      </c>
      <c r="I3946">
        <v>142.36372689913301</v>
      </c>
      <c r="J3946">
        <v>-0.58417673391918201</v>
      </c>
      <c r="K3946">
        <v>26.712676802961401</v>
      </c>
      <c r="L3946">
        <v>20.350058476719699</v>
      </c>
      <c r="M3946">
        <v>65.313575457711593</v>
      </c>
      <c r="N3946">
        <v>0</v>
      </c>
      <c r="O3946">
        <v>2.3104693140794299</v>
      </c>
      <c r="P3946">
        <v>240.71340713407099</v>
      </c>
    </row>
    <row r="3947" spans="1:17" hidden="1" x14ac:dyDescent="0.3">
      <c r="A3947" t="s">
        <v>8128</v>
      </c>
      <c r="B3947" t="s">
        <v>8129</v>
      </c>
      <c r="C3947" t="str">
        <f>IFERROR(VLOOKUP(Table1[[#This Row],[Ticker]],[1]!Table2[[Symbol]:[Industry]],2,FALSE),"-")</f>
        <v>-</v>
      </c>
      <c r="D3947" t="s">
        <v>21</v>
      </c>
      <c r="E3947">
        <v>24.528979799999998</v>
      </c>
      <c r="F3947">
        <v>2.2200000000000002</v>
      </c>
      <c r="G3947">
        <v>43.059493289815002</v>
      </c>
      <c r="H3947">
        <v>-7.0741790659096697</v>
      </c>
      <c r="I3947">
        <v>-17.997994802211299</v>
      </c>
      <c r="J3947">
        <v>-3.2157556812875798</v>
      </c>
      <c r="K3947">
        <v>2.3393710105388199</v>
      </c>
      <c r="L3947">
        <v>2.1103783597599102</v>
      </c>
      <c r="M3947">
        <v>41.122474836720301</v>
      </c>
      <c r="N3947">
        <v>1.6023059411967899</v>
      </c>
      <c r="O3947">
        <v>65.315315315315203</v>
      </c>
      <c r="P3947">
        <v>96.460176991150405</v>
      </c>
      <c r="Q3947">
        <v>6.6825709818626997E-2</v>
      </c>
    </row>
    <row r="3948" spans="1:17" hidden="1" x14ac:dyDescent="0.3">
      <c r="A3948" t="s">
        <v>8130</v>
      </c>
      <c r="B3948" t="s">
        <v>8131</v>
      </c>
      <c r="C3948" t="str">
        <f>IFERROR(VLOOKUP(Table1[[#This Row],[Ticker]],[1]!Table2[[Symbol]:[Industry]],2,FALSE),"-")</f>
        <v>-</v>
      </c>
      <c r="D3948" t="s">
        <v>950</v>
      </c>
      <c r="E3948">
        <v>24.47514</v>
      </c>
      <c r="F3948">
        <v>11.77</v>
      </c>
      <c r="G3948">
        <v>-45.201621134090097</v>
      </c>
      <c r="H3948">
        <v>16.065837085917401</v>
      </c>
      <c r="I3948">
        <v>-31.6836502586286</v>
      </c>
      <c r="J3948">
        <v>-0.66751006725251305</v>
      </c>
      <c r="K3948">
        <v>10.9578351167184</v>
      </c>
      <c r="L3948">
        <v>11.925028702850099</v>
      </c>
      <c r="M3948">
        <v>59.139797466260397</v>
      </c>
      <c r="N3948">
        <v>2.16478295223106</v>
      </c>
      <c r="O3948">
        <v>49.532710280373799</v>
      </c>
      <c r="P3948">
        <v>43.361753958587002</v>
      </c>
      <c r="Q3948">
        <v>-5.7831789991158997E-2</v>
      </c>
    </row>
    <row r="3949" spans="1:17" hidden="1" x14ac:dyDescent="0.3">
      <c r="A3949" t="s">
        <v>8132</v>
      </c>
      <c r="B3949" t="s">
        <v>8133</v>
      </c>
      <c r="C3949" t="str">
        <f>IFERROR(VLOOKUP(Table1[[#This Row],[Ticker]],[1]!Table2[[Symbol]:[Industry]],2,FALSE),"-")</f>
        <v>-</v>
      </c>
      <c r="D3949" t="s">
        <v>405</v>
      </c>
      <c r="E3949">
        <v>24.470236799999999</v>
      </c>
      <c r="F3949">
        <v>38</v>
      </c>
      <c r="G3949">
        <v>66.842758693794806</v>
      </c>
      <c r="H3949">
        <v>18.688946697216</v>
      </c>
      <c r="I3949">
        <v>71.464220188211101</v>
      </c>
      <c r="J3949">
        <v>-3.4471624189907502</v>
      </c>
      <c r="K3949">
        <v>31.171210689194499</v>
      </c>
      <c r="L3949">
        <v>21.560964189086199</v>
      </c>
      <c r="M3949">
        <v>74.405081704161503</v>
      </c>
      <c r="N3949">
        <v>1.44938585510874</v>
      </c>
      <c r="O3949">
        <v>2.9473684210526301</v>
      </c>
      <c r="P3949">
        <v>200.63291139240499</v>
      </c>
      <c r="Q3949">
        <v>0.19134475157866401</v>
      </c>
    </row>
    <row r="3950" spans="1:17" hidden="1" x14ac:dyDescent="0.3">
      <c r="A3950" t="s">
        <v>8134</v>
      </c>
      <c r="B3950" t="s">
        <v>8135</v>
      </c>
      <c r="C3950" t="str">
        <f>IFERROR(VLOOKUP(Table1[[#This Row],[Ticker]],[1]!Table2[[Symbol]:[Industry]],2,FALSE),"-")</f>
        <v>-</v>
      </c>
      <c r="D3950" t="s">
        <v>627</v>
      </c>
      <c r="E3950">
        <v>24.427997000000001</v>
      </c>
      <c r="F3950">
        <v>1.91</v>
      </c>
      <c r="G3950">
        <v>-7.3774790105849304</v>
      </c>
      <c r="H3950">
        <v>-5.5729169428858896</v>
      </c>
      <c r="I3950">
        <v>-14.012471661171601</v>
      </c>
      <c r="J3950">
        <v>-4.2111197391005204</v>
      </c>
      <c r="K3950">
        <v>1.89793764864689</v>
      </c>
      <c r="L3950">
        <v>1.8612116593375401</v>
      </c>
      <c r="M3950">
        <v>36.055109963390301</v>
      </c>
      <c r="N3950">
        <v>0.71453732272961301</v>
      </c>
      <c r="O3950">
        <v>41.361256544502602</v>
      </c>
      <c r="P3950">
        <v>42.537313432835802</v>
      </c>
      <c r="Q3950">
        <v>3.9529879613419999E-2</v>
      </c>
    </row>
    <row r="3951" spans="1:17" hidden="1" x14ac:dyDescent="0.3">
      <c r="A3951" t="s">
        <v>8136</v>
      </c>
      <c r="B3951" t="s">
        <v>8137</v>
      </c>
      <c r="C3951" t="str">
        <f>IFERROR(VLOOKUP(Table1[[#This Row],[Ticker]],[1]!Table2[[Symbol]:[Industry]],2,FALSE),"-")</f>
        <v>-</v>
      </c>
      <c r="D3951" t="s">
        <v>138</v>
      </c>
      <c r="E3951">
        <v>24.424161000000002</v>
      </c>
      <c r="F3951">
        <v>12.32</v>
      </c>
      <c r="G3951">
        <v>36.335597550779497</v>
      </c>
      <c r="H3951">
        <v>44.705024887207301</v>
      </c>
      <c r="I3951">
        <v>35.433079755271201</v>
      </c>
      <c r="J3951">
        <v>-20.584176733919101</v>
      </c>
      <c r="K3951">
        <v>9.91934765449769</v>
      </c>
      <c r="L3951">
        <v>8.7793548501420808</v>
      </c>
      <c r="M3951">
        <v>59.610403486230403</v>
      </c>
      <c r="N3951">
        <v>3.0563084701086698</v>
      </c>
      <c r="O3951">
        <v>31.087662337662302</v>
      </c>
      <c r="P3951">
        <v>97.12</v>
      </c>
      <c r="Q3951">
        <v>0.10698932585252099</v>
      </c>
    </row>
    <row r="3952" spans="1:17" hidden="1" x14ac:dyDescent="0.3">
      <c r="A3952" t="s">
        <v>8138</v>
      </c>
      <c r="B3952" t="s">
        <v>8139</v>
      </c>
      <c r="C3952" t="str">
        <f>IFERROR(VLOOKUP(Table1[[#This Row],[Ticker]],[1]!Table2[[Symbol]:[Industry]],2,FALSE),"-")</f>
        <v>-</v>
      </c>
      <c r="D3952" t="s">
        <v>127</v>
      </c>
      <c r="E3952">
        <v>24.423317879999999</v>
      </c>
      <c r="F3952">
        <v>16.399999999999999</v>
      </c>
      <c r="G3952">
        <v>-5.5931859894901201</v>
      </c>
      <c r="H3952">
        <v>-1.87035303188851</v>
      </c>
      <c r="I3952">
        <v>-12.2495918825592</v>
      </c>
      <c r="J3952">
        <v>1.0670674632677399</v>
      </c>
      <c r="K3952">
        <v>20.078539679257499</v>
      </c>
      <c r="L3952">
        <v>20.567302919445201</v>
      </c>
      <c r="M3952">
        <v>33.686981725690302</v>
      </c>
      <c r="N3952">
        <v>1</v>
      </c>
      <c r="Q3952">
        <v>-3.2586267451102997E-2</v>
      </c>
    </row>
    <row r="3953" spans="1:17" hidden="1" x14ac:dyDescent="0.3">
      <c r="A3953" t="s">
        <v>8140</v>
      </c>
      <c r="B3953" t="s">
        <v>8141</v>
      </c>
      <c r="C3953" t="str">
        <f>IFERROR(VLOOKUP(Table1[[#This Row],[Ticker]],[1]!Table2[[Symbol]:[Industry]],2,FALSE),"-")</f>
        <v>-</v>
      </c>
      <c r="D3953" t="s">
        <v>46</v>
      </c>
      <c r="E3953">
        <v>24.421500000000002</v>
      </c>
      <c r="F3953">
        <v>33.5</v>
      </c>
      <c r="G3953">
        <v>-80.056921778864407</v>
      </c>
      <c r="H3953">
        <v>-5.6816061216125897</v>
      </c>
      <c r="I3953">
        <v>-33.6425504968295</v>
      </c>
      <c r="J3953">
        <v>-1.4717506984162101</v>
      </c>
      <c r="K3953">
        <v>34.791886686257698</v>
      </c>
      <c r="M3953">
        <v>44.156979786168797</v>
      </c>
      <c r="N3953">
        <v>1.05458515283842</v>
      </c>
      <c r="O3953">
        <v>123.582089552238</v>
      </c>
      <c r="P3953">
        <v>6.34920634920634</v>
      </c>
    </row>
    <row r="3954" spans="1:17" hidden="1" x14ac:dyDescent="0.3">
      <c r="A3954" t="s">
        <v>8142</v>
      </c>
      <c r="B3954" t="s">
        <v>8143</v>
      </c>
      <c r="C3954" t="str">
        <f>IFERROR(VLOOKUP(Table1[[#This Row],[Ticker]],[1]!Table2[[Symbol]:[Industry]],2,FALSE),"-")</f>
        <v>-</v>
      </c>
      <c r="D3954" t="s">
        <v>46</v>
      </c>
      <c r="E3954">
        <v>24.323308271999998</v>
      </c>
      <c r="F3954">
        <v>1.42</v>
      </c>
      <c r="G3954">
        <v>-45.504118201292997</v>
      </c>
      <c r="H3954">
        <v>-1.25152949326011</v>
      </c>
      <c r="I3954">
        <v>-38.120530170374302</v>
      </c>
      <c r="J3954">
        <v>0.110267710525263</v>
      </c>
      <c r="K3954">
        <v>1.4636611749695101</v>
      </c>
      <c r="L3954">
        <v>1.78356061978115</v>
      </c>
      <c r="M3954">
        <v>55.501390836931101</v>
      </c>
      <c r="N3954">
        <v>0.47029332049495598</v>
      </c>
      <c r="O3954">
        <v>153.52112676056299</v>
      </c>
      <c r="P3954">
        <v>10.077519379844899</v>
      </c>
      <c r="Q3954">
        <v>4.2547076219424003E-2</v>
      </c>
    </row>
    <row r="3955" spans="1:17" hidden="1" x14ac:dyDescent="0.3">
      <c r="A3955" t="s">
        <v>8144</v>
      </c>
      <c r="B3955" t="s">
        <v>8145</v>
      </c>
      <c r="C3955" t="str">
        <f>IFERROR(VLOOKUP(Table1[[#This Row],[Ticker]],[1]!Table2[[Symbol]:[Industry]],2,FALSE),"-")</f>
        <v>-</v>
      </c>
      <c r="D3955" t="s">
        <v>51</v>
      </c>
      <c r="E3955">
        <v>24.254999999999999</v>
      </c>
      <c r="F3955">
        <v>990</v>
      </c>
      <c r="G3955">
        <v>-23.590990824450301</v>
      </c>
      <c r="H3955">
        <v>3.4965652038440602</v>
      </c>
      <c r="I3955">
        <v>-7.0235407670456604</v>
      </c>
      <c r="J3955">
        <v>-0.58417673391918201</v>
      </c>
      <c r="K3955">
        <v>962.95703466667305</v>
      </c>
      <c r="L3955">
        <v>915.62068569149199</v>
      </c>
      <c r="M3955">
        <v>100</v>
      </c>
      <c r="N3955">
        <v>0</v>
      </c>
      <c r="O3955">
        <v>2.5656565656565702</v>
      </c>
      <c r="P3955">
        <v>5.4425391415486102</v>
      </c>
    </row>
    <row r="3956" spans="1:17" hidden="1" x14ac:dyDescent="0.3">
      <c r="A3956" t="s">
        <v>8146</v>
      </c>
      <c r="B3956" t="s">
        <v>8147</v>
      </c>
      <c r="C3956" t="str">
        <f>IFERROR(VLOOKUP(Table1[[#This Row],[Ticker]],[1]!Table2[[Symbol]:[Industry]],2,FALSE),"-")</f>
        <v>-</v>
      </c>
      <c r="D3956" t="s">
        <v>2332</v>
      </c>
      <c r="E3956">
        <v>24.222294059999999</v>
      </c>
      <c r="F3956">
        <v>12.3</v>
      </c>
      <c r="G3956">
        <v>-59.932406370493297</v>
      </c>
      <c r="H3956">
        <v>-11.102950681890601</v>
      </c>
      <c r="I3956">
        <v>-17.558672501186798</v>
      </c>
      <c r="J3956">
        <v>-1.4565002866551</v>
      </c>
      <c r="K3956">
        <v>13.888559351526199</v>
      </c>
      <c r="L3956">
        <v>14.4187506140286</v>
      </c>
      <c r="M3956">
        <v>39.340495380376801</v>
      </c>
      <c r="N3956">
        <v>4.5472307443888198</v>
      </c>
      <c r="O3956">
        <v>50.4065040650406</v>
      </c>
      <c r="P3956">
        <v>13.8888888888888</v>
      </c>
      <c r="Q3956">
        <v>-6.8188947991466006E-2</v>
      </c>
    </row>
    <row r="3957" spans="1:17" hidden="1" x14ac:dyDescent="0.3">
      <c r="A3957" t="s">
        <v>8148</v>
      </c>
      <c r="B3957" t="s">
        <v>8149</v>
      </c>
      <c r="C3957" t="str">
        <f>IFERROR(VLOOKUP(Table1[[#This Row],[Ticker]],[1]!Table2[[Symbol]:[Industry]],2,FALSE),"-")</f>
        <v>-</v>
      </c>
      <c r="D3957" t="s">
        <v>535</v>
      </c>
      <c r="E3957">
        <v>24.047999999999998</v>
      </c>
      <c r="F3957">
        <v>18.28</v>
      </c>
      <c r="G3957">
        <v>22.667714847279001</v>
      </c>
      <c r="H3957">
        <v>3.77656941489658</v>
      </c>
      <c r="I3957">
        <v>-20.142847585361899</v>
      </c>
      <c r="J3957">
        <v>0.97051510394865503</v>
      </c>
      <c r="K3957">
        <v>17.650498974266601</v>
      </c>
      <c r="L3957">
        <v>17.5253953113126</v>
      </c>
      <c r="M3957">
        <v>48.387316019681599</v>
      </c>
      <c r="N3957">
        <v>1.2449361738729099</v>
      </c>
      <c r="O3957">
        <v>81.8927789934354</v>
      </c>
      <c r="P3957">
        <v>52.970711297071098</v>
      </c>
      <c r="Q3957">
        <v>2.1987647079916E-2</v>
      </c>
    </row>
    <row r="3958" spans="1:17" hidden="1" x14ac:dyDescent="0.3">
      <c r="A3958" t="s">
        <v>8150</v>
      </c>
      <c r="B3958" t="s">
        <v>8151</v>
      </c>
      <c r="C3958" t="str">
        <f>IFERROR(VLOOKUP(Table1[[#This Row],[Ticker]],[1]!Table2[[Symbol]:[Industry]],2,FALSE),"-")</f>
        <v>-</v>
      </c>
      <c r="D3958" t="s">
        <v>405</v>
      </c>
      <c r="E3958">
        <v>23.988173419999999</v>
      </c>
      <c r="F3958">
        <v>34.5</v>
      </c>
      <c r="G3958">
        <v>43.466470034000999</v>
      </c>
      <c r="H3958">
        <v>6.3040260622954403</v>
      </c>
      <c r="I3958">
        <v>-6.7675504968295801</v>
      </c>
      <c r="J3958">
        <v>14.079841802989099</v>
      </c>
      <c r="K3958">
        <v>31.180155353669601</v>
      </c>
      <c r="L3958">
        <v>27.491455320437101</v>
      </c>
      <c r="M3958">
        <v>65.449857577575202</v>
      </c>
      <c r="N3958">
        <v>1.36335760310148</v>
      </c>
      <c r="O3958">
        <v>21.2753623188405</v>
      </c>
      <c r="P3958">
        <v>118.35443037974601</v>
      </c>
      <c r="Q3958">
        <v>0.113539596671593</v>
      </c>
    </row>
    <row r="3959" spans="1:17" hidden="1" x14ac:dyDescent="0.3">
      <c r="A3959" t="s">
        <v>8152</v>
      </c>
      <c r="B3959" t="s">
        <v>8153</v>
      </c>
      <c r="C3959" t="str">
        <f>IFERROR(VLOOKUP(Table1[[#This Row],[Ticker]],[1]!Table2[[Symbol]:[Industry]],2,FALSE),"-")</f>
        <v>-</v>
      </c>
      <c r="D3959" t="s">
        <v>46</v>
      </c>
      <c r="E3959">
        <v>23.96519</v>
      </c>
      <c r="F3959">
        <v>1</v>
      </c>
      <c r="G3959">
        <v>13.823612891143901</v>
      </c>
      <c r="H3959">
        <v>-21.945973937704501</v>
      </c>
      <c r="I3959">
        <v>-35.543002985517298</v>
      </c>
      <c r="J3959">
        <v>-0.58417673391918201</v>
      </c>
      <c r="K3959">
        <v>1.24707514949423</v>
      </c>
      <c r="L3959">
        <v>1.0660178672421901</v>
      </c>
      <c r="M3959">
        <v>0.37114087524115302</v>
      </c>
      <c r="N3959">
        <v>1.92919291700832</v>
      </c>
      <c r="O3959">
        <v>64.999999999999901</v>
      </c>
      <c r="P3959">
        <v>42.857142857142797</v>
      </c>
      <c r="Q3959">
        <v>6.9891922729005004E-2</v>
      </c>
    </row>
    <row r="3960" spans="1:17" hidden="1" x14ac:dyDescent="0.3">
      <c r="A3960" t="s">
        <v>8154</v>
      </c>
      <c r="B3960" t="s">
        <v>8155</v>
      </c>
      <c r="C3960" t="str">
        <f>IFERROR(VLOOKUP(Table1[[#This Row],[Ticker]],[1]!Table2[[Symbol]:[Industry]],2,FALSE),"-")</f>
        <v>-</v>
      </c>
      <c r="D3960" t="s">
        <v>89</v>
      </c>
      <c r="E3960">
        <v>23.863992794999898</v>
      </c>
      <c r="F3960">
        <v>4.6500000000000004</v>
      </c>
      <c r="G3960">
        <v>27.0067384903769</v>
      </c>
      <c r="H3960">
        <v>0.404453412722797</v>
      </c>
      <c r="I3960">
        <v>-9.5899737139039996</v>
      </c>
      <c r="J3960">
        <v>-5.1658500406920798</v>
      </c>
      <c r="K3960">
        <v>4.5385067398789403</v>
      </c>
      <c r="L3960">
        <v>4.1679055071859201</v>
      </c>
      <c r="M3960">
        <v>50.1765272645804</v>
      </c>
      <c r="N3960">
        <v>1.53560282286594</v>
      </c>
      <c r="O3960">
        <v>39.354838709677402</v>
      </c>
      <c r="P3960">
        <v>78.160919540229898</v>
      </c>
      <c r="Q3960">
        <v>-3.5956383260057997E-2</v>
      </c>
    </row>
    <row r="3961" spans="1:17" hidden="1" x14ac:dyDescent="0.3">
      <c r="A3961" t="s">
        <v>8156</v>
      </c>
      <c r="B3961" t="s">
        <v>8157</v>
      </c>
      <c r="C3961" t="str">
        <f>IFERROR(VLOOKUP(Table1[[#This Row],[Ticker]],[1]!Table2[[Symbol]:[Industry]],2,FALSE),"-")</f>
        <v>-</v>
      </c>
      <c r="D3961" t="s">
        <v>410</v>
      </c>
      <c r="E3961">
        <v>23.863194</v>
      </c>
      <c r="F3961">
        <v>45.38</v>
      </c>
      <c r="G3961">
        <v>-14.1474540166318</v>
      </c>
      <c r="H3961">
        <v>22.601200974433802</v>
      </c>
      <c r="I3961">
        <v>-5.18475603152572</v>
      </c>
      <c r="J3961">
        <v>9.6047732780396693</v>
      </c>
      <c r="K3961">
        <v>39.326895525013498</v>
      </c>
      <c r="L3961">
        <v>38.929366420321998</v>
      </c>
      <c r="M3961">
        <v>82.099495193940001</v>
      </c>
      <c r="N3961">
        <v>2.85100943491934</v>
      </c>
      <c r="O3961">
        <v>28.691053327456999</v>
      </c>
      <c r="P3961">
        <v>38.3536585365853</v>
      </c>
      <c r="Q3961">
        <v>7.6802760630077002E-2</v>
      </c>
    </row>
    <row r="3962" spans="1:17" hidden="1" x14ac:dyDescent="0.3">
      <c r="A3962" t="s">
        <v>8158</v>
      </c>
      <c r="B3962" t="s">
        <v>8159</v>
      </c>
      <c r="C3962" t="str">
        <f>IFERROR(VLOOKUP(Table1[[#This Row],[Ticker]],[1]!Table2[[Symbol]:[Industry]],2,FALSE),"-")</f>
        <v>-</v>
      </c>
      <c r="D3962" t="s">
        <v>474</v>
      </c>
      <c r="E3962">
        <v>23.84</v>
      </c>
      <c r="F3962">
        <v>3.09</v>
      </c>
      <c r="G3962">
        <v>24.697813317583101</v>
      </c>
      <c r="H3962">
        <v>13.9211847338821</v>
      </c>
      <c r="I3962">
        <v>11.133920091405701</v>
      </c>
      <c r="J3962">
        <v>-13.843845242206401</v>
      </c>
      <c r="K3962">
        <v>2.8707711333560701</v>
      </c>
      <c r="L3962">
        <v>2.5646751384597599</v>
      </c>
      <c r="M3962">
        <v>51.933577142310803</v>
      </c>
      <c r="N3962">
        <v>2.43093591695198</v>
      </c>
      <c r="O3962">
        <v>37.216828478964402</v>
      </c>
      <c r="P3962">
        <v>67.934782608695599</v>
      </c>
      <c r="Q3962">
        <v>0.105578422607286</v>
      </c>
    </row>
    <row r="3963" spans="1:17" hidden="1" x14ac:dyDescent="0.3">
      <c r="A3963" t="s">
        <v>8160</v>
      </c>
      <c r="B3963" t="s">
        <v>8161</v>
      </c>
      <c r="C3963" t="str">
        <f>IFERROR(VLOOKUP(Table1[[#This Row],[Ticker]],[1]!Table2[[Symbol]:[Industry]],2,FALSE),"-")</f>
        <v>-</v>
      </c>
      <c r="D3963" t="s">
        <v>138</v>
      </c>
      <c r="E3963">
        <v>23.836787999999999</v>
      </c>
      <c r="F3963">
        <v>87.21</v>
      </c>
      <c r="G3963">
        <v>-61.271292203761099</v>
      </c>
      <c r="H3963">
        <v>-1.94597393770455</v>
      </c>
      <c r="I3963">
        <v>-35.966079908594203</v>
      </c>
      <c r="J3963">
        <v>-0.58417673391918201</v>
      </c>
      <c r="K3963">
        <v>95.670389240679</v>
      </c>
      <c r="L3963">
        <v>111.37878732335101</v>
      </c>
      <c r="M3963">
        <v>2.8531620086240999</v>
      </c>
      <c r="N3963">
        <v>0.15775401069518699</v>
      </c>
      <c r="O3963">
        <v>54.110767113863098</v>
      </c>
      <c r="P3963">
        <v>0</v>
      </c>
    </row>
    <row r="3964" spans="1:17" hidden="1" x14ac:dyDescent="0.3">
      <c r="A3964" t="s">
        <v>8162</v>
      </c>
      <c r="B3964" t="s">
        <v>8163</v>
      </c>
      <c r="C3964" t="str">
        <f>IFERROR(VLOOKUP(Table1[[#This Row],[Ticker]],[1]!Table2[[Symbol]:[Industry]],2,FALSE),"-")</f>
        <v>-</v>
      </c>
      <c r="D3964" t="s">
        <v>405</v>
      </c>
      <c r="E3964">
        <v>23.802510000000002</v>
      </c>
      <c r="F3964">
        <v>47.51</v>
      </c>
      <c r="G3964">
        <v>233.08537247302499</v>
      </c>
      <c r="H3964">
        <v>-1.94597393770455</v>
      </c>
      <c r="I3964">
        <v>-12.4660799085942</v>
      </c>
      <c r="J3964">
        <v>-0.58417673391918201</v>
      </c>
      <c r="K3964">
        <v>47.496735240099603</v>
      </c>
      <c r="L3964">
        <v>44.3519986581735</v>
      </c>
      <c r="M3964">
        <v>100</v>
      </c>
      <c r="O3964">
        <v>0</v>
      </c>
      <c r="P3964">
        <v>262.118902439024</v>
      </c>
    </row>
    <row r="3965" spans="1:17" hidden="1" x14ac:dyDescent="0.3">
      <c r="A3965" t="s">
        <v>8164</v>
      </c>
      <c r="B3965" t="s">
        <v>8165</v>
      </c>
      <c r="C3965" t="str">
        <f>IFERROR(VLOOKUP(Table1[[#This Row],[Ticker]],[1]!Table2[[Symbol]:[Industry]],2,FALSE),"-")</f>
        <v>-</v>
      </c>
      <c r="D3965" t="s">
        <v>1147</v>
      </c>
      <c r="E3965">
        <v>23.762683575000001</v>
      </c>
      <c r="F3965">
        <v>29.5</v>
      </c>
      <c r="G3965">
        <v>-2.47840341087237</v>
      </c>
      <c r="H3965">
        <v>15.4764604298372</v>
      </c>
      <c r="I3965">
        <v>-8.5196387528508009</v>
      </c>
      <c r="J3965">
        <v>-9.4730656228080594</v>
      </c>
      <c r="K3965">
        <v>26.160099839264198</v>
      </c>
      <c r="L3965">
        <v>25.1507359644127</v>
      </c>
      <c r="M3965">
        <v>63.838049692702903</v>
      </c>
      <c r="N3965">
        <v>2.2895729861022498</v>
      </c>
      <c r="O3965">
        <v>20.2372881355932</v>
      </c>
      <c r="P3965">
        <v>46.766169154228798</v>
      </c>
      <c r="Q3965">
        <v>-2.2486682971525E-2</v>
      </c>
    </row>
    <row r="3966" spans="1:17" hidden="1" x14ac:dyDescent="0.3">
      <c r="A3966" t="s">
        <v>8166</v>
      </c>
      <c r="B3966" t="s">
        <v>8167</v>
      </c>
      <c r="C3966" t="str">
        <f>IFERROR(VLOOKUP(Table1[[#This Row],[Ticker]],[1]!Table2[[Symbol]:[Industry]],2,FALSE),"-")</f>
        <v>-</v>
      </c>
      <c r="D3966" t="s">
        <v>2332</v>
      </c>
      <c r="E3966">
        <v>23.73638025</v>
      </c>
      <c r="F3966">
        <v>83.06</v>
      </c>
      <c r="G3966">
        <v>-25.208529965998899</v>
      </c>
      <c r="H3966">
        <v>-23.889733187827801</v>
      </c>
      <c r="I3966">
        <v>-46.044648481165197</v>
      </c>
      <c r="J3966">
        <v>15.1413937751504</v>
      </c>
      <c r="K3966">
        <v>91.5984273626445</v>
      </c>
      <c r="L3966">
        <v>106.489893480115</v>
      </c>
      <c r="M3966">
        <v>65.301098310487703</v>
      </c>
      <c r="N3966">
        <v>1.3346228239845199</v>
      </c>
      <c r="O3966">
        <v>140.1878160366</v>
      </c>
      <c r="P3966">
        <v>40.994737735528702</v>
      </c>
    </row>
    <row r="3967" spans="1:17" hidden="1" x14ac:dyDescent="0.3">
      <c r="A3967" t="s">
        <v>8168</v>
      </c>
      <c r="B3967" t="s">
        <v>8169</v>
      </c>
      <c r="C3967" t="str">
        <f>IFERROR(VLOOKUP(Table1[[#This Row],[Ticker]],[1]!Table2[[Symbol]:[Industry]],2,FALSE),"-")</f>
        <v>-</v>
      </c>
      <c r="D3967" t="s">
        <v>338</v>
      </c>
      <c r="E3967">
        <v>23.728377600000002</v>
      </c>
      <c r="F3967">
        <v>38.549999999999997</v>
      </c>
      <c r="G3967">
        <v>-40.1730648497198</v>
      </c>
      <c r="H3967">
        <v>4.4731242055314997</v>
      </c>
      <c r="I3967">
        <v>-17.304391436612001</v>
      </c>
      <c r="J3967">
        <v>5.0225618815059097</v>
      </c>
      <c r="K3967">
        <v>38.016464030557401</v>
      </c>
      <c r="L3967">
        <v>38.167472043958803</v>
      </c>
      <c r="M3967">
        <v>50.722287497161197</v>
      </c>
      <c r="N3967">
        <v>2.8508028663400999</v>
      </c>
      <c r="O3967">
        <v>49.3125810635538</v>
      </c>
      <c r="P3967">
        <v>18.908081431215201</v>
      </c>
      <c r="Q3967">
        <v>0.11301815636731601</v>
      </c>
    </row>
    <row r="3968" spans="1:17" hidden="1" x14ac:dyDescent="0.3">
      <c r="A3968" t="s">
        <v>8170</v>
      </c>
      <c r="B3968" t="s">
        <v>8171</v>
      </c>
      <c r="C3968" t="str">
        <f>IFERROR(VLOOKUP(Table1[[#This Row],[Ticker]],[1]!Table2[[Symbol]:[Industry]],2,FALSE),"-")</f>
        <v>-</v>
      </c>
      <c r="D3968" t="s">
        <v>535</v>
      </c>
      <c r="E3968">
        <v>23.620953444000001</v>
      </c>
      <c r="F3968">
        <v>40.04</v>
      </c>
      <c r="G3968">
        <v>49.318363129769402</v>
      </c>
      <c r="H3968">
        <v>-1.1591719072477</v>
      </c>
      <c r="I3968">
        <v>-67.623432355676798</v>
      </c>
      <c r="J3968">
        <v>-1.30917673391918</v>
      </c>
      <c r="K3968">
        <v>41.4669006798879</v>
      </c>
      <c r="L3968">
        <v>42.4729453544116</v>
      </c>
      <c r="M3968">
        <v>54.489874741115401</v>
      </c>
      <c r="N3968">
        <v>0.92421504924215003</v>
      </c>
      <c r="O3968">
        <v>123.001998001998</v>
      </c>
      <c r="P3968">
        <v>131.311380704794</v>
      </c>
      <c r="Q3968">
        <v>7.5271807555320994E-2</v>
      </c>
    </row>
    <row r="3969" spans="1:17" hidden="1" x14ac:dyDescent="0.3">
      <c r="A3969" t="s">
        <v>8172</v>
      </c>
      <c r="B3969" t="s">
        <v>8173</v>
      </c>
      <c r="C3969" t="str">
        <f>IFERROR(VLOOKUP(Table1[[#This Row],[Ticker]],[1]!Table2[[Symbol]:[Industry]],2,FALSE),"-")</f>
        <v>-</v>
      </c>
      <c r="E3969">
        <v>23.566199999999998</v>
      </c>
      <c r="F3969">
        <v>76.89</v>
      </c>
      <c r="G3969">
        <v>188.693742761273</v>
      </c>
      <c r="H3969">
        <v>-8.3090352912782492</v>
      </c>
      <c r="I3969">
        <v>92.028600942469495</v>
      </c>
      <c r="J3969">
        <v>-10.6995379968214</v>
      </c>
      <c r="K3969">
        <v>80.233209241772002</v>
      </c>
      <c r="L3969">
        <v>63.998386403078399</v>
      </c>
      <c r="M3969">
        <v>44.6198048699599</v>
      </c>
      <c r="N3969">
        <v>1.11278756109891</v>
      </c>
      <c r="O3969">
        <v>32.227857978930899</v>
      </c>
      <c r="P3969">
        <v>221.71548117154799</v>
      </c>
      <c r="Q3969">
        <v>9.5005776401704004E-2</v>
      </c>
    </row>
    <row r="3970" spans="1:17" hidden="1" x14ac:dyDescent="0.3">
      <c r="A3970" t="s">
        <v>8174</v>
      </c>
      <c r="B3970" t="s">
        <v>8175</v>
      </c>
      <c r="C3970" t="str">
        <f>IFERROR(VLOOKUP(Table1[[#This Row],[Ticker]],[1]!Table2[[Symbol]:[Industry]],2,FALSE),"-")</f>
        <v>-</v>
      </c>
      <c r="D3970" t="s">
        <v>5712</v>
      </c>
      <c r="E3970">
        <v>23.556000000000001</v>
      </c>
      <c r="F3970">
        <v>39.07</v>
      </c>
      <c r="G3970">
        <v>-32.061576627701498</v>
      </c>
      <c r="H3970">
        <v>-6.7078786996093198</v>
      </c>
      <c r="I3970">
        <v>-22.443038433939901</v>
      </c>
      <c r="J3970">
        <v>-0.83355329252267596</v>
      </c>
      <c r="K3970">
        <v>41.010325146448601</v>
      </c>
      <c r="L3970">
        <v>43.249238865262001</v>
      </c>
      <c r="M3970">
        <v>42.612381411468903</v>
      </c>
      <c r="N3970">
        <v>1.2751038617410899</v>
      </c>
      <c r="O3970">
        <v>64.806757102636297</v>
      </c>
      <c r="P3970">
        <v>16.072489601901299</v>
      </c>
      <c r="Q3970">
        <v>4.3098250617034997E-2</v>
      </c>
    </row>
    <row r="3971" spans="1:17" hidden="1" x14ac:dyDescent="0.3">
      <c r="A3971" t="s">
        <v>8176</v>
      </c>
      <c r="B3971" t="s">
        <v>8177</v>
      </c>
      <c r="C3971" t="str">
        <f>IFERROR(VLOOKUP(Table1[[#This Row],[Ticker]],[1]!Table2[[Symbol]:[Industry]],2,FALSE),"-")</f>
        <v>-</v>
      </c>
      <c r="D3971" t="s">
        <v>51</v>
      </c>
      <c r="E3971">
        <v>23.4744125</v>
      </c>
      <c r="F3971">
        <v>2.0499999999999998</v>
      </c>
      <c r="G3971">
        <v>-7.0097204421894199</v>
      </c>
      <c r="H3971">
        <v>-4.3498200915507201</v>
      </c>
      <c r="I3971">
        <v>-31.438411924404502</v>
      </c>
      <c r="J3971">
        <v>-2.04048741353084</v>
      </c>
      <c r="K3971">
        <v>2.0643055286592999</v>
      </c>
      <c r="L3971">
        <v>2.0979702101986999</v>
      </c>
      <c r="M3971">
        <v>36.188606862108799</v>
      </c>
      <c r="N3971">
        <v>0.53390288942364095</v>
      </c>
      <c r="O3971">
        <v>56.097560975609703</v>
      </c>
      <c r="P3971">
        <v>27.329192546583801</v>
      </c>
      <c r="Q3971">
        <v>5.3628173480804002E-2</v>
      </c>
    </row>
    <row r="3972" spans="1:17" hidden="1" x14ac:dyDescent="0.3">
      <c r="A3972" t="s">
        <v>8178</v>
      </c>
      <c r="B3972" t="s">
        <v>8179</v>
      </c>
      <c r="C3972" t="str">
        <f>IFERROR(VLOOKUP(Table1[[#This Row],[Ticker]],[1]!Table2[[Symbol]:[Industry]],2,FALSE),"-")</f>
        <v>-</v>
      </c>
      <c r="E3972">
        <v>23.464773894</v>
      </c>
      <c r="F3972">
        <v>51.13</v>
      </c>
      <c r="G3972">
        <v>110.900773178064</v>
      </c>
      <c r="H3972">
        <v>13.758936675556299</v>
      </c>
      <c r="I3972">
        <v>75.719418803220194</v>
      </c>
      <c r="J3972">
        <v>4.4055563256290702</v>
      </c>
      <c r="K3972">
        <v>43.515269074494597</v>
      </c>
      <c r="L3972">
        <v>31.630183442463</v>
      </c>
      <c r="M3972">
        <v>100</v>
      </c>
      <c r="N3972">
        <v>1.4204545454545401</v>
      </c>
      <c r="O3972">
        <v>0</v>
      </c>
      <c r="P3972">
        <v>139.93430314406299</v>
      </c>
    </row>
    <row r="3973" spans="1:17" hidden="1" x14ac:dyDescent="0.3">
      <c r="A3973" t="s">
        <v>8180</v>
      </c>
      <c r="B3973" t="s">
        <v>8181</v>
      </c>
      <c r="C3973" t="str">
        <f>IFERROR(VLOOKUP(Table1[[#This Row],[Ticker]],[1]!Table2[[Symbol]:[Industry]],2,FALSE),"-")</f>
        <v>-</v>
      </c>
      <c r="D3973" t="s">
        <v>118</v>
      </c>
      <c r="E3973">
        <v>23.353169699999999</v>
      </c>
      <c r="F3973">
        <v>65.06</v>
      </c>
      <c r="G3973">
        <v>109.194225434953</v>
      </c>
      <c r="H3973">
        <v>-3.7842092318221998</v>
      </c>
      <c r="I3973">
        <v>50.5915642016814</v>
      </c>
      <c r="J3973">
        <v>6.2158232660808101</v>
      </c>
      <c r="K3973">
        <v>61.638555654364197</v>
      </c>
      <c r="L3973">
        <v>49.913480788605803</v>
      </c>
      <c r="M3973">
        <v>73.600160642630897</v>
      </c>
      <c r="N3973">
        <v>0.22336952686175399</v>
      </c>
      <c r="O3973">
        <v>41.930525668613598</v>
      </c>
      <c r="P3973">
        <v>145.50943396226401</v>
      </c>
      <c r="Q3973">
        <v>9.3606081197482996E-2</v>
      </c>
    </row>
    <row r="3974" spans="1:17" hidden="1" x14ac:dyDescent="0.3">
      <c r="A3974" t="s">
        <v>8182</v>
      </c>
      <c r="B3974" t="s">
        <v>8183</v>
      </c>
      <c r="C3974" t="str">
        <f>IFERROR(VLOOKUP(Table1[[#This Row],[Ticker]],[1]!Table2[[Symbol]:[Industry]],2,FALSE),"-")</f>
        <v>-</v>
      </c>
      <c r="D3974" t="s">
        <v>298</v>
      </c>
      <c r="E3974">
        <v>23.331843060000001</v>
      </c>
      <c r="F3974">
        <v>11.68</v>
      </c>
      <c r="G3974">
        <v>2.49800156553257</v>
      </c>
      <c r="H3974">
        <v>5.5907907681777704</v>
      </c>
      <c r="I3974">
        <v>9.4545881498608093</v>
      </c>
      <c r="J3974">
        <v>-5.3073037697498</v>
      </c>
      <c r="K3974">
        <v>11.2126053764575</v>
      </c>
      <c r="L3974">
        <v>10.4160768460486</v>
      </c>
      <c r="M3974">
        <v>44.498325179027901</v>
      </c>
      <c r="N3974">
        <v>0.56276104745519795</v>
      </c>
      <c r="O3974">
        <v>31.763698630136901</v>
      </c>
      <c r="P3974">
        <v>55.733333333333299</v>
      </c>
    </row>
    <row r="3975" spans="1:17" hidden="1" x14ac:dyDescent="0.3">
      <c r="A3975" t="s">
        <v>8184</v>
      </c>
      <c r="B3975" t="s">
        <v>8185</v>
      </c>
      <c r="C3975" t="str">
        <f>IFERROR(VLOOKUP(Table1[[#This Row],[Ticker]],[1]!Table2[[Symbol]:[Industry]],2,FALSE),"-")</f>
        <v>-</v>
      </c>
      <c r="D3975" t="s">
        <v>741</v>
      </c>
      <c r="E3975">
        <v>23.31605892</v>
      </c>
      <c r="F3975">
        <v>79.75</v>
      </c>
      <c r="G3975">
        <v>-18.6681826092317</v>
      </c>
      <c r="H3975">
        <v>-3.9865408976263601</v>
      </c>
      <c r="I3975">
        <v>2.08433663837496</v>
      </c>
      <c r="J3975">
        <v>-5.3025033324454398</v>
      </c>
      <c r="K3975">
        <v>83.037920221994895</v>
      </c>
      <c r="L3975">
        <v>79.201272069458597</v>
      </c>
      <c r="M3975">
        <v>58.062255720738897</v>
      </c>
      <c r="N3975">
        <v>1.16004488209447</v>
      </c>
      <c r="O3975">
        <v>16.677115987460802</v>
      </c>
      <c r="P3975">
        <v>20.723584620042299</v>
      </c>
    </row>
    <row r="3976" spans="1:17" hidden="1" x14ac:dyDescent="0.3">
      <c r="A3976" t="s">
        <v>8186</v>
      </c>
      <c r="B3976" t="s">
        <v>8187</v>
      </c>
      <c r="C3976" t="str">
        <f>IFERROR(VLOOKUP(Table1[[#This Row],[Ticker]],[1]!Table2[[Symbol]:[Industry]],2,FALSE),"-")</f>
        <v>-</v>
      </c>
      <c r="D3976" t="s">
        <v>384</v>
      </c>
      <c r="E3976">
        <v>23.282445525</v>
      </c>
      <c r="F3976">
        <v>19.399999999999999</v>
      </c>
      <c r="G3976">
        <v>897.42149648902705</v>
      </c>
      <c r="H3976">
        <v>45.610271213575402</v>
      </c>
      <c r="I3976">
        <v>913.98894654643198</v>
      </c>
      <c r="J3976">
        <v>7.5454423678431803</v>
      </c>
      <c r="K3976">
        <v>13.170942269233599</v>
      </c>
      <c r="M3976">
        <v>100</v>
      </c>
      <c r="N3976">
        <v>2.04994418815998</v>
      </c>
      <c r="O3976">
        <v>0</v>
      </c>
      <c r="P3976">
        <v>977.77777777777703</v>
      </c>
    </row>
    <row r="3977" spans="1:17" hidden="1" x14ac:dyDescent="0.3">
      <c r="A3977" t="s">
        <v>8188</v>
      </c>
      <c r="B3977" t="s">
        <v>8189</v>
      </c>
      <c r="C3977" t="str">
        <f>IFERROR(VLOOKUP(Table1[[#This Row],[Ticker]],[1]!Table2[[Symbol]:[Industry]],2,FALSE),"-")</f>
        <v>-</v>
      </c>
      <c r="D3977" t="s">
        <v>627</v>
      </c>
      <c r="E3977">
        <v>23.268640000000001</v>
      </c>
      <c r="F3977">
        <v>47</v>
      </c>
      <c r="G3977">
        <v>173.21727389252101</v>
      </c>
      <c r="H3977">
        <v>-7.1704637336229302</v>
      </c>
      <c r="I3977">
        <v>6.2807619307184899</v>
      </c>
      <c r="J3977">
        <v>0.92401998739228797</v>
      </c>
      <c r="K3977">
        <v>45.187333331740398</v>
      </c>
      <c r="L3977">
        <v>35.546878343023899</v>
      </c>
      <c r="M3977">
        <v>52.371614054280499</v>
      </c>
      <c r="N3977">
        <v>0.37390610831303001</v>
      </c>
      <c r="O3977">
        <v>12.5531914893616</v>
      </c>
      <c r="P3977">
        <v>288.42975206611499</v>
      </c>
      <c r="Q3977">
        <v>0.12957656627582201</v>
      </c>
    </row>
    <row r="3978" spans="1:17" hidden="1" x14ac:dyDescent="0.3">
      <c r="A3978" t="s">
        <v>8190</v>
      </c>
      <c r="B3978" t="s">
        <v>8191</v>
      </c>
      <c r="C3978" t="str">
        <f>IFERROR(VLOOKUP(Table1[[#This Row],[Ticker]],[1]!Table2[[Symbol]:[Industry]],2,FALSE),"-")</f>
        <v>-</v>
      </c>
      <c r="D3978" t="s">
        <v>3902</v>
      </c>
      <c r="E3978">
        <v>23.2185348</v>
      </c>
      <c r="F3978">
        <v>91.5</v>
      </c>
      <c r="G3978">
        <v>-64.823003650209401</v>
      </c>
      <c r="H3978">
        <v>1.89493515320452</v>
      </c>
      <c r="I3978">
        <v>-48.255553592804802</v>
      </c>
      <c r="J3978">
        <v>4.4503060247014998</v>
      </c>
      <c r="K3978">
        <v>92.991934229917504</v>
      </c>
      <c r="M3978">
        <v>52.1811728730003</v>
      </c>
      <c r="N3978">
        <v>1.2290284822473601</v>
      </c>
      <c r="O3978">
        <v>71.366120218579198</v>
      </c>
      <c r="P3978">
        <v>17.912371134020599</v>
      </c>
    </row>
    <row r="3979" spans="1:17" hidden="1" x14ac:dyDescent="0.3">
      <c r="A3979" t="s">
        <v>8192</v>
      </c>
      <c r="B3979" t="s">
        <v>8193</v>
      </c>
      <c r="C3979" t="str">
        <f>IFERROR(VLOOKUP(Table1[[#This Row],[Ticker]],[1]!Table2[[Symbol]:[Industry]],2,FALSE),"-")</f>
        <v>-</v>
      </c>
      <c r="D3979" t="s">
        <v>627</v>
      </c>
      <c r="E3979">
        <v>23.20748352</v>
      </c>
      <c r="F3979">
        <v>3.17</v>
      </c>
      <c r="G3979">
        <v>-22.6576910398244</v>
      </c>
      <c r="H3979">
        <v>1.63708795154626</v>
      </c>
      <c r="I3979">
        <v>-27.2510261451534</v>
      </c>
      <c r="J3979">
        <v>-2.1321643500182401</v>
      </c>
      <c r="K3979">
        <v>3.2014052442479599</v>
      </c>
      <c r="L3979">
        <v>3.1488063660793699</v>
      </c>
      <c r="M3979">
        <v>36.7836637776781</v>
      </c>
      <c r="N3979">
        <v>1.3090533641873301</v>
      </c>
      <c r="O3979">
        <v>42.902208201892698</v>
      </c>
      <c r="P3979">
        <v>31.535269709543499</v>
      </c>
      <c r="Q3979">
        <v>4.5166137834483998E-2</v>
      </c>
    </row>
    <row r="3980" spans="1:17" hidden="1" x14ac:dyDescent="0.3">
      <c r="A3980" t="s">
        <v>8194</v>
      </c>
      <c r="B3980" t="s">
        <v>8195</v>
      </c>
      <c r="C3980" t="str">
        <f>IFERROR(VLOOKUP(Table1[[#This Row],[Ticker]],[1]!Table2[[Symbol]:[Industry]],2,FALSE),"-")</f>
        <v>-</v>
      </c>
      <c r="D3980" t="s">
        <v>443</v>
      </c>
      <c r="E3980">
        <v>23.167552499999999</v>
      </c>
      <c r="F3980">
        <v>65.5</v>
      </c>
      <c r="G3980">
        <v>223.117007668409</v>
      </c>
      <c r="H3980">
        <v>-19.561851649736099</v>
      </c>
      <c r="I3980">
        <v>116.715165717717</v>
      </c>
      <c r="J3980">
        <v>-8.31577966088315</v>
      </c>
      <c r="K3980">
        <v>68.637604414335996</v>
      </c>
      <c r="L3980">
        <v>47.535771478148199</v>
      </c>
      <c r="M3980">
        <v>44.641834139646797</v>
      </c>
      <c r="N3980">
        <v>0.65441893013209196</v>
      </c>
      <c r="O3980">
        <v>45.572519083969397</v>
      </c>
      <c r="P3980">
        <v>289.417360285374</v>
      </c>
      <c r="Q3980">
        <v>0.13474096888724901</v>
      </c>
    </row>
    <row r="3981" spans="1:17" hidden="1" x14ac:dyDescent="0.3">
      <c r="A3981" t="s">
        <v>8196</v>
      </c>
      <c r="B3981" t="s">
        <v>8197</v>
      </c>
      <c r="C3981" t="str">
        <f>IFERROR(VLOOKUP(Table1[[#This Row],[Ticker]],[1]!Table2[[Symbol]:[Industry]],2,FALSE),"-")</f>
        <v>-</v>
      </c>
      <c r="D3981" t="s">
        <v>443</v>
      </c>
      <c r="E3981">
        <v>23.129729999999999</v>
      </c>
      <c r="F3981">
        <v>33.119999999999997</v>
      </c>
      <c r="G3981">
        <v>6.6485675350252098</v>
      </c>
      <c r="H3981">
        <v>-12.533236137869901</v>
      </c>
      <c r="I3981">
        <v>-11.0886694402747</v>
      </c>
      <c r="J3981">
        <v>-4.35272272798447</v>
      </c>
      <c r="K3981">
        <v>32.093025502198302</v>
      </c>
      <c r="L3981">
        <v>29.6548149231112</v>
      </c>
      <c r="M3981">
        <v>49.604856554171299</v>
      </c>
      <c r="N3981">
        <v>0.28672048200865902</v>
      </c>
      <c r="O3981">
        <v>27.294685990338099</v>
      </c>
      <c r="P3981">
        <v>53.974895397489497</v>
      </c>
      <c r="Q3981">
        <v>2.5086345554165002E-2</v>
      </c>
    </row>
    <row r="3982" spans="1:17" hidden="1" x14ac:dyDescent="0.3">
      <c r="A3982" t="s">
        <v>8198</v>
      </c>
      <c r="B3982" t="s">
        <v>8199</v>
      </c>
      <c r="C3982" t="str">
        <f>IFERROR(VLOOKUP(Table1[[#This Row],[Ticker]],[1]!Table2[[Symbol]:[Industry]],2,FALSE),"-")</f>
        <v>-</v>
      </c>
      <c r="D3982" t="s">
        <v>1351</v>
      </c>
      <c r="E3982">
        <v>23.125250000000001</v>
      </c>
      <c r="F3982">
        <v>19.21</v>
      </c>
      <c r="G3982">
        <v>-27.447067776681099</v>
      </c>
      <c r="H3982">
        <v>-16.856336858561502</v>
      </c>
      <c r="I3982">
        <v>11.4694039623734</v>
      </c>
      <c r="J3982">
        <v>-7.2060577319997901</v>
      </c>
      <c r="K3982">
        <v>19.728439147472201</v>
      </c>
      <c r="L3982">
        <v>17.113033771264099</v>
      </c>
      <c r="M3982">
        <v>55.247992635488899</v>
      </c>
      <c r="N3982">
        <v>0.35272929791189001</v>
      </c>
      <c r="O3982">
        <v>48.828735033836502</v>
      </c>
      <c r="P3982">
        <v>59.950041631973299</v>
      </c>
      <c r="Q3982">
        <v>0.13104805860058499</v>
      </c>
    </row>
    <row r="3983" spans="1:17" hidden="1" x14ac:dyDescent="0.3">
      <c r="A3983" t="s">
        <v>8200</v>
      </c>
      <c r="B3983" t="s">
        <v>8201</v>
      </c>
      <c r="C3983" t="str">
        <f>IFERROR(VLOOKUP(Table1[[#This Row],[Ticker]],[1]!Table2[[Symbol]:[Industry]],2,FALSE),"-")</f>
        <v>-</v>
      </c>
      <c r="D3983" t="s">
        <v>750</v>
      </c>
      <c r="E3983">
        <v>23.1</v>
      </c>
      <c r="F3983">
        <v>21</v>
      </c>
      <c r="G3983">
        <v>-51.255752188221102</v>
      </c>
      <c r="H3983">
        <v>-6.9233495033154204</v>
      </c>
      <c r="I3983">
        <v>1.35505830278782</v>
      </c>
      <c r="J3983">
        <v>-5.5615522995300397</v>
      </c>
      <c r="K3983">
        <v>21.6154509662103</v>
      </c>
      <c r="L3983">
        <v>21.327347986389299</v>
      </c>
      <c r="M3983">
        <v>0.12233168015012599</v>
      </c>
      <c r="N3983">
        <v>0.76623376623376604</v>
      </c>
      <c r="O3983">
        <v>28.571428571428498</v>
      </c>
      <c r="P3983">
        <v>28.834355828220801</v>
      </c>
    </row>
    <row r="3984" spans="1:17" hidden="1" x14ac:dyDescent="0.3">
      <c r="A3984" t="s">
        <v>8202</v>
      </c>
      <c r="B3984" t="s">
        <v>8203</v>
      </c>
      <c r="C3984" t="str">
        <f>IFERROR(VLOOKUP(Table1[[#This Row],[Ticker]],[1]!Table2[[Symbol]:[Industry]],2,FALSE),"-")</f>
        <v>-</v>
      </c>
      <c r="D3984" t="s">
        <v>750</v>
      </c>
      <c r="E3984">
        <v>23.091247410000001</v>
      </c>
      <c r="F3984">
        <v>2.6</v>
      </c>
      <c r="K3984">
        <v>2.9214051989229399</v>
      </c>
      <c r="L3984">
        <v>4.2861502767889696</v>
      </c>
      <c r="M3984">
        <v>64.437260219561196</v>
      </c>
      <c r="N3984">
        <v>1</v>
      </c>
      <c r="Q3984">
        <v>-8.2544193203107005E-2</v>
      </c>
    </row>
    <row r="3985" spans="1:17" hidden="1" x14ac:dyDescent="0.3">
      <c r="A3985" t="s">
        <v>8204</v>
      </c>
      <c r="B3985" t="s">
        <v>8205</v>
      </c>
      <c r="C3985" t="str">
        <f>IFERROR(VLOOKUP(Table1[[#This Row],[Ticker]],[1]!Table2[[Symbol]:[Industry]],2,FALSE),"-")</f>
        <v>-</v>
      </c>
      <c r="D3985" t="s">
        <v>627</v>
      </c>
      <c r="E3985">
        <v>23.085231356000001</v>
      </c>
      <c r="F3985">
        <v>28.09</v>
      </c>
      <c r="G3985">
        <v>12.4065505979486</v>
      </c>
      <c r="H3985">
        <v>-10.404755299711701</v>
      </c>
      <c r="I3985">
        <v>-20.458218788384599</v>
      </c>
      <c r="J3985">
        <v>-10.368705169101</v>
      </c>
      <c r="K3985">
        <v>28.213762446284299</v>
      </c>
      <c r="L3985">
        <v>29.0093309826396</v>
      </c>
      <c r="M3985">
        <v>41.897091065734301</v>
      </c>
      <c r="N3985">
        <v>2.8191115769186799</v>
      </c>
      <c r="O3985">
        <v>47.917408330366598</v>
      </c>
      <c r="P3985">
        <v>95.749128919860595</v>
      </c>
      <c r="Q3985">
        <v>0.110849579815223</v>
      </c>
    </row>
    <row r="3986" spans="1:17" hidden="1" x14ac:dyDescent="0.3">
      <c r="A3986" t="s">
        <v>8206</v>
      </c>
      <c r="B3986" t="s">
        <v>8207</v>
      </c>
      <c r="C3986" t="str">
        <f>IFERROR(VLOOKUP(Table1[[#This Row],[Ticker]],[1]!Table2[[Symbol]:[Industry]],2,FALSE),"-")</f>
        <v>-</v>
      </c>
      <c r="D3986" t="s">
        <v>4353</v>
      </c>
      <c r="E3986">
        <v>23.032399999999999</v>
      </c>
      <c r="F3986">
        <v>68</v>
      </c>
      <c r="G3986">
        <v>-44.033529965998902</v>
      </c>
      <c r="H3986">
        <v>-0.51740250913313102</v>
      </c>
      <c r="I3986">
        <v>-24.154391596905899</v>
      </c>
      <c r="J3986">
        <v>5.3859725198121602</v>
      </c>
      <c r="K3986">
        <v>68.585710114158005</v>
      </c>
      <c r="L3986">
        <v>68.952141647238193</v>
      </c>
      <c r="M3986">
        <v>69.651120535817896</v>
      </c>
      <c r="N3986">
        <v>0.99321573948439601</v>
      </c>
      <c r="O3986">
        <v>29.411764705882302</v>
      </c>
      <c r="P3986">
        <v>21.428571428571399</v>
      </c>
    </row>
    <row r="3987" spans="1:17" hidden="1" x14ac:dyDescent="0.3">
      <c r="A3987" t="s">
        <v>8208</v>
      </c>
      <c r="B3987" t="s">
        <v>8209</v>
      </c>
      <c r="C3987" t="str">
        <f>IFERROR(VLOOKUP(Table1[[#This Row],[Ticker]],[1]!Table2[[Symbol]:[Industry]],2,FALSE),"-")</f>
        <v>-</v>
      </c>
      <c r="D3987" t="s">
        <v>276</v>
      </c>
      <c r="E3987">
        <v>22.998538358000001</v>
      </c>
      <c r="F3987">
        <v>26.75</v>
      </c>
      <c r="G3987">
        <v>-58.078622804195199</v>
      </c>
      <c r="H3987">
        <v>-1.26595882625763</v>
      </c>
      <c r="I3987">
        <v>-19.228017866070701</v>
      </c>
      <c r="J3987">
        <v>-3.4985665335548801</v>
      </c>
      <c r="K3987">
        <v>27.129687707247701</v>
      </c>
      <c r="L3987">
        <v>29.574626678146998</v>
      </c>
      <c r="M3987">
        <v>44.938881166135701</v>
      </c>
      <c r="N3987">
        <v>0.69629859067678401</v>
      </c>
      <c r="O3987">
        <v>48.03738317757</v>
      </c>
      <c r="P3987">
        <v>15.4012079378774</v>
      </c>
      <c r="Q3987">
        <v>-4.1327615174849997E-3</v>
      </c>
    </row>
    <row r="3988" spans="1:17" hidden="1" x14ac:dyDescent="0.3">
      <c r="A3988" t="s">
        <v>8210</v>
      </c>
      <c r="B3988" t="s">
        <v>8211</v>
      </c>
      <c r="C3988" t="str">
        <f>IFERROR(VLOOKUP(Table1[[#This Row],[Ticker]],[1]!Table2[[Symbol]:[Industry]],2,FALSE),"-")</f>
        <v>-</v>
      </c>
      <c r="D3988" t="s">
        <v>257</v>
      </c>
      <c r="E3988">
        <v>22.975467200000001</v>
      </c>
      <c r="F3988">
        <v>30.31</v>
      </c>
      <c r="G3988">
        <v>15.299803367334301</v>
      </c>
      <c r="H3988">
        <v>-1.2746184389833399</v>
      </c>
      <c r="I3988">
        <v>-19.003236862032399</v>
      </c>
      <c r="J3988">
        <v>-2.1779267339191799</v>
      </c>
      <c r="K3988">
        <v>31.619601127367101</v>
      </c>
      <c r="L3988">
        <v>29.818409474818701</v>
      </c>
      <c r="M3988">
        <v>55.779040706263103</v>
      </c>
      <c r="N3988">
        <v>2.34819797656117</v>
      </c>
      <c r="O3988">
        <v>27.6806334543055</v>
      </c>
      <c r="P3988">
        <v>56.398348813209402</v>
      </c>
      <c r="Q3988">
        <v>8.4485958697373006E-2</v>
      </c>
    </row>
    <row r="3989" spans="1:17" hidden="1" x14ac:dyDescent="0.3">
      <c r="A3989" t="s">
        <v>8212</v>
      </c>
      <c r="B3989" t="s">
        <v>8213</v>
      </c>
      <c r="C3989" t="str">
        <f>IFERROR(VLOOKUP(Table1[[#This Row],[Ticker]],[1]!Table2[[Symbol]:[Industry]],2,FALSE),"-")</f>
        <v>-</v>
      </c>
      <c r="D3989" t="s">
        <v>415</v>
      </c>
      <c r="E3989">
        <v>22.869071999999999</v>
      </c>
      <c r="F3989">
        <v>43.04</v>
      </c>
      <c r="G3989">
        <v>-18.674555607024502</v>
      </c>
      <c r="H3989">
        <v>-6.1688733717489601</v>
      </c>
      <c r="I3989">
        <v>1.66810200601721</v>
      </c>
      <c r="J3989">
        <v>-2.8063989561414</v>
      </c>
      <c r="K3989">
        <v>42.387207189201497</v>
      </c>
      <c r="L3989">
        <v>39.865359391695698</v>
      </c>
      <c r="M3989">
        <v>44.272423643146098</v>
      </c>
      <c r="N3989">
        <v>0.50453576297305303</v>
      </c>
      <c r="O3989">
        <v>16.1710037174721</v>
      </c>
      <c r="P3989">
        <v>38.615136876006403</v>
      </c>
      <c r="Q3989">
        <v>-1.4974188700146E-2</v>
      </c>
    </row>
    <row r="3990" spans="1:17" hidden="1" x14ac:dyDescent="0.3">
      <c r="A3990" t="s">
        <v>8214</v>
      </c>
      <c r="B3990" t="s">
        <v>8215</v>
      </c>
      <c r="C3990" t="str">
        <f>IFERROR(VLOOKUP(Table1[[#This Row],[Ticker]],[1]!Table2[[Symbol]:[Industry]],2,FALSE),"-")</f>
        <v>-</v>
      </c>
      <c r="D3990" t="s">
        <v>627</v>
      </c>
      <c r="E3990">
        <v>22.8216672</v>
      </c>
      <c r="F3990">
        <v>27.65</v>
      </c>
      <c r="G3990">
        <v>26.129208530072798</v>
      </c>
      <c r="H3990">
        <v>18.353171361440701</v>
      </c>
      <c r="I3990">
        <v>-7.6120791501566796</v>
      </c>
      <c r="J3990">
        <v>1.5936817052822601</v>
      </c>
      <c r="K3990">
        <v>24.7329068079279</v>
      </c>
      <c r="L3990">
        <v>22.275575744732901</v>
      </c>
      <c r="M3990">
        <v>87.099754446666296</v>
      </c>
      <c r="N3990">
        <v>0.91319336650190697</v>
      </c>
      <c r="O3990">
        <v>33.092224231464698</v>
      </c>
      <c r="P3990">
        <v>87.457627118643998</v>
      </c>
      <c r="Q3990">
        <v>7.9348253221387999E-2</v>
      </c>
    </row>
    <row r="3991" spans="1:17" hidden="1" x14ac:dyDescent="0.3">
      <c r="A3991" t="s">
        <v>8216</v>
      </c>
      <c r="B3991" t="s">
        <v>8217</v>
      </c>
      <c r="C3991" t="str">
        <f>IFERROR(VLOOKUP(Table1[[#This Row],[Ticker]],[1]!Table2[[Symbol]:[Industry]],2,FALSE),"-")</f>
        <v>-</v>
      </c>
      <c r="D3991" t="s">
        <v>185</v>
      </c>
      <c r="E3991">
        <v>22.8185</v>
      </c>
      <c r="F3991">
        <v>49</v>
      </c>
      <c r="G3991">
        <v>-9.9569807557923706</v>
      </c>
      <c r="H3991">
        <v>-10.3264066019025</v>
      </c>
      <c r="I3991">
        <v>4.3118037901664197</v>
      </c>
      <c r="J3991">
        <v>-5.67200229418569</v>
      </c>
      <c r="K3991">
        <v>47.226066522957602</v>
      </c>
      <c r="L3991">
        <v>43.409303006735499</v>
      </c>
      <c r="M3991">
        <v>36.912294729518102</v>
      </c>
      <c r="N3991">
        <v>0.159346235515509</v>
      </c>
      <c r="O3991">
        <v>30.408163265306101</v>
      </c>
      <c r="P3991">
        <v>44.542772861356902</v>
      </c>
      <c r="Q3991">
        <v>4.5339400368947999E-2</v>
      </c>
    </row>
    <row r="3992" spans="1:17" hidden="1" x14ac:dyDescent="0.3">
      <c r="A3992" t="s">
        <v>8218</v>
      </c>
      <c r="B3992" t="s">
        <v>8219</v>
      </c>
      <c r="C3992" t="str">
        <f>IFERROR(VLOOKUP(Table1[[#This Row],[Ticker]],[1]!Table2[[Symbol]:[Industry]],2,FALSE),"-")</f>
        <v>-</v>
      </c>
      <c r="D3992" t="s">
        <v>573</v>
      </c>
      <c r="E3992">
        <v>22.7746</v>
      </c>
      <c r="F3992">
        <v>53.92</v>
      </c>
      <c r="G3992">
        <v>-49.739412318940097</v>
      </c>
      <c r="H3992">
        <v>-9.2466104034477201</v>
      </c>
      <c r="I3992">
        <v>-14.4118882373813</v>
      </c>
      <c r="J3992">
        <v>-5.07790865291628</v>
      </c>
      <c r="K3992">
        <v>53.3271822359414</v>
      </c>
      <c r="L3992">
        <v>55.543827372931297</v>
      </c>
      <c r="M3992">
        <v>33.699943714958501</v>
      </c>
      <c r="N3992">
        <v>0.72956187758687996</v>
      </c>
      <c r="O3992">
        <v>34.3100890207715</v>
      </c>
      <c r="P3992">
        <v>22.0461747397012</v>
      </c>
      <c r="Q3992">
        <v>-3.8138317703370001E-3</v>
      </c>
    </row>
    <row r="3993" spans="1:17" hidden="1" x14ac:dyDescent="0.3">
      <c r="A3993" t="s">
        <v>8220</v>
      </c>
      <c r="B3993" t="s">
        <v>8221</v>
      </c>
      <c r="C3993" t="str">
        <f>IFERROR(VLOOKUP(Table1[[#This Row],[Ticker]],[1]!Table2[[Symbol]:[Industry]],2,FALSE),"-")</f>
        <v>-</v>
      </c>
      <c r="D3993" t="s">
        <v>535</v>
      </c>
      <c r="E3993">
        <v>22.675227899999999</v>
      </c>
      <c r="F3993">
        <v>0.76</v>
      </c>
      <c r="G3993">
        <v>133.03543555124199</v>
      </c>
      <c r="H3993">
        <v>-7.0092650769450699</v>
      </c>
      <c r="I3993">
        <v>-44.608937051451399</v>
      </c>
      <c r="J3993">
        <v>2.1555492934780802</v>
      </c>
      <c r="K3993">
        <v>0.760021866092631</v>
      </c>
      <c r="L3993">
        <v>0.75382941040680196</v>
      </c>
      <c r="M3993">
        <v>66.631652852597995</v>
      </c>
      <c r="N3993">
        <v>0.49491951936936202</v>
      </c>
      <c r="O3993">
        <v>49.999999999999901</v>
      </c>
      <c r="P3993">
        <v>171.42857142857099</v>
      </c>
    </row>
    <row r="3994" spans="1:17" hidden="1" x14ac:dyDescent="0.3">
      <c r="A3994" t="s">
        <v>8222</v>
      </c>
      <c r="B3994" t="s">
        <v>8223</v>
      </c>
      <c r="C3994" t="str">
        <f>IFERROR(VLOOKUP(Table1[[#This Row],[Ticker]],[1]!Table2[[Symbol]:[Industry]],2,FALSE),"-")</f>
        <v>-</v>
      </c>
      <c r="D3994" t="s">
        <v>51</v>
      </c>
      <c r="E3994">
        <v>22.590252</v>
      </c>
      <c r="F3994">
        <v>24</v>
      </c>
      <c r="G3994">
        <v>13.3152244823996</v>
      </c>
      <c r="H3994">
        <v>-7.2520963866841504</v>
      </c>
      <c r="I3994">
        <v>22.214054771540301</v>
      </c>
      <c r="J3994">
        <v>-3.71570074226991</v>
      </c>
      <c r="K3994">
        <v>23.395951431160999</v>
      </c>
      <c r="L3994">
        <v>21.038431404478899</v>
      </c>
      <c r="M3994">
        <v>57.501752890105898</v>
      </c>
      <c r="N3994">
        <v>0.36989468487952398</v>
      </c>
      <c r="O3994">
        <v>25.75</v>
      </c>
      <c r="P3994">
        <v>60</v>
      </c>
      <c r="Q3994">
        <v>0.130594215327302</v>
      </c>
    </row>
    <row r="3995" spans="1:17" hidden="1" x14ac:dyDescent="0.3">
      <c r="A3995" t="s">
        <v>8224</v>
      </c>
      <c r="B3995" t="s">
        <v>8225</v>
      </c>
      <c r="C3995" t="str">
        <f>IFERROR(VLOOKUP(Table1[[#This Row],[Ticker]],[1]!Table2[[Symbol]:[Industry]],2,FALSE),"-")</f>
        <v>-</v>
      </c>
      <c r="D3995" t="s">
        <v>535</v>
      </c>
      <c r="E3995">
        <v>22.5803455</v>
      </c>
      <c r="F3995">
        <v>21.68</v>
      </c>
      <c r="G3995">
        <v>18.8518724896627</v>
      </c>
      <c r="H3995">
        <v>32.583729032592402</v>
      </c>
      <c r="I3995">
        <v>-15.0716504386931</v>
      </c>
      <c r="J3995">
        <v>9.2692846101939992</v>
      </c>
      <c r="K3995">
        <v>18.780567569739599</v>
      </c>
      <c r="L3995">
        <v>18.328187955865999</v>
      </c>
      <c r="M3995">
        <v>71.074822732195599</v>
      </c>
      <c r="N3995">
        <v>1.5687581884247399</v>
      </c>
      <c r="O3995">
        <v>22.232472324723201</v>
      </c>
      <c r="P3995">
        <v>74.416733708769101</v>
      </c>
      <c r="Q3995">
        <v>-3.4664660391404999E-2</v>
      </c>
    </row>
    <row r="3996" spans="1:17" hidden="1" x14ac:dyDescent="0.3">
      <c r="A3996" t="s">
        <v>8226</v>
      </c>
      <c r="B3996" t="s">
        <v>8227</v>
      </c>
      <c r="C3996" t="str">
        <f>IFERROR(VLOOKUP(Table1[[#This Row],[Ticker]],[1]!Table2[[Symbol]:[Industry]],2,FALSE),"-")</f>
        <v>-</v>
      </c>
      <c r="D3996" t="s">
        <v>3576</v>
      </c>
      <c r="E3996">
        <v>22.564036835</v>
      </c>
      <c r="F3996">
        <v>43.15</v>
      </c>
      <c r="G3996">
        <v>-39.137696632665602</v>
      </c>
      <c r="H3996">
        <v>-1.9691435391873999</v>
      </c>
      <c r="I3996">
        <v>-20.3439620606011</v>
      </c>
      <c r="J3996">
        <v>-0.58417673391918201</v>
      </c>
      <c r="K3996">
        <v>44.657775209351598</v>
      </c>
      <c r="L3996">
        <v>46.560215030976401</v>
      </c>
      <c r="M3996">
        <v>5.7895825770322302</v>
      </c>
      <c r="N3996">
        <v>1.5902936382863599</v>
      </c>
      <c r="O3996">
        <v>31.4020857473928</v>
      </c>
      <c r="P3996">
        <v>1.8168947616800299</v>
      </c>
    </row>
    <row r="3997" spans="1:17" hidden="1" x14ac:dyDescent="0.3">
      <c r="A3997" t="s">
        <v>8228</v>
      </c>
      <c r="B3997" t="s">
        <v>8229</v>
      </c>
      <c r="C3997" t="str">
        <f>IFERROR(VLOOKUP(Table1[[#This Row],[Ticker]],[1]!Table2[[Symbol]:[Industry]],2,FALSE),"-")</f>
        <v>-</v>
      </c>
      <c r="D3997" t="s">
        <v>627</v>
      </c>
      <c r="E3997">
        <v>22.553000000000001</v>
      </c>
      <c r="F3997">
        <v>23.75</v>
      </c>
      <c r="G3997">
        <v>-0.16755058455564101</v>
      </c>
      <c r="H3997">
        <v>-3.2912654175251901</v>
      </c>
      <c r="I3997">
        <v>12.7976331715744</v>
      </c>
      <c r="J3997">
        <v>2.30697972866585</v>
      </c>
      <c r="K3997">
        <v>23.1744549683511</v>
      </c>
      <c r="L3997">
        <v>22.0275109027864</v>
      </c>
      <c r="M3997">
        <v>51.461228543170201</v>
      </c>
      <c r="N3997">
        <v>0.98971594300116905</v>
      </c>
      <c r="O3997">
        <v>39.9578947368421</v>
      </c>
      <c r="P3997">
        <v>42.642642642642599</v>
      </c>
      <c r="Q3997">
        <v>7.3284515966797997E-2</v>
      </c>
    </row>
    <row r="3998" spans="1:17" hidden="1" x14ac:dyDescent="0.3">
      <c r="A3998" t="s">
        <v>8230</v>
      </c>
      <c r="B3998" t="s">
        <v>8231</v>
      </c>
      <c r="C3998" t="str">
        <f>IFERROR(VLOOKUP(Table1[[#This Row],[Ticker]],[1]!Table2[[Symbol]:[Industry]],2,FALSE),"-")</f>
        <v>-</v>
      </c>
      <c r="D3998" t="s">
        <v>51</v>
      </c>
      <c r="E3998">
        <v>22.541512377</v>
      </c>
      <c r="F3998">
        <v>7.97</v>
      </c>
      <c r="G3998">
        <v>95.473512287522198</v>
      </c>
      <c r="H3998">
        <v>3.4944405700674701</v>
      </c>
      <c r="I3998">
        <v>-41.935106457266798</v>
      </c>
      <c r="J3998">
        <v>-10.5399289463085</v>
      </c>
      <c r="K3998">
        <v>8.1232733451973402</v>
      </c>
      <c r="L3998">
        <v>7.5029671630653096</v>
      </c>
      <c r="M3998">
        <v>52.070823479040598</v>
      </c>
      <c r="N3998">
        <v>1.7402296081564601</v>
      </c>
      <c r="O3998">
        <v>46.800501882057702</v>
      </c>
      <c r="Q3998">
        <v>0.108098916855183</v>
      </c>
    </row>
    <row r="3999" spans="1:17" hidden="1" x14ac:dyDescent="0.3">
      <c r="A3999" t="s">
        <v>8232</v>
      </c>
      <c r="B3999" t="s">
        <v>8233</v>
      </c>
      <c r="C3999" t="str">
        <f>IFERROR(VLOOKUP(Table1[[#This Row],[Ticker]],[1]!Table2[[Symbol]:[Industry]],2,FALSE),"-")</f>
        <v>-</v>
      </c>
      <c r="D3999" t="s">
        <v>535</v>
      </c>
      <c r="E3999">
        <v>22.533000000000001</v>
      </c>
      <c r="F3999">
        <v>82</v>
      </c>
      <c r="G3999">
        <v>72.242856877398197</v>
      </c>
      <c r="H3999">
        <v>-17.6131403544961</v>
      </c>
      <c r="I3999">
        <v>79.796522670538096</v>
      </c>
      <c r="J3999">
        <v>6.8510210832704503</v>
      </c>
      <c r="K3999">
        <v>78.506455148941299</v>
      </c>
      <c r="L3999">
        <v>59.151785946574599</v>
      </c>
      <c r="M3999">
        <v>33.855759211673799</v>
      </c>
      <c r="N3999">
        <v>0.31596996393306898</v>
      </c>
      <c r="O3999">
        <v>39.134146341463399</v>
      </c>
      <c r="P3999">
        <v>122.523744911804</v>
      </c>
    </row>
    <row r="4000" spans="1:17" hidden="1" x14ac:dyDescent="0.3">
      <c r="A4000" t="s">
        <v>8234</v>
      </c>
      <c r="B4000" t="s">
        <v>8235</v>
      </c>
      <c r="C4000" t="str">
        <f>IFERROR(VLOOKUP(Table1[[#This Row],[Ticker]],[1]!Table2[[Symbol]:[Industry]],2,FALSE),"-")</f>
        <v>-</v>
      </c>
      <c r="D4000" t="s">
        <v>54</v>
      </c>
      <c r="E4000">
        <v>22.4847</v>
      </c>
      <c r="F4000">
        <v>8.9600000000000009</v>
      </c>
      <c r="G4000">
        <v>-69.459061880892506</v>
      </c>
      <c r="H4000">
        <v>-6.6580158225213202</v>
      </c>
      <c r="I4000">
        <v>-41.354968797483103</v>
      </c>
      <c r="J4000">
        <v>-1.5635020875644401</v>
      </c>
      <c r="K4000">
        <v>9.5410925796655093</v>
      </c>
      <c r="L4000">
        <v>11.030190724083001</v>
      </c>
      <c r="M4000">
        <v>41.089861230645901</v>
      </c>
      <c r="N4000">
        <v>0.65181404331631898</v>
      </c>
      <c r="O4000">
        <v>116.964285714285</v>
      </c>
      <c r="P4000">
        <v>5.4117647058823604</v>
      </c>
      <c r="Q4000">
        <v>-4.9003198356704997E-2</v>
      </c>
    </row>
    <row r="4001" spans="1:17" hidden="1" x14ac:dyDescent="0.3">
      <c r="A4001" t="s">
        <v>8236</v>
      </c>
      <c r="B4001" t="s">
        <v>8237</v>
      </c>
      <c r="C4001" t="str">
        <f>IFERROR(VLOOKUP(Table1[[#This Row],[Ticker]],[1]!Table2[[Symbol]:[Industry]],2,FALSE),"-")</f>
        <v>-</v>
      </c>
      <c r="D4001" t="s">
        <v>405</v>
      </c>
      <c r="E4001">
        <v>22.474399999999999</v>
      </c>
      <c r="F4001">
        <v>19.260000000000002</v>
      </c>
      <c r="G4001">
        <v>55.272690129694801</v>
      </c>
      <c r="H4001">
        <v>35.787445250962499</v>
      </c>
      <c r="I4001">
        <v>54.142916631198098</v>
      </c>
      <c r="J4001">
        <v>6.4193250169562601</v>
      </c>
      <c r="K4001">
        <v>16.882631066983301</v>
      </c>
      <c r="L4001">
        <v>13.4201239822952</v>
      </c>
      <c r="M4001">
        <v>85.203943397984204</v>
      </c>
      <c r="N4001">
        <v>2.20140747948204</v>
      </c>
      <c r="O4001">
        <v>32.3468328141225</v>
      </c>
      <c r="P4001">
        <v>165.655172413793</v>
      </c>
      <c r="Q4001">
        <v>0.13276935558045799</v>
      </c>
    </row>
    <row r="4002" spans="1:17" hidden="1" x14ac:dyDescent="0.3">
      <c r="A4002" t="s">
        <v>8238</v>
      </c>
      <c r="B4002" t="s">
        <v>8239</v>
      </c>
      <c r="C4002" t="str">
        <f>IFERROR(VLOOKUP(Table1[[#This Row],[Ticker]],[1]!Table2[[Symbol]:[Industry]],2,FALSE),"-")</f>
        <v>-</v>
      </c>
      <c r="D4002" t="s">
        <v>741</v>
      </c>
      <c r="E4002">
        <v>22.46870916</v>
      </c>
      <c r="F4002">
        <v>124.99</v>
      </c>
      <c r="G4002">
        <v>18.377721360808401</v>
      </c>
      <c r="H4002">
        <v>2.57317499846565</v>
      </c>
      <c r="I4002">
        <v>11.6181055376481</v>
      </c>
      <c r="J4002">
        <v>-0.273795291462271</v>
      </c>
      <c r="K4002">
        <v>118.56265464146399</v>
      </c>
      <c r="L4002">
        <v>106.617755643826</v>
      </c>
      <c r="M4002">
        <v>31.967359018905899</v>
      </c>
      <c r="N4002">
        <v>0.33804704064531998</v>
      </c>
      <c r="O4002">
        <v>1.36010880870469</v>
      </c>
      <c r="P4002">
        <v>50.572220214431901</v>
      </c>
    </row>
    <row r="4003" spans="1:17" hidden="1" x14ac:dyDescent="0.3">
      <c r="A4003" t="s">
        <v>8240</v>
      </c>
      <c r="B4003" t="s">
        <v>8241</v>
      </c>
      <c r="C4003" t="str">
        <f>IFERROR(VLOOKUP(Table1[[#This Row],[Ticker]],[1]!Table2[[Symbol]:[Industry]],2,FALSE),"-")</f>
        <v>-</v>
      </c>
      <c r="D4003" t="s">
        <v>5799</v>
      </c>
      <c r="E4003">
        <v>22.450950847999898</v>
      </c>
      <c r="F4003">
        <v>33</v>
      </c>
      <c r="G4003">
        <v>-59.192260124729103</v>
      </c>
      <c r="H4003">
        <v>-16.008473937704501</v>
      </c>
      <c r="I4003">
        <v>-42.624810067324397</v>
      </c>
      <c r="J4003">
        <v>0.95428480454235598</v>
      </c>
      <c r="K4003">
        <v>39.202111750595897</v>
      </c>
      <c r="M4003">
        <v>33.286480156551399</v>
      </c>
      <c r="O4003">
        <v>82.696969696969603</v>
      </c>
      <c r="P4003">
        <v>2.0408163265305901</v>
      </c>
    </row>
    <row r="4004" spans="1:17" hidden="1" x14ac:dyDescent="0.3">
      <c r="A4004" t="s">
        <v>8242</v>
      </c>
      <c r="B4004" t="s">
        <v>8243</v>
      </c>
      <c r="C4004" t="str">
        <f>IFERROR(VLOOKUP(Table1[[#This Row],[Ticker]],[1]!Table2[[Symbol]:[Industry]],2,FALSE),"-")</f>
        <v>-</v>
      </c>
      <c r="D4004" t="s">
        <v>51</v>
      </c>
      <c r="E4004">
        <v>22.4115</v>
      </c>
      <c r="F4004">
        <v>2.2000000000000002</v>
      </c>
      <c r="G4004">
        <v>-45.064064317143902</v>
      </c>
      <c r="H4004">
        <v>-10.517402509133101</v>
      </c>
      <c r="I4004">
        <v>-10.140498513245401</v>
      </c>
      <c r="J4004">
        <v>-2.76758284745629</v>
      </c>
      <c r="K4004">
        <v>2.3104542076374202</v>
      </c>
      <c r="L4004">
        <v>2.7351910599131299</v>
      </c>
      <c r="M4004">
        <v>31.891363802933501</v>
      </c>
      <c r="N4004">
        <v>0.49322119394613201</v>
      </c>
      <c r="O4004">
        <v>40.9090909090908</v>
      </c>
      <c r="P4004">
        <v>15.789473684210501</v>
      </c>
      <c r="Q4004">
        <v>6.8154597195959996E-2</v>
      </c>
    </row>
    <row r="4005" spans="1:17" hidden="1" x14ac:dyDescent="0.3">
      <c r="A4005" t="s">
        <v>8244</v>
      </c>
      <c r="B4005" t="s">
        <v>8245</v>
      </c>
      <c r="C4005" t="str">
        <f>IFERROR(VLOOKUP(Table1[[#This Row],[Ticker]],[1]!Table2[[Symbol]:[Industry]],2,FALSE),"-")</f>
        <v>-</v>
      </c>
      <c r="D4005" t="s">
        <v>535</v>
      </c>
      <c r="E4005">
        <v>22.379701000000001</v>
      </c>
      <c r="F4005">
        <v>70.45</v>
      </c>
      <c r="G4005">
        <v>-11.3225859392654</v>
      </c>
      <c r="H4005">
        <v>-20.084203384552801</v>
      </c>
      <c r="I4005">
        <v>-25.4370496429982</v>
      </c>
      <c r="J4005">
        <v>-4.8118412571097702</v>
      </c>
      <c r="K4005">
        <v>80.303683893260299</v>
      </c>
      <c r="L4005">
        <v>74.4441819364488</v>
      </c>
      <c r="M4005">
        <v>40.7186344137601</v>
      </c>
      <c r="N4005">
        <v>0.50059636902473303</v>
      </c>
      <c r="O4005">
        <v>60.511000709723099</v>
      </c>
      <c r="Q4005">
        <v>9.9190528120694996E-2</v>
      </c>
    </row>
    <row r="4006" spans="1:17" hidden="1" x14ac:dyDescent="0.3">
      <c r="A4006" t="s">
        <v>8246</v>
      </c>
      <c r="B4006" t="s">
        <v>8247</v>
      </c>
      <c r="C4006" t="str">
        <f>IFERROR(VLOOKUP(Table1[[#This Row],[Ticker]],[1]!Table2[[Symbol]:[Industry]],2,FALSE),"-")</f>
        <v>-</v>
      </c>
      <c r="D4006" t="s">
        <v>1351</v>
      </c>
      <c r="E4006">
        <v>22.373340599999999</v>
      </c>
      <c r="F4006">
        <v>74.2</v>
      </c>
      <c r="G4006">
        <v>-88.154239568775594</v>
      </c>
      <c r="H4006">
        <v>10.230540647186899</v>
      </c>
      <c r="I4006">
        <v>-16.202457697903998</v>
      </c>
      <c r="J4006">
        <v>-2.8391298100401401</v>
      </c>
      <c r="K4006">
        <v>70.582121652983503</v>
      </c>
      <c r="M4006">
        <v>61.830247671401402</v>
      </c>
      <c r="N4006">
        <v>2.3085904920767302</v>
      </c>
      <c r="O4006">
        <v>168.86792452830099</v>
      </c>
      <c r="P4006">
        <v>34.909090909090899</v>
      </c>
    </row>
    <row r="4007" spans="1:17" hidden="1" x14ac:dyDescent="0.3">
      <c r="A4007" t="s">
        <v>8248</v>
      </c>
      <c r="B4007" t="s">
        <v>8249</v>
      </c>
      <c r="C4007" t="str">
        <f>IFERROR(VLOOKUP(Table1[[#This Row],[Ticker]],[1]!Table2[[Symbol]:[Industry]],2,FALSE),"-")</f>
        <v>-</v>
      </c>
      <c r="D4007" t="s">
        <v>72</v>
      </c>
      <c r="E4007">
        <v>22.356070800000001</v>
      </c>
      <c r="F4007">
        <v>24.67</v>
      </c>
      <c r="G4007">
        <v>-25.334496758768999</v>
      </c>
      <c r="H4007">
        <v>0.19059916661047099</v>
      </c>
      <c r="I4007">
        <v>-18.877309043647301</v>
      </c>
      <c r="J4007">
        <v>1.8527980559967701</v>
      </c>
      <c r="K4007">
        <v>24.324390470099999</v>
      </c>
      <c r="L4007">
        <v>26.5823490521331</v>
      </c>
      <c r="M4007">
        <v>46.041232562564097</v>
      </c>
      <c r="N4007">
        <v>0.93690237779595498</v>
      </c>
      <c r="O4007">
        <v>23.631941629509502</v>
      </c>
      <c r="P4007">
        <v>11.9328493647913</v>
      </c>
      <c r="Q4007">
        <v>-4.1336312024091999E-2</v>
      </c>
    </row>
    <row r="4008" spans="1:17" hidden="1" x14ac:dyDescent="0.3">
      <c r="A4008" t="s">
        <v>8250</v>
      </c>
      <c r="B4008" t="s">
        <v>8251</v>
      </c>
      <c r="C4008" t="str">
        <f>IFERROR(VLOOKUP(Table1[[#This Row],[Ticker]],[1]!Table2[[Symbol]:[Industry]],2,FALSE),"-")</f>
        <v>-</v>
      </c>
      <c r="D4008" t="s">
        <v>21</v>
      </c>
      <c r="E4008">
        <v>22.327924156000002</v>
      </c>
      <c r="F4008">
        <v>13.58</v>
      </c>
      <c r="G4008">
        <v>-34.526487712477802</v>
      </c>
      <c r="H4008">
        <v>3.5386241088769399</v>
      </c>
      <c r="I4008">
        <v>-6.9493743918887603</v>
      </c>
      <c r="J4008">
        <v>-4.0893313730944501</v>
      </c>
      <c r="K4008">
        <v>14.7372159836346</v>
      </c>
      <c r="L4008">
        <v>14.4733084675435</v>
      </c>
      <c r="M4008">
        <v>35.906706443890101</v>
      </c>
      <c r="N4008">
        <v>0.844833691963227</v>
      </c>
      <c r="O4008">
        <v>50.810014727540498</v>
      </c>
      <c r="P4008">
        <v>46.8108108108108</v>
      </c>
      <c r="Q4008">
        <v>3.0976366116438999E-2</v>
      </c>
    </row>
    <row r="4009" spans="1:17" hidden="1" x14ac:dyDescent="0.3">
      <c r="A4009" t="s">
        <v>8252</v>
      </c>
      <c r="B4009" t="s">
        <v>8253</v>
      </c>
      <c r="C4009" t="str">
        <f>IFERROR(VLOOKUP(Table1[[#This Row],[Ticker]],[1]!Table2[[Symbol]:[Industry]],2,FALSE),"-")</f>
        <v>-</v>
      </c>
      <c r="D4009" t="s">
        <v>706</v>
      </c>
      <c r="E4009">
        <v>22.22</v>
      </c>
      <c r="F4009">
        <v>20.149999999999999</v>
      </c>
      <c r="G4009">
        <v>9.5496887410161904</v>
      </c>
      <c r="H4009">
        <v>-3.6532910108752898</v>
      </c>
      <c r="I4009">
        <v>-7.2441477937117797</v>
      </c>
      <c r="J4009">
        <v>2.7491565994141398</v>
      </c>
      <c r="K4009">
        <v>20.114621311748898</v>
      </c>
      <c r="L4009">
        <v>19.0157013157637</v>
      </c>
      <c r="M4009">
        <v>50.523106345207303</v>
      </c>
      <c r="N4009">
        <v>0.68843953103672695</v>
      </c>
      <c r="O4009">
        <v>14.0942928039702</v>
      </c>
      <c r="P4009">
        <v>54.406130268199199</v>
      </c>
      <c r="Q4009">
        <v>4.0611497667997001E-2</v>
      </c>
    </row>
    <row r="4010" spans="1:17" hidden="1" x14ac:dyDescent="0.3">
      <c r="A4010" t="s">
        <v>8254</v>
      </c>
      <c r="B4010" t="s">
        <v>8255</v>
      </c>
      <c r="C4010" t="str">
        <f>IFERROR(VLOOKUP(Table1[[#This Row],[Ticker]],[1]!Table2[[Symbol]:[Industry]],2,FALSE),"-")</f>
        <v>-</v>
      </c>
      <c r="D4010" t="s">
        <v>7445</v>
      </c>
      <c r="E4010">
        <v>22.203252028000001</v>
      </c>
      <c r="F4010">
        <v>22.13</v>
      </c>
      <c r="G4010">
        <v>-48.499040980805702</v>
      </c>
      <c r="H4010">
        <v>-17.843832257309099</v>
      </c>
      <c r="I4010">
        <v>-21.433582993744398</v>
      </c>
      <c r="J4010">
        <v>-9.5453893955330802</v>
      </c>
      <c r="K4010">
        <v>22.185374060837699</v>
      </c>
      <c r="L4010">
        <v>22.023276226399801</v>
      </c>
      <c r="M4010">
        <v>44.055456707228998</v>
      </c>
      <c r="N4010">
        <v>0.91259225956184398</v>
      </c>
      <c r="O4010">
        <v>31.043831902394899</v>
      </c>
      <c r="P4010">
        <v>19.6863169280692</v>
      </c>
      <c r="Q4010">
        <v>1.497052624715E-2</v>
      </c>
    </row>
    <row r="4011" spans="1:17" hidden="1" x14ac:dyDescent="0.3">
      <c r="A4011" t="s">
        <v>8256</v>
      </c>
      <c r="B4011" t="s">
        <v>8257</v>
      </c>
      <c r="C4011" t="str">
        <f>IFERROR(VLOOKUP(Table1[[#This Row],[Ticker]],[1]!Table2[[Symbol]:[Industry]],2,FALSE),"-")</f>
        <v>-</v>
      </c>
      <c r="D4011" t="s">
        <v>443</v>
      </c>
      <c r="E4011">
        <v>22.181249999999999</v>
      </c>
      <c r="F4011">
        <v>19.5</v>
      </c>
      <c r="G4011">
        <v>176.60910326284099</v>
      </c>
      <c r="H4011">
        <v>-27.8948507773637</v>
      </c>
      <c r="I4011">
        <v>5.0746072523460297</v>
      </c>
      <c r="J4011">
        <v>3.3853719338350299</v>
      </c>
      <c r="K4011">
        <v>19.3941630742877</v>
      </c>
      <c r="L4011">
        <v>15.376101119210301</v>
      </c>
      <c r="M4011">
        <v>31.587357512516299</v>
      </c>
      <c r="N4011">
        <v>0.51184524088984995</v>
      </c>
      <c r="O4011">
        <v>33.230769230769198</v>
      </c>
      <c r="P4011">
        <v>221.25205930807201</v>
      </c>
      <c r="Q4011">
        <v>0.14676457915052599</v>
      </c>
    </row>
    <row r="4012" spans="1:17" hidden="1" x14ac:dyDescent="0.3">
      <c r="A4012" t="s">
        <v>8258</v>
      </c>
      <c r="B4012" t="s">
        <v>8259</v>
      </c>
      <c r="C4012" t="str">
        <f>IFERROR(VLOOKUP(Table1[[#This Row],[Ticker]],[1]!Table2[[Symbol]:[Industry]],2,FALSE),"-")</f>
        <v>-</v>
      </c>
      <c r="D4012" t="s">
        <v>627</v>
      </c>
      <c r="E4012">
        <v>22.170940399999999</v>
      </c>
      <c r="F4012">
        <v>62.64</v>
      </c>
      <c r="G4012">
        <v>11.730514977821199</v>
      </c>
      <c r="H4012">
        <v>74.256557707864999</v>
      </c>
      <c r="I4012">
        <v>21.1801756920031</v>
      </c>
      <c r="J4012">
        <v>-3.6182324614733501</v>
      </c>
      <c r="K4012">
        <v>47.518885957765299</v>
      </c>
      <c r="L4012">
        <v>42.986816057452302</v>
      </c>
      <c r="M4012">
        <v>79.349886336150107</v>
      </c>
      <c r="N4012">
        <v>3.35405306092452</v>
      </c>
      <c r="O4012">
        <v>13.697318007662799</v>
      </c>
      <c r="P4012">
        <v>79.381443298969003</v>
      </c>
      <c r="Q4012">
        <v>8.5302565814424997E-2</v>
      </c>
    </row>
    <row r="4013" spans="1:17" hidden="1" x14ac:dyDescent="0.3">
      <c r="A4013" t="s">
        <v>8260</v>
      </c>
      <c r="B4013" t="s">
        <v>8261</v>
      </c>
      <c r="C4013" t="str">
        <f>IFERROR(VLOOKUP(Table1[[#This Row],[Ticker]],[1]!Table2[[Symbol]:[Industry]],2,FALSE),"-")</f>
        <v>-</v>
      </c>
      <c r="D4013" t="s">
        <v>138</v>
      </c>
      <c r="E4013">
        <v>22.130157480000001</v>
      </c>
      <c r="F4013">
        <v>18</v>
      </c>
      <c r="G4013">
        <v>-34.792692269663803</v>
      </c>
      <c r="H4013">
        <v>-2.61561679484742</v>
      </c>
      <c r="I4013">
        <v>-31.348459358797001</v>
      </c>
      <c r="J4013">
        <v>-4.05489256906018</v>
      </c>
      <c r="K4013">
        <v>17.950218552705401</v>
      </c>
      <c r="L4013">
        <v>18.297901003488601</v>
      </c>
      <c r="M4013">
        <v>62.208546625242299</v>
      </c>
      <c r="N4013">
        <v>0.72994711039344395</v>
      </c>
      <c r="O4013">
        <v>63.8888888888888</v>
      </c>
      <c r="P4013">
        <v>16.129032258064498</v>
      </c>
      <c r="Q4013">
        <v>7.7781224318355005E-2</v>
      </c>
    </row>
    <row r="4014" spans="1:17" hidden="1" x14ac:dyDescent="0.3">
      <c r="A4014" t="s">
        <v>8262</v>
      </c>
      <c r="B4014" t="s">
        <v>8263</v>
      </c>
      <c r="C4014" t="str">
        <f>IFERROR(VLOOKUP(Table1[[#This Row],[Ticker]],[1]!Table2[[Symbol]:[Industry]],2,FALSE),"-")</f>
        <v>-</v>
      </c>
      <c r="D4014" t="s">
        <v>1348</v>
      </c>
      <c r="E4014">
        <v>21.997200029999998</v>
      </c>
      <c r="F4014">
        <v>58.07</v>
      </c>
      <c r="G4014">
        <v>-19.508822308511199</v>
      </c>
      <c r="H4014">
        <v>-3.5437509436093899</v>
      </c>
      <c r="I4014">
        <v>-7.6655023955099999</v>
      </c>
      <c r="J4014">
        <v>-2.74269857816024</v>
      </c>
      <c r="K4014">
        <v>57.266653811764797</v>
      </c>
      <c r="L4014">
        <v>55.817256206678103</v>
      </c>
      <c r="M4014">
        <v>48.752273491280398</v>
      </c>
      <c r="N4014">
        <v>0.371894003919162</v>
      </c>
      <c r="O4014">
        <v>1.1710005166178701</v>
      </c>
      <c r="P4014">
        <v>10.085308056872</v>
      </c>
    </row>
    <row r="4015" spans="1:17" hidden="1" x14ac:dyDescent="0.3">
      <c r="A4015" t="s">
        <v>8264</v>
      </c>
      <c r="B4015" t="s">
        <v>8265</v>
      </c>
      <c r="C4015" t="str">
        <f>IFERROR(VLOOKUP(Table1[[#This Row],[Ticker]],[1]!Table2[[Symbol]:[Industry]],2,FALSE),"-")</f>
        <v>-</v>
      </c>
      <c r="D4015" t="s">
        <v>2332</v>
      </c>
      <c r="E4015">
        <v>21.929456640000001</v>
      </c>
      <c r="F4015">
        <v>22.57</v>
      </c>
      <c r="G4015">
        <v>42.601451022594198</v>
      </c>
      <c r="H4015">
        <v>7.4200202986066701</v>
      </c>
      <c r="I4015">
        <v>-4.3204162765866201</v>
      </c>
      <c r="J4015">
        <v>2.1685308473082499</v>
      </c>
      <c r="K4015">
        <v>21.7259970639644</v>
      </c>
      <c r="L4015">
        <v>19.451318504065199</v>
      </c>
      <c r="M4015">
        <v>45.222362756174299</v>
      </c>
      <c r="N4015">
        <v>0.649677444519284</v>
      </c>
      <c r="O4015">
        <v>23.172352680549398</v>
      </c>
      <c r="P4015">
        <v>77.716535433070803</v>
      </c>
      <c r="Q4015">
        <v>-4.0631139670459998E-3</v>
      </c>
    </row>
    <row r="4016" spans="1:17" hidden="1" x14ac:dyDescent="0.3">
      <c r="A4016" t="s">
        <v>8266</v>
      </c>
      <c r="B4016" t="s">
        <v>8267</v>
      </c>
      <c r="C4016" t="str">
        <f>IFERROR(VLOOKUP(Table1[[#This Row],[Ticker]],[1]!Table2[[Symbol]:[Industry]],2,FALSE),"-")</f>
        <v>-</v>
      </c>
      <c r="D4016" t="s">
        <v>627</v>
      </c>
      <c r="E4016">
        <v>21.909800430000001</v>
      </c>
      <c r="F4016">
        <v>3.57</v>
      </c>
      <c r="G4016">
        <v>-61.4198936023625</v>
      </c>
      <c r="H4016">
        <v>3.0540260622954301</v>
      </c>
      <c r="I4016">
        <v>-24.9660799085942</v>
      </c>
      <c r="J4016">
        <v>-0.58417673391918201</v>
      </c>
      <c r="K4016">
        <v>3.4929642904452698</v>
      </c>
      <c r="L4016">
        <v>4.0485736061867197</v>
      </c>
      <c r="M4016">
        <v>98.319246447464096</v>
      </c>
      <c r="N4016">
        <v>9.9326599326599305E-2</v>
      </c>
      <c r="O4016">
        <v>105.88235294117599</v>
      </c>
      <c r="P4016">
        <v>9.50920245398774</v>
      </c>
    </row>
    <row r="4017" spans="1:17" hidden="1" x14ac:dyDescent="0.3">
      <c r="A4017" t="s">
        <v>8268</v>
      </c>
      <c r="B4017" t="s">
        <v>8269</v>
      </c>
      <c r="C4017" t="str">
        <f>IFERROR(VLOOKUP(Table1[[#This Row],[Ticker]],[1]!Table2[[Symbol]:[Industry]],2,FALSE),"-")</f>
        <v>-</v>
      </c>
      <c r="D4017" t="s">
        <v>305</v>
      </c>
      <c r="E4017">
        <v>21.871680000000001</v>
      </c>
      <c r="F4017">
        <v>23.19</v>
      </c>
      <c r="G4017">
        <v>37.083948544029703</v>
      </c>
      <c r="H4017">
        <v>-3.1319120995004099</v>
      </c>
      <c r="I4017">
        <v>-17.0732374569283</v>
      </c>
      <c r="J4017">
        <v>-6.6630817258676496</v>
      </c>
      <c r="K4017">
        <v>24.4602092410571</v>
      </c>
      <c r="L4017">
        <v>22.316289844988798</v>
      </c>
      <c r="M4017">
        <v>39.694856444282898</v>
      </c>
      <c r="N4017">
        <v>0.59738057502673803</v>
      </c>
      <c r="O4017">
        <v>37.947391116860601</v>
      </c>
      <c r="P4017">
        <v>74.360902255639004</v>
      </c>
      <c r="Q4017">
        <v>0.116680585540215</v>
      </c>
    </row>
    <row r="4018" spans="1:17" hidden="1" x14ac:dyDescent="0.3">
      <c r="A4018" t="s">
        <v>8270</v>
      </c>
      <c r="B4018" t="s">
        <v>8271</v>
      </c>
      <c r="C4018" t="str">
        <f>IFERROR(VLOOKUP(Table1[[#This Row],[Ticker]],[1]!Table2[[Symbol]:[Industry]],2,FALSE),"-")</f>
        <v>-</v>
      </c>
      <c r="D4018" t="s">
        <v>627</v>
      </c>
      <c r="E4018">
        <v>21.774999999999999</v>
      </c>
      <c r="F4018">
        <v>13.65</v>
      </c>
      <c r="G4018">
        <v>-23.219576477626799</v>
      </c>
      <c r="H4018">
        <v>9.9392719639347895</v>
      </c>
      <c r="I4018">
        <v>26.8196343771199</v>
      </c>
      <c r="J4018">
        <v>9.9421390555545006</v>
      </c>
      <c r="K4018">
        <v>12.6044766129694</v>
      </c>
      <c r="L4018">
        <v>11.7149418075943</v>
      </c>
      <c r="M4018">
        <v>68.239293496362606</v>
      </c>
      <c r="N4018">
        <v>0.94117647058823495</v>
      </c>
      <c r="O4018">
        <v>12.8205128205128</v>
      </c>
      <c r="P4018">
        <v>60.588235294117602</v>
      </c>
      <c r="Q4018">
        <v>6.9785102115321004E-2</v>
      </c>
    </row>
    <row r="4019" spans="1:17" hidden="1" x14ac:dyDescent="0.3">
      <c r="A4019" t="s">
        <v>8272</v>
      </c>
      <c r="B4019" t="s">
        <v>8273</v>
      </c>
      <c r="C4019" t="str">
        <f>IFERROR(VLOOKUP(Table1[[#This Row],[Ticker]],[1]!Table2[[Symbol]:[Industry]],2,FALSE),"-")</f>
        <v>-</v>
      </c>
      <c r="D4019" t="s">
        <v>535</v>
      </c>
      <c r="E4019">
        <v>21.750579999999999</v>
      </c>
      <c r="F4019">
        <v>58</v>
      </c>
      <c r="G4019">
        <v>447.50722550119701</v>
      </c>
      <c r="H4019">
        <v>5.2628985207057797</v>
      </c>
      <c r="I4019">
        <v>65.012500262764306</v>
      </c>
      <c r="J4019">
        <v>3.8450634533332502</v>
      </c>
      <c r="K4019">
        <v>56.566982444746202</v>
      </c>
      <c r="L4019">
        <v>44.2686307365706</v>
      </c>
      <c r="M4019">
        <v>57.530412345223603</v>
      </c>
      <c r="N4019">
        <v>0.63486204600931995</v>
      </c>
      <c r="O4019">
        <v>34.275862068965502</v>
      </c>
      <c r="P4019">
        <v>476.54075546719599</v>
      </c>
    </row>
    <row r="4020" spans="1:17" hidden="1" x14ac:dyDescent="0.3">
      <c r="A4020" t="s">
        <v>8274</v>
      </c>
      <c r="B4020" t="s">
        <v>8275</v>
      </c>
      <c r="C4020" t="str">
        <f>IFERROR(VLOOKUP(Table1[[#This Row],[Ticker]],[1]!Table2[[Symbol]:[Industry]],2,FALSE),"-")</f>
        <v>-</v>
      </c>
      <c r="D4020" t="s">
        <v>46</v>
      </c>
      <c r="E4020">
        <v>21.7224</v>
      </c>
      <c r="F4020">
        <v>4.0599999999999996</v>
      </c>
      <c r="G4020">
        <v>-80.364146125193301</v>
      </c>
      <c r="H4020">
        <v>-43.0538456578211</v>
      </c>
      <c r="I4020">
        <v>-37.970667064557603</v>
      </c>
      <c r="J4020">
        <v>-40.014461591490303</v>
      </c>
      <c r="K4020">
        <v>6.1550736694091697</v>
      </c>
      <c r="L4020">
        <v>6.3573928820705303</v>
      </c>
      <c r="M4020">
        <v>17.6262911285916</v>
      </c>
      <c r="N4020">
        <v>1.70018681190099</v>
      </c>
      <c r="O4020">
        <v>148.27586206896501</v>
      </c>
      <c r="P4020">
        <v>6.8421052631578902</v>
      </c>
      <c r="Q4020">
        <v>-2.0345910164047999E-2</v>
      </c>
    </row>
    <row r="4021" spans="1:17" hidden="1" x14ac:dyDescent="0.3">
      <c r="A4021" t="s">
        <v>8276</v>
      </c>
      <c r="B4021" t="s">
        <v>8277</v>
      </c>
      <c r="C4021" t="str">
        <f>IFERROR(VLOOKUP(Table1[[#This Row],[Ticker]],[1]!Table2[[Symbol]:[Industry]],2,FALSE),"-")</f>
        <v>-</v>
      </c>
      <c r="D4021" t="s">
        <v>8278</v>
      </c>
      <c r="E4021">
        <v>21.551600000000001</v>
      </c>
      <c r="F4021">
        <v>35.5</v>
      </c>
      <c r="G4021">
        <v>-50.424141126317799</v>
      </c>
      <c r="H4021">
        <v>-10.444701673073499</v>
      </c>
      <c r="I4021">
        <v>-33.856691068913101</v>
      </c>
      <c r="J4021">
        <v>-3.1316022081739101</v>
      </c>
      <c r="K4021">
        <v>39.551521165381097</v>
      </c>
      <c r="M4021">
        <v>38.395524683572802</v>
      </c>
      <c r="O4021">
        <v>47.211267605633701</v>
      </c>
      <c r="P4021">
        <v>1.71919770773638</v>
      </c>
    </row>
    <row r="4022" spans="1:17" hidden="1" x14ac:dyDescent="0.3">
      <c r="A4022" t="s">
        <v>8279</v>
      </c>
      <c r="B4022" t="s">
        <v>8280</v>
      </c>
      <c r="C4022" t="str">
        <f>IFERROR(VLOOKUP(Table1[[#This Row],[Ticker]],[1]!Table2[[Symbol]:[Industry]],2,FALSE),"-")</f>
        <v>-</v>
      </c>
      <c r="D4022" t="s">
        <v>741</v>
      </c>
      <c r="E4022">
        <v>21.450464595</v>
      </c>
      <c r="F4022">
        <v>45.44</v>
      </c>
      <c r="G4022">
        <v>5.3248378636876303</v>
      </c>
      <c r="H4022">
        <v>8.0251937701282205</v>
      </c>
      <c r="I4022">
        <v>2.2813948388804399</v>
      </c>
      <c r="J4022">
        <v>1.6951528750193701</v>
      </c>
      <c r="K4022">
        <v>42.421421519292998</v>
      </c>
      <c r="L4022">
        <v>38.517960191878601</v>
      </c>
      <c r="M4022">
        <v>53.954400247966703</v>
      </c>
      <c r="N4022">
        <v>0.60358983470692196</v>
      </c>
      <c r="O4022">
        <v>2.8829225352112702</v>
      </c>
      <c r="P4022">
        <v>42.938030827304097</v>
      </c>
      <c r="Q4022">
        <v>5.7901449305412002E-2</v>
      </c>
    </row>
    <row r="4023" spans="1:17" hidden="1" x14ac:dyDescent="0.3">
      <c r="A4023" t="s">
        <v>8281</v>
      </c>
      <c r="B4023" t="s">
        <v>8282</v>
      </c>
      <c r="C4023" t="str">
        <f>IFERROR(VLOOKUP(Table1[[#This Row],[Ticker]],[1]!Table2[[Symbol]:[Industry]],2,FALSE),"-")</f>
        <v>-</v>
      </c>
      <c r="D4023" t="s">
        <v>750</v>
      </c>
      <c r="E4023">
        <v>21.423459999999999</v>
      </c>
      <c r="F4023">
        <v>8.65</v>
      </c>
      <c r="G4023">
        <v>96.815034002669407</v>
      </c>
      <c r="H4023">
        <v>-20.523049036518699</v>
      </c>
      <c r="I4023">
        <v>30.038038707550601</v>
      </c>
      <c r="J4023">
        <v>-11.018959342614799</v>
      </c>
      <c r="K4023">
        <v>9.0184082489955504</v>
      </c>
      <c r="L4023">
        <v>7.0344770121392797</v>
      </c>
      <c r="M4023">
        <v>27.052601591066601</v>
      </c>
      <c r="N4023">
        <v>0.95641344956413399</v>
      </c>
      <c r="O4023">
        <v>70.867052023121303</v>
      </c>
      <c r="P4023">
        <v>131.90348525469099</v>
      </c>
      <c r="Q4023">
        <v>-1.3127789055261E-2</v>
      </c>
    </row>
    <row r="4024" spans="1:17" hidden="1" x14ac:dyDescent="0.3">
      <c r="A4024" t="s">
        <v>8283</v>
      </c>
      <c r="B4024" t="s">
        <v>8284</v>
      </c>
      <c r="C4024" t="str">
        <f>IFERROR(VLOOKUP(Table1[[#This Row],[Ticker]],[1]!Table2[[Symbol]:[Industry]],2,FALSE),"-")</f>
        <v>-</v>
      </c>
      <c r="D4024" t="s">
        <v>5799</v>
      </c>
      <c r="E4024">
        <v>21.415272000000002</v>
      </c>
      <c r="F4024">
        <v>27.7</v>
      </c>
      <c r="G4024">
        <v>12.2930006462459</v>
      </c>
      <c r="H4024">
        <v>8.9534163061978909</v>
      </c>
      <c r="I4024">
        <v>7.9687027001013497</v>
      </c>
      <c r="J4024">
        <v>-2.5713778117231501</v>
      </c>
      <c r="K4024">
        <v>29.676629028337999</v>
      </c>
      <c r="L4024">
        <v>25.875273849306399</v>
      </c>
      <c r="M4024">
        <v>26.990215271050999</v>
      </c>
      <c r="N4024">
        <v>0.84035064666904402</v>
      </c>
      <c r="O4024">
        <v>26.353790613718399</v>
      </c>
      <c r="P4024">
        <v>87.796610169491501</v>
      </c>
      <c r="Q4024">
        <v>9.1751426418658993E-2</v>
      </c>
    </row>
    <row r="4025" spans="1:17" hidden="1" x14ac:dyDescent="0.3">
      <c r="A4025" t="s">
        <v>8285</v>
      </c>
      <c r="B4025" t="s">
        <v>8286</v>
      </c>
      <c r="C4025" t="str">
        <f>IFERROR(VLOOKUP(Table1[[#This Row],[Ticker]],[1]!Table2[[Symbol]:[Industry]],2,FALSE),"-")</f>
        <v>-</v>
      </c>
      <c r="D4025" t="s">
        <v>535</v>
      </c>
      <c r="E4025">
        <v>21.407923199999999</v>
      </c>
      <c r="F4025">
        <v>69.97</v>
      </c>
      <c r="G4025">
        <v>29.9891973067283</v>
      </c>
      <c r="H4025">
        <v>85.697338164206201</v>
      </c>
      <c r="I4025">
        <v>39.246842901466401</v>
      </c>
      <c r="J4025">
        <v>-23.220731355767899</v>
      </c>
      <c r="K4025">
        <v>59.090885101962101</v>
      </c>
      <c r="L4025">
        <v>47.892299804415899</v>
      </c>
      <c r="M4025">
        <v>50.399367817226398</v>
      </c>
      <c r="N4025">
        <v>1.86186957918406</v>
      </c>
      <c r="O4025">
        <v>38.859511219093903</v>
      </c>
      <c r="P4025">
        <v>91.698630136986296</v>
      </c>
    </row>
    <row r="4026" spans="1:17" hidden="1" x14ac:dyDescent="0.3">
      <c r="A4026" t="s">
        <v>8287</v>
      </c>
      <c r="B4026" t="s">
        <v>8288</v>
      </c>
      <c r="C4026" t="str">
        <f>IFERROR(VLOOKUP(Table1[[#This Row],[Ticker]],[1]!Table2[[Symbol]:[Industry]],2,FALSE),"-")</f>
        <v>-</v>
      </c>
      <c r="D4026" t="s">
        <v>51</v>
      </c>
      <c r="E4026">
        <v>21.3591357</v>
      </c>
      <c r="F4026">
        <v>61.92</v>
      </c>
      <c r="G4026">
        <v>117.26718602445401</v>
      </c>
      <c r="H4026">
        <v>68.242051792132102</v>
      </c>
      <c r="I4026">
        <v>32.647583086484197</v>
      </c>
      <c r="J4026">
        <v>33.955232614799698</v>
      </c>
      <c r="K4026">
        <v>45.823815954503402</v>
      </c>
      <c r="L4026">
        <v>39.315635897176101</v>
      </c>
      <c r="M4026">
        <v>94.118008569144905</v>
      </c>
      <c r="N4026">
        <v>3.6545869367216399</v>
      </c>
      <c r="O4026">
        <v>19.492894056847501</v>
      </c>
      <c r="P4026">
        <v>160.715789473684</v>
      </c>
      <c r="Q4026">
        <v>8.7024889217376999E-2</v>
      </c>
    </row>
    <row r="4027" spans="1:17" hidden="1" x14ac:dyDescent="0.3">
      <c r="A4027" t="s">
        <v>8289</v>
      </c>
      <c r="B4027" t="s">
        <v>8290</v>
      </c>
      <c r="C4027" t="str">
        <f>IFERROR(VLOOKUP(Table1[[#This Row],[Ticker]],[1]!Table2[[Symbol]:[Industry]],2,FALSE),"-")</f>
        <v>-</v>
      </c>
      <c r="E4027">
        <v>21.35</v>
      </c>
      <c r="F4027">
        <v>21.3</v>
      </c>
      <c r="G4027">
        <v>-45.471348718450798</v>
      </c>
      <c r="H4027">
        <v>16.609034272475999</v>
      </c>
      <c r="I4027">
        <v>-15.647898090412401</v>
      </c>
      <c r="J4027">
        <v>2.6078194547420899</v>
      </c>
      <c r="K4027">
        <v>19.601880284821299</v>
      </c>
      <c r="L4027">
        <v>20.6368194251008</v>
      </c>
      <c r="M4027">
        <v>63.093721053528697</v>
      </c>
      <c r="N4027">
        <v>0.77753722000525405</v>
      </c>
      <c r="O4027">
        <v>31.4553990610328</v>
      </c>
      <c r="P4027">
        <v>35.152284263959402</v>
      </c>
      <c r="Q4027">
        <v>7.3415704934363002E-2</v>
      </c>
    </row>
    <row r="4028" spans="1:17" hidden="1" x14ac:dyDescent="0.3">
      <c r="A4028" t="s">
        <v>8291</v>
      </c>
      <c r="B4028" t="s">
        <v>8292</v>
      </c>
      <c r="C4028" t="str">
        <f>IFERROR(VLOOKUP(Table1[[#This Row],[Ticker]],[1]!Table2[[Symbol]:[Industry]],2,FALSE),"-")</f>
        <v>-</v>
      </c>
      <c r="D4028" t="s">
        <v>1665</v>
      </c>
      <c r="E4028">
        <v>21.29665</v>
      </c>
      <c r="F4028">
        <v>32.64</v>
      </c>
      <c r="G4028">
        <v>1.52647003400105</v>
      </c>
      <c r="H4028">
        <v>-1.94597393770455</v>
      </c>
      <c r="I4028">
        <v>-7.48055401602433</v>
      </c>
      <c r="J4028">
        <v>-0.58417673391918201</v>
      </c>
      <c r="K4028">
        <v>32.5761181584827</v>
      </c>
      <c r="L4028">
        <v>30.466672073345599</v>
      </c>
      <c r="M4028">
        <v>1.5738798927461899</v>
      </c>
      <c r="O4028">
        <v>0.24509803921568499</v>
      </c>
      <c r="P4028">
        <v>94.285714285714207</v>
      </c>
    </row>
    <row r="4029" spans="1:17" hidden="1" x14ac:dyDescent="0.3">
      <c r="A4029" t="s">
        <v>8293</v>
      </c>
      <c r="B4029" t="s">
        <v>8294</v>
      </c>
      <c r="C4029" t="str">
        <f>IFERROR(VLOOKUP(Table1[[#This Row],[Ticker]],[1]!Table2[[Symbol]:[Industry]],2,FALSE),"-")</f>
        <v>-</v>
      </c>
      <c r="D4029" t="s">
        <v>750</v>
      </c>
      <c r="E4029">
        <v>21.172762351999999</v>
      </c>
      <c r="F4029">
        <v>9.89</v>
      </c>
      <c r="G4029">
        <v>-83.118952435822493</v>
      </c>
      <c r="H4029">
        <v>-1.8333613250919401</v>
      </c>
      <c r="I4029">
        <v>-51.604541447055801</v>
      </c>
      <c r="J4029">
        <v>2.78791628933664</v>
      </c>
      <c r="K4029">
        <v>8.9069165989286603</v>
      </c>
      <c r="L4029">
        <v>14.9329699667755</v>
      </c>
      <c r="M4029">
        <v>64.249965616762793</v>
      </c>
      <c r="N4029">
        <v>0.94372731866415505</v>
      </c>
      <c r="O4029">
        <v>359.04954499494397</v>
      </c>
      <c r="P4029">
        <v>32.396251673360098</v>
      </c>
      <c r="Q4029">
        <v>-6.3652617513130005E-2</v>
      </c>
    </row>
    <row r="4030" spans="1:17" hidden="1" x14ac:dyDescent="0.3">
      <c r="A4030" t="s">
        <v>8295</v>
      </c>
      <c r="B4030" t="s">
        <v>8296</v>
      </c>
      <c r="C4030" t="str">
        <f>IFERROR(VLOOKUP(Table1[[#This Row],[Ticker]],[1]!Table2[[Symbol]:[Industry]],2,FALSE),"-")</f>
        <v>-</v>
      </c>
      <c r="D4030" t="s">
        <v>1852</v>
      </c>
      <c r="E4030">
        <v>21.153551199999999</v>
      </c>
      <c r="F4030">
        <v>23.65</v>
      </c>
      <c r="G4030">
        <v>166.59147003400099</v>
      </c>
      <c r="H4030">
        <v>2.3595816178509899</v>
      </c>
      <c r="I4030">
        <v>35.9028034038272</v>
      </c>
      <c r="J4030">
        <v>9.2111449035077193</v>
      </c>
      <c r="K4030">
        <v>20.608377836046099</v>
      </c>
      <c r="L4030">
        <v>16.079520149758199</v>
      </c>
      <c r="M4030">
        <v>56.264584467661798</v>
      </c>
      <c r="N4030">
        <v>1.7434014656339001</v>
      </c>
      <c r="O4030">
        <v>7.6532769556025304</v>
      </c>
      <c r="P4030">
        <v>211.18421052631501</v>
      </c>
      <c r="Q4030">
        <v>6.0583421361181E-2</v>
      </c>
    </row>
    <row r="4031" spans="1:17" hidden="1" x14ac:dyDescent="0.3">
      <c r="A4031" t="s">
        <v>8297</v>
      </c>
      <c r="B4031" t="s">
        <v>8298</v>
      </c>
      <c r="C4031" t="str">
        <f>IFERROR(VLOOKUP(Table1[[#This Row],[Ticker]],[1]!Table2[[Symbol]:[Industry]],2,FALSE),"-")</f>
        <v>-</v>
      </c>
      <c r="D4031" t="s">
        <v>405</v>
      </c>
      <c r="E4031">
        <v>21.014026999999999</v>
      </c>
      <c r="F4031">
        <v>69.83</v>
      </c>
      <c r="G4031">
        <v>3.9759938435248601</v>
      </c>
      <c r="H4031">
        <v>20.821883205152499</v>
      </c>
      <c r="I4031">
        <v>28.9760914505306</v>
      </c>
      <c r="J4031">
        <v>-5.7173352822840204</v>
      </c>
      <c r="K4031">
        <v>60.810865925778202</v>
      </c>
      <c r="L4031">
        <v>54.149246982444801</v>
      </c>
      <c r="M4031">
        <v>39.107367350679503</v>
      </c>
      <c r="N4031">
        <v>2.6635201509817401</v>
      </c>
      <c r="O4031">
        <v>27.051410568523501</v>
      </c>
      <c r="P4031">
        <v>72.419753086419703</v>
      </c>
      <c r="Q4031">
        <v>0.124723414517679</v>
      </c>
    </row>
    <row r="4032" spans="1:17" hidden="1" x14ac:dyDescent="0.3">
      <c r="A4032" t="s">
        <v>8299</v>
      </c>
      <c r="B4032" t="s">
        <v>8300</v>
      </c>
      <c r="C4032" t="str">
        <f>IFERROR(VLOOKUP(Table1[[#This Row],[Ticker]],[1]!Table2[[Symbol]:[Industry]],2,FALSE),"-")</f>
        <v>-</v>
      </c>
      <c r="D4032" t="s">
        <v>741</v>
      </c>
      <c r="E4032">
        <v>20.996392725</v>
      </c>
      <c r="F4032">
        <v>133.71</v>
      </c>
      <c r="G4032">
        <v>17.001856665717899</v>
      </c>
      <c r="H4032">
        <v>2.12447616014278</v>
      </c>
      <c r="I4032">
        <v>10.5535171104507</v>
      </c>
      <c r="J4032">
        <v>-0.28997033681599299</v>
      </c>
      <c r="K4032">
        <v>128.136228412874</v>
      </c>
      <c r="L4032">
        <v>115.23751006482</v>
      </c>
      <c r="M4032">
        <v>31.0272649847048</v>
      </c>
      <c r="N4032">
        <v>0.91914849227116502</v>
      </c>
      <c r="O4032">
        <v>1.65283075312241</v>
      </c>
      <c r="P4032">
        <v>48.023912321487799</v>
      </c>
      <c r="Q4032">
        <v>7.1200898966220002E-3</v>
      </c>
    </row>
    <row r="4033" spans="1:17" hidden="1" x14ac:dyDescent="0.3">
      <c r="A4033" t="s">
        <v>8301</v>
      </c>
      <c r="B4033" t="s">
        <v>8302</v>
      </c>
      <c r="C4033" t="str">
        <f>IFERROR(VLOOKUP(Table1[[#This Row],[Ticker]],[1]!Table2[[Symbol]:[Industry]],2,FALSE),"-")</f>
        <v>-</v>
      </c>
      <c r="D4033" t="s">
        <v>138</v>
      </c>
      <c r="E4033">
        <v>20.8070621</v>
      </c>
      <c r="F4033">
        <v>39.57</v>
      </c>
      <c r="G4033">
        <v>107.20527600414999</v>
      </c>
      <c r="H4033">
        <v>-13.9237517154823</v>
      </c>
      <c r="I4033">
        <v>-4.49882206411952</v>
      </c>
      <c r="J4033">
        <v>-6.2746529243953697</v>
      </c>
      <c r="K4033">
        <v>44.128405895850896</v>
      </c>
      <c r="L4033">
        <v>38.347040924152502</v>
      </c>
      <c r="M4033">
        <v>41.675814960442402</v>
      </c>
      <c r="N4033">
        <v>1.73760190924353</v>
      </c>
      <c r="O4033">
        <v>69.8761688147586</v>
      </c>
      <c r="P4033">
        <v>163.79999999999899</v>
      </c>
      <c r="Q4033">
        <v>6.6361814531270005E-2</v>
      </c>
    </row>
    <row r="4034" spans="1:17" hidden="1" x14ac:dyDescent="0.3">
      <c r="A4034" t="s">
        <v>8303</v>
      </c>
      <c r="B4034" t="s">
        <v>8304</v>
      </c>
      <c r="C4034" t="str">
        <f>IFERROR(VLOOKUP(Table1[[#This Row],[Ticker]],[1]!Table2[[Symbol]:[Industry]],2,FALSE),"-")</f>
        <v>-</v>
      </c>
      <c r="D4034" t="s">
        <v>627</v>
      </c>
      <c r="E4034">
        <v>20.804210550000001</v>
      </c>
      <c r="F4034">
        <v>30.64</v>
      </c>
      <c r="G4034">
        <v>-8.8766672209009005</v>
      </c>
      <c r="H4034">
        <v>-3.1197593958069398</v>
      </c>
      <c r="I4034">
        <v>-1.65233668978777</v>
      </c>
      <c r="J4034">
        <v>-4.6664552149318403</v>
      </c>
      <c r="K4034">
        <v>30.128401604762502</v>
      </c>
      <c r="L4034">
        <v>28.719409556650898</v>
      </c>
      <c r="M4034">
        <v>43.0504825362557</v>
      </c>
      <c r="N4034">
        <v>0.36386935750221899</v>
      </c>
      <c r="O4034">
        <v>15.992167101827601</v>
      </c>
      <c r="P4034">
        <v>27.6666666666666</v>
      </c>
      <c r="Q4034">
        <v>-1.9019946090873999E-2</v>
      </c>
    </row>
    <row r="4035" spans="1:17" hidden="1" x14ac:dyDescent="0.3">
      <c r="A4035" t="s">
        <v>8305</v>
      </c>
      <c r="B4035" t="s">
        <v>8306</v>
      </c>
      <c r="C4035" t="str">
        <f>IFERROR(VLOOKUP(Table1[[#This Row],[Ticker]],[1]!Table2[[Symbol]:[Industry]],2,FALSE),"-")</f>
        <v>-</v>
      </c>
      <c r="D4035" t="s">
        <v>741</v>
      </c>
      <c r="E4035">
        <v>20.802747875000001</v>
      </c>
      <c r="F4035">
        <v>79.83</v>
      </c>
      <c r="G4035">
        <v>-19.331729773611901</v>
      </c>
      <c r="H4035">
        <v>-2.6588549603200899</v>
      </c>
      <c r="I4035">
        <v>1.75626949761546</v>
      </c>
      <c r="J4035">
        <v>-3.8648280749153399</v>
      </c>
      <c r="K4035">
        <v>83.080506760357693</v>
      </c>
      <c r="L4035">
        <v>79.357093184679599</v>
      </c>
      <c r="M4035">
        <v>59.256974662123497</v>
      </c>
      <c r="N4035">
        <v>0.563550123123155</v>
      </c>
      <c r="O4035">
        <v>18.2512839784542</v>
      </c>
      <c r="P4035">
        <v>20.5891238670694</v>
      </c>
    </row>
    <row r="4036" spans="1:17" hidden="1" x14ac:dyDescent="0.3">
      <c r="A4036" t="s">
        <v>8307</v>
      </c>
      <c r="B4036" t="s">
        <v>8308</v>
      </c>
      <c r="C4036" t="str">
        <f>IFERROR(VLOOKUP(Table1[[#This Row],[Ticker]],[1]!Table2[[Symbol]:[Industry]],2,FALSE),"-")</f>
        <v>-</v>
      </c>
      <c r="D4036" t="s">
        <v>276</v>
      </c>
      <c r="E4036">
        <v>20.760558</v>
      </c>
      <c r="F4036">
        <v>47.83</v>
      </c>
      <c r="G4036">
        <v>72.271183838714805</v>
      </c>
      <c r="H4036">
        <v>-2.26280562087286</v>
      </c>
      <c r="I4036">
        <v>8.2253154989252497</v>
      </c>
      <c r="J4036">
        <v>-1.58712658642655</v>
      </c>
      <c r="K4036">
        <v>48.352242556567496</v>
      </c>
      <c r="L4036">
        <v>38.474787144626703</v>
      </c>
      <c r="M4036">
        <v>39.662731542869899</v>
      </c>
      <c r="N4036">
        <v>0.407751365577045</v>
      </c>
      <c r="O4036">
        <v>17.4785699351871</v>
      </c>
      <c r="P4036">
        <v>101.38947368421</v>
      </c>
      <c r="Q4036">
        <v>0.10373877944108501</v>
      </c>
    </row>
    <row r="4037" spans="1:17" hidden="1" x14ac:dyDescent="0.3">
      <c r="A4037" t="s">
        <v>8309</v>
      </c>
      <c r="B4037" t="s">
        <v>8310</v>
      </c>
      <c r="C4037" t="str">
        <f>IFERROR(VLOOKUP(Table1[[#This Row],[Ticker]],[1]!Table2[[Symbol]:[Industry]],2,FALSE),"-")</f>
        <v>-</v>
      </c>
      <c r="D4037" t="s">
        <v>2943</v>
      </c>
      <c r="E4037">
        <v>20.725999999999999</v>
      </c>
      <c r="F4037">
        <v>48.25</v>
      </c>
      <c r="G4037">
        <v>167.16045407328801</v>
      </c>
      <c r="H4037">
        <v>6.3747848465161701</v>
      </c>
      <c r="I4037">
        <v>5.9097787763909899</v>
      </c>
      <c r="J4037">
        <v>24.229534145365399</v>
      </c>
      <c r="K4037">
        <v>44.430815900446099</v>
      </c>
      <c r="L4037">
        <v>35.755341385795198</v>
      </c>
      <c r="M4037">
        <v>71.671512809102495</v>
      </c>
      <c r="N4037">
        <v>0.51441595812456697</v>
      </c>
      <c r="O4037">
        <v>13.9896373056994</v>
      </c>
      <c r="P4037">
        <v>210.88917525773101</v>
      </c>
      <c r="Q4037">
        <v>0.17547477688280499</v>
      </c>
    </row>
    <row r="4038" spans="1:17" hidden="1" x14ac:dyDescent="0.3">
      <c r="A4038" t="s">
        <v>8311</v>
      </c>
      <c r="B4038" t="s">
        <v>8312</v>
      </c>
      <c r="C4038" t="str">
        <f>IFERROR(VLOOKUP(Table1[[#This Row],[Ticker]],[1]!Table2[[Symbol]:[Industry]],2,FALSE),"-")</f>
        <v>-</v>
      </c>
      <c r="D4038" t="s">
        <v>180</v>
      </c>
      <c r="E4038">
        <v>20.706</v>
      </c>
      <c r="F4038">
        <v>107.6</v>
      </c>
      <c r="G4038">
        <v>-34.398525568461501</v>
      </c>
      <c r="H4038">
        <v>55.067914951184299</v>
      </c>
      <c r="I4038">
        <v>18.753432286527602</v>
      </c>
      <c r="J4038">
        <v>3.4463744761663899</v>
      </c>
      <c r="K4038">
        <v>82.651848724384706</v>
      </c>
      <c r="L4038">
        <v>85.832183292056797</v>
      </c>
      <c r="M4038">
        <v>96.276216432199504</v>
      </c>
      <c r="N4038">
        <v>4.1158069631487999</v>
      </c>
      <c r="O4038">
        <v>16.728624535315902</v>
      </c>
      <c r="P4038">
        <v>88.079007166579203</v>
      </c>
      <c r="Q4038">
        <v>0.10045112682384399</v>
      </c>
    </row>
    <row r="4039" spans="1:17" hidden="1" x14ac:dyDescent="0.3">
      <c r="A4039" t="s">
        <v>8313</v>
      </c>
      <c r="B4039" t="s">
        <v>8314</v>
      </c>
      <c r="C4039" t="str">
        <f>IFERROR(VLOOKUP(Table1[[#This Row],[Ticker]],[1]!Table2[[Symbol]:[Industry]],2,FALSE),"-")</f>
        <v>-</v>
      </c>
      <c r="D4039" t="s">
        <v>535</v>
      </c>
      <c r="E4039">
        <v>20.68264692</v>
      </c>
      <c r="F4039">
        <v>1.91</v>
      </c>
      <c r="G4039">
        <v>-101.120355669845</v>
      </c>
      <c r="H4039">
        <v>-11.363014296448901</v>
      </c>
      <c r="I4039">
        <v>-49.054629605377102</v>
      </c>
      <c r="J4039">
        <v>-3.9334590305698902</v>
      </c>
      <c r="K4039">
        <v>2.1139785568969298</v>
      </c>
      <c r="L4039">
        <v>3.3554266371488901</v>
      </c>
      <c r="M4039">
        <v>64.754587480939804</v>
      </c>
      <c r="N4039">
        <v>1.5822255352167001</v>
      </c>
      <c r="O4039">
        <v>325.10495518130102</v>
      </c>
      <c r="P4039">
        <v>1.6350771410449301</v>
      </c>
      <c r="Q4039">
        <v>0.20595045173530299</v>
      </c>
    </row>
    <row r="4040" spans="1:17" hidden="1" x14ac:dyDescent="0.3">
      <c r="A4040" t="s">
        <v>8315</v>
      </c>
      <c r="B4040" t="s">
        <v>8316</v>
      </c>
      <c r="C4040" t="str">
        <f>IFERROR(VLOOKUP(Table1[[#This Row],[Ticker]],[1]!Table2[[Symbol]:[Industry]],2,FALSE),"-")</f>
        <v>-</v>
      </c>
      <c r="D4040" t="s">
        <v>5327</v>
      </c>
      <c r="E4040">
        <v>20.672000000000001</v>
      </c>
      <c r="F4040">
        <v>72</v>
      </c>
      <c r="G4040">
        <v>-83.920748011111698</v>
      </c>
      <c r="H4040">
        <v>-4.6486766404072597</v>
      </c>
      <c r="I4040">
        <v>-21.442059681034198</v>
      </c>
      <c r="J4040">
        <v>-3.93988143190575</v>
      </c>
      <c r="K4040">
        <v>72.784541426408197</v>
      </c>
      <c r="L4040">
        <v>84.483548458692695</v>
      </c>
      <c r="M4040">
        <v>58.972379478723298</v>
      </c>
      <c r="N4040">
        <v>0.60555972952667103</v>
      </c>
      <c r="O4040">
        <v>144.37499999999901</v>
      </c>
      <c r="P4040">
        <v>12.9411764705882</v>
      </c>
    </row>
    <row r="4041" spans="1:17" hidden="1" x14ac:dyDescent="0.3">
      <c r="A4041" t="s">
        <v>8317</v>
      </c>
      <c r="B4041" t="s">
        <v>8318</v>
      </c>
      <c r="C4041" t="str">
        <f>IFERROR(VLOOKUP(Table1[[#This Row],[Ticker]],[1]!Table2[[Symbol]:[Industry]],2,FALSE),"-")</f>
        <v>-</v>
      </c>
      <c r="D4041" t="s">
        <v>535</v>
      </c>
      <c r="E4041">
        <v>20.647500000000001</v>
      </c>
      <c r="F4041">
        <v>26.98</v>
      </c>
      <c r="G4041">
        <v>-39.3989784709823</v>
      </c>
      <c r="H4041">
        <v>-3.4417783886348698</v>
      </c>
      <c r="I4041">
        <v>-42.6601290677145</v>
      </c>
      <c r="J4041">
        <v>-7.4486127463372496</v>
      </c>
      <c r="K4041">
        <v>27.690195170177699</v>
      </c>
      <c r="L4041">
        <v>32.604692014452603</v>
      </c>
      <c r="M4041">
        <v>55.935759849162501</v>
      </c>
      <c r="N4041">
        <v>0.96076116092622799</v>
      </c>
      <c r="O4041">
        <v>118.680504077094</v>
      </c>
      <c r="P4041">
        <v>12.9342821264127</v>
      </c>
    </row>
    <row r="4042" spans="1:17" hidden="1" x14ac:dyDescent="0.3">
      <c r="A4042" t="s">
        <v>8319</v>
      </c>
      <c r="B4042" t="s">
        <v>8320</v>
      </c>
      <c r="C4042" t="str">
        <f>IFERROR(VLOOKUP(Table1[[#This Row],[Ticker]],[1]!Table2[[Symbol]:[Industry]],2,FALSE),"-")</f>
        <v>-</v>
      </c>
      <c r="D4042" t="s">
        <v>4764</v>
      </c>
      <c r="E4042">
        <v>20.607045899999999</v>
      </c>
      <c r="F4042">
        <v>32.96</v>
      </c>
      <c r="G4042">
        <v>-45.165845487627401</v>
      </c>
      <c r="H4042">
        <v>31.931226577537998</v>
      </c>
      <c r="I4042">
        <v>1.62183978680203</v>
      </c>
      <c r="J4042">
        <v>18.1515429918995</v>
      </c>
      <c r="K4042">
        <v>26.507797424329699</v>
      </c>
      <c r="L4042">
        <v>28.421465412061899</v>
      </c>
      <c r="M4042">
        <v>68.7527126017482</v>
      </c>
      <c r="N4042">
        <v>0.914280286219047</v>
      </c>
      <c r="O4042">
        <v>63.804611650485398</v>
      </c>
      <c r="P4042">
        <v>68.163265306122398</v>
      </c>
      <c r="Q4042">
        <v>0.103452895888828</v>
      </c>
    </row>
    <row r="4043" spans="1:17" hidden="1" x14ac:dyDescent="0.3">
      <c r="A4043" t="s">
        <v>8321</v>
      </c>
      <c r="B4043" t="s">
        <v>8322</v>
      </c>
      <c r="C4043" t="str">
        <f>IFERROR(VLOOKUP(Table1[[#This Row],[Ticker]],[1]!Table2[[Symbol]:[Industry]],2,FALSE),"-")</f>
        <v>-</v>
      </c>
      <c r="D4043" t="s">
        <v>489</v>
      </c>
      <c r="E4043">
        <v>20.587330000000001</v>
      </c>
      <c r="F4043">
        <v>69.97</v>
      </c>
      <c r="G4043">
        <v>175.18386133834801</v>
      </c>
      <c r="H4043">
        <v>24.087463504882201</v>
      </c>
      <c r="I4043">
        <v>77.154516297367707</v>
      </c>
      <c r="J4043">
        <v>6.7710658325909803</v>
      </c>
      <c r="K4043">
        <v>56.536643466844303</v>
      </c>
      <c r="L4043">
        <v>42.428704740237102</v>
      </c>
      <c r="M4043">
        <v>96.744460846615596</v>
      </c>
      <c r="N4043">
        <v>1.88995761738292</v>
      </c>
      <c r="O4043">
        <v>0</v>
      </c>
      <c r="P4043">
        <v>233.19047619047601</v>
      </c>
    </row>
    <row r="4044" spans="1:17" hidden="1" x14ac:dyDescent="0.3">
      <c r="A4044" t="s">
        <v>8323</v>
      </c>
      <c r="B4044" t="s">
        <v>8324</v>
      </c>
      <c r="C4044" t="str">
        <f>IFERROR(VLOOKUP(Table1[[#This Row],[Ticker]],[1]!Table2[[Symbol]:[Industry]],2,FALSE),"-")</f>
        <v>-</v>
      </c>
      <c r="D4044" t="s">
        <v>950</v>
      </c>
      <c r="E4044">
        <v>20.5500416</v>
      </c>
      <c r="F4044">
        <v>50.84</v>
      </c>
      <c r="G4044">
        <v>-23.1609768631251</v>
      </c>
      <c r="H4044">
        <v>33.694076759380302</v>
      </c>
      <c r="I4044">
        <v>-10.7860799085942</v>
      </c>
      <c r="J4044">
        <v>-16.961735727511901</v>
      </c>
      <c r="K4044">
        <v>48.0095506087223</v>
      </c>
      <c r="L4044">
        <v>44.852294047000697</v>
      </c>
      <c r="M4044">
        <v>57.130348799498996</v>
      </c>
      <c r="N4044">
        <v>2.9603319088137101</v>
      </c>
      <c r="O4044">
        <v>32.140047206923697</v>
      </c>
      <c r="P4044">
        <v>53.920678171359299</v>
      </c>
      <c r="Q4044">
        <v>5.2246444454905998E-2</v>
      </c>
    </row>
    <row r="4045" spans="1:17" hidden="1" x14ac:dyDescent="0.3">
      <c r="A4045" t="s">
        <v>8325</v>
      </c>
      <c r="B4045" t="s">
        <v>8326</v>
      </c>
      <c r="C4045" t="str">
        <f>IFERROR(VLOOKUP(Table1[[#This Row],[Ticker]],[1]!Table2[[Symbol]:[Industry]],2,FALSE),"-")</f>
        <v>-</v>
      </c>
      <c r="D4045" t="s">
        <v>1537</v>
      </c>
      <c r="E4045">
        <v>20.5</v>
      </c>
      <c r="F4045">
        <v>2.25</v>
      </c>
      <c r="G4045">
        <v>6.5086387086998503</v>
      </c>
      <c r="H4045">
        <v>5.0192001916486797</v>
      </c>
      <c r="I4045">
        <v>2.91853547602109</v>
      </c>
      <c r="J4045">
        <v>6.9158232660808103</v>
      </c>
      <c r="K4045">
        <v>1.9626352946969501</v>
      </c>
      <c r="L4045">
        <v>1.8404920627117201</v>
      </c>
      <c r="M4045">
        <v>65.581570398678906</v>
      </c>
      <c r="N4045">
        <v>0.92829573281093902</v>
      </c>
      <c r="O4045">
        <v>16.4444444444444</v>
      </c>
      <c r="P4045">
        <v>56.25</v>
      </c>
      <c r="Q4045">
        <v>0.14930054825696201</v>
      </c>
    </row>
    <row r="4046" spans="1:17" hidden="1" x14ac:dyDescent="0.3">
      <c r="A4046" t="s">
        <v>8327</v>
      </c>
      <c r="B4046" t="s">
        <v>8328</v>
      </c>
      <c r="C4046" t="str">
        <f>IFERROR(VLOOKUP(Table1[[#This Row],[Ticker]],[1]!Table2[[Symbol]:[Industry]],2,FALSE),"-")</f>
        <v>-</v>
      </c>
      <c r="D4046" t="s">
        <v>627</v>
      </c>
      <c r="E4046">
        <v>20.453086750000001</v>
      </c>
      <c r="F4046">
        <v>55.4</v>
      </c>
      <c r="G4046">
        <v>14.5641890594028</v>
      </c>
      <c r="H4046">
        <v>30.576753335022701</v>
      </c>
      <c r="I4046">
        <v>16.581206371396298</v>
      </c>
      <c r="J4046">
        <v>-19.100107421454101</v>
      </c>
      <c r="K4046">
        <v>53.077920288314203</v>
      </c>
      <c r="L4046">
        <v>45.595742809630501</v>
      </c>
      <c r="M4046">
        <v>45.988774692440401</v>
      </c>
      <c r="N4046">
        <v>2.0090846572548502</v>
      </c>
      <c r="O4046">
        <v>49.801444043321297</v>
      </c>
      <c r="P4046">
        <v>58.059914407988501</v>
      </c>
      <c r="Q4046">
        <v>8.5527566930255997E-2</v>
      </c>
    </row>
    <row r="4047" spans="1:17" hidden="1" x14ac:dyDescent="0.3">
      <c r="A4047" t="s">
        <v>8329</v>
      </c>
      <c r="B4047" t="s">
        <v>8330</v>
      </c>
      <c r="C4047" t="str">
        <f>IFERROR(VLOOKUP(Table1[[#This Row],[Ticker]],[1]!Table2[[Symbol]:[Industry]],2,FALSE),"-")</f>
        <v>-</v>
      </c>
      <c r="D4047" t="s">
        <v>535</v>
      </c>
      <c r="E4047">
        <v>20.390999999999998</v>
      </c>
      <c r="F4047">
        <v>71.900000000000006</v>
      </c>
      <c r="G4047">
        <v>70.080288920735995</v>
      </c>
      <c r="H4047">
        <v>38.927041935311301</v>
      </c>
      <c r="I4047">
        <v>-15.709250410545501</v>
      </c>
      <c r="J4047">
        <v>18.523355559320201</v>
      </c>
      <c r="K4047">
        <v>56.798253235009099</v>
      </c>
      <c r="L4047">
        <v>55.135144356120797</v>
      </c>
      <c r="M4047">
        <v>72.153789531181005</v>
      </c>
      <c r="N4047">
        <v>3.1989190733195998</v>
      </c>
      <c r="O4047">
        <v>42.559109874826099</v>
      </c>
      <c r="P4047">
        <v>108.104196816208</v>
      </c>
    </row>
    <row r="4048" spans="1:17" hidden="1" x14ac:dyDescent="0.3">
      <c r="A4048" t="s">
        <v>8331</v>
      </c>
      <c r="B4048" t="s">
        <v>8332</v>
      </c>
      <c r="C4048" t="str">
        <f>IFERROR(VLOOKUP(Table1[[#This Row],[Ticker]],[1]!Table2[[Symbol]:[Industry]],2,FALSE),"-")</f>
        <v>-</v>
      </c>
      <c r="D4048" t="s">
        <v>46</v>
      </c>
      <c r="E4048">
        <v>20.368005</v>
      </c>
      <c r="F4048">
        <v>30.35</v>
      </c>
      <c r="G4048">
        <v>228.02529356341199</v>
      </c>
      <c r="H4048">
        <v>77.045622700950801</v>
      </c>
      <c r="I4048">
        <v>-26.973122162115398</v>
      </c>
      <c r="J4048">
        <v>20.668195182589301</v>
      </c>
      <c r="K4048">
        <v>23.701591780798999</v>
      </c>
      <c r="L4048">
        <v>20.045718003687</v>
      </c>
      <c r="M4048">
        <v>94.525428631146795</v>
      </c>
      <c r="N4048">
        <v>0.96796536796536703</v>
      </c>
      <c r="O4048">
        <v>31.466227347611198</v>
      </c>
      <c r="P4048">
        <v>257.05882352941097</v>
      </c>
      <c r="Q4048">
        <v>0.24222837159573801</v>
      </c>
    </row>
    <row r="4049" spans="1:17" hidden="1" x14ac:dyDescent="0.3">
      <c r="A4049" t="s">
        <v>8333</v>
      </c>
      <c r="B4049" t="s">
        <v>8334</v>
      </c>
      <c r="C4049" t="str">
        <f>IFERROR(VLOOKUP(Table1[[#This Row],[Ticker]],[1]!Table2[[Symbol]:[Industry]],2,FALSE),"-")</f>
        <v>-</v>
      </c>
      <c r="D4049" t="s">
        <v>21</v>
      </c>
      <c r="E4049">
        <v>20.310880099999999</v>
      </c>
      <c r="F4049">
        <v>7.43</v>
      </c>
      <c r="G4049">
        <v>144.128234739883</v>
      </c>
      <c r="H4049">
        <v>-14.9361700161359</v>
      </c>
      <c r="I4049">
        <v>50.115976984184599</v>
      </c>
      <c r="J4049">
        <v>-5.6643906376624997</v>
      </c>
      <c r="K4049">
        <v>7.6711196843693203</v>
      </c>
      <c r="L4049">
        <v>6.0639967390702001</v>
      </c>
      <c r="M4049">
        <v>27.3979915927139</v>
      </c>
      <c r="N4049">
        <v>1.4727329510826199</v>
      </c>
      <c r="O4049">
        <v>56.5275908479138</v>
      </c>
      <c r="P4049">
        <v>185.76923076923001</v>
      </c>
      <c r="Q4049">
        <v>0.13269793519406101</v>
      </c>
    </row>
    <row r="4050" spans="1:17" hidden="1" x14ac:dyDescent="0.3">
      <c r="A4050" t="s">
        <v>8335</v>
      </c>
      <c r="B4050" t="s">
        <v>8336</v>
      </c>
      <c r="C4050" t="str">
        <f>IFERROR(VLOOKUP(Table1[[#This Row],[Ticker]],[1]!Table2[[Symbol]:[Industry]],2,FALSE),"-")</f>
        <v>-</v>
      </c>
      <c r="D4050" t="s">
        <v>405</v>
      </c>
      <c r="E4050">
        <v>20.277985922999999</v>
      </c>
      <c r="F4050">
        <v>17.64</v>
      </c>
      <c r="G4050">
        <v>99.463879360425906</v>
      </c>
      <c r="H4050">
        <v>-16.637917065666599</v>
      </c>
      <c r="I4050">
        <v>-44.410524353038703</v>
      </c>
      <c r="J4050">
        <v>-10.808615636662299</v>
      </c>
      <c r="K4050">
        <v>20.512406982732699</v>
      </c>
      <c r="L4050">
        <v>17.905498443873299</v>
      </c>
      <c r="M4050">
        <v>36.0205008002442</v>
      </c>
      <c r="N4050">
        <v>0.23148991214907599</v>
      </c>
      <c r="O4050">
        <v>69.784580498866205</v>
      </c>
      <c r="P4050">
        <v>227.881040892193</v>
      </c>
      <c r="Q4050">
        <v>0.15098970540011</v>
      </c>
    </row>
    <row r="4051" spans="1:17" hidden="1" x14ac:dyDescent="0.3">
      <c r="A4051" t="s">
        <v>8337</v>
      </c>
      <c r="B4051" t="s">
        <v>8338</v>
      </c>
      <c r="C4051" t="str">
        <f>IFERROR(VLOOKUP(Table1[[#This Row],[Ticker]],[1]!Table2[[Symbol]:[Industry]],2,FALSE),"-")</f>
        <v>-</v>
      </c>
      <c r="D4051" t="s">
        <v>5125</v>
      </c>
      <c r="E4051">
        <v>20.236754999999999</v>
      </c>
      <c r="F4051">
        <v>39.9</v>
      </c>
      <c r="G4051">
        <v>3.2608997422238599</v>
      </c>
      <c r="H4051">
        <v>-7.8422003527988897</v>
      </c>
      <c r="I4051">
        <v>12.494771954857001</v>
      </c>
      <c r="J4051">
        <v>-0.83417673391918501</v>
      </c>
      <c r="K4051">
        <v>39.1201191315578</v>
      </c>
      <c r="L4051">
        <v>36.125110600707501</v>
      </c>
      <c r="M4051">
        <v>45.622653689363297</v>
      </c>
      <c r="N4051">
        <v>1.1270429342900601</v>
      </c>
      <c r="O4051">
        <v>15.9398496240601</v>
      </c>
      <c r="P4051">
        <v>50.452488687782797</v>
      </c>
      <c r="Q4051">
        <v>4.0626949459208E-2</v>
      </c>
    </row>
    <row r="4052" spans="1:17" hidden="1" x14ac:dyDescent="0.3">
      <c r="A4052" t="s">
        <v>8339</v>
      </c>
      <c r="B4052" t="s">
        <v>8340</v>
      </c>
      <c r="C4052" t="str">
        <f>IFERROR(VLOOKUP(Table1[[#This Row],[Ticker]],[1]!Table2[[Symbol]:[Industry]],2,FALSE),"-")</f>
        <v>-</v>
      </c>
      <c r="D4052" t="s">
        <v>627</v>
      </c>
      <c r="E4052">
        <v>20.212</v>
      </c>
      <c r="F4052">
        <v>12.24</v>
      </c>
      <c r="G4052">
        <v>10.852184319715301</v>
      </c>
      <c r="H4052">
        <v>14.689540080986999</v>
      </c>
      <c r="I4052">
        <v>48.163841351248202</v>
      </c>
      <c r="J4052">
        <v>2.55631913384941</v>
      </c>
      <c r="K4052">
        <v>11.1346916044644</v>
      </c>
      <c r="L4052">
        <v>10.074197295192601</v>
      </c>
      <c r="M4052">
        <v>72.034182169258798</v>
      </c>
      <c r="N4052">
        <v>1.63798751294901</v>
      </c>
      <c r="O4052">
        <v>17.401960784313701</v>
      </c>
      <c r="P4052">
        <v>98.058252427184399</v>
      </c>
      <c r="Q4052">
        <v>8.3657933724053002E-2</v>
      </c>
    </row>
    <row r="4053" spans="1:17" hidden="1" x14ac:dyDescent="0.3">
      <c r="A4053" t="s">
        <v>8341</v>
      </c>
      <c r="B4053" t="s">
        <v>8342</v>
      </c>
      <c r="C4053" t="str">
        <f>IFERROR(VLOOKUP(Table1[[#This Row],[Ticker]],[1]!Table2[[Symbol]:[Industry]],2,FALSE),"-")</f>
        <v>-</v>
      </c>
      <c r="D4053" t="s">
        <v>741</v>
      </c>
      <c r="E4053">
        <v>20.204048429</v>
      </c>
      <c r="F4053">
        <v>202.26</v>
      </c>
      <c r="G4053">
        <v>-28.6314450814121</v>
      </c>
      <c r="K4053">
        <v>199.64482088527899</v>
      </c>
      <c r="L4053">
        <v>192.56798235863999</v>
      </c>
      <c r="M4053">
        <v>61.144137814655998</v>
      </c>
      <c r="N4053">
        <v>1</v>
      </c>
      <c r="O4053">
        <v>3.8267576386828899</v>
      </c>
      <c r="P4053">
        <v>3.60618789058497</v>
      </c>
      <c r="Q4053">
        <v>-1.293132028575E-3</v>
      </c>
    </row>
    <row r="4054" spans="1:17" hidden="1" x14ac:dyDescent="0.3">
      <c r="A4054" t="s">
        <v>8343</v>
      </c>
      <c r="B4054" t="s">
        <v>8344</v>
      </c>
      <c r="C4054" t="str">
        <f>IFERROR(VLOOKUP(Table1[[#This Row],[Ticker]],[1]!Table2[[Symbol]:[Industry]],2,FALSE),"-")</f>
        <v>-</v>
      </c>
      <c r="D4054" t="s">
        <v>405</v>
      </c>
      <c r="E4054">
        <v>20.193390000000001</v>
      </c>
      <c r="F4054">
        <v>38.99</v>
      </c>
      <c r="G4054">
        <v>-15.2937400010047</v>
      </c>
      <c r="H4054">
        <v>-25.969215773008099</v>
      </c>
      <c r="I4054">
        <v>-46.100122461785702</v>
      </c>
      <c r="J4054">
        <v>-10.341435182277101</v>
      </c>
      <c r="K4054">
        <v>47.676399924728898</v>
      </c>
      <c r="L4054">
        <v>49.971893545853497</v>
      </c>
      <c r="M4054">
        <v>29.255525204091398</v>
      </c>
      <c r="N4054">
        <v>1.39910812631669</v>
      </c>
      <c r="O4054">
        <v>181.27725057707099</v>
      </c>
      <c r="P4054">
        <v>13.739789964994101</v>
      </c>
    </row>
    <row r="4055" spans="1:17" hidden="1" x14ac:dyDescent="0.3">
      <c r="A4055" t="s">
        <v>8345</v>
      </c>
      <c r="B4055" t="s">
        <v>8346</v>
      </c>
      <c r="C4055" t="str">
        <f>IFERROR(VLOOKUP(Table1[[#This Row],[Ticker]],[1]!Table2[[Symbol]:[Industry]],2,FALSE),"-")</f>
        <v>-</v>
      </c>
      <c r="D4055" t="s">
        <v>305</v>
      </c>
      <c r="E4055">
        <v>20.181576205999999</v>
      </c>
      <c r="F4055">
        <v>9.09</v>
      </c>
      <c r="G4055">
        <v>-27.3556776170056</v>
      </c>
      <c r="H4055">
        <v>2.3913754598857899</v>
      </c>
      <c r="I4055">
        <v>-41.891545747103599</v>
      </c>
      <c r="J4055">
        <v>-3.4989749401972001</v>
      </c>
      <c r="K4055">
        <v>8.5017659285310199</v>
      </c>
      <c r="L4055">
        <v>9.4390518728380801</v>
      </c>
      <c r="M4055">
        <v>69.111828696573696</v>
      </c>
      <c r="N4055">
        <v>1.06990164659304</v>
      </c>
      <c r="O4055">
        <v>56.215621562156201</v>
      </c>
      <c r="P4055">
        <v>24.862637362637301</v>
      </c>
      <c r="Q4055">
        <v>6.7750501646525005E-2</v>
      </c>
    </row>
    <row r="4056" spans="1:17" hidden="1" x14ac:dyDescent="0.3">
      <c r="A4056" t="s">
        <v>8347</v>
      </c>
      <c r="B4056" t="s">
        <v>8348</v>
      </c>
      <c r="C4056" t="str">
        <f>IFERROR(VLOOKUP(Table1[[#This Row],[Ticker]],[1]!Table2[[Symbol]:[Industry]],2,FALSE),"-")</f>
        <v>-</v>
      </c>
      <c r="D4056" t="s">
        <v>405</v>
      </c>
      <c r="E4056">
        <v>20.17353</v>
      </c>
      <c r="F4056">
        <v>22.19</v>
      </c>
      <c r="G4056">
        <v>59.017317491628098</v>
      </c>
      <c r="H4056">
        <v>13.762838322831801</v>
      </c>
      <c r="I4056">
        <v>14.8431570391968</v>
      </c>
      <c r="J4056">
        <v>13.7478946560213</v>
      </c>
      <c r="K4056">
        <v>18.971094002171601</v>
      </c>
      <c r="L4056">
        <v>18.155728012504301</v>
      </c>
      <c r="M4056">
        <v>67.354586380002303</v>
      </c>
      <c r="N4056">
        <v>3.1285453587788599</v>
      </c>
      <c r="O4056">
        <v>1.7575484452455801</v>
      </c>
      <c r="P4056">
        <v>88.0508474576271</v>
      </c>
      <c r="Q4056">
        <v>5.1621757246764002E-2</v>
      </c>
    </row>
    <row r="4057" spans="1:17" hidden="1" x14ac:dyDescent="0.3">
      <c r="A4057" t="s">
        <v>8349</v>
      </c>
      <c r="B4057" t="s">
        <v>8350</v>
      </c>
      <c r="C4057" t="str">
        <f>IFERROR(VLOOKUP(Table1[[#This Row],[Ticker]],[1]!Table2[[Symbol]:[Industry]],2,FALSE),"-")</f>
        <v>-</v>
      </c>
      <c r="D4057" t="s">
        <v>72</v>
      </c>
      <c r="E4057">
        <v>20.12592699</v>
      </c>
      <c r="F4057">
        <v>6.04</v>
      </c>
      <c r="G4057">
        <v>-90.682499360127593</v>
      </c>
      <c r="H4057">
        <v>-7.1757679155175396</v>
      </c>
      <c r="I4057">
        <v>-45.4294539374511</v>
      </c>
      <c r="J4057">
        <v>-6.2624101724049703</v>
      </c>
      <c r="K4057">
        <v>6.2774601433019201</v>
      </c>
      <c r="L4057">
        <v>8.0210050426052906</v>
      </c>
      <c r="M4057">
        <v>44.058854444977598</v>
      </c>
      <c r="N4057">
        <v>0.43305185345369102</v>
      </c>
      <c r="O4057">
        <v>207.78145695364199</v>
      </c>
      <c r="P4057">
        <v>305.64137004701098</v>
      </c>
      <c r="Q4057">
        <v>8.3442326086027002E-2</v>
      </c>
    </row>
    <row r="4058" spans="1:17" hidden="1" x14ac:dyDescent="0.3">
      <c r="A4058" t="s">
        <v>8351</v>
      </c>
      <c r="B4058" t="s">
        <v>8352</v>
      </c>
      <c r="C4058" t="str">
        <f>IFERROR(VLOOKUP(Table1[[#This Row],[Ticker]],[1]!Table2[[Symbol]:[Industry]],2,FALSE),"-")</f>
        <v>-</v>
      </c>
      <c r="D4058" t="s">
        <v>573</v>
      </c>
      <c r="E4058">
        <v>20.125284000000001</v>
      </c>
      <c r="F4058">
        <v>9.56</v>
      </c>
      <c r="G4058">
        <v>-11.0088386079742</v>
      </c>
      <c r="H4058">
        <v>-7.6312531255218197</v>
      </c>
      <c r="I4058">
        <v>7.0339200914057098</v>
      </c>
      <c r="J4058">
        <v>-5.5944016827944401</v>
      </c>
      <c r="K4058">
        <v>7.91746708844755</v>
      </c>
      <c r="L4058">
        <v>8.3420188816637904</v>
      </c>
      <c r="M4058">
        <v>24.755933698880799</v>
      </c>
      <c r="N4058">
        <v>2.8516688735001501</v>
      </c>
      <c r="O4058">
        <v>24.476987447698701</v>
      </c>
      <c r="P4058">
        <v>69.203539823008796</v>
      </c>
      <c r="Q4058">
        <v>-8.8135987370399995E-4</v>
      </c>
    </row>
    <row r="4059" spans="1:17" hidden="1" x14ac:dyDescent="0.3">
      <c r="A4059" t="s">
        <v>8353</v>
      </c>
      <c r="B4059" t="s">
        <v>8354</v>
      </c>
      <c r="C4059" t="str">
        <f>IFERROR(VLOOKUP(Table1[[#This Row],[Ticker]],[1]!Table2[[Symbol]:[Industry]],2,FALSE),"-")</f>
        <v>-</v>
      </c>
      <c r="D4059" t="s">
        <v>204</v>
      </c>
      <c r="E4059">
        <v>20.077996500000001</v>
      </c>
      <c r="F4059">
        <v>12.24</v>
      </c>
      <c r="G4059">
        <v>22.077581145112099</v>
      </c>
      <c r="H4059">
        <v>-15.3809775687866</v>
      </c>
      <c r="I4059">
        <v>9.9339200914057102</v>
      </c>
      <c r="J4059">
        <v>-18.940341117480799</v>
      </c>
      <c r="K4059">
        <v>13.031261152671901</v>
      </c>
      <c r="L4059">
        <v>11.508693814538599</v>
      </c>
      <c r="M4059">
        <v>29.9275180291928</v>
      </c>
      <c r="N4059">
        <v>0.55236970757892301</v>
      </c>
      <c r="O4059">
        <v>47.058823529411697</v>
      </c>
      <c r="P4059">
        <v>68.827586206896498</v>
      </c>
      <c r="Q4059">
        <v>6.0222800964960001E-2</v>
      </c>
    </row>
    <row r="4060" spans="1:17" hidden="1" x14ac:dyDescent="0.3">
      <c r="A4060" t="s">
        <v>8355</v>
      </c>
      <c r="B4060" t="s">
        <v>8356</v>
      </c>
      <c r="C4060" t="str">
        <f>IFERROR(VLOOKUP(Table1[[#This Row],[Ticker]],[1]!Table2[[Symbol]:[Industry]],2,FALSE),"-")</f>
        <v>-</v>
      </c>
      <c r="D4060" t="s">
        <v>706</v>
      </c>
      <c r="E4060">
        <v>20.0655</v>
      </c>
      <c r="F4060">
        <v>10.01</v>
      </c>
      <c r="G4060">
        <v>7.3424918323661803</v>
      </c>
      <c r="H4060">
        <v>-3.8858381472099</v>
      </c>
      <c r="I4060">
        <v>-28.840348914442199</v>
      </c>
      <c r="J4060">
        <v>-4.7547928476632597</v>
      </c>
      <c r="K4060">
        <v>10.3451513193962</v>
      </c>
      <c r="L4060">
        <v>10.4536866393215</v>
      </c>
      <c r="M4060">
        <v>58.104052298730302</v>
      </c>
      <c r="N4060">
        <v>0.65832477411894896</v>
      </c>
      <c r="O4060">
        <v>59.640359640359598</v>
      </c>
      <c r="P4060">
        <v>57.389937106918197</v>
      </c>
      <c r="Q4060">
        <v>8.5369222168192996E-2</v>
      </c>
    </row>
    <row r="4061" spans="1:17" hidden="1" x14ac:dyDescent="0.3">
      <c r="A4061" t="s">
        <v>8357</v>
      </c>
      <c r="B4061" t="s">
        <v>8358</v>
      </c>
      <c r="C4061" t="str">
        <f>IFERROR(VLOOKUP(Table1[[#This Row],[Ticker]],[1]!Table2[[Symbol]:[Industry]],2,FALSE),"-")</f>
        <v>-</v>
      </c>
      <c r="D4061" t="s">
        <v>1484</v>
      </c>
      <c r="E4061">
        <v>20.064599999999999</v>
      </c>
      <c r="F4061">
        <v>29.84</v>
      </c>
      <c r="G4061">
        <v>46.392689904665303</v>
      </c>
      <c r="H4061">
        <v>-22.266401174019599</v>
      </c>
      <c r="I4061">
        <v>10.534744493713999</v>
      </c>
      <c r="J4061">
        <v>-10.296733466142999</v>
      </c>
      <c r="K4061">
        <v>29.966820850359898</v>
      </c>
      <c r="L4061">
        <v>25.239061341783898</v>
      </c>
      <c r="M4061">
        <v>0.37564970004578402</v>
      </c>
      <c r="N4061">
        <v>0.22528313437404299</v>
      </c>
      <c r="O4061">
        <v>35.053619302949002</v>
      </c>
      <c r="P4061">
        <v>75.426219870664198</v>
      </c>
    </row>
    <row r="4062" spans="1:17" hidden="1" x14ac:dyDescent="0.3">
      <c r="A4062" t="s">
        <v>8359</v>
      </c>
      <c r="B4062" t="s">
        <v>8360</v>
      </c>
      <c r="C4062" t="str">
        <f>IFERROR(VLOOKUP(Table1[[#This Row],[Ticker]],[1]!Table2[[Symbol]:[Industry]],2,FALSE),"-")</f>
        <v>-</v>
      </c>
      <c r="D4062" t="s">
        <v>405</v>
      </c>
      <c r="E4062">
        <v>20.058599999999998</v>
      </c>
      <c r="F4062">
        <v>21.89</v>
      </c>
      <c r="G4062">
        <v>-13.519018092648</v>
      </c>
      <c r="H4062">
        <v>-4.47051811722769</v>
      </c>
      <c r="I4062">
        <v>-8.2279846704990494</v>
      </c>
      <c r="J4062">
        <v>4.1896926128144996</v>
      </c>
      <c r="K4062">
        <v>20.757100919454299</v>
      </c>
      <c r="L4062">
        <v>18.686349402670999</v>
      </c>
      <c r="M4062">
        <v>49.177432431007503</v>
      </c>
      <c r="N4062">
        <v>7.9297527339330903E-2</v>
      </c>
      <c r="O4062">
        <v>26.9072635906806</v>
      </c>
      <c r="P4062">
        <v>68.774094063222805</v>
      </c>
      <c r="Q4062">
        <v>9.4312125332825E-2</v>
      </c>
    </row>
    <row r="4063" spans="1:17" hidden="1" x14ac:dyDescent="0.3">
      <c r="A4063" t="s">
        <v>8361</v>
      </c>
      <c r="B4063" t="s">
        <v>8362</v>
      </c>
      <c r="C4063" t="str">
        <f>IFERROR(VLOOKUP(Table1[[#This Row],[Ticker]],[1]!Table2[[Symbol]:[Industry]],2,FALSE),"-")</f>
        <v>-</v>
      </c>
      <c r="D4063" t="s">
        <v>535</v>
      </c>
      <c r="E4063">
        <v>20.04</v>
      </c>
      <c r="F4063">
        <v>8.1</v>
      </c>
      <c r="G4063">
        <v>-69.254932180021001</v>
      </c>
      <c r="H4063">
        <v>9.6402329588471591</v>
      </c>
      <c r="I4063">
        <v>-50.822244292155901</v>
      </c>
      <c r="J4063">
        <v>-5.4077061456838802</v>
      </c>
      <c r="K4063">
        <v>9.5440482263267796</v>
      </c>
      <c r="L4063">
        <v>11.6956517266524</v>
      </c>
      <c r="M4063">
        <v>57.957169855791101</v>
      </c>
      <c r="N4063">
        <v>0.86296312849573797</v>
      </c>
      <c r="O4063">
        <v>132.83950617283901</v>
      </c>
      <c r="P4063">
        <v>35.678391959799001</v>
      </c>
      <c r="Q4063">
        <v>-9.0703758556331004E-2</v>
      </c>
    </row>
    <row r="4064" spans="1:17" hidden="1" x14ac:dyDescent="0.3">
      <c r="A4064" t="s">
        <v>8363</v>
      </c>
      <c r="B4064" t="s">
        <v>8364</v>
      </c>
      <c r="C4064" t="str">
        <f>IFERROR(VLOOKUP(Table1[[#This Row],[Ticker]],[1]!Table2[[Symbol]:[Industry]],2,FALSE),"-")</f>
        <v>-</v>
      </c>
      <c r="D4064" t="s">
        <v>138</v>
      </c>
      <c r="E4064">
        <v>20.04</v>
      </c>
      <c r="F4064">
        <v>6.66</v>
      </c>
      <c r="G4064">
        <v>-5.9281695223760202</v>
      </c>
      <c r="H4064">
        <v>-1.79399825381398</v>
      </c>
      <c r="I4064">
        <v>-27.190791816404701</v>
      </c>
      <c r="J4064">
        <v>-8.4163445660870195</v>
      </c>
      <c r="K4064">
        <v>6.6890147864926197</v>
      </c>
      <c r="L4064">
        <v>6.46479986605409</v>
      </c>
      <c r="M4064">
        <v>41.927307487028799</v>
      </c>
      <c r="N4064">
        <v>0.66441763008120602</v>
      </c>
      <c r="O4064">
        <v>70.570570570570496</v>
      </c>
      <c r="P4064">
        <v>42.9184549356223</v>
      </c>
      <c r="Q4064">
        <v>2.7865587273926001E-2</v>
      </c>
    </row>
    <row r="4065" spans="1:17" hidden="1" x14ac:dyDescent="0.3">
      <c r="A4065" t="s">
        <v>8365</v>
      </c>
      <c r="B4065" t="s">
        <v>8366</v>
      </c>
      <c r="C4065" t="str">
        <f>IFERROR(VLOOKUP(Table1[[#This Row],[Ticker]],[1]!Table2[[Symbol]:[Industry]],2,FALSE),"-")</f>
        <v>-</v>
      </c>
      <c r="D4065" t="s">
        <v>538</v>
      </c>
      <c r="E4065">
        <v>20.0309393</v>
      </c>
      <c r="F4065">
        <v>29.54</v>
      </c>
      <c r="G4065">
        <v>-19.626122558591501</v>
      </c>
      <c r="H4065">
        <v>-12.2677711447476</v>
      </c>
      <c r="I4065">
        <v>-67.068815424192806</v>
      </c>
      <c r="J4065">
        <v>-5.6307855413765902</v>
      </c>
      <c r="K4065">
        <v>34.742741322961898</v>
      </c>
      <c r="L4065">
        <v>40.649617460635099</v>
      </c>
      <c r="M4065">
        <v>36.472694609398701</v>
      </c>
      <c r="N4065">
        <v>0.86822773186409496</v>
      </c>
      <c r="O4065">
        <v>151.69262017603199</v>
      </c>
      <c r="P4065">
        <v>33.665158371040697</v>
      </c>
    </row>
    <row r="4066" spans="1:17" hidden="1" x14ac:dyDescent="0.3">
      <c r="A4066" t="s">
        <v>8367</v>
      </c>
      <c r="B4066" t="s">
        <v>8368</v>
      </c>
      <c r="C4066" t="str">
        <f>IFERROR(VLOOKUP(Table1[[#This Row],[Ticker]],[1]!Table2[[Symbol]:[Industry]],2,FALSE),"-")</f>
        <v>-</v>
      </c>
      <c r="D4066" t="s">
        <v>357</v>
      </c>
      <c r="E4066">
        <v>20.021364863999999</v>
      </c>
      <c r="F4066">
        <v>13.15</v>
      </c>
      <c r="G4066">
        <v>8.3623033673343894</v>
      </c>
      <c r="H4066">
        <v>-14.2138784469883</v>
      </c>
      <c r="I4066">
        <v>-14.550964495340301</v>
      </c>
      <c r="J4066">
        <v>-7.2837536027485097</v>
      </c>
      <c r="K4066">
        <v>13.7957277783871</v>
      </c>
      <c r="L4066">
        <v>12.8839237593552</v>
      </c>
      <c r="M4066">
        <v>24.591805902002498</v>
      </c>
      <c r="N4066">
        <v>0.65945526709884195</v>
      </c>
      <c r="O4066">
        <v>27.452471482889699</v>
      </c>
      <c r="P4066">
        <v>53.801169590643198</v>
      </c>
      <c r="Q4066">
        <v>4.4564020836524998E-2</v>
      </c>
    </row>
    <row r="4067" spans="1:17" hidden="1" x14ac:dyDescent="0.3">
      <c r="A4067" t="s">
        <v>8369</v>
      </c>
      <c r="B4067" t="s">
        <v>8370</v>
      </c>
      <c r="C4067" t="str">
        <f>IFERROR(VLOOKUP(Table1[[#This Row],[Ticker]],[1]!Table2[[Symbol]:[Industry]],2,FALSE),"-")</f>
        <v>-</v>
      </c>
      <c r="D4067" t="s">
        <v>741</v>
      </c>
      <c r="E4067">
        <v>20.010432867999999</v>
      </c>
      <c r="F4067">
        <v>90.2</v>
      </c>
      <c r="G4067">
        <v>24.3427849305059</v>
      </c>
      <c r="H4067">
        <v>0.32778171840402698</v>
      </c>
      <c r="I4067">
        <v>10.67385183202</v>
      </c>
      <c r="J4067">
        <v>-0.74981277632201504</v>
      </c>
      <c r="K4067">
        <v>86.964045764849999</v>
      </c>
      <c r="L4067">
        <v>77.234863929574999</v>
      </c>
      <c r="M4067">
        <v>57.664030131014698</v>
      </c>
      <c r="N4067">
        <v>0.708524401088513</v>
      </c>
      <c r="O4067">
        <v>0.88691796008868395</v>
      </c>
      <c r="P4067">
        <v>67.037037037036995</v>
      </c>
      <c r="Q4067">
        <v>6.2739406014718002E-2</v>
      </c>
    </row>
    <row r="4068" spans="1:17" hidden="1" x14ac:dyDescent="0.3">
      <c r="A4068" t="s">
        <v>8371</v>
      </c>
      <c r="B4068" t="s">
        <v>3484</v>
      </c>
      <c r="C4068" t="str">
        <f>IFERROR(VLOOKUP(Table1[[#This Row],[Ticker]],[1]!Table2[[Symbol]:[Industry]],2,FALSE),"-")</f>
        <v>-</v>
      </c>
      <c r="D4068" t="s">
        <v>257</v>
      </c>
      <c r="E4068">
        <v>19.999199999999998</v>
      </c>
      <c r="F4068">
        <v>8</v>
      </c>
      <c r="G4068">
        <v>30.966470034000999</v>
      </c>
      <c r="H4068">
        <v>-3.1805418389391198</v>
      </c>
      <c r="I4068">
        <v>-37.6997247684073</v>
      </c>
      <c r="J4068">
        <v>-0.58417673391918201</v>
      </c>
      <c r="K4068">
        <v>7.9363120491153802</v>
      </c>
      <c r="L4068">
        <v>7.8297010639722302</v>
      </c>
      <c r="M4068">
        <v>30.461194367852801</v>
      </c>
      <c r="N4068">
        <v>0.93079372856442899</v>
      </c>
      <c r="O4068">
        <v>56.25</v>
      </c>
      <c r="P4068">
        <v>68.421052631578902</v>
      </c>
      <c r="Q4068">
        <v>5.4232337877590998E-2</v>
      </c>
    </row>
    <row r="4069" spans="1:17" hidden="1" x14ac:dyDescent="0.3">
      <c r="A4069" t="s">
        <v>8372</v>
      </c>
      <c r="B4069" t="s">
        <v>8373</v>
      </c>
      <c r="C4069" t="str">
        <f>IFERROR(VLOOKUP(Table1[[#This Row],[Ticker]],[1]!Table2[[Symbol]:[Industry]],2,FALSE),"-")</f>
        <v>-</v>
      </c>
      <c r="D4069" t="s">
        <v>46</v>
      </c>
      <c r="E4069">
        <v>19.979118799999998</v>
      </c>
      <c r="F4069">
        <v>11.89</v>
      </c>
      <c r="G4069">
        <v>216.606004917722</v>
      </c>
      <c r="H4069">
        <v>-11.466322774913801</v>
      </c>
      <c r="I4069">
        <v>108.127612113669</v>
      </c>
      <c r="J4069">
        <v>19.705678338544502</v>
      </c>
      <c r="K4069">
        <v>11.876359498212199</v>
      </c>
      <c r="L4069">
        <v>8.2276551314835107</v>
      </c>
      <c r="M4069">
        <v>46.179049901116301</v>
      </c>
      <c r="N4069">
        <v>0.93877281652420497</v>
      </c>
      <c r="O4069">
        <v>30.950378469301899</v>
      </c>
      <c r="P4069">
        <v>271.5625</v>
      </c>
      <c r="Q4069">
        <v>6.8247293965655001E-2</v>
      </c>
    </row>
    <row r="4070" spans="1:17" hidden="1" x14ac:dyDescent="0.3">
      <c r="A4070" t="s">
        <v>8374</v>
      </c>
      <c r="B4070" t="s">
        <v>8375</v>
      </c>
      <c r="C4070" t="str">
        <f>IFERROR(VLOOKUP(Table1[[#This Row],[Ticker]],[1]!Table2[[Symbol]:[Industry]],2,FALSE),"-")</f>
        <v>-</v>
      </c>
      <c r="E4070">
        <v>19.974989999999998</v>
      </c>
      <c r="F4070">
        <v>40.659999999999997</v>
      </c>
      <c r="G4070">
        <v>173.94709596544601</v>
      </c>
      <c r="H4070">
        <v>109.678229883951</v>
      </c>
      <c r="I4070">
        <v>190.51454602285099</v>
      </c>
      <c r="J4070">
        <v>7.61120996893019</v>
      </c>
      <c r="K4070">
        <v>24.433735795846101</v>
      </c>
      <c r="M4070">
        <v>100</v>
      </c>
      <c r="N4070">
        <v>3.32467532467532</v>
      </c>
      <c r="O4070">
        <v>0</v>
      </c>
      <c r="P4070">
        <v>202.98062593144499</v>
      </c>
    </row>
    <row r="4071" spans="1:17" hidden="1" x14ac:dyDescent="0.3">
      <c r="A4071" t="s">
        <v>8376</v>
      </c>
      <c r="B4071" t="s">
        <v>8377</v>
      </c>
      <c r="C4071" t="str">
        <f>IFERROR(VLOOKUP(Table1[[#This Row],[Ticker]],[1]!Table2[[Symbol]:[Industry]],2,FALSE),"-")</f>
        <v>-</v>
      </c>
      <c r="D4071" t="s">
        <v>5712</v>
      </c>
      <c r="E4071">
        <v>19.973439756000001</v>
      </c>
      <c r="F4071">
        <v>5.96</v>
      </c>
      <c r="G4071">
        <v>48.876917795194998</v>
      </c>
      <c r="H4071">
        <v>-3.0972897271782398</v>
      </c>
      <c r="I4071">
        <v>32.546085541527297</v>
      </c>
      <c r="J4071">
        <v>-6.5309685962039996</v>
      </c>
      <c r="K4071">
        <v>5.5361082240439403</v>
      </c>
      <c r="L4071">
        <v>4.5950862481255301</v>
      </c>
      <c r="M4071">
        <v>45.120346016255901</v>
      </c>
      <c r="N4071">
        <v>0.82249866859431198</v>
      </c>
      <c r="O4071">
        <v>17.6174496644295</v>
      </c>
      <c r="P4071">
        <v>128.352490421455</v>
      </c>
      <c r="Q4071">
        <v>9.6984158130614007E-2</v>
      </c>
    </row>
    <row r="4072" spans="1:17" hidden="1" x14ac:dyDescent="0.3">
      <c r="A4072" t="s">
        <v>8378</v>
      </c>
      <c r="B4072" t="s">
        <v>8379</v>
      </c>
      <c r="C4072" t="str">
        <f>IFERROR(VLOOKUP(Table1[[#This Row],[Ticker]],[1]!Table2[[Symbol]:[Industry]],2,FALSE),"-")</f>
        <v>-</v>
      </c>
      <c r="E4072">
        <v>19.971</v>
      </c>
      <c r="F4072">
        <v>83</v>
      </c>
      <c r="G4072">
        <v>-60.296469924591001</v>
      </c>
      <c r="H4072">
        <v>-26.980841441191298</v>
      </c>
      <c r="I4072">
        <v>-43.729019867186402</v>
      </c>
      <c r="J4072">
        <v>-10.9915108312209</v>
      </c>
      <c r="M4072">
        <v>35.651308528093899</v>
      </c>
      <c r="O4072">
        <v>45.481927710843301</v>
      </c>
      <c r="P4072">
        <v>0.47209780898196302</v>
      </c>
    </row>
    <row r="4073" spans="1:17" hidden="1" x14ac:dyDescent="0.3">
      <c r="A4073" t="s">
        <v>8380</v>
      </c>
      <c r="B4073" t="s">
        <v>8381</v>
      </c>
      <c r="C4073" t="str">
        <f>IFERROR(VLOOKUP(Table1[[#This Row],[Ticker]],[1]!Table2[[Symbol]:[Industry]],2,FALSE),"-")</f>
        <v>-</v>
      </c>
      <c r="D4073" t="s">
        <v>135</v>
      </c>
      <c r="E4073">
        <v>19.970009999999998</v>
      </c>
      <c r="F4073">
        <v>37</v>
      </c>
      <c r="G4073">
        <v>13.0010189783388</v>
      </c>
      <c r="H4073">
        <v>-4.5775528850729801</v>
      </c>
      <c r="I4073">
        <v>-20.449168692478899</v>
      </c>
      <c r="J4073">
        <v>-0.58417673391918201</v>
      </c>
      <c r="K4073">
        <v>37.010383019055503</v>
      </c>
      <c r="L4073">
        <v>31.149558952237602</v>
      </c>
      <c r="M4073">
        <v>40.129237328318901</v>
      </c>
      <c r="N4073">
        <v>0.19488703197323601</v>
      </c>
      <c r="O4073">
        <v>24.8108108108108</v>
      </c>
      <c r="P4073">
        <v>72.816440915460007</v>
      </c>
      <c r="Q4073">
        <v>0.14452992703662801</v>
      </c>
    </row>
    <row r="4074" spans="1:17" hidden="1" x14ac:dyDescent="0.3">
      <c r="A4074" t="s">
        <v>8382</v>
      </c>
      <c r="B4074" t="s">
        <v>8383</v>
      </c>
      <c r="C4074" t="str">
        <f>IFERROR(VLOOKUP(Table1[[#This Row],[Ticker]],[1]!Table2[[Symbol]:[Industry]],2,FALSE),"-")</f>
        <v>-</v>
      </c>
      <c r="D4074" t="s">
        <v>7009</v>
      </c>
      <c r="E4074">
        <v>19.950299999999999</v>
      </c>
      <c r="F4074">
        <v>82</v>
      </c>
      <c r="G4074">
        <v>0.81603456290050802</v>
      </c>
      <c r="H4074">
        <v>-9.4473839771856696</v>
      </c>
      <c r="I4074">
        <v>4.0111928186784196</v>
      </c>
      <c r="J4074">
        <v>-14.854955615257399</v>
      </c>
      <c r="K4074">
        <v>83.679313252514604</v>
      </c>
      <c r="L4074">
        <v>83.503353014652205</v>
      </c>
      <c r="M4074">
        <v>33.534409375257603</v>
      </c>
      <c r="N4074">
        <v>1.8252771618625201</v>
      </c>
      <c r="O4074">
        <v>40.243902439024303</v>
      </c>
      <c r="P4074">
        <v>63.999999999999901</v>
      </c>
      <c r="Q4074">
        <v>3.1080017850546E-2</v>
      </c>
    </row>
    <row r="4075" spans="1:17" hidden="1" x14ac:dyDescent="0.3">
      <c r="A4075" t="s">
        <v>8384</v>
      </c>
      <c r="B4075" t="s">
        <v>8385</v>
      </c>
      <c r="C4075" t="str">
        <f>IFERROR(VLOOKUP(Table1[[#This Row],[Ticker]],[1]!Table2[[Symbol]:[Industry]],2,FALSE),"-")</f>
        <v>-</v>
      </c>
      <c r="D4075" t="s">
        <v>2686</v>
      </c>
      <c r="E4075">
        <v>19.914999999999999</v>
      </c>
      <c r="F4075">
        <v>39</v>
      </c>
      <c r="G4075">
        <v>27.592976058097399</v>
      </c>
      <c r="H4075">
        <v>19.265206186518999</v>
      </c>
      <c r="I4075">
        <v>-13.7319026934044</v>
      </c>
      <c r="J4075">
        <v>7.3527701687356899</v>
      </c>
      <c r="K4075">
        <v>34.100478754777598</v>
      </c>
      <c r="L4075">
        <v>34.558626938588397</v>
      </c>
      <c r="M4075">
        <v>88.663249273688805</v>
      </c>
      <c r="N4075">
        <v>2.6557675932882501</v>
      </c>
      <c r="O4075">
        <v>11.4102564102564</v>
      </c>
      <c r="P4075">
        <v>119.718309859154</v>
      </c>
    </row>
    <row r="4076" spans="1:17" hidden="1" x14ac:dyDescent="0.3">
      <c r="A4076" t="s">
        <v>8386</v>
      </c>
      <c r="B4076" t="s">
        <v>8387</v>
      </c>
      <c r="C4076" t="str">
        <f>IFERROR(VLOOKUP(Table1[[#This Row],[Ticker]],[1]!Table2[[Symbol]:[Industry]],2,FALSE),"-")</f>
        <v>-</v>
      </c>
      <c r="D4076" t="s">
        <v>405</v>
      </c>
      <c r="E4076">
        <v>19.905968250000001</v>
      </c>
      <c r="F4076">
        <v>34.56</v>
      </c>
      <c r="G4076">
        <v>55.7793042586</v>
      </c>
      <c r="H4076">
        <v>-3.1945865903127602</v>
      </c>
      <c r="I4076">
        <v>-10.968282551766</v>
      </c>
      <c r="J4076">
        <v>-1.44768648322278</v>
      </c>
      <c r="K4076">
        <v>35.326074430921899</v>
      </c>
      <c r="L4076">
        <v>32.586352766459399</v>
      </c>
      <c r="M4076">
        <v>42.124691914530104</v>
      </c>
      <c r="N4076">
        <v>0.56117462077255997</v>
      </c>
      <c r="O4076">
        <v>25.057870370370299</v>
      </c>
      <c r="P4076">
        <v>96.923076923076906</v>
      </c>
      <c r="Q4076">
        <v>5.6937546226099998E-2</v>
      </c>
    </row>
    <row r="4077" spans="1:17" hidden="1" x14ac:dyDescent="0.3">
      <c r="A4077" t="s">
        <v>8388</v>
      </c>
      <c r="B4077" t="s">
        <v>8389</v>
      </c>
      <c r="C4077" t="str">
        <f>IFERROR(VLOOKUP(Table1[[#This Row],[Ticker]],[1]!Table2[[Symbol]:[Industry]],2,FALSE),"-")</f>
        <v>-</v>
      </c>
      <c r="D4077" t="s">
        <v>257</v>
      </c>
      <c r="E4077">
        <v>19.899239999999999</v>
      </c>
      <c r="F4077">
        <v>62.48</v>
      </c>
      <c r="G4077">
        <v>-1.52332588436629</v>
      </c>
      <c r="H4077">
        <v>-8.6953920913119997</v>
      </c>
      <c r="I4077">
        <v>7.6184866876001998</v>
      </c>
      <c r="J4077">
        <v>-8.1226382723807191</v>
      </c>
      <c r="K4077">
        <v>59.378841011078997</v>
      </c>
      <c r="L4077">
        <v>53.543918035033101</v>
      </c>
      <c r="M4077">
        <v>36.8401796520819</v>
      </c>
      <c r="N4077">
        <v>1.0180776521714301</v>
      </c>
      <c r="O4077">
        <v>21.6229193341869</v>
      </c>
      <c r="P4077">
        <v>46.323185011709498</v>
      </c>
      <c r="Q4077">
        <v>1.6269373376497E-2</v>
      </c>
    </row>
    <row r="4078" spans="1:17" hidden="1" x14ac:dyDescent="0.3">
      <c r="A4078" t="s">
        <v>8390</v>
      </c>
      <c r="B4078" t="s">
        <v>8391</v>
      </c>
      <c r="C4078" t="str">
        <f>IFERROR(VLOOKUP(Table1[[#This Row],[Ticker]],[1]!Table2[[Symbol]:[Industry]],2,FALSE),"-")</f>
        <v>-</v>
      </c>
      <c r="D4078" t="s">
        <v>305</v>
      </c>
      <c r="E4078">
        <v>19.839600000000001</v>
      </c>
      <c r="F4078">
        <v>54.7</v>
      </c>
      <c r="G4078">
        <v>-49.226118235622501</v>
      </c>
      <c r="H4078">
        <v>-3.7414595738194598</v>
      </c>
      <c r="I4078">
        <v>-19.785632602596301</v>
      </c>
      <c r="J4078">
        <v>1.96939469465224</v>
      </c>
      <c r="K4078">
        <v>55.555461513803301</v>
      </c>
      <c r="L4078">
        <v>55.422868485801899</v>
      </c>
      <c r="M4078">
        <v>41.183632789809799</v>
      </c>
      <c r="N4078">
        <v>0.29331914616157301</v>
      </c>
      <c r="O4078">
        <v>51.5539305301645</v>
      </c>
      <c r="P4078">
        <v>21.420643729189699</v>
      </c>
      <c r="Q4078">
        <v>0.12757883890052901</v>
      </c>
    </row>
    <row r="4079" spans="1:17" hidden="1" x14ac:dyDescent="0.3">
      <c r="A4079" t="s">
        <v>8392</v>
      </c>
      <c r="B4079" t="s">
        <v>8393</v>
      </c>
      <c r="C4079" t="str">
        <f>IFERROR(VLOOKUP(Table1[[#This Row],[Ticker]],[1]!Table2[[Symbol]:[Industry]],2,FALSE),"-")</f>
        <v>-</v>
      </c>
      <c r="D4079" t="s">
        <v>1665</v>
      </c>
      <c r="E4079">
        <v>19.825099000000002</v>
      </c>
      <c r="F4079">
        <v>45.5</v>
      </c>
      <c r="G4079">
        <v>-56.175243336695502</v>
      </c>
      <c r="H4079">
        <v>-10.945973937704499</v>
      </c>
      <c r="I4079">
        <v>-30.6315475344935</v>
      </c>
      <c r="J4079">
        <v>-7.7080795712329202</v>
      </c>
      <c r="K4079">
        <v>49.0004955951215</v>
      </c>
      <c r="L4079">
        <v>52.0304353679185</v>
      </c>
      <c r="M4079">
        <v>44.154127858149302</v>
      </c>
      <c r="N4079">
        <v>0.58625626342161696</v>
      </c>
      <c r="O4079">
        <v>46.703296703296601</v>
      </c>
      <c r="P4079">
        <v>23.306233062330602</v>
      </c>
    </row>
    <row r="4080" spans="1:17" hidden="1" x14ac:dyDescent="0.3">
      <c r="A4080" t="s">
        <v>8394</v>
      </c>
      <c r="B4080" t="s">
        <v>8395</v>
      </c>
      <c r="C4080" t="str">
        <f>IFERROR(VLOOKUP(Table1[[#This Row],[Ticker]],[1]!Table2[[Symbol]:[Industry]],2,FALSE),"-")</f>
        <v>-</v>
      </c>
      <c r="D4080" t="s">
        <v>1518</v>
      </c>
      <c r="E4080">
        <v>19.759026628000001</v>
      </c>
      <c r="F4080">
        <v>6.76</v>
      </c>
      <c r="G4080">
        <v>17.9229917731314</v>
      </c>
      <c r="H4080">
        <v>-16.711880300249501</v>
      </c>
      <c r="I4080">
        <v>-0.73054271851164598</v>
      </c>
      <c r="J4080">
        <v>-6.9166305597767002</v>
      </c>
      <c r="K4080">
        <v>7.3821307565515797</v>
      </c>
      <c r="L4080">
        <v>6.2869345685294098</v>
      </c>
      <c r="M4080">
        <v>48.282147128468097</v>
      </c>
      <c r="N4080">
        <v>0.74716426981695105</v>
      </c>
      <c r="O4080">
        <v>51.775147928994002</v>
      </c>
      <c r="Q4080">
        <v>7.0318119534425003E-2</v>
      </c>
    </row>
    <row r="4081" spans="1:17" hidden="1" x14ac:dyDescent="0.3">
      <c r="A4081" t="s">
        <v>8396</v>
      </c>
      <c r="B4081" t="s">
        <v>8397</v>
      </c>
      <c r="C4081" t="str">
        <f>IFERROR(VLOOKUP(Table1[[#This Row],[Ticker]],[1]!Table2[[Symbol]:[Industry]],2,FALSE),"-")</f>
        <v>-</v>
      </c>
      <c r="D4081" t="s">
        <v>1401</v>
      </c>
      <c r="E4081">
        <v>19.754951135999999</v>
      </c>
      <c r="F4081">
        <v>9.09</v>
      </c>
      <c r="G4081">
        <v>-49.990051705129297</v>
      </c>
      <c r="H4081">
        <v>-4.4324604241910501</v>
      </c>
      <c r="I4081">
        <v>-34.171506265183403</v>
      </c>
      <c r="J4081">
        <v>-1.35425374161995</v>
      </c>
      <c r="K4081">
        <v>9.34258386902453</v>
      </c>
      <c r="L4081">
        <v>11.313797200791999</v>
      </c>
      <c r="M4081">
        <v>44.904460435346799</v>
      </c>
      <c r="N4081">
        <v>0.87766739208244504</v>
      </c>
      <c r="O4081">
        <v>82.618261826182604</v>
      </c>
      <c r="P4081">
        <v>20.7171314741035</v>
      </c>
      <c r="Q4081">
        <v>-4.2859868417482003E-2</v>
      </c>
    </row>
    <row r="4082" spans="1:17" hidden="1" x14ac:dyDescent="0.3">
      <c r="A4082" t="s">
        <v>8398</v>
      </c>
      <c r="B4082" t="s">
        <v>8399</v>
      </c>
      <c r="C4082" t="str">
        <f>IFERROR(VLOOKUP(Table1[[#This Row],[Ticker]],[1]!Table2[[Symbol]:[Industry]],2,FALSE),"-")</f>
        <v>-</v>
      </c>
      <c r="D4082" t="s">
        <v>1665</v>
      </c>
      <c r="E4082">
        <v>19.702999999999999</v>
      </c>
      <c r="F4082">
        <v>8.73</v>
      </c>
      <c r="G4082">
        <v>-41.907781463004902</v>
      </c>
      <c r="H4082">
        <v>2.9642057030140001</v>
      </c>
      <c r="I4082">
        <v>-10.599102078955999</v>
      </c>
      <c r="J4082">
        <v>0.45388554981784002</v>
      </c>
      <c r="K4082">
        <v>8.6526896239666495</v>
      </c>
      <c r="L4082">
        <v>9.0585745786194192</v>
      </c>
      <c r="M4082">
        <v>42.525341693755401</v>
      </c>
      <c r="N4082">
        <v>1.0949197860962501</v>
      </c>
      <c r="O4082">
        <v>59.793814432989599</v>
      </c>
      <c r="P4082">
        <v>17.338709677419299</v>
      </c>
    </row>
    <row r="4083" spans="1:17" hidden="1" x14ac:dyDescent="0.3">
      <c r="A4083" t="s">
        <v>8400</v>
      </c>
      <c r="B4083" t="s">
        <v>8401</v>
      </c>
      <c r="C4083" t="str">
        <f>IFERROR(VLOOKUP(Table1[[#This Row],[Ticker]],[1]!Table2[[Symbol]:[Industry]],2,FALSE),"-")</f>
        <v>-</v>
      </c>
      <c r="D4083" t="s">
        <v>741</v>
      </c>
      <c r="E4083">
        <v>19.692535094</v>
      </c>
      <c r="F4083">
        <v>66.72</v>
      </c>
      <c r="G4083">
        <v>-2.7464312379553499</v>
      </c>
      <c r="H4083">
        <v>1.6304527455484199</v>
      </c>
      <c r="I4083">
        <v>5.9787984865770198</v>
      </c>
      <c r="J4083">
        <v>-0.23768682732080201</v>
      </c>
      <c r="K4083">
        <v>64.045209230266295</v>
      </c>
      <c r="L4083">
        <v>59.112928520283099</v>
      </c>
      <c r="M4083">
        <v>43.249617568739502</v>
      </c>
      <c r="N4083">
        <v>0.51780037910828103</v>
      </c>
      <c r="O4083">
        <v>1.8435251798561301</v>
      </c>
      <c r="P4083">
        <v>28.396582249249398</v>
      </c>
    </row>
    <row r="4084" spans="1:17" hidden="1" x14ac:dyDescent="0.3">
      <c r="A4084" t="s">
        <v>8402</v>
      </c>
      <c r="B4084" t="s">
        <v>8403</v>
      </c>
      <c r="C4084" t="str">
        <f>IFERROR(VLOOKUP(Table1[[#This Row],[Ticker]],[1]!Table2[[Symbol]:[Industry]],2,FALSE),"-")</f>
        <v>-</v>
      </c>
      <c r="E4084">
        <v>19.664375</v>
      </c>
      <c r="F4084">
        <v>4.3</v>
      </c>
      <c r="G4084">
        <v>-29.496492928961899</v>
      </c>
      <c r="H4084">
        <v>-38.576576719775602</v>
      </c>
      <c r="I4084">
        <v>-56.256929581796904</v>
      </c>
      <c r="J4084">
        <v>-18.747849388609801</v>
      </c>
      <c r="K4084">
        <v>5.9453169776144499</v>
      </c>
      <c r="L4084">
        <v>5.2282162263897298</v>
      </c>
      <c r="M4084">
        <v>8.3238217442573603</v>
      </c>
      <c r="N4084">
        <v>1.3159129385323201</v>
      </c>
      <c r="O4084">
        <v>103.720930232558</v>
      </c>
      <c r="P4084">
        <v>10.2564102564102</v>
      </c>
    </row>
    <row r="4085" spans="1:17" hidden="1" x14ac:dyDescent="0.3">
      <c r="A4085" t="s">
        <v>8404</v>
      </c>
      <c r="B4085" t="s">
        <v>8405</v>
      </c>
      <c r="C4085" t="str">
        <f>IFERROR(VLOOKUP(Table1[[#This Row],[Ticker]],[1]!Table2[[Symbol]:[Industry]],2,FALSE),"-")</f>
        <v>-</v>
      </c>
      <c r="D4085" t="s">
        <v>141</v>
      </c>
      <c r="E4085">
        <v>19.62</v>
      </c>
      <c r="F4085">
        <v>62.42</v>
      </c>
      <c r="G4085">
        <v>64.097658152812897</v>
      </c>
      <c r="H4085">
        <v>30.292574031180401</v>
      </c>
      <c r="I4085">
        <v>208.45936996287099</v>
      </c>
      <c r="J4085">
        <v>6.6525500927848702</v>
      </c>
      <c r="K4085">
        <v>45.034449364721802</v>
      </c>
      <c r="L4085">
        <v>30.7302081904019</v>
      </c>
      <c r="M4085">
        <v>99.917926230371094</v>
      </c>
      <c r="N4085">
        <v>0.99440795143344096</v>
      </c>
      <c r="O4085">
        <v>0</v>
      </c>
      <c r="P4085">
        <v>310.65789473684202</v>
      </c>
    </row>
    <row r="4086" spans="1:17" hidden="1" x14ac:dyDescent="0.3">
      <c r="A4086" t="s">
        <v>8406</v>
      </c>
      <c r="B4086" t="s">
        <v>8407</v>
      </c>
      <c r="C4086" t="str">
        <f>IFERROR(VLOOKUP(Table1[[#This Row],[Ticker]],[1]!Table2[[Symbol]:[Industry]],2,FALSE),"-")</f>
        <v>-</v>
      </c>
      <c r="D4086" t="s">
        <v>3576</v>
      </c>
      <c r="E4086">
        <v>19.617086241999999</v>
      </c>
      <c r="F4086">
        <v>13.08</v>
      </c>
      <c r="G4086">
        <v>1.6358007033317199</v>
      </c>
      <c r="H4086">
        <v>-11.211361098525099</v>
      </c>
      <c r="I4086">
        <v>-3.3751708176852002</v>
      </c>
      <c r="J4086">
        <v>-0.21814452308462301</v>
      </c>
      <c r="K4086">
        <v>13.2997051603957</v>
      </c>
      <c r="L4086">
        <v>11.989750055696099</v>
      </c>
      <c r="M4086">
        <v>54.886665100598002</v>
      </c>
      <c r="N4086">
        <v>0.74676330228840604</v>
      </c>
      <c r="O4086">
        <v>32.339449541284402</v>
      </c>
      <c r="P4086">
        <v>49.485714285714202</v>
      </c>
      <c r="Q4086">
        <v>9.6790405966598006E-2</v>
      </c>
    </row>
    <row r="4087" spans="1:17" hidden="1" x14ac:dyDescent="0.3">
      <c r="A4087" t="s">
        <v>8408</v>
      </c>
      <c r="B4087" t="s">
        <v>8409</v>
      </c>
      <c r="C4087" t="str">
        <f>IFERROR(VLOOKUP(Table1[[#This Row],[Ticker]],[1]!Table2[[Symbol]:[Industry]],2,FALSE),"-")</f>
        <v>-</v>
      </c>
      <c r="D4087" t="s">
        <v>60</v>
      </c>
      <c r="E4087">
        <v>19.609999680000001</v>
      </c>
      <c r="F4087">
        <v>71.22</v>
      </c>
      <c r="G4087">
        <v>171.72660516913601</v>
      </c>
      <c r="H4087">
        <v>3.05181465141529</v>
      </c>
      <c r="I4087">
        <v>160.40748330979599</v>
      </c>
      <c r="J4087">
        <v>-0.58417673391918201</v>
      </c>
      <c r="K4087">
        <v>67.513686962819506</v>
      </c>
      <c r="L4087">
        <v>50.412969576654397</v>
      </c>
      <c r="M4087">
        <v>100</v>
      </c>
      <c r="N4087">
        <v>0</v>
      </c>
      <c r="O4087">
        <v>0</v>
      </c>
      <c r="P4087">
        <v>200.76013513513499</v>
      </c>
    </row>
    <row r="4088" spans="1:17" hidden="1" x14ac:dyDescent="0.3">
      <c r="A4088" t="s">
        <v>8410</v>
      </c>
      <c r="B4088" t="s">
        <v>8411</v>
      </c>
      <c r="C4088" t="str">
        <f>IFERROR(VLOOKUP(Table1[[#This Row],[Ticker]],[1]!Table2[[Symbol]:[Industry]],2,FALSE),"-")</f>
        <v>-</v>
      </c>
      <c r="D4088" t="s">
        <v>627</v>
      </c>
      <c r="E4088">
        <v>19.605949899999999</v>
      </c>
      <c r="F4088">
        <v>45.9</v>
      </c>
      <c r="G4088">
        <v>175.747346528024</v>
      </c>
      <c r="H4088">
        <v>35.249148013514898</v>
      </c>
      <c r="I4088">
        <v>124.131858235735</v>
      </c>
      <c r="J4088">
        <v>6.2280710704957096</v>
      </c>
      <c r="K4088">
        <v>34.543805123634698</v>
      </c>
      <c r="L4088">
        <v>25.880029159207002</v>
      </c>
      <c r="M4088">
        <v>93.476733247024796</v>
      </c>
      <c r="N4088">
        <v>1.5123966942148701</v>
      </c>
      <c r="O4088">
        <v>0</v>
      </c>
      <c r="P4088">
        <v>237.5</v>
      </c>
    </row>
    <row r="4089" spans="1:17" hidden="1" x14ac:dyDescent="0.3">
      <c r="A4089" t="s">
        <v>8412</v>
      </c>
      <c r="B4089" t="s">
        <v>8413</v>
      </c>
      <c r="C4089" t="str">
        <f>IFERROR(VLOOKUP(Table1[[#This Row],[Ticker]],[1]!Table2[[Symbol]:[Industry]],2,FALSE),"-")</f>
        <v>-</v>
      </c>
      <c r="D4089" t="s">
        <v>474</v>
      </c>
      <c r="E4089">
        <v>19.604759999999999</v>
      </c>
      <c r="F4089">
        <v>6.82</v>
      </c>
      <c r="G4089">
        <v>-19.033529965998898</v>
      </c>
      <c r="H4089">
        <v>-10.8815849758123</v>
      </c>
      <c r="I4089">
        <v>5.1201269879574403</v>
      </c>
      <c r="J4089">
        <v>-0.43966806339895298</v>
      </c>
      <c r="K4089">
        <v>6.63337508653116</v>
      </c>
      <c r="L4089">
        <v>6.2912477892577998</v>
      </c>
      <c r="M4089">
        <v>53.953949774748402</v>
      </c>
      <c r="N4089">
        <v>0.65226692311447398</v>
      </c>
      <c r="O4089">
        <v>56.891495601172998</v>
      </c>
      <c r="P4089">
        <v>55</v>
      </c>
      <c r="Q4089">
        <v>4.4624459604360997E-2</v>
      </c>
    </row>
    <row r="4090" spans="1:17" hidden="1" x14ac:dyDescent="0.3">
      <c r="A4090" t="s">
        <v>8414</v>
      </c>
      <c r="B4090" t="s">
        <v>8415</v>
      </c>
      <c r="C4090" t="str">
        <f>IFERROR(VLOOKUP(Table1[[#This Row],[Ticker]],[1]!Table2[[Symbol]:[Industry]],2,FALSE),"-")</f>
        <v>-</v>
      </c>
      <c r="D4090" t="s">
        <v>474</v>
      </c>
      <c r="E4090">
        <v>19.602</v>
      </c>
      <c r="F4090">
        <v>15.1</v>
      </c>
      <c r="G4090">
        <v>432.30475999682602</v>
      </c>
      <c r="H4090">
        <v>48.256865818887697</v>
      </c>
      <c r="I4090">
        <v>-17.6168336774385</v>
      </c>
      <c r="J4090">
        <v>7.5180130471027198</v>
      </c>
      <c r="K4090">
        <v>10.7816420626599</v>
      </c>
      <c r="L4090">
        <v>8.8955191126816704</v>
      </c>
      <c r="M4090">
        <v>99.820316253265204</v>
      </c>
      <c r="N4090">
        <v>1.8085662946030701</v>
      </c>
      <c r="O4090">
        <v>20.860927152317799</v>
      </c>
      <c r="P4090">
        <v>492.15686274509801</v>
      </c>
      <c r="Q4090">
        <v>0.14269735791492499</v>
      </c>
    </row>
    <row r="4091" spans="1:17" hidden="1" x14ac:dyDescent="0.3">
      <c r="A4091" t="s">
        <v>8416</v>
      </c>
      <c r="B4091" t="s">
        <v>8417</v>
      </c>
      <c r="C4091" t="str">
        <f>IFERROR(VLOOKUP(Table1[[#This Row],[Ticker]],[1]!Table2[[Symbol]:[Industry]],2,FALSE),"-")</f>
        <v>-</v>
      </c>
      <c r="D4091" t="s">
        <v>5421</v>
      </c>
      <c r="E4091">
        <v>19.596878749999998</v>
      </c>
      <c r="F4091">
        <v>8.2799999999999994</v>
      </c>
      <c r="G4091">
        <v>-83.123673891315306</v>
      </c>
      <c r="H4091">
        <v>8.4174177177463001</v>
      </c>
      <c r="I4091">
        <v>-38.603457250253499</v>
      </c>
      <c r="J4091">
        <v>-2.4980523320053001</v>
      </c>
      <c r="K4091">
        <v>8.0320679517557103</v>
      </c>
      <c r="L4091">
        <v>9.7826327461378408</v>
      </c>
      <c r="M4091">
        <v>50.356800838568901</v>
      </c>
      <c r="N4091">
        <v>2.1130373502466502</v>
      </c>
      <c r="O4091">
        <v>191.25115059640501</v>
      </c>
      <c r="P4091">
        <v>18.285714285714199</v>
      </c>
    </row>
    <row r="4092" spans="1:17" hidden="1" x14ac:dyDescent="0.3">
      <c r="A4092" t="s">
        <v>8418</v>
      </c>
      <c r="B4092" t="s">
        <v>8419</v>
      </c>
      <c r="C4092" t="str">
        <f>IFERROR(VLOOKUP(Table1[[#This Row],[Ticker]],[1]!Table2[[Symbol]:[Industry]],2,FALSE),"-")</f>
        <v>-</v>
      </c>
      <c r="D4092" t="s">
        <v>627</v>
      </c>
      <c r="E4092">
        <v>19.546312834999998</v>
      </c>
      <c r="F4092">
        <v>29.7</v>
      </c>
      <c r="G4092">
        <v>-61.533529965998902</v>
      </c>
      <c r="H4092">
        <v>-7.7501243916604503</v>
      </c>
      <c r="I4092">
        <v>-43.235310677824998</v>
      </c>
      <c r="J4092">
        <v>-0.58417673391918201</v>
      </c>
      <c r="K4092">
        <v>31.350574549929998</v>
      </c>
      <c r="L4092">
        <v>35.575233342404999</v>
      </c>
      <c r="M4092">
        <v>17.620855551647299</v>
      </c>
      <c r="N4092">
        <v>1.3694390715667299</v>
      </c>
      <c r="O4092">
        <v>75.084175084175001</v>
      </c>
      <c r="P4092">
        <v>17.577197149643698</v>
      </c>
    </row>
    <row r="4093" spans="1:17" hidden="1" x14ac:dyDescent="0.3">
      <c r="A4093" t="s">
        <v>8420</v>
      </c>
      <c r="B4093" t="s">
        <v>8421</v>
      </c>
      <c r="C4093" t="str">
        <f>IFERROR(VLOOKUP(Table1[[#This Row],[Ticker]],[1]!Table2[[Symbol]:[Industry]],2,FALSE),"-")</f>
        <v>-</v>
      </c>
      <c r="D4093" t="s">
        <v>124</v>
      </c>
      <c r="E4093">
        <v>19.521986448</v>
      </c>
      <c r="F4093">
        <v>16.059999999999999</v>
      </c>
      <c r="G4093">
        <v>116.53221926947499</v>
      </c>
      <c r="H4093">
        <v>55.043273374123302</v>
      </c>
      <c r="I4093">
        <v>44.216846920673902</v>
      </c>
      <c r="J4093">
        <v>51.4991565994141</v>
      </c>
      <c r="K4093">
        <v>10.1055220273416</v>
      </c>
      <c r="L4093">
        <v>9.4680066052875596</v>
      </c>
      <c r="M4093">
        <v>84.438237781703293</v>
      </c>
      <c r="N4093">
        <v>4.9826358948347202</v>
      </c>
      <c r="O4093">
        <v>0</v>
      </c>
      <c r="P4093">
        <v>208.253358925143</v>
      </c>
      <c r="Q4093">
        <v>4.9484595643823001E-2</v>
      </c>
    </row>
    <row r="4094" spans="1:17" hidden="1" x14ac:dyDescent="0.3">
      <c r="A4094" t="s">
        <v>8422</v>
      </c>
      <c r="B4094" t="s">
        <v>8423</v>
      </c>
      <c r="C4094" t="str">
        <f>IFERROR(VLOOKUP(Table1[[#This Row],[Ticker]],[1]!Table2[[Symbol]:[Industry]],2,FALSE),"-")</f>
        <v>-</v>
      </c>
      <c r="D4094" t="s">
        <v>127</v>
      </c>
      <c r="E4094">
        <v>19.521599999999999</v>
      </c>
      <c r="F4094">
        <v>29.11</v>
      </c>
      <c r="G4094">
        <v>-13.746401253127599</v>
      </c>
      <c r="H4094">
        <v>11.4755761568134</v>
      </c>
      <c r="I4094">
        <v>-23.1716013809869</v>
      </c>
      <c r="J4094">
        <v>6.8656799996051596</v>
      </c>
      <c r="K4094">
        <v>26.738844878048901</v>
      </c>
      <c r="L4094">
        <v>26.622445075602901</v>
      </c>
      <c r="M4094">
        <v>59.091805483806198</v>
      </c>
      <c r="N4094">
        <v>1.6120526827093</v>
      </c>
      <c r="O4094">
        <v>40.845070422535201</v>
      </c>
      <c r="P4094">
        <v>42.556317335945103</v>
      </c>
      <c r="Q4094">
        <v>8.2722916346203004E-2</v>
      </c>
    </row>
    <row r="4095" spans="1:17" hidden="1" x14ac:dyDescent="0.3">
      <c r="A4095" t="s">
        <v>8424</v>
      </c>
      <c r="B4095" t="s">
        <v>8425</v>
      </c>
      <c r="C4095" t="str">
        <f>IFERROR(VLOOKUP(Table1[[#This Row],[Ticker]],[1]!Table2[[Symbol]:[Industry]],2,FALSE),"-")</f>
        <v>-</v>
      </c>
      <c r="D4095" t="s">
        <v>72</v>
      </c>
      <c r="E4095">
        <v>19.446480000000001</v>
      </c>
      <c r="F4095">
        <v>30.15</v>
      </c>
      <c r="G4095">
        <v>-25.9566068890758</v>
      </c>
      <c r="H4095">
        <v>39.773483075870097</v>
      </c>
      <c r="I4095">
        <v>17.211339446244398</v>
      </c>
      <c r="J4095">
        <v>11.2729661232236</v>
      </c>
      <c r="K4095">
        <v>25.591974784201899</v>
      </c>
      <c r="L4095">
        <v>25.420406622138898</v>
      </c>
      <c r="M4095">
        <v>82.3571332875823</v>
      </c>
      <c r="N4095">
        <v>1.4776391369687001</v>
      </c>
      <c r="O4095">
        <v>12.5704809286898</v>
      </c>
      <c r="P4095">
        <v>51.507537688442198</v>
      </c>
      <c r="Q4095">
        <v>0.119304801585702</v>
      </c>
    </row>
    <row r="4096" spans="1:17" hidden="1" x14ac:dyDescent="0.3">
      <c r="A4096" t="s">
        <v>8426</v>
      </c>
      <c r="B4096" t="s">
        <v>8427</v>
      </c>
      <c r="C4096" t="str">
        <f>IFERROR(VLOOKUP(Table1[[#This Row],[Ticker]],[1]!Table2[[Symbol]:[Industry]],2,FALSE),"-")</f>
        <v>-</v>
      </c>
      <c r="D4096" t="s">
        <v>1489</v>
      </c>
      <c r="E4096">
        <v>19.426123499999999</v>
      </c>
      <c r="F4096">
        <v>14.35</v>
      </c>
      <c r="G4096">
        <v>47.690607965035497</v>
      </c>
      <c r="H4096">
        <v>3.0540260622954301</v>
      </c>
      <c r="I4096">
        <v>46.624829182314798</v>
      </c>
      <c r="J4096">
        <v>4.0421577856537603</v>
      </c>
      <c r="K4096">
        <v>14.243718530538899</v>
      </c>
      <c r="L4096">
        <v>12.4160661833969</v>
      </c>
      <c r="M4096">
        <v>56.844018825121601</v>
      </c>
      <c r="N4096">
        <v>2.6322104291647399</v>
      </c>
      <c r="O4096">
        <v>11.4982578397212</v>
      </c>
      <c r="P4096">
        <v>189.314516129032</v>
      </c>
    </row>
    <row r="4097" spans="1:17" hidden="1" x14ac:dyDescent="0.3">
      <c r="A4097" t="s">
        <v>8428</v>
      </c>
      <c r="B4097" t="s">
        <v>8429</v>
      </c>
      <c r="C4097" t="str">
        <f>IFERROR(VLOOKUP(Table1[[#This Row],[Ticker]],[1]!Table2[[Symbol]:[Industry]],2,FALSE),"-")</f>
        <v>-</v>
      </c>
      <c r="D4097" t="s">
        <v>1105</v>
      </c>
      <c r="E4097">
        <v>19.424843750000001</v>
      </c>
      <c r="F4097">
        <v>85.15</v>
      </c>
      <c r="G4097">
        <v>-5.5931859894901201</v>
      </c>
      <c r="H4097">
        <v>-1.87035303188851</v>
      </c>
      <c r="I4097">
        <v>-12.2495918825592</v>
      </c>
      <c r="J4097">
        <v>1.0670674632677399</v>
      </c>
      <c r="K4097">
        <v>87.130260937810405</v>
      </c>
      <c r="M4097">
        <v>46.234414810174101</v>
      </c>
      <c r="N4097">
        <v>1</v>
      </c>
    </row>
    <row r="4098" spans="1:17" hidden="1" x14ac:dyDescent="0.3">
      <c r="A4098" t="s">
        <v>8430</v>
      </c>
      <c r="B4098" t="s">
        <v>8431</v>
      </c>
      <c r="C4098" t="str">
        <f>IFERROR(VLOOKUP(Table1[[#This Row],[Ticker]],[1]!Table2[[Symbol]:[Industry]],2,FALSE),"-")</f>
        <v>-</v>
      </c>
      <c r="D4098" t="s">
        <v>706</v>
      </c>
      <c r="E4098">
        <v>19.415199999999999</v>
      </c>
      <c r="F4098">
        <v>20.53</v>
      </c>
      <c r="G4098">
        <v>-28.691398978706601</v>
      </c>
      <c r="H4098">
        <v>-13.1543072710378</v>
      </c>
      <c r="I4098">
        <v>14.654663125461401</v>
      </c>
      <c r="J4098">
        <v>-12.8887034828903</v>
      </c>
      <c r="K4098">
        <v>20.760805904707802</v>
      </c>
      <c r="L4098">
        <v>18.922857654986402</v>
      </c>
      <c r="M4098">
        <v>52.776497945296597</v>
      </c>
      <c r="N4098">
        <v>0.32652142120418998</v>
      </c>
      <c r="O4098">
        <v>33.706770579639503</v>
      </c>
      <c r="P4098">
        <v>71.0833333333333</v>
      </c>
      <c r="Q4098">
        <v>9.2743074162130006E-3</v>
      </c>
    </row>
    <row r="4099" spans="1:17" hidden="1" x14ac:dyDescent="0.3">
      <c r="A4099" t="s">
        <v>8432</v>
      </c>
      <c r="B4099" t="s">
        <v>8433</v>
      </c>
      <c r="C4099" t="str">
        <f>IFERROR(VLOOKUP(Table1[[#This Row],[Ticker]],[1]!Table2[[Symbol]:[Industry]],2,FALSE),"-")</f>
        <v>-</v>
      </c>
      <c r="D4099" t="s">
        <v>231</v>
      </c>
      <c r="E4099">
        <v>19.40155</v>
      </c>
      <c r="F4099">
        <v>73.900000000000006</v>
      </c>
      <c r="G4099">
        <v>18.471460053961099</v>
      </c>
      <c r="H4099">
        <v>8.5227760622954207</v>
      </c>
      <c r="I4099">
        <v>-0.95257455172088001</v>
      </c>
      <c r="J4099">
        <v>-2.1411387592356399</v>
      </c>
      <c r="K4099">
        <v>75.712622209550204</v>
      </c>
      <c r="L4099">
        <v>72.7804360032018</v>
      </c>
      <c r="M4099">
        <v>66.813374478106496</v>
      </c>
      <c r="N4099">
        <v>0.70854479580958896</v>
      </c>
      <c r="O4099">
        <v>32.6116373477672</v>
      </c>
      <c r="P4099">
        <v>50.939542483660098</v>
      </c>
      <c r="Q4099">
        <v>6.0005289194754001E-2</v>
      </c>
    </row>
    <row r="4100" spans="1:17" hidden="1" x14ac:dyDescent="0.3">
      <c r="A4100" t="s">
        <v>8434</v>
      </c>
      <c r="B4100" t="s">
        <v>8435</v>
      </c>
      <c r="C4100" t="str">
        <f>IFERROR(VLOOKUP(Table1[[#This Row],[Ticker]],[1]!Table2[[Symbol]:[Industry]],2,FALSE),"-")</f>
        <v>-</v>
      </c>
      <c r="D4100" t="s">
        <v>257</v>
      </c>
      <c r="E4100">
        <v>19.371788599999999</v>
      </c>
      <c r="F4100">
        <v>67.739999999999995</v>
      </c>
      <c r="G4100">
        <v>689.08241206298601</v>
      </c>
      <c r="H4100">
        <v>-6.21972092052438</v>
      </c>
      <c r="I4100">
        <v>35.534794026297497</v>
      </c>
      <c r="J4100">
        <v>-6.4484604535505703</v>
      </c>
      <c r="K4100">
        <v>71.528810816705004</v>
      </c>
      <c r="L4100">
        <v>51.6487516360691</v>
      </c>
      <c r="M4100">
        <v>27.273635185146599</v>
      </c>
      <c r="N4100">
        <v>0.109460398210418</v>
      </c>
      <c r="O4100">
        <v>37.747268969589598</v>
      </c>
      <c r="P4100">
        <v>718.11594202898505</v>
      </c>
    </row>
    <row r="4101" spans="1:17" hidden="1" x14ac:dyDescent="0.3">
      <c r="A4101" t="s">
        <v>8436</v>
      </c>
      <c r="B4101" t="s">
        <v>8437</v>
      </c>
      <c r="C4101" t="str">
        <f>IFERROR(VLOOKUP(Table1[[#This Row],[Ticker]],[1]!Table2[[Symbol]:[Industry]],2,FALSE),"-")</f>
        <v>-</v>
      </c>
      <c r="D4101" t="s">
        <v>54</v>
      </c>
      <c r="E4101">
        <v>19.371717100000001</v>
      </c>
      <c r="F4101">
        <v>7.01</v>
      </c>
      <c r="G4101">
        <v>-102.580699777319</v>
      </c>
      <c r="H4101">
        <v>-65.747545646938306</v>
      </c>
      <c r="I4101">
        <v>-81.801163023204893</v>
      </c>
      <c r="J4101">
        <v>-18.876859660748401</v>
      </c>
      <c r="K4101">
        <v>16.273957125104701</v>
      </c>
      <c r="L4101">
        <v>20.4798484212657</v>
      </c>
      <c r="M4101">
        <v>3.1358521290240402</v>
      </c>
      <c r="N4101">
        <v>0.51115809255344102</v>
      </c>
      <c r="O4101">
        <v>284.45078459343699</v>
      </c>
      <c r="P4101">
        <v>0</v>
      </c>
      <c r="Q4101">
        <v>6.8267026167220003E-3</v>
      </c>
    </row>
    <row r="4102" spans="1:17" hidden="1" x14ac:dyDescent="0.3">
      <c r="A4102" t="s">
        <v>8438</v>
      </c>
      <c r="B4102" t="s">
        <v>8439</v>
      </c>
      <c r="C4102" t="str">
        <f>IFERROR(VLOOKUP(Table1[[#This Row],[Ticker]],[1]!Table2[[Symbol]:[Industry]],2,FALSE),"-")</f>
        <v>-</v>
      </c>
      <c r="D4102" t="s">
        <v>276</v>
      </c>
      <c r="E4102">
        <v>19.360876480000002</v>
      </c>
      <c r="F4102">
        <v>44.4</v>
      </c>
      <c r="G4102">
        <v>-43.550280062263802</v>
      </c>
      <c r="H4102">
        <v>-3.1916486781889799</v>
      </c>
      <c r="I4102">
        <v>-17.350398674661101</v>
      </c>
      <c r="J4102">
        <v>-9.4796864168304396</v>
      </c>
      <c r="K4102">
        <v>43.990921154188499</v>
      </c>
      <c r="L4102">
        <v>44.431521371216697</v>
      </c>
      <c r="M4102">
        <v>45.3633235201996</v>
      </c>
      <c r="N4102">
        <v>2.0757161824186201</v>
      </c>
      <c r="O4102">
        <v>25.472972972972901</v>
      </c>
      <c r="P4102">
        <v>13.554987212276201</v>
      </c>
      <c r="Q4102">
        <v>2.7533194603791999E-2</v>
      </c>
    </row>
    <row r="4103" spans="1:17" hidden="1" x14ac:dyDescent="0.3">
      <c r="A4103" t="s">
        <v>8440</v>
      </c>
      <c r="B4103" t="s">
        <v>8441</v>
      </c>
      <c r="C4103" t="str">
        <f>IFERROR(VLOOKUP(Table1[[#This Row],[Ticker]],[1]!Table2[[Symbol]:[Industry]],2,FALSE),"-")</f>
        <v>-</v>
      </c>
      <c r="D4103" t="s">
        <v>124</v>
      </c>
      <c r="E4103">
        <v>19.3535775</v>
      </c>
      <c r="F4103">
        <v>52.21</v>
      </c>
      <c r="G4103">
        <v>-17.948423583020201</v>
      </c>
      <c r="H4103">
        <v>-5.1711824641178996</v>
      </c>
      <c r="I4103">
        <v>-28.1203610071403</v>
      </c>
      <c r="J4103">
        <v>-7.3187247867952001</v>
      </c>
      <c r="K4103">
        <v>52.325470434273598</v>
      </c>
      <c r="L4103">
        <v>49.916539209176399</v>
      </c>
      <c r="M4103">
        <v>55.598792050958401</v>
      </c>
      <c r="N4103">
        <v>1.06910727905203</v>
      </c>
      <c r="O4103">
        <v>30.243248419842899</v>
      </c>
      <c r="P4103">
        <v>50.028735632183903</v>
      </c>
      <c r="Q4103">
        <v>6.3509652766733996E-2</v>
      </c>
    </row>
    <row r="4104" spans="1:17" hidden="1" x14ac:dyDescent="0.3">
      <c r="A4104" t="s">
        <v>8442</v>
      </c>
      <c r="B4104" t="s">
        <v>8443</v>
      </c>
      <c r="C4104" t="str">
        <f>IFERROR(VLOOKUP(Table1[[#This Row],[Ticker]],[1]!Table2[[Symbol]:[Industry]],2,FALSE),"-")</f>
        <v>-</v>
      </c>
      <c r="D4104" t="s">
        <v>627</v>
      </c>
      <c r="E4104">
        <v>19.333132200000001</v>
      </c>
      <c r="F4104">
        <v>35.29</v>
      </c>
      <c r="G4104">
        <v>264.38898954347701</v>
      </c>
      <c r="H4104">
        <v>-12.9452550304435</v>
      </c>
      <c r="I4104">
        <v>245.808031766532</v>
      </c>
      <c r="J4104">
        <v>-15.886343210544</v>
      </c>
      <c r="K4104">
        <v>38.641375337005101</v>
      </c>
      <c r="L4104">
        <v>24.1131944287899</v>
      </c>
      <c r="M4104">
        <v>32.4536253596713</v>
      </c>
      <c r="N4104">
        <v>0.707065887154814</v>
      </c>
      <c r="O4104">
        <v>38.452819495607798</v>
      </c>
      <c r="P4104">
        <v>388.78116343490302</v>
      </c>
      <c r="Q4104">
        <v>0.14333254037498799</v>
      </c>
    </row>
    <row r="4105" spans="1:17" hidden="1" x14ac:dyDescent="0.3">
      <c r="A4105" t="s">
        <v>8444</v>
      </c>
      <c r="B4105" t="s">
        <v>8445</v>
      </c>
      <c r="C4105" t="str">
        <f>IFERROR(VLOOKUP(Table1[[#This Row],[Ticker]],[1]!Table2[[Symbol]:[Industry]],2,FALSE),"-")</f>
        <v>-</v>
      </c>
      <c r="D4105" t="s">
        <v>402</v>
      </c>
      <c r="E4105">
        <v>19.30062564</v>
      </c>
      <c r="F4105">
        <v>18.53</v>
      </c>
      <c r="G4105">
        <v>-42.363745120348703</v>
      </c>
      <c r="H4105">
        <v>-18.099820091550701</v>
      </c>
      <c r="I4105">
        <v>-32.767155177411396</v>
      </c>
      <c r="J4105">
        <v>-8.39512200755102</v>
      </c>
      <c r="K4105">
        <v>20.940154168672901</v>
      </c>
      <c r="L4105">
        <v>21.562324181763199</v>
      </c>
      <c r="M4105">
        <v>17.744784350552901</v>
      </c>
      <c r="N4105">
        <v>0.57644628099173501</v>
      </c>
      <c r="O4105">
        <v>50.458715596330201</v>
      </c>
      <c r="P4105">
        <v>18.4025559105431</v>
      </c>
      <c r="Q4105">
        <v>0.11458912753849</v>
      </c>
    </row>
    <row r="4106" spans="1:17" hidden="1" x14ac:dyDescent="0.3">
      <c r="A4106" t="s">
        <v>8446</v>
      </c>
      <c r="B4106" t="s">
        <v>8447</v>
      </c>
      <c r="C4106" t="str">
        <f>IFERROR(VLOOKUP(Table1[[#This Row],[Ticker]],[1]!Table2[[Symbol]:[Industry]],2,FALSE),"-")</f>
        <v>-</v>
      </c>
      <c r="D4106" t="s">
        <v>138</v>
      </c>
      <c r="E4106">
        <v>19.2622</v>
      </c>
      <c r="F4106">
        <v>49</v>
      </c>
      <c r="G4106">
        <v>360.96647003400102</v>
      </c>
      <c r="H4106">
        <v>26.986465464048901</v>
      </c>
      <c r="I4106">
        <v>43.1883038271109</v>
      </c>
      <c r="J4106">
        <v>-7.71642041891175</v>
      </c>
      <c r="K4106">
        <v>41.584734462129099</v>
      </c>
      <c r="L4106">
        <v>31.451131771074699</v>
      </c>
      <c r="M4106">
        <v>57.980803260209399</v>
      </c>
      <c r="N4106">
        <v>0.90905816536927597</v>
      </c>
      <c r="O4106">
        <v>16.7959183673469</v>
      </c>
      <c r="P4106">
        <v>415.24710830704498</v>
      </c>
    </row>
    <row r="4107" spans="1:17" hidden="1" x14ac:dyDescent="0.3">
      <c r="A4107" t="s">
        <v>8448</v>
      </c>
      <c r="B4107" t="s">
        <v>8449</v>
      </c>
      <c r="C4107" t="str">
        <f>IFERROR(VLOOKUP(Table1[[#This Row],[Ticker]],[1]!Table2[[Symbol]:[Industry]],2,FALSE),"-")</f>
        <v>-</v>
      </c>
      <c r="D4107" t="s">
        <v>741</v>
      </c>
      <c r="E4107">
        <v>19.229981756999901</v>
      </c>
      <c r="F4107">
        <v>29.04</v>
      </c>
      <c r="G4107">
        <v>6.7752901247273103</v>
      </c>
      <c r="H4107">
        <v>1.35423897925782</v>
      </c>
      <c r="I4107">
        <v>2.6349902459835799</v>
      </c>
      <c r="J4107">
        <v>0.422068928815027</v>
      </c>
      <c r="K4107">
        <v>28.107732781236599</v>
      </c>
      <c r="L4107">
        <v>25.8049997418251</v>
      </c>
      <c r="M4107">
        <v>53.416699079583402</v>
      </c>
      <c r="N4107">
        <v>0.85144990014625899</v>
      </c>
      <c r="O4107">
        <v>19.042699724517899</v>
      </c>
      <c r="P4107">
        <v>43.265910212136099</v>
      </c>
      <c r="Q4107">
        <v>2.8878510423630001E-3</v>
      </c>
    </row>
    <row r="4108" spans="1:17" hidden="1" x14ac:dyDescent="0.3">
      <c r="A4108" t="s">
        <v>8450</v>
      </c>
      <c r="B4108" t="s">
        <v>8451</v>
      </c>
      <c r="C4108" t="str">
        <f>IFERROR(VLOOKUP(Table1[[#This Row],[Ticker]],[1]!Table2[[Symbol]:[Industry]],2,FALSE),"-")</f>
        <v>-</v>
      </c>
      <c r="D4108" t="s">
        <v>138</v>
      </c>
      <c r="E4108">
        <v>19.213126979999998</v>
      </c>
      <c r="F4108">
        <v>18.38</v>
      </c>
      <c r="G4108">
        <v>-50.620560682722498</v>
      </c>
      <c r="H4108">
        <v>-11.1180116174269</v>
      </c>
      <c r="I4108">
        <v>-21.745448121822299</v>
      </c>
      <c r="J4108">
        <v>-4.1631241023402303</v>
      </c>
      <c r="K4108">
        <v>20.279063504979099</v>
      </c>
      <c r="L4108">
        <v>22.353338341423399</v>
      </c>
      <c r="M4108">
        <v>42.499545493519399</v>
      </c>
      <c r="N4108">
        <v>0.38601168939950098</v>
      </c>
      <c r="O4108">
        <v>111.207834602829</v>
      </c>
      <c r="P4108">
        <v>8.1176470588235095</v>
      </c>
      <c r="Q4108">
        <v>-2.5294415575169999E-3</v>
      </c>
    </row>
    <row r="4109" spans="1:17" hidden="1" x14ac:dyDescent="0.3">
      <c r="A4109" t="s">
        <v>8452</v>
      </c>
      <c r="B4109" t="s">
        <v>8453</v>
      </c>
      <c r="C4109" t="str">
        <f>IFERROR(VLOOKUP(Table1[[#This Row],[Ticker]],[1]!Table2[[Symbol]:[Industry]],2,FALSE),"-")</f>
        <v>-</v>
      </c>
      <c r="D4109" t="s">
        <v>405</v>
      </c>
      <c r="E4109">
        <v>19.195</v>
      </c>
      <c r="F4109">
        <v>35.479999999999997</v>
      </c>
      <c r="G4109">
        <v>88.235300407546603</v>
      </c>
      <c r="H4109">
        <v>2.9933931134637102</v>
      </c>
      <c r="I4109">
        <v>62.5709205847456</v>
      </c>
      <c r="J4109">
        <v>3.7687644425513902</v>
      </c>
      <c r="K4109">
        <v>31.905408850597201</v>
      </c>
      <c r="L4109">
        <v>25.147636394876201</v>
      </c>
      <c r="M4109">
        <v>60.816451928495098</v>
      </c>
      <c r="N4109">
        <v>0.603720876398124</v>
      </c>
      <c r="O4109">
        <v>10.512965050732801</v>
      </c>
      <c r="P4109">
        <v>166.76691729323301</v>
      </c>
      <c r="Q4109">
        <v>0.113238720795998</v>
      </c>
    </row>
    <row r="4110" spans="1:17" hidden="1" x14ac:dyDescent="0.3">
      <c r="A4110" t="s">
        <v>8454</v>
      </c>
      <c r="B4110" t="s">
        <v>8455</v>
      </c>
      <c r="C4110" t="str">
        <f>IFERROR(VLOOKUP(Table1[[#This Row],[Ticker]],[1]!Table2[[Symbol]:[Industry]],2,FALSE),"-")</f>
        <v>-</v>
      </c>
      <c r="E4110">
        <v>19.162331999999999</v>
      </c>
      <c r="F4110">
        <v>27.25</v>
      </c>
      <c r="G4110">
        <v>-47.690246383909297</v>
      </c>
      <c r="H4110">
        <v>-1.5059299333041101</v>
      </c>
      <c r="I4110">
        <v>-3.0722621647163302</v>
      </c>
      <c r="J4110">
        <v>3.75868040893796</v>
      </c>
      <c r="K4110">
        <v>26.298960494802699</v>
      </c>
      <c r="L4110">
        <v>23.669453054265698</v>
      </c>
      <c r="M4110">
        <v>61.954110122432198</v>
      </c>
      <c r="N4110">
        <v>0.515974355110009</v>
      </c>
      <c r="O4110">
        <v>46.788990825688003</v>
      </c>
      <c r="P4110">
        <v>67.692307692307693</v>
      </c>
      <c r="Q4110">
        <v>0.111407688594517</v>
      </c>
    </row>
    <row r="4111" spans="1:17" hidden="1" x14ac:dyDescent="0.3">
      <c r="A4111" t="s">
        <v>8456</v>
      </c>
      <c r="B4111" t="s">
        <v>8457</v>
      </c>
      <c r="C4111" t="str">
        <f>IFERROR(VLOOKUP(Table1[[#This Row],[Ticker]],[1]!Table2[[Symbol]:[Industry]],2,FALSE),"-")</f>
        <v>-</v>
      </c>
      <c r="D4111" t="s">
        <v>127</v>
      </c>
      <c r="E4111">
        <v>19.1420496</v>
      </c>
      <c r="F4111">
        <v>34.85</v>
      </c>
      <c r="G4111">
        <v>30.682327045916701</v>
      </c>
      <c r="H4111">
        <v>-24.401194558062699</v>
      </c>
      <c r="I4111">
        <v>-34.186654931056097</v>
      </c>
      <c r="J4111">
        <v>-0.61233781530470099</v>
      </c>
      <c r="K4111">
        <v>35.923305591201299</v>
      </c>
      <c r="L4111">
        <v>31.541889023809699</v>
      </c>
      <c r="M4111">
        <v>31.6340148300234</v>
      </c>
      <c r="N4111">
        <v>0.56541620623406197</v>
      </c>
      <c r="O4111">
        <v>53.055954088952603</v>
      </c>
      <c r="P4111">
        <v>93.6111111111111</v>
      </c>
      <c r="Q4111">
        <v>4.8790233211952999E-2</v>
      </c>
    </row>
    <row r="4112" spans="1:17" hidden="1" x14ac:dyDescent="0.3">
      <c r="A4112" t="s">
        <v>8458</v>
      </c>
      <c r="B4112" t="s">
        <v>8459</v>
      </c>
      <c r="C4112" t="str">
        <f>IFERROR(VLOOKUP(Table1[[#This Row],[Ticker]],[1]!Table2[[Symbol]:[Industry]],2,FALSE),"-")</f>
        <v>-</v>
      </c>
      <c r="D4112" t="s">
        <v>535</v>
      </c>
      <c r="E4112">
        <v>19.135010999999999</v>
      </c>
      <c r="F4112">
        <v>17.62</v>
      </c>
      <c r="G4112">
        <v>34.114618182149201</v>
      </c>
      <c r="H4112">
        <v>-8.3630862371697905</v>
      </c>
      <c r="I4112">
        <v>2.84805621706017</v>
      </c>
      <c r="J4112">
        <v>-1.152358552101</v>
      </c>
      <c r="K4112">
        <v>18.194247950876498</v>
      </c>
      <c r="L4112">
        <v>17.162843167895701</v>
      </c>
      <c r="M4112">
        <v>46.345590974943903</v>
      </c>
      <c r="N4112">
        <v>1.1222438109191</v>
      </c>
      <c r="O4112">
        <v>75.936435868331401</v>
      </c>
      <c r="P4112">
        <v>63.148148148148103</v>
      </c>
    </row>
    <row r="4113" spans="1:17" hidden="1" x14ac:dyDescent="0.3">
      <c r="A4113" t="s">
        <v>8460</v>
      </c>
      <c r="B4113" t="s">
        <v>8461</v>
      </c>
      <c r="C4113" t="str">
        <f>IFERROR(VLOOKUP(Table1[[#This Row],[Ticker]],[1]!Table2[[Symbol]:[Industry]],2,FALSE),"-")</f>
        <v>-</v>
      </c>
      <c r="D4113" t="s">
        <v>21</v>
      </c>
      <c r="E4113">
        <v>19.113</v>
      </c>
      <c r="F4113">
        <v>46.3</v>
      </c>
      <c r="G4113">
        <v>-54.894218516839601</v>
      </c>
      <c r="H4113">
        <v>18.033160125936501</v>
      </c>
      <c r="I4113">
        <v>-21.610506910164101</v>
      </c>
      <c r="J4113">
        <v>3.9612778115353602</v>
      </c>
      <c r="K4113">
        <v>40.732201122573898</v>
      </c>
      <c r="L4113">
        <v>44.338552133331703</v>
      </c>
      <c r="M4113">
        <v>86.6844298533195</v>
      </c>
      <c r="N4113">
        <v>0.61832991306412399</v>
      </c>
      <c r="O4113">
        <v>50.971922246220302</v>
      </c>
      <c r="P4113">
        <v>63.604240282685403</v>
      </c>
      <c r="Q4113">
        <v>9.9534651722000003E-2</v>
      </c>
    </row>
    <row r="4114" spans="1:17" hidden="1" x14ac:dyDescent="0.3">
      <c r="A4114" t="s">
        <v>8462</v>
      </c>
      <c r="B4114" t="s">
        <v>8463</v>
      </c>
      <c r="C4114" t="str">
        <f>IFERROR(VLOOKUP(Table1[[#This Row],[Ticker]],[1]!Table2[[Symbol]:[Industry]],2,FALSE),"-")</f>
        <v>-</v>
      </c>
      <c r="E4114">
        <v>19.098105400000001</v>
      </c>
      <c r="F4114">
        <v>32.39</v>
      </c>
      <c r="G4114">
        <v>-57.3266448652683</v>
      </c>
      <c r="H4114">
        <v>-10.165962110383401</v>
      </c>
      <c r="I4114">
        <v>-16.920357194729899</v>
      </c>
      <c r="J4114">
        <v>-2.5734410218888701</v>
      </c>
      <c r="K4114">
        <v>33.970244444639803</v>
      </c>
      <c r="L4114">
        <v>35.071659412671799</v>
      </c>
      <c r="M4114">
        <v>39.486571527509099</v>
      </c>
      <c r="N4114">
        <v>1.92567391576977</v>
      </c>
      <c r="O4114">
        <v>85.798085828959501</v>
      </c>
      <c r="P4114">
        <v>11.114922813035999</v>
      </c>
      <c r="Q4114">
        <v>0.18432528670554299</v>
      </c>
    </row>
    <row r="4115" spans="1:17" hidden="1" x14ac:dyDescent="0.3">
      <c r="A4115" t="s">
        <v>8464</v>
      </c>
      <c r="B4115" t="s">
        <v>8465</v>
      </c>
      <c r="C4115" t="str">
        <f>IFERROR(VLOOKUP(Table1[[#This Row],[Ticker]],[1]!Table2[[Symbol]:[Industry]],2,FALSE),"-")</f>
        <v>-</v>
      </c>
      <c r="E4115">
        <v>19.029650400000001</v>
      </c>
      <c r="F4115">
        <v>53.2</v>
      </c>
      <c r="G4115">
        <v>28.829971517680502</v>
      </c>
      <c r="H4115">
        <v>-8.8975787938495792</v>
      </c>
      <c r="I4115">
        <v>33.048143286154001</v>
      </c>
      <c r="J4115">
        <v>-3.3643678720599102</v>
      </c>
      <c r="K4115">
        <v>59.749061233032698</v>
      </c>
      <c r="L4115">
        <v>50.304108821736001</v>
      </c>
      <c r="M4115">
        <v>42.0990542862423</v>
      </c>
      <c r="N4115">
        <v>1.67233925619152</v>
      </c>
      <c r="O4115">
        <v>65.300751879699206</v>
      </c>
      <c r="P4115">
        <v>111.278792692613</v>
      </c>
    </row>
    <row r="4116" spans="1:17" hidden="1" x14ac:dyDescent="0.3">
      <c r="A4116" t="s">
        <v>8466</v>
      </c>
      <c r="B4116" t="s">
        <v>5407</v>
      </c>
      <c r="C4116" t="str">
        <f>IFERROR(VLOOKUP(Table1[[#This Row],[Ticker]],[1]!Table2[[Symbol]:[Industry]],2,FALSE),"-")</f>
        <v>-</v>
      </c>
      <c r="D4116" t="s">
        <v>257</v>
      </c>
      <c r="E4116">
        <v>18.955349999999999</v>
      </c>
      <c r="F4116">
        <v>26.95</v>
      </c>
      <c r="G4116">
        <v>78.114817459058699</v>
      </c>
      <c r="H4116">
        <v>28.184397863357699</v>
      </c>
      <c r="I4116">
        <v>55.971420091405697</v>
      </c>
      <c r="J4116">
        <v>-3.74623206988755</v>
      </c>
      <c r="K4116">
        <v>23.757229663347101</v>
      </c>
      <c r="L4116">
        <v>18.898067815946401</v>
      </c>
      <c r="M4116">
        <v>52.396558626380603</v>
      </c>
      <c r="N4116">
        <v>0.52686455702696999</v>
      </c>
      <c r="O4116">
        <v>8.4230055658627005</v>
      </c>
      <c r="P4116">
        <v>154.24528301886701</v>
      </c>
    </row>
    <row r="4117" spans="1:17" hidden="1" x14ac:dyDescent="0.3">
      <c r="A4117" t="s">
        <v>8467</v>
      </c>
      <c r="B4117" t="s">
        <v>8468</v>
      </c>
      <c r="C4117" t="str">
        <f>IFERROR(VLOOKUP(Table1[[#This Row],[Ticker]],[1]!Table2[[Symbol]:[Industry]],2,FALSE),"-")</f>
        <v>-</v>
      </c>
      <c r="D4117" t="s">
        <v>72</v>
      </c>
      <c r="E4117">
        <v>18.937000000000001</v>
      </c>
      <c r="F4117">
        <v>1.41</v>
      </c>
      <c r="G4117">
        <v>-86.817961103723405</v>
      </c>
      <c r="H4117">
        <v>-32.189876376728897</v>
      </c>
      <c r="I4117">
        <v>-70.250511046318806</v>
      </c>
      <c r="J4117">
        <v>-6.5052293654981304</v>
      </c>
      <c r="K4117">
        <v>2.2170449406772001</v>
      </c>
      <c r="M4117">
        <v>0.31585302646794799</v>
      </c>
      <c r="O4117">
        <v>154.60992907801401</v>
      </c>
      <c r="P4117">
        <v>0</v>
      </c>
    </row>
    <row r="4118" spans="1:17" hidden="1" x14ac:dyDescent="0.3">
      <c r="A4118" t="s">
        <v>8469</v>
      </c>
      <c r="B4118" t="s">
        <v>8470</v>
      </c>
      <c r="C4118" t="str">
        <f>IFERROR(VLOOKUP(Table1[[#This Row],[Ticker]],[1]!Table2[[Symbol]:[Industry]],2,FALSE),"-")</f>
        <v>-</v>
      </c>
      <c r="D4118" t="s">
        <v>273</v>
      </c>
      <c r="E4118">
        <v>18.925238304000001</v>
      </c>
      <c r="F4118">
        <v>13.13</v>
      </c>
      <c r="G4118">
        <v>-43.065058346204999</v>
      </c>
      <c r="H4118">
        <v>-6.9986055166519296</v>
      </c>
      <c r="I4118">
        <v>-43.830429098348503</v>
      </c>
      <c r="J4118">
        <v>-3.5253532045074101</v>
      </c>
      <c r="K4118">
        <v>14.588043794528399</v>
      </c>
      <c r="L4118">
        <v>15.767213075837599</v>
      </c>
      <c r="M4118">
        <v>41.074665829886499</v>
      </c>
      <c r="N4118">
        <v>0.27971689940757499</v>
      </c>
      <c r="O4118">
        <v>89.4072968940729</v>
      </c>
      <c r="P4118">
        <v>1.7829457364341099</v>
      </c>
      <c r="Q4118">
        <v>5.3774561830076999E-2</v>
      </c>
    </row>
    <row r="4119" spans="1:17" hidden="1" x14ac:dyDescent="0.3">
      <c r="A4119" t="s">
        <v>8471</v>
      </c>
      <c r="B4119" t="s">
        <v>8472</v>
      </c>
      <c r="C4119" t="str">
        <f>IFERROR(VLOOKUP(Table1[[#This Row],[Ticker]],[1]!Table2[[Symbol]:[Industry]],2,FALSE),"-")</f>
        <v>-</v>
      </c>
      <c r="D4119" t="s">
        <v>2387</v>
      </c>
      <c r="E4119">
        <v>18.9195125</v>
      </c>
      <c r="F4119">
        <v>20.99</v>
      </c>
      <c r="G4119">
        <v>-35.744641077110003</v>
      </c>
      <c r="H4119">
        <v>-0.25023750359604202</v>
      </c>
      <c r="I4119">
        <v>-33.969445652797702</v>
      </c>
      <c r="J4119">
        <v>16.678393098482999</v>
      </c>
      <c r="K4119">
        <v>22.003011306412301</v>
      </c>
      <c r="L4119">
        <v>23.8215283467507</v>
      </c>
      <c r="M4119">
        <v>46.561960766898302</v>
      </c>
      <c r="N4119">
        <v>1.0415019762845801</v>
      </c>
      <c r="O4119">
        <v>54.835636017151003</v>
      </c>
      <c r="P4119">
        <v>21.1194460473167</v>
      </c>
      <c r="Q4119">
        <v>8.5254487165946996E-2</v>
      </c>
    </row>
    <row r="4120" spans="1:17" hidden="1" x14ac:dyDescent="0.3">
      <c r="A4120" t="s">
        <v>8473</v>
      </c>
      <c r="B4120" t="s">
        <v>8474</v>
      </c>
      <c r="C4120" t="str">
        <f>IFERROR(VLOOKUP(Table1[[#This Row],[Ticker]],[1]!Table2[[Symbol]:[Industry]],2,FALSE),"-")</f>
        <v>-</v>
      </c>
      <c r="D4120" t="s">
        <v>46</v>
      </c>
      <c r="E4120">
        <v>18.8247015</v>
      </c>
      <c r="F4120">
        <v>41.15</v>
      </c>
      <c r="G4120">
        <v>-66.637775606635799</v>
      </c>
      <c r="H4120">
        <v>0.92902606229543605</v>
      </c>
      <c r="I4120">
        <v>-31.061529958050201</v>
      </c>
      <c r="J4120">
        <v>-7.0614494611919101</v>
      </c>
      <c r="K4120">
        <v>43.085174459914498</v>
      </c>
      <c r="L4120">
        <v>52.390548907482803</v>
      </c>
      <c r="M4120">
        <v>57.550695990328002</v>
      </c>
      <c r="N4120">
        <v>1.00823045267489</v>
      </c>
      <c r="O4120">
        <v>86.877278250303704</v>
      </c>
      <c r="P4120">
        <v>8.7186261558784608</v>
      </c>
    </row>
    <row r="4121" spans="1:17" hidden="1" x14ac:dyDescent="0.3">
      <c r="A4121" t="s">
        <v>8475</v>
      </c>
      <c r="B4121" t="s">
        <v>8476</v>
      </c>
      <c r="C4121" t="str">
        <f>IFERROR(VLOOKUP(Table1[[#This Row],[Ticker]],[1]!Table2[[Symbol]:[Industry]],2,FALSE),"-")</f>
        <v>-</v>
      </c>
      <c r="D4121" t="s">
        <v>51</v>
      </c>
      <c r="E4121">
        <v>18.804280039999998</v>
      </c>
      <c r="F4121">
        <v>15.68</v>
      </c>
      <c r="G4121">
        <v>-72.447459955172505</v>
      </c>
      <c r="H4121">
        <v>-4.9856761709551796</v>
      </c>
      <c r="I4121">
        <v>-58.675342344271797</v>
      </c>
      <c r="J4121">
        <v>-12.229173907463499</v>
      </c>
      <c r="K4121">
        <v>16.8227456332536</v>
      </c>
      <c r="L4121">
        <v>21.6045316374558</v>
      </c>
      <c r="M4121">
        <v>38.712841905270501</v>
      </c>
      <c r="N4121">
        <v>2.09135422024828</v>
      </c>
      <c r="O4121">
        <v>135.90561224489699</v>
      </c>
      <c r="P4121">
        <v>8.2872928176795408</v>
      </c>
      <c r="Q4121">
        <v>-4.3427453303454003E-2</v>
      </c>
    </row>
    <row r="4122" spans="1:17" hidden="1" x14ac:dyDescent="0.3">
      <c r="A4122" t="s">
        <v>8477</v>
      </c>
      <c r="B4122" t="s">
        <v>8478</v>
      </c>
      <c r="C4122" t="str">
        <f>IFERROR(VLOOKUP(Table1[[#This Row],[Ticker]],[1]!Table2[[Symbol]:[Industry]],2,FALSE),"-")</f>
        <v>-</v>
      </c>
      <c r="D4122" t="s">
        <v>405</v>
      </c>
      <c r="E4122">
        <v>18.781056</v>
      </c>
      <c r="F4122">
        <v>11.9</v>
      </c>
      <c r="G4122">
        <v>1.73570080323183</v>
      </c>
      <c r="H4122">
        <v>-11.8627036878938</v>
      </c>
      <c r="I4122">
        <v>-40.3448677873821</v>
      </c>
      <c r="J4122">
        <v>-0.58417673391918201</v>
      </c>
      <c r="K4122">
        <v>13.0707891950189</v>
      </c>
      <c r="L4122">
        <v>12.867626990363799</v>
      </c>
      <c r="M4122">
        <v>0.92015282919949504</v>
      </c>
      <c r="N4122">
        <v>0</v>
      </c>
      <c r="O4122">
        <v>44.117647058823501</v>
      </c>
      <c r="P4122">
        <v>63.911845730027501</v>
      </c>
    </row>
    <row r="4123" spans="1:17" hidden="1" x14ac:dyDescent="0.3">
      <c r="A4123" t="s">
        <v>8479</v>
      </c>
      <c r="B4123" t="s">
        <v>8480</v>
      </c>
      <c r="C4123" t="str">
        <f>IFERROR(VLOOKUP(Table1[[#This Row],[Ticker]],[1]!Table2[[Symbol]:[Industry]],2,FALSE),"-")</f>
        <v>-</v>
      </c>
      <c r="D4123" t="s">
        <v>4133</v>
      </c>
      <c r="E4123">
        <v>18.711639999999999</v>
      </c>
      <c r="F4123">
        <v>34.479999999999997</v>
      </c>
      <c r="G4123">
        <v>-5.4049892704091302</v>
      </c>
      <c r="H4123">
        <v>-4.1422863021297198</v>
      </c>
      <c r="I4123">
        <v>-8.2339154587756695</v>
      </c>
      <c r="J4123">
        <v>2.4729661232236699</v>
      </c>
      <c r="K4123">
        <v>34.893619180984302</v>
      </c>
      <c r="L4123">
        <v>34.214620220315602</v>
      </c>
      <c r="M4123">
        <v>49.041621778861497</v>
      </c>
      <c r="N4123">
        <v>0.99684215416942001</v>
      </c>
      <c r="O4123">
        <v>35.962877030162403</v>
      </c>
      <c r="P4123">
        <v>36.230738838403703</v>
      </c>
      <c r="Q4123">
        <v>2.5718931050557E-2</v>
      </c>
    </row>
    <row r="4124" spans="1:17" hidden="1" x14ac:dyDescent="0.3">
      <c r="A4124" t="s">
        <v>8481</v>
      </c>
      <c r="B4124" t="s">
        <v>8482</v>
      </c>
      <c r="C4124" t="str">
        <f>IFERROR(VLOOKUP(Table1[[#This Row],[Ticker]],[1]!Table2[[Symbol]:[Industry]],2,FALSE),"-")</f>
        <v>-</v>
      </c>
      <c r="D4124" t="s">
        <v>54</v>
      </c>
      <c r="E4124">
        <v>18.675421799999999</v>
      </c>
      <c r="F4124">
        <v>41.97</v>
      </c>
      <c r="G4124">
        <v>26.988774866714799</v>
      </c>
      <c r="H4124">
        <v>-14.721304334180299</v>
      </c>
      <c r="I4124">
        <v>-9.5984328497707505</v>
      </c>
      <c r="J4124">
        <v>-7.4077061456838802</v>
      </c>
      <c r="K4124">
        <v>41.688291944548602</v>
      </c>
      <c r="L4124">
        <v>36.815935864734499</v>
      </c>
      <c r="M4124">
        <v>21.916738607759399</v>
      </c>
      <c r="N4124">
        <v>0.37452865073034303</v>
      </c>
      <c r="O4124">
        <v>28.663330950679001</v>
      </c>
      <c r="P4124">
        <v>98.909952606635002</v>
      </c>
      <c r="Q4124">
        <v>1.9286605382525999E-2</v>
      </c>
    </row>
    <row r="4125" spans="1:17" hidden="1" x14ac:dyDescent="0.3">
      <c r="A4125" t="s">
        <v>8483</v>
      </c>
      <c r="B4125" t="s">
        <v>8484</v>
      </c>
      <c r="C4125" t="str">
        <f>IFERROR(VLOOKUP(Table1[[#This Row],[Ticker]],[1]!Table2[[Symbol]:[Industry]],2,FALSE),"-")</f>
        <v>-</v>
      </c>
      <c r="D4125" t="s">
        <v>535</v>
      </c>
      <c r="E4125">
        <v>18.5948967</v>
      </c>
      <c r="F4125">
        <v>9.85</v>
      </c>
      <c r="G4125">
        <v>-14.4986462450687</v>
      </c>
      <c r="H4125">
        <v>-7.2040070438389199</v>
      </c>
      <c r="I4125">
        <v>27.847310404796001</v>
      </c>
      <c r="J4125">
        <v>-11.318121688047601</v>
      </c>
      <c r="K4125">
        <v>9.5925346483206102</v>
      </c>
      <c r="L4125">
        <v>8.3128093947085695</v>
      </c>
      <c r="M4125">
        <v>39.577400487473398</v>
      </c>
      <c r="N4125">
        <v>0.467843966113202</v>
      </c>
      <c r="O4125">
        <v>20.8121827411167</v>
      </c>
      <c r="P4125">
        <v>80.733944954128404</v>
      </c>
      <c r="Q4125">
        <v>7.9055098832633994E-2</v>
      </c>
    </row>
    <row r="4126" spans="1:17" hidden="1" x14ac:dyDescent="0.3">
      <c r="A4126" t="s">
        <v>8485</v>
      </c>
      <c r="B4126" t="s">
        <v>8486</v>
      </c>
      <c r="C4126" t="str">
        <f>IFERROR(VLOOKUP(Table1[[#This Row],[Ticker]],[1]!Table2[[Symbol]:[Industry]],2,FALSE),"-")</f>
        <v>-</v>
      </c>
      <c r="D4126" t="s">
        <v>357</v>
      </c>
      <c r="E4126">
        <v>18.561341639999998</v>
      </c>
      <c r="F4126">
        <v>10.07</v>
      </c>
      <c r="G4126">
        <v>101.40125264269599</v>
      </c>
      <c r="H4126">
        <v>-3.8197411960872101</v>
      </c>
      <c r="I4126">
        <v>-33.855619330920597</v>
      </c>
      <c r="J4126">
        <v>-3.8883555483020702</v>
      </c>
      <c r="K4126">
        <v>9.9180945581417905</v>
      </c>
      <c r="L4126">
        <v>9.6900801625120696</v>
      </c>
      <c r="M4126">
        <v>64.557711931281403</v>
      </c>
      <c r="N4126">
        <v>1.16443781290018</v>
      </c>
      <c r="O4126">
        <v>84.409136047666294</v>
      </c>
      <c r="P4126">
        <v>130.434782608695</v>
      </c>
      <c r="Q4126">
        <v>7.6953787325547002E-2</v>
      </c>
    </row>
    <row r="4127" spans="1:17" hidden="1" x14ac:dyDescent="0.3">
      <c r="A4127" t="s">
        <v>8487</v>
      </c>
      <c r="B4127" t="s">
        <v>8488</v>
      </c>
      <c r="C4127" t="str">
        <f>IFERROR(VLOOKUP(Table1[[#This Row],[Ticker]],[1]!Table2[[Symbol]:[Industry]],2,FALSE),"-")</f>
        <v>-</v>
      </c>
      <c r="D4127" t="s">
        <v>538</v>
      </c>
      <c r="E4127">
        <v>18.505360137</v>
      </c>
      <c r="F4127">
        <v>3.33</v>
      </c>
      <c r="G4127">
        <v>-73.9922076519493</v>
      </c>
      <c r="H4127">
        <v>-2.23582901016833</v>
      </c>
      <c r="I4127">
        <v>-24.370841813356101</v>
      </c>
      <c r="J4127">
        <v>3.9750937827981399</v>
      </c>
      <c r="K4127">
        <v>3.4482130465597498</v>
      </c>
      <c r="L4127">
        <v>4.55984581979141</v>
      </c>
      <c r="M4127">
        <v>59.272164411918801</v>
      </c>
      <c r="N4127">
        <v>1.0289259517548299</v>
      </c>
      <c r="O4127">
        <v>90.690690690690602</v>
      </c>
      <c r="P4127">
        <v>18.928571428571399</v>
      </c>
      <c r="Q4127">
        <v>-0.144128846169958</v>
      </c>
    </row>
    <row r="4128" spans="1:17" hidden="1" x14ac:dyDescent="0.3">
      <c r="A4128" t="s">
        <v>8489</v>
      </c>
      <c r="B4128" t="s">
        <v>8490</v>
      </c>
      <c r="C4128" t="str">
        <f>IFERROR(VLOOKUP(Table1[[#This Row],[Ticker]],[1]!Table2[[Symbol]:[Industry]],2,FALSE),"-")</f>
        <v>-</v>
      </c>
      <c r="D4128" t="s">
        <v>54</v>
      </c>
      <c r="E4128">
        <v>18.474133169999899</v>
      </c>
      <c r="F4128">
        <v>63.95</v>
      </c>
      <c r="G4128">
        <v>-35.333896266365201</v>
      </c>
      <c r="H4128">
        <v>18.054026062295399</v>
      </c>
      <c r="I4128">
        <v>22.877835435321</v>
      </c>
      <c r="J4128">
        <v>20.614491412584702</v>
      </c>
      <c r="K4128">
        <v>46.237979905362899</v>
      </c>
      <c r="M4128">
        <v>35.638672553148801</v>
      </c>
      <c r="N4128">
        <v>2.78916372202591</v>
      </c>
      <c r="O4128">
        <v>29.632525410476902</v>
      </c>
      <c r="P4128">
        <v>93.202416918428995</v>
      </c>
    </row>
    <row r="4129" spans="1:17" hidden="1" x14ac:dyDescent="0.3">
      <c r="A4129" t="s">
        <v>8491</v>
      </c>
      <c r="B4129" t="s">
        <v>8492</v>
      </c>
      <c r="C4129" t="str">
        <f>IFERROR(VLOOKUP(Table1[[#This Row],[Ticker]],[1]!Table2[[Symbol]:[Industry]],2,FALSE),"-")</f>
        <v>-</v>
      </c>
      <c r="D4129" t="s">
        <v>185</v>
      </c>
      <c r="E4129">
        <v>18.432808552000001</v>
      </c>
      <c r="F4129">
        <v>39.44</v>
      </c>
      <c r="G4129">
        <v>-16.347815680284601</v>
      </c>
      <c r="H4129">
        <v>8.7631432837136796</v>
      </c>
      <c r="I4129">
        <v>-11.648083998573799</v>
      </c>
      <c r="J4129">
        <v>-9.2953939176900597</v>
      </c>
      <c r="K4129">
        <v>36.451658390431703</v>
      </c>
      <c r="L4129">
        <v>37.4622948992358</v>
      </c>
      <c r="M4129">
        <v>59.778071874734302</v>
      </c>
      <c r="N4129">
        <v>2.0021636591297498</v>
      </c>
      <c r="O4129">
        <v>16.379310344827498</v>
      </c>
      <c r="P4129">
        <v>32.526881720430097</v>
      </c>
      <c r="Q4129">
        <v>-8.9170768929664995E-2</v>
      </c>
    </row>
    <row r="4130" spans="1:17" hidden="1" x14ac:dyDescent="0.3">
      <c r="A4130" t="s">
        <v>8493</v>
      </c>
      <c r="B4130" t="s">
        <v>8494</v>
      </c>
      <c r="C4130" t="str">
        <f>IFERROR(VLOOKUP(Table1[[#This Row],[Ticker]],[1]!Table2[[Symbol]:[Industry]],2,FALSE),"-")</f>
        <v>-</v>
      </c>
      <c r="D4130" t="s">
        <v>138</v>
      </c>
      <c r="E4130">
        <v>18.414466440000002</v>
      </c>
      <c r="F4130">
        <v>70.599999999999994</v>
      </c>
      <c r="G4130">
        <v>91.591470034001006</v>
      </c>
      <c r="H4130">
        <v>31.259547534688</v>
      </c>
      <c r="I4130">
        <v>36.951909509395101</v>
      </c>
      <c r="J4130">
        <v>3.1173158033942499</v>
      </c>
      <c r="K4130">
        <v>56.955384345809698</v>
      </c>
      <c r="L4130">
        <v>47.732781480626997</v>
      </c>
      <c r="M4130">
        <v>90.351068841738197</v>
      </c>
      <c r="N4130">
        <v>2.05985748218527</v>
      </c>
      <c r="O4130">
        <v>3.8385269121813099</v>
      </c>
      <c r="P4130">
        <v>152.593917710196</v>
      </c>
      <c r="Q4130">
        <v>7.7047878291310004E-2</v>
      </c>
    </row>
    <row r="4131" spans="1:17" hidden="1" x14ac:dyDescent="0.3">
      <c r="A4131" t="s">
        <v>8495</v>
      </c>
      <c r="B4131" t="s">
        <v>8496</v>
      </c>
      <c r="C4131" t="str">
        <f>IFERROR(VLOOKUP(Table1[[#This Row],[Ticker]],[1]!Table2[[Symbol]:[Industry]],2,FALSE),"-")</f>
        <v>-</v>
      </c>
      <c r="D4131" t="s">
        <v>305</v>
      </c>
      <c r="E4131">
        <v>18.308454716</v>
      </c>
      <c r="F4131">
        <v>47</v>
      </c>
      <c r="G4131">
        <v>-22.481727653598099</v>
      </c>
      <c r="H4131">
        <v>2.8722078804772502</v>
      </c>
      <c r="I4131">
        <v>0.108770390806904</v>
      </c>
      <c r="J4131">
        <v>-2.5816267976675902</v>
      </c>
      <c r="K4131">
        <v>45.628392005030101</v>
      </c>
      <c r="L4131">
        <v>44.331380563630297</v>
      </c>
      <c r="M4131">
        <v>36.114462432889802</v>
      </c>
      <c r="N4131">
        <v>0.27778429486427503</v>
      </c>
      <c r="O4131">
        <v>53.212765957446798</v>
      </c>
      <c r="P4131">
        <v>58.409167509268599</v>
      </c>
      <c r="Q4131">
        <v>5.0849986068026001E-2</v>
      </c>
    </row>
    <row r="4132" spans="1:17" hidden="1" x14ac:dyDescent="0.3">
      <c r="A4132" t="s">
        <v>8497</v>
      </c>
      <c r="B4132" t="s">
        <v>8498</v>
      </c>
      <c r="C4132" t="str">
        <f>IFERROR(VLOOKUP(Table1[[#This Row],[Ticker]],[1]!Table2[[Symbol]:[Industry]],2,FALSE),"-")</f>
        <v>-</v>
      </c>
      <c r="D4132" t="s">
        <v>706</v>
      </c>
      <c r="E4132">
        <v>18.236439000000001</v>
      </c>
      <c r="F4132">
        <v>59.19</v>
      </c>
      <c r="G4132">
        <v>-44.476387108856002</v>
      </c>
      <c r="H4132">
        <v>-15.851428483159101</v>
      </c>
      <c r="I4132">
        <v>-23.458561111601799</v>
      </c>
      <c r="J4132">
        <v>-5.5761510517361899</v>
      </c>
      <c r="K4132">
        <v>65.643189203094494</v>
      </c>
      <c r="L4132">
        <v>67.324022660490996</v>
      </c>
      <c r="M4132">
        <v>2.7855540964461101</v>
      </c>
      <c r="N4132">
        <v>1.2077922077922001</v>
      </c>
      <c r="O4132">
        <v>30.089542152390599</v>
      </c>
      <c r="P4132">
        <v>0</v>
      </c>
    </row>
    <row r="4133" spans="1:17" hidden="1" x14ac:dyDescent="0.3">
      <c r="A4133" t="s">
        <v>8499</v>
      </c>
      <c r="B4133" t="s">
        <v>8500</v>
      </c>
      <c r="C4133" t="str">
        <f>IFERROR(VLOOKUP(Table1[[#This Row],[Ticker]],[1]!Table2[[Symbol]:[Industry]],2,FALSE),"-")</f>
        <v>-</v>
      </c>
      <c r="D4133" t="s">
        <v>535</v>
      </c>
      <c r="E4133">
        <v>18.207999999999998</v>
      </c>
      <c r="F4133">
        <v>45.47</v>
      </c>
      <c r="G4133">
        <v>-19.633674579158701</v>
      </c>
      <c r="H4133">
        <v>-6.4059739377045499</v>
      </c>
      <c r="I4133">
        <v>-46.347132693238699</v>
      </c>
      <c r="J4133">
        <v>7.5661515431919799</v>
      </c>
      <c r="K4133">
        <v>51.273325030437299</v>
      </c>
      <c r="L4133">
        <v>52.909246406016699</v>
      </c>
      <c r="M4133">
        <v>42.473041724458497</v>
      </c>
      <c r="N4133">
        <v>3.69574051961493</v>
      </c>
      <c r="O4133">
        <v>54.2555531119419</v>
      </c>
      <c r="P4133">
        <v>14.361167002011999</v>
      </c>
      <c r="Q4133">
        <v>0.14248370863894999</v>
      </c>
    </row>
    <row r="4134" spans="1:17" hidden="1" x14ac:dyDescent="0.3">
      <c r="A4134" t="s">
        <v>8501</v>
      </c>
      <c r="B4134" t="s">
        <v>8502</v>
      </c>
      <c r="C4134" t="str">
        <f>IFERROR(VLOOKUP(Table1[[#This Row],[Ticker]],[1]!Table2[[Symbol]:[Industry]],2,FALSE),"-")</f>
        <v>-</v>
      </c>
      <c r="D4134" t="s">
        <v>2686</v>
      </c>
      <c r="E4134">
        <v>18.188581224</v>
      </c>
      <c r="F4134">
        <v>1.1200000000000001</v>
      </c>
      <c r="G4134">
        <v>67.457698104176501</v>
      </c>
      <c r="H4134">
        <v>20.634671223585698</v>
      </c>
      <c r="I4134">
        <v>20.867253424739001</v>
      </c>
      <c r="J4134">
        <v>-7.1415537830995097</v>
      </c>
      <c r="K4134">
        <v>1.0890560440021999</v>
      </c>
      <c r="L4134">
        <v>0.93001760243313802</v>
      </c>
      <c r="M4134">
        <v>41.659171415694701</v>
      </c>
      <c r="N4134">
        <v>0.46539347068281101</v>
      </c>
      <c r="O4134">
        <v>29.464285714285602</v>
      </c>
      <c r="P4134">
        <v>100</v>
      </c>
      <c r="Q4134">
        <v>7.6486124342746001E-2</v>
      </c>
    </row>
    <row r="4135" spans="1:17" hidden="1" x14ac:dyDescent="0.3">
      <c r="A4135" t="s">
        <v>8503</v>
      </c>
      <c r="B4135" t="s">
        <v>8504</v>
      </c>
      <c r="C4135" t="str">
        <f>IFERROR(VLOOKUP(Table1[[#This Row],[Ticker]],[1]!Table2[[Symbol]:[Industry]],2,FALSE),"-")</f>
        <v>-</v>
      </c>
      <c r="D4135" t="s">
        <v>741</v>
      </c>
      <c r="E4135">
        <v>18.095091273000001</v>
      </c>
      <c r="F4135">
        <v>968.01</v>
      </c>
      <c r="G4135">
        <v>24.606657320724299</v>
      </c>
      <c r="H4135">
        <v>-0.44509693819820301</v>
      </c>
      <c r="I4135">
        <v>-0.60654999110139896</v>
      </c>
      <c r="J4135">
        <v>-0.88541884178862296</v>
      </c>
      <c r="K4135">
        <v>949.90952478548797</v>
      </c>
      <c r="L4135">
        <v>859.03575220679897</v>
      </c>
      <c r="M4135">
        <v>55.6599041266266</v>
      </c>
      <c r="N4135">
        <v>0.36650396000690799</v>
      </c>
      <c r="O4135">
        <v>7.93793452546978</v>
      </c>
      <c r="P4135">
        <v>56.638456932959997</v>
      </c>
      <c r="Q4135">
        <v>1.8114824755041999E-2</v>
      </c>
    </row>
    <row r="4136" spans="1:17" hidden="1" x14ac:dyDescent="0.3">
      <c r="A4136" t="s">
        <v>8505</v>
      </c>
      <c r="B4136" t="s">
        <v>8506</v>
      </c>
      <c r="C4136" t="str">
        <f>IFERROR(VLOOKUP(Table1[[#This Row],[Ticker]],[1]!Table2[[Symbol]:[Industry]],2,FALSE),"-")</f>
        <v>-</v>
      </c>
      <c r="D4136" t="s">
        <v>3259</v>
      </c>
      <c r="E4136">
        <v>18.063768</v>
      </c>
      <c r="F4136">
        <v>17.079999999999998</v>
      </c>
      <c r="G4136">
        <v>-92.420453867392297</v>
      </c>
      <c r="H4136">
        <v>-6.3367533010415302</v>
      </c>
      <c r="I4136">
        <v>-80.912412810866599</v>
      </c>
      <c r="J4136">
        <v>-8.4148645646069902</v>
      </c>
      <c r="K4136">
        <v>19.288427807278801</v>
      </c>
      <c r="L4136">
        <v>29.108568585894101</v>
      </c>
      <c r="M4136">
        <v>38.558125116553903</v>
      </c>
      <c r="N4136">
        <v>0.69206047814938099</v>
      </c>
      <c r="O4136">
        <v>323.47775175644</v>
      </c>
      <c r="P4136">
        <v>3.5151515151515098</v>
      </c>
      <c r="Q4136">
        <v>3.7522856811950001E-2</v>
      </c>
    </row>
    <row r="4137" spans="1:17" hidden="1" x14ac:dyDescent="0.3">
      <c r="A4137" t="s">
        <v>8507</v>
      </c>
      <c r="B4137" t="s">
        <v>8508</v>
      </c>
      <c r="C4137" t="str">
        <f>IFERROR(VLOOKUP(Table1[[#This Row],[Ticker]],[1]!Table2[[Symbol]:[Industry]],2,FALSE),"-")</f>
        <v>-</v>
      </c>
      <c r="D4137" t="s">
        <v>124</v>
      </c>
      <c r="E4137">
        <v>17.954999999999998</v>
      </c>
      <c r="F4137">
        <v>1.88</v>
      </c>
      <c r="G4137">
        <v>-20.363009734784999</v>
      </c>
      <c r="H4137">
        <v>-4.0078296078076496</v>
      </c>
      <c r="I4137">
        <v>-27.781395223909598</v>
      </c>
      <c r="J4137">
        <v>-0.58417673391918201</v>
      </c>
      <c r="K4137">
        <v>1.9253862041422001</v>
      </c>
      <c r="L4137">
        <v>2.0661220891617802</v>
      </c>
      <c r="M4137">
        <v>51.348503603807004</v>
      </c>
      <c r="N4137">
        <v>0.69647971638476303</v>
      </c>
      <c r="O4137">
        <v>59.574468085106403</v>
      </c>
      <c r="P4137">
        <v>17.499999999999901</v>
      </c>
      <c r="Q4137">
        <v>-9.1136761239339996E-3</v>
      </c>
    </row>
    <row r="4138" spans="1:17" hidden="1" x14ac:dyDescent="0.3">
      <c r="A4138" t="s">
        <v>8509</v>
      </c>
      <c r="B4138" t="s">
        <v>8510</v>
      </c>
      <c r="C4138" t="str">
        <f>IFERROR(VLOOKUP(Table1[[#This Row],[Ticker]],[1]!Table2[[Symbol]:[Industry]],2,FALSE),"-")</f>
        <v>-</v>
      </c>
      <c r="D4138" t="s">
        <v>51</v>
      </c>
      <c r="E4138">
        <v>17.928124394999902</v>
      </c>
      <c r="F4138">
        <v>33.85</v>
      </c>
      <c r="G4138">
        <v>83.993531078683205</v>
      </c>
      <c r="H4138">
        <v>-1.8840160690552501</v>
      </c>
      <c r="I4138">
        <v>40.562853183629898</v>
      </c>
      <c r="J4138">
        <v>-1.5044221326922</v>
      </c>
      <c r="K4138">
        <v>31.471161460000602</v>
      </c>
      <c r="L4138">
        <v>25.6152248971506</v>
      </c>
      <c r="M4138">
        <v>57.749037560052997</v>
      </c>
      <c r="N4138">
        <v>0.43639378888946501</v>
      </c>
      <c r="O4138">
        <v>15.8050221565731</v>
      </c>
      <c r="P4138">
        <v>133.44827586206799</v>
      </c>
      <c r="Q4138">
        <v>7.3433928041772997E-2</v>
      </c>
    </row>
    <row r="4139" spans="1:17" hidden="1" x14ac:dyDescent="0.3">
      <c r="A4139" t="s">
        <v>8511</v>
      </c>
      <c r="B4139" t="s">
        <v>8512</v>
      </c>
      <c r="C4139" t="str">
        <f>IFERROR(VLOOKUP(Table1[[#This Row],[Ticker]],[1]!Table2[[Symbol]:[Industry]],2,FALSE),"-")</f>
        <v>-</v>
      </c>
      <c r="D4139" t="s">
        <v>535</v>
      </c>
      <c r="E4139">
        <v>17.85624</v>
      </c>
      <c r="F4139">
        <v>0.93</v>
      </c>
      <c r="G4139">
        <v>-67.033529965998895</v>
      </c>
      <c r="H4139">
        <v>-0.84707283880345896</v>
      </c>
      <c r="I4139">
        <v>-12.4660799085942</v>
      </c>
      <c r="J4139">
        <v>-3.7420714707612701</v>
      </c>
      <c r="K4139">
        <v>0.94813062731419395</v>
      </c>
      <c r="L4139">
        <v>1.0879415493781399</v>
      </c>
      <c r="M4139">
        <v>53.263546580289301</v>
      </c>
      <c r="N4139">
        <v>0.57635672319575204</v>
      </c>
      <c r="O4139">
        <v>75.268817204301001</v>
      </c>
      <c r="P4139">
        <v>24</v>
      </c>
      <c r="Q4139">
        <v>2.5067020143379999E-3</v>
      </c>
    </row>
    <row r="4140" spans="1:17" hidden="1" x14ac:dyDescent="0.3">
      <c r="A4140" t="s">
        <v>8513</v>
      </c>
      <c r="B4140" t="s">
        <v>8514</v>
      </c>
      <c r="C4140" t="str">
        <f>IFERROR(VLOOKUP(Table1[[#This Row],[Ticker]],[1]!Table2[[Symbol]:[Industry]],2,FALSE),"-")</f>
        <v>-</v>
      </c>
      <c r="D4140" t="s">
        <v>538</v>
      </c>
      <c r="E4140">
        <v>17.826302519999999</v>
      </c>
      <c r="F4140">
        <v>4.8600000000000003</v>
      </c>
      <c r="G4140">
        <v>5.2206136804099001</v>
      </c>
      <c r="H4140">
        <v>-6.8640067245898102</v>
      </c>
      <c r="I4140">
        <v>-8.3975574246542397</v>
      </c>
      <c r="J4140">
        <v>-5.11092570511261</v>
      </c>
      <c r="K4140">
        <v>4.7936931228796702</v>
      </c>
      <c r="L4140">
        <v>4.7641287474904903</v>
      </c>
      <c r="M4140">
        <v>51.995860159357399</v>
      </c>
      <c r="N4140">
        <v>1.2740747748452499</v>
      </c>
      <c r="O4140">
        <v>40.946502057613102</v>
      </c>
      <c r="P4140">
        <v>50.931677018633501</v>
      </c>
      <c r="Q4140">
        <v>1.0199584714802E-2</v>
      </c>
    </row>
    <row r="4141" spans="1:17" hidden="1" x14ac:dyDescent="0.3">
      <c r="A4141" t="s">
        <v>8515</v>
      </c>
      <c r="B4141" t="s">
        <v>8516</v>
      </c>
      <c r="C4141" t="str">
        <f>IFERROR(VLOOKUP(Table1[[#This Row],[Ticker]],[1]!Table2[[Symbol]:[Industry]],2,FALSE),"-")</f>
        <v>-</v>
      </c>
      <c r="D4141" t="s">
        <v>1607</v>
      </c>
      <c r="E4141">
        <v>17.815200000000001</v>
      </c>
      <c r="F4141">
        <v>40.5</v>
      </c>
      <c r="G4141">
        <v>-36.883359317534698</v>
      </c>
      <c r="H4141">
        <v>1.9001799084492801</v>
      </c>
      <c r="I4141">
        <v>4.2486174977457498</v>
      </c>
      <c r="J4141">
        <v>9.1719208270564305</v>
      </c>
      <c r="K4141">
        <v>37.8968090675558</v>
      </c>
      <c r="L4141">
        <v>37.525999911760799</v>
      </c>
      <c r="M4141">
        <v>51.7513271141502</v>
      </c>
      <c r="N4141">
        <v>0.95454545454545403</v>
      </c>
      <c r="O4141">
        <v>24.691358024691301</v>
      </c>
      <c r="P4141">
        <v>34.775374376039899</v>
      </c>
    </row>
    <row r="4142" spans="1:17" hidden="1" x14ac:dyDescent="0.3">
      <c r="A4142" t="s">
        <v>8517</v>
      </c>
      <c r="B4142" t="s">
        <v>8518</v>
      </c>
      <c r="C4142" t="str">
        <f>IFERROR(VLOOKUP(Table1[[#This Row],[Ticker]],[1]!Table2[[Symbol]:[Industry]],2,FALSE),"-")</f>
        <v>-</v>
      </c>
      <c r="D4142" t="s">
        <v>384</v>
      </c>
      <c r="E4142">
        <v>17.799954240000002</v>
      </c>
      <c r="F4142">
        <v>12.45</v>
      </c>
      <c r="G4142">
        <v>-101.760802693271</v>
      </c>
      <c r="H4142">
        <v>-1.94597393770455</v>
      </c>
      <c r="I4142">
        <v>-58.686382284404203</v>
      </c>
      <c r="J4142">
        <v>-0.58417673391918201</v>
      </c>
      <c r="K4142">
        <v>18.018045713368799</v>
      </c>
      <c r="L4142">
        <v>36.165309437674502</v>
      </c>
      <c r="M4142">
        <v>78.0010452573039</v>
      </c>
      <c r="N4142">
        <v>1.1180141264060499</v>
      </c>
      <c r="O4142">
        <v>399.59839357429701</v>
      </c>
      <c r="P4142">
        <v>5.3299492385786698</v>
      </c>
      <c r="Q4142">
        <v>-7.1627850775266996E-2</v>
      </c>
    </row>
    <row r="4143" spans="1:17" hidden="1" x14ac:dyDescent="0.3">
      <c r="A4143" t="s">
        <v>8519</v>
      </c>
      <c r="B4143" t="s">
        <v>8520</v>
      </c>
      <c r="C4143" t="str">
        <f>IFERROR(VLOOKUP(Table1[[#This Row],[Ticker]],[1]!Table2[[Symbol]:[Industry]],2,FALSE),"-")</f>
        <v>-</v>
      </c>
      <c r="D4143" t="s">
        <v>535</v>
      </c>
      <c r="E4143">
        <v>17.7872734</v>
      </c>
      <c r="F4143">
        <v>18.190000000000001</v>
      </c>
      <c r="G4143">
        <v>9.7155165633679594</v>
      </c>
      <c r="H4143">
        <v>-1.94597393770455</v>
      </c>
      <c r="I4143">
        <v>-7.5035871215198302</v>
      </c>
      <c r="J4143">
        <v>-0.58417673391918201</v>
      </c>
      <c r="K4143">
        <v>18.1739473529767</v>
      </c>
      <c r="L4143">
        <v>17.181000717786699</v>
      </c>
      <c r="M4143">
        <v>100</v>
      </c>
      <c r="O4143">
        <v>0</v>
      </c>
      <c r="P4143">
        <v>38.7490465293669</v>
      </c>
    </row>
    <row r="4144" spans="1:17" hidden="1" x14ac:dyDescent="0.3">
      <c r="A4144" t="s">
        <v>8521</v>
      </c>
      <c r="B4144" t="s">
        <v>8522</v>
      </c>
      <c r="C4144" t="str">
        <f>IFERROR(VLOOKUP(Table1[[#This Row],[Ticker]],[1]!Table2[[Symbol]:[Industry]],2,FALSE),"-")</f>
        <v>-</v>
      </c>
      <c r="D4144" t="s">
        <v>138</v>
      </c>
      <c r="E4144">
        <v>17.760053031999998</v>
      </c>
      <c r="F4144">
        <v>37.840000000000003</v>
      </c>
      <c r="G4144">
        <v>-27.038920801578399</v>
      </c>
      <c r="H4144">
        <v>15.3390672872659</v>
      </c>
      <c r="I4144">
        <v>-4.3826751670918398</v>
      </c>
      <c r="J4144">
        <v>-32.7306844000179</v>
      </c>
      <c r="K4144">
        <v>36.1729507562221</v>
      </c>
      <c r="L4144">
        <v>34.415553363099299</v>
      </c>
      <c r="M4144">
        <v>50.789619115077798</v>
      </c>
      <c r="N4144">
        <v>3.6239162880598199</v>
      </c>
      <c r="O4144">
        <v>55.126849894291702</v>
      </c>
      <c r="P4144">
        <v>41.246733855916297</v>
      </c>
      <c r="Q4144">
        <v>0.11654100503489</v>
      </c>
    </row>
    <row r="4145" spans="1:17" hidden="1" x14ac:dyDescent="0.3">
      <c r="A4145" t="s">
        <v>8523</v>
      </c>
      <c r="B4145" t="s">
        <v>8524</v>
      </c>
      <c r="C4145" t="str">
        <f>IFERROR(VLOOKUP(Table1[[#This Row],[Ticker]],[1]!Table2[[Symbol]:[Industry]],2,FALSE),"-")</f>
        <v>-</v>
      </c>
      <c r="D4145" t="s">
        <v>2332</v>
      </c>
      <c r="E4145">
        <v>17.75716096</v>
      </c>
      <c r="F4145">
        <v>3.4</v>
      </c>
      <c r="G4145">
        <v>-55.177320815672097</v>
      </c>
      <c r="H4145">
        <v>-21.898467999462198</v>
      </c>
      <c r="I4145">
        <v>-28.5154626246436</v>
      </c>
      <c r="J4145">
        <v>-2.0461650380127399</v>
      </c>
      <c r="K4145">
        <v>4.0219410702988796</v>
      </c>
      <c r="L4145">
        <v>4.3361951373738998</v>
      </c>
      <c r="M4145">
        <v>39.292777007828597</v>
      </c>
      <c r="N4145">
        <v>0.54141040137499596</v>
      </c>
      <c r="O4145">
        <v>119.705882352941</v>
      </c>
      <c r="P4145">
        <v>9.3247588424437193</v>
      </c>
      <c r="Q4145">
        <v>3.2037859161219998E-2</v>
      </c>
    </row>
    <row r="4146" spans="1:17" hidden="1" x14ac:dyDescent="0.3">
      <c r="A4146" t="s">
        <v>8525</v>
      </c>
      <c r="B4146" t="s">
        <v>8526</v>
      </c>
      <c r="C4146" t="str">
        <f>IFERROR(VLOOKUP(Table1[[#This Row],[Ticker]],[1]!Table2[[Symbol]:[Industry]],2,FALSE),"-")</f>
        <v>-</v>
      </c>
      <c r="D4146" t="s">
        <v>405</v>
      </c>
      <c r="E4146">
        <v>17.713317499999999</v>
      </c>
      <c r="F4146">
        <v>27.25</v>
      </c>
      <c r="G4146">
        <v>29.488866776293001</v>
      </c>
      <c r="H4146">
        <v>-6.8657227164903203</v>
      </c>
      <c r="I4146">
        <v>-50.2940516174694</v>
      </c>
      <c r="J4146">
        <v>-0.58417673391918201</v>
      </c>
      <c r="K4146">
        <v>29.865425440933201</v>
      </c>
      <c r="L4146">
        <v>33.517032305324101</v>
      </c>
      <c r="M4146">
        <v>4.0868257539999996E-6</v>
      </c>
      <c r="N4146">
        <v>0</v>
      </c>
      <c r="O4146">
        <v>60.844036697247603</v>
      </c>
      <c r="P4146">
        <v>58.892128279883302</v>
      </c>
    </row>
    <row r="4147" spans="1:17" hidden="1" x14ac:dyDescent="0.3">
      <c r="A4147" t="s">
        <v>8527</v>
      </c>
      <c r="B4147" t="s">
        <v>8528</v>
      </c>
      <c r="C4147" t="str">
        <f>IFERROR(VLOOKUP(Table1[[#This Row],[Ticker]],[1]!Table2[[Symbol]:[Industry]],2,FALSE),"-")</f>
        <v>-</v>
      </c>
      <c r="D4147" t="s">
        <v>51</v>
      </c>
      <c r="E4147">
        <v>17.696270760000001</v>
      </c>
      <c r="F4147">
        <v>12.42</v>
      </c>
      <c r="G4147">
        <v>3.5171637373094899</v>
      </c>
      <c r="H4147">
        <v>5.0625730708424497</v>
      </c>
      <c r="I4147">
        <v>2.85425435324415</v>
      </c>
      <c r="J4147">
        <v>-0.18321442437628699</v>
      </c>
      <c r="K4147">
        <v>11.7379269813518</v>
      </c>
      <c r="L4147">
        <v>10.7143268886428</v>
      </c>
      <c r="M4147">
        <v>54.9055659685488</v>
      </c>
      <c r="N4147">
        <v>1.47283801056038</v>
      </c>
      <c r="O4147">
        <v>38.405797101449203</v>
      </c>
      <c r="P4147">
        <v>110.86587436332699</v>
      </c>
      <c r="Q4147">
        <v>0.10261898900762</v>
      </c>
    </row>
    <row r="4148" spans="1:17" hidden="1" x14ac:dyDescent="0.3">
      <c r="A4148" t="s">
        <v>8529</v>
      </c>
      <c r="B4148" t="s">
        <v>8530</v>
      </c>
      <c r="C4148" t="str">
        <f>IFERROR(VLOOKUP(Table1[[#This Row],[Ticker]],[1]!Table2[[Symbol]:[Industry]],2,FALSE),"-")</f>
        <v>-</v>
      </c>
      <c r="D4148" t="s">
        <v>204</v>
      </c>
      <c r="E4148">
        <v>17.63775</v>
      </c>
      <c r="F4148">
        <v>4.05</v>
      </c>
      <c r="G4148">
        <v>-9.9158829071754102</v>
      </c>
      <c r="I4148">
        <v>-16.037508480022801</v>
      </c>
      <c r="K4148">
        <v>4.4249445457001002</v>
      </c>
      <c r="L4148">
        <v>4.0278917604158799</v>
      </c>
      <c r="M4148">
        <v>29.723467083117001</v>
      </c>
      <c r="N4148">
        <v>1</v>
      </c>
      <c r="O4148">
        <v>33.3333333333333</v>
      </c>
      <c r="P4148">
        <v>24.615384615384599</v>
      </c>
      <c r="Q4148">
        <v>-2.0192540060606001E-2</v>
      </c>
    </row>
    <row r="4149" spans="1:17" hidden="1" x14ac:dyDescent="0.3">
      <c r="A4149" t="s">
        <v>8531</v>
      </c>
      <c r="B4149" t="s">
        <v>8532</v>
      </c>
      <c r="C4149" t="str">
        <f>IFERROR(VLOOKUP(Table1[[#This Row],[Ticker]],[1]!Table2[[Symbol]:[Industry]],2,FALSE),"-")</f>
        <v>-</v>
      </c>
      <c r="D4149" t="s">
        <v>298</v>
      </c>
      <c r="E4149">
        <v>17.530954999999999</v>
      </c>
      <c r="F4149">
        <v>77.760000000000005</v>
      </c>
      <c r="G4149">
        <v>-10.5330727883092</v>
      </c>
      <c r="H4149">
        <v>0.98661814012726701</v>
      </c>
      <c r="I4149">
        <v>-13.9983073367315</v>
      </c>
      <c r="J4149">
        <v>1.52529520872524</v>
      </c>
      <c r="K4149">
        <v>74.394550032788999</v>
      </c>
      <c r="L4149">
        <v>73.563268540944804</v>
      </c>
      <c r="M4149">
        <v>60.3159589256719</v>
      </c>
      <c r="N4149">
        <v>1.05448816815758</v>
      </c>
      <c r="O4149">
        <v>12.037037037037001</v>
      </c>
      <c r="P4149">
        <v>38.362989323843401</v>
      </c>
      <c r="Q4149">
        <v>-5.0875268934183003E-2</v>
      </c>
    </row>
    <row r="4150" spans="1:17" hidden="1" x14ac:dyDescent="0.3">
      <c r="A4150" t="s">
        <v>8533</v>
      </c>
      <c r="B4150" t="s">
        <v>8534</v>
      </c>
      <c r="C4150" t="str">
        <f>IFERROR(VLOOKUP(Table1[[#This Row],[Ticker]],[1]!Table2[[Symbol]:[Industry]],2,FALSE),"-")</f>
        <v>-</v>
      </c>
      <c r="D4150" t="s">
        <v>305</v>
      </c>
      <c r="E4150">
        <v>17.516337212</v>
      </c>
      <c r="F4150">
        <v>5.57</v>
      </c>
      <c r="G4150">
        <v>-32.332141077110002</v>
      </c>
      <c r="H4150">
        <v>-14.105973937704499</v>
      </c>
      <c r="I4150">
        <v>-24.1934967073264</v>
      </c>
      <c r="J4150">
        <v>-6.5773274188506798</v>
      </c>
      <c r="K4150">
        <v>6.1435569077088497</v>
      </c>
      <c r="L4150">
        <v>6.3464066544377804</v>
      </c>
      <c r="M4150">
        <v>33.308049344429698</v>
      </c>
      <c r="N4150">
        <v>1.64573663012344</v>
      </c>
      <c r="O4150">
        <v>52.423698384201003</v>
      </c>
      <c r="P4150">
        <v>10.0790513833992</v>
      </c>
      <c r="Q4150">
        <v>3.8981037427337002E-2</v>
      </c>
    </row>
    <row r="4151" spans="1:17" hidden="1" x14ac:dyDescent="0.3">
      <c r="A4151" t="s">
        <v>8535</v>
      </c>
      <c r="B4151" t="s">
        <v>8536</v>
      </c>
      <c r="C4151" t="str">
        <f>IFERROR(VLOOKUP(Table1[[#This Row],[Ticker]],[1]!Table2[[Symbol]:[Industry]],2,FALSE),"-")</f>
        <v>-</v>
      </c>
      <c r="D4151" t="s">
        <v>6824</v>
      </c>
      <c r="E4151">
        <v>17.502704999999999</v>
      </c>
      <c r="F4151">
        <v>60</v>
      </c>
      <c r="G4151">
        <v>-55.105486594880098</v>
      </c>
      <c r="H4151">
        <v>1.5023019243644</v>
      </c>
      <c r="I4151">
        <v>-26.751794194308498</v>
      </c>
      <c r="J4151">
        <v>4.6789811608176599</v>
      </c>
      <c r="K4151">
        <v>55.9748971330892</v>
      </c>
      <c r="M4151">
        <v>43.694570453293302</v>
      </c>
      <c r="N4151">
        <v>0.50034176349965798</v>
      </c>
      <c r="O4151">
        <v>50</v>
      </c>
      <c r="P4151">
        <v>27.659574468085101</v>
      </c>
    </row>
    <row r="4152" spans="1:17" hidden="1" x14ac:dyDescent="0.3">
      <c r="A4152" t="s">
        <v>8537</v>
      </c>
      <c r="B4152" t="s">
        <v>8538</v>
      </c>
      <c r="C4152" t="str">
        <f>IFERROR(VLOOKUP(Table1[[#This Row],[Ticker]],[1]!Table2[[Symbol]:[Industry]],2,FALSE),"-")</f>
        <v>-</v>
      </c>
      <c r="D4152" t="s">
        <v>405</v>
      </c>
      <c r="E4152">
        <v>17.498999999999999</v>
      </c>
      <c r="F4152">
        <v>60.67</v>
      </c>
      <c r="G4152">
        <v>126.096831682445</v>
      </c>
      <c r="H4152">
        <v>9.4168115359008304</v>
      </c>
      <c r="I4152">
        <v>35.8713284043641</v>
      </c>
      <c r="J4152">
        <v>-4.4775531474894503</v>
      </c>
      <c r="K4152">
        <v>56.529532602996603</v>
      </c>
      <c r="L4152">
        <v>44.472325504861203</v>
      </c>
      <c r="M4152">
        <v>33.667617616276402</v>
      </c>
      <c r="N4152">
        <v>0.165742868804483</v>
      </c>
      <c r="O4152">
        <v>16.466128234712301</v>
      </c>
      <c r="P4152">
        <v>172.79676258992799</v>
      </c>
      <c r="Q4152">
        <v>0.14099089755139399</v>
      </c>
    </row>
    <row r="4153" spans="1:17" hidden="1" x14ac:dyDescent="0.3">
      <c r="A4153" t="s">
        <v>8539</v>
      </c>
      <c r="B4153" t="s">
        <v>8540</v>
      </c>
      <c r="C4153" t="str">
        <f>IFERROR(VLOOKUP(Table1[[#This Row],[Ticker]],[1]!Table2[[Symbol]:[Industry]],2,FALSE),"-")</f>
        <v>-</v>
      </c>
      <c r="D4153" t="s">
        <v>7225</v>
      </c>
      <c r="E4153">
        <v>17.498224799999999</v>
      </c>
      <c r="F4153">
        <v>10.41</v>
      </c>
      <c r="G4153">
        <v>-6.5629417307048197</v>
      </c>
      <c r="H4153">
        <v>7.7885393366317297</v>
      </c>
      <c r="I4153">
        <v>-27.208094650608999</v>
      </c>
      <c r="J4153">
        <v>4.3893682396257896</v>
      </c>
      <c r="K4153">
        <v>10.1758195037539</v>
      </c>
      <c r="L4153">
        <v>10.1291282333705</v>
      </c>
      <c r="M4153">
        <v>70.380621870430602</v>
      </c>
      <c r="N4153">
        <v>0.68181818181818099</v>
      </c>
      <c r="O4153">
        <v>70.989433237271797</v>
      </c>
      <c r="P4153">
        <v>38.799999999999997</v>
      </c>
    </row>
    <row r="4154" spans="1:17" hidden="1" x14ac:dyDescent="0.3">
      <c r="A4154" t="s">
        <v>8541</v>
      </c>
      <c r="B4154" t="s">
        <v>8542</v>
      </c>
      <c r="C4154" t="str">
        <f>IFERROR(VLOOKUP(Table1[[#This Row],[Ticker]],[1]!Table2[[Symbol]:[Industry]],2,FALSE),"-")</f>
        <v>-</v>
      </c>
      <c r="E4154">
        <v>17.479854</v>
      </c>
      <c r="F4154">
        <v>32.770000000000003</v>
      </c>
      <c r="G4154">
        <v>111.56852583429399</v>
      </c>
      <c r="H4154">
        <v>10.957251868747001</v>
      </c>
      <c r="I4154">
        <v>36.827769749719998</v>
      </c>
      <c r="J4154">
        <v>-5.1484920866162698</v>
      </c>
      <c r="K4154">
        <v>30.500561456060399</v>
      </c>
      <c r="L4154">
        <v>23.993798819914801</v>
      </c>
      <c r="M4154">
        <v>38.380739998708698</v>
      </c>
      <c r="N4154">
        <v>1.94639735759188</v>
      </c>
      <c r="O4154">
        <v>13.518462007934</v>
      </c>
      <c r="P4154">
        <v>200.91827364554601</v>
      </c>
      <c r="Q4154">
        <v>2.9461340258772999E-2</v>
      </c>
    </row>
    <row r="4155" spans="1:17" hidden="1" x14ac:dyDescent="0.3">
      <c r="A4155" t="s">
        <v>8543</v>
      </c>
      <c r="B4155" t="s">
        <v>8544</v>
      </c>
      <c r="C4155" t="str">
        <f>IFERROR(VLOOKUP(Table1[[#This Row],[Ticker]],[1]!Table2[[Symbol]:[Industry]],2,FALSE),"-")</f>
        <v>-</v>
      </c>
      <c r="D4155" t="s">
        <v>357</v>
      </c>
      <c r="E4155">
        <v>17.458632000000001</v>
      </c>
      <c r="F4155">
        <v>15.83</v>
      </c>
      <c r="G4155">
        <v>-32.213958100555502</v>
      </c>
      <c r="H4155">
        <v>0.10268163207777201</v>
      </c>
      <c r="I4155">
        <v>-24.521635464149799</v>
      </c>
      <c r="J4155">
        <v>-1.82333410690555</v>
      </c>
      <c r="K4155">
        <v>15.6869657947473</v>
      </c>
      <c r="L4155">
        <v>16.893213611840501</v>
      </c>
      <c r="M4155">
        <v>48.624947040873003</v>
      </c>
      <c r="N4155">
        <v>2.37494102055626</v>
      </c>
      <c r="O4155">
        <v>117.308907138344</v>
      </c>
      <c r="P4155">
        <v>17.259259259259199</v>
      </c>
      <c r="Q4155">
        <v>1.714783502318E-3</v>
      </c>
    </row>
    <row r="4156" spans="1:17" hidden="1" x14ac:dyDescent="0.3">
      <c r="A4156" t="s">
        <v>8545</v>
      </c>
      <c r="B4156" t="s">
        <v>8546</v>
      </c>
      <c r="C4156" t="str">
        <f>IFERROR(VLOOKUP(Table1[[#This Row],[Ticker]],[1]!Table2[[Symbol]:[Industry]],2,FALSE),"-")</f>
        <v>-</v>
      </c>
      <c r="D4156" t="s">
        <v>276</v>
      </c>
      <c r="E4156">
        <v>17.395963200000001</v>
      </c>
      <c r="F4156">
        <v>13.84</v>
      </c>
      <c r="G4156">
        <v>-40.768223843549897</v>
      </c>
      <c r="H4156">
        <v>-4.7141400276699397</v>
      </c>
      <c r="I4156">
        <v>-32.742577604446801</v>
      </c>
      <c r="J4156">
        <v>-1.57078702285504</v>
      </c>
      <c r="K4156">
        <v>14.564483543814699</v>
      </c>
      <c r="L4156">
        <v>15.7975218391643</v>
      </c>
      <c r="M4156">
        <v>43.5866501584579</v>
      </c>
      <c r="N4156">
        <v>0.41106504065850002</v>
      </c>
      <c r="O4156">
        <v>75.939306358381501</v>
      </c>
      <c r="P4156">
        <v>12.7035830618892</v>
      </c>
      <c r="Q4156">
        <v>8.7860161495481995E-2</v>
      </c>
    </row>
    <row r="4157" spans="1:17" hidden="1" x14ac:dyDescent="0.3">
      <c r="A4157" t="s">
        <v>8547</v>
      </c>
      <c r="B4157" t="s">
        <v>8548</v>
      </c>
      <c r="C4157" t="str">
        <f>IFERROR(VLOOKUP(Table1[[#This Row],[Ticker]],[1]!Table2[[Symbol]:[Industry]],2,FALSE),"-")</f>
        <v>-</v>
      </c>
      <c r="D4157" t="s">
        <v>535</v>
      </c>
      <c r="E4157">
        <v>17.3795608</v>
      </c>
      <c r="F4157">
        <v>52.06</v>
      </c>
      <c r="G4157">
        <v>155.44734435094</v>
      </c>
      <c r="H4157">
        <v>126.768550269307</v>
      </c>
      <c r="I4157">
        <v>124.170283727769</v>
      </c>
      <c r="J4157">
        <v>9.3676691729828896</v>
      </c>
      <c r="K4157">
        <v>33.121149526535</v>
      </c>
      <c r="L4157">
        <v>24.618480825414199</v>
      </c>
      <c r="M4157">
        <v>98.486446266222302</v>
      </c>
      <c r="N4157">
        <v>1.91984204673708</v>
      </c>
      <c r="O4157">
        <v>16.327314636957301</v>
      </c>
      <c r="P4157">
        <v>251.51924375422001</v>
      </c>
      <c r="Q4157">
        <v>0.155652960484257</v>
      </c>
    </row>
    <row r="4158" spans="1:17" hidden="1" x14ac:dyDescent="0.3">
      <c r="A4158" t="s">
        <v>8549</v>
      </c>
      <c r="B4158" t="s">
        <v>8550</v>
      </c>
      <c r="C4158" t="str">
        <f>IFERROR(VLOOKUP(Table1[[#This Row],[Ticker]],[1]!Table2[[Symbol]:[Industry]],2,FALSE),"-")</f>
        <v>-</v>
      </c>
      <c r="D4158" t="s">
        <v>276</v>
      </c>
      <c r="E4158">
        <v>17.348109575999999</v>
      </c>
      <c r="F4158">
        <v>25.49</v>
      </c>
      <c r="G4158">
        <v>-17.479919462716602</v>
      </c>
      <c r="H4158">
        <v>-9.2342911938674703</v>
      </c>
      <c r="I4158">
        <v>-40.378975836196098</v>
      </c>
      <c r="J4158">
        <v>-2.1395636838433099</v>
      </c>
      <c r="K4158">
        <v>27.248122519318301</v>
      </c>
      <c r="L4158">
        <v>27.355960746038502</v>
      </c>
      <c r="M4158">
        <v>48.875874325000503</v>
      </c>
      <c r="N4158">
        <v>0.91458231766439302</v>
      </c>
      <c r="O4158">
        <v>56.924284032954098</v>
      </c>
      <c r="P4158">
        <v>15.2872003618272</v>
      </c>
      <c r="Q4158">
        <v>1.5879132268289999E-2</v>
      </c>
    </row>
    <row r="4159" spans="1:17" hidden="1" x14ac:dyDescent="0.3">
      <c r="A4159" t="s">
        <v>8551</v>
      </c>
      <c r="B4159" t="s">
        <v>8552</v>
      </c>
      <c r="C4159" t="str">
        <f>IFERROR(VLOOKUP(Table1[[#This Row],[Ticker]],[1]!Table2[[Symbol]:[Industry]],2,FALSE),"-")</f>
        <v>-</v>
      </c>
      <c r="D4159" t="s">
        <v>54</v>
      </c>
      <c r="E4159">
        <v>17.331600000000002</v>
      </c>
      <c r="F4159">
        <v>17.11</v>
      </c>
      <c r="G4159">
        <v>-21.895145495116001</v>
      </c>
      <c r="H4159">
        <v>-6.8676741614181998</v>
      </c>
      <c r="I4159">
        <v>-15.305375763222299</v>
      </c>
      <c r="J4159">
        <v>-4.9173224851853501</v>
      </c>
      <c r="K4159">
        <v>17.4166395099864</v>
      </c>
      <c r="L4159">
        <v>17.799429257235001</v>
      </c>
      <c r="M4159">
        <v>39.926946125394203</v>
      </c>
      <c r="N4159">
        <v>0.44504887000499399</v>
      </c>
      <c r="O4159">
        <v>50.496785505552303</v>
      </c>
      <c r="P4159">
        <v>18.490304709141199</v>
      </c>
      <c r="Q4159">
        <v>-2.0681723160576999E-2</v>
      </c>
    </row>
    <row r="4160" spans="1:17" hidden="1" x14ac:dyDescent="0.3">
      <c r="A4160" t="s">
        <v>8553</v>
      </c>
      <c r="B4160" t="s">
        <v>8554</v>
      </c>
      <c r="C4160" t="str">
        <f>IFERROR(VLOOKUP(Table1[[#This Row],[Ticker]],[1]!Table2[[Symbol]:[Industry]],2,FALSE),"-")</f>
        <v>-</v>
      </c>
      <c r="D4160" t="s">
        <v>222</v>
      </c>
      <c r="E4160">
        <v>17.331250000000001</v>
      </c>
      <c r="F4160">
        <v>15.45</v>
      </c>
      <c r="G4160">
        <v>71.6158206833517</v>
      </c>
      <c r="H4160">
        <v>12.162553194078299</v>
      </c>
      <c r="I4160">
        <v>14.1732643537007</v>
      </c>
      <c r="J4160">
        <v>-2.4508434005858399</v>
      </c>
      <c r="K4160">
        <v>13.749878095119</v>
      </c>
      <c r="L4160">
        <v>12.4370203781508</v>
      </c>
      <c r="M4160">
        <v>50.5533327059985</v>
      </c>
      <c r="N4160">
        <v>1.7650178459066601</v>
      </c>
      <c r="O4160">
        <v>12.686084142394799</v>
      </c>
      <c r="Q4160">
        <v>7.0353797683090996E-2</v>
      </c>
    </row>
    <row r="4161" spans="1:17" hidden="1" x14ac:dyDescent="0.3">
      <c r="A4161" t="s">
        <v>8555</v>
      </c>
      <c r="B4161" t="s">
        <v>8556</v>
      </c>
      <c r="C4161" t="str">
        <f>IFERROR(VLOOKUP(Table1[[#This Row],[Ticker]],[1]!Table2[[Symbol]:[Industry]],2,FALSE),"-")</f>
        <v>-</v>
      </c>
      <c r="D4161" t="s">
        <v>215</v>
      </c>
      <c r="E4161">
        <v>17.246088359999899</v>
      </c>
      <c r="F4161">
        <v>3.05</v>
      </c>
      <c r="G4161">
        <v>-41.890672823141799</v>
      </c>
      <c r="H4161">
        <v>1.79552266093489</v>
      </c>
      <c r="I4161">
        <v>-25.3232227657371</v>
      </c>
      <c r="J4161">
        <v>-0.91097411954010399</v>
      </c>
      <c r="K4161">
        <v>2.9474394024559598</v>
      </c>
      <c r="L4161">
        <v>2.40227964014823</v>
      </c>
      <c r="M4161">
        <v>38.242212802941403</v>
      </c>
      <c r="N4161">
        <v>0.87847249299022601</v>
      </c>
      <c r="O4161">
        <v>47.540983606557297</v>
      </c>
      <c r="P4161">
        <v>43.1924882629108</v>
      </c>
    </row>
    <row r="4162" spans="1:17" hidden="1" x14ac:dyDescent="0.3">
      <c r="A4162" t="s">
        <v>8557</v>
      </c>
      <c r="B4162" t="s">
        <v>8558</v>
      </c>
      <c r="C4162" t="str">
        <f>IFERROR(VLOOKUP(Table1[[#This Row],[Ticker]],[1]!Table2[[Symbol]:[Industry]],2,FALSE),"-")</f>
        <v>-</v>
      </c>
      <c r="D4162" t="s">
        <v>741</v>
      </c>
      <c r="E4162">
        <v>17.228399594999999</v>
      </c>
      <c r="F4162">
        <v>82.58</v>
      </c>
      <c r="G4162">
        <v>-19.0588329357685</v>
      </c>
      <c r="H4162">
        <v>-3.6012115825378399</v>
      </c>
      <c r="I4162">
        <v>1.9899145474001501</v>
      </c>
      <c r="J4162">
        <v>-5.0079386550957796</v>
      </c>
      <c r="K4162">
        <v>85.959918855367803</v>
      </c>
      <c r="L4162">
        <v>82.163591652200907</v>
      </c>
      <c r="M4162">
        <v>59.689646094536798</v>
      </c>
      <c r="N4162">
        <v>0.84101011274888104</v>
      </c>
      <c r="O4162">
        <v>17.316541535480699</v>
      </c>
      <c r="P4162">
        <v>20.203784570596699</v>
      </c>
    </row>
    <row r="4163" spans="1:17" hidden="1" x14ac:dyDescent="0.3">
      <c r="A4163" t="s">
        <v>8559</v>
      </c>
      <c r="B4163" t="s">
        <v>8560</v>
      </c>
      <c r="C4163" t="str">
        <f>IFERROR(VLOOKUP(Table1[[#This Row],[Ticker]],[1]!Table2[[Symbol]:[Industry]],2,FALSE),"-")</f>
        <v>-</v>
      </c>
      <c r="D4163" t="s">
        <v>640</v>
      </c>
      <c r="E4163">
        <v>17.220559999999999</v>
      </c>
      <c r="F4163">
        <v>14.67</v>
      </c>
      <c r="G4163">
        <v>77.586188343860201</v>
      </c>
      <c r="H4163">
        <v>-18.165277192987201</v>
      </c>
      <c r="I4163">
        <v>7.2890221322220299</v>
      </c>
      <c r="J4163">
        <v>-9.0682690608062693</v>
      </c>
      <c r="K4163">
        <v>15.4836005153117</v>
      </c>
      <c r="L4163">
        <v>13.2699537023476</v>
      </c>
      <c r="M4163">
        <v>33.004494016509099</v>
      </c>
      <c r="N4163">
        <v>0.33828752565487002</v>
      </c>
      <c r="O4163">
        <v>35.310156782549399</v>
      </c>
      <c r="Q4163">
        <v>5.9550111954246997E-2</v>
      </c>
    </row>
    <row r="4164" spans="1:17" hidden="1" x14ac:dyDescent="0.3">
      <c r="A4164" t="s">
        <v>8561</v>
      </c>
      <c r="B4164" t="s">
        <v>8562</v>
      </c>
      <c r="C4164" t="str">
        <f>IFERROR(VLOOKUP(Table1[[#This Row],[Ticker]],[1]!Table2[[Symbol]:[Industry]],2,FALSE),"-")</f>
        <v>-</v>
      </c>
      <c r="D4164" t="s">
        <v>741</v>
      </c>
      <c r="E4164">
        <v>17.1837348</v>
      </c>
      <c r="F4164">
        <v>148.09</v>
      </c>
      <c r="G4164">
        <v>25.146584557686602</v>
      </c>
      <c r="H4164">
        <v>2.25923454386652</v>
      </c>
      <c r="I4164">
        <v>10.3181005076232</v>
      </c>
      <c r="J4164">
        <v>0.47157816533558</v>
      </c>
      <c r="K4164">
        <v>138.524579343829</v>
      </c>
      <c r="L4164">
        <v>122.98382313927701</v>
      </c>
      <c r="M4164">
        <v>42.376869448986099</v>
      </c>
      <c r="N4164">
        <v>1.56177566654783</v>
      </c>
      <c r="O4164">
        <v>2.91039232898913</v>
      </c>
      <c r="P4164">
        <v>60.722813110483997</v>
      </c>
    </row>
    <row r="4165" spans="1:17" hidden="1" x14ac:dyDescent="0.3">
      <c r="A4165" t="s">
        <v>8563</v>
      </c>
      <c r="B4165" t="s">
        <v>8564</v>
      </c>
      <c r="C4165" t="str">
        <f>IFERROR(VLOOKUP(Table1[[#This Row],[Ticker]],[1]!Table2[[Symbol]:[Industry]],2,FALSE),"-")</f>
        <v>-</v>
      </c>
      <c r="D4165" t="s">
        <v>89</v>
      </c>
      <c r="E4165">
        <v>17.174183031999998</v>
      </c>
      <c r="F4165">
        <v>19.11</v>
      </c>
      <c r="G4165">
        <v>6.21063139281208</v>
      </c>
      <c r="H4165">
        <v>13.0269665313273</v>
      </c>
      <c r="I4165">
        <v>-14.866488488778099</v>
      </c>
      <c r="J4165">
        <v>8.6729661232236808</v>
      </c>
      <c r="K4165">
        <v>17.1495288133031</v>
      </c>
      <c r="L4165">
        <v>18.428882244693</v>
      </c>
      <c r="M4165">
        <v>59.100948964706902</v>
      </c>
      <c r="N4165">
        <v>1.91592177397036</v>
      </c>
      <c r="O4165">
        <v>24.9607535321821</v>
      </c>
      <c r="P4165">
        <v>37.978339350180498</v>
      </c>
      <c r="Q4165">
        <v>-0.114386638563714</v>
      </c>
    </row>
    <row r="4166" spans="1:17" hidden="1" x14ac:dyDescent="0.3">
      <c r="A4166" t="s">
        <v>8565</v>
      </c>
      <c r="B4166" t="s">
        <v>8566</v>
      </c>
      <c r="C4166" t="str">
        <f>IFERROR(VLOOKUP(Table1[[#This Row],[Ticker]],[1]!Table2[[Symbol]:[Industry]],2,FALSE),"-")</f>
        <v>-</v>
      </c>
      <c r="D4166" t="s">
        <v>357</v>
      </c>
      <c r="E4166">
        <v>17.165006999999999</v>
      </c>
      <c r="F4166">
        <v>55.42</v>
      </c>
      <c r="G4166">
        <v>-15.2347619988531</v>
      </c>
      <c r="H4166">
        <v>0.14073594884325399</v>
      </c>
      <c r="I4166">
        <v>5.4488137084269797</v>
      </c>
      <c r="J4166">
        <v>1.00856520156468</v>
      </c>
      <c r="K4166">
        <v>48.652295535901601</v>
      </c>
      <c r="L4166">
        <v>48.547313231166299</v>
      </c>
      <c r="M4166">
        <v>40.433534032514501</v>
      </c>
      <c r="N4166">
        <v>2.7262407034122802</v>
      </c>
      <c r="O4166">
        <v>24.160952724648102</v>
      </c>
      <c r="P4166">
        <v>43.948051948051898</v>
      </c>
      <c r="Q4166">
        <v>-3.6660557314735998E-2</v>
      </c>
    </row>
    <row r="4167" spans="1:17" hidden="1" x14ac:dyDescent="0.3">
      <c r="A4167" t="s">
        <v>8567</v>
      </c>
      <c r="B4167" t="s">
        <v>8568</v>
      </c>
      <c r="C4167" t="str">
        <f>IFERROR(VLOOKUP(Table1[[#This Row],[Ticker]],[1]!Table2[[Symbol]:[Industry]],2,FALSE),"-")</f>
        <v>-</v>
      </c>
      <c r="D4167" t="s">
        <v>101</v>
      </c>
      <c r="E4167">
        <v>17.114339999999999</v>
      </c>
      <c r="F4167">
        <v>18.149999999999999</v>
      </c>
      <c r="G4167">
        <v>257.13668279995801</v>
      </c>
      <c r="H4167">
        <v>5.3541419371505796</v>
      </c>
      <c r="I4167">
        <v>-65.651532578184103</v>
      </c>
      <c r="J4167">
        <v>-8.2611458266410107</v>
      </c>
      <c r="K4167">
        <v>18.502956343090698</v>
      </c>
      <c r="L4167">
        <v>18.378586500636601</v>
      </c>
      <c r="M4167">
        <v>43.6080996691135</v>
      </c>
      <c r="N4167">
        <v>0.452294860710938</v>
      </c>
      <c r="O4167">
        <v>117.85123966942101</v>
      </c>
      <c r="P4167">
        <v>286.17021276595699</v>
      </c>
      <c r="Q4167">
        <v>0.17708968773988101</v>
      </c>
    </row>
    <row r="4168" spans="1:17" hidden="1" x14ac:dyDescent="0.3">
      <c r="A4168" t="s">
        <v>8569</v>
      </c>
      <c r="B4168" t="s">
        <v>8570</v>
      </c>
      <c r="C4168" t="str">
        <f>IFERROR(VLOOKUP(Table1[[#This Row],[Ticker]],[1]!Table2[[Symbol]:[Industry]],2,FALSE),"-")</f>
        <v>-</v>
      </c>
      <c r="D4168" t="s">
        <v>405</v>
      </c>
      <c r="E4168">
        <v>17.095680000000002</v>
      </c>
      <c r="F4168">
        <v>12.72</v>
      </c>
      <c r="G4168">
        <v>-24.083034916493901</v>
      </c>
      <c r="H4168">
        <v>-1.94597393770455</v>
      </c>
      <c r="I4168">
        <v>-12.4660799085942</v>
      </c>
      <c r="J4168">
        <v>-0.58417673391918201</v>
      </c>
      <c r="K4168">
        <v>12.7187836617589</v>
      </c>
      <c r="L4168">
        <v>12.621404096466</v>
      </c>
      <c r="M4168">
        <v>100</v>
      </c>
      <c r="O4168">
        <v>0</v>
      </c>
      <c r="P4168">
        <v>4.9504950495049496</v>
      </c>
    </row>
    <row r="4169" spans="1:17" hidden="1" x14ac:dyDescent="0.3">
      <c r="A4169" t="s">
        <v>8571</v>
      </c>
      <c r="B4169" t="s">
        <v>8572</v>
      </c>
      <c r="C4169" t="str">
        <f>IFERROR(VLOOKUP(Table1[[#This Row],[Ticker]],[1]!Table2[[Symbol]:[Industry]],2,FALSE),"-")</f>
        <v>-</v>
      </c>
      <c r="D4169" t="s">
        <v>741</v>
      </c>
      <c r="E4169">
        <v>17.035611191999902</v>
      </c>
      <c r="F4169">
        <v>26.48</v>
      </c>
      <c r="G4169">
        <v>34.302270675501099</v>
      </c>
      <c r="H4169">
        <v>2.0508912660571901</v>
      </c>
      <c r="I4169">
        <v>12.5575272679873</v>
      </c>
      <c r="J4169">
        <v>-0.47101189046389103</v>
      </c>
      <c r="K4169">
        <v>25.847541247407801</v>
      </c>
      <c r="L4169">
        <v>22.6331402402182</v>
      </c>
      <c r="M4169">
        <v>32.576819102165203</v>
      </c>
      <c r="N4169">
        <v>0.62352851272465804</v>
      </c>
      <c r="O4169">
        <v>3.7764350453172102</v>
      </c>
      <c r="P4169">
        <v>65.758998435054707</v>
      </c>
    </row>
    <row r="4170" spans="1:17" hidden="1" x14ac:dyDescent="0.3">
      <c r="A4170" t="s">
        <v>8573</v>
      </c>
      <c r="B4170" t="s">
        <v>8574</v>
      </c>
      <c r="C4170" t="str">
        <f>IFERROR(VLOOKUP(Table1[[#This Row],[Ticker]],[1]!Table2[[Symbol]:[Industry]],2,FALSE),"-")</f>
        <v>-</v>
      </c>
      <c r="D4170" t="s">
        <v>627</v>
      </c>
      <c r="E4170">
        <v>17.0179616</v>
      </c>
      <c r="F4170">
        <v>24.13</v>
      </c>
      <c r="G4170">
        <v>29.1959782307223</v>
      </c>
      <c r="H4170">
        <v>49.462917734180202</v>
      </c>
      <c r="I4170">
        <v>13.3420535637727</v>
      </c>
      <c r="J4170">
        <v>45.961277811535297</v>
      </c>
      <c r="K4170">
        <v>17.550191952138299</v>
      </c>
      <c r="L4170">
        <v>16.908351025505699</v>
      </c>
      <c r="M4170">
        <v>87.342544667046397</v>
      </c>
      <c r="N4170">
        <v>3.4839599922327098</v>
      </c>
      <c r="O4170">
        <v>9.2001657687525995</v>
      </c>
      <c r="P4170">
        <v>119.363636363636</v>
      </c>
      <c r="Q4170">
        <v>7.0759028465207E-2</v>
      </c>
    </row>
    <row r="4171" spans="1:17" hidden="1" x14ac:dyDescent="0.3">
      <c r="A4171" t="s">
        <v>8575</v>
      </c>
      <c r="B4171" t="s">
        <v>8576</v>
      </c>
      <c r="C4171" t="str">
        <f>IFERROR(VLOOKUP(Table1[[#This Row],[Ticker]],[1]!Table2[[Symbol]:[Industry]],2,FALSE),"-")</f>
        <v>-</v>
      </c>
      <c r="D4171" t="s">
        <v>118</v>
      </c>
      <c r="E4171">
        <v>16.974720000000001</v>
      </c>
      <c r="F4171">
        <v>32</v>
      </c>
      <c r="G4171">
        <v>-50.254603328874303</v>
      </c>
      <c r="H4171">
        <v>-11.0368830286136</v>
      </c>
      <c r="I4171">
        <v>-29.349196791711101</v>
      </c>
      <c r="J4171">
        <v>-0.58417673391918201</v>
      </c>
      <c r="K4171">
        <v>33.562259371807798</v>
      </c>
      <c r="L4171">
        <v>34.426189131424799</v>
      </c>
      <c r="M4171">
        <v>4.2172308284340003</v>
      </c>
      <c r="N4171">
        <v>0.48128342245989297</v>
      </c>
      <c r="O4171">
        <v>26.937499999999901</v>
      </c>
      <c r="P4171">
        <v>12.994350282485801</v>
      </c>
    </row>
    <row r="4172" spans="1:17" hidden="1" x14ac:dyDescent="0.3">
      <c r="A4172" t="s">
        <v>8577</v>
      </c>
      <c r="B4172" t="s">
        <v>8578</v>
      </c>
      <c r="C4172" t="str">
        <f>IFERROR(VLOOKUP(Table1[[#This Row],[Ticker]],[1]!Table2[[Symbol]:[Industry]],2,FALSE),"-")</f>
        <v>-</v>
      </c>
      <c r="D4172" t="s">
        <v>405</v>
      </c>
      <c r="E4172">
        <v>16.935804000000001</v>
      </c>
      <c r="F4172">
        <v>49.14</v>
      </c>
      <c r="G4172">
        <v>44.068496828916899</v>
      </c>
      <c r="H4172">
        <v>11.0709752148378</v>
      </c>
      <c r="I4172">
        <v>22.7940356983421</v>
      </c>
      <c r="J4172">
        <v>-7.4556851138074496</v>
      </c>
      <c r="K4172">
        <v>45.175632055068498</v>
      </c>
      <c r="L4172">
        <v>37.974035671577802</v>
      </c>
      <c r="M4172">
        <v>52.628120269141398</v>
      </c>
      <c r="N4172">
        <v>0.82709483043018295</v>
      </c>
      <c r="O4172">
        <v>11.7216117216117</v>
      </c>
      <c r="P4172">
        <v>80.595369349503798</v>
      </c>
      <c r="Q4172">
        <v>6.3689368320950998E-2</v>
      </c>
    </row>
    <row r="4173" spans="1:17" hidden="1" x14ac:dyDescent="0.3">
      <c r="A4173" t="s">
        <v>8579</v>
      </c>
      <c r="B4173" t="s">
        <v>8580</v>
      </c>
      <c r="C4173" t="str">
        <f>IFERROR(VLOOKUP(Table1[[#This Row],[Ticker]],[1]!Table2[[Symbol]:[Industry]],2,FALSE),"-")</f>
        <v>-</v>
      </c>
      <c r="D4173" t="s">
        <v>51</v>
      </c>
      <c r="E4173">
        <v>16.888552300000001</v>
      </c>
      <c r="F4173">
        <v>23.5</v>
      </c>
      <c r="G4173">
        <v>48.996773064304001</v>
      </c>
      <c r="H4173">
        <v>8.2358442441136095</v>
      </c>
      <c r="I4173">
        <v>15.7390482965339</v>
      </c>
      <c r="J4173">
        <v>7.1491565994141402</v>
      </c>
      <c r="K4173">
        <v>22.517304447239301</v>
      </c>
      <c r="L4173">
        <v>20.489216383198901</v>
      </c>
      <c r="M4173">
        <v>61.6768020566319</v>
      </c>
      <c r="N4173">
        <v>0.78749542042003995</v>
      </c>
      <c r="O4173">
        <v>24.638297872340399</v>
      </c>
      <c r="P4173">
        <v>91.836734693877503</v>
      </c>
      <c r="Q4173">
        <v>0.10138120236067701</v>
      </c>
    </row>
    <row r="4174" spans="1:17" hidden="1" x14ac:dyDescent="0.3">
      <c r="A4174" t="s">
        <v>8581</v>
      </c>
      <c r="B4174" t="s">
        <v>8582</v>
      </c>
      <c r="C4174" t="str">
        <f>IFERROR(VLOOKUP(Table1[[#This Row],[Ticker]],[1]!Table2[[Symbol]:[Industry]],2,FALSE),"-")</f>
        <v>-</v>
      </c>
      <c r="D4174" t="s">
        <v>627</v>
      </c>
      <c r="E4174">
        <v>16.863524999999999</v>
      </c>
      <c r="F4174">
        <v>45</v>
      </c>
      <c r="G4174">
        <v>-16.533529965998898</v>
      </c>
      <c r="H4174">
        <v>-1.7009304981857301</v>
      </c>
      <c r="I4174">
        <v>-34.879873012042502</v>
      </c>
      <c r="J4174">
        <v>4.0669860567784903</v>
      </c>
      <c r="K4174">
        <v>46.373069330048999</v>
      </c>
      <c r="L4174">
        <v>47.930396145199701</v>
      </c>
      <c r="M4174">
        <v>53.200530736107098</v>
      </c>
      <c r="N4174">
        <v>0.329510489510489</v>
      </c>
      <c r="O4174">
        <v>34.933333333333302</v>
      </c>
      <c r="P4174">
        <v>18.265440210249601</v>
      </c>
      <c r="Q4174">
        <v>0.11286970854980501</v>
      </c>
    </row>
    <row r="4175" spans="1:17" hidden="1" x14ac:dyDescent="0.3">
      <c r="A4175" t="s">
        <v>8583</v>
      </c>
      <c r="B4175" t="s">
        <v>8584</v>
      </c>
      <c r="C4175" t="str">
        <f>IFERROR(VLOOKUP(Table1[[#This Row],[Ticker]],[1]!Table2[[Symbol]:[Industry]],2,FALSE),"-")</f>
        <v>-</v>
      </c>
      <c r="D4175" t="s">
        <v>1401</v>
      </c>
      <c r="E4175">
        <v>16.852499999999999</v>
      </c>
      <c r="F4175">
        <v>15.35</v>
      </c>
      <c r="G4175">
        <v>-55.588553889443901</v>
      </c>
      <c r="H4175">
        <v>-37.173246664977199</v>
      </c>
      <c r="I4175">
        <v>-39.021103832039202</v>
      </c>
      <c r="J4175">
        <v>-5.5841767339191799</v>
      </c>
      <c r="K4175">
        <v>18.405021243704599</v>
      </c>
      <c r="L4175">
        <v>13.813025257524799</v>
      </c>
      <c r="M4175">
        <v>37.930444546556203</v>
      </c>
      <c r="N4175">
        <v>0.38852459016393398</v>
      </c>
      <c r="O4175">
        <v>50.488599348534201</v>
      </c>
      <c r="P4175">
        <v>7.7192982456140298</v>
      </c>
    </row>
    <row r="4176" spans="1:17" hidden="1" x14ac:dyDescent="0.3">
      <c r="A4176" t="s">
        <v>8585</v>
      </c>
      <c r="B4176" t="s">
        <v>8586</v>
      </c>
      <c r="C4176" t="str">
        <f>IFERROR(VLOOKUP(Table1[[#This Row],[Ticker]],[1]!Table2[[Symbol]:[Industry]],2,FALSE),"-")</f>
        <v>-</v>
      </c>
      <c r="E4176">
        <v>16.783537500000001</v>
      </c>
      <c r="F4176">
        <v>35.99</v>
      </c>
      <c r="G4176">
        <v>82.672352386942194</v>
      </c>
      <c r="H4176">
        <v>-5.08851041357436</v>
      </c>
      <c r="I4176">
        <v>-1.17974719369015</v>
      </c>
      <c r="J4176">
        <v>-1.9274176598980199</v>
      </c>
      <c r="K4176">
        <v>35.755136730168502</v>
      </c>
      <c r="L4176">
        <v>29.260060546409399</v>
      </c>
      <c r="M4176">
        <v>23.353040291337699</v>
      </c>
      <c r="N4176">
        <v>0.82305487681141198</v>
      </c>
      <c r="O4176">
        <v>28.313420394554001</v>
      </c>
      <c r="P4176">
        <v>159.480894015861</v>
      </c>
      <c r="Q4176">
        <v>7.905307817078E-2</v>
      </c>
    </row>
    <row r="4177" spans="1:17" hidden="1" x14ac:dyDescent="0.3">
      <c r="A4177" t="s">
        <v>8587</v>
      </c>
      <c r="B4177" t="s">
        <v>8588</v>
      </c>
      <c r="C4177" t="str">
        <f>IFERROR(VLOOKUP(Table1[[#This Row],[Ticker]],[1]!Table2[[Symbol]:[Industry]],2,FALSE),"-")</f>
        <v>-</v>
      </c>
      <c r="D4177" t="s">
        <v>474</v>
      </c>
      <c r="E4177">
        <v>16.78021678</v>
      </c>
      <c r="F4177">
        <v>13.54</v>
      </c>
      <c r="G4177">
        <v>-22.166915917064401</v>
      </c>
      <c r="H4177">
        <v>-14.9838673224187</v>
      </c>
      <c r="I4177">
        <v>-6.2700014772217498</v>
      </c>
      <c r="J4177">
        <v>-0.58417673391918201</v>
      </c>
      <c r="K4177">
        <v>13.855379409745</v>
      </c>
      <c r="L4177">
        <v>12.9688070745592</v>
      </c>
      <c r="M4177">
        <v>8.6254815434179104</v>
      </c>
      <c r="N4177">
        <v>0.62937062937062904</v>
      </c>
      <c r="O4177">
        <v>14.9926144756277</v>
      </c>
      <c r="P4177">
        <v>13.973063973063899</v>
      </c>
    </row>
    <row r="4178" spans="1:17" hidden="1" x14ac:dyDescent="0.3">
      <c r="A4178" t="s">
        <v>8589</v>
      </c>
      <c r="B4178" t="s">
        <v>8590</v>
      </c>
      <c r="C4178" t="str">
        <f>IFERROR(VLOOKUP(Table1[[#This Row],[Ticker]],[1]!Table2[[Symbol]:[Industry]],2,FALSE),"-")</f>
        <v>-</v>
      </c>
      <c r="D4178" t="s">
        <v>185</v>
      </c>
      <c r="E4178">
        <v>16.771875000000001</v>
      </c>
      <c r="F4178">
        <v>277.10000000000002</v>
      </c>
      <c r="G4178">
        <v>29.309327176858201</v>
      </c>
      <c r="H4178">
        <v>-5.4171969592872804</v>
      </c>
      <c r="I4178">
        <v>23.367253424739001</v>
      </c>
      <c r="J4178">
        <v>-1.1031758071351101</v>
      </c>
      <c r="K4178">
        <v>273.62459575431001</v>
      </c>
      <c r="L4178">
        <v>243.43246123301799</v>
      </c>
      <c r="M4178">
        <v>45.6754366308204</v>
      </c>
      <c r="N4178">
        <v>0.67609296278238196</v>
      </c>
      <c r="O4178">
        <v>23.421147600144302</v>
      </c>
      <c r="P4178">
        <v>66.676691729323295</v>
      </c>
      <c r="Q4178">
        <v>6.9868713685693001E-2</v>
      </c>
    </row>
    <row r="4179" spans="1:17" hidden="1" x14ac:dyDescent="0.3">
      <c r="A4179" t="s">
        <v>8591</v>
      </c>
      <c r="B4179" t="s">
        <v>8592</v>
      </c>
      <c r="C4179" t="str">
        <f>IFERROR(VLOOKUP(Table1[[#This Row],[Ticker]],[1]!Table2[[Symbol]:[Industry]],2,FALSE),"-")</f>
        <v>-</v>
      </c>
      <c r="D4179" t="s">
        <v>989</v>
      </c>
      <c r="E4179">
        <v>16.7425</v>
      </c>
      <c r="F4179">
        <v>9.0500000000000007</v>
      </c>
      <c r="G4179">
        <v>18.601054047051601</v>
      </c>
      <c r="H4179">
        <v>-13.9574134038628</v>
      </c>
      <c r="I4179">
        <v>22.0064312355364</v>
      </c>
      <c r="J4179">
        <v>7.4954485588208799</v>
      </c>
      <c r="K4179">
        <v>9.7401806228223098</v>
      </c>
      <c r="L4179">
        <v>8.4998696216407001</v>
      </c>
      <c r="M4179">
        <v>57.621825788397899</v>
      </c>
      <c r="N4179">
        <v>0.92819487697698899</v>
      </c>
      <c r="O4179">
        <v>86.740331491712595</v>
      </c>
      <c r="P4179">
        <v>61.607142857142797</v>
      </c>
      <c r="Q4179">
        <v>0.111995461087094</v>
      </c>
    </row>
    <row r="4180" spans="1:17" hidden="1" x14ac:dyDescent="0.3">
      <c r="A4180" t="s">
        <v>8593</v>
      </c>
      <c r="B4180" t="s">
        <v>8594</v>
      </c>
      <c r="C4180" t="str">
        <f>IFERROR(VLOOKUP(Table1[[#This Row],[Ticker]],[1]!Table2[[Symbol]:[Industry]],2,FALSE),"-")</f>
        <v>-</v>
      </c>
      <c r="D4180" t="s">
        <v>2332</v>
      </c>
      <c r="E4180">
        <v>16.734375</v>
      </c>
      <c r="F4180">
        <v>44.2</v>
      </c>
      <c r="G4180">
        <v>-25.131320280996501</v>
      </c>
      <c r="H4180">
        <v>5.3710992330271399</v>
      </c>
      <c r="I4180">
        <v>35.458953558607803</v>
      </c>
      <c r="J4180">
        <v>-0.81093410353369699</v>
      </c>
      <c r="K4180">
        <v>40.573503183382002</v>
      </c>
      <c r="L4180">
        <v>34.480937216580301</v>
      </c>
      <c r="M4180">
        <v>50.857349207451001</v>
      </c>
      <c r="N4180">
        <v>0.62736909733376101</v>
      </c>
      <c r="O4180">
        <v>1.131221719457</v>
      </c>
      <c r="P4180">
        <v>96.008869179600893</v>
      </c>
    </row>
    <row r="4181" spans="1:17" hidden="1" x14ac:dyDescent="0.3">
      <c r="A4181" t="s">
        <v>8595</v>
      </c>
      <c r="B4181" t="s">
        <v>8596</v>
      </c>
      <c r="C4181" t="str">
        <f>IFERROR(VLOOKUP(Table1[[#This Row],[Ticker]],[1]!Table2[[Symbol]:[Industry]],2,FALSE),"-")</f>
        <v>-</v>
      </c>
      <c r="D4181" t="s">
        <v>773</v>
      </c>
      <c r="E4181">
        <v>16.698079499999999</v>
      </c>
      <c r="F4181">
        <v>11.09</v>
      </c>
      <c r="G4181">
        <v>-95.919167469731306</v>
      </c>
      <c r="H4181">
        <v>21.690389698659001</v>
      </c>
      <c r="I4181">
        <v>-79.351717412326707</v>
      </c>
      <c r="J4181">
        <v>1.62023208371607</v>
      </c>
      <c r="K4181">
        <v>10.2040679855698</v>
      </c>
      <c r="M4181">
        <v>50.585537057762402</v>
      </c>
      <c r="N4181">
        <v>0.58743771951319101</v>
      </c>
      <c r="O4181">
        <v>217.85392245265999</v>
      </c>
      <c r="P4181">
        <v>54.888268156424502</v>
      </c>
    </row>
    <row r="4182" spans="1:17" hidden="1" x14ac:dyDescent="0.3">
      <c r="A4182" t="s">
        <v>8597</v>
      </c>
      <c r="B4182" t="s">
        <v>8598</v>
      </c>
      <c r="C4182" t="str">
        <f>IFERROR(VLOOKUP(Table1[[#This Row],[Ticker]],[1]!Table2[[Symbol]:[Industry]],2,FALSE),"-")</f>
        <v>-</v>
      </c>
      <c r="D4182" t="s">
        <v>72</v>
      </c>
      <c r="E4182">
        <v>16.655660000000001</v>
      </c>
      <c r="F4182">
        <v>37.99</v>
      </c>
      <c r="G4182">
        <v>129.40184418365999</v>
      </c>
      <c r="H4182">
        <v>45.801061635417902</v>
      </c>
      <c r="I4182">
        <v>29.076394010928801</v>
      </c>
      <c r="J4182">
        <v>-7.5991021070534996</v>
      </c>
      <c r="K4182">
        <v>29.858392431298999</v>
      </c>
      <c r="L4182">
        <v>24.770490514922798</v>
      </c>
      <c r="M4182">
        <v>66.694501338314694</v>
      </c>
      <c r="N4182">
        <v>2.5395958943266002</v>
      </c>
      <c r="O4182">
        <v>10.529086601737299</v>
      </c>
      <c r="P4182">
        <v>183.50746268656701</v>
      </c>
      <c r="Q4182">
        <v>6.0867480256556999E-2</v>
      </c>
    </row>
    <row r="4183" spans="1:17" hidden="1" x14ac:dyDescent="0.3">
      <c r="A4183" t="s">
        <v>8599</v>
      </c>
      <c r="B4183" t="s">
        <v>8600</v>
      </c>
      <c r="C4183" t="str">
        <f>IFERROR(VLOOKUP(Table1[[#This Row],[Ticker]],[1]!Table2[[Symbol]:[Industry]],2,FALSE),"-")</f>
        <v>-</v>
      </c>
      <c r="D4183" t="s">
        <v>357</v>
      </c>
      <c r="E4183">
        <v>16.625682999999999</v>
      </c>
      <c r="F4183">
        <v>76</v>
      </c>
      <c r="G4183">
        <v>-16.7569750834461</v>
      </c>
      <c r="H4183">
        <v>-10.517402509133101</v>
      </c>
      <c r="I4183">
        <v>109.691184049312</v>
      </c>
      <c r="J4183">
        <v>-6.46652967509565</v>
      </c>
      <c r="K4183">
        <v>77.8721330370564</v>
      </c>
      <c r="L4183">
        <v>63.466432979477801</v>
      </c>
      <c r="M4183">
        <v>37.964123704879803</v>
      </c>
      <c r="N4183">
        <v>0.52580818003214802</v>
      </c>
      <c r="O4183">
        <v>27.75</v>
      </c>
      <c r="P4183">
        <v>156.58338960162001</v>
      </c>
    </row>
    <row r="4184" spans="1:17" hidden="1" x14ac:dyDescent="0.3">
      <c r="A4184" t="s">
        <v>8601</v>
      </c>
      <c r="B4184" t="s">
        <v>8602</v>
      </c>
      <c r="C4184" t="str">
        <f>IFERROR(VLOOKUP(Table1[[#This Row],[Ticker]],[1]!Table2[[Symbol]:[Industry]],2,FALSE),"-")</f>
        <v>-</v>
      </c>
      <c r="D4184" t="s">
        <v>89</v>
      </c>
      <c r="E4184">
        <v>16.609031999999999</v>
      </c>
      <c r="F4184">
        <v>3.97</v>
      </c>
      <c r="G4184">
        <v>-40.4174585374275</v>
      </c>
      <c r="H4184">
        <v>4.1226276454088797</v>
      </c>
      <c r="I4184">
        <v>-22.033278086270801</v>
      </c>
      <c r="J4184">
        <v>-7.5286211783636396</v>
      </c>
      <c r="K4184">
        <v>3.92662512404122</v>
      </c>
      <c r="L4184">
        <v>4.1150882896769403</v>
      </c>
      <c r="M4184">
        <v>50.734333894521498</v>
      </c>
      <c r="N4184">
        <v>0.98140665447704101</v>
      </c>
      <c r="O4184">
        <v>55.919395465994903</v>
      </c>
      <c r="P4184">
        <v>24.0625</v>
      </c>
      <c r="Q4184">
        <v>3.3330882497209002E-2</v>
      </c>
    </row>
    <row r="4185" spans="1:17" hidden="1" x14ac:dyDescent="0.3">
      <c r="A4185" t="s">
        <v>8603</v>
      </c>
      <c r="B4185" t="s">
        <v>8604</v>
      </c>
      <c r="C4185" t="str">
        <f>IFERROR(VLOOKUP(Table1[[#This Row],[Ticker]],[1]!Table2[[Symbol]:[Industry]],2,FALSE),"-")</f>
        <v>-</v>
      </c>
      <c r="D4185" t="s">
        <v>54</v>
      </c>
      <c r="E4185">
        <v>16.563645504</v>
      </c>
      <c r="F4185">
        <v>20.46</v>
      </c>
      <c r="G4185">
        <v>-27.495068427537301</v>
      </c>
      <c r="H4185">
        <v>-2.2942326441722201</v>
      </c>
      <c r="I4185">
        <v>-7.2732778520390102</v>
      </c>
      <c r="J4185">
        <v>-10.521227093631399</v>
      </c>
      <c r="K4185">
        <v>20.1759091722835</v>
      </c>
      <c r="L4185">
        <v>19.975434126360501</v>
      </c>
      <c r="M4185">
        <v>43.070827759857103</v>
      </c>
      <c r="N4185">
        <v>2.5442297292077298</v>
      </c>
      <c r="O4185">
        <v>28.7878787878787</v>
      </c>
      <c r="P4185">
        <v>26.296296296296301</v>
      </c>
      <c r="Q4185">
        <v>-3.6706978575323998E-2</v>
      </c>
    </row>
    <row r="4186" spans="1:17" hidden="1" x14ac:dyDescent="0.3">
      <c r="A4186" t="s">
        <v>8605</v>
      </c>
      <c r="B4186" t="s">
        <v>8606</v>
      </c>
      <c r="C4186" t="str">
        <f>IFERROR(VLOOKUP(Table1[[#This Row],[Ticker]],[1]!Table2[[Symbol]:[Industry]],2,FALSE),"-")</f>
        <v>-</v>
      </c>
      <c r="D4186" t="s">
        <v>141</v>
      </c>
      <c r="E4186">
        <v>16.560011599999999</v>
      </c>
      <c r="F4186">
        <v>30.27</v>
      </c>
      <c r="G4186">
        <v>16.495316187847202</v>
      </c>
      <c r="H4186">
        <v>6.3162315931933604</v>
      </c>
      <c r="I4186">
        <v>-31.465277125613198</v>
      </c>
      <c r="J4186">
        <v>-5.6440569734401302</v>
      </c>
      <c r="K4186">
        <v>31.160397801475501</v>
      </c>
      <c r="L4186">
        <v>30.5748949925433</v>
      </c>
      <c r="M4186">
        <v>44.595885167785902</v>
      </c>
      <c r="N4186">
        <v>1.1880021804462999</v>
      </c>
      <c r="O4186">
        <v>47.1754212091179</v>
      </c>
      <c r="P4186">
        <v>60.498409331919397</v>
      </c>
      <c r="Q4186">
        <v>9.9872598733425993E-2</v>
      </c>
    </row>
    <row r="4187" spans="1:17" hidden="1" x14ac:dyDescent="0.3">
      <c r="A4187" t="s">
        <v>8607</v>
      </c>
      <c r="B4187" t="s">
        <v>8608</v>
      </c>
      <c r="C4187" t="str">
        <f>IFERROR(VLOOKUP(Table1[[#This Row],[Ticker]],[1]!Table2[[Symbol]:[Industry]],2,FALSE),"-")</f>
        <v>-</v>
      </c>
      <c r="D4187" t="s">
        <v>4484</v>
      </c>
      <c r="E4187">
        <v>16.559999999999999</v>
      </c>
      <c r="F4187">
        <v>2.23</v>
      </c>
      <c r="G4187">
        <v>-2.3289845114534802</v>
      </c>
      <c r="H4187">
        <v>21.423591279686701</v>
      </c>
      <c r="I4187">
        <v>-21.445671745328902</v>
      </c>
      <c r="J4187">
        <v>-1.0227732251472399</v>
      </c>
      <c r="K4187">
        <v>2.0587839653672599</v>
      </c>
      <c r="L4187">
        <v>1.94255371653196</v>
      </c>
      <c r="M4187">
        <v>56.836361729208001</v>
      </c>
      <c r="N4187">
        <v>1.63338541605871</v>
      </c>
      <c r="O4187">
        <v>37.668161434977499</v>
      </c>
      <c r="P4187">
        <v>59.285714285714299</v>
      </c>
      <c r="Q4187">
        <v>6.6936365562228997E-2</v>
      </c>
    </row>
    <row r="4188" spans="1:17" hidden="1" x14ac:dyDescent="0.3">
      <c r="A4188" t="s">
        <v>8609</v>
      </c>
      <c r="B4188" t="s">
        <v>8610</v>
      </c>
      <c r="C4188" t="str">
        <f>IFERROR(VLOOKUP(Table1[[#This Row],[Ticker]],[1]!Table2[[Symbol]:[Industry]],2,FALSE),"-")</f>
        <v>-</v>
      </c>
      <c r="D4188" t="s">
        <v>750</v>
      </c>
      <c r="E4188">
        <v>16.558498530000001</v>
      </c>
      <c r="F4188">
        <v>20.38</v>
      </c>
      <c r="G4188">
        <v>393.53057259810299</v>
      </c>
      <c r="H4188">
        <v>21.804026062295399</v>
      </c>
      <c r="I4188">
        <v>190.80772961521501</v>
      </c>
      <c r="J4188">
        <v>-11.851782367722</v>
      </c>
      <c r="K4188">
        <v>17.373079948918601</v>
      </c>
      <c r="L4188">
        <v>10.825992622309499</v>
      </c>
      <c r="M4188">
        <v>53.518001091783198</v>
      </c>
      <c r="N4188">
        <v>0.40748650002783499</v>
      </c>
      <c r="O4188">
        <v>14.9656526005888</v>
      </c>
      <c r="P4188">
        <v>622.69503546099202</v>
      </c>
      <c r="Q4188">
        <v>0.124630343774377</v>
      </c>
    </row>
    <row r="4189" spans="1:17" hidden="1" x14ac:dyDescent="0.3">
      <c r="A4189" t="s">
        <v>8611</v>
      </c>
      <c r="B4189" t="s">
        <v>8612</v>
      </c>
      <c r="C4189" t="str">
        <f>IFERROR(VLOOKUP(Table1[[#This Row],[Ticker]],[1]!Table2[[Symbol]:[Industry]],2,FALSE),"-")</f>
        <v>-</v>
      </c>
      <c r="D4189" t="s">
        <v>627</v>
      </c>
      <c r="E4189">
        <v>16.555364999999998</v>
      </c>
      <c r="F4189">
        <v>27.38</v>
      </c>
      <c r="G4189">
        <v>88.786676875687604</v>
      </c>
      <c r="H4189">
        <v>-8.62823254111251</v>
      </c>
      <c r="I4189">
        <v>53.4733140307996</v>
      </c>
      <c r="J4189">
        <v>-8.3146028984384994</v>
      </c>
      <c r="K4189">
        <v>27.128879621525599</v>
      </c>
      <c r="L4189">
        <v>20.067875506191498</v>
      </c>
      <c r="M4189">
        <v>21.017275094196599</v>
      </c>
      <c r="N4189">
        <v>0.33088258222882999</v>
      </c>
      <c r="O4189">
        <v>36.851716581446297</v>
      </c>
      <c r="P4189">
        <v>150.96241979835</v>
      </c>
      <c r="Q4189">
        <v>8.1607702737128002E-2</v>
      </c>
    </row>
    <row r="4190" spans="1:17" hidden="1" x14ac:dyDescent="0.3">
      <c r="A4190" t="s">
        <v>8613</v>
      </c>
      <c r="B4190" t="s">
        <v>8614</v>
      </c>
      <c r="C4190" t="str">
        <f>IFERROR(VLOOKUP(Table1[[#This Row],[Ticker]],[1]!Table2[[Symbol]:[Industry]],2,FALSE),"-")</f>
        <v>-</v>
      </c>
      <c r="D4190" t="s">
        <v>2643</v>
      </c>
      <c r="E4190">
        <v>16.503055799999998</v>
      </c>
      <c r="F4190">
        <v>37.39</v>
      </c>
      <c r="G4190">
        <v>28.730183114169801</v>
      </c>
      <c r="H4190">
        <v>5.4897060170593699</v>
      </c>
      <c r="I4190">
        <v>-23.272377618517901</v>
      </c>
      <c r="J4190">
        <v>4.5915774869498902</v>
      </c>
      <c r="K4190">
        <v>33.080707592600497</v>
      </c>
      <c r="L4190">
        <v>32.218452071546501</v>
      </c>
      <c r="M4190">
        <v>65.282223993946204</v>
      </c>
      <c r="N4190">
        <v>1.42723745530171</v>
      </c>
      <c r="O4190">
        <v>36.854774003744303</v>
      </c>
      <c r="P4190">
        <v>62.565217391304301</v>
      </c>
      <c r="Q4190">
        <v>9.6401412832925998E-2</v>
      </c>
    </row>
    <row r="4191" spans="1:17" hidden="1" x14ac:dyDescent="0.3">
      <c r="A4191" t="s">
        <v>8615</v>
      </c>
      <c r="B4191" t="s">
        <v>8616</v>
      </c>
      <c r="C4191" t="str">
        <f>IFERROR(VLOOKUP(Table1[[#This Row],[Ticker]],[1]!Table2[[Symbol]:[Industry]],2,FALSE),"-")</f>
        <v>-</v>
      </c>
      <c r="D4191" t="s">
        <v>627</v>
      </c>
      <c r="E4191">
        <v>16.4634</v>
      </c>
      <c r="F4191">
        <v>11.71</v>
      </c>
      <c r="G4191">
        <v>30.939147629629399</v>
      </c>
      <c r="H4191">
        <v>2.9014228306975798</v>
      </c>
      <c r="I4191">
        <v>43.875709143475099</v>
      </c>
      <c r="J4191">
        <v>-0.32666600430545301</v>
      </c>
      <c r="K4191">
        <v>11.206565859941</v>
      </c>
      <c r="L4191">
        <v>9.0667648865544201</v>
      </c>
      <c r="M4191">
        <v>47.394117812805803</v>
      </c>
      <c r="N4191">
        <v>0.46253254814084599</v>
      </c>
      <c r="O4191">
        <v>26.729291204098999</v>
      </c>
      <c r="P4191">
        <v>94.841930116472497</v>
      </c>
      <c r="Q4191">
        <v>0.12425897967631901</v>
      </c>
    </row>
    <row r="4192" spans="1:17" hidden="1" x14ac:dyDescent="0.3">
      <c r="A4192" t="s">
        <v>8617</v>
      </c>
      <c r="B4192" t="s">
        <v>8618</v>
      </c>
      <c r="C4192" t="str">
        <f>IFERROR(VLOOKUP(Table1[[#This Row],[Ticker]],[1]!Table2[[Symbol]:[Industry]],2,FALSE),"-")</f>
        <v>-</v>
      </c>
      <c r="D4192" t="s">
        <v>5712</v>
      </c>
      <c r="E4192">
        <v>16.442148</v>
      </c>
      <c r="F4192">
        <v>35.14</v>
      </c>
      <c r="G4192">
        <v>-34.060556993025898</v>
      </c>
      <c r="H4192">
        <v>-1.2511434763371301</v>
      </c>
      <c r="I4192">
        <v>-44.140200071922997</v>
      </c>
      <c r="J4192">
        <v>-9.6682419785866909</v>
      </c>
      <c r="K4192">
        <v>38.474022061461497</v>
      </c>
      <c r="L4192">
        <v>37.995542984340801</v>
      </c>
      <c r="M4192">
        <v>49.2294909809942</v>
      </c>
      <c r="N4192">
        <v>2.04156980343067</v>
      </c>
      <c r="O4192">
        <v>62.635173591348803</v>
      </c>
      <c r="P4192">
        <v>24.433427762039599</v>
      </c>
      <c r="Q4192">
        <v>0.169432937683964</v>
      </c>
    </row>
    <row r="4193" spans="1:17" hidden="1" x14ac:dyDescent="0.3">
      <c r="A4193" t="s">
        <v>8619</v>
      </c>
      <c r="B4193" t="s">
        <v>8620</v>
      </c>
      <c r="C4193" t="str">
        <f>IFERROR(VLOOKUP(Table1[[#This Row],[Ticker]],[1]!Table2[[Symbol]:[Industry]],2,FALSE),"-")</f>
        <v>-</v>
      </c>
      <c r="D4193" t="s">
        <v>741</v>
      </c>
      <c r="E4193">
        <v>16.390346701999999</v>
      </c>
      <c r="F4193">
        <v>123.38</v>
      </c>
      <c r="G4193">
        <v>16.530415291197802</v>
      </c>
      <c r="H4193">
        <v>2.0466292395670198</v>
      </c>
      <c r="I4193">
        <v>9.8255248094154108</v>
      </c>
      <c r="J4193">
        <v>-0.43847493693035799</v>
      </c>
      <c r="K4193">
        <v>118.53852865349501</v>
      </c>
      <c r="L4193">
        <v>106.617138217088</v>
      </c>
      <c r="M4193">
        <v>36.790095614213499</v>
      </c>
      <c r="N4193">
        <v>0.75192585399234102</v>
      </c>
      <c r="O4193">
        <v>7.79704976495381</v>
      </c>
      <c r="P4193">
        <v>48.489589601636702</v>
      </c>
    </row>
    <row r="4194" spans="1:17" hidden="1" x14ac:dyDescent="0.3">
      <c r="A4194" t="s">
        <v>8621</v>
      </c>
      <c r="B4194" t="s">
        <v>8622</v>
      </c>
      <c r="C4194" t="str">
        <f>IFERROR(VLOOKUP(Table1[[#This Row],[Ticker]],[1]!Table2[[Symbol]:[Industry]],2,FALSE),"-")</f>
        <v>-</v>
      </c>
      <c r="E4194">
        <v>16.355087999999999</v>
      </c>
      <c r="F4194">
        <v>150.25</v>
      </c>
      <c r="G4194">
        <v>2539.70536879066</v>
      </c>
      <c r="H4194">
        <v>49.399547837151601</v>
      </c>
      <c r="I4194">
        <v>809.31306119570002</v>
      </c>
      <c r="J4194">
        <v>7.5943710966365598</v>
      </c>
      <c r="K4194">
        <v>101.706360027408</v>
      </c>
      <c r="L4194">
        <v>50.3630345062845</v>
      </c>
      <c r="M4194">
        <v>100</v>
      </c>
      <c r="N4194">
        <v>1.4086413496591501</v>
      </c>
      <c r="O4194">
        <v>0</v>
      </c>
      <c r="P4194">
        <v>2568.7388987566601</v>
      </c>
    </row>
    <row r="4195" spans="1:17" hidden="1" x14ac:dyDescent="0.3">
      <c r="A4195" t="s">
        <v>8623</v>
      </c>
      <c r="B4195" t="s">
        <v>8624</v>
      </c>
      <c r="C4195" t="str">
        <f>IFERROR(VLOOKUP(Table1[[#This Row],[Ticker]],[1]!Table2[[Symbol]:[Industry]],2,FALSE),"-")</f>
        <v>-</v>
      </c>
      <c r="D4195" t="s">
        <v>54</v>
      </c>
      <c r="E4195">
        <v>16.28</v>
      </c>
      <c r="F4195">
        <v>4.0599999999999996</v>
      </c>
      <c r="G4195">
        <v>-99.634543724145203</v>
      </c>
      <c r="H4195">
        <v>-14.828070007573499</v>
      </c>
      <c r="I4195">
        <v>-64.813497748969795</v>
      </c>
      <c r="J4195">
        <v>-8.0087707014365694</v>
      </c>
      <c r="K4195">
        <v>4.78572509578136</v>
      </c>
      <c r="L4195">
        <v>7.1010566874032603</v>
      </c>
      <c r="M4195">
        <v>33.083893342336403</v>
      </c>
      <c r="N4195">
        <v>0.59747607049389795</v>
      </c>
      <c r="O4195">
        <v>259.60591133004903</v>
      </c>
      <c r="P4195">
        <v>9.7297297297297192</v>
      </c>
      <c r="Q4195">
        <v>-3.3025316151513003E-2</v>
      </c>
    </row>
    <row r="4196" spans="1:17" hidden="1" x14ac:dyDescent="0.3">
      <c r="A4196" t="s">
        <v>8625</v>
      </c>
      <c r="B4196" t="s">
        <v>8626</v>
      </c>
      <c r="C4196" t="str">
        <f>IFERROR(VLOOKUP(Table1[[#This Row],[Ticker]],[1]!Table2[[Symbol]:[Industry]],2,FALSE),"-")</f>
        <v>-</v>
      </c>
      <c r="D4196" t="s">
        <v>141</v>
      </c>
      <c r="E4196">
        <v>16.237759199999999</v>
      </c>
      <c r="F4196">
        <v>52.59</v>
      </c>
      <c r="G4196">
        <v>27.717587768725299</v>
      </c>
      <c r="H4196">
        <v>-5.4105982994842901</v>
      </c>
      <c r="I4196">
        <v>-3.9211882677274099</v>
      </c>
      <c r="J4196">
        <v>-5.5392934305080503</v>
      </c>
      <c r="K4196">
        <v>52.3982469716764</v>
      </c>
      <c r="L4196">
        <v>46.236659498100998</v>
      </c>
      <c r="M4196">
        <v>40.744243272278297</v>
      </c>
      <c r="N4196">
        <v>0.202791764942539</v>
      </c>
      <c r="O4196">
        <v>51.739874500855599</v>
      </c>
      <c r="P4196">
        <v>62.565687789799</v>
      </c>
      <c r="Q4196">
        <v>5.6939548681553001E-2</v>
      </c>
    </row>
    <row r="4197" spans="1:17" hidden="1" x14ac:dyDescent="0.3">
      <c r="A4197" t="s">
        <v>8627</v>
      </c>
      <c r="B4197" t="s">
        <v>8628</v>
      </c>
      <c r="C4197" t="str">
        <f>IFERROR(VLOOKUP(Table1[[#This Row],[Ticker]],[1]!Table2[[Symbol]:[Industry]],2,FALSE),"-")</f>
        <v>-</v>
      </c>
      <c r="D4197" t="s">
        <v>741</v>
      </c>
      <c r="E4197">
        <v>16.197496464</v>
      </c>
      <c r="F4197">
        <v>261.04000000000002</v>
      </c>
      <c r="G4197">
        <v>5.7107016966243096</v>
      </c>
      <c r="H4197">
        <v>-0.298323734241703</v>
      </c>
      <c r="I4197">
        <v>10.788086954808101</v>
      </c>
      <c r="J4197">
        <v>-2.3916378099173401</v>
      </c>
      <c r="K4197">
        <v>252.457906429931</v>
      </c>
      <c r="L4197">
        <v>227.41480962965099</v>
      </c>
      <c r="M4197">
        <v>41.917729329093497</v>
      </c>
      <c r="N4197">
        <v>0.98186217187226399</v>
      </c>
      <c r="O4197">
        <v>1.09561752988045</v>
      </c>
      <c r="P4197">
        <v>44.3805309734513</v>
      </c>
    </row>
    <row r="4198" spans="1:17" hidden="1" x14ac:dyDescent="0.3">
      <c r="A4198" t="s">
        <v>8629</v>
      </c>
      <c r="B4198" t="s">
        <v>8630</v>
      </c>
      <c r="C4198" t="str">
        <f>IFERROR(VLOOKUP(Table1[[#This Row],[Ticker]],[1]!Table2[[Symbol]:[Industry]],2,FALSE),"-")</f>
        <v>-</v>
      </c>
      <c r="D4198" t="s">
        <v>124</v>
      </c>
      <c r="E4198">
        <v>16.186051069999898</v>
      </c>
      <c r="F4198">
        <v>11.2</v>
      </c>
      <c r="G4198">
        <v>-58.902033409956303</v>
      </c>
      <c r="H4198">
        <v>-1.14168439346863</v>
      </c>
      <c r="I4198">
        <v>-34.253789405801001</v>
      </c>
      <c r="J4198">
        <v>-6.1118149248739497</v>
      </c>
      <c r="K4198">
        <v>11.7826287929022</v>
      </c>
      <c r="L4198">
        <v>13.8240967297429</v>
      </c>
      <c r="M4198">
        <v>35.356175569474502</v>
      </c>
      <c r="N4198">
        <v>0.88503858829901105</v>
      </c>
      <c r="O4198">
        <v>169.642857142857</v>
      </c>
      <c r="P4198">
        <v>13.1313131313131</v>
      </c>
      <c r="Q4198">
        <v>2.5753175051210001E-2</v>
      </c>
    </row>
    <row r="4199" spans="1:17" hidden="1" x14ac:dyDescent="0.3">
      <c r="A4199" t="s">
        <v>8631</v>
      </c>
      <c r="B4199" t="s">
        <v>8632</v>
      </c>
      <c r="C4199" t="str">
        <f>IFERROR(VLOOKUP(Table1[[#This Row],[Ticker]],[1]!Table2[[Symbol]:[Industry]],2,FALSE),"-")</f>
        <v>-</v>
      </c>
      <c r="D4199" t="s">
        <v>54</v>
      </c>
      <c r="E4199">
        <v>16.170000000000002</v>
      </c>
      <c r="F4199">
        <v>39</v>
      </c>
      <c r="G4199">
        <v>-5.9274693599383301</v>
      </c>
      <c r="H4199">
        <v>6.5664695012094603</v>
      </c>
      <c r="I4199">
        <v>-13.481308334990199</v>
      </c>
      <c r="J4199">
        <v>3.1185259687835098</v>
      </c>
      <c r="K4199">
        <v>34.712334082951202</v>
      </c>
      <c r="L4199">
        <v>31.549760358970602</v>
      </c>
      <c r="M4199">
        <v>55.776130219221002</v>
      </c>
      <c r="N4199">
        <v>3.0646246509544501</v>
      </c>
      <c r="O4199">
        <v>6.3333333333333197</v>
      </c>
      <c r="P4199">
        <v>94.029850746268593</v>
      </c>
      <c r="Q4199">
        <v>0.13697669618274999</v>
      </c>
    </row>
    <row r="4200" spans="1:17" hidden="1" x14ac:dyDescent="0.3">
      <c r="A4200" t="s">
        <v>8633</v>
      </c>
      <c r="B4200" t="s">
        <v>8634</v>
      </c>
      <c r="C4200" t="str">
        <f>IFERROR(VLOOKUP(Table1[[#This Row],[Ticker]],[1]!Table2[[Symbol]:[Industry]],2,FALSE),"-")</f>
        <v>-</v>
      </c>
      <c r="D4200" t="s">
        <v>405</v>
      </c>
      <c r="E4200">
        <v>16.152906999999999</v>
      </c>
      <c r="F4200">
        <v>31.3</v>
      </c>
      <c r="G4200">
        <v>40.155659223190199</v>
      </c>
      <c r="H4200">
        <v>-5.8896359095355297</v>
      </c>
      <c r="I4200">
        <v>47.800177131856202</v>
      </c>
      <c r="J4200">
        <v>-5.6862175502457104</v>
      </c>
      <c r="K4200">
        <v>29.2477433372093</v>
      </c>
      <c r="L4200">
        <v>23.407968996525401</v>
      </c>
      <c r="M4200">
        <v>54.0493874712161</v>
      </c>
      <c r="N4200">
        <v>0.68103558530302</v>
      </c>
      <c r="O4200">
        <v>10.319488817891299</v>
      </c>
      <c r="P4200">
        <v>108.111702127659</v>
      </c>
      <c r="Q4200">
        <v>9.4121814886739E-2</v>
      </c>
    </row>
    <row r="4201" spans="1:17" hidden="1" x14ac:dyDescent="0.3">
      <c r="A4201" t="s">
        <v>8635</v>
      </c>
      <c r="B4201" t="s">
        <v>8636</v>
      </c>
      <c r="C4201" t="str">
        <f>IFERROR(VLOOKUP(Table1[[#This Row],[Ticker]],[1]!Table2[[Symbol]:[Industry]],2,FALSE),"-")</f>
        <v>-</v>
      </c>
      <c r="D4201" t="s">
        <v>51</v>
      </c>
      <c r="E4201">
        <v>16.112024000000002</v>
      </c>
      <c r="F4201">
        <v>25.48</v>
      </c>
      <c r="G4201">
        <v>77.952660123359294</v>
      </c>
      <c r="H4201">
        <v>22.249766886944201</v>
      </c>
      <c r="I4201">
        <v>-0.711693943682011</v>
      </c>
      <c r="J4201">
        <v>2.9670132925258499</v>
      </c>
      <c r="K4201">
        <v>23.536302578102301</v>
      </c>
      <c r="L4201">
        <v>20.493044570600599</v>
      </c>
      <c r="M4201">
        <v>63.281595436730697</v>
      </c>
      <c r="N4201">
        <v>1.33231018173478</v>
      </c>
      <c r="O4201">
        <v>12.362637362637299</v>
      </c>
      <c r="P4201">
        <v>106.986190089358</v>
      </c>
      <c r="Q4201">
        <v>6.8456638854062002E-2</v>
      </c>
    </row>
    <row r="4202" spans="1:17" hidden="1" x14ac:dyDescent="0.3">
      <c r="A4202" t="s">
        <v>8637</v>
      </c>
      <c r="B4202" t="s">
        <v>8638</v>
      </c>
      <c r="C4202" t="str">
        <f>IFERROR(VLOOKUP(Table1[[#This Row],[Ticker]],[1]!Table2[[Symbol]:[Industry]],2,FALSE),"-")</f>
        <v>-</v>
      </c>
      <c r="D4202" t="s">
        <v>89</v>
      </c>
      <c r="E4202">
        <v>16.073281553999902</v>
      </c>
      <c r="F4202">
        <v>27.98</v>
      </c>
      <c r="G4202">
        <v>-3.3038487805476602</v>
      </c>
      <c r="H4202">
        <v>-2.7621556268457899</v>
      </c>
      <c r="I4202">
        <v>-14.290641312103</v>
      </c>
      <c r="J4202">
        <v>-3.0274577112315701</v>
      </c>
      <c r="K4202">
        <v>27.885184761114001</v>
      </c>
      <c r="L4202">
        <v>27.3649478957417</v>
      </c>
      <c r="M4202">
        <v>54.973993190761199</v>
      </c>
      <c r="N4202">
        <v>0.57047316240063894</v>
      </c>
      <c r="O4202">
        <v>35.06075768406</v>
      </c>
      <c r="P4202">
        <v>27.181818181818102</v>
      </c>
      <c r="Q4202">
        <v>0.111522383929964</v>
      </c>
    </row>
    <row r="4203" spans="1:17" hidden="1" x14ac:dyDescent="0.3">
      <c r="A4203" t="s">
        <v>8639</v>
      </c>
      <c r="B4203" t="s">
        <v>8640</v>
      </c>
      <c r="C4203" t="str">
        <f>IFERROR(VLOOKUP(Table1[[#This Row],[Ticker]],[1]!Table2[[Symbol]:[Industry]],2,FALSE),"-")</f>
        <v>-</v>
      </c>
      <c r="D4203" t="s">
        <v>51</v>
      </c>
      <c r="E4203">
        <v>16.0254808</v>
      </c>
      <c r="F4203">
        <v>49.72</v>
      </c>
      <c r="G4203">
        <v>57.183698498420497</v>
      </c>
      <c r="H4203">
        <v>-0.17588238124473299</v>
      </c>
      <c r="I4203">
        <v>35.730641402881098</v>
      </c>
      <c r="J4203">
        <v>-11.7387060412015</v>
      </c>
      <c r="K4203">
        <v>46.673290640648098</v>
      </c>
      <c r="L4203">
        <v>36.711799733091603</v>
      </c>
      <c r="M4203">
        <v>61.570286513525801</v>
      </c>
      <c r="N4203">
        <v>0.51454431501939801</v>
      </c>
      <c r="O4203">
        <v>13.5760257441673</v>
      </c>
      <c r="P4203">
        <v>131.255813953488</v>
      </c>
      <c r="Q4203">
        <v>0.12323771567575301</v>
      </c>
    </row>
    <row r="4204" spans="1:17" hidden="1" x14ac:dyDescent="0.3">
      <c r="A4204" t="s">
        <v>8641</v>
      </c>
      <c r="B4204" t="s">
        <v>8642</v>
      </c>
      <c r="C4204" t="str">
        <f>IFERROR(VLOOKUP(Table1[[#This Row],[Ticker]],[1]!Table2[[Symbol]:[Industry]],2,FALSE),"-")</f>
        <v>-</v>
      </c>
      <c r="D4204" t="s">
        <v>1210</v>
      </c>
      <c r="E4204">
        <v>16.000447999999999</v>
      </c>
      <c r="F4204">
        <v>5.87</v>
      </c>
      <c r="G4204">
        <v>-94.8260707585397</v>
      </c>
      <c r="H4204">
        <v>-12.502322011884299</v>
      </c>
      <c r="I4204">
        <v>-61.422601647724697</v>
      </c>
      <c r="J4204">
        <v>-4.8589858942245199</v>
      </c>
      <c r="K4204">
        <v>6.73139421050133</v>
      </c>
      <c r="L4204">
        <v>10.198878730402299</v>
      </c>
      <c r="M4204">
        <v>33.503460048677901</v>
      </c>
      <c r="N4204">
        <v>2.4488700260454799</v>
      </c>
      <c r="O4204">
        <v>223.67972742759699</v>
      </c>
      <c r="P4204">
        <v>24.893617021276501</v>
      </c>
      <c r="Q4204">
        <v>-4.1435665950339999E-3</v>
      </c>
    </row>
    <row r="4205" spans="1:17" hidden="1" x14ac:dyDescent="0.3">
      <c r="A4205" t="s">
        <v>8643</v>
      </c>
      <c r="B4205" t="s">
        <v>8644</v>
      </c>
      <c r="C4205" t="str">
        <f>IFERROR(VLOOKUP(Table1[[#This Row],[Ticker]],[1]!Table2[[Symbol]:[Industry]],2,FALSE),"-")</f>
        <v>-</v>
      </c>
      <c r="D4205" t="s">
        <v>535</v>
      </c>
      <c r="E4205">
        <v>15.983800931999999</v>
      </c>
      <c r="F4205">
        <v>52.12</v>
      </c>
      <c r="G4205">
        <v>-46.613647567255001</v>
      </c>
      <c r="H4205">
        <v>-30.185335422097999</v>
      </c>
      <c r="I4205">
        <v>-31.217427417622002</v>
      </c>
      <c r="J4205">
        <v>-3.2046006260193698</v>
      </c>
      <c r="K4205">
        <v>60.038095453828603</v>
      </c>
      <c r="L4205">
        <v>62.297458122316698</v>
      </c>
      <c r="M4205">
        <v>27.395743914949001</v>
      </c>
      <c r="N4205">
        <v>1.21245213753764</v>
      </c>
      <c r="O4205">
        <v>48.963929393706799</v>
      </c>
      <c r="P4205">
        <v>6.3673469387754897</v>
      </c>
      <c r="Q4205">
        <v>8.9536281334544998E-2</v>
      </c>
    </row>
    <row r="4206" spans="1:17" hidden="1" x14ac:dyDescent="0.3">
      <c r="A4206" t="s">
        <v>8645</v>
      </c>
      <c r="B4206" t="s">
        <v>8646</v>
      </c>
      <c r="C4206" t="str">
        <f>IFERROR(VLOOKUP(Table1[[#This Row],[Ticker]],[1]!Table2[[Symbol]:[Industry]],2,FALSE),"-")</f>
        <v>-</v>
      </c>
      <c r="D4206" t="s">
        <v>741</v>
      </c>
      <c r="E4206">
        <v>15.966448</v>
      </c>
      <c r="F4206">
        <v>147.68</v>
      </c>
      <c r="G4206">
        <v>14.331191905663999</v>
      </c>
      <c r="H4206">
        <v>3.6514656071034</v>
      </c>
      <c r="I4206">
        <v>3.76247353072571</v>
      </c>
      <c r="J4206">
        <v>0.52587502309525203</v>
      </c>
      <c r="K4206">
        <v>141.62864969841999</v>
      </c>
      <c r="L4206">
        <v>128.272875996708</v>
      </c>
      <c r="M4206">
        <v>48.680230268627398</v>
      </c>
      <c r="N4206">
        <v>0.73135839594125895</v>
      </c>
      <c r="O4206">
        <v>4.0763813651137397</v>
      </c>
      <c r="P4206">
        <v>46.217821782178198</v>
      </c>
    </row>
    <row r="4207" spans="1:17" hidden="1" x14ac:dyDescent="0.3">
      <c r="A4207" t="s">
        <v>8647</v>
      </c>
      <c r="B4207" t="s">
        <v>6173</v>
      </c>
      <c r="C4207" t="str">
        <f>IFERROR(VLOOKUP(Table1[[#This Row],[Ticker]],[1]!Table2[[Symbol]:[Industry]],2,FALSE),"-")</f>
        <v>-</v>
      </c>
      <c r="D4207" t="s">
        <v>474</v>
      </c>
      <c r="E4207">
        <v>15.938564400000001</v>
      </c>
      <c r="F4207">
        <v>2.14</v>
      </c>
      <c r="G4207">
        <v>-16.401951018630498</v>
      </c>
      <c r="H4207">
        <v>-3.3882816300122598</v>
      </c>
      <c r="I4207">
        <v>3.2095957670813799</v>
      </c>
      <c r="J4207">
        <v>22.1703142840448</v>
      </c>
      <c r="K4207">
        <v>1.98706825120914</v>
      </c>
      <c r="L4207">
        <v>1.8693039857982701</v>
      </c>
      <c r="M4207">
        <v>60.096079899591203</v>
      </c>
      <c r="N4207">
        <v>1.1633180366849001</v>
      </c>
      <c r="O4207">
        <v>24.299065420560702</v>
      </c>
      <c r="P4207">
        <v>51.773049645390003</v>
      </c>
      <c r="Q4207">
        <v>6.7268612490457E-2</v>
      </c>
    </row>
    <row r="4208" spans="1:17" hidden="1" x14ac:dyDescent="0.3">
      <c r="A4208" t="s">
        <v>8648</v>
      </c>
      <c r="B4208" t="s">
        <v>8649</v>
      </c>
      <c r="C4208" t="str">
        <f>IFERROR(VLOOKUP(Table1[[#This Row],[Ticker]],[1]!Table2[[Symbol]:[Industry]],2,FALSE),"-")</f>
        <v>-</v>
      </c>
      <c r="D4208" t="s">
        <v>573</v>
      </c>
      <c r="E4208">
        <v>15.886422</v>
      </c>
      <c r="F4208">
        <v>19.75</v>
      </c>
      <c r="G4208">
        <v>114.793630527828</v>
      </c>
      <c r="H4208">
        <v>11.9397403480097</v>
      </c>
      <c r="I4208">
        <v>71.254850323963794</v>
      </c>
      <c r="J4208">
        <v>2.6800719707440201</v>
      </c>
      <c r="K4208">
        <v>17.631525211059401</v>
      </c>
      <c r="L4208">
        <v>13.3627677812381</v>
      </c>
      <c r="M4208">
        <v>67.417545933265899</v>
      </c>
      <c r="N4208">
        <v>0.56070908235634098</v>
      </c>
      <c r="O4208">
        <v>6.8860759493670702</v>
      </c>
      <c r="P4208">
        <v>222.18597063621499</v>
      </c>
      <c r="Q4208">
        <v>0.10092930979037799</v>
      </c>
    </row>
    <row r="4209" spans="1:17" hidden="1" x14ac:dyDescent="0.3">
      <c r="A4209" t="s">
        <v>8650</v>
      </c>
      <c r="B4209" t="s">
        <v>8651</v>
      </c>
      <c r="C4209" t="str">
        <f>IFERROR(VLOOKUP(Table1[[#This Row],[Ticker]],[1]!Table2[[Symbol]:[Industry]],2,FALSE),"-")</f>
        <v>-</v>
      </c>
      <c r="D4209" t="s">
        <v>2943</v>
      </c>
      <c r="E4209">
        <v>15.8862165</v>
      </c>
      <c r="F4209">
        <v>44</v>
      </c>
      <c r="G4209">
        <v>-73.075244324386304</v>
      </c>
      <c r="H4209">
        <v>-4.1681961599267803</v>
      </c>
      <c r="I4209">
        <v>-56.507794266981598</v>
      </c>
      <c r="J4209">
        <v>-4.9320028208756996</v>
      </c>
      <c r="K4209">
        <v>45.993051495385899</v>
      </c>
      <c r="M4209">
        <v>38.985635275867899</v>
      </c>
      <c r="N4209">
        <v>0.83479960899315697</v>
      </c>
      <c r="O4209">
        <v>78.977272727272705</v>
      </c>
      <c r="P4209">
        <v>18.598382749326099</v>
      </c>
    </row>
    <row r="4210" spans="1:17" hidden="1" x14ac:dyDescent="0.3">
      <c r="A4210" t="s">
        <v>8652</v>
      </c>
      <c r="B4210" t="s">
        <v>8653</v>
      </c>
      <c r="C4210" t="str">
        <f>IFERROR(VLOOKUP(Table1[[#This Row],[Ticker]],[1]!Table2[[Symbol]:[Industry]],2,FALSE),"-")</f>
        <v>-</v>
      </c>
      <c r="D4210" t="s">
        <v>1922</v>
      </c>
      <c r="E4210">
        <v>15.867900000000001</v>
      </c>
      <c r="F4210">
        <v>19.59</v>
      </c>
      <c r="G4210">
        <v>-25.928266808104201</v>
      </c>
      <c r="H4210">
        <v>-5.9939499496985702</v>
      </c>
      <c r="I4210">
        <v>-12.822132807882101</v>
      </c>
      <c r="J4210">
        <v>-4.3917919643801104</v>
      </c>
      <c r="K4210">
        <v>19.947138410758399</v>
      </c>
      <c r="L4210">
        <v>19.464386624295098</v>
      </c>
      <c r="M4210">
        <v>42.315941047099102</v>
      </c>
      <c r="N4210">
        <v>0.67223149992596398</v>
      </c>
      <c r="O4210">
        <v>17.8152118427769</v>
      </c>
      <c r="P4210">
        <v>21.225247524752401</v>
      </c>
      <c r="Q4210">
        <v>9.7035797996539996E-3</v>
      </c>
    </row>
    <row r="4211" spans="1:17" hidden="1" x14ac:dyDescent="0.3">
      <c r="A4211" t="s">
        <v>8654</v>
      </c>
      <c r="B4211" t="s">
        <v>8655</v>
      </c>
      <c r="C4211" t="str">
        <f>IFERROR(VLOOKUP(Table1[[#This Row],[Ticker]],[1]!Table2[[Symbol]:[Industry]],2,FALSE),"-")</f>
        <v>-</v>
      </c>
      <c r="D4211" t="s">
        <v>54</v>
      </c>
      <c r="E4211">
        <v>15.8389191</v>
      </c>
      <c r="F4211">
        <v>31.64</v>
      </c>
      <c r="G4211">
        <v>4.5249335207043</v>
      </c>
      <c r="H4211">
        <v>-2.67613266786329</v>
      </c>
      <c r="I4211">
        <v>-30.518397960912299</v>
      </c>
      <c r="J4211">
        <v>-0.424022986321485</v>
      </c>
      <c r="K4211">
        <v>31.620329890675499</v>
      </c>
      <c r="L4211">
        <v>30.0189559419393</v>
      </c>
      <c r="M4211">
        <v>49.282907545012499</v>
      </c>
      <c r="N4211">
        <v>0.53253613888703399</v>
      </c>
      <c r="O4211">
        <v>42.161820480404501</v>
      </c>
      <c r="P4211">
        <v>63.514211886304899</v>
      </c>
      <c r="Q4211">
        <v>9.0779076414188004E-2</v>
      </c>
    </row>
    <row r="4212" spans="1:17" hidden="1" x14ac:dyDescent="0.3">
      <c r="A4212" t="s">
        <v>8656</v>
      </c>
      <c r="B4212" t="s">
        <v>8657</v>
      </c>
      <c r="C4212" t="str">
        <f>IFERROR(VLOOKUP(Table1[[#This Row],[Ticker]],[1]!Table2[[Symbol]:[Industry]],2,FALSE),"-")</f>
        <v>-</v>
      </c>
      <c r="D4212" t="s">
        <v>535</v>
      </c>
      <c r="E4212">
        <v>15.8301512</v>
      </c>
      <c r="F4212">
        <v>29.93</v>
      </c>
      <c r="G4212">
        <v>507.774980672298</v>
      </c>
      <c r="H4212">
        <v>46.211522276328701</v>
      </c>
      <c r="I4212">
        <v>322.562989858847</v>
      </c>
      <c r="J4212">
        <v>7.5986467087641998</v>
      </c>
      <c r="K4212">
        <v>20.086802943609801</v>
      </c>
      <c r="L4212">
        <v>11.2030278351303</v>
      </c>
      <c r="M4212">
        <v>99.998464515797593</v>
      </c>
      <c r="N4212">
        <v>1.0531689902816901</v>
      </c>
      <c r="O4212">
        <v>0</v>
      </c>
      <c r="P4212">
        <v>729.08587257617705</v>
      </c>
    </row>
    <row r="4213" spans="1:17" hidden="1" x14ac:dyDescent="0.3">
      <c r="A4213" t="s">
        <v>8658</v>
      </c>
      <c r="B4213" t="s">
        <v>8659</v>
      </c>
      <c r="C4213" t="str">
        <f>IFERROR(VLOOKUP(Table1[[#This Row],[Ticker]],[1]!Table2[[Symbol]:[Industry]],2,FALSE),"-")</f>
        <v>-</v>
      </c>
      <c r="D4213" t="s">
        <v>1147</v>
      </c>
      <c r="E4213">
        <v>15.8232456</v>
      </c>
      <c r="F4213">
        <v>4.2</v>
      </c>
      <c r="G4213">
        <v>89.716470034001006</v>
      </c>
      <c r="H4213">
        <v>-16.3443960284343</v>
      </c>
      <c r="I4213">
        <v>38.0715545000078</v>
      </c>
      <c r="J4213">
        <v>-9.02299529932003</v>
      </c>
      <c r="K4213">
        <v>3.7599548898417101</v>
      </c>
      <c r="L4213">
        <v>2.8687080607559001</v>
      </c>
      <c r="M4213">
        <v>58.014574689898502</v>
      </c>
      <c r="N4213">
        <v>1.07305017274496</v>
      </c>
      <c r="O4213">
        <v>34.285714285714199</v>
      </c>
      <c r="P4213">
        <v>170.96774193548299</v>
      </c>
      <c r="Q4213">
        <v>9.7162789954853002E-2</v>
      </c>
    </row>
    <row r="4214" spans="1:17" hidden="1" x14ac:dyDescent="0.3">
      <c r="A4214" t="s">
        <v>8660</v>
      </c>
      <c r="B4214" t="s">
        <v>8661</v>
      </c>
      <c r="C4214" t="str">
        <f>IFERROR(VLOOKUP(Table1[[#This Row],[Ticker]],[1]!Table2[[Symbol]:[Industry]],2,FALSE),"-")</f>
        <v>-</v>
      </c>
      <c r="D4214" t="s">
        <v>535</v>
      </c>
      <c r="E4214">
        <v>15.7772516</v>
      </c>
      <c r="F4214">
        <v>11.25</v>
      </c>
      <c r="G4214">
        <v>-42.826633414274802</v>
      </c>
      <c r="H4214">
        <v>4.0597457953745497</v>
      </c>
      <c r="I4214">
        <v>-21.520243206896598</v>
      </c>
      <c r="J4214">
        <v>0.50673235698990104</v>
      </c>
      <c r="K4214">
        <v>10.5474619183725</v>
      </c>
      <c r="L4214">
        <v>11.1213236341081</v>
      </c>
      <c r="M4214">
        <v>69.256402383176507</v>
      </c>
      <c r="N4214">
        <v>1.2469992678131101</v>
      </c>
      <c r="O4214">
        <v>49.422222222222203</v>
      </c>
      <c r="P4214">
        <v>30.662020905923299</v>
      </c>
      <c r="Q4214">
        <v>2.8708693824798001E-2</v>
      </c>
    </row>
    <row r="4215" spans="1:17" hidden="1" x14ac:dyDescent="0.3">
      <c r="A4215" t="s">
        <v>8662</v>
      </c>
      <c r="B4215" t="s">
        <v>8663</v>
      </c>
      <c r="C4215" t="str">
        <f>IFERROR(VLOOKUP(Table1[[#This Row],[Ticker]],[1]!Table2[[Symbol]:[Industry]],2,FALSE),"-")</f>
        <v>-</v>
      </c>
      <c r="D4215" t="s">
        <v>535</v>
      </c>
      <c r="E4215">
        <v>15.75</v>
      </c>
      <c r="F4215">
        <v>15.24</v>
      </c>
      <c r="G4215">
        <v>47.151441132266903</v>
      </c>
      <c r="H4215">
        <v>29.700681293856299</v>
      </c>
      <c r="I4215">
        <v>31.988896394723199</v>
      </c>
      <c r="J4215">
        <v>7.7432756302304204</v>
      </c>
      <c r="K4215">
        <v>12.1423601959434</v>
      </c>
      <c r="L4215">
        <v>10.639394208062299</v>
      </c>
      <c r="M4215">
        <v>72.545258594296499</v>
      </c>
      <c r="N4215">
        <v>2.5833312971876699</v>
      </c>
      <c r="O4215">
        <v>7.8740157480314998</v>
      </c>
      <c r="P4215">
        <v>82.953181272508999</v>
      </c>
      <c r="Q4215">
        <v>7.6432149268209001E-2</v>
      </c>
    </row>
    <row r="4216" spans="1:17" hidden="1" x14ac:dyDescent="0.3">
      <c r="A4216" t="s">
        <v>8664</v>
      </c>
      <c r="B4216" t="s">
        <v>8665</v>
      </c>
      <c r="C4216" t="str">
        <f>IFERROR(VLOOKUP(Table1[[#This Row],[Ticker]],[1]!Table2[[Symbol]:[Industry]],2,FALSE),"-")</f>
        <v>-</v>
      </c>
      <c r="E4216">
        <v>15.71535108</v>
      </c>
      <c r="F4216">
        <v>36</v>
      </c>
      <c r="G4216">
        <v>605.66034758502099</v>
      </c>
      <c r="H4216">
        <v>-18.805096339552101</v>
      </c>
      <c r="I4216">
        <v>-43.790002075705999</v>
      </c>
      <c r="J4216">
        <v>2.4201151115743702</v>
      </c>
      <c r="K4216">
        <v>37.594411175508903</v>
      </c>
      <c r="L4216">
        <v>32.018119457815402</v>
      </c>
      <c r="M4216">
        <v>26.8195843821312</v>
      </c>
      <c r="N4216">
        <v>0.33054608259556001</v>
      </c>
      <c r="O4216">
        <v>91.9166666666666</v>
      </c>
      <c r="P4216">
        <v>634.69387755102002</v>
      </c>
    </row>
    <row r="4217" spans="1:17" hidden="1" x14ac:dyDescent="0.3">
      <c r="A4217" t="s">
        <v>8666</v>
      </c>
      <c r="B4217" t="s">
        <v>8667</v>
      </c>
      <c r="C4217" t="str">
        <f>IFERROR(VLOOKUP(Table1[[#This Row],[Ticker]],[1]!Table2[[Symbol]:[Industry]],2,FALSE),"-")</f>
        <v>-</v>
      </c>
      <c r="D4217" t="s">
        <v>305</v>
      </c>
      <c r="E4217">
        <v>15.686999999999999</v>
      </c>
      <c r="F4217">
        <v>21</v>
      </c>
      <c r="G4217">
        <v>82.021746415910599</v>
      </c>
      <c r="H4217">
        <v>10.1816856367635</v>
      </c>
      <c r="I4217">
        <v>6.5815391390247502</v>
      </c>
      <c r="J4217">
        <v>19.872966123223598</v>
      </c>
      <c r="K4217">
        <v>18.9496401810237</v>
      </c>
      <c r="L4217">
        <v>17.6728983232098</v>
      </c>
      <c r="M4217">
        <v>75.577934035370404</v>
      </c>
      <c r="N4217">
        <v>1.6079301513636599</v>
      </c>
      <c r="O4217">
        <v>9</v>
      </c>
      <c r="P4217">
        <v>114.504596527068</v>
      </c>
      <c r="Q4217">
        <v>0.115159497665774</v>
      </c>
    </row>
    <row r="4218" spans="1:17" hidden="1" x14ac:dyDescent="0.3">
      <c r="A4218" t="s">
        <v>8668</v>
      </c>
      <c r="B4218" t="s">
        <v>8669</v>
      </c>
      <c r="C4218" t="str">
        <f>IFERROR(VLOOKUP(Table1[[#This Row],[Ticker]],[1]!Table2[[Symbol]:[Industry]],2,FALSE),"-")</f>
        <v>-</v>
      </c>
      <c r="D4218" t="s">
        <v>950</v>
      </c>
      <c r="E4218">
        <v>15.609348000000001</v>
      </c>
      <c r="F4218">
        <v>4.82</v>
      </c>
      <c r="G4218">
        <v>-44.174375036421402</v>
      </c>
      <c r="H4218">
        <v>-4.7799820348705602</v>
      </c>
      <c r="I4218">
        <v>-48.625020305945199</v>
      </c>
      <c r="J4218">
        <v>-5.7225166548677899</v>
      </c>
      <c r="K4218">
        <v>5.1210332182907896</v>
      </c>
      <c r="L4218">
        <v>9.6784486272983106</v>
      </c>
      <c r="M4218">
        <v>35.832695232793299</v>
      </c>
      <c r="N4218">
        <v>0.48510206136700301</v>
      </c>
      <c r="O4218">
        <v>88.589211618257195</v>
      </c>
      <c r="P4218">
        <v>9.5454545454545396</v>
      </c>
      <c r="Q4218">
        <v>-0.13510626793913699</v>
      </c>
    </row>
    <row r="4219" spans="1:17" hidden="1" x14ac:dyDescent="0.3">
      <c r="A4219" t="s">
        <v>8670</v>
      </c>
      <c r="B4219" t="s">
        <v>8671</v>
      </c>
      <c r="C4219" t="str">
        <f>IFERROR(VLOOKUP(Table1[[#This Row],[Ticker]],[1]!Table2[[Symbol]:[Industry]],2,FALSE),"-")</f>
        <v>-</v>
      </c>
      <c r="D4219" t="s">
        <v>405</v>
      </c>
      <c r="E4219">
        <v>15.575716529999999</v>
      </c>
      <c r="F4219">
        <v>11.8</v>
      </c>
      <c r="G4219">
        <v>251.61163132432301</v>
      </c>
      <c r="H4219">
        <v>-24.9233202160217</v>
      </c>
      <c r="I4219">
        <v>100.146532704018</v>
      </c>
      <c r="J4219">
        <v>-3.83620925424438</v>
      </c>
      <c r="K4219">
        <v>12.5433745898605</v>
      </c>
      <c r="L4219">
        <v>8.9017858558369092</v>
      </c>
      <c r="M4219">
        <v>32.905816009962201</v>
      </c>
      <c r="N4219">
        <v>0.32047205991751898</v>
      </c>
      <c r="O4219">
        <v>48.983050847457598</v>
      </c>
      <c r="P4219">
        <v>314.03508771929802</v>
      </c>
      <c r="Q4219">
        <v>6.5620930986121997E-2</v>
      </c>
    </row>
    <row r="4220" spans="1:17" hidden="1" x14ac:dyDescent="0.3">
      <c r="A4220" t="s">
        <v>8672</v>
      </c>
      <c r="B4220" t="s">
        <v>8673</v>
      </c>
      <c r="C4220" t="str">
        <f>IFERROR(VLOOKUP(Table1[[#This Row],[Ticker]],[1]!Table2[[Symbol]:[Industry]],2,FALSE),"-")</f>
        <v>-</v>
      </c>
      <c r="D4220" t="s">
        <v>21</v>
      </c>
      <c r="E4220">
        <v>15.556176000000001</v>
      </c>
      <c r="F4220">
        <v>84.95</v>
      </c>
      <c r="G4220">
        <v>42.582631650162597</v>
      </c>
      <c r="H4220">
        <v>-7.0514730084381299</v>
      </c>
      <c r="I4220">
        <v>32.475056416264898</v>
      </c>
      <c r="J4220">
        <v>9.3031507758921901</v>
      </c>
      <c r="K4220">
        <v>86.520258908175606</v>
      </c>
      <c r="L4220">
        <v>75.400719558988598</v>
      </c>
      <c r="M4220">
        <v>56.987955657539899</v>
      </c>
      <c r="N4220">
        <v>2.10116098436675</v>
      </c>
      <c r="O4220">
        <v>46.545026486168297</v>
      </c>
      <c r="P4220">
        <v>87.486206135510898</v>
      </c>
      <c r="Q4220">
        <v>7.4716847401082004E-2</v>
      </c>
    </row>
    <row r="4221" spans="1:17" hidden="1" x14ac:dyDescent="0.3">
      <c r="A4221" t="s">
        <v>8674</v>
      </c>
      <c r="B4221" t="s">
        <v>8675</v>
      </c>
      <c r="C4221" t="str">
        <f>IFERROR(VLOOKUP(Table1[[#This Row],[Ticker]],[1]!Table2[[Symbol]:[Industry]],2,FALSE),"-")</f>
        <v>-</v>
      </c>
      <c r="D4221" t="s">
        <v>750</v>
      </c>
      <c r="E4221">
        <v>15.524699999999999</v>
      </c>
      <c r="F4221">
        <v>30</v>
      </c>
      <c r="G4221">
        <v>-52.110453042922003</v>
      </c>
      <c r="H4221">
        <v>-7.9020867903691299</v>
      </c>
      <c r="I4221">
        <v>-21.5569889995033</v>
      </c>
      <c r="J4221">
        <v>-0.24972857338405999</v>
      </c>
      <c r="K4221">
        <v>30.2505156969928</v>
      </c>
      <c r="L4221">
        <v>31.294106589264398</v>
      </c>
      <c r="M4221">
        <v>51.081711940323601</v>
      </c>
      <c r="N4221">
        <v>1.4556818181818101</v>
      </c>
      <c r="O4221">
        <v>43.1</v>
      </c>
      <c r="P4221">
        <v>19.047619047619001</v>
      </c>
    </row>
    <row r="4222" spans="1:17" hidden="1" x14ac:dyDescent="0.3">
      <c r="A4222" t="s">
        <v>8676</v>
      </c>
      <c r="B4222" t="s">
        <v>8677</v>
      </c>
      <c r="C4222" t="str">
        <f>IFERROR(VLOOKUP(Table1[[#This Row],[Ticker]],[1]!Table2[[Symbol]:[Industry]],2,FALSE),"-")</f>
        <v>-</v>
      </c>
      <c r="D4222" t="s">
        <v>627</v>
      </c>
      <c r="E4222">
        <v>15.523</v>
      </c>
      <c r="F4222">
        <v>36</v>
      </c>
      <c r="G4222">
        <v>-25.49599761052</v>
      </c>
      <c r="H4222">
        <v>-1.9174025091331299</v>
      </c>
      <c r="I4222">
        <v>-2.2057430020092901</v>
      </c>
      <c r="J4222">
        <v>-3.1989194321111198</v>
      </c>
      <c r="K4222">
        <v>36.091450593555102</v>
      </c>
      <c r="L4222">
        <v>35.974812246111199</v>
      </c>
      <c r="M4222">
        <v>51.655640813036797</v>
      </c>
      <c r="N4222">
        <v>0.61705328121375103</v>
      </c>
      <c r="O4222">
        <v>52.7777777777777</v>
      </c>
      <c r="P4222">
        <v>28.709331426528401</v>
      </c>
      <c r="Q4222">
        <v>-1.8434172453848999E-2</v>
      </c>
    </row>
    <row r="4223" spans="1:17" hidden="1" x14ac:dyDescent="0.3">
      <c r="A4223" t="s">
        <v>8678</v>
      </c>
      <c r="B4223" t="s">
        <v>8679</v>
      </c>
      <c r="C4223" t="str">
        <f>IFERROR(VLOOKUP(Table1[[#This Row],[Ticker]],[1]!Table2[[Symbol]:[Industry]],2,FALSE),"-")</f>
        <v>-</v>
      </c>
      <c r="D4223" t="s">
        <v>7816</v>
      </c>
      <c r="E4223">
        <v>15.508153099999999</v>
      </c>
      <c r="F4223">
        <v>39.270000000000003</v>
      </c>
      <c r="G4223">
        <v>28.046470034001</v>
      </c>
      <c r="H4223">
        <v>-7.2510137255029496</v>
      </c>
      <c r="I4223">
        <v>-20.022577083735499</v>
      </c>
      <c r="J4223">
        <v>9.6319332857271807</v>
      </c>
      <c r="K4223">
        <v>36.146616106699</v>
      </c>
      <c r="L4223">
        <v>34.984834085676702</v>
      </c>
      <c r="M4223">
        <v>50.206002410299199</v>
      </c>
      <c r="N4223">
        <v>1.06395348837209</v>
      </c>
      <c r="O4223">
        <v>41.151005856888197</v>
      </c>
      <c r="P4223">
        <v>87</v>
      </c>
      <c r="Q4223">
        <v>0.111689185740574</v>
      </c>
    </row>
    <row r="4224" spans="1:17" hidden="1" x14ac:dyDescent="0.3">
      <c r="A4224" t="s">
        <v>8680</v>
      </c>
      <c r="B4224" t="s">
        <v>8681</v>
      </c>
      <c r="C4224" t="str">
        <f>IFERROR(VLOOKUP(Table1[[#This Row],[Ticker]],[1]!Table2[[Symbol]:[Industry]],2,FALSE),"-")</f>
        <v>-</v>
      </c>
      <c r="D4224" t="s">
        <v>741</v>
      </c>
      <c r="E4224">
        <v>15.501888424000001</v>
      </c>
      <c r="F4224">
        <v>96.92</v>
      </c>
      <c r="G4224">
        <v>18.395736842641099</v>
      </c>
      <c r="H4224">
        <v>6.3651371734065503</v>
      </c>
      <c r="I4224">
        <v>9.0484637222983793</v>
      </c>
      <c r="J4224">
        <v>-0.15145470630739299</v>
      </c>
      <c r="K4224">
        <v>91.497689773810606</v>
      </c>
      <c r="L4224">
        <v>81.347862334513707</v>
      </c>
      <c r="M4224">
        <v>40.888200527429397</v>
      </c>
      <c r="N4224">
        <v>0.86355292093478397</v>
      </c>
      <c r="O4224">
        <v>3.2294676021460802</v>
      </c>
      <c r="P4224">
        <v>53.719270420301299</v>
      </c>
    </row>
    <row r="4225" spans="1:17" hidden="1" x14ac:dyDescent="0.3">
      <c r="A4225" t="s">
        <v>8682</v>
      </c>
      <c r="B4225" t="s">
        <v>8683</v>
      </c>
      <c r="C4225" t="str">
        <f>IFERROR(VLOOKUP(Table1[[#This Row],[Ticker]],[1]!Table2[[Symbol]:[Industry]],2,FALSE),"-")</f>
        <v>-</v>
      </c>
      <c r="D4225" t="s">
        <v>132</v>
      </c>
      <c r="E4225">
        <v>15.4280568</v>
      </c>
      <c r="F4225">
        <v>23.72</v>
      </c>
      <c r="G4225">
        <v>-21.2153481478171</v>
      </c>
      <c r="H4225">
        <v>-1.25266235532282</v>
      </c>
      <c r="I4225">
        <v>-21.094739384711399</v>
      </c>
      <c r="J4225">
        <v>-16.889261479681799</v>
      </c>
      <c r="K4225">
        <v>24.551460375223499</v>
      </c>
      <c r="L4225">
        <v>24.095609254599001</v>
      </c>
      <c r="M4225">
        <v>50.289017194909299</v>
      </c>
      <c r="N4225">
        <v>3.6559718186822301</v>
      </c>
      <c r="O4225">
        <v>52.613827993254603</v>
      </c>
      <c r="P4225">
        <v>39.447383891828302</v>
      </c>
      <c r="Q4225">
        <v>7.2200782469221E-2</v>
      </c>
    </row>
    <row r="4226" spans="1:17" hidden="1" x14ac:dyDescent="0.3">
      <c r="A4226" t="s">
        <v>8684</v>
      </c>
      <c r="B4226" t="s">
        <v>8685</v>
      </c>
      <c r="C4226" t="str">
        <f>IFERROR(VLOOKUP(Table1[[#This Row],[Ticker]],[1]!Table2[[Symbol]:[Industry]],2,FALSE),"-")</f>
        <v>-</v>
      </c>
      <c r="D4226" t="s">
        <v>627</v>
      </c>
      <c r="E4226">
        <v>15.400352394</v>
      </c>
      <c r="F4226">
        <v>12.92</v>
      </c>
      <c r="G4226">
        <v>-13.676387108856</v>
      </c>
      <c r="H4226">
        <v>-3.36494331783899</v>
      </c>
      <c r="I4226">
        <v>-9.2711917296805506</v>
      </c>
      <c r="J4226">
        <v>-6.2984624482048996</v>
      </c>
      <c r="K4226">
        <v>13.1552375783087</v>
      </c>
      <c r="L4226">
        <v>12.679885240688099</v>
      </c>
      <c r="M4226">
        <v>49.865917270428398</v>
      </c>
      <c r="N4226">
        <v>0.65470739206456097</v>
      </c>
      <c r="O4226">
        <v>22.213622291021601</v>
      </c>
      <c r="P4226">
        <v>29.070929070929001</v>
      </c>
      <c r="Q4226">
        <v>5.0157389420747003E-2</v>
      </c>
    </row>
    <row r="4227" spans="1:17" hidden="1" x14ac:dyDescent="0.3">
      <c r="A4227" t="s">
        <v>8686</v>
      </c>
      <c r="B4227" t="s">
        <v>8687</v>
      </c>
      <c r="C4227" t="str">
        <f>IFERROR(VLOOKUP(Table1[[#This Row],[Ticker]],[1]!Table2[[Symbol]:[Industry]],2,FALSE),"-")</f>
        <v>-</v>
      </c>
      <c r="D4227" t="s">
        <v>950</v>
      </c>
      <c r="E4227">
        <v>15.34047284</v>
      </c>
      <c r="F4227">
        <v>25.96</v>
      </c>
      <c r="G4227">
        <v>-26.627218328918001</v>
      </c>
      <c r="H4227">
        <v>-10.9147466319674</v>
      </c>
      <c r="I4227">
        <v>-19.751794194308498</v>
      </c>
      <c r="J4227">
        <v>9.8554189775603998E-2</v>
      </c>
      <c r="K4227">
        <v>25.179956229926798</v>
      </c>
      <c r="L4227">
        <v>25.731112485490399</v>
      </c>
      <c r="M4227">
        <v>54.105481636054897</v>
      </c>
      <c r="N4227">
        <v>0.59549744773371005</v>
      </c>
      <c r="O4227">
        <v>51.001540832049301</v>
      </c>
      <c r="P4227">
        <v>36.201469045120596</v>
      </c>
      <c r="Q4227">
        <v>0.106973977106222</v>
      </c>
    </row>
    <row r="4228" spans="1:17" hidden="1" x14ac:dyDescent="0.3">
      <c r="A4228" t="s">
        <v>8688</v>
      </c>
      <c r="B4228" t="s">
        <v>8689</v>
      </c>
      <c r="C4228" t="str">
        <f>IFERROR(VLOOKUP(Table1[[#This Row],[Ticker]],[1]!Table2[[Symbol]:[Industry]],2,FALSE),"-")</f>
        <v>-</v>
      </c>
      <c r="D4228" t="s">
        <v>72</v>
      </c>
      <c r="E4228">
        <v>15.32525</v>
      </c>
      <c r="F4228">
        <v>10.32</v>
      </c>
      <c r="G4228">
        <v>54.270200051762998</v>
      </c>
      <c r="H4228">
        <v>-1.8502801578002299</v>
      </c>
      <c r="I4228">
        <v>-41.974276629905702</v>
      </c>
      <c r="J4228">
        <v>-2.8271673881247699</v>
      </c>
      <c r="K4228">
        <v>10.541541808000099</v>
      </c>
      <c r="L4228">
        <v>10.369228065328899</v>
      </c>
      <c r="M4228">
        <v>48.532203463052397</v>
      </c>
      <c r="N4228">
        <v>0.99458188561360605</v>
      </c>
      <c r="O4228">
        <v>103.00387596899201</v>
      </c>
      <c r="P4228">
        <v>87.2958257713248</v>
      </c>
      <c r="Q4228">
        <v>2.0903805081064999E-2</v>
      </c>
    </row>
    <row r="4229" spans="1:17" hidden="1" x14ac:dyDescent="0.3">
      <c r="A4229" t="s">
        <v>8690</v>
      </c>
      <c r="B4229" t="s">
        <v>8691</v>
      </c>
      <c r="C4229" t="str">
        <f>IFERROR(VLOOKUP(Table1[[#This Row],[Ticker]],[1]!Table2[[Symbol]:[Industry]],2,FALSE),"-")</f>
        <v>-</v>
      </c>
      <c r="D4229" t="s">
        <v>538</v>
      </c>
      <c r="E4229">
        <v>15.308930637</v>
      </c>
      <c r="F4229">
        <v>14.15</v>
      </c>
      <c r="G4229">
        <v>93.101477883294606</v>
      </c>
      <c r="H4229">
        <v>52.807748857255298</v>
      </c>
      <c r="I4229">
        <v>101.603511619393</v>
      </c>
      <c r="J4229">
        <v>20.7994710648229</v>
      </c>
      <c r="K4229">
        <v>9.2136079637789408</v>
      </c>
      <c r="L4229">
        <v>7.6662364149596103</v>
      </c>
      <c r="M4229">
        <v>88.857511601887396</v>
      </c>
      <c r="N4229">
        <v>2.1738998246746002</v>
      </c>
      <c r="O4229">
        <v>0.212014134275606</v>
      </c>
      <c r="P4229">
        <v>171.59309021113199</v>
      </c>
      <c r="Q4229">
        <v>0.14007663178628699</v>
      </c>
    </row>
    <row r="4230" spans="1:17" hidden="1" x14ac:dyDescent="0.3">
      <c r="A4230" t="s">
        <v>8692</v>
      </c>
      <c r="B4230" t="s">
        <v>8693</v>
      </c>
      <c r="C4230" t="str">
        <f>IFERROR(VLOOKUP(Table1[[#This Row],[Ticker]],[1]!Table2[[Symbol]:[Industry]],2,FALSE),"-")</f>
        <v>-</v>
      </c>
      <c r="D4230" t="s">
        <v>535</v>
      </c>
      <c r="E4230">
        <v>15.2685792</v>
      </c>
      <c r="F4230">
        <v>50.88</v>
      </c>
      <c r="G4230">
        <v>41.876782429029603</v>
      </c>
      <c r="H4230">
        <v>19.196883205152499</v>
      </c>
      <c r="I4230">
        <v>-41.055553592804799</v>
      </c>
      <c r="J4230">
        <v>-0.89765635774362595</v>
      </c>
      <c r="K4230">
        <v>45.585594782210102</v>
      </c>
      <c r="L4230">
        <v>46.538054957459501</v>
      </c>
      <c r="M4230">
        <v>69.831043547357396</v>
      </c>
      <c r="N4230">
        <v>0.34445232592728098</v>
      </c>
      <c r="O4230">
        <v>44.261006289308099</v>
      </c>
      <c r="P4230">
        <v>70.910312395028498</v>
      </c>
      <c r="Q4230">
        <v>0.26453467044982998</v>
      </c>
    </row>
    <row r="4231" spans="1:17" hidden="1" x14ac:dyDescent="0.3">
      <c r="A4231" t="s">
        <v>8694</v>
      </c>
      <c r="B4231" t="s">
        <v>8695</v>
      </c>
      <c r="C4231" t="str">
        <f>IFERROR(VLOOKUP(Table1[[#This Row],[Ticker]],[1]!Table2[[Symbol]:[Industry]],2,FALSE),"-")</f>
        <v>-</v>
      </c>
      <c r="D4231" t="s">
        <v>535</v>
      </c>
      <c r="E4231">
        <v>15.255000000000001</v>
      </c>
      <c r="F4231">
        <v>97.75</v>
      </c>
      <c r="G4231">
        <v>148.27143457300801</v>
      </c>
      <c r="H4231">
        <v>-7.0478205015728204</v>
      </c>
      <c r="I4231">
        <v>56.651567150229198</v>
      </c>
      <c r="J4231">
        <v>-8.4485145954846494</v>
      </c>
      <c r="K4231">
        <v>105.98251895420201</v>
      </c>
      <c r="L4231">
        <v>79.962606771593599</v>
      </c>
      <c r="M4231">
        <v>19.096260976609901</v>
      </c>
      <c r="N4231">
        <v>8.8083779415064303E-2</v>
      </c>
      <c r="O4231">
        <v>44.480818414322201</v>
      </c>
      <c r="P4231">
        <v>197.38363249163299</v>
      </c>
      <c r="Q4231">
        <v>7.3277717301017994E-2</v>
      </c>
    </row>
    <row r="4232" spans="1:17" hidden="1" x14ac:dyDescent="0.3">
      <c r="A4232" t="s">
        <v>8696</v>
      </c>
      <c r="B4232" t="s">
        <v>8697</v>
      </c>
      <c r="C4232" t="str">
        <f>IFERROR(VLOOKUP(Table1[[#This Row],[Ticker]],[1]!Table2[[Symbol]:[Industry]],2,FALSE),"-")</f>
        <v>-</v>
      </c>
      <c r="D4232" t="s">
        <v>535</v>
      </c>
      <c r="E4232">
        <v>15.2403935</v>
      </c>
      <c r="F4232">
        <v>53.02</v>
      </c>
      <c r="G4232">
        <v>47.699803367334397</v>
      </c>
      <c r="H4232">
        <v>32.720692728962099</v>
      </c>
      <c r="I4232">
        <v>18.869069955165902</v>
      </c>
      <c r="J4232">
        <v>20.315990850471501</v>
      </c>
      <c r="K4232">
        <v>39.5860233855852</v>
      </c>
      <c r="L4232">
        <v>36.845565678950898</v>
      </c>
      <c r="M4232">
        <v>89.549298511602004</v>
      </c>
      <c r="N4232">
        <v>1.4186046511627901</v>
      </c>
      <c r="O4232">
        <v>0</v>
      </c>
      <c r="P4232">
        <v>175.85848074921901</v>
      </c>
    </row>
    <row r="4233" spans="1:17" hidden="1" x14ac:dyDescent="0.3">
      <c r="A4233" t="s">
        <v>8698</v>
      </c>
      <c r="B4233" t="s">
        <v>8699</v>
      </c>
      <c r="C4233" t="str">
        <f>IFERROR(VLOOKUP(Table1[[#This Row],[Ticker]],[1]!Table2[[Symbol]:[Industry]],2,FALSE),"-")</f>
        <v>-</v>
      </c>
      <c r="D4233" t="s">
        <v>741</v>
      </c>
      <c r="E4233">
        <v>15.224317124999899</v>
      </c>
      <c r="F4233">
        <v>26.83</v>
      </c>
      <c r="G4233">
        <v>7.0749830079615803</v>
      </c>
      <c r="H4233">
        <v>3.8556724754667302</v>
      </c>
      <c r="I4233">
        <v>2.9317695537712898</v>
      </c>
      <c r="J4233">
        <v>1.3803113658163599</v>
      </c>
      <c r="K4233">
        <v>25.938417432157198</v>
      </c>
      <c r="L4233">
        <v>23.817266527388998</v>
      </c>
      <c r="M4233">
        <v>59.890528015670299</v>
      </c>
      <c r="N4233">
        <v>0.73067008421013002</v>
      </c>
      <c r="O4233">
        <v>3.2426388371226298</v>
      </c>
      <c r="P4233">
        <v>41.882601797990397</v>
      </c>
    </row>
    <row r="4234" spans="1:17" hidden="1" x14ac:dyDescent="0.3">
      <c r="A4234" t="s">
        <v>8700</v>
      </c>
      <c r="B4234" t="s">
        <v>8701</v>
      </c>
      <c r="C4234" t="str">
        <f>IFERROR(VLOOKUP(Table1[[#This Row],[Ticker]],[1]!Table2[[Symbol]:[Industry]],2,FALSE),"-")</f>
        <v>-</v>
      </c>
      <c r="D4234" t="s">
        <v>627</v>
      </c>
      <c r="E4234">
        <v>15.2153849</v>
      </c>
      <c r="F4234">
        <v>3.85</v>
      </c>
      <c r="G4234">
        <v>79.074578142109104</v>
      </c>
      <c r="H4234">
        <v>12.297349504431899</v>
      </c>
      <c r="I4234">
        <v>51.363707325448203</v>
      </c>
      <c r="J4234">
        <v>-6.6817377095289201</v>
      </c>
      <c r="K4234">
        <v>3.7513982770682599</v>
      </c>
      <c r="L4234">
        <v>3.0504224871633898</v>
      </c>
      <c r="M4234">
        <v>38.701352798845903</v>
      </c>
      <c r="N4234">
        <v>0.85413574767096401</v>
      </c>
      <c r="O4234">
        <v>18.441558441558399</v>
      </c>
      <c r="P4234">
        <v>120</v>
      </c>
      <c r="Q4234">
        <v>7.9308989963547002E-2</v>
      </c>
    </row>
    <row r="4235" spans="1:17" hidden="1" x14ac:dyDescent="0.3">
      <c r="A4235" t="s">
        <v>8702</v>
      </c>
      <c r="B4235" t="s">
        <v>8703</v>
      </c>
      <c r="C4235" t="str">
        <f>IFERROR(VLOOKUP(Table1[[#This Row],[Ticker]],[1]!Table2[[Symbol]:[Industry]],2,FALSE),"-")</f>
        <v>-</v>
      </c>
      <c r="D4235" t="s">
        <v>54</v>
      </c>
      <c r="E4235">
        <v>15.2110647</v>
      </c>
      <c r="F4235">
        <v>16.760000000000002</v>
      </c>
      <c r="G4235">
        <v>10.749622661190299</v>
      </c>
      <c r="H4235">
        <v>17.9489209571903</v>
      </c>
      <c r="I4235">
        <v>-21.675180666990801</v>
      </c>
      <c r="J4235">
        <v>10.241638672048801</v>
      </c>
      <c r="K4235">
        <v>13.808501619500101</v>
      </c>
      <c r="L4235">
        <v>13.8917678759426</v>
      </c>
      <c r="M4235">
        <v>67.744322303281905</v>
      </c>
      <c r="N4235">
        <v>2.3141289029580601</v>
      </c>
      <c r="O4235">
        <v>64.140811455847199</v>
      </c>
      <c r="P4235">
        <v>58.712121212121197</v>
      </c>
      <c r="Q4235">
        <v>7.2435918438937E-2</v>
      </c>
    </row>
    <row r="4236" spans="1:17" hidden="1" x14ac:dyDescent="0.3">
      <c r="A4236" t="s">
        <v>8704</v>
      </c>
      <c r="B4236" t="s">
        <v>8705</v>
      </c>
      <c r="C4236" t="str">
        <f>IFERROR(VLOOKUP(Table1[[#This Row],[Ticker]],[1]!Table2[[Symbol]:[Industry]],2,FALSE),"-")</f>
        <v>-</v>
      </c>
      <c r="D4236" t="s">
        <v>741</v>
      </c>
      <c r="E4236">
        <v>15.1879762019999</v>
      </c>
      <c r="F4236">
        <v>168.81</v>
      </c>
      <c r="G4236">
        <v>18.308706221484702</v>
      </c>
      <c r="H4236">
        <v>1.5745470748292401</v>
      </c>
      <c r="I4236">
        <v>6.3723572614162496</v>
      </c>
      <c r="J4236">
        <v>-0.880052229510637</v>
      </c>
      <c r="K4236">
        <v>163.202892950391</v>
      </c>
      <c r="L4236">
        <v>145.56182530373999</v>
      </c>
      <c r="M4236">
        <v>55.3773054855941</v>
      </c>
      <c r="N4236">
        <v>0.91343925951331795</v>
      </c>
      <c r="O4236">
        <v>2.8671287246016099</v>
      </c>
      <c r="P4236">
        <v>54.037777169449697</v>
      </c>
    </row>
    <row r="4237" spans="1:17" hidden="1" x14ac:dyDescent="0.3">
      <c r="A4237" t="s">
        <v>8706</v>
      </c>
      <c r="B4237" t="s">
        <v>8707</v>
      </c>
      <c r="C4237" t="str">
        <f>IFERROR(VLOOKUP(Table1[[#This Row],[Ticker]],[1]!Table2[[Symbol]:[Industry]],2,FALSE),"-")</f>
        <v>-</v>
      </c>
      <c r="D4237" t="s">
        <v>72</v>
      </c>
      <c r="E4237">
        <v>15.1686</v>
      </c>
      <c r="F4237">
        <v>2.52</v>
      </c>
      <c r="G4237">
        <v>-40.921641854110803</v>
      </c>
      <c r="H4237">
        <v>-2.3412308547005898</v>
      </c>
      <c r="I4237">
        <v>46.024486129141501</v>
      </c>
      <c r="J4237">
        <v>-1.7606473221544601</v>
      </c>
      <c r="K4237">
        <v>2.4969279518027601</v>
      </c>
      <c r="L4237">
        <v>2.46677182509077</v>
      </c>
      <c r="M4237">
        <v>57.767078744510599</v>
      </c>
      <c r="N4237">
        <v>2.2482998632520599</v>
      </c>
      <c r="O4237">
        <v>86.507936507936506</v>
      </c>
      <c r="P4237">
        <v>96.875</v>
      </c>
      <c r="Q4237">
        <v>-4.9688106841311003E-2</v>
      </c>
    </row>
    <row r="4238" spans="1:17" hidden="1" x14ac:dyDescent="0.3">
      <c r="A4238" t="s">
        <v>8708</v>
      </c>
      <c r="B4238" t="s">
        <v>8709</v>
      </c>
      <c r="C4238" t="str">
        <f>IFERROR(VLOOKUP(Table1[[#This Row],[Ticker]],[1]!Table2[[Symbol]:[Industry]],2,FALSE),"-")</f>
        <v>-</v>
      </c>
      <c r="D4238" t="s">
        <v>538</v>
      </c>
      <c r="E4238">
        <v>15.158784000000001</v>
      </c>
      <c r="F4238">
        <v>4.32</v>
      </c>
      <c r="G4238">
        <v>-19.666441358404001</v>
      </c>
      <c r="H4238">
        <v>2.1405645238339002</v>
      </c>
      <c r="I4238">
        <v>-8.3696943664256196</v>
      </c>
      <c r="J4238">
        <v>3.7531726636711702</v>
      </c>
      <c r="K4238">
        <v>4.2332553223237097</v>
      </c>
      <c r="L4238">
        <v>4.1960124960815701</v>
      </c>
      <c r="M4238">
        <v>51.603299224906799</v>
      </c>
      <c r="N4238">
        <v>0.59197469339122899</v>
      </c>
      <c r="O4238">
        <v>52.0833333333333</v>
      </c>
      <c r="P4238">
        <v>21.008403361344499</v>
      </c>
      <c r="Q4238">
        <v>4.2707357033633001E-2</v>
      </c>
    </row>
    <row r="4239" spans="1:17" hidden="1" x14ac:dyDescent="0.3">
      <c r="A4239" t="s">
        <v>8710</v>
      </c>
      <c r="B4239" t="s">
        <v>8711</v>
      </c>
      <c r="C4239" t="str">
        <f>IFERROR(VLOOKUP(Table1[[#This Row],[Ticker]],[1]!Table2[[Symbol]:[Industry]],2,FALSE),"-")</f>
        <v>-</v>
      </c>
      <c r="D4239" t="s">
        <v>121</v>
      </c>
      <c r="E4239">
        <v>15.074400000000001</v>
      </c>
      <c r="F4239">
        <v>17.12</v>
      </c>
      <c r="G4239">
        <v>-53.247784060731099</v>
      </c>
      <c r="H4239">
        <v>-6.8552588896789297</v>
      </c>
      <c r="I4239">
        <v>-44.904911794939899</v>
      </c>
      <c r="J4239">
        <v>1.24439469465224</v>
      </c>
      <c r="K4239">
        <v>19.016830771346498</v>
      </c>
      <c r="L4239">
        <v>21.254411805547701</v>
      </c>
      <c r="M4239">
        <v>27.986114467952</v>
      </c>
      <c r="N4239">
        <v>0.87165444901401601</v>
      </c>
      <c r="O4239">
        <v>115.420560747663</v>
      </c>
      <c r="P4239">
        <v>3.63196125907991</v>
      </c>
      <c r="Q4239">
        <v>2.1236705078287E-2</v>
      </c>
    </row>
    <row r="4240" spans="1:17" hidden="1" x14ac:dyDescent="0.3">
      <c r="A4240" t="s">
        <v>8712</v>
      </c>
      <c r="B4240" t="s">
        <v>8713</v>
      </c>
      <c r="C4240" t="str">
        <f>IFERROR(VLOOKUP(Table1[[#This Row],[Ticker]],[1]!Table2[[Symbol]:[Industry]],2,FALSE),"-")</f>
        <v>-</v>
      </c>
      <c r="D4240" t="s">
        <v>405</v>
      </c>
      <c r="E4240">
        <v>15.029567999999999</v>
      </c>
      <c r="F4240">
        <v>17.03</v>
      </c>
      <c r="G4240">
        <v>-26.751247683716599</v>
      </c>
      <c r="H4240">
        <v>9.4998091948255503</v>
      </c>
      <c r="I4240">
        <v>-3.6481885347923599</v>
      </c>
      <c r="J4240">
        <v>1.50043393438247</v>
      </c>
      <c r="K4240">
        <v>15.508675090571099</v>
      </c>
      <c r="L4240">
        <v>15.532375518880601</v>
      </c>
      <c r="M4240">
        <v>56.950947052066198</v>
      </c>
      <c r="N4240">
        <v>1.40025758052218</v>
      </c>
      <c r="O4240">
        <v>33.5877862595419</v>
      </c>
      <c r="P4240">
        <v>33.150899139953097</v>
      </c>
      <c r="Q4240">
        <v>-1.8185526590248E-2</v>
      </c>
    </row>
    <row r="4241" spans="1:17" hidden="1" x14ac:dyDescent="0.3">
      <c r="A4241" t="s">
        <v>8714</v>
      </c>
      <c r="B4241" t="s">
        <v>8715</v>
      </c>
      <c r="C4241" t="str">
        <f>IFERROR(VLOOKUP(Table1[[#This Row],[Ticker]],[1]!Table2[[Symbol]:[Industry]],2,FALSE),"-")</f>
        <v>-</v>
      </c>
      <c r="D4241" t="s">
        <v>627</v>
      </c>
      <c r="E4241">
        <v>15.002000000000001</v>
      </c>
      <c r="F4241">
        <v>5202</v>
      </c>
      <c r="G4241">
        <v>52.031558791397501</v>
      </c>
      <c r="H4241">
        <v>22.901027286285601</v>
      </c>
      <c r="I4241">
        <v>116.394456826997</v>
      </c>
      <c r="J4241">
        <v>4.4578400728035099</v>
      </c>
      <c r="K4241">
        <v>4288.3087857337496</v>
      </c>
      <c r="L4241">
        <v>3683.3239122825898</v>
      </c>
      <c r="M4241">
        <v>84.265640737146299</v>
      </c>
      <c r="N4241">
        <v>1.84851948051948</v>
      </c>
      <c r="O4241">
        <v>0</v>
      </c>
      <c r="P4241">
        <v>153.01556420233399</v>
      </c>
      <c r="Q4241">
        <v>0.125456245290712</v>
      </c>
    </row>
    <row r="4242" spans="1:17" hidden="1" x14ac:dyDescent="0.3">
      <c r="A4242" t="s">
        <v>8716</v>
      </c>
      <c r="B4242" t="s">
        <v>8717</v>
      </c>
      <c r="C4242" t="str">
        <f>IFERROR(VLOOKUP(Table1[[#This Row],[Ticker]],[1]!Table2[[Symbol]:[Industry]],2,FALSE),"-")</f>
        <v>-</v>
      </c>
      <c r="D4242" t="s">
        <v>231</v>
      </c>
      <c r="E4242">
        <v>14.993164800000001</v>
      </c>
      <c r="F4242">
        <v>56.7</v>
      </c>
      <c r="G4242">
        <v>39.465727091950498</v>
      </c>
      <c r="H4242">
        <v>5.0482800745799601</v>
      </c>
      <c r="I4242">
        <v>-25.329150448013301</v>
      </c>
      <c r="J4242">
        <v>2.4889288205759401</v>
      </c>
      <c r="K4242">
        <v>53.759415907978699</v>
      </c>
      <c r="L4242">
        <v>54.7749332368045</v>
      </c>
      <c r="M4242">
        <v>82.7363955839037</v>
      </c>
      <c r="N4242">
        <v>0.44878772884710499</v>
      </c>
      <c r="O4242">
        <v>96.155202821869395</v>
      </c>
      <c r="P4242">
        <v>75.108091414453298</v>
      </c>
      <c r="Q4242">
        <v>0.1035968272414</v>
      </c>
    </row>
    <row r="4243" spans="1:17" hidden="1" x14ac:dyDescent="0.3">
      <c r="A4243" t="s">
        <v>8718</v>
      </c>
      <c r="B4243" t="s">
        <v>8719</v>
      </c>
      <c r="C4243" t="str">
        <f>IFERROR(VLOOKUP(Table1[[#This Row],[Ticker]],[1]!Table2[[Symbol]:[Industry]],2,FALSE),"-")</f>
        <v>-</v>
      </c>
      <c r="D4243" t="s">
        <v>5166</v>
      </c>
      <c r="E4243">
        <v>14.96</v>
      </c>
      <c r="F4243">
        <v>8</v>
      </c>
      <c r="G4243">
        <v>-62.698538257872897</v>
      </c>
      <c r="H4243">
        <v>5.2455744905641703E-3</v>
      </c>
      <c r="I4243">
        <v>-26.2591833568701</v>
      </c>
      <c r="J4243">
        <v>1.7507983288988001E-2</v>
      </c>
      <c r="K4243">
        <v>8.5071090574958301</v>
      </c>
      <c r="L4243">
        <v>9.4098518392555892</v>
      </c>
      <c r="M4243">
        <v>53.8277091408305</v>
      </c>
      <c r="N4243">
        <v>1.2386828543628401</v>
      </c>
      <c r="O4243">
        <v>64.875</v>
      </c>
      <c r="P4243">
        <v>6.6666666666666599</v>
      </c>
      <c r="Q4243">
        <v>7.4868519374562001E-2</v>
      </c>
    </row>
    <row r="4244" spans="1:17" hidden="1" x14ac:dyDescent="0.3">
      <c r="A4244" t="s">
        <v>8720</v>
      </c>
      <c r="B4244" t="s">
        <v>8721</v>
      </c>
      <c r="C4244" t="str">
        <f>IFERROR(VLOOKUP(Table1[[#This Row],[Ticker]],[1]!Table2[[Symbol]:[Industry]],2,FALSE),"-")</f>
        <v>-</v>
      </c>
      <c r="D4244" t="s">
        <v>276</v>
      </c>
      <c r="E4244">
        <v>14.888581453</v>
      </c>
      <c r="F4244">
        <v>65.489999999999995</v>
      </c>
      <c r="G4244">
        <v>43.7633038070881</v>
      </c>
      <c r="H4244">
        <v>43.7292916161649</v>
      </c>
      <c r="I4244">
        <v>28.191136586251002</v>
      </c>
      <c r="J4244">
        <v>19.4158232660808</v>
      </c>
      <c r="K4244">
        <v>52.153218650398699</v>
      </c>
      <c r="L4244">
        <v>47.634410333075898</v>
      </c>
      <c r="M4244">
        <v>59.675333014544499</v>
      </c>
      <c r="N4244">
        <v>4.4382970325173901</v>
      </c>
      <c r="O4244">
        <v>29.302183539471599</v>
      </c>
      <c r="P4244">
        <v>87.919655667144795</v>
      </c>
      <c r="Q4244">
        <v>5.4043807529692997E-2</v>
      </c>
    </row>
    <row r="4245" spans="1:17" hidden="1" x14ac:dyDescent="0.3">
      <c r="A4245" t="s">
        <v>8722</v>
      </c>
      <c r="B4245" t="s">
        <v>8723</v>
      </c>
      <c r="C4245" t="str">
        <f>IFERROR(VLOOKUP(Table1[[#This Row],[Ticker]],[1]!Table2[[Symbol]:[Industry]],2,FALSE),"-")</f>
        <v>-</v>
      </c>
      <c r="D4245" t="s">
        <v>817</v>
      </c>
      <c r="E4245">
        <v>14.85</v>
      </c>
      <c r="F4245">
        <v>34.65</v>
      </c>
      <c r="G4245">
        <v>-16.824980743200999</v>
      </c>
      <c r="H4245">
        <v>22.114176438235202</v>
      </c>
      <c r="I4245">
        <v>-0.40269051661500299</v>
      </c>
      <c r="J4245">
        <v>8.36267041035285</v>
      </c>
      <c r="K4245">
        <v>29.6913938295923</v>
      </c>
      <c r="L4245">
        <v>29.228762003723599</v>
      </c>
      <c r="M4245">
        <v>89.171877076548597</v>
      </c>
      <c r="N4245">
        <v>2.8907133804963299</v>
      </c>
      <c r="O4245">
        <v>0</v>
      </c>
      <c r="P4245">
        <v>41.486320947325403</v>
      </c>
    </row>
    <row r="4246" spans="1:17" hidden="1" x14ac:dyDescent="0.3">
      <c r="A4246" t="s">
        <v>8724</v>
      </c>
      <c r="B4246" t="s">
        <v>8725</v>
      </c>
      <c r="C4246" t="str">
        <f>IFERROR(VLOOKUP(Table1[[#This Row],[Ticker]],[1]!Table2[[Symbol]:[Industry]],2,FALSE),"-")</f>
        <v>-</v>
      </c>
      <c r="D4246" t="s">
        <v>933</v>
      </c>
      <c r="E4246">
        <v>14.795616799999999</v>
      </c>
      <c r="F4246">
        <v>28.04</v>
      </c>
      <c r="G4246">
        <v>70.397479991326705</v>
      </c>
      <c r="H4246">
        <v>17.545551486024198</v>
      </c>
      <c r="I4246">
        <v>11.3855101974127</v>
      </c>
      <c r="J4246">
        <v>12.3061355158806</v>
      </c>
      <c r="K4246">
        <v>24.7944795715912</v>
      </c>
      <c r="L4246">
        <v>22.2621285059836</v>
      </c>
      <c r="M4246">
        <v>71.3827438260588</v>
      </c>
      <c r="N4246">
        <v>0.37284908822546597</v>
      </c>
      <c r="O4246">
        <v>46.861626248216801</v>
      </c>
      <c r="P4246">
        <v>118.04043545878601</v>
      </c>
      <c r="Q4246">
        <v>7.7573479882111995E-2</v>
      </c>
    </row>
    <row r="4247" spans="1:17" hidden="1" x14ac:dyDescent="0.3">
      <c r="A4247" t="s">
        <v>8726</v>
      </c>
      <c r="B4247" t="s">
        <v>8727</v>
      </c>
      <c r="C4247" t="str">
        <f>IFERROR(VLOOKUP(Table1[[#This Row],[Ticker]],[1]!Table2[[Symbol]:[Industry]],2,FALSE),"-")</f>
        <v>-</v>
      </c>
      <c r="D4247" t="s">
        <v>627</v>
      </c>
      <c r="E4247">
        <v>14.685750000000001</v>
      </c>
      <c r="F4247">
        <v>9.26</v>
      </c>
      <c r="G4247">
        <v>74.931227743252094</v>
      </c>
      <c r="H4247">
        <v>-4.4253127806797599</v>
      </c>
      <c r="I4247">
        <v>11.0005867580723</v>
      </c>
      <c r="J4247">
        <v>-4.5516233259842904</v>
      </c>
      <c r="K4247">
        <v>9.8997782040671094</v>
      </c>
      <c r="L4247">
        <v>9.0468423836725496</v>
      </c>
      <c r="M4247">
        <v>57.679001495565203</v>
      </c>
      <c r="N4247">
        <v>0.44087979620913798</v>
      </c>
      <c r="O4247">
        <v>84.125269978401704</v>
      </c>
      <c r="P4247">
        <v>104.41501103752699</v>
      </c>
      <c r="Q4247">
        <v>0.109501915335161</v>
      </c>
    </row>
    <row r="4248" spans="1:17" hidden="1" x14ac:dyDescent="0.3">
      <c r="A4248" t="s">
        <v>8728</v>
      </c>
      <c r="B4248" t="s">
        <v>8729</v>
      </c>
      <c r="C4248" t="str">
        <f>IFERROR(VLOOKUP(Table1[[#This Row],[Ticker]],[1]!Table2[[Symbol]:[Industry]],2,FALSE),"-")</f>
        <v>-</v>
      </c>
      <c r="D4248" t="s">
        <v>627</v>
      </c>
      <c r="E4248">
        <v>14.641968</v>
      </c>
      <c r="F4248">
        <v>27.79</v>
      </c>
      <c r="G4248">
        <v>56.6044125857712</v>
      </c>
      <c r="H4248">
        <v>30.337884133259902</v>
      </c>
      <c r="I4248">
        <v>1.10155392875756</v>
      </c>
      <c r="J4248">
        <v>9.5239763442838097</v>
      </c>
      <c r="K4248">
        <v>22.790542984719199</v>
      </c>
      <c r="L4248">
        <v>19.904243549646399</v>
      </c>
      <c r="M4248">
        <v>60.2962793551632</v>
      </c>
      <c r="N4248">
        <v>1.3779309059636</v>
      </c>
      <c r="O4248">
        <v>0.93558834112989997</v>
      </c>
      <c r="P4248">
        <v>164.918970448045</v>
      </c>
    </row>
    <row r="4249" spans="1:17" hidden="1" x14ac:dyDescent="0.3">
      <c r="A4249" t="s">
        <v>8730</v>
      </c>
      <c r="B4249" t="s">
        <v>8731</v>
      </c>
      <c r="C4249" t="str">
        <f>IFERROR(VLOOKUP(Table1[[#This Row],[Ticker]],[1]!Table2[[Symbol]:[Industry]],2,FALSE),"-")</f>
        <v>-</v>
      </c>
      <c r="D4249" t="s">
        <v>138</v>
      </c>
      <c r="E4249">
        <v>14.536440000000001</v>
      </c>
      <c r="F4249">
        <v>21</v>
      </c>
      <c r="G4249">
        <v>59.307277208888898</v>
      </c>
      <c r="H4249">
        <v>4.5423866368372803</v>
      </c>
      <c r="I4249">
        <v>76.382840954714993</v>
      </c>
      <c r="J4249">
        <v>2.0411215954364299</v>
      </c>
      <c r="K4249">
        <v>19.803780097451298</v>
      </c>
      <c r="L4249">
        <v>16.834941194221798</v>
      </c>
      <c r="M4249">
        <v>70.932832347614294</v>
      </c>
      <c r="N4249">
        <v>1.16363636363636</v>
      </c>
      <c r="O4249">
        <v>12.095238095238001</v>
      </c>
      <c r="P4249">
        <v>170.61855670103</v>
      </c>
    </row>
    <row r="4250" spans="1:17" hidden="1" x14ac:dyDescent="0.3">
      <c r="A4250" t="s">
        <v>8732</v>
      </c>
      <c r="B4250" t="s">
        <v>8733</v>
      </c>
      <c r="C4250" t="str">
        <f>IFERROR(VLOOKUP(Table1[[#This Row],[Ticker]],[1]!Table2[[Symbol]:[Industry]],2,FALSE),"-")</f>
        <v>-</v>
      </c>
      <c r="D4250" t="s">
        <v>51</v>
      </c>
      <c r="E4250">
        <v>14.497260000000001</v>
      </c>
      <c r="F4250">
        <v>35.5</v>
      </c>
      <c r="G4250">
        <v>-15.214998385364099</v>
      </c>
      <c r="H4250">
        <v>1.0843290925984701</v>
      </c>
      <c r="I4250">
        <v>-4.0691333437087902</v>
      </c>
      <c r="J4250">
        <v>2.1969599045330601</v>
      </c>
      <c r="K4250">
        <v>34.280006271230903</v>
      </c>
      <c r="L4250">
        <v>32.906111456242698</v>
      </c>
      <c r="M4250">
        <v>84.622160136819303</v>
      </c>
      <c r="N4250">
        <v>0.13895675140310301</v>
      </c>
      <c r="O4250">
        <v>23.154929577464699</v>
      </c>
      <c r="P4250">
        <v>74.019607843137194</v>
      </c>
      <c r="Q4250">
        <v>0.10466152352123401</v>
      </c>
    </row>
    <row r="4251" spans="1:17" hidden="1" x14ac:dyDescent="0.3">
      <c r="A4251" t="s">
        <v>8734</v>
      </c>
      <c r="B4251" t="s">
        <v>8735</v>
      </c>
      <c r="C4251" t="str">
        <f>IFERROR(VLOOKUP(Table1[[#This Row],[Ticker]],[1]!Table2[[Symbol]:[Industry]],2,FALSE),"-")</f>
        <v>-</v>
      </c>
      <c r="D4251" t="s">
        <v>89</v>
      </c>
      <c r="E4251">
        <v>14.463745866673699</v>
      </c>
      <c r="F4251">
        <v>43</v>
      </c>
      <c r="M4251" s="1">
        <v>9.8126000000000006E-11</v>
      </c>
      <c r="N4251">
        <v>1</v>
      </c>
    </row>
    <row r="4252" spans="1:17" hidden="1" x14ac:dyDescent="0.3">
      <c r="A4252" t="s">
        <v>8736</v>
      </c>
      <c r="B4252" t="s">
        <v>8737</v>
      </c>
      <c r="C4252" t="str">
        <f>IFERROR(VLOOKUP(Table1[[#This Row],[Ticker]],[1]!Table2[[Symbol]:[Industry]],2,FALSE),"-")</f>
        <v>-</v>
      </c>
      <c r="D4252" t="s">
        <v>46</v>
      </c>
      <c r="E4252">
        <v>14.39714</v>
      </c>
      <c r="F4252">
        <v>514</v>
      </c>
      <c r="G4252">
        <v>-1.72702841801132</v>
      </c>
      <c r="H4252">
        <v>-8.4914284831590994</v>
      </c>
      <c r="I4252">
        <v>-1.4269785908150601</v>
      </c>
      <c r="J4252">
        <v>-4.4914491212812999</v>
      </c>
      <c r="K4252">
        <v>530.74381079384102</v>
      </c>
      <c r="L4252">
        <v>474.24179150209</v>
      </c>
      <c r="M4252">
        <v>34.389754567168602</v>
      </c>
      <c r="N4252">
        <v>0.69318181818181801</v>
      </c>
      <c r="O4252">
        <v>22.3638132295719</v>
      </c>
      <c r="P4252">
        <v>74.414658975229003</v>
      </c>
    </row>
    <row r="4253" spans="1:17" hidden="1" x14ac:dyDescent="0.3">
      <c r="A4253" t="s">
        <v>8738</v>
      </c>
      <c r="B4253" t="s">
        <v>8739</v>
      </c>
      <c r="C4253" t="str">
        <f>IFERROR(VLOOKUP(Table1[[#This Row],[Ticker]],[1]!Table2[[Symbol]:[Industry]],2,FALSE),"-")</f>
        <v>-</v>
      </c>
      <c r="D4253" t="s">
        <v>222</v>
      </c>
      <c r="E4253">
        <v>14.3832</v>
      </c>
      <c r="F4253">
        <v>48.47</v>
      </c>
      <c r="G4253">
        <v>58.109327176858201</v>
      </c>
      <c r="H4253">
        <v>3.4611921860739399</v>
      </c>
      <c r="I4253">
        <v>-17.2401467062367</v>
      </c>
      <c r="J4253">
        <v>-5.3890404326836503</v>
      </c>
      <c r="K4253">
        <v>45.981449925342098</v>
      </c>
      <c r="L4253">
        <v>40.714087505025901</v>
      </c>
      <c r="M4253">
        <v>55.744028604822802</v>
      </c>
      <c r="N4253">
        <v>0.66466416213429103</v>
      </c>
      <c r="O4253">
        <v>33.979781308025501</v>
      </c>
      <c r="P4253">
        <v>110.464611376465</v>
      </c>
      <c r="Q4253">
        <v>9.9195493350455993E-2</v>
      </c>
    </row>
    <row r="4254" spans="1:17" hidden="1" x14ac:dyDescent="0.3">
      <c r="A4254" t="s">
        <v>8740</v>
      </c>
      <c r="B4254" t="s">
        <v>8741</v>
      </c>
      <c r="C4254" t="str">
        <f>IFERROR(VLOOKUP(Table1[[#This Row],[Ticker]],[1]!Table2[[Symbol]:[Industry]],2,FALSE),"-")</f>
        <v>-</v>
      </c>
      <c r="D4254" t="s">
        <v>741</v>
      </c>
      <c r="E4254">
        <v>14.354740187999999</v>
      </c>
      <c r="F4254">
        <v>13.31</v>
      </c>
      <c r="G4254">
        <v>-39.824414684497597</v>
      </c>
      <c r="H4254">
        <v>-1.8718449532716399</v>
      </c>
      <c r="I4254">
        <v>-8.5628792840821895</v>
      </c>
      <c r="J4254">
        <v>-3.1112525461935401</v>
      </c>
      <c r="K4254">
        <v>13.5906755605304</v>
      </c>
      <c r="L4254">
        <v>13.595136940261</v>
      </c>
      <c r="M4254">
        <v>58.520367008885003</v>
      </c>
      <c r="N4254">
        <v>0.976169111209226</v>
      </c>
      <c r="O4254">
        <v>20.210368144252399</v>
      </c>
      <c r="P4254">
        <v>14.248927038626601</v>
      </c>
    </row>
    <row r="4255" spans="1:17" hidden="1" x14ac:dyDescent="0.3">
      <c r="A4255" t="s">
        <v>8742</v>
      </c>
      <c r="B4255" t="s">
        <v>8743</v>
      </c>
      <c r="C4255" t="str">
        <f>IFERROR(VLOOKUP(Table1[[#This Row],[Ticker]],[1]!Table2[[Symbol]:[Industry]],2,FALSE),"-")</f>
        <v>-</v>
      </c>
      <c r="D4255" t="s">
        <v>405</v>
      </c>
      <c r="E4255">
        <v>14.33</v>
      </c>
      <c r="F4255">
        <v>30</v>
      </c>
      <c r="G4255">
        <v>13.1465648207309</v>
      </c>
      <c r="H4255">
        <v>-14.2523171122149</v>
      </c>
      <c r="I4255">
        <v>-8.7674971225590301</v>
      </c>
      <c r="J4255">
        <v>14.050901600051001</v>
      </c>
      <c r="K4255">
        <v>31.1454012963314</v>
      </c>
      <c r="L4255">
        <v>29.137390562519499</v>
      </c>
      <c r="M4255">
        <v>52.4772171194424</v>
      </c>
      <c r="N4255">
        <v>1.6195630048505301</v>
      </c>
      <c r="O4255">
        <v>26.4</v>
      </c>
      <c r="P4255">
        <v>51.362260343087797</v>
      </c>
      <c r="Q4255">
        <v>9.9207091163242E-2</v>
      </c>
    </row>
    <row r="4256" spans="1:17" hidden="1" x14ac:dyDescent="0.3">
      <c r="A4256" t="s">
        <v>8744</v>
      </c>
      <c r="B4256" t="s">
        <v>8745</v>
      </c>
      <c r="C4256" t="str">
        <f>IFERROR(VLOOKUP(Table1[[#This Row],[Ticker]],[1]!Table2[[Symbol]:[Industry]],2,FALSE),"-")</f>
        <v>-</v>
      </c>
      <c r="D4256" t="s">
        <v>138</v>
      </c>
      <c r="E4256">
        <v>14.307771475999999</v>
      </c>
      <c r="F4256">
        <v>32.56</v>
      </c>
      <c r="G4256">
        <v>254.92873418494401</v>
      </c>
      <c r="H4256">
        <v>-25.790418382148999</v>
      </c>
      <c r="I4256">
        <v>271.49618424234899</v>
      </c>
      <c r="J4256">
        <v>-7.4591767339191604</v>
      </c>
      <c r="K4256">
        <v>29.976660756874299</v>
      </c>
      <c r="M4256">
        <v>14.232340482167601</v>
      </c>
      <c r="O4256">
        <v>39.281326781326698</v>
      </c>
      <c r="P4256">
        <v>283.96226415094299</v>
      </c>
    </row>
    <row r="4257" spans="1:17" hidden="1" x14ac:dyDescent="0.3">
      <c r="A4257" t="s">
        <v>8746</v>
      </c>
      <c r="B4257" t="s">
        <v>8747</v>
      </c>
      <c r="C4257" t="str">
        <f>IFERROR(VLOOKUP(Table1[[#This Row],[Ticker]],[1]!Table2[[Symbol]:[Industry]],2,FALSE),"-")</f>
        <v>-</v>
      </c>
      <c r="D4257" t="s">
        <v>627</v>
      </c>
      <c r="E4257">
        <v>14.278721880000001</v>
      </c>
      <c r="F4257">
        <v>11.49</v>
      </c>
      <c r="G4257">
        <v>-14.591298890301699</v>
      </c>
      <c r="H4257">
        <v>8.6085877796478503</v>
      </c>
      <c r="I4257">
        <v>-27.038570614913901</v>
      </c>
      <c r="J4257">
        <v>7.2692264074420603</v>
      </c>
      <c r="K4257">
        <v>11.081690417713499</v>
      </c>
      <c r="L4257">
        <v>11.1237479254865</v>
      </c>
      <c r="M4257">
        <v>67.006061430462395</v>
      </c>
      <c r="N4257">
        <v>2.0519204476581101</v>
      </c>
      <c r="O4257">
        <v>63.359442993907699</v>
      </c>
      <c r="P4257">
        <v>31.314285714285699</v>
      </c>
      <c r="Q4257">
        <v>5.6499712810209997E-2</v>
      </c>
    </row>
    <row r="4258" spans="1:17" hidden="1" x14ac:dyDescent="0.3">
      <c r="A4258" t="s">
        <v>8748</v>
      </c>
      <c r="B4258" t="s">
        <v>8749</v>
      </c>
      <c r="C4258" t="str">
        <f>IFERROR(VLOOKUP(Table1[[#This Row],[Ticker]],[1]!Table2[[Symbol]:[Industry]],2,FALSE),"-")</f>
        <v>-</v>
      </c>
      <c r="D4258" t="s">
        <v>5712</v>
      </c>
      <c r="E4258">
        <v>14.275456</v>
      </c>
      <c r="F4258">
        <v>85.79</v>
      </c>
      <c r="G4258">
        <v>6.7101409200770101</v>
      </c>
      <c r="H4258">
        <v>7.0490711645696198</v>
      </c>
      <c r="I4258">
        <v>-7.8441286890820896</v>
      </c>
      <c r="J4258">
        <v>-0.58417673391918201</v>
      </c>
      <c r="K4258">
        <v>81.089870905818501</v>
      </c>
      <c r="L4258">
        <v>76.334952100901404</v>
      </c>
      <c r="M4258">
        <v>49.3514512277116</v>
      </c>
      <c r="N4258">
        <v>0.495867768595041</v>
      </c>
      <c r="O4258">
        <v>5.2570229630492804</v>
      </c>
      <c r="P4258">
        <v>35.743670886075897</v>
      </c>
    </row>
    <row r="4259" spans="1:17" hidden="1" x14ac:dyDescent="0.3">
      <c r="A4259" t="s">
        <v>8750</v>
      </c>
      <c r="B4259" t="s">
        <v>8751</v>
      </c>
      <c r="C4259" t="str">
        <f>IFERROR(VLOOKUP(Table1[[#This Row],[Ticker]],[1]!Table2[[Symbol]:[Industry]],2,FALSE),"-")</f>
        <v>-</v>
      </c>
      <c r="D4259" t="s">
        <v>535</v>
      </c>
      <c r="E4259">
        <v>14.24292017</v>
      </c>
      <c r="F4259">
        <v>462</v>
      </c>
      <c r="G4259">
        <v>42.586083704134701</v>
      </c>
      <c r="H4259">
        <v>-3.9442732574324402</v>
      </c>
      <c r="I4259">
        <v>-22.5915540842581</v>
      </c>
      <c r="J4259">
        <v>-6.0685437252057</v>
      </c>
      <c r="K4259">
        <v>467.47189647173298</v>
      </c>
      <c r="L4259">
        <v>438.79806154758001</v>
      </c>
      <c r="M4259">
        <v>29.673024064208999</v>
      </c>
      <c r="N4259">
        <v>1.58459403192227</v>
      </c>
      <c r="O4259">
        <v>33.062770562770503</v>
      </c>
      <c r="P4259">
        <v>78.378378378378301</v>
      </c>
      <c r="Q4259">
        <v>5.1061697558462002E-2</v>
      </c>
    </row>
    <row r="4260" spans="1:17" hidden="1" x14ac:dyDescent="0.3">
      <c r="A4260" t="s">
        <v>8752</v>
      </c>
      <c r="B4260" t="s">
        <v>8753</v>
      </c>
      <c r="C4260" t="str">
        <f>IFERROR(VLOOKUP(Table1[[#This Row],[Ticker]],[1]!Table2[[Symbol]:[Industry]],2,FALSE),"-")</f>
        <v>-</v>
      </c>
      <c r="D4260" t="s">
        <v>535</v>
      </c>
      <c r="E4260">
        <v>14.23884</v>
      </c>
      <c r="F4260">
        <v>47</v>
      </c>
      <c r="G4260">
        <v>141.54793232530699</v>
      </c>
      <c r="H4260">
        <v>-2.2807720126156199</v>
      </c>
      <c r="I4260">
        <v>-16.075595905312898</v>
      </c>
      <c r="J4260">
        <v>2.3773450991979899</v>
      </c>
      <c r="K4260">
        <v>43.106390660999097</v>
      </c>
      <c r="L4260">
        <v>37.166567667110201</v>
      </c>
      <c r="M4260">
        <v>48.746544044398803</v>
      </c>
      <c r="N4260">
        <v>0.97615188957002597</v>
      </c>
      <c r="O4260">
        <v>29.702127659574401</v>
      </c>
      <c r="P4260">
        <v>170.581462291306</v>
      </c>
    </row>
    <row r="4261" spans="1:17" hidden="1" x14ac:dyDescent="0.3">
      <c r="A4261" t="s">
        <v>8754</v>
      </c>
      <c r="B4261" t="s">
        <v>8755</v>
      </c>
      <c r="C4261" t="str">
        <f>IFERROR(VLOOKUP(Table1[[#This Row],[Ticker]],[1]!Table2[[Symbol]:[Industry]],2,FALSE),"-")</f>
        <v>-</v>
      </c>
      <c r="D4261" t="s">
        <v>410</v>
      </c>
      <c r="E4261">
        <v>14.16042</v>
      </c>
      <c r="F4261">
        <v>81</v>
      </c>
      <c r="G4261">
        <v>-31.443168520215799</v>
      </c>
      <c r="H4261">
        <v>3.2488312571006301</v>
      </c>
      <c r="I4261">
        <v>-1.5071757990052499</v>
      </c>
      <c r="J4261">
        <v>0.66582326608081799</v>
      </c>
      <c r="K4261">
        <v>79.140157480894501</v>
      </c>
      <c r="L4261">
        <v>81.708066853653193</v>
      </c>
      <c r="M4261">
        <v>47.4121001767341</v>
      </c>
      <c r="N4261">
        <v>0.63450292397660801</v>
      </c>
      <c r="O4261">
        <v>19.753086419753</v>
      </c>
      <c r="P4261">
        <v>33.8842975206611</v>
      </c>
    </row>
    <row r="4262" spans="1:17" hidden="1" x14ac:dyDescent="0.3">
      <c r="A4262" t="s">
        <v>8756</v>
      </c>
      <c r="B4262" t="s">
        <v>8757</v>
      </c>
      <c r="C4262" t="str">
        <f>IFERROR(VLOOKUP(Table1[[#This Row],[Ticker]],[1]!Table2[[Symbol]:[Industry]],2,FALSE),"-")</f>
        <v>-</v>
      </c>
      <c r="D4262" t="s">
        <v>54</v>
      </c>
      <c r="E4262">
        <v>14.0691735</v>
      </c>
      <c r="F4262">
        <v>58.08</v>
      </c>
      <c r="G4262">
        <v>11.0870972957622</v>
      </c>
      <c r="H4262">
        <v>-15.459487451217999</v>
      </c>
      <c r="I4262">
        <v>28.095391533806399</v>
      </c>
      <c r="J4262">
        <v>7.6225101961719997</v>
      </c>
      <c r="K4262">
        <v>56.8542532064859</v>
      </c>
      <c r="L4262">
        <v>48.608840442716001</v>
      </c>
      <c r="M4262">
        <v>55.402914321893299</v>
      </c>
      <c r="N4262">
        <v>0.227960191184859</v>
      </c>
      <c r="O4262">
        <v>45.316804407713498</v>
      </c>
      <c r="P4262">
        <v>64.999999999999901</v>
      </c>
      <c r="Q4262">
        <v>9.6580179463718996E-2</v>
      </c>
    </row>
    <row r="4263" spans="1:17" hidden="1" x14ac:dyDescent="0.3">
      <c r="A4263" t="s">
        <v>8758</v>
      </c>
      <c r="B4263" t="s">
        <v>8759</v>
      </c>
      <c r="C4263" t="str">
        <f>IFERROR(VLOOKUP(Table1[[#This Row],[Ticker]],[1]!Table2[[Symbol]:[Industry]],2,FALSE),"-")</f>
        <v>-</v>
      </c>
      <c r="D4263" t="s">
        <v>2332</v>
      </c>
      <c r="E4263">
        <v>14.036022000000001</v>
      </c>
      <c r="F4263">
        <v>0.96</v>
      </c>
      <c r="G4263">
        <v>36.483711413311397</v>
      </c>
      <c r="H4263">
        <v>11.6342729758756</v>
      </c>
      <c r="I4263">
        <v>9.0529074331778503</v>
      </c>
      <c r="J4263">
        <v>-6.7066257135110101</v>
      </c>
      <c r="K4263">
        <v>0.76555902125270803</v>
      </c>
      <c r="L4263">
        <v>0.71232376962013</v>
      </c>
      <c r="M4263">
        <v>60.4317623770797</v>
      </c>
      <c r="N4263">
        <v>1.7338873089015201</v>
      </c>
      <c r="O4263">
        <v>28.125</v>
      </c>
      <c r="P4263">
        <v>100</v>
      </c>
      <c r="Q4263">
        <v>8.4679428635463003E-2</v>
      </c>
    </row>
    <row r="4264" spans="1:17" hidden="1" x14ac:dyDescent="0.3">
      <c r="A4264" t="s">
        <v>8760</v>
      </c>
      <c r="B4264" t="s">
        <v>8761</v>
      </c>
      <c r="C4264" t="str">
        <f>IFERROR(VLOOKUP(Table1[[#This Row],[Ticker]],[1]!Table2[[Symbol]:[Industry]],2,FALSE),"-")</f>
        <v>-</v>
      </c>
      <c r="D4264" t="s">
        <v>405</v>
      </c>
      <c r="E4264">
        <v>14.015632999999999</v>
      </c>
      <c r="F4264">
        <v>26.16</v>
      </c>
      <c r="G4264">
        <v>-2.1664106643500598</v>
      </c>
      <c r="H4264">
        <v>-11.6170265692835</v>
      </c>
      <c r="I4264">
        <v>-41.2630314600368</v>
      </c>
      <c r="J4264">
        <v>3.9855110040853798</v>
      </c>
      <c r="K4264">
        <v>27.2608278101516</v>
      </c>
      <c r="L4264">
        <v>25.9595787157389</v>
      </c>
      <c r="M4264">
        <v>67.071433413124097</v>
      </c>
      <c r="N4264">
        <v>0.51275297534921005</v>
      </c>
      <c r="O4264">
        <v>46.024464831804202</v>
      </c>
      <c r="P4264">
        <v>86.192170818505303</v>
      </c>
      <c r="Q4264">
        <v>0.114300686972187</v>
      </c>
    </row>
    <row r="4265" spans="1:17" hidden="1" x14ac:dyDescent="0.3">
      <c r="A4265" t="s">
        <v>8762</v>
      </c>
      <c r="B4265" t="s">
        <v>8763</v>
      </c>
      <c r="C4265" t="str">
        <f>IFERROR(VLOOKUP(Table1[[#This Row],[Ticker]],[1]!Table2[[Symbol]:[Industry]],2,FALSE),"-")</f>
        <v>-</v>
      </c>
      <c r="D4265" t="s">
        <v>627</v>
      </c>
      <c r="E4265">
        <v>13.953295744999901</v>
      </c>
      <c r="F4265">
        <v>26</v>
      </c>
      <c r="M4265">
        <v>50</v>
      </c>
      <c r="N4265">
        <v>1</v>
      </c>
    </row>
    <row r="4266" spans="1:17" hidden="1" x14ac:dyDescent="0.3">
      <c r="A4266" t="s">
        <v>8764</v>
      </c>
      <c r="B4266" t="s">
        <v>8765</v>
      </c>
      <c r="C4266" t="str">
        <f>IFERROR(VLOOKUP(Table1[[#This Row],[Ticker]],[1]!Table2[[Symbol]:[Industry]],2,FALSE),"-")</f>
        <v>-</v>
      </c>
      <c r="D4266" t="s">
        <v>535</v>
      </c>
      <c r="E4266">
        <v>13.94638</v>
      </c>
      <c r="F4266">
        <v>2.2999999999999998</v>
      </c>
      <c r="G4266">
        <v>31.383136700667698</v>
      </c>
      <c r="H4266">
        <v>8.9992996941362406</v>
      </c>
      <c r="I4266">
        <v>26.927859485345099</v>
      </c>
      <c r="J4266">
        <v>2.18080022460616</v>
      </c>
      <c r="K4266">
        <v>2.0772368729622199</v>
      </c>
      <c r="L4266">
        <v>1.8714667589433001</v>
      </c>
      <c r="M4266">
        <v>69.977619465244501</v>
      </c>
      <c r="N4266">
        <v>0.711123707560817</v>
      </c>
      <c r="O4266">
        <v>23.9130434782608</v>
      </c>
      <c r="P4266">
        <v>79.687499999999901</v>
      </c>
      <c r="Q4266">
        <v>6.6469264539888995E-2</v>
      </c>
    </row>
    <row r="4267" spans="1:17" hidden="1" x14ac:dyDescent="0.3">
      <c r="A4267" t="s">
        <v>8766</v>
      </c>
      <c r="B4267" t="s">
        <v>8767</v>
      </c>
      <c r="C4267" t="str">
        <f>IFERROR(VLOOKUP(Table1[[#This Row],[Ticker]],[1]!Table2[[Symbol]:[Industry]],2,FALSE),"-")</f>
        <v>-</v>
      </c>
      <c r="D4267" t="s">
        <v>138</v>
      </c>
      <c r="E4267">
        <v>13.932072</v>
      </c>
      <c r="F4267">
        <v>18</v>
      </c>
      <c r="G4267">
        <v>58.466470034000999</v>
      </c>
      <c r="H4267">
        <v>-9.40098679117499</v>
      </c>
      <c r="I4267">
        <v>-50.289914105485401</v>
      </c>
      <c r="K4267">
        <v>20.216250112297299</v>
      </c>
      <c r="L4267">
        <v>15.1543535986112</v>
      </c>
      <c r="M4267">
        <v>4.1790480899800002E-4</v>
      </c>
      <c r="N4267">
        <v>0.92592592592592504</v>
      </c>
      <c r="O4267">
        <v>60.8333333333333</v>
      </c>
      <c r="P4267">
        <v>108.09248554913199</v>
      </c>
    </row>
    <row r="4268" spans="1:17" hidden="1" x14ac:dyDescent="0.3">
      <c r="A4268" t="s">
        <v>8768</v>
      </c>
      <c r="B4268" t="s">
        <v>8769</v>
      </c>
      <c r="C4268" t="str">
        <f>IFERROR(VLOOKUP(Table1[[#This Row],[Ticker]],[1]!Table2[[Symbol]:[Industry]],2,FALSE),"-")</f>
        <v>-</v>
      </c>
      <c r="D4268" t="s">
        <v>474</v>
      </c>
      <c r="E4268">
        <v>13.9307126</v>
      </c>
      <c r="F4268">
        <v>19</v>
      </c>
      <c r="G4268">
        <v>-22.888278569350799</v>
      </c>
      <c r="H4268">
        <v>3.9036082349973902</v>
      </c>
      <c r="I4268">
        <v>-6.9105243530387304</v>
      </c>
      <c r="J4268">
        <v>-0.58417673391918201</v>
      </c>
      <c r="K4268">
        <v>18.2787659394861</v>
      </c>
      <c r="L4268">
        <v>17.592818425549599</v>
      </c>
      <c r="M4268">
        <v>99.992826608152697</v>
      </c>
      <c r="N4268">
        <v>0.68181818181818099</v>
      </c>
      <c r="O4268">
        <v>0</v>
      </c>
      <c r="P4268">
        <v>11.111111111111001</v>
      </c>
    </row>
    <row r="4269" spans="1:17" hidden="1" x14ac:dyDescent="0.3">
      <c r="A4269" t="s">
        <v>8770</v>
      </c>
      <c r="B4269" t="s">
        <v>8771</v>
      </c>
      <c r="C4269" t="str">
        <f>IFERROR(VLOOKUP(Table1[[#This Row],[Ticker]],[1]!Table2[[Symbol]:[Industry]],2,FALSE),"-")</f>
        <v>-</v>
      </c>
      <c r="D4269" t="s">
        <v>27</v>
      </c>
      <c r="E4269">
        <v>13.903499999999999</v>
      </c>
      <c r="F4269">
        <v>69</v>
      </c>
      <c r="G4269">
        <v>-66.4484959523935</v>
      </c>
      <c r="H4269">
        <v>-13.370877660426</v>
      </c>
      <c r="I4269">
        <v>-34.056988999503297</v>
      </c>
      <c r="J4269">
        <v>-3.7420714707612799</v>
      </c>
      <c r="K4269">
        <v>79.945350636517006</v>
      </c>
      <c r="L4269">
        <v>101.333557528193</v>
      </c>
      <c r="M4269">
        <v>20.8417888470095</v>
      </c>
      <c r="N4269">
        <v>0.96153846153846101</v>
      </c>
      <c r="O4269">
        <v>71.014492753623102</v>
      </c>
      <c r="P4269">
        <v>0</v>
      </c>
      <c r="Q4269">
        <v>-0.13591652080755001</v>
      </c>
    </row>
    <row r="4270" spans="1:17" hidden="1" x14ac:dyDescent="0.3">
      <c r="A4270" t="s">
        <v>8772</v>
      </c>
      <c r="B4270" t="s">
        <v>8773</v>
      </c>
      <c r="C4270" t="str">
        <f>IFERROR(VLOOKUP(Table1[[#This Row],[Ticker]],[1]!Table2[[Symbol]:[Industry]],2,FALSE),"-")</f>
        <v>-</v>
      </c>
      <c r="D4270" t="s">
        <v>627</v>
      </c>
      <c r="E4270">
        <v>13.89128</v>
      </c>
      <c r="F4270">
        <v>23.39</v>
      </c>
      <c r="G4270">
        <v>-51.711215916412101</v>
      </c>
      <c r="H4270">
        <v>4.0610932001046196</v>
      </c>
      <c r="I4270">
        <v>-10.858781906856599</v>
      </c>
      <c r="J4270">
        <v>1.0676657057250301</v>
      </c>
      <c r="K4270">
        <v>24.245873863685301</v>
      </c>
      <c r="L4270">
        <v>25.418412467306599</v>
      </c>
      <c r="M4270">
        <v>49.788402633694197</v>
      </c>
      <c r="N4270">
        <v>0.51164587230067105</v>
      </c>
      <c r="O4270">
        <v>49.422830269345802</v>
      </c>
      <c r="P4270">
        <v>23.105263157894701</v>
      </c>
      <c r="Q4270">
        <v>0.138038052167515</v>
      </c>
    </row>
    <row r="4271" spans="1:17" hidden="1" x14ac:dyDescent="0.3">
      <c r="A4271" t="s">
        <v>8774</v>
      </c>
      <c r="B4271" t="s">
        <v>8775</v>
      </c>
      <c r="C4271" t="str">
        <f>IFERROR(VLOOKUP(Table1[[#This Row],[Ticker]],[1]!Table2[[Symbol]:[Industry]],2,FALSE),"-")</f>
        <v>-</v>
      </c>
      <c r="D4271" t="s">
        <v>950</v>
      </c>
      <c r="E4271">
        <v>13.8859677</v>
      </c>
      <c r="F4271">
        <v>26.63</v>
      </c>
      <c r="G4271">
        <v>-19.8494381250805</v>
      </c>
      <c r="H4271">
        <v>-1.2038589098752399</v>
      </c>
      <c r="I4271">
        <v>-23.253349590336299</v>
      </c>
      <c r="J4271">
        <v>3.8389001891577301</v>
      </c>
      <c r="K4271">
        <v>26.862208502466199</v>
      </c>
      <c r="L4271">
        <v>26.978338655720499</v>
      </c>
      <c r="M4271">
        <v>47.458094386194702</v>
      </c>
      <c r="N4271">
        <v>1.0224376137721201</v>
      </c>
      <c r="O4271">
        <v>26.173488546751699</v>
      </c>
      <c r="P4271">
        <v>15.0323974082073</v>
      </c>
      <c r="Q4271">
        <v>-6.6521255141851005E-2</v>
      </c>
    </row>
    <row r="4272" spans="1:17" hidden="1" x14ac:dyDescent="0.3">
      <c r="A4272" t="s">
        <v>8776</v>
      </c>
      <c r="B4272" t="s">
        <v>8777</v>
      </c>
      <c r="C4272" t="str">
        <f>IFERROR(VLOOKUP(Table1[[#This Row],[Ticker]],[1]!Table2[[Symbol]:[Industry]],2,FALSE),"-")</f>
        <v>-</v>
      </c>
      <c r="D4272" t="s">
        <v>132</v>
      </c>
      <c r="E4272">
        <v>13.875999999999999</v>
      </c>
      <c r="F4272">
        <v>33.1</v>
      </c>
      <c r="G4272">
        <v>-57.620369232449796</v>
      </c>
      <c r="H4272">
        <v>-38.596691641053802</v>
      </c>
      <c r="I4272">
        <v>-39.397647237512601</v>
      </c>
      <c r="J4272">
        <v>-18.7547576980724</v>
      </c>
      <c r="K4272">
        <v>44.113754770314401</v>
      </c>
      <c r="L4272">
        <v>39.427256022986299</v>
      </c>
      <c r="M4272">
        <v>0.33800227783692099</v>
      </c>
      <c r="N4272">
        <v>0.53772916525131698</v>
      </c>
      <c r="O4272">
        <v>66.525679758308101</v>
      </c>
      <c r="P4272">
        <v>0.42475728155339998</v>
      </c>
      <c r="Q4272">
        <v>0.107329655152123</v>
      </c>
    </row>
    <row r="4273" spans="1:17" hidden="1" x14ac:dyDescent="0.3">
      <c r="A4273" t="s">
        <v>8778</v>
      </c>
      <c r="B4273" t="s">
        <v>8779</v>
      </c>
      <c r="C4273" t="str">
        <f>IFERROR(VLOOKUP(Table1[[#This Row],[Ticker]],[1]!Table2[[Symbol]:[Industry]],2,FALSE),"-")</f>
        <v>-</v>
      </c>
      <c r="D4273" t="s">
        <v>1351</v>
      </c>
      <c r="E4273">
        <v>13.86</v>
      </c>
      <c r="F4273">
        <v>99</v>
      </c>
      <c r="G4273">
        <v>-24.823003650209401</v>
      </c>
      <c r="H4273">
        <v>0.22120872483413301</v>
      </c>
      <c r="I4273">
        <v>-32.141536298046603</v>
      </c>
      <c r="J4273">
        <v>-4.4676718795502497</v>
      </c>
      <c r="K4273">
        <v>102.074980070552</v>
      </c>
      <c r="L4273">
        <v>107.129110752971</v>
      </c>
      <c r="M4273">
        <v>46.410383304273502</v>
      </c>
      <c r="N4273">
        <v>0.57272727272727197</v>
      </c>
      <c r="O4273">
        <v>70.626262626262601</v>
      </c>
      <c r="P4273">
        <v>23.75</v>
      </c>
      <c r="Q4273">
        <v>-7.1322485039529999E-3</v>
      </c>
    </row>
    <row r="4274" spans="1:17" hidden="1" x14ac:dyDescent="0.3">
      <c r="A4274" t="s">
        <v>8780</v>
      </c>
      <c r="B4274" t="s">
        <v>8781</v>
      </c>
      <c r="C4274" t="str">
        <f>IFERROR(VLOOKUP(Table1[[#This Row],[Ticker]],[1]!Table2[[Symbol]:[Industry]],2,FALSE),"-")</f>
        <v>-</v>
      </c>
      <c r="D4274" t="s">
        <v>741</v>
      </c>
      <c r="E4274">
        <v>13.801773789</v>
      </c>
      <c r="F4274">
        <v>15.96</v>
      </c>
      <c r="G4274">
        <v>12.531132088285201</v>
      </c>
      <c r="H4274">
        <v>2.6975839432633899</v>
      </c>
      <c r="I4274">
        <v>2.43672786678367</v>
      </c>
      <c r="J4274">
        <v>0.171490772378042</v>
      </c>
      <c r="K4274">
        <v>15.350472559265</v>
      </c>
      <c r="L4274">
        <v>13.9076677586225</v>
      </c>
      <c r="M4274">
        <v>59.192142314001003</v>
      </c>
      <c r="N4274">
        <v>0.98214486521319</v>
      </c>
      <c r="O4274">
        <v>4.0100250626566396</v>
      </c>
      <c r="P4274">
        <v>47.641073080481</v>
      </c>
      <c r="Q4274">
        <v>3.6626942849021002E-2</v>
      </c>
    </row>
    <row r="4275" spans="1:17" hidden="1" x14ac:dyDescent="0.3">
      <c r="A4275" t="s">
        <v>8782</v>
      </c>
      <c r="B4275" t="s">
        <v>8783</v>
      </c>
      <c r="C4275" t="str">
        <f>IFERROR(VLOOKUP(Table1[[#This Row],[Ticker]],[1]!Table2[[Symbol]:[Industry]],2,FALSE),"-")</f>
        <v>-</v>
      </c>
      <c r="D4275" t="s">
        <v>1665</v>
      </c>
      <c r="E4275">
        <v>13.780949</v>
      </c>
      <c r="F4275">
        <v>15.17</v>
      </c>
      <c r="G4275">
        <v>3.6873799202652702</v>
      </c>
      <c r="H4275">
        <v>1.44385657077001</v>
      </c>
      <c r="I4275">
        <v>1.85193064151874</v>
      </c>
      <c r="J4275">
        <v>11.5481762072572</v>
      </c>
      <c r="K4275">
        <v>14.803201559419</v>
      </c>
      <c r="L4275">
        <v>15.4126373210777</v>
      </c>
      <c r="M4275">
        <v>63.4393247749978</v>
      </c>
      <c r="N4275">
        <v>2.2511640663471</v>
      </c>
      <c r="O4275">
        <v>50.428477257745499</v>
      </c>
      <c r="P4275">
        <v>45.167464114832498</v>
      </c>
      <c r="Q4275">
        <v>7.5878404620837003E-2</v>
      </c>
    </row>
    <row r="4276" spans="1:17" hidden="1" x14ac:dyDescent="0.3">
      <c r="A4276" t="s">
        <v>8784</v>
      </c>
      <c r="B4276" t="s">
        <v>8785</v>
      </c>
      <c r="C4276" t="str">
        <f>IFERROR(VLOOKUP(Table1[[#This Row],[Ticker]],[1]!Table2[[Symbol]:[Industry]],2,FALSE),"-")</f>
        <v>-</v>
      </c>
      <c r="D4276" t="s">
        <v>535</v>
      </c>
      <c r="E4276">
        <v>13.773356375000001</v>
      </c>
      <c r="F4276">
        <v>49.32</v>
      </c>
      <c r="G4276">
        <v>104.82137757311899</v>
      </c>
      <c r="H4276">
        <v>-7.3384130089001101</v>
      </c>
      <c r="I4276">
        <v>15.272847830333401</v>
      </c>
      <c r="J4276">
        <v>2.0813792844065002</v>
      </c>
      <c r="K4276">
        <v>49.448116819848003</v>
      </c>
      <c r="L4276">
        <v>41.142804952776899</v>
      </c>
      <c r="M4276">
        <v>40.893793166945102</v>
      </c>
      <c r="N4276">
        <v>0.30551175145649201</v>
      </c>
      <c r="O4276">
        <v>40.612327656123199</v>
      </c>
      <c r="P4276">
        <v>173.84786229872199</v>
      </c>
      <c r="Q4276">
        <v>0.104572279956862</v>
      </c>
    </row>
    <row r="4277" spans="1:17" hidden="1" x14ac:dyDescent="0.3">
      <c r="A4277" t="s">
        <v>8786</v>
      </c>
      <c r="B4277" t="s">
        <v>8787</v>
      </c>
      <c r="C4277" t="str">
        <f>IFERROR(VLOOKUP(Table1[[#This Row],[Ticker]],[1]!Table2[[Symbol]:[Industry]],2,FALSE),"-")</f>
        <v>-</v>
      </c>
      <c r="D4277" t="s">
        <v>72</v>
      </c>
      <c r="E4277">
        <v>13.7142</v>
      </c>
      <c r="F4277">
        <v>1.1399999999999999</v>
      </c>
      <c r="G4277">
        <v>30.688692256223199</v>
      </c>
      <c r="H4277">
        <v>-1.0610181854921601</v>
      </c>
      <c r="I4277">
        <v>-4.9189100972735504</v>
      </c>
      <c r="J4277">
        <v>-6.3693007008613298</v>
      </c>
      <c r="K4277">
        <v>1.1277236820443599</v>
      </c>
      <c r="L4277">
        <v>1.0498964260680701</v>
      </c>
      <c r="M4277">
        <v>49.2309829911772</v>
      </c>
      <c r="N4277">
        <v>0.43771744351327901</v>
      </c>
      <c r="O4277">
        <v>48.245614035087698</v>
      </c>
      <c r="P4277">
        <v>60.563380281690101</v>
      </c>
      <c r="Q4277">
        <v>8.0380769017801001E-2</v>
      </c>
    </row>
    <row r="4278" spans="1:17" hidden="1" x14ac:dyDescent="0.3">
      <c r="A4278" t="s">
        <v>8788</v>
      </c>
      <c r="B4278" t="s">
        <v>8789</v>
      </c>
      <c r="C4278" t="str">
        <f>IFERROR(VLOOKUP(Table1[[#This Row],[Ticker]],[1]!Table2[[Symbol]:[Industry]],2,FALSE),"-")</f>
        <v>-</v>
      </c>
      <c r="D4278" t="s">
        <v>1401</v>
      </c>
      <c r="E4278">
        <v>13.702680000000001</v>
      </c>
      <c r="F4278">
        <v>2</v>
      </c>
      <c r="G4278">
        <v>-31.472554356242799</v>
      </c>
      <c r="K4278">
        <v>1.8164878752898299</v>
      </c>
      <c r="L4278">
        <v>1.8009664774797101</v>
      </c>
      <c r="M4278">
        <v>73.414657253377001</v>
      </c>
      <c r="N4278">
        <v>1</v>
      </c>
      <c r="O4278">
        <v>5</v>
      </c>
      <c r="P4278">
        <v>25</v>
      </c>
      <c r="Q4278">
        <v>-2.1676028175539999E-2</v>
      </c>
    </row>
    <row r="4279" spans="1:17" hidden="1" x14ac:dyDescent="0.3">
      <c r="A4279" t="s">
        <v>8790</v>
      </c>
      <c r="B4279" t="s">
        <v>8791</v>
      </c>
      <c r="C4279" t="str">
        <f>IFERROR(VLOOKUP(Table1[[#This Row],[Ticker]],[1]!Table2[[Symbol]:[Industry]],2,FALSE),"-")</f>
        <v>-</v>
      </c>
      <c r="D4279" t="s">
        <v>1489</v>
      </c>
      <c r="E4279">
        <v>13.5767662</v>
      </c>
      <c r="F4279">
        <v>5.03</v>
      </c>
      <c r="G4279">
        <v>33.224534550130102</v>
      </c>
      <c r="H4279">
        <v>3.1769768819675699</v>
      </c>
      <c r="I4279">
        <v>40.887578627990997</v>
      </c>
      <c r="J4279">
        <v>1.2015375517950999</v>
      </c>
      <c r="K4279">
        <v>4.5155483391327502</v>
      </c>
      <c r="L4279">
        <v>3.8648321595659598</v>
      </c>
      <c r="M4279">
        <v>61.032649557142598</v>
      </c>
      <c r="N4279">
        <v>0.65731588450660705</v>
      </c>
      <c r="O4279">
        <v>14.711729622266301</v>
      </c>
      <c r="P4279">
        <v>89.811320754717002</v>
      </c>
      <c r="Q4279">
        <v>7.1819758606667006E-2</v>
      </c>
    </row>
    <row r="4280" spans="1:17" hidden="1" x14ac:dyDescent="0.3">
      <c r="A4280" t="s">
        <v>8792</v>
      </c>
      <c r="B4280" t="s">
        <v>8793</v>
      </c>
      <c r="C4280" t="str">
        <f>IFERROR(VLOOKUP(Table1[[#This Row],[Ticker]],[1]!Table2[[Symbol]:[Industry]],2,FALSE),"-")</f>
        <v>-</v>
      </c>
      <c r="E4280">
        <v>13.563774</v>
      </c>
      <c r="F4280">
        <v>17.010000000000002</v>
      </c>
      <c r="G4280">
        <v>-29.033529965998898</v>
      </c>
      <c r="H4280">
        <v>-1.94597393770455</v>
      </c>
      <c r="I4280">
        <v>-12.4660799085942</v>
      </c>
      <c r="J4280">
        <v>-0.58417673391918201</v>
      </c>
      <c r="K4280">
        <v>17.0099987054945</v>
      </c>
      <c r="L4280">
        <v>16.948093236090699</v>
      </c>
      <c r="M4280">
        <v>100</v>
      </c>
      <c r="O4280">
        <v>0</v>
      </c>
      <c r="P4280">
        <v>0</v>
      </c>
    </row>
    <row r="4281" spans="1:17" hidden="1" x14ac:dyDescent="0.3">
      <c r="A4281" t="s">
        <v>8794</v>
      </c>
      <c r="B4281" t="s">
        <v>8795</v>
      </c>
      <c r="C4281" t="str">
        <f>IFERROR(VLOOKUP(Table1[[#This Row],[Ticker]],[1]!Table2[[Symbol]:[Industry]],2,FALSE),"-")</f>
        <v>-</v>
      </c>
      <c r="D4281" t="s">
        <v>257</v>
      </c>
      <c r="E4281">
        <v>13.5379087199999</v>
      </c>
      <c r="F4281">
        <v>51.85</v>
      </c>
      <c r="G4281">
        <v>110.45838689312301</v>
      </c>
      <c r="H4281">
        <v>12.897776062295399</v>
      </c>
      <c r="I4281">
        <v>-9.5073825297221592</v>
      </c>
      <c r="J4281">
        <v>10.5149379281408</v>
      </c>
      <c r="K4281">
        <v>46.576868058391298</v>
      </c>
      <c r="L4281">
        <v>42.463997227783103</v>
      </c>
      <c r="M4281">
        <v>73.850831416094593</v>
      </c>
      <c r="N4281">
        <v>0.12686944910634401</v>
      </c>
      <c r="O4281">
        <v>15.5062680810028</v>
      </c>
      <c r="P4281">
        <v>150.48309178743901</v>
      </c>
      <c r="Q4281">
        <v>0.11689859436687899</v>
      </c>
    </row>
    <row r="4282" spans="1:17" hidden="1" x14ac:dyDescent="0.3">
      <c r="A4282" t="s">
        <v>8796</v>
      </c>
      <c r="B4282" t="s">
        <v>8797</v>
      </c>
      <c r="C4282" t="str">
        <f>IFERROR(VLOOKUP(Table1[[#This Row],[Ticker]],[1]!Table2[[Symbol]:[Industry]],2,FALSE),"-")</f>
        <v>-</v>
      </c>
      <c r="D4282" t="s">
        <v>706</v>
      </c>
      <c r="E4282">
        <v>13.5306262</v>
      </c>
      <c r="F4282">
        <v>14.7</v>
      </c>
      <c r="G4282">
        <v>-68.639117476270101</v>
      </c>
      <c r="H4282">
        <v>-8.8379553823698895</v>
      </c>
      <c r="I4282">
        <v>-39.039506482020798</v>
      </c>
      <c r="J4282">
        <v>-9.0532321085120095</v>
      </c>
      <c r="K4282">
        <v>15.1529447235721</v>
      </c>
      <c r="L4282">
        <v>18.3208399647073</v>
      </c>
      <c r="M4282">
        <v>39.0883476171308</v>
      </c>
      <c r="N4282">
        <v>0.47914815058256</v>
      </c>
      <c r="O4282">
        <v>77.210884353741505</v>
      </c>
      <c r="P4282">
        <v>5.9841384282624404</v>
      </c>
      <c r="Q4282">
        <v>-5.5001658617549E-2</v>
      </c>
    </row>
    <row r="4283" spans="1:17" hidden="1" x14ac:dyDescent="0.3">
      <c r="A4283" t="s">
        <v>8798</v>
      </c>
      <c r="B4283" t="s">
        <v>8799</v>
      </c>
      <c r="C4283" t="str">
        <f>IFERROR(VLOOKUP(Table1[[#This Row],[Ticker]],[1]!Table2[[Symbol]:[Industry]],2,FALSE),"-")</f>
        <v>-</v>
      </c>
      <c r="D4283" t="s">
        <v>1401</v>
      </c>
      <c r="E4283">
        <v>13.490495259999999</v>
      </c>
      <c r="F4283">
        <v>12.8</v>
      </c>
      <c r="G4283">
        <v>-11.0611797355841</v>
      </c>
      <c r="H4283">
        <v>-2.33507899607031</v>
      </c>
      <c r="I4283">
        <v>6.6036875332661698</v>
      </c>
      <c r="J4283">
        <v>-0.58417673391918201</v>
      </c>
      <c r="K4283">
        <v>13.004623696921801</v>
      </c>
      <c r="L4283">
        <v>11.842734804071201</v>
      </c>
      <c r="M4283">
        <v>46.657239958279902</v>
      </c>
      <c r="N4283">
        <v>0.70542635658914699</v>
      </c>
      <c r="O4283">
        <v>29.6875</v>
      </c>
      <c r="P4283">
        <v>61.0062893081761</v>
      </c>
      <c r="Q4283">
        <v>0.16863776572101799</v>
      </c>
    </row>
    <row r="4284" spans="1:17" hidden="1" x14ac:dyDescent="0.3">
      <c r="A4284" t="s">
        <v>8800</v>
      </c>
      <c r="B4284" t="s">
        <v>8801</v>
      </c>
      <c r="C4284" t="str">
        <f>IFERROR(VLOOKUP(Table1[[#This Row],[Ticker]],[1]!Table2[[Symbol]:[Industry]],2,FALSE),"-")</f>
        <v>-</v>
      </c>
      <c r="D4284" t="s">
        <v>627</v>
      </c>
      <c r="E4284">
        <v>13.405321056</v>
      </c>
      <c r="F4284">
        <v>26.75</v>
      </c>
      <c r="G4284">
        <v>-18.221599560033699</v>
      </c>
      <c r="H4284">
        <v>-7.7935200567438896</v>
      </c>
      <c r="I4284">
        <v>-7.1096403654670697</v>
      </c>
      <c r="J4284">
        <v>-3.97703387677632</v>
      </c>
      <c r="K4284">
        <v>26.7828065852324</v>
      </c>
      <c r="L4284">
        <v>25.486279893322202</v>
      </c>
      <c r="M4284">
        <v>49.557108818953303</v>
      </c>
      <c r="N4284">
        <v>0.62370909419449105</v>
      </c>
      <c r="O4284">
        <v>41.682242990654103</v>
      </c>
      <c r="P4284">
        <v>37.886597938144298</v>
      </c>
      <c r="Q4284">
        <v>6.1211315409942998E-2</v>
      </c>
    </row>
    <row r="4285" spans="1:17" hidden="1" x14ac:dyDescent="0.3">
      <c r="A4285" t="s">
        <v>8802</v>
      </c>
      <c r="B4285" t="s">
        <v>8803</v>
      </c>
      <c r="C4285" t="str">
        <f>IFERROR(VLOOKUP(Table1[[#This Row],[Ticker]],[1]!Table2[[Symbol]:[Industry]],2,FALSE),"-")</f>
        <v>-</v>
      </c>
      <c r="D4285" t="s">
        <v>535</v>
      </c>
      <c r="E4285">
        <v>13.344360999999999</v>
      </c>
      <c r="F4285">
        <v>4.3600000000000003</v>
      </c>
      <c r="G4285">
        <v>274.29671980273298</v>
      </c>
      <c r="H4285">
        <v>-6.3137900296585698</v>
      </c>
      <c r="I4285">
        <v>113.206797938196</v>
      </c>
      <c r="J4285">
        <v>8.8895074766071396</v>
      </c>
      <c r="K4285">
        <v>3.8285472403187999</v>
      </c>
      <c r="L4285">
        <v>2.7579278662498599</v>
      </c>
      <c r="M4285">
        <v>56.669099639647797</v>
      </c>
      <c r="N4285">
        <v>0.65120097635057494</v>
      </c>
      <c r="O4285">
        <v>23.165137614678802</v>
      </c>
      <c r="P4285">
        <v>345.35240040858002</v>
      </c>
      <c r="Q4285">
        <v>2.3067708612293999E-2</v>
      </c>
    </row>
    <row r="4286" spans="1:17" hidden="1" x14ac:dyDescent="0.3">
      <c r="A4286" t="s">
        <v>8804</v>
      </c>
      <c r="B4286" t="s">
        <v>8805</v>
      </c>
      <c r="C4286" t="str">
        <f>IFERROR(VLOOKUP(Table1[[#This Row],[Ticker]],[1]!Table2[[Symbol]:[Industry]],2,FALSE),"-")</f>
        <v>-</v>
      </c>
      <c r="D4286" t="s">
        <v>357</v>
      </c>
      <c r="E4286">
        <v>13.252549999999999</v>
      </c>
      <c r="F4286">
        <v>221.8</v>
      </c>
      <c r="G4286">
        <v>11.2574251257151</v>
      </c>
      <c r="H4286">
        <v>3.7485697840014298</v>
      </c>
      <c r="I4286">
        <v>4.0867314419049201</v>
      </c>
      <c r="J4286">
        <v>-0.58417673391918201</v>
      </c>
      <c r="K4286">
        <v>223.707106375244</v>
      </c>
      <c r="L4286">
        <v>207.18818330505101</v>
      </c>
      <c r="M4286">
        <v>60.287398283434598</v>
      </c>
      <c r="N4286">
        <v>2.28717582971607E-3</v>
      </c>
      <c r="O4286">
        <v>20.716862037871898</v>
      </c>
      <c r="P4286">
        <v>50.372881355932201</v>
      </c>
    </row>
    <row r="4287" spans="1:17" hidden="1" x14ac:dyDescent="0.3">
      <c r="A4287" t="s">
        <v>8806</v>
      </c>
      <c r="B4287" t="s">
        <v>8807</v>
      </c>
      <c r="C4287" t="str">
        <f>IFERROR(VLOOKUP(Table1[[#This Row],[Ticker]],[1]!Table2[[Symbol]:[Industry]],2,FALSE),"-")</f>
        <v>-</v>
      </c>
      <c r="D4287" t="s">
        <v>627</v>
      </c>
      <c r="E4287">
        <v>13.15681</v>
      </c>
      <c r="F4287">
        <v>34.119999999999997</v>
      </c>
      <c r="G4287">
        <v>451.23857887753798</v>
      </c>
      <c r="H4287">
        <v>74.623946906622606</v>
      </c>
      <c r="I4287">
        <v>445.05025996068599</v>
      </c>
      <c r="J4287">
        <v>7.5955840161616397</v>
      </c>
      <c r="K4287">
        <v>24.190332231037701</v>
      </c>
      <c r="L4287">
        <v>16.499341014602098</v>
      </c>
      <c r="M4287">
        <v>99.247996713474706</v>
      </c>
      <c r="N4287">
        <v>0.58230713509597898</v>
      </c>
      <c r="O4287">
        <v>0</v>
      </c>
      <c r="P4287">
        <v>556.15384615384596</v>
      </c>
      <c r="Q4287">
        <v>0.19817779888603501</v>
      </c>
    </row>
    <row r="4288" spans="1:17" hidden="1" x14ac:dyDescent="0.3">
      <c r="A4288" t="s">
        <v>8808</v>
      </c>
      <c r="B4288" t="s">
        <v>8809</v>
      </c>
      <c r="C4288" t="str">
        <f>IFERROR(VLOOKUP(Table1[[#This Row],[Ticker]],[1]!Table2[[Symbol]:[Industry]],2,FALSE),"-")</f>
        <v>-</v>
      </c>
      <c r="D4288" t="s">
        <v>535</v>
      </c>
      <c r="E4288">
        <v>13.126013159999999</v>
      </c>
      <c r="F4288">
        <v>11.72</v>
      </c>
      <c r="G4288">
        <v>-36.3853086221254</v>
      </c>
      <c r="H4288">
        <v>12.1590844280542</v>
      </c>
      <c r="I4288">
        <v>4.73392009140571</v>
      </c>
      <c r="J4288">
        <v>-1.1773970729022301</v>
      </c>
      <c r="K4288">
        <v>10.693256624891999</v>
      </c>
      <c r="L4288">
        <v>11.0032619059299</v>
      </c>
      <c r="M4288">
        <v>58.423452469469403</v>
      </c>
      <c r="N4288">
        <v>3.3372049832831001</v>
      </c>
      <c r="O4288">
        <v>32.167235494880501</v>
      </c>
      <c r="P4288">
        <v>37.8823529411764</v>
      </c>
      <c r="Q4288">
        <v>0.14184132302838501</v>
      </c>
    </row>
    <row r="4289" spans="1:17" hidden="1" x14ac:dyDescent="0.3">
      <c r="A4289" t="s">
        <v>8810</v>
      </c>
      <c r="B4289" t="s">
        <v>8811</v>
      </c>
      <c r="C4289" t="str">
        <f>IFERROR(VLOOKUP(Table1[[#This Row],[Ticker]],[1]!Table2[[Symbol]:[Industry]],2,FALSE),"-")</f>
        <v>-</v>
      </c>
      <c r="D4289" t="s">
        <v>535</v>
      </c>
      <c r="E4289">
        <v>13.1156624</v>
      </c>
      <c r="F4289">
        <v>29.34</v>
      </c>
      <c r="G4289">
        <v>19.1482882158192</v>
      </c>
      <c r="H4289">
        <v>-14.6896868509568</v>
      </c>
      <c r="I4289">
        <v>-37.158071695041897</v>
      </c>
      <c r="J4289">
        <v>-11.387180777824399</v>
      </c>
      <c r="K4289">
        <v>35.242192363229798</v>
      </c>
      <c r="L4289">
        <v>33.791707745483798</v>
      </c>
      <c r="M4289">
        <v>25.6617675866155</v>
      </c>
      <c r="N4289">
        <v>0.51190898980969901</v>
      </c>
      <c r="O4289">
        <v>77.164280845262397</v>
      </c>
      <c r="P4289">
        <v>64.093959731543606</v>
      </c>
      <c r="Q4289">
        <v>0.12809200551876401</v>
      </c>
    </row>
    <row r="4290" spans="1:17" hidden="1" x14ac:dyDescent="0.3">
      <c r="A4290" t="s">
        <v>8812</v>
      </c>
      <c r="B4290" t="s">
        <v>8813</v>
      </c>
      <c r="C4290" t="str">
        <f>IFERROR(VLOOKUP(Table1[[#This Row],[Ticker]],[1]!Table2[[Symbol]:[Industry]],2,FALSE),"-")</f>
        <v>-</v>
      </c>
      <c r="D4290" t="s">
        <v>627</v>
      </c>
      <c r="E4290">
        <v>13.104399600000001</v>
      </c>
      <c r="F4290">
        <v>31.44</v>
      </c>
      <c r="G4290">
        <v>98.792556990522797</v>
      </c>
      <c r="H4290">
        <v>38.007297090332798</v>
      </c>
      <c r="I4290">
        <v>67.705839862179303</v>
      </c>
      <c r="J4290">
        <v>5.4335223811250604</v>
      </c>
      <c r="K4290">
        <v>22.716522541317499</v>
      </c>
      <c r="L4290">
        <v>19.384291123713101</v>
      </c>
      <c r="M4290">
        <v>73.685215563685404</v>
      </c>
      <c r="N4290">
        <v>1.0511683111319901</v>
      </c>
      <c r="O4290">
        <v>0</v>
      </c>
      <c r="P4290">
        <v>138.90577507598701</v>
      </c>
      <c r="Q4290">
        <v>2.1254663898857998E-2</v>
      </c>
    </row>
    <row r="4291" spans="1:17" hidden="1" x14ac:dyDescent="0.3">
      <c r="A4291" t="s">
        <v>8814</v>
      </c>
      <c r="B4291" t="s">
        <v>8815</v>
      </c>
      <c r="C4291" t="str">
        <f>IFERROR(VLOOKUP(Table1[[#This Row],[Ticker]],[1]!Table2[[Symbol]:[Industry]],2,FALSE),"-")</f>
        <v>-</v>
      </c>
      <c r="D4291" t="s">
        <v>741</v>
      </c>
      <c r="E4291">
        <v>13.10207943</v>
      </c>
      <c r="F4291">
        <v>124.12</v>
      </c>
      <c r="G4291">
        <v>17.213671636451799</v>
      </c>
      <c r="H4291">
        <v>1.4237739614550999</v>
      </c>
      <c r="I4291">
        <v>10.6810577042641</v>
      </c>
      <c r="J4291">
        <v>-0.989002254119975</v>
      </c>
      <c r="K4291">
        <v>118.906008410806</v>
      </c>
      <c r="L4291">
        <v>106.897385527654</v>
      </c>
      <c r="M4291">
        <v>34.201172078942697</v>
      </c>
      <c r="N4291">
        <v>0.46124946464359801</v>
      </c>
      <c r="O4291">
        <v>0.33838221076378699</v>
      </c>
      <c r="P4291">
        <v>48.362419316280203</v>
      </c>
    </row>
    <row r="4292" spans="1:17" hidden="1" x14ac:dyDescent="0.3">
      <c r="A4292" t="s">
        <v>8816</v>
      </c>
      <c r="B4292" t="s">
        <v>8817</v>
      </c>
      <c r="C4292" t="str">
        <f>IFERROR(VLOOKUP(Table1[[#This Row],[Ticker]],[1]!Table2[[Symbol]:[Industry]],2,FALSE),"-")</f>
        <v>-</v>
      </c>
      <c r="D4292" t="s">
        <v>118</v>
      </c>
      <c r="E4292">
        <v>13.060374884345199</v>
      </c>
      <c r="F4292">
        <v>99.6</v>
      </c>
      <c r="G4292">
        <v>-5.5931859894901201</v>
      </c>
      <c r="H4292">
        <v>-1.87035303188851</v>
      </c>
      <c r="I4292">
        <v>-12.2495918825592</v>
      </c>
      <c r="J4292">
        <v>1.0670674632677399</v>
      </c>
      <c r="K4292">
        <v>88.622837348358701</v>
      </c>
      <c r="L4292">
        <v>75.642478964540601</v>
      </c>
      <c r="M4292">
        <v>75.835066412166697</v>
      </c>
      <c r="N4292">
        <v>1</v>
      </c>
      <c r="Q4292">
        <v>-4.6725400847372998E-2</v>
      </c>
    </row>
    <row r="4293" spans="1:17" hidden="1" x14ac:dyDescent="0.3">
      <c r="A4293" t="s">
        <v>8818</v>
      </c>
      <c r="B4293" t="s">
        <v>8819</v>
      </c>
      <c r="C4293" t="str">
        <f>IFERROR(VLOOKUP(Table1[[#This Row],[Ticker]],[1]!Table2[[Symbol]:[Industry]],2,FALSE),"-")</f>
        <v>-</v>
      </c>
      <c r="D4293" t="s">
        <v>627</v>
      </c>
      <c r="E4293">
        <v>13.05479858</v>
      </c>
      <c r="F4293">
        <v>14.85</v>
      </c>
      <c r="G4293">
        <v>7.2050021440927896</v>
      </c>
      <c r="H4293">
        <v>-5.5027454835321903</v>
      </c>
      <c r="I4293">
        <v>-26.6279296195769</v>
      </c>
      <c r="J4293">
        <v>-12.459176733919101</v>
      </c>
      <c r="K4293">
        <v>14.5168850231309</v>
      </c>
      <c r="L4293">
        <v>13.8470345413737</v>
      </c>
      <c r="M4293">
        <v>50.745693537925497</v>
      </c>
      <c r="N4293">
        <v>0.87951088233753105</v>
      </c>
      <c r="O4293">
        <v>48.484848484848399</v>
      </c>
      <c r="Q4293">
        <v>7.8809629157816002E-2</v>
      </c>
    </row>
    <row r="4294" spans="1:17" hidden="1" x14ac:dyDescent="0.3">
      <c r="A4294" t="s">
        <v>8820</v>
      </c>
      <c r="B4294" t="s">
        <v>8821</v>
      </c>
      <c r="C4294" t="str">
        <f>IFERROR(VLOOKUP(Table1[[#This Row],[Ticker]],[1]!Table2[[Symbol]:[Industry]],2,FALSE),"-")</f>
        <v>-</v>
      </c>
      <c r="D4294" t="s">
        <v>950</v>
      </c>
      <c r="E4294">
        <v>13.034112</v>
      </c>
      <c r="F4294">
        <v>0.82</v>
      </c>
      <c r="G4294">
        <v>20.057379124910099</v>
      </c>
      <c r="H4294">
        <v>-10.7371827289133</v>
      </c>
      <c r="I4294">
        <v>-17.1172426992919</v>
      </c>
      <c r="J4294">
        <v>-0.58417673391918201</v>
      </c>
      <c r="K4294">
        <v>0.858566224913757</v>
      </c>
      <c r="L4294">
        <v>0.79608645493592101</v>
      </c>
      <c r="M4294">
        <v>47.769287868117701</v>
      </c>
      <c r="N4294">
        <v>0.46630791942473399</v>
      </c>
      <c r="O4294">
        <v>60.975609756097498</v>
      </c>
      <c r="P4294">
        <v>57.692307692307601</v>
      </c>
      <c r="Q4294">
        <v>1.3022571870435999E-2</v>
      </c>
    </row>
    <row r="4295" spans="1:17" hidden="1" x14ac:dyDescent="0.3">
      <c r="A4295" t="s">
        <v>8822</v>
      </c>
      <c r="B4295" t="s">
        <v>8767</v>
      </c>
      <c r="C4295" t="str">
        <f>IFERROR(VLOOKUP(Table1[[#This Row],[Ticker]],[1]!Table2[[Symbol]:[Industry]],2,FALSE),"-")</f>
        <v>-</v>
      </c>
      <c r="D4295" t="s">
        <v>3576</v>
      </c>
      <c r="E4295">
        <v>13.02159</v>
      </c>
      <c r="F4295">
        <v>19.53</v>
      </c>
      <c r="G4295">
        <v>83.480071775023902</v>
      </c>
      <c r="H4295">
        <v>-1.3412460652471601</v>
      </c>
      <c r="I4295">
        <v>2.9594520062993199</v>
      </c>
      <c r="J4295">
        <v>-12.391405649581801</v>
      </c>
      <c r="K4295">
        <v>18.4983746877495</v>
      </c>
      <c r="L4295">
        <v>16.968930801665199</v>
      </c>
      <c r="M4295">
        <v>44.275473986489203</v>
      </c>
      <c r="N4295">
        <v>4.35927657782275</v>
      </c>
      <c r="O4295">
        <v>20.839733742959499</v>
      </c>
      <c r="P4295">
        <v>119.438202247191</v>
      </c>
      <c r="Q4295">
        <v>6.2716879156638997E-2</v>
      </c>
    </row>
    <row r="4296" spans="1:17" hidden="1" x14ac:dyDescent="0.3">
      <c r="A4296" t="s">
        <v>8823</v>
      </c>
      <c r="B4296" t="s">
        <v>8824</v>
      </c>
      <c r="C4296" t="str">
        <f>IFERROR(VLOOKUP(Table1[[#This Row],[Ticker]],[1]!Table2[[Symbol]:[Industry]],2,FALSE),"-")</f>
        <v>-</v>
      </c>
      <c r="D4296" t="s">
        <v>5327</v>
      </c>
      <c r="E4296">
        <v>12.99179925</v>
      </c>
      <c r="F4296">
        <v>28.35</v>
      </c>
      <c r="G4296">
        <v>-50.3272556739389</v>
      </c>
      <c r="H4296">
        <v>-7.4585789797213602</v>
      </c>
      <c r="I4296">
        <v>-12.8175737574519</v>
      </c>
      <c r="J4296">
        <v>-4.4816126313550804</v>
      </c>
      <c r="K4296">
        <v>28.973996953805099</v>
      </c>
      <c r="L4296">
        <v>30.619754940716199</v>
      </c>
      <c r="M4296">
        <v>43.190890444818798</v>
      </c>
      <c r="N4296">
        <v>1.8281765497623601</v>
      </c>
      <c r="O4296">
        <v>36.437389770723101</v>
      </c>
      <c r="P4296">
        <v>25.720620842572</v>
      </c>
      <c r="Q4296">
        <v>-7.3547184492099996E-3</v>
      </c>
    </row>
    <row r="4297" spans="1:17" hidden="1" x14ac:dyDescent="0.3">
      <c r="A4297" t="s">
        <v>8825</v>
      </c>
      <c r="B4297" t="s">
        <v>8826</v>
      </c>
      <c r="C4297" t="str">
        <f>IFERROR(VLOOKUP(Table1[[#This Row],[Ticker]],[1]!Table2[[Symbol]:[Industry]],2,FALSE),"-")</f>
        <v>-</v>
      </c>
      <c r="D4297" t="s">
        <v>410</v>
      </c>
      <c r="E4297">
        <v>12.989545008</v>
      </c>
      <c r="F4297">
        <v>3.24</v>
      </c>
      <c r="G4297">
        <v>-98.467492230149801</v>
      </c>
      <c r="H4297">
        <v>-9.4086605048687293</v>
      </c>
      <c r="I4297">
        <v>-74.348432849770703</v>
      </c>
      <c r="J4297">
        <v>10.926614632987301</v>
      </c>
      <c r="K4297">
        <v>3.9911235427799001</v>
      </c>
      <c r="L4297">
        <v>8.2879056530641098</v>
      </c>
      <c r="M4297">
        <v>39.616924811755297</v>
      </c>
      <c r="N4297">
        <v>0.77116273026050097</v>
      </c>
      <c r="O4297">
        <v>332.09876543209799</v>
      </c>
      <c r="P4297">
        <v>19.557195571955699</v>
      </c>
      <c r="Q4297">
        <v>-0.208954285814373</v>
      </c>
    </row>
    <row r="4298" spans="1:17" hidden="1" x14ac:dyDescent="0.3">
      <c r="A4298" t="s">
        <v>8827</v>
      </c>
      <c r="B4298" t="s">
        <v>8828</v>
      </c>
      <c r="C4298" t="str">
        <f>IFERROR(VLOOKUP(Table1[[#This Row],[Ticker]],[1]!Table2[[Symbol]:[Industry]],2,FALSE),"-")</f>
        <v>-</v>
      </c>
      <c r="D4298" t="s">
        <v>276</v>
      </c>
      <c r="E4298">
        <v>12.9510405</v>
      </c>
      <c r="F4298">
        <v>23.71</v>
      </c>
      <c r="G4298">
        <v>-16.982490268456399</v>
      </c>
      <c r="H4298">
        <v>-0.25858495013795602</v>
      </c>
      <c r="I4298">
        <v>-24.9753050008452</v>
      </c>
      <c r="J4298">
        <v>-1.01895934261484</v>
      </c>
      <c r="K4298">
        <v>22.7267720338915</v>
      </c>
      <c r="L4298">
        <v>23.509178719138799</v>
      </c>
      <c r="M4298">
        <v>62.6773290160736</v>
      </c>
      <c r="N4298">
        <v>1.09842111606604</v>
      </c>
      <c r="O4298">
        <v>85.575706452973407</v>
      </c>
      <c r="P4298">
        <v>48.1875</v>
      </c>
      <c r="Q4298">
        <v>3.9380305149064002E-2</v>
      </c>
    </row>
    <row r="4299" spans="1:17" hidden="1" x14ac:dyDescent="0.3">
      <c r="A4299" t="s">
        <v>8829</v>
      </c>
      <c r="B4299" t="s">
        <v>8830</v>
      </c>
      <c r="C4299" t="str">
        <f>IFERROR(VLOOKUP(Table1[[#This Row],[Ticker]],[1]!Table2[[Symbol]:[Industry]],2,FALSE),"-")</f>
        <v>-</v>
      </c>
      <c r="D4299" t="s">
        <v>535</v>
      </c>
      <c r="E4299">
        <v>12.95</v>
      </c>
      <c r="F4299">
        <v>23.38</v>
      </c>
      <c r="G4299">
        <v>50.1235581566064</v>
      </c>
      <c r="H4299">
        <v>-18.067309997690899</v>
      </c>
      <c r="I4299">
        <v>85.669513311744595</v>
      </c>
      <c r="J4299">
        <v>-4.8254218701059504</v>
      </c>
      <c r="K4299">
        <v>25.3381686365387</v>
      </c>
      <c r="L4299">
        <v>18.8482001779835</v>
      </c>
      <c r="M4299">
        <v>41.055697654784296</v>
      </c>
      <c r="N4299">
        <v>0.76589742151890805</v>
      </c>
      <c r="O4299">
        <v>30.624465355004201</v>
      </c>
      <c r="P4299">
        <v>204.427083333333</v>
      </c>
      <c r="Q4299">
        <v>0.15741218743916099</v>
      </c>
    </row>
    <row r="4300" spans="1:17" hidden="1" x14ac:dyDescent="0.3">
      <c r="A4300" t="s">
        <v>8831</v>
      </c>
      <c r="B4300" t="s">
        <v>8832</v>
      </c>
      <c r="C4300" t="str">
        <f>IFERROR(VLOOKUP(Table1[[#This Row],[Ticker]],[1]!Table2[[Symbol]:[Industry]],2,FALSE),"-")</f>
        <v>-</v>
      </c>
      <c r="D4300" t="s">
        <v>1210</v>
      </c>
      <c r="E4300">
        <v>12.917513</v>
      </c>
      <c r="F4300">
        <v>6.59</v>
      </c>
      <c r="G4300">
        <v>67.682887944448794</v>
      </c>
      <c r="H4300">
        <v>-1.15857236290139</v>
      </c>
      <c r="I4300">
        <v>29.254350198932499</v>
      </c>
      <c r="J4300">
        <v>2.64162971769372</v>
      </c>
      <c r="K4300">
        <v>6.2122184572180901</v>
      </c>
      <c r="L4300">
        <v>5.5711380029915398</v>
      </c>
      <c r="M4300">
        <v>77.742635150093705</v>
      </c>
      <c r="N4300">
        <v>0.33893397166050698</v>
      </c>
      <c r="O4300">
        <v>22.913505311077301</v>
      </c>
      <c r="Q4300">
        <v>7.1542532373321005E-2</v>
      </c>
    </row>
    <row r="4301" spans="1:17" hidden="1" x14ac:dyDescent="0.3">
      <c r="A4301" t="s">
        <v>8833</v>
      </c>
      <c r="B4301" t="s">
        <v>8834</v>
      </c>
      <c r="C4301" t="str">
        <f>IFERROR(VLOOKUP(Table1[[#This Row],[Ticker]],[1]!Table2[[Symbol]:[Industry]],2,FALSE),"-")</f>
        <v>-</v>
      </c>
      <c r="D4301" t="s">
        <v>127</v>
      </c>
      <c r="E4301">
        <v>12.904876529999999</v>
      </c>
      <c r="F4301">
        <v>37.450000000000003</v>
      </c>
      <c r="G4301">
        <v>-21.325735890646602</v>
      </c>
      <c r="H4301">
        <v>-4.96039071358922</v>
      </c>
      <c r="I4301">
        <v>-16.440438882953199</v>
      </c>
      <c r="J4301">
        <v>-9.4511718078108107</v>
      </c>
      <c r="K4301">
        <v>38.285531769224498</v>
      </c>
      <c r="L4301">
        <v>37.949334537879302</v>
      </c>
      <c r="M4301">
        <v>58.0727656844618</v>
      </c>
      <c r="N4301">
        <v>0.59559392170729697</v>
      </c>
      <c r="O4301">
        <v>35.647530040053297</v>
      </c>
      <c r="P4301">
        <v>16.6666666666666</v>
      </c>
      <c r="Q4301">
        <v>3.0525563382740002E-2</v>
      </c>
    </row>
    <row r="4302" spans="1:17" hidden="1" x14ac:dyDescent="0.3">
      <c r="A4302" t="s">
        <v>8835</v>
      </c>
      <c r="B4302" t="s">
        <v>8836</v>
      </c>
      <c r="C4302" t="str">
        <f>IFERROR(VLOOKUP(Table1[[#This Row],[Ticker]],[1]!Table2[[Symbol]:[Industry]],2,FALSE),"-")</f>
        <v>-</v>
      </c>
      <c r="D4302" t="s">
        <v>627</v>
      </c>
      <c r="E4302">
        <v>12.894663</v>
      </c>
      <c r="F4302">
        <v>22.07</v>
      </c>
      <c r="G4302">
        <v>6.1165006524946399</v>
      </c>
      <c r="H4302">
        <v>-14.190083632567401</v>
      </c>
      <c r="I4302">
        <v>-13.895289377107</v>
      </c>
      <c r="J4302">
        <v>-7.6978316807711904</v>
      </c>
      <c r="K4302">
        <v>29.213022247163899</v>
      </c>
      <c r="L4302">
        <v>30.2524180510867</v>
      </c>
      <c r="M4302">
        <v>46.6416537281834</v>
      </c>
      <c r="N4302">
        <v>1.7360879105778599</v>
      </c>
      <c r="O4302">
        <v>201.54055278658799</v>
      </c>
      <c r="P4302">
        <v>66.566037735848994</v>
      </c>
      <c r="Q4302">
        <v>0.13053741536918101</v>
      </c>
    </row>
    <row r="4303" spans="1:17" hidden="1" x14ac:dyDescent="0.3">
      <c r="A4303" t="s">
        <v>8837</v>
      </c>
      <c r="B4303" t="s">
        <v>8838</v>
      </c>
      <c r="C4303" t="str">
        <f>IFERROR(VLOOKUP(Table1[[#This Row],[Ticker]],[1]!Table2[[Symbol]:[Industry]],2,FALSE),"-")</f>
        <v>-</v>
      </c>
      <c r="E4303">
        <v>12.884305700000001</v>
      </c>
      <c r="F4303">
        <v>24.43</v>
      </c>
      <c r="G4303">
        <v>218.47713859730101</v>
      </c>
      <c r="H4303">
        <v>-5.3281610853933898</v>
      </c>
      <c r="I4303">
        <v>-15.866633487083799</v>
      </c>
      <c r="J4303">
        <v>10.1393374779671</v>
      </c>
      <c r="K4303">
        <v>25.821623047416502</v>
      </c>
      <c r="L4303">
        <v>21.990406902442398</v>
      </c>
      <c r="M4303">
        <v>47.096557615742803</v>
      </c>
      <c r="N4303">
        <v>1.4068740172723899</v>
      </c>
      <c r="O4303">
        <v>54.318460908718698</v>
      </c>
      <c r="P4303">
        <v>327.84588441330999</v>
      </c>
    </row>
    <row r="4304" spans="1:17" hidden="1" x14ac:dyDescent="0.3">
      <c r="A4304" t="s">
        <v>8839</v>
      </c>
      <c r="B4304" t="s">
        <v>8840</v>
      </c>
      <c r="C4304" t="str">
        <f>IFERROR(VLOOKUP(Table1[[#This Row],[Ticker]],[1]!Table2[[Symbol]:[Industry]],2,FALSE),"-")</f>
        <v>-</v>
      </c>
      <c r="D4304" t="s">
        <v>1607</v>
      </c>
      <c r="E4304">
        <v>12.8733714</v>
      </c>
      <c r="F4304">
        <v>36.619999999999997</v>
      </c>
      <c r="G4304">
        <v>179.21562828315899</v>
      </c>
      <c r="H4304">
        <v>12.019270928014199</v>
      </c>
      <c r="I4304">
        <v>-22.821037068936999</v>
      </c>
      <c r="J4304">
        <v>11.6086693002954</v>
      </c>
      <c r="K4304">
        <v>31.706324994290799</v>
      </c>
      <c r="M4304">
        <v>78.205403504204597</v>
      </c>
      <c r="N4304">
        <v>4.5741293191344896</v>
      </c>
      <c r="O4304">
        <v>20.671764063353301</v>
      </c>
      <c r="P4304">
        <v>223.498233215547</v>
      </c>
    </row>
    <row r="4305" spans="1:17" hidden="1" x14ac:dyDescent="0.3">
      <c r="A4305" t="s">
        <v>8841</v>
      </c>
      <c r="B4305" t="s">
        <v>8842</v>
      </c>
      <c r="C4305" t="str">
        <f>IFERROR(VLOOKUP(Table1[[#This Row],[Ticker]],[1]!Table2[[Symbol]:[Industry]],2,FALSE),"-")</f>
        <v>-</v>
      </c>
      <c r="D4305" t="s">
        <v>627</v>
      </c>
      <c r="E4305">
        <v>12.8626554</v>
      </c>
      <c r="F4305">
        <v>0.76</v>
      </c>
      <c r="G4305">
        <v>-94.488075420544405</v>
      </c>
      <c r="H4305">
        <v>-17.062253007471998</v>
      </c>
      <c r="I4305">
        <v>-54.0045414470558</v>
      </c>
      <c r="J4305">
        <v>6.7687644425513902</v>
      </c>
      <c r="K4305">
        <v>0.97298448278327698</v>
      </c>
      <c r="L4305">
        <v>1.5674973385779101</v>
      </c>
      <c r="M4305">
        <v>0.64716778106418404</v>
      </c>
      <c r="N4305">
        <v>0.99017892024268295</v>
      </c>
      <c r="O4305">
        <v>196.052631578947</v>
      </c>
      <c r="P4305">
        <v>16.923076923076898</v>
      </c>
      <c r="Q4305">
        <v>-0.103581871537092</v>
      </c>
    </row>
    <row r="4306" spans="1:17" hidden="1" x14ac:dyDescent="0.3">
      <c r="A4306" t="s">
        <v>8843</v>
      </c>
      <c r="B4306" t="s">
        <v>8844</v>
      </c>
      <c r="C4306" t="str">
        <f>IFERROR(VLOOKUP(Table1[[#This Row],[Ticker]],[1]!Table2[[Symbol]:[Industry]],2,FALSE),"-")</f>
        <v>-</v>
      </c>
      <c r="D4306" t="s">
        <v>365</v>
      </c>
      <c r="E4306">
        <v>12.859378</v>
      </c>
      <c r="F4306">
        <v>2.2999999999999998</v>
      </c>
      <c r="G4306">
        <v>5.4693940106092302</v>
      </c>
      <c r="H4306">
        <v>12.7599084152366</v>
      </c>
      <c r="I4306">
        <v>-11.1444940055106</v>
      </c>
      <c r="J4306">
        <v>-7.3570851004530402</v>
      </c>
      <c r="K4306">
        <v>2.3534282346136699</v>
      </c>
      <c r="L4306">
        <v>2.2898753694076399</v>
      </c>
      <c r="M4306">
        <v>45.779933360520801</v>
      </c>
      <c r="N4306">
        <v>0.86916141837651795</v>
      </c>
      <c r="O4306">
        <v>57.826086956521699</v>
      </c>
      <c r="P4306">
        <v>41.975308641975197</v>
      </c>
    </row>
    <row r="4307" spans="1:17" hidden="1" x14ac:dyDescent="0.3">
      <c r="A4307" t="s">
        <v>8845</v>
      </c>
      <c r="B4307" t="s">
        <v>8846</v>
      </c>
      <c r="C4307" t="str">
        <f>IFERROR(VLOOKUP(Table1[[#This Row],[Ticker]],[1]!Table2[[Symbol]:[Industry]],2,FALSE),"-")</f>
        <v>-</v>
      </c>
      <c r="D4307" t="s">
        <v>127</v>
      </c>
      <c r="E4307">
        <v>12.819495</v>
      </c>
      <c r="F4307">
        <v>3.87</v>
      </c>
      <c r="G4307">
        <v>59.0047475459628</v>
      </c>
      <c r="H4307">
        <v>4.32105603504748</v>
      </c>
      <c r="I4307">
        <v>65.874933916290502</v>
      </c>
      <c r="J4307">
        <v>-3.0841767339191799</v>
      </c>
      <c r="K4307">
        <v>3.8117520550658801</v>
      </c>
      <c r="L4307">
        <v>3.1376117820428502</v>
      </c>
      <c r="M4307">
        <v>46.9457656062946</v>
      </c>
      <c r="N4307">
        <v>0.64688318460462801</v>
      </c>
      <c r="O4307">
        <v>28.9405684754521</v>
      </c>
      <c r="P4307">
        <v>109.18918918918899</v>
      </c>
      <c r="Q4307">
        <v>-2.9350204083485001E-2</v>
      </c>
    </row>
    <row r="4308" spans="1:17" hidden="1" x14ac:dyDescent="0.3">
      <c r="A4308" t="s">
        <v>8847</v>
      </c>
      <c r="B4308" t="s">
        <v>8848</v>
      </c>
      <c r="C4308" t="str">
        <f>IFERROR(VLOOKUP(Table1[[#This Row],[Ticker]],[1]!Table2[[Symbol]:[Industry]],2,FALSE),"-")</f>
        <v>-</v>
      </c>
      <c r="D4308" t="s">
        <v>627</v>
      </c>
      <c r="E4308">
        <v>12.8086923539507</v>
      </c>
      <c r="F4308">
        <v>31.5</v>
      </c>
      <c r="G4308">
        <v>-30.902688844503601</v>
      </c>
      <c r="H4308">
        <v>-6.4914284831591003</v>
      </c>
      <c r="I4308">
        <v>-19.819021085064801</v>
      </c>
      <c r="K4308">
        <v>68.019953763615703</v>
      </c>
      <c r="M4308">
        <v>1.6190693955E-5</v>
      </c>
      <c r="N4308">
        <v>0.25</v>
      </c>
      <c r="O4308">
        <v>17.7777777777777</v>
      </c>
      <c r="P4308">
        <v>0</v>
      </c>
    </row>
    <row r="4309" spans="1:17" hidden="1" x14ac:dyDescent="0.3">
      <c r="A4309" t="s">
        <v>8849</v>
      </c>
      <c r="B4309" t="s">
        <v>8850</v>
      </c>
      <c r="C4309" t="str">
        <f>IFERROR(VLOOKUP(Table1[[#This Row],[Ticker]],[1]!Table2[[Symbol]:[Industry]],2,FALSE),"-")</f>
        <v>-</v>
      </c>
      <c r="D4309" t="s">
        <v>741</v>
      </c>
      <c r="E4309">
        <v>12.801381996</v>
      </c>
      <c r="F4309">
        <v>259.77999999999997</v>
      </c>
      <c r="G4309">
        <v>1.7655234552789201</v>
      </c>
      <c r="H4309">
        <v>1.70526309342074</v>
      </c>
      <c r="I4309">
        <v>1.0146120361899</v>
      </c>
      <c r="J4309">
        <v>0.31703913058767103</v>
      </c>
      <c r="K4309">
        <v>251.88973640005699</v>
      </c>
      <c r="L4309">
        <v>233.27637202102301</v>
      </c>
      <c r="M4309">
        <v>61.795021026026802</v>
      </c>
      <c r="N4309">
        <v>0.35497598446544898</v>
      </c>
      <c r="O4309">
        <v>2.0093925629378799</v>
      </c>
      <c r="P4309">
        <v>34.768624195891199</v>
      </c>
    </row>
    <row r="4310" spans="1:17" hidden="1" x14ac:dyDescent="0.3">
      <c r="A4310" t="s">
        <v>8851</v>
      </c>
      <c r="B4310" t="s">
        <v>8852</v>
      </c>
      <c r="C4310" t="str">
        <f>IFERROR(VLOOKUP(Table1[[#This Row],[Ticker]],[1]!Table2[[Symbol]:[Industry]],2,FALSE),"-")</f>
        <v>-</v>
      </c>
      <c r="D4310" t="s">
        <v>950</v>
      </c>
      <c r="E4310">
        <v>12.8</v>
      </c>
      <c r="F4310">
        <v>6.3</v>
      </c>
      <c r="G4310">
        <v>-26.7608026932716</v>
      </c>
      <c r="H4310">
        <v>-0.85563125857682898</v>
      </c>
      <c r="I4310">
        <v>-15.988285115332401</v>
      </c>
      <c r="J4310">
        <v>2.1056966838023299</v>
      </c>
      <c r="K4310">
        <v>6.2752662229705702</v>
      </c>
      <c r="L4310">
        <v>6.5012551609606701</v>
      </c>
      <c r="M4310">
        <v>55.172372291283303</v>
      </c>
      <c r="N4310">
        <v>0.95577603146161805</v>
      </c>
      <c r="O4310">
        <v>41.269841269841201</v>
      </c>
      <c r="P4310">
        <v>23.046875</v>
      </c>
      <c r="Q4310">
        <v>8.5403836300924005E-2</v>
      </c>
    </row>
    <row r="4311" spans="1:17" hidden="1" x14ac:dyDescent="0.3">
      <c r="A4311" t="s">
        <v>8853</v>
      </c>
      <c r="B4311" t="s">
        <v>8854</v>
      </c>
      <c r="C4311" t="str">
        <f>IFERROR(VLOOKUP(Table1[[#This Row],[Ticker]],[1]!Table2[[Symbol]:[Industry]],2,FALSE),"-")</f>
        <v>-</v>
      </c>
      <c r="D4311" t="s">
        <v>535</v>
      </c>
      <c r="E4311">
        <v>12.7905129</v>
      </c>
      <c r="F4311">
        <v>45.98</v>
      </c>
      <c r="G4311">
        <v>352.43243862038798</v>
      </c>
      <c r="H4311">
        <v>-12.985197552747</v>
      </c>
      <c r="I4311">
        <v>59.937369660209498</v>
      </c>
      <c r="J4311">
        <v>4.1777280279855802</v>
      </c>
      <c r="K4311">
        <v>46.356733637754701</v>
      </c>
      <c r="L4311">
        <v>33.973108129954497</v>
      </c>
      <c r="M4311">
        <v>28.733338587957199</v>
      </c>
      <c r="N4311">
        <v>0.98417357321673105</v>
      </c>
      <c r="O4311">
        <v>31.600695954762902</v>
      </c>
      <c r="P4311">
        <v>478.36477987421301</v>
      </c>
      <c r="Q4311">
        <v>0.14331086440981999</v>
      </c>
    </row>
    <row r="4312" spans="1:17" hidden="1" x14ac:dyDescent="0.3">
      <c r="A4312" t="s">
        <v>8855</v>
      </c>
      <c r="B4312" t="s">
        <v>8856</v>
      </c>
      <c r="C4312" t="str">
        <f>IFERROR(VLOOKUP(Table1[[#This Row],[Ticker]],[1]!Table2[[Symbol]:[Industry]],2,FALSE),"-")</f>
        <v>-</v>
      </c>
      <c r="D4312" t="s">
        <v>1607</v>
      </c>
      <c r="E4312">
        <v>12.790127419999999</v>
      </c>
      <c r="F4312">
        <v>11.91</v>
      </c>
      <c r="G4312">
        <v>188.56647003400099</v>
      </c>
      <c r="H4312">
        <v>39.1402126030274</v>
      </c>
      <c r="I4312">
        <v>43.220194601209599</v>
      </c>
      <c r="J4312">
        <v>-8.4484789698482601</v>
      </c>
      <c r="K4312">
        <v>10.5166321927419</v>
      </c>
      <c r="L4312">
        <v>8.5078421793602601</v>
      </c>
      <c r="M4312">
        <v>63.706866910689001</v>
      </c>
      <c r="N4312">
        <v>0.86109861027744095</v>
      </c>
      <c r="O4312">
        <v>11.1670864819479</v>
      </c>
      <c r="Q4312">
        <v>0.11071018442078399</v>
      </c>
    </row>
    <row r="4313" spans="1:17" hidden="1" x14ac:dyDescent="0.3">
      <c r="A4313" t="s">
        <v>8857</v>
      </c>
      <c r="B4313" t="s">
        <v>8858</v>
      </c>
      <c r="C4313" t="str">
        <f>IFERROR(VLOOKUP(Table1[[#This Row],[Ticker]],[1]!Table2[[Symbol]:[Industry]],2,FALSE),"-")</f>
        <v>-</v>
      </c>
      <c r="D4313" t="s">
        <v>741</v>
      </c>
      <c r="E4313">
        <v>12.781170502</v>
      </c>
      <c r="F4313">
        <v>26.07</v>
      </c>
      <c r="G4313">
        <v>-17.988677557258399</v>
      </c>
      <c r="H4313">
        <v>0.27106223499088999</v>
      </c>
      <c r="I4313">
        <v>-3.2952256372374999</v>
      </c>
      <c r="J4313">
        <v>0.49274634300389902</v>
      </c>
      <c r="K4313">
        <v>25.724537766552</v>
      </c>
      <c r="L4313">
        <v>24.668406523869201</v>
      </c>
      <c r="N4313">
        <v>0.94918815242519505</v>
      </c>
      <c r="O4313">
        <v>9.2059838895281807</v>
      </c>
      <c r="P4313">
        <v>18.2312925170067</v>
      </c>
    </row>
    <row r="4314" spans="1:17" hidden="1" x14ac:dyDescent="0.3">
      <c r="A4314" t="s">
        <v>8859</v>
      </c>
      <c r="B4314" t="s">
        <v>8860</v>
      </c>
      <c r="C4314" t="str">
        <f>IFERROR(VLOOKUP(Table1[[#This Row],[Ticker]],[1]!Table2[[Symbol]:[Industry]],2,FALSE),"-")</f>
        <v>-</v>
      </c>
      <c r="D4314" t="s">
        <v>138</v>
      </c>
      <c r="E4314">
        <v>12.749143399999999</v>
      </c>
      <c r="F4314">
        <v>18.25</v>
      </c>
      <c r="G4314">
        <v>-29.033529965998898</v>
      </c>
      <c r="H4314">
        <v>-1.94597393770455</v>
      </c>
      <c r="I4314">
        <v>-12.4660799085942</v>
      </c>
      <c r="J4314">
        <v>-0.58417673391918201</v>
      </c>
      <c r="K4314">
        <v>18.249999771338999</v>
      </c>
      <c r="L4314">
        <v>18.237033827484002</v>
      </c>
      <c r="M4314">
        <v>100</v>
      </c>
      <c r="O4314">
        <v>0</v>
      </c>
      <c r="P4314">
        <v>0</v>
      </c>
    </row>
    <row r="4315" spans="1:17" hidden="1" x14ac:dyDescent="0.3">
      <c r="A4315" t="s">
        <v>8861</v>
      </c>
      <c r="B4315" t="s">
        <v>8862</v>
      </c>
      <c r="C4315" t="str">
        <f>IFERROR(VLOOKUP(Table1[[#This Row],[Ticker]],[1]!Table2[[Symbol]:[Industry]],2,FALSE),"-")</f>
        <v>-</v>
      </c>
      <c r="D4315" t="s">
        <v>51</v>
      </c>
      <c r="E4315">
        <v>12.730365000000001</v>
      </c>
      <c r="F4315">
        <v>5.61</v>
      </c>
      <c r="G4315">
        <v>11.567973793399499</v>
      </c>
      <c r="H4315">
        <v>-6.9739068985984201</v>
      </c>
      <c r="I4315">
        <v>-14.7308882709636</v>
      </c>
      <c r="J4315">
        <v>-5.2570739301808604</v>
      </c>
      <c r="K4315">
        <v>4.9826192305882397</v>
      </c>
      <c r="L4315">
        <v>4.9052104957376503</v>
      </c>
      <c r="M4315">
        <v>43.064657989960502</v>
      </c>
      <c r="N4315">
        <v>0.43771043771043699</v>
      </c>
      <c r="O4315">
        <v>23.885918003564999</v>
      </c>
      <c r="P4315">
        <v>62.138728323699397</v>
      </c>
      <c r="Q4315">
        <v>5.5187992752947002E-2</v>
      </c>
    </row>
    <row r="4316" spans="1:17" hidden="1" x14ac:dyDescent="0.3">
      <c r="A4316" t="s">
        <v>8863</v>
      </c>
      <c r="B4316" t="s">
        <v>8864</v>
      </c>
      <c r="C4316" t="str">
        <f>IFERROR(VLOOKUP(Table1[[#This Row],[Ticker]],[1]!Table2[[Symbol]:[Industry]],2,FALSE),"-")</f>
        <v>-</v>
      </c>
      <c r="E4316">
        <v>12.7241613</v>
      </c>
      <c r="F4316">
        <v>33</v>
      </c>
      <c r="G4316">
        <v>-16.826797562054701</v>
      </c>
      <c r="H4316">
        <v>-11.520442022810901</v>
      </c>
      <c r="I4316">
        <v>-8.1677233978484001</v>
      </c>
      <c r="J4316">
        <v>-8.4432553247050794</v>
      </c>
      <c r="K4316">
        <v>34.3630153651604</v>
      </c>
      <c r="L4316">
        <v>32.560432237022901</v>
      </c>
      <c r="M4316">
        <v>42.090881316418098</v>
      </c>
      <c r="N4316">
        <v>0.36334179488700302</v>
      </c>
      <c r="O4316">
        <v>44.757575757575701</v>
      </c>
      <c r="P4316">
        <v>36.476426799007399</v>
      </c>
      <c r="Q4316">
        <v>-1.4900696149631999E-2</v>
      </c>
    </row>
    <row r="4317" spans="1:17" hidden="1" x14ac:dyDescent="0.3">
      <c r="A4317" t="s">
        <v>8865</v>
      </c>
      <c r="B4317" t="s">
        <v>8866</v>
      </c>
      <c r="C4317" t="str">
        <f>IFERROR(VLOOKUP(Table1[[#This Row],[Ticker]],[1]!Table2[[Symbol]:[Industry]],2,FALSE),"-")</f>
        <v>-</v>
      </c>
      <c r="D4317" t="s">
        <v>405</v>
      </c>
      <c r="E4317">
        <v>12.709554900000001</v>
      </c>
      <c r="F4317">
        <v>12.56</v>
      </c>
      <c r="G4317">
        <v>22.474310806015499</v>
      </c>
      <c r="H4317">
        <v>7.6915150101292102</v>
      </c>
      <c r="I4317">
        <v>-19.9771255639698</v>
      </c>
      <c r="J4317">
        <v>-3.7091767339191799</v>
      </c>
      <c r="K4317">
        <v>12.202769897604</v>
      </c>
      <c r="L4317">
        <v>11.517707222528401</v>
      </c>
      <c r="M4317">
        <v>54.500205022832603</v>
      </c>
      <c r="N4317">
        <v>1.43276245037167</v>
      </c>
      <c r="O4317">
        <v>60.429936305732397</v>
      </c>
      <c r="P4317">
        <v>63.968668407310702</v>
      </c>
      <c r="Q4317">
        <v>7.1176773838560997E-2</v>
      </c>
    </row>
    <row r="4318" spans="1:17" hidden="1" x14ac:dyDescent="0.3">
      <c r="A4318" t="s">
        <v>8867</v>
      </c>
      <c r="B4318" t="s">
        <v>8868</v>
      </c>
      <c r="C4318" t="str">
        <f>IFERROR(VLOOKUP(Table1[[#This Row],[Ticker]],[1]!Table2[[Symbol]:[Industry]],2,FALSE),"-")</f>
        <v>-</v>
      </c>
      <c r="D4318" t="s">
        <v>405</v>
      </c>
      <c r="E4318">
        <v>12.67435</v>
      </c>
      <c r="F4318">
        <v>6.44</v>
      </c>
      <c r="G4318">
        <v>5.6945035068044003</v>
      </c>
      <c r="H4318">
        <v>4.6307545614522798</v>
      </c>
      <c r="I4318">
        <v>-35.432587085627702</v>
      </c>
      <c r="J4318">
        <v>-1.67963839276111</v>
      </c>
      <c r="K4318">
        <v>6.5998233766792103</v>
      </c>
      <c r="L4318">
        <v>7.0371576344592999</v>
      </c>
      <c r="M4318">
        <v>25.084962868304601</v>
      </c>
      <c r="N4318">
        <v>1.2471820343490301</v>
      </c>
      <c r="O4318">
        <v>68.167701863353997</v>
      </c>
      <c r="P4318">
        <v>34.728033472803297</v>
      </c>
      <c r="Q4318">
        <v>7.0202244501139002E-2</v>
      </c>
    </row>
    <row r="4319" spans="1:17" hidden="1" x14ac:dyDescent="0.3">
      <c r="A4319" t="s">
        <v>8869</v>
      </c>
      <c r="B4319" t="s">
        <v>8870</v>
      </c>
      <c r="C4319" t="str">
        <f>IFERROR(VLOOKUP(Table1[[#This Row],[Ticker]],[1]!Table2[[Symbol]:[Industry]],2,FALSE),"-")</f>
        <v>-</v>
      </c>
      <c r="D4319" t="s">
        <v>741</v>
      </c>
      <c r="E4319">
        <v>12.67263724</v>
      </c>
      <c r="F4319">
        <v>81.39</v>
      </c>
      <c r="G4319">
        <v>-2.0005972361721698</v>
      </c>
      <c r="H4319">
        <v>2.5897448477307301</v>
      </c>
      <c r="I4319">
        <v>0.10653419928952999</v>
      </c>
      <c r="J4319">
        <v>1.2195042476758999</v>
      </c>
      <c r="K4319">
        <v>78.982119028472795</v>
      </c>
      <c r="L4319">
        <v>73.596236700347106</v>
      </c>
      <c r="M4319">
        <v>56.470560257846202</v>
      </c>
      <c r="N4319">
        <v>0.80334413302828001</v>
      </c>
      <c r="O4319">
        <v>1.94127042634228</v>
      </c>
      <c r="P4319">
        <v>32.1266233766233</v>
      </c>
    </row>
    <row r="4320" spans="1:17" hidden="1" x14ac:dyDescent="0.3">
      <c r="A4320" t="s">
        <v>8871</v>
      </c>
      <c r="B4320" t="s">
        <v>8872</v>
      </c>
      <c r="C4320" t="str">
        <f>IFERROR(VLOOKUP(Table1[[#This Row],[Ticker]],[1]!Table2[[Symbol]:[Industry]],2,FALSE),"-")</f>
        <v>-</v>
      </c>
      <c r="D4320" t="s">
        <v>281</v>
      </c>
      <c r="E4320">
        <v>12.6454285</v>
      </c>
      <c r="F4320">
        <v>30.98</v>
      </c>
      <c r="G4320">
        <v>-20.976327315144299</v>
      </c>
      <c r="H4320">
        <v>6.4239091032311002</v>
      </c>
      <c r="I4320">
        <v>6.6877662452518596</v>
      </c>
      <c r="J4320">
        <v>-7.9279267339191799</v>
      </c>
      <c r="K4320">
        <v>28.2453865538162</v>
      </c>
      <c r="L4320">
        <v>26.9575002901828</v>
      </c>
      <c r="M4320">
        <v>47.435604640690201</v>
      </c>
      <c r="N4320">
        <v>2.6245370304439799</v>
      </c>
      <c r="O4320">
        <v>14.8160103292446</v>
      </c>
      <c r="P4320">
        <v>39.110911540188503</v>
      </c>
      <c r="Q4320">
        <v>1.7111666752605E-2</v>
      </c>
    </row>
    <row r="4321" spans="1:17" hidden="1" x14ac:dyDescent="0.3">
      <c r="A4321" t="s">
        <v>8873</v>
      </c>
      <c r="B4321" t="s">
        <v>8874</v>
      </c>
      <c r="C4321" t="str">
        <f>IFERROR(VLOOKUP(Table1[[#This Row],[Ticker]],[1]!Table2[[Symbol]:[Industry]],2,FALSE),"-")</f>
        <v>-</v>
      </c>
      <c r="D4321" t="s">
        <v>257</v>
      </c>
      <c r="E4321">
        <v>12.628</v>
      </c>
      <c r="F4321">
        <v>17.739999999999998</v>
      </c>
      <c r="G4321">
        <v>-6.2653638760335504</v>
      </c>
      <c r="H4321">
        <v>-3.05400717870178</v>
      </c>
      <c r="I4321">
        <v>-18.0541586738949</v>
      </c>
      <c r="J4321">
        <v>-11.334176733919101</v>
      </c>
      <c r="K4321">
        <v>18.086818556580301</v>
      </c>
      <c r="L4321">
        <v>16.717907611887199</v>
      </c>
      <c r="M4321">
        <v>38.1800391713507</v>
      </c>
      <c r="N4321">
        <v>1.02508749013806</v>
      </c>
      <c r="O4321">
        <v>35.343855693348303</v>
      </c>
      <c r="P4321">
        <v>44.698205546492602</v>
      </c>
      <c r="Q4321">
        <v>5.3736305042186003E-2</v>
      </c>
    </row>
    <row r="4322" spans="1:17" hidden="1" x14ac:dyDescent="0.3">
      <c r="A4322" t="s">
        <v>8875</v>
      </c>
      <c r="B4322" t="s">
        <v>8876</v>
      </c>
      <c r="C4322" t="str">
        <f>IFERROR(VLOOKUP(Table1[[#This Row],[Ticker]],[1]!Table2[[Symbol]:[Industry]],2,FALSE),"-")</f>
        <v>-</v>
      </c>
      <c r="D4322" t="s">
        <v>21</v>
      </c>
      <c r="E4322">
        <v>12.614280000000001</v>
      </c>
      <c r="F4322">
        <v>12.23</v>
      </c>
      <c r="G4322">
        <v>-56.537975727706097</v>
      </c>
      <c r="H4322">
        <v>-14.5087880080563</v>
      </c>
      <c r="I4322">
        <v>-40.099216003268801</v>
      </c>
      <c r="J4322">
        <v>-3.9175100672525098</v>
      </c>
      <c r="K4322">
        <v>12.696911694632</v>
      </c>
      <c r="L4322">
        <v>15.3925131436066</v>
      </c>
      <c r="M4322">
        <v>59.8692656801366</v>
      </c>
      <c r="N4322">
        <v>0.51717190646740396</v>
      </c>
      <c r="O4322">
        <v>122.812755519215</v>
      </c>
      <c r="P4322">
        <v>40.574712643678097</v>
      </c>
      <c r="Q4322">
        <v>9.5793080779661005E-2</v>
      </c>
    </row>
    <row r="4323" spans="1:17" hidden="1" x14ac:dyDescent="0.3">
      <c r="A4323" t="s">
        <v>8877</v>
      </c>
      <c r="B4323" t="s">
        <v>8878</v>
      </c>
      <c r="C4323" t="str">
        <f>IFERROR(VLOOKUP(Table1[[#This Row],[Ticker]],[1]!Table2[[Symbol]:[Industry]],2,FALSE),"-")</f>
        <v>-</v>
      </c>
      <c r="D4323" t="s">
        <v>603</v>
      </c>
      <c r="E4323">
        <v>12.608980000000001</v>
      </c>
      <c r="F4323">
        <v>10.09</v>
      </c>
      <c r="G4323">
        <v>231.323612891143</v>
      </c>
      <c r="H4323">
        <v>17.2892520182629</v>
      </c>
      <c r="I4323">
        <v>-10.854800955925599</v>
      </c>
      <c r="J4323">
        <v>-10.0031908184262</v>
      </c>
      <c r="K4323">
        <v>9.7421955656505901</v>
      </c>
      <c r="L4323">
        <v>8.0995088737380403</v>
      </c>
      <c r="M4323">
        <v>45.742515462499398</v>
      </c>
      <c r="N4323">
        <v>0.70554401661607202</v>
      </c>
      <c r="O4323">
        <v>19.821605550049501</v>
      </c>
      <c r="P4323">
        <v>288.07692307692298</v>
      </c>
      <c r="Q4323">
        <v>7.2546860793553006E-2</v>
      </c>
    </row>
    <row r="4324" spans="1:17" hidden="1" x14ac:dyDescent="0.3">
      <c r="A4324" t="s">
        <v>8879</v>
      </c>
      <c r="B4324" t="s">
        <v>8880</v>
      </c>
      <c r="C4324" t="str">
        <f>IFERROR(VLOOKUP(Table1[[#This Row],[Ticker]],[1]!Table2[[Symbol]:[Industry]],2,FALSE),"-")</f>
        <v>-</v>
      </c>
      <c r="D4324" t="s">
        <v>1348</v>
      </c>
      <c r="E4324">
        <v>12.591982437999899</v>
      </c>
      <c r="F4324">
        <v>26.54</v>
      </c>
      <c r="G4324">
        <v>-19.860350204583799</v>
      </c>
      <c r="H4324">
        <v>-1.4154699589247099</v>
      </c>
      <c r="I4324">
        <v>-7.7717998296988302</v>
      </c>
      <c r="J4324">
        <v>-0.62185570905105003</v>
      </c>
      <c r="K4324">
        <v>26.283609520990201</v>
      </c>
      <c r="L4324">
        <v>25.5574871985133</v>
      </c>
      <c r="M4324">
        <v>62.670828158080603</v>
      </c>
      <c r="N4324">
        <v>1.44111364103145</v>
      </c>
      <c r="O4324">
        <v>3.76789751318764</v>
      </c>
      <c r="P4324">
        <v>10.860484544695</v>
      </c>
      <c r="Q4324">
        <v>-7.1457502660915995E-2</v>
      </c>
    </row>
    <row r="4325" spans="1:17" hidden="1" x14ac:dyDescent="0.3">
      <c r="A4325" t="s">
        <v>8881</v>
      </c>
      <c r="B4325" t="s">
        <v>8882</v>
      </c>
      <c r="C4325" t="str">
        <f>IFERROR(VLOOKUP(Table1[[#This Row],[Ticker]],[1]!Table2[[Symbol]:[Industry]],2,FALSE),"-")</f>
        <v>-</v>
      </c>
      <c r="D4325" t="s">
        <v>405</v>
      </c>
      <c r="E4325">
        <v>12.5901259</v>
      </c>
      <c r="F4325">
        <v>12.99</v>
      </c>
      <c r="G4325">
        <v>130.766470034001</v>
      </c>
      <c r="H4325">
        <v>25.454026062295402</v>
      </c>
      <c r="I4325">
        <v>147.33392009140499</v>
      </c>
      <c r="J4325">
        <v>7.6571146849423304</v>
      </c>
      <c r="K4325">
        <v>11.9670559285675</v>
      </c>
      <c r="M4325">
        <v>83.7146201379432</v>
      </c>
      <c r="N4325">
        <v>4.0741691606152601</v>
      </c>
      <c r="O4325">
        <v>50.500384911470299</v>
      </c>
      <c r="P4325">
        <v>159.79999999999899</v>
      </c>
    </row>
    <row r="4326" spans="1:17" hidden="1" x14ac:dyDescent="0.3">
      <c r="A4326" t="s">
        <v>8883</v>
      </c>
      <c r="B4326" t="s">
        <v>8884</v>
      </c>
      <c r="C4326" t="str">
        <f>IFERROR(VLOOKUP(Table1[[#This Row],[Ticker]],[1]!Table2[[Symbol]:[Industry]],2,FALSE),"-")</f>
        <v>-</v>
      </c>
      <c r="D4326" t="s">
        <v>535</v>
      </c>
      <c r="E4326">
        <v>12.5685</v>
      </c>
      <c r="F4326">
        <v>7.35</v>
      </c>
      <c r="G4326">
        <v>-29.033529965998898</v>
      </c>
      <c r="H4326">
        <v>-1.94597393770455</v>
      </c>
      <c r="I4326">
        <v>-12.4660799085942</v>
      </c>
      <c r="J4326">
        <v>-0.58417673391918201</v>
      </c>
      <c r="K4326">
        <v>7.35</v>
      </c>
      <c r="L4326">
        <v>7.3499999999999801</v>
      </c>
      <c r="M4326">
        <v>50</v>
      </c>
      <c r="O4326">
        <v>0</v>
      </c>
      <c r="P4326">
        <v>0</v>
      </c>
    </row>
    <row r="4327" spans="1:17" hidden="1" x14ac:dyDescent="0.3">
      <c r="A4327" t="s">
        <v>8885</v>
      </c>
      <c r="B4327" t="s">
        <v>8886</v>
      </c>
      <c r="C4327" t="str">
        <f>IFERROR(VLOOKUP(Table1[[#This Row],[Ticker]],[1]!Table2[[Symbol]:[Industry]],2,FALSE),"-")</f>
        <v>-</v>
      </c>
      <c r="D4327" t="s">
        <v>72</v>
      </c>
      <c r="E4327">
        <v>12.567915040000001</v>
      </c>
      <c r="F4327">
        <v>6.79</v>
      </c>
      <c r="G4327">
        <v>-46.5304922989272</v>
      </c>
      <c r="H4327">
        <v>-6.4721408401090796</v>
      </c>
      <c r="I4327">
        <v>-32.300790652395897</v>
      </c>
      <c r="J4327">
        <v>-2.0440307485177098</v>
      </c>
      <c r="K4327">
        <v>7.0022884037098496</v>
      </c>
      <c r="L4327">
        <v>7.5958048719069904</v>
      </c>
      <c r="M4327">
        <v>39.789545603394799</v>
      </c>
      <c r="N4327">
        <v>0.58558025046947704</v>
      </c>
      <c r="O4327">
        <v>67.010309278350505</v>
      </c>
      <c r="P4327">
        <v>12.6036484245439</v>
      </c>
      <c r="Q4327">
        <v>2.9253242116169E-2</v>
      </c>
    </row>
    <row r="4328" spans="1:17" hidden="1" x14ac:dyDescent="0.3">
      <c r="A4328" t="s">
        <v>8887</v>
      </c>
      <c r="B4328" t="s">
        <v>8888</v>
      </c>
      <c r="C4328" t="str">
        <f>IFERROR(VLOOKUP(Table1[[#This Row],[Ticker]],[1]!Table2[[Symbol]:[Industry]],2,FALSE),"-")</f>
        <v>-</v>
      </c>
      <c r="D4328" t="s">
        <v>365</v>
      </c>
      <c r="E4328">
        <v>12.558856</v>
      </c>
      <c r="F4328">
        <v>23.96</v>
      </c>
      <c r="G4328">
        <v>-20.124439056907999</v>
      </c>
      <c r="H4328">
        <v>-16.024873684356699</v>
      </c>
      <c r="I4328">
        <v>-8.2015020147735704</v>
      </c>
      <c r="J4328">
        <v>-1.5437094831891001</v>
      </c>
      <c r="K4328">
        <v>25.358756792843199</v>
      </c>
      <c r="L4328">
        <v>26.554006349043899</v>
      </c>
      <c r="M4328">
        <v>31.383701838837499</v>
      </c>
      <c r="N4328">
        <v>0.72960924058759202</v>
      </c>
      <c r="O4328">
        <v>55.676126878130098</v>
      </c>
      <c r="P4328">
        <v>25.445026178010401</v>
      </c>
    </row>
    <row r="4329" spans="1:17" hidden="1" x14ac:dyDescent="0.3">
      <c r="A4329" t="s">
        <v>8889</v>
      </c>
      <c r="B4329" t="s">
        <v>8890</v>
      </c>
      <c r="C4329" t="str">
        <f>IFERROR(VLOOKUP(Table1[[#This Row],[Ticker]],[1]!Table2[[Symbol]:[Industry]],2,FALSE),"-")</f>
        <v>-</v>
      </c>
      <c r="D4329" t="s">
        <v>46</v>
      </c>
      <c r="E4329">
        <v>12.54406</v>
      </c>
      <c r="F4329">
        <v>19.25</v>
      </c>
      <c r="G4329">
        <v>-27.181678114147001</v>
      </c>
      <c r="H4329">
        <v>-2.20504129521751</v>
      </c>
      <c r="I4329">
        <v>-26.5285799085942</v>
      </c>
      <c r="J4329">
        <v>-5.5224483388574503</v>
      </c>
      <c r="K4329">
        <v>19.424599345387001</v>
      </c>
      <c r="L4329">
        <v>12.3498621984898</v>
      </c>
      <c r="M4329">
        <v>24.923063479023799</v>
      </c>
      <c r="N4329">
        <v>1.3508771929824499</v>
      </c>
      <c r="O4329">
        <v>30.129870129870099</v>
      </c>
      <c r="P4329">
        <v>54</v>
      </c>
    </row>
    <row r="4330" spans="1:17" hidden="1" x14ac:dyDescent="0.3">
      <c r="A4330" t="s">
        <v>8891</v>
      </c>
      <c r="B4330" t="s">
        <v>8892</v>
      </c>
      <c r="C4330" t="str">
        <f>IFERROR(VLOOKUP(Table1[[#This Row],[Ticker]],[1]!Table2[[Symbol]:[Industry]],2,FALSE),"-")</f>
        <v>-</v>
      </c>
      <c r="D4330" t="s">
        <v>1665</v>
      </c>
      <c r="E4330">
        <v>12.543889999999999</v>
      </c>
      <c r="F4330">
        <v>39.54</v>
      </c>
      <c r="G4330">
        <v>121.854794907097</v>
      </c>
      <c r="H4330">
        <v>41.817390281824999</v>
      </c>
      <c r="I4330">
        <v>-34.784351028437101</v>
      </c>
      <c r="J4330">
        <v>2.3502453125212499</v>
      </c>
      <c r="K4330">
        <v>34.468933464016501</v>
      </c>
      <c r="L4330">
        <v>34.471031771734602</v>
      </c>
      <c r="M4330">
        <v>96.360262172099098</v>
      </c>
      <c r="N4330">
        <v>0.38150783584167902</v>
      </c>
      <c r="O4330">
        <v>29.2109256449165</v>
      </c>
      <c r="P4330">
        <v>155.09677419354799</v>
      </c>
      <c r="Q4330">
        <v>7.8574463215769996E-2</v>
      </c>
    </row>
    <row r="4331" spans="1:17" hidden="1" x14ac:dyDescent="0.3">
      <c r="A4331" t="s">
        <v>8893</v>
      </c>
      <c r="B4331" t="s">
        <v>8894</v>
      </c>
      <c r="C4331" t="str">
        <f>IFERROR(VLOOKUP(Table1[[#This Row],[Ticker]],[1]!Table2[[Symbol]:[Industry]],2,FALSE),"-")</f>
        <v>-</v>
      </c>
      <c r="D4331" t="s">
        <v>21</v>
      </c>
      <c r="E4331">
        <v>12.514860000000001</v>
      </c>
      <c r="F4331">
        <v>24.86</v>
      </c>
      <c r="G4331">
        <v>41.240442636740703</v>
      </c>
      <c r="H4331">
        <v>-11.520809748281801</v>
      </c>
      <c r="I4331">
        <v>25.645031202516801</v>
      </c>
      <c r="J4331">
        <v>3.9721781821479598</v>
      </c>
      <c r="K4331">
        <v>24.877538601882701</v>
      </c>
      <c r="L4331">
        <v>20.749607222970798</v>
      </c>
      <c r="M4331">
        <v>44.401799347732002</v>
      </c>
      <c r="N4331">
        <v>0.93540616040278601</v>
      </c>
      <c r="O4331">
        <v>33.386967015285499</v>
      </c>
      <c r="P4331">
        <v>79.106628242074905</v>
      </c>
      <c r="Q4331">
        <v>4.0072212691756003E-2</v>
      </c>
    </row>
    <row r="4332" spans="1:17" hidden="1" x14ac:dyDescent="0.3">
      <c r="A4332" t="s">
        <v>8895</v>
      </c>
      <c r="B4332" t="s">
        <v>8896</v>
      </c>
      <c r="C4332" t="str">
        <f>IFERROR(VLOOKUP(Table1[[#This Row],[Ticker]],[1]!Table2[[Symbol]:[Industry]],2,FALSE),"-")</f>
        <v>-</v>
      </c>
      <c r="D4332" t="s">
        <v>1665</v>
      </c>
      <c r="E4332">
        <v>12.492735</v>
      </c>
      <c r="F4332">
        <v>20.75</v>
      </c>
      <c r="G4332">
        <v>-25.283529965998898</v>
      </c>
      <c r="H4332">
        <v>68.474327410431798</v>
      </c>
      <c r="I4332">
        <v>8.8080287997633899</v>
      </c>
      <c r="J4332">
        <v>45.2095817464064</v>
      </c>
      <c r="K4332">
        <v>14.8249715616075</v>
      </c>
      <c r="L4332">
        <v>15.9409388065526</v>
      </c>
      <c r="M4332">
        <v>96.380960255935506</v>
      </c>
      <c r="N4332">
        <v>4.05377152393981</v>
      </c>
      <c r="O4332">
        <v>64.578313253011999</v>
      </c>
      <c r="P4332">
        <v>87.782805429864197</v>
      </c>
      <c r="Q4332">
        <v>0.101412966132467</v>
      </c>
    </row>
    <row r="4333" spans="1:17" hidden="1" x14ac:dyDescent="0.3">
      <c r="A4333" t="s">
        <v>8897</v>
      </c>
      <c r="B4333" t="s">
        <v>8898</v>
      </c>
      <c r="C4333" t="str">
        <f>IFERROR(VLOOKUP(Table1[[#This Row],[Ticker]],[1]!Table2[[Symbol]:[Industry]],2,FALSE),"-")</f>
        <v>-</v>
      </c>
      <c r="D4333" t="s">
        <v>535</v>
      </c>
      <c r="E4333">
        <v>12.479298999999999</v>
      </c>
      <c r="F4333">
        <v>63.38</v>
      </c>
      <c r="G4333">
        <v>45.374835471535398</v>
      </c>
      <c r="H4333">
        <v>27.633513241782602</v>
      </c>
      <c r="I4333">
        <v>62.134471055593004</v>
      </c>
      <c r="J4333">
        <v>-4.87205552179796</v>
      </c>
      <c r="K4333">
        <v>55.347455711620803</v>
      </c>
      <c r="L4333">
        <v>46.7166201312087</v>
      </c>
      <c r="M4333">
        <v>65.988902812116507</v>
      </c>
      <c r="N4333">
        <v>0.62138914236988896</v>
      </c>
      <c r="O4333">
        <v>5.7115809403597204</v>
      </c>
      <c r="P4333">
        <v>122.38596491228</v>
      </c>
      <c r="Q4333">
        <v>0.13058194148730001</v>
      </c>
    </row>
    <row r="4334" spans="1:17" hidden="1" x14ac:dyDescent="0.3">
      <c r="A4334" t="s">
        <v>8899</v>
      </c>
      <c r="B4334" t="s">
        <v>8900</v>
      </c>
      <c r="C4334" t="str">
        <f>IFERROR(VLOOKUP(Table1[[#This Row],[Ticker]],[1]!Table2[[Symbol]:[Industry]],2,FALSE),"-")</f>
        <v>-</v>
      </c>
      <c r="D4334" t="s">
        <v>305</v>
      </c>
      <c r="E4334">
        <v>12.4656</v>
      </c>
      <c r="F4334">
        <v>26.5</v>
      </c>
      <c r="G4334">
        <v>-32.318201498845603</v>
      </c>
      <c r="H4334">
        <v>-4.6982675156862097</v>
      </c>
      <c r="I4334">
        <v>-28.869865397553198</v>
      </c>
      <c r="J4334">
        <v>1.3389001891577399</v>
      </c>
      <c r="K4334">
        <v>26.314115314852799</v>
      </c>
      <c r="L4334">
        <v>27.130760363827701</v>
      </c>
      <c r="M4334">
        <v>54.003825960519997</v>
      </c>
      <c r="N4334">
        <v>0.25296442687747001</v>
      </c>
      <c r="O4334">
        <v>102.75471698113201</v>
      </c>
      <c r="P4334">
        <v>29.901960784313701</v>
      </c>
    </row>
    <row r="4335" spans="1:17" hidden="1" x14ac:dyDescent="0.3">
      <c r="A4335" t="s">
        <v>8901</v>
      </c>
      <c r="B4335" t="s">
        <v>8902</v>
      </c>
      <c r="C4335" t="str">
        <f>IFERROR(VLOOKUP(Table1[[#This Row],[Ticker]],[1]!Table2[[Symbol]:[Industry]],2,FALSE),"-")</f>
        <v>-</v>
      </c>
      <c r="D4335" t="s">
        <v>127</v>
      </c>
      <c r="E4335">
        <v>12.428834999999999</v>
      </c>
      <c r="F4335">
        <v>6.3</v>
      </c>
      <c r="G4335">
        <v>-71.656480785670993</v>
      </c>
      <c r="H4335">
        <v>8.3614401671778893</v>
      </c>
      <c r="I4335">
        <v>-28.128730511003901</v>
      </c>
      <c r="J4335">
        <v>13.6480330039085</v>
      </c>
      <c r="K4335">
        <v>6.0224674194072501</v>
      </c>
      <c r="L4335">
        <v>8.2541509280868404</v>
      </c>
      <c r="M4335">
        <v>61.847159718952099</v>
      </c>
      <c r="N4335">
        <v>0.78918898522632497</v>
      </c>
      <c r="O4335">
        <v>88.730158730158706</v>
      </c>
      <c r="P4335">
        <v>30.977130977130901</v>
      </c>
      <c r="Q4335">
        <v>3.0642441093130999E-2</v>
      </c>
    </row>
    <row r="4336" spans="1:17" hidden="1" x14ac:dyDescent="0.3">
      <c r="A4336" t="s">
        <v>8903</v>
      </c>
      <c r="B4336" t="s">
        <v>8904</v>
      </c>
      <c r="C4336" t="str">
        <f>IFERROR(VLOOKUP(Table1[[#This Row],[Ticker]],[1]!Table2[[Symbol]:[Industry]],2,FALSE),"-")</f>
        <v>-</v>
      </c>
      <c r="D4336" t="s">
        <v>46</v>
      </c>
      <c r="E4336">
        <v>12.379250000000001</v>
      </c>
      <c r="F4336">
        <v>36.5</v>
      </c>
      <c r="G4336">
        <v>127.10682091119401</v>
      </c>
      <c r="H4336">
        <v>-42.532077608730198</v>
      </c>
      <c r="I4336">
        <v>27.3806633864248</v>
      </c>
      <c r="J4336">
        <v>-1.5818139090307599</v>
      </c>
      <c r="K4336">
        <v>48.715350824330898</v>
      </c>
      <c r="L4336">
        <v>37.504920950169399</v>
      </c>
      <c r="M4336">
        <v>2.2492688395781602</v>
      </c>
      <c r="N4336">
        <v>0.62992377167389901</v>
      </c>
      <c r="O4336">
        <v>90.410958904109506</v>
      </c>
      <c r="P4336">
        <v>156.14035087719299</v>
      </c>
    </row>
    <row r="4337" spans="1:17" hidden="1" x14ac:dyDescent="0.3">
      <c r="A4337" t="s">
        <v>8905</v>
      </c>
      <c r="B4337" t="s">
        <v>8906</v>
      </c>
      <c r="C4337" t="str">
        <f>IFERROR(VLOOKUP(Table1[[#This Row],[Ticker]],[1]!Table2[[Symbol]:[Industry]],2,FALSE),"-")</f>
        <v>-</v>
      </c>
      <c r="D4337" t="s">
        <v>1481</v>
      </c>
      <c r="E4337">
        <v>12.321375</v>
      </c>
      <c r="F4337">
        <v>5.03</v>
      </c>
      <c r="G4337">
        <v>-45.339686371988897</v>
      </c>
      <c r="H4337">
        <v>9.4825974908668709</v>
      </c>
      <c r="I4337">
        <v>-27.2118426204587</v>
      </c>
      <c r="J4337">
        <v>-0.18813712995877599</v>
      </c>
      <c r="K4337">
        <v>4.8440503061581897</v>
      </c>
      <c r="L4337">
        <v>5.1986547763937203</v>
      </c>
      <c r="M4337">
        <v>53.971020358444598</v>
      </c>
      <c r="N4337">
        <v>1.3470958306249401</v>
      </c>
      <c r="O4337">
        <v>57.057654075546701</v>
      </c>
      <c r="P4337">
        <v>27.6649746192893</v>
      </c>
      <c r="Q4337">
        <v>1.3463975022499E-2</v>
      </c>
    </row>
    <row r="4338" spans="1:17" hidden="1" x14ac:dyDescent="0.3">
      <c r="A4338" t="s">
        <v>8907</v>
      </c>
      <c r="B4338" t="s">
        <v>8908</v>
      </c>
      <c r="C4338" t="str">
        <f>IFERROR(VLOOKUP(Table1[[#This Row],[Ticker]],[1]!Table2[[Symbol]:[Industry]],2,FALSE),"-")</f>
        <v>-</v>
      </c>
      <c r="D4338" t="s">
        <v>365</v>
      </c>
      <c r="E4338">
        <v>12.320532</v>
      </c>
      <c r="F4338">
        <v>26.25</v>
      </c>
      <c r="G4338">
        <v>40.321308743678401</v>
      </c>
      <c r="H4338">
        <v>-3.9067582514300501</v>
      </c>
      <c r="I4338">
        <v>48.576864876681697</v>
      </c>
      <c r="J4338">
        <v>3.58248993274748</v>
      </c>
      <c r="K4338">
        <v>23.376208375800498</v>
      </c>
      <c r="L4338">
        <v>18.729363923063101</v>
      </c>
      <c r="M4338">
        <v>64.852879241026898</v>
      </c>
      <c r="N4338">
        <v>0.38386420811307798</v>
      </c>
      <c r="O4338">
        <v>14.2095238095238</v>
      </c>
      <c r="P4338">
        <v>128.26086956521701</v>
      </c>
      <c r="Q4338">
        <v>0.155344657801532</v>
      </c>
    </row>
    <row r="4339" spans="1:17" hidden="1" x14ac:dyDescent="0.3">
      <c r="A4339" t="s">
        <v>8909</v>
      </c>
      <c r="B4339" t="s">
        <v>8910</v>
      </c>
      <c r="C4339" t="str">
        <f>IFERROR(VLOOKUP(Table1[[#This Row],[Ticker]],[1]!Table2[[Symbol]:[Industry]],2,FALSE),"-")</f>
        <v>-</v>
      </c>
      <c r="D4339" t="s">
        <v>185</v>
      </c>
      <c r="E4339">
        <v>12.294492</v>
      </c>
      <c r="F4339">
        <v>27.43</v>
      </c>
      <c r="G4339">
        <v>53.833136700667701</v>
      </c>
      <c r="H4339">
        <v>1.7548741733208699</v>
      </c>
      <c r="I4339">
        <v>17.533920091405601</v>
      </c>
      <c r="J4339">
        <v>-3.12040861797716</v>
      </c>
      <c r="K4339">
        <v>25.9326555980705</v>
      </c>
      <c r="L4339">
        <v>22.165955443190398</v>
      </c>
      <c r="M4339">
        <v>54.855293844464498</v>
      </c>
      <c r="N4339">
        <v>0.243596788108596</v>
      </c>
      <c r="O4339">
        <v>27.561064527889101</v>
      </c>
      <c r="P4339">
        <v>113.795791114575</v>
      </c>
      <c r="Q4339">
        <v>9.6039685208144002E-2</v>
      </c>
    </row>
    <row r="4340" spans="1:17" hidden="1" x14ac:dyDescent="0.3">
      <c r="A4340" t="s">
        <v>8911</v>
      </c>
      <c r="B4340" t="s">
        <v>8912</v>
      </c>
      <c r="C4340" t="str">
        <f>IFERROR(VLOOKUP(Table1[[#This Row],[Ticker]],[1]!Table2[[Symbol]:[Industry]],2,FALSE),"-")</f>
        <v>-</v>
      </c>
      <c r="D4340" t="s">
        <v>384</v>
      </c>
      <c r="E4340">
        <v>12.275345123999999</v>
      </c>
      <c r="F4340">
        <v>11.97</v>
      </c>
      <c r="G4340">
        <v>67.195978230722403</v>
      </c>
      <c r="H4340">
        <v>-2.19597393770455</v>
      </c>
      <c r="I4340">
        <v>73.403485308797002</v>
      </c>
      <c r="J4340">
        <v>-0.58417673391918201</v>
      </c>
      <c r="K4340">
        <v>11.2115554397365</v>
      </c>
      <c r="L4340">
        <v>8.7699619638998492</v>
      </c>
      <c r="M4340">
        <v>26.5756852259784</v>
      </c>
      <c r="N4340">
        <v>0</v>
      </c>
      <c r="O4340">
        <v>37.259816207184599</v>
      </c>
      <c r="P4340">
        <v>106.379310344827</v>
      </c>
    </row>
    <row r="4341" spans="1:17" hidden="1" x14ac:dyDescent="0.3">
      <c r="A4341" t="s">
        <v>8913</v>
      </c>
      <c r="B4341" t="s">
        <v>8914</v>
      </c>
      <c r="C4341" t="str">
        <f>IFERROR(VLOOKUP(Table1[[#This Row],[Ticker]],[1]!Table2[[Symbol]:[Industry]],2,FALSE),"-")</f>
        <v>-</v>
      </c>
      <c r="D4341" t="s">
        <v>741</v>
      </c>
      <c r="E4341">
        <v>12.214835947999999</v>
      </c>
      <c r="F4341">
        <v>2720</v>
      </c>
      <c r="G4341">
        <v>1.75582224203307</v>
      </c>
      <c r="H4341">
        <v>2.25289705035265</v>
      </c>
      <c r="I4341">
        <v>1.21682836768861</v>
      </c>
      <c r="J4341">
        <v>0.45209269613263098</v>
      </c>
      <c r="K4341">
        <v>2634.6703008775899</v>
      </c>
      <c r="L4341">
        <v>2439.1743314285</v>
      </c>
      <c r="M4341">
        <v>57.569699091115801</v>
      </c>
      <c r="N4341">
        <v>0.87923801292785198</v>
      </c>
      <c r="O4341">
        <v>3.1216911764705801</v>
      </c>
      <c r="P4341">
        <v>34.920634920634903</v>
      </c>
      <c r="Q4341">
        <v>2.2268006150822001E-2</v>
      </c>
    </row>
    <row r="4342" spans="1:17" hidden="1" x14ac:dyDescent="0.3">
      <c r="A4342" t="s">
        <v>8915</v>
      </c>
      <c r="B4342" t="s">
        <v>8916</v>
      </c>
      <c r="C4342" t="str">
        <f>IFERROR(VLOOKUP(Table1[[#This Row],[Ticker]],[1]!Table2[[Symbol]:[Industry]],2,FALSE),"-")</f>
        <v>-</v>
      </c>
      <c r="D4342" t="s">
        <v>573</v>
      </c>
      <c r="E4342">
        <v>12.2113421</v>
      </c>
      <c r="F4342">
        <v>24.68</v>
      </c>
      <c r="G4342">
        <v>-31.791607192161202</v>
      </c>
      <c r="H4342">
        <v>9.30745698635765</v>
      </c>
      <c r="I4342">
        <v>0.279466002780759</v>
      </c>
      <c r="J4342">
        <v>-4.3816450883495603</v>
      </c>
      <c r="K4342">
        <v>22.120486627467098</v>
      </c>
      <c r="L4342">
        <v>21.749133170560999</v>
      </c>
      <c r="M4342">
        <v>73.237318273218705</v>
      </c>
      <c r="N4342">
        <v>2.4557175894148799</v>
      </c>
      <c r="O4342">
        <v>8.5899513776337209</v>
      </c>
      <c r="P4342">
        <v>50.030395136778097</v>
      </c>
      <c r="Q4342">
        <v>3.5551097107448998E-2</v>
      </c>
    </row>
    <row r="4343" spans="1:17" hidden="1" x14ac:dyDescent="0.3">
      <c r="A4343" t="s">
        <v>8917</v>
      </c>
      <c r="B4343" t="s">
        <v>8918</v>
      </c>
      <c r="C4343" t="str">
        <f>IFERROR(VLOOKUP(Table1[[#This Row],[Ticker]],[1]!Table2[[Symbol]:[Industry]],2,FALSE),"-")</f>
        <v>-</v>
      </c>
      <c r="D4343" t="s">
        <v>2952</v>
      </c>
      <c r="E4343">
        <v>12.191067</v>
      </c>
      <c r="F4343">
        <v>28.02</v>
      </c>
      <c r="G4343">
        <v>-64.202433251514904</v>
      </c>
      <c r="H4343">
        <v>-6.1295097001876897</v>
      </c>
      <c r="I4343">
        <v>-41.5293710478348</v>
      </c>
      <c r="J4343">
        <v>-4.3129902932412199</v>
      </c>
      <c r="K4343">
        <v>29.797131022474598</v>
      </c>
      <c r="L4343">
        <v>34.296940020082701</v>
      </c>
      <c r="M4343">
        <v>46.764878572191698</v>
      </c>
      <c r="N4343">
        <v>0.89713828827581399</v>
      </c>
      <c r="O4343">
        <v>98.429693076373994</v>
      </c>
      <c r="P4343">
        <v>6.13636363636365</v>
      </c>
      <c r="Q4343">
        <v>4.7946448437021998E-2</v>
      </c>
    </row>
    <row r="4344" spans="1:17" hidden="1" x14ac:dyDescent="0.3">
      <c r="A4344" t="s">
        <v>8919</v>
      </c>
      <c r="B4344" t="s">
        <v>8920</v>
      </c>
      <c r="C4344" t="str">
        <f>IFERROR(VLOOKUP(Table1[[#This Row],[Ticker]],[1]!Table2[[Symbol]:[Industry]],2,FALSE),"-")</f>
        <v>-</v>
      </c>
      <c r="D4344" t="s">
        <v>405</v>
      </c>
      <c r="E4344">
        <v>12.129093299999999</v>
      </c>
      <c r="F4344">
        <v>9.31</v>
      </c>
      <c r="G4344">
        <v>38.7142177817488</v>
      </c>
      <c r="H4344">
        <v>14.463062923175301</v>
      </c>
      <c r="I4344">
        <v>10.8451783695514</v>
      </c>
      <c r="J4344">
        <v>13.9187472426889</v>
      </c>
      <c r="K4344">
        <v>8.5147868699456097</v>
      </c>
      <c r="L4344">
        <v>7.4995071380699798</v>
      </c>
      <c r="M4344">
        <v>74.386938160014594</v>
      </c>
      <c r="N4344">
        <v>1.12659345873634</v>
      </c>
      <c r="O4344">
        <v>24.597207303974201</v>
      </c>
      <c r="P4344">
        <v>82.549019607843107</v>
      </c>
      <c r="Q4344">
        <v>4.0707383686615001E-2</v>
      </c>
    </row>
    <row r="4345" spans="1:17" hidden="1" x14ac:dyDescent="0.3">
      <c r="A4345" t="s">
        <v>8921</v>
      </c>
      <c r="B4345" t="s">
        <v>8922</v>
      </c>
      <c r="C4345" t="str">
        <f>IFERROR(VLOOKUP(Table1[[#This Row],[Ticker]],[1]!Table2[[Symbol]:[Industry]],2,FALSE),"-")</f>
        <v>-</v>
      </c>
      <c r="D4345" t="s">
        <v>741</v>
      </c>
      <c r="E4345">
        <v>12.120252429999899</v>
      </c>
      <c r="F4345">
        <v>39.53</v>
      </c>
      <c r="G4345">
        <v>11.5925817380209</v>
      </c>
      <c r="H4345">
        <v>5.5565708176890501E-2</v>
      </c>
      <c r="I4345">
        <v>0.38005197835974602</v>
      </c>
      <c r="J4345">
        <v>1.6534775870684599</v>
      </c>
      <c r="K4345">
        <v>38.3767447075248</v>
      </c>
      <c r="L4345">
        <v>35.223862415130199</v>
      </c>
      <c r="M4345">
        <v>57.562155009737999</v>
      </c>
      <c r="N4345">
        <v>0.65223363434151804</v>
      </c>
      <c r="O4345">
        <v>1.89729319504174</v>
      </c>
      <c r="P4345">
        <v>46.407407407407398</v>
      </c>
    </row>
    <row r="4346" spans="1:17" hidden="1" x14ac:dyDescent="0.3">
      <c r="A4346" t="s">
        <v>8923</v>
      </c>
      <c r="B4346" t="s">
        <v>8924</v>
      </c>
      <c r="C4346" t="str">
        <f>IFERROR(VLOOKUP(Table1[[#This Row],[Ticker]],[1]!Table2[[Symbol]:[Industry]],2,FALSE),"-")</f>
        <v>-</v>
      </c>
      <c r="D4346" t="s">
        <v>365</v>
      </c>
      <c r="E4346">
        <v>12.087884799999999</v>
      </c>
      <c r="F4346">
        <v>23.11</v>
      </c>
      <c r="G4346">
        <v>-56.223196002545798</v>
      </c>
      <c r="H4346">
        <v>-37.554736036532802</v>
      </c>
      <c r="I4346">
        <v>-54.691079908594197</v>
      </c>
      <c r="J4346">
        <v>-7.1276148115531903</v>
      </c>
      <c r="K4346">
        <v>35.2508988227993</v>
      </c>
      <c r="L4346">
        <v>38.060691210569203</v>
      </c>
      <c r="M4346">
        <v>6.5709366002141802</v>
      </c>
      <c r="N4346">
        <v>0.55009491668424304</v>
      </c>
      <c r="O4346">
        <v>99.048031155344006</v>
      </c>
      <c r="P4346">
        <v>4.7597461468721702</v>
      </c>
      <c r="Q4346">
        <v>-5.8115263929579997E-2</v>
      </c>
    </row>
    <row r="4347" spans="1:17" hidden="1" x14ac:dyDescent="0.3">
      <c r="A4347" t="s">
        <v>8925</v>
      </c>
      <c r="B4347" t="s">
        <v>8926</v>
      </c>
      <c r="C4347" t="str">
        <f>IFERROR(VLOOKUP(Table1[[#This Row],[Ticker]],[1]!Table2[[Symbol]:[Industry]],2,FALSE),"-")</f>
        <v>-</v>
      </c>
      <c r="D4347" t="s">
        <v>1665</v>
      </c>
      <c r="E4347">
        <v>12.041600000000001</v>
      </c>
      <c r="F4347">
        <v>0.53</v>
      </c>
      <c r="G4347">
        <v>-5.7777160125105498</v>
      </c>
      <c r="H4347">
        <v>-24.004797467116301</v>
      </c>
      <c r="I4347">
        <v>-33.361602296653999</v>
      </c>
      <c r="J4347">
        <v>-0.58417673391918201</v>
      </c>
      <c r="K4347">
        <v>0.63670566912616799</v>
      </c>
      <c r="L4347">
        <v>0.62963098589288002</v>
      </c>
      <c r="M4347">
        <v>29.597608359701098</v>
      </c>
      <c r="N4347">
        <v>1.5750415756918399</v>
      </c>
      <c r="O4347">
        <v>79.245283018867894</v>
      </c>
      <c r="P4347">
        <v>26.1904761904762</v>
      </c>
      <c r="Q4347">
        <v>-2.9926685483609998E-3</v>
      </c>
    </row>
    <row r="4348" spans="1:17" hidden="1" x14ac:dyDescent="0.3">
      <c r="A4348" t="s">
        <v>8927</v>
      </c>
      <c r="B4348" t="s">
        <v>8928</v>
      </c>
      <c r="C4348" t="str">
        <f>IFERROR(VLOOKUP(Table1[[#This Row],[Ticker]],[1]!Table2[[Symbol]:[Industry]],2,FALSE),"-")</f>
        <v>-</v>
      </c>
      <c r="D4348" t="s">
        <v>89</v>
      </c>
      <c r="E4348">
        <v>12.011927999999999</v>
      </c>
      <c r="F4348">
        <v>8.68</v>
      </c>
      <c r="G4348">
        <v>82.673787107171805</v>
      </c>
      <c r="H4348">
        <v>21.524865322608299</v>
      </c>
      <c r="I4348">
        <v>-11.3005787430931</v>
      </c>
      <c r="J4348">
        <v>-0.69925153253828198</v>
      </c>
      <c r="K4348">
        <v>7.1214227040490297</v>
      </c>
      <c r="L4348">
        <v>6.4945726702289397</v>
      </c>
      <c r="M4348">
        <v>98.850557699628297</v>
      </c>
      <c r="N4348">
        <v>0.20975680370584801</v>
      </c>
      <c r="O4348">
        <v>33.870967741935402</v>
      </c>
      <c r="P4348">
        <v>171.25</v>
      </c>
      <c r="Q4348">
        <v>5.2941897129317003E-2</v>
      </c>
    </row>
    <row r="4349" spans="1:17" hidden="1" x14ac:dyDescent="0.3">
      <c r="A4349" t="s">
        <v>8929</v>
      </c>
      <c r="B4349" t="s">
        <v>8930</v>
      </c>
      <c r="C4349" t="str">
        <f>IFERROR(VLOOKUP(Table1[[#This Row],[Ticker]],[1]!Table2[[Symbol]:[Industry]],2,FALSE),"-")</f>
        <v>-</v>
      </c>
      <c r="D4349" t="s">
        <v>405</v>
      </c>
      <c r="E4349">
        <v>12.0098</v>
      </c>
      <c r="F4349">
        <v>0.99</v>
      </c>
      <c r="G4349">
        <v>-37.366863299332202</v>
      </c>
      <c r="H4349">
        <v>-8.4880300124709205</v>
      </c>
      <c r="I4349">
        <v>-31.9782750305455</v>
      </c>
      <c r="J4349">
        <v>-4.4303305800730302</v>
      </c>
      <c r="K4349">
        <v>1.05275680422472</v>
      </c>
      <c r="L4349">
        <v>1.10703655689665</v>
      </c>
      <c r="M4349">
        <v>47.4666790469795</v>
      </c>
      <c r="N4349">
        <v>1.1902031241833899</v>
      </c>
      <c r="O4349">
        <v>62.626262626262601</v>
      </c>
      <c r="P4349">
        <v>16.470588235294102</v>
      </c>
      <c r="Q4349">
        <v>8.5727242467071002E-2</v>
      </c>
    </row>
    <row r="4350" spans="1:17" hidden="1" x14ac:dyDescent="0.3">
      <c r="A4350" t="s">
        <v>8931</v>
      </c>
      <c r="B4350" t="s">
        <v>8932</v>
      </c>
      <c r="C4350" t="str">
        <f>IFERROR(VLOOKUP(Table1[[#This Row],[Ticker]],[1]!Table2[[Symbol]:[Industry]],2,FALSE),"-")</f>
        <v>-</v>
      </c>
      <c r="D4350" t="s">
        <v>305</v>
      </c>
      <c r="E4350">
        <v>12.0025064</v>
      </c>
      <c r="F4350">
        <v>8.3800000000000008</v>
      </c>
      <c r="G4350">
        <v>70.490279557810595</v>
      </c>
      <c r="H4350">
        <v>2.9351274390163402</v>
      </c>
      <c r="I4350">
        <v>13.548957685390601</v>
      </c>
      <c r="J4350">
        <v>-0.58417673391918201</v>
      </c>
      <c r="K4350">
        <v>6.9801439282497304</v>
      </c>
      <c r="L4350">
        <v>5.5367886839935299</v>
      </c>
      <c r="M4350">
        <v>99.999999462256994</v>
      </c>
      <c r="N4350">
        <v>0.49455115047442599</v>
      </c>
      <c r="O4350">
        <v>0</v>
      </c>
      <c r="P4350">
        <v>109.5</v>
      </c>
      <c r="Q4350">
        <v>0.102284650360368</v>
      </c>
    </row>
    <row r="4351" spans="1:17" hidden="1" x14ac:dyDescent="0.3">
      <c r="A4351" t="s">
        <v>8933</v>
      </c>
      <c r="B4351" t="s">
        <v>8934</v>
      </c>
      <c r="C4351" t="str">
        <f>IFERROR(VLOOKUP(Table1[[#This Row],[Ticker]],[1]!Table2[[Symbol]:[Industry]],2,FALSE),"-")</f>
        <v>-</v>
      </c>
      <c r="D4351" t="s">
        <v>1147</v>
      </c>
      <c r="E4351">
        <v>11.9911903</v>
      </c>
      <c r="F4351">
        <v>21.75</v>
      </c>
      <c r="G4351">
        <v>-20.17467110714</v>
      </c>
      <c r="H4351">
        <v>7.5778355861049604</v>
      </c>
      <c r="I4351">
        <v>-18.5541628101486</v>
      </c>
      <c r="J4351">
        <v>-8.9507105984610202</v>
      </c>
      <c r="K4351">
        <v>22.267899033361299</v>
      </c>
      <c r="L4351">
        <v>23.4199035206329</v>
      </c>
      <c r="M4351">
        <v>54.528552214094297</v>
      </c>
      <c r="N4351">
        <v>2.5454545454545401</v>
      </c>
      <c r="O4351">
        <v>39.5402298850574</v>
      </c>
      <c r="P4351">
        <v>32.783882783882802</v>
      </c>
    </row>
    <row r="4352" spans="1:17" hidden="1" x14ac:dyDescent="0.3">
      <c r="A4352" t="s">
        <v>8935</v>
      </c>
      <c r="B4352" t="s">
        <v>8936</v>
      </c>
      <c r="C4352" t="str">
        <f>IFERROR(VLOOKUP(Table1[[#This Row],[Ticker]],[1]!Table2[[Symbol]:[Industry]],2,FALSE),"-")</f>
        <v>-</v>
      </c>
      <c r="D4352" t="s">
        <v>405</v>
      </c>
      <c r="E4352">
        <v>11.9557608</v>
      </c>
      <c r="F4352">
        <v>16.7</v>
      </c>
      <c r="G4352">
        <v>-4.0335299659989401</v>
      </c>
      <c r="H4352">
        <v>7.1698588244612997</v>
      </c>
      <c r="I4352">
        <v>23.860450703650599</v>
      </c>
      <c r="J4352">
        <v>-9.7684322958130796</v>
      </c>
      <c r="K4352">
        <v>15.475782368666801</v>
      </c>
      <c r="L4352">
        <v>13.348658434199599</v>
      </c>
      <c r="M4352">
        <v>26.150259125063901</v>
      </c>
      <c r="N4352">
        <v>0.24349364538499399</v>
      </c>
      <c r="O4352">
        <v>16.167664670658599</v>
      </c>
      <c r="P4352">
        <v>98.102016607354699</v>
      </c>
      <c r="Q4352">
        <v>0.108796947111393</v>
      </c>
    </row>
    <row r="4353" spans="1:17" hidden="1" x14ac:dyDescent="0.3">
      <c r="A4353" t="s">
        <v>8937</v>
      </c>
      <c r="B4353" t="s">
        <v>8938</v>
      </c>
      <c r="C4353" t="str">
        <f>IFERROR(VLOOKUP(Table1[[#This Row],[Ticker]],[1]!Table2[[Symbol]:[Industry]],2,FALSE),"-")</f>
        <v>-</v>
      </c>
      <c r="D4353" t="s">
        <v>428</v>
      </c>
      <c r="E4353">
        <v>11.930300655</v>
      </c>
      <c r="F4353">
        <v>36.78</v>
      </c>
      <c r="G4353">
        <v>-27.822742954441399</v>
      </c>
      <c r="H4353">
        <v>-3.4442033030001298</v>
      </c>
      <c r="I4353">
        <v>-9.4985547126256407</v>
      </c>
      <c r="J4353">
        <v>0.39320388601936601</v>
      </c>
      <c r="K4353">
        <v>36.3841049955304</v>
      </c>
      <c r="L4353">
        <v>36.392438788196699</v>
      </c>
      <c r="M4353">
        <v>44.249196058302402</v>
      </c>
      <c r="N4353">
        <v>1.32627578293066</v>
      </c>
      <c r="O4353">
        <v>23.762914627514899</v>
      </c>
      <c r="P4353">
        <v>17.884615384615302</v>
      </c>
      <c r="Q4353">
        <v>7.4383626593262003E-2</v>
      </c>
    </row>
    <row r="4354" spans="1:17" hidden="1" x14ac:dyDescent="0.3">
      <c r="A4354" t="s">
        <v>8939</v>
      </c>
      <c r="B4354" t="s">
        <v>4498</v>
      </c>
      <c r="C4354" t="str">
        <f>IFERROR(VLOOKUP(Table1[[#This Row],[Ticker]],[1]!Table2[[Symbol]:[Industry]],2,FALSE),"-")</f>
        <v>-</v>
      </c>
      <c r="D4354" t="s">
        <v>51</v>
      </c>
      <c r="E4354">
        <v>11.93</v>
      </c>
      <c r="F4354">
        <v>119.3</v>
      </c>
      <c r="M4354">
        <v>100</v>
      </c>
      <c r="N4354">
        <v>1</v>
      </c>
      <c r="Q4354">
        <v>5.4726977498741003E-2</v>
      </c>
    </row>
    <row r="4355" spans="1:17" hidden="1" x14ac:dyDescent="0.3">
      <c r="A4355" t="s">
        <v>8940</v>
      </c>
      <c r="B4355" t="s">
        <v>8941</v>
      </c>
      <c r="C4355" t="str">
        <f>IFERROR(VLOOKUP(Table1[[#This Row],[Ticker]],[1]!Table2[[Symbol]:[Industry]],2,FALSE),"-")</f>
        <v>-</v>
      </c>
      <c r="D4355" t="s">
        <v>405</v>
      </c>
      <c r="E4355">
        <v>11.908125</v>
      </c>
      <c r="F4355">
        <v>1.47</v>
      </c>
      <c r="G4355">
        <v>10.966470034001</v>
      </c>
      <c r="H4355">
        <v>-9.4931437490253199</v>
      </c>
      <c r="I4355">
        <v>-25.995491673300101</v>
      </c>
      <c r="J4355">
        <v>-8.1313465452399392</v>
      </c>
      <c r="K4355">
        <v>1.47178983643051</v>
      </c>
      <c r="L4355">
        <v>1.3615030153971399</v>
      </c>
      <c r="M4355">
        <v>39.798230875157699</v>
      </c>
      <c r="N4355">
        <v>0.96455728010768305</v>
      </c>
      <c r="O4355">
        <v>37.414965986394499</v>
      </c>
      <c r="P4355">
        <v>58.064516129032199</v>
      </c>
      <c r="Q4355">
        <v>0.120194235391496</v>
      </c>
    </row>
    <row r="4356" spans="1:17" hidden="1" x14ac:dyDescent="0.3">
      <c r="A4356" t="s">
        <v>8942</v>
      </c>
      <c r="B4356" t="s">
        <v>5439</v>
      </c>
      <c r="C4356" t="str">
        <f>IFERROR(VLOOKUP(Table1[[#This Row],[Ticker]],[1]!Table2[[Symbol]:[Industry]],2,FALSE),"-")</f>
        <v>-</v>
      </c>
      <c r="D4356" t="s">
        <v>138</v>
      </c>
      <c r="E4356">
        <v>11.86605</v>
      </c>
      <c r="F4356">
        <v>40.98</v>
      </c>
      <c r="G4356">
        <v>55.977756715716602</v>
      </c>
      <c r="H4356">
        <v>-39.485859068527702</v>
      </c>
      <c r="I4356">
        <v>40.102795742932102</v>
      </c>
      <c r="J4356">
        <v>-16.336274861743501</v>
      </c>
      <c r="K4356">
        <v>55.4409393295226</v>
      </c>
      <c r="L4356">
        <v>45.939301171609202</v>
      </c>
      <c r="M4356">
        <v>17.724072198161299</v>
      </c>
      <c r="N4356">
        <v>2.4641010606231002</v>
      </c>
      <c r="O4356">
        <v>113.64080039043399</v>
      </c>
      <c r="P4356">
        <v>156.12499999999901</v>
      </c>
      <c r="Q4356">
        <v>3.7578786022211E-2</v>
      </c>
    </row>
    <row r="4357" spans="1:17" hidden="1" x14ac:dyDescent="0.3">
      <c r="A4357" t="s">
        <v>8943</v>
      </c>
      <c r="B4357" t="s">
        <v>8944</v>
      </c>
      <c r="C4357" t="str">
        <f>IFERROR(VLOOKUP(Table1[[#This Row],[Ticker]],[1]!Table2[[Symbol]:[Industry]],2,FALSE),"-")</f>
        <v>-</v>
      </c>
      <c r="D4357" t="s">
        <v>535</v>
      </c>
      <c r="E4357">
        <v>11.85079</v>
      </c>
      <c r="F4357">
        <v>38.049999999999997</v>
      </c>
      <c r="G4357">
        <v>-13.6955487595727</v>
      </c>
      <c r="H4357">
        <v>-21.773196862272599</v>
      </c>
      <c r="I4357">
        <v>-40.347050340739798</v>
      </c>
      <c r="J4357">
        <v>-9.9889386386810894</v>
      </c>
      <c r="K4357">
        <v>48.723364733676298</v>
      </c>
      <c r="L4357">
        <v>50.5389696394015</v>
      </c>
      <c r="M4357">
        <v>25.8852042612491</v>
      </c>
      <c r="N4357">
        <v>2.1444806146206798</v>
      </c>
      <c r="O4357">
        <v>65.571616294349496</v>
      </c>
      <c r="P4357">
        <v>22.7419354838709</v>
      </c>
    </row>
    <row r="4358" spans="1:17" hidden="1" x14ac:dyDescent="0.3">
      <c r="A4358" t="s">
        <v>8945</v>
      </c>
      <c r="B4358" t="s">
        <v>8946</v>
      </c>
      <c r="C4358" t="str">
        <f>IFERROR(VLOOKUP(Table1[[#This Row],[Ticker]],[1]!Table2[[Symbol]:[Industry]],2,FALSE),"-")</f>
        <v>-</v>
      </c>
      <c r="D4358" t="s">
        <v>3576</v>
      </c>
      <c r="E4358">
        <v>11.731128500000001</v>
      </c>
      <c r="F4358">
        <v>77.5</v>
      </c>
      <c r="G4358">
        <v>26.370520565382598</v>
      </c>
      <c r="H4358">
        <v>15.212000363126799</v>
      </c>
      <c r="I4358">
        <v>8.9311631991751206</v>
      </c>
      <c r="J4358">
        <v>-0.58417673391918201</v>
      </c>
      <c r="K4358">
        <v>74.216648429980197</v>
      </c>
      <c r="L4358">
        <v>71.357452134816498</v>
      </c>
      <c r="M4358">
        <v>55.306919302081099</v>
      </c>
      <c r="N4358">
        <v>8.3646257279697701E-3</v>
      </c>
      <c r="O4358">
        <v>50.658064516129002</v>
      </c>
      <c r="P4358">
        <v>69.213973799126606</v>
      </c>
      <c r="Q4358">
        <v>0.105286318854091</v>
      </c>
    </row>
    <row r="4359" spans="1:17" hidden="1" x14ac:dyDescent="0.3">
      <c r="A4359" t="s">
        <v>8947</v>
      </c>
      <c r="B4359" t="s">
        <v>8948</v>
      </c>
      <c r="C4359" t="str">
        <f>IFERROR(VLOOKUP(Table1[[#This Row],[Ticker]],[1]!Table2[[Symbol]:[Industry]],2,FALSE),"-")</f>
        <v>-</v>
      </c>
      <c r="D4359" t="s">
        <v>46</v>
      </c>
      <c r="E4359">
        <v>11.68807818</v>
      </c>
      <c r="F4359">
        <v>1.01</v>
      </c>
      <c r="G4359">
        <v>15.252184319715299</v>
      </c>
      <c r="H4359">
        <v>22.4130004212697</v>
      </c>
      <c r="I4359">
        <v>22.200586758072301</v>
      </c>
      <c r="J4359">
        <v>13.5334703249043</v>
      </c>
      <c r="K4359">
        <v>0.82524356041526603</v>
      </c>
      <c r="L4359">
        <v>1.04864744962775</v>
      </c>
      <c r="M4359">
        <v>86.155971091037699</v>
      </c>
      <c r="N4359">
        <v>0.79858004929191795</v>
      </c>
      <c r="O4359">
        <v>0</v>
      </c>
      <c r="P4359">
        <v>83.636363636363598</v>
      </c>
      <c r="Q4359">
        <v>2.3163987097937998E-2</v>
      </c>
    </row>
    <row r="4360" spans="1:17" hidden="1" x14ac:dyDescent="0.3">
      <c r="A4360" t="s">
        <v>8949</v>
      </c>
      <c r="B4360" t="s">
        <v>8950</v>
      </c>
      <c r="C4360" t="str">
        <f>IFERROR(VLOOKUP(Table1[[#This Row],[Ticker]],[1]!Table2[[Symbol]:[Industry]],2,FALSE),"-")</f>
        <v>-</v>
      </c>
      <c r="D4360" t="s">
        <v>405</v>
      </c>
      <c r="E4360">
        <v>11.654999999999999</v>
      </c>
      <c r="F4360">
        <v>25.61</v>
      </c>
      <c r="G4360">
        <v>48.951287149252899</v>
      </c>
      <c r="H4360">
        <v>9.1259272532967497</v>
      </c>
      <c r="I4360">
        <v>2.9983024178258999</v>
      </c>
      <c r="J4360">
        <v>-3.7007600351888899</v>
      </c>
      <c r="K4360">
        <v>23.05857740483</v>
      </c>
      <c r="L4360">
        <v>20.276367929976001</v>
      </c>
      <c r="M4360">
        <v>41.335463995182202</v>
      </c>
      <c r="N4360">
        <v>0.40881501640491402</v>
      </c>
      <c r="O4360">
        <v>8.9418196017180698</v>
      </c>
      <c r="P4360">
        <v>90.408921933085495</v>
      </c>
      <c r="Q4360">
        <v>7.5644515851572003E-2</v>
      </c>
    </row>
    <row r="4361" spans="1:17" hidden="1" x14ac:dyDescent="0.3">
      <c r="A4361" t="s">
        <v>8951</v>
      </c>
      <c r="B4361" t="s">
        <v>8952</v>
      </c>
      <c r="C4361" t="str">
        <f>IFERROR(VLOOKUP(Table1[[#This Row],[Ticker]],[1]!Table2[[Symbol]:[Industry]],2,FALSE),"-")</f>
        <v>-</v>
      </c>
      <c r="D4361" t="s">
        <v>4353</v>
      </c>
      <c r="E4361">
        <v>11.642320072</v>
      </c>
      <c r="F4361">
        <v>6.46</v>
      </c>
      <c r="G4361">
        <v>100.859708468164</v>
      </c>
      <c r="H4361">
        <v>33.580341851769099</v>
      </c>
      <c r="I4361">
        <v>-3.5284745123042298</v>
      </c>
      <c r="J4361">
        <v>20.5922938543161</v>
      </c>
      <c r="K4361">
        <v>4.7599321612292602</v>
      </c>
      <c r="L4361">
        <v>4.5725807660975004</v>
      </c>
      <c r="M4361">
        <v>86.207356838039701</v>
      </c>
      <c r="N4361">
        <v>2.14346032806717</v>
      </c>
      <c r="O4361">
        <v>53.250773993807996</v>
      </c>
      <c r="P4361">
        <v>134.05797101449201</v>
      </c>
      <c r="Q4361">
        <v>7.0614766980064997E-2</v>
      </c>
    </row>
    <row r="4362" spans="1:17" hidden="1" x14ac:dyDescent="0.3">
      <c r="A4362" t="s">
        <v>8953</v>
      </c>
      <c r="B4362" t="s">
        <v>8954</v>
      </c>
      <c r="C4362" t="str">
        <f>IFERROR(VLOOKUP(Table1[[#This Row],[Ticker]],[1]!Table2[[Symbol]:[Industry]],2,FALSE),"-")</f>
        <v>-</v>
      </c>
      <c r="D4362" t="s">
        <v>1401</v>
      </c>
      <c r="E4362">
        <v>11.635524304</v>
      </c>
      <c r="F4362">
        <v>12.81</v>
      </c>
      <c r="G4362">
        <v>2.35108541861644</v>
      </c>
      <c r="H4362">
        <v>-7.4455866410353098</v>
      </c>
      <c r="I4362">
        <v>-20.307806527299299</v>
      </c>
      <c r="J4362">
        <v>-9.8103672101096606</v>
      </c>
      <c r="K4362">
        <v>13.2831311419532</v>
      </c>
      <c r="L4362">
        <v>12.5310955035504</v>
      </c>
      <c r="M4362">
        <v>46.043485415415503</v>
      </c>
      <c r="N4362">
        <v>8.1714330413733105E-2</v>
      </c>
      <c r="O4362">
        <v>36.8462138953942</v>
      </c>
      <c r="P4362">
        <v>33.160083160083097</v>
      </c>
      <c r="Q4362">
        <v>5.9213312291452998E-2</v>
      </c>
    </row>
    <row r="4363" spans="1:17" hidden="1" x14ac:dyDescent="0.3">
      <c r="A4363" t="s">
        <v>8955</v>
      </c>
      <c r="B4363" t="s">
        <v>8956</v>
      </c>
      <c r="C4363" t="str">
        <f>IFERROR(VLOOKUP(Table1[[#This Row],[Ticker]],[1]!Table2[[Symbol]:[Industry]],2,FALSE),"-")</f>
        <v>-</v>
      </c>
      <c r="D4363" t="s">
        <v>535</v>
      </c>
      <c r="E4363">
        <v>11.61</v>
      </c>
      <c r="F4363">
        <v>290</v>
      </c>
      <c r="G4363">
        <v>161.69328707660699</v>
      </c>
      <c r="H4363">
        <v>2.6312319446483698</v>
      </c>
      <c r="I4363">
        <v>181.95016374622799</v>
      </c>
      <c r="J4363">
        <v>-8.2302806300230795</v>
      </c>
      <c r="K4363">
        <v>263.30657738112097</v>
      </c>
      <c r="L4363">
        <v>180.193692012702</v>
      </c>
      <c r="M4363">
        <v>41.981679691948599</v>
      </c>
      <c r="N4363">
        <v>0.16413826491685499</v>
      </c>
      <c r="O4363">
        <v>8.9655172413793007</v>
      </c>
      <c r="P4363">
        <v>226.20922384701899</v>
      </c>
      <c r="Q4363">
        <v>0.123198848097967</v>
      </c>
    </row>
    <row r="4364" spans="1:17" hidden="1" x14ac:dyDescent="0.3">
      <c r="A4364" t="s">
        <v>8957</v>
      </c>
      <c r="B4364" t="s">
        <v>8958</v>
      </c>
      <c r="C4364" t="str">
        <f>IFERROR(VLOOKUP(Table1[[#This Row],[Ticker]],[1]!Table2[[Symbol]:[Industry]],2,FALSE),"-")</f>
        <v>-</v>
      </c>
      <c r="E4364">
        <v>11.601391</v>
      </c>
      <c r="F4364">
        <v>21.29</v>
      </c>
      <c r="G4364">
        <v>-24.053253831876599</v>
      </c>
      <c r="H4364">
        <v>-1.2793072710378901</v>
      </c>
      <c r="I4364">
        <v>-31.0511659506593</v>
      </c>
      <c r="J4364">
        <v>-0.36293779586609698</v>
      </c>
      <c r="K4364">
        <v>22.657811061426202</v>
      </c>
      <c r="L4364">
        <v>22.847869703310501</v>
      </c>
      <c r="M4364">
        <v>55.892661221047</v>
      </c>
      <c r="N4364">
        <v>0.51449849909143297</v>
      </c>
      <c r="O4364">
        <v>40.441521841239997</v>
      </c>
      <c r="P4364">
        <v>26.7261904761904</v>
      </c>
      <c r="Q4364">
        <v>0.117188952991365</v>
      </c>
    </row>
    <row r="4365" spans="1:17" hidden="1" x14ac:dyDescent="0.3">
      <c r="A4365" t="s">
        <v>8959</v>
      </c>
      <c r="B4365" t="s">
        <v>8960</v>
      </c>
      <c r="C4365" t="str">
        <f>IFERROR(VLOOKUP(Table1[[#This Row],[Ticker]],[1]!Table2[[Symbol]:[Industry]],2,FALSE),"-")</f>
        <v>-</v>
      </c>
      <c r="D4365" t="s">
        <v>535</v>
      </c>
      <c r="E4365">
        <v>11.5932917</v>
      </c>
      <c r="F4365">
        <v>41.11</v>
      </c>
      <c r="G4365">
        <v>10.322402237390801</v>
      </c>
      <c r="H4365">
        <v>-22.0276065907657</v>
      </c>
      <c r="I4365">
        <v>-5.3250843391389804</v>
      </c>
      <c r="J4365">
        <v>-5.5586974813105998</v>
      </c>
      <c r="K4365">
        <v>45.137305397700203</v>
      </c>
      <c r="L4365">
        <v>42.865491945155497</v>
      </c>
      <c r="M4365">
        <v>18.3824337760114</v>
      </c>
      <c r="N4365">
        <v>0.283377136041712</v>
      </c>
      <c r="O4365">
        <v>53.247385064461199</v>
      </c>
      <c r="P4365">
        <v>46.090973702913999</v>
      </c>
      <c r="Q4365">
        <v>0.111075321286547</v>
      </c>
    </row>
    <row r="4366" spans="1:17" hidden="1" x14ac:dyDescent="0.3">
      <c r="A4366" t="s">
        <v>8961</v>
      </c>
      <c r="B4366" t="s">
        <v>8962</v>
      </c>
      <c r="C4366" t="str">
        <f>IFERROR(VLOOKUP(Table1[[#This Row],[Ticker]],[1]!Table2[[Symbol]:[Industry]],2,FALSE),"-")</f>
        <v>-</v>
      </c>
      <c r="D4366" t="s">
        <v>257</v>
      </c>
      <c r="E4366">
        <v>11.57194917</v>
      </c>
      <c r="F4366">
        <v>4.2</v>
      </c>
      <c r="G4366">
        <v>75.844518814488893</v>
      </c>
      <c r="H4366">
        <v>-12.773999415411501</v>
      </c>
      <c r="I4366">
        <v>32.361506298302203</v>
      </c>
      <c r="J4366">
        <v>9.6520437385217601</v>
      </c>
      <c r="K4366">
        <v>4.1407603809362801</v>
      </c>
      <c r="L4366">
        <v>3.50530102410089</v>
      </c>
      <c r="M4366">
        <v>1.9901267111815899</v>
      </c>
      <c r="N4366">
        <v>1.1451021667332</v>
      </c>
      <c r="O4366">
        <v>38.095238095238003</v>
      </c>
      <c r="P4366">
        <v>115.384615384615</v>
      </c>
      <c r="Q4366">
        <v>4.9303444327954998E-2</v>
      </c>
    </row>
    <row r="4367" spans="1:17" hidden="1" x14ac:dyDescent="0.3">
      <c r="A4367" t="s">
        <v>8963</v>
      </c>
      <c r="B4367" t="s">
        <v>8964</v>
      </c>
      <c r="C4367" t="str">
        <f>IFERROR(VLOOKUP(Table1[[#This Row],[Ticker]],[1]!Table2[[Symbol]:[Industry]],2,FALSE),"-")</f>
        <v>-</v>
      </c>
      <c r="D4367" t="s">
        <v>741</v>
      </c>
      <c r="E4367">
        <v>11.560360832000001</v>
      </c>
      <c r="F4367">
        <v>57.45</v>
      </c>
      <c r="G4367">
        <v>38.556901772624101</v>
      </c>
      <c r="H4367">
        <v>2.8540260622954401</v>
      </c>
      <c r="I4367">
        <v>13.8809620971237</v>
      </c>
      <c r="J4367">
        <v>-0.51473228947473904</v>
      </c>
      <c r="K4367">
        <v>55.745172275730297</v>
      </c>
      <c r="L4367">
        <v>48.536083809474803</v>
      </c>
      <c r="M4367">
        <v>44.735305969102399</v>
      </c>
      <c r="N4367">
        <v>0.62135299377551001</v>
      </c>
      <c r="O4367">
        <v>3.8294168842471601</v>
      </c>
      <c r="P4367">
        <v>76.497695852534505</v>
      </c>
    </row>
    <row r="4368" spans="1:17" hidden="1" x14ac:dyDescent="0.3">
      <c r="A4368" t="s">
        <v>8965</v>
      </c>
      <c r="B4368" t="s">
        <v>8966</v>
      </c>
      <c r="C4368" t="str">
        <f>IFERROR(VLOOKUP(Table1[[#This Row],[Ticker]],[1]!Table2[[Symbol]:[Industry]],2,FALSE),"-")</f>
        <v>-</v>
      </c>
      <c r="D4368" t="s">
        <v>54</v>
      </c>
      <c r="E4368">
        <v>11.49728</v>
      </c>
      <c r="F4368">
        <v>20.3</v>
      </c>
      <c r="G4368">
        <v>144.18315913225101</v>
      </c>
      <c r="H4368">
        <v>-1.49188715667529</v>
      </c>
      <c r="I4368">
        <v>77.076403751536404</v>
      </c>
      <c r="J4368">
        <v>7.5635690564121596</v>
      </c>
      <c r="K4368">
        <v>18.873287525121601</v>
      </c>
      <c r="L4368">
        <v>15.9266071015132</v>
      </c>
      <c r="M4368">
        <v>72.564455310543494</v>
      </c>
      <c r="N4368">
        <v>0.96991560097059604</v>
      </c>
      <c r="O4368">
        <v>43.891625615763502</v>
      </c>
      <c r="P4368">
        <v>333.76068376068298</v>
      </c>
      <c r="Q4368">
        <v>0.12749345780372501</v>
      </c>
    </row>
    <row r="4369" spans="1:17" hidden="1" x14ac:dyDescent="0.3">
      <c r="A4369" t="s">
        <v>8967</v>
      </c>
      <c r="B4369" t="s">
        <v>8968</v>
      </c>
      <c r="C4369" t="str">
        <f>IFERROR(VLOOKUP(Table1[[#This Row],[Ticker]],[1]!Table2[[Symbol]:[Industry]],2,FALSE),"-")</f>
        <v>-</v>
      </c>
      <c r="D4369" t="s">
        <v>627</v>
      </c>
      <c r="E4369">
        <v>11.484</v>
      </c>
      <c r="F4369">
        <v>185.81</v>
      </c>
      <c r="G4369">
        <v>-27.108132269893598</v>
      </c>
      <c r="I4369">
        <v>-10.5406822124889</v>
      </c>
      <c r="M4369">
        <v>100</v>
      </c>
      <c r="N4369">
        <v>1</v>
      </c>
      <c r="O4369">
        <v>13.309294440557499</v>
      </c>
      <c r="P4369">
        <v>1.9253976961053101</v>
      </c>
      <c r="Q4369">
        <v>3.0346719918976001E-2</v>
      </c>
    </row>
    <row r="4370" spans="1:17" hidden="1" x14ac:dyDescent="0.3">
      <c r="A4370" t="s">
        <v>8969</v>
      </c>
      <c r="B4370" t="s">
        <v>8970</v>
      </c>
      <c r="C4370" t="str">
        <f>IFERROR(VLOOKUP(Table1[[#This Row],[Ticker]],[1]!Table2[[Symbol]:[Industry]],2,FALSE),"-")</f>
        <v>-</v>
      </c>
      <c r="D4370" t="s">
        <v>357</v>
      </c>
      <c r="E4370">
        <v>11.429838</v>
      </c>
      <c r="F4370">
        <v>16.95</v>
      </c>
      <c r="G4370">
        <v>27.910914478445399</v>
      </c>
      <c r="H4370">
        <v>-19.179099835263202</v>
      </c>
      <c r="I4370">
        <v>26.810830526902802</v>
      </c>
      <c r="J4370">
        <v>-8.2230656228080701</v>
      </c>
      <c r="K4370">
        <v>18.085662137859799</v>
      </c>
      <c r="L4370">
        <v>14.7392766634038</v>
      </c>
      <c r="M4370">
        <v>21.270348017207599</v>
      </c>
      <c r="N4370">
        <v>0.30356510356510302</v>
      </c>
      <c r="O4370">
        <v>43.893805309734503</v>
      </c>
      <c r="P4370">
        <v>78.046218487394896</v>
      </c>
      <c r="Q4370">
        <v>7.1653446073034005E-2</v>
      </c>
    </row>
    <row r="4371" spans="1:17" hidden="1" x14ac:dyDescent="0.3">
      <c r="A4371" t="s">
        <v>8971</v>
      </c>
      <c r="B4371" t="s">
        <v>8972</v>
      </c>
      <c r="C4371" t="str">
        <f>IFERROR(VLOOKUP(Table1[[#This Row],[Ticker]],[1]!Table2[[Symbol]:[Industry]],2,FALSE),"-")</f>
        <v>-</v>
      </c>
      <c r="D4371" t="s">
        <v>138</v>
      </c>
      <c r="E4371">
        <v>11.424061999999999</v>
      </c>
      <c r="F4371">
        <v>9.5500000000000007</v>
      </c>
      <c r="G4371">
        <v>11.201418638993699</v>
      </c>
      <c r="H4371">
        <v>-17.220008079663199</v>
      </c>
      <c r="I4371">
        <v>-33.278683557018802</v>
      </c>
      <c r="J4371">
        <v>3.1561973034845501</v>
      </c>
      <c r="K4371">
        <v>10.6393612002643</v>
      </c>
      <c r="L4371">
        <v>10.2311124712127</v>
      </c>
      <c r="M4371">
        <v>29.568839811004601</v>
      </c>
      <c r="N4371">
        <v>1.93405880927964</v>
      </c>
      <c r="O4371">
        <v>41.465968586387397</v>
      </c>
      <c r="P4371">
        <v>42.964071856287397</v>
      </c>
      <c r="Q4371">
        <v>9.0460958350334006E-2</v>
      </c>
    </row>
    <row r="4372" spans="1:17" hidden="1" x14ac:dyDescent="0.3">
      <c r="A4372" t="s">
        <v>8973</v>
      </c>
      <c r="B4372" t="s">
        <v>8974</v>
      </c>
      <c r="C4372" t="str">
        <f>IFERROR(VLOOKUP(Table1[[#This Row],[Ticker]],[1]!Table2[[Symbol]:[Industry]],2,FALSE),"-")</f>
        <v>-</v>
      </c>
      <c r="D4372" t="s">
        <v>124</v>
      </c>
      <c r="E4372">
        <v>11.412000000000001</v>
      </c>
      <c r="F4372">
        <v>3.2</v>
      </c>
      <c r="G4372">
        <v>463.559062626593</v>
      </c>
      <c r="H4372">
        <v>-1.6354149314933799</v>
      </c>
      <c r="I4372">
        <v>15.533920091405699</v>
      </c>
      <c r="J4372">
        <v>1.30856774557608</v>
      </c>
      <c r="K4372">
        <v>2.9304760703533099</v>
      </c>
      <c r="L4372">
        <v>2.1974585394430299</v>
      </c>
      <c r="M4372">
        <v>57.451863727358599</v>
      </c>
      <c r="N4372">
        <v>2.0279175108727299</v>
      </c>
      <c r="O4372">
        <v>12.5</v>
      </c>
      <c r="P4372">
        <v>492.59259259259198</v>
      </c>
      <c r="Q4372">
        <v>0.23673187760932901</v>
      </c>
    </row>
    <row r="4373" spans="1:17" hidden="1" x14ac:dyDescent="0.3">
      <c r="A4373" t="s">
        <v>8975</v>
      </c>
      <c r="B4373" t="s">
        <v>8976</v>
      </c>
      <c r="C4373" t="str">
        <f>IFERROR(VLOOKUP(Table1[[#This Row],[Ticker]],[1]!Table2[[Symbol]:[Industry]],2,FALSE),"-")</f>
        <v>-</v>
      </c>
      <c r="E4373">
        <v>11.395799999999999</v>
      </c>
      <c r="F4373">
        <v>20.23</v>
      </c>
      <c r="G4373">
        <v>23.415603417572999</v>
      </c>
      <c r="H4373">
        <v>25.443378211108701</v>
      </c>
      <c r="I4373">
        <v>-41.978275030545497</v>
      </c>
      <c r="J4373">
        <v>3.3948808577038401</v>
      </c>
      <c r="K4373">
        <v>17.024943025134402</v>
      </c>
      <c r="L4373">
        <v>17.599278189909601</v>
      </c>
      <c r="M4373">
        <v>91.578686947301506</v>
      </c>
      <c r="N4373">
        <v>1.49841437632135</v>
      </c>
      <c r="O4373">
        <v>43.203163618388501</v>
      </c>
      <c r="P4373">
        <v>69.714765100671102</v>
      </c>
    </row>
    <row r="4374" spans="1:17" hidden="1" x14ac:dyDescent="0.3">
      <c r="A4374" t="s">
        <v>8977</v>
      </c>
      <c r="B4374" t="s">
        <v>8978</v>
      </c>
      <c r="C4374" t="str">
        <f>IFERROR(VLOOKUP(Table1[[#This Row],[Ticker]],[1]!Table2[[Symbol]:[Industry]],2,FALSE),"-")</f>
        <v>-</v>
      </c>
      <c r="D4374" t="s">
        <v>405</v>
      </c>
      <c r="E4374">
        <v>11.377700600000001</v>
      </c>
      <c r="F4374">
        <v>8.4700000000000006</v>
      </c>
      <c r="G4374">
        <v>72.633136700667706</v>
      </c>
      <c r="H4374">
        <v>47.633857995068503</v>
      </c>
      <c r="I4374">
        <v>-0.13186240196298499</v>
      </c>
      <c r="J4374">
        <v>-10.0450109149975</v>
      </c>
      <c r="K4374">
        <v>7.7099841923856101</v>
      </c>
      <c r="L4374">
        <v>7.0336613830499299</v>
      </c>
      <c r="M4374">
        <v>58.948921297152197</v>
      </c>
      <c r="N4374">
        <v>0.63751837418778401</v>
      </c>
      <c r="O4374">
        <v>28.571428571428498</v>
      </c>
      <c r="P4374">
        <v>118.298969072164</v>
      </c>
      <c r="Q4374">
        <v>0.138847897221408</v>
      </c>
    </row>
    <row r="4375" spans="1:17" hidden="1" x14ac:dyDescent="0.3">
      <c r="A4375" t="s">
        <v>8979</v>
      </c>
      <c r="B4375" t="s">
        <v>8980</v>
      </c>
      <c r="C4375" t="str">
        <f>IFERROR(VLOOKUP(Table1[[#This Row],[Ticker]],[1]!Table2[[Symbol]:[Industry]],2,FALSE),"-")</f>
        <v>-</v>
      </c>
      <c r="D4375" t="s">
        <v>959</v>
      </c>
      <c r="E4375">
        <v>11.35442877</v>
      </c>
      <c r="F4375">
        <v>2.2599999999999998</v>
      </c>
      <c r="G4375">
        <v>-7.5281536219129297</v>
      </c>
      <c r="H4375">
        <v>-3.2446752364058602</v>
      </c>
      <c r="I4375">
        <v>4.63236568726062</v>
      </c>
      <c r="J4375">
        <v>1.2015375517950799</v>
      </c>
      <c r="K4375">
        <v>2.4096054086505498</v>
      </c>
      <c r="L4375">
        <v>2.3983521464114701</v>
      </c>
      <c r="M4375">
        <v>49.090934877838002</v>
      </c>
      <c r="N4375">
        <v>0.88152204980210802</v>
      </c>
      <c r="O4375">
        <v>87.610619469026503</v>
      </c>
      <c r="P4375">
        <v>45.806451612903103</v>
      </c>
      <c r="Q4375">
        <v>4.4089498559730003E-2</v>
      </c>
    </row>
    <row r="4376" spans="1:17" hidden="1" x14ac:dyDescent="0.3">
      <c r="A4376" t="s">
        <v>8981</v>
      </c>
      <c r="B4376" t="s">
        <v>8982</v>
      </c>
      <c r="C4376" t="str">
        <f>IFERROR(VLOOKUP(Table1[[#This Row],[Ticker]],[1]!Table2[[Symbol]:[Industry]],2,FALSE),"-")</f>
        <v>-</v>
      </c>
      <c r="D4376" t="s">
        <v>627</v>
      </c>
      <c r="E4376">
        <v>11.321584400000001</v>
      </c>
      <c r="F4376">
        <v>24.61</v>
      </c>
      <c r="G4376">
        <v>-11.8430537755227</v>
      </c>
      <c r="H4376">
        <v>7.6754069086205998</v>
      </c>
      <c r="I4376">
        <v>28.162491519977099</v>
      </c>
      <c r="J4376">
        <v>-0.58417673391918201</v>
      </c>
      <c r="K4376">
        <v>23.081189787737301</v>
      </c>
      <c r="L4376">
        <v>20.616218106020199</v>
      </c>
      <c r="M4376">
        <v>94.233066916619507</v>
      </c>
      <c r="N4376">
        <v>1.0909090909090899</v>
      </c>
      <c r="O4376">
        <v>0</v>
      </c>
      <c r="P4376">
        <v>52.857142857142797</v>
      </c>
    </row>
    <row r="4377" spans="1:17" hidden="1" x14ac:dyDescent="0.3">
      <c r="A4377" t="s">
        <v>8983</v>
      </c>
      <c r="B4377" t="s">
        <v>8984</v>
      </c>
      <c r="C4377" t="str">
        <f>IFERROR(VLOOKUP(Table1[[#This Row],[Ticker]],[1]!Table2[[Symbol]:[Industry]],2,FALSE),"-")</f>
        <v>-</v>
      </c>
      <c r="D4377" t="s">
        <v>405</v>
      </c>
      <c r="E4377">
        <v>11.312784000000001</v>
      </c>
      <c r="F4377">
        <v>0.87</v>
      </c>
      <c r="G4377">
        <v>15.966470034001</v>
      </c>
      <c r="H4377">
        <v>-22.3163443080749</v>
      </c>
      <c r="I4377">
        <v>-10.1131387321237</v>
      </c>
      <c r="J4377">
        <v>-0.58417673391918201</v>
      </c>
      <c r="K4377">
        <v>0.944363194843166</v>
      </c>
      <c r="L4377">
        <v>0.83707966685454904</v>
      </c>
      <c r="M4377">
        <v>25.675109058370399</v>
      </c>
      <c r="N4377">
        <v>0.35660512315123799</v>
      </c>
      <c r="O4377">
        <v>59.7701149425287</v>
      </c>
      <c r="P4377">
        <v>61.111111111111001</v>
      </c>
      <c r="Q4377">
        <v>7.9685715179721006E-2</v>
      </c>
    </row>
    <row r="4378" spans="1:17" hidden="1" x14ac:dyDescent="0.3">
      <c r="A4378" t="s">
        <v>8985</v>
      </c>
      <c r="B4378" t="s">
        <v>8986</v>
      </c>
      <c r="C4378" t="str">
        <f>IFERROR(VLOOKUP(Table1[[#This Row],[Ticker]],[1]!Table2[[Symbol]:[Industry]],2,FALSE),"-")</f>
        <v>-</v>
      </c>
      <c r="D4378" t="s">
        <v>741</v>
      </c>
      <c r="E4378">
        <v>11.309675944999899</v>
      </c>
      <c r="F4378">
        <v>21.5</v>
      </c>
      <c r="G4378">
        <v>11.7654222278451</v>
      </c>
      <c r="H4378">
        <v>2.5418309403442199</v>
      </c>
      <c r="I4378">
        <v>2.6919275900666499</v>
      </c>
      <c r="J4378">
        <v>-0.16223580564912299</v>
      </c>
      <c r="K4378">
        <v>20.4874535530899</v>
      </c>
      <c r="L4378">
        <v>18.6964231966668</v>
      </c>
      <c r="M4378">
        <v>51.507867780463002</v>
      </c>
      <c r="N4378">
        <v>1.2007095046707399</v>
      </c>
      <c r="O4378">
        <v>4.0465116279069901</v>
      </c>
      <c r="P4378">
        <v>44.683714670255704</v>
      </c>
    </row>
    <row r="4379" spans="1:17" hidden="1" x14ac:dyDescent="0.3">
      <c r="A4379" t="s">
        <v>8987</v>
      </c>
      <c r="B4379" t="s">
        <v>8988</v>
      </c>
      <c r="C4379" t="str">
        <f>IFERROR(VLOOKUP(Table1[[#This Row],[Ticker]],[1]!Table2[[Symbol]:[Industry]],2,FALSE),"-")</f>
        <v>-</v>
      </c>
      <c r="D4379" t="s">
        <v>1731</v>
      </c>
      <c r="E4379">
        <v>11.2806</v>
      </c>
      <c r="F4379">
        <v>21.75</v>
      </c>
      <c r="G4379">
        <v>-28.292446130889999</v>
      </c>
      <c r="H4379">
        <v>-11.3064144290218</v>
      </c>
      <c r="I4379">
        <v>-40.920027277015301</v>
      </c>
      <c r="J4379">
        <v>-18.276484426226801</v>
      </c>
      <c r="K4379">
        <v>23.132332315143302</v>
      </c>
      <c r="L4379">
        <v>23.4089326459363</v>
      </c>
      <c r="M4379">
        <v>41.941198550304698</v>
      </c>
      <c r="N4379">
        <v>1.69782520599756</v>
      </c>
      <c r="O4379">
        <v>53.057471264367798</v>
      </c>
      <c r="P4379">
        <v>21.0350584307178</v>
      </c>
      <c r="Q4379">
        <v>8.0223328554095003E-2</v>
      </c>
    </row>
    <row r="4380" spans="1:17" hidden="1" x14ac:dyDescent="0.3">
      <c r="A4380" t="s">
        <v>8989</v>
      </c>
      <c r="B4380" t="s">
        <v>8990</v>
      </c>
      <c r="C4380" t="str">
        <f>IFERROR(VLOOKUP(Table1[[#This Row],[Ticker]],[1]!Table2[[Symbol]:[Industry]],2,FALSE),"-")</f>
        <v>-</v>
      </c>
      <c r="D4380" t="s">
        <v>127</v>
      </c>
      <c r="E4380">
        <v>11.278618120000001</v>
      </c>
      <c r="F4380">
        <v>22.95</v>
      </c>
      <c r="G4380">
        <v>-52.914126980924301</v>
      </c>
      <c r="H4380">
        <v>-14.1859739377045</v>
      </c>
      <c r="I4380">
        <v>-32.361367866709401</v>
      </c>
      <c r="J4380">
        <v>12.8594633901759</v>
      </c>
      <c r="K4380">
        <v>23.388397369612299</v>
      </c>
      <c r="L4380">
        <v>26.394598077224199</v>
      </c>
      <c r="M4380">
        <v>44.644761681490898</v>
      </c>
      <c r="N4380">
        <v>3.08080808080808</v>
      </c>
      <c r="O4380">
        <v>53.115468409586001</v>
      </c>
      <c r="P4380">
        <v>29.368658399097999</v>
      </c>
    </row>
    <row r="4381" spans="1:17" hidden="1" x14ac:dyDescent="0.3">
      <c r="A4381" t="s">
        <v>8991</v>
      </c>
      <c r="B4381" t="s">
        <v>8992</v>
      </c>
      <c r="C4381" t="str">
        <f>IFERROR(VLOOKUP(Table1[[#This Row],[Ticker]],[1]!Table2[[Symbol]:[Industry]],2,FALSE),"-")</f>
        <v>-</v>
      </c>
      <c r="D4381" t="s">
        <v>4060</v>
      </c>
      <c r="E4381">
        <v>11.274665472000001</v>
      </c>
      <c r="F4381">
        <v>6.71</v>
      </c>
      <c r="G4381">
        <v>-12.3378777920858</v>
      </c>
      <c r="H4381">
        <v>-13.351809481471101</v>
      </c>
      <c r="I4381">
        <v>-29.728718626226801</v>
      </c>
      <c r="J4381">
        <v>-1.7676086865819001</v>
      </c>
      <c r="K4381">
        <v>7.1058794453868801</v>
      </c>
      <c r="L4381">
        <v>7.5530955054928901</v>
      </c>
      <c r="M4381">
        <v>39.355388337606399</v>
      </c>
      <c r="N4381">
        <v>0.59881244574887804</v>
      </c>
      <c r="O4381">
        <v>97.168405365126603</v>
      </c>
      <c r="P4381">
        <v>33.399602385685803</v>
      </c>
      <c r="Q4381">
        <v>2.8736590540472E-2</v>
      </c>
    </row>
    <row r="4382" spans="1:17" hidden="1" x14ac:dyDescent="0.3">
      <c r="A4382" t="s">
        <v>8993</v>
      </c>
      <c r="B4382" t="s">
        <v>8994</v>
      </c>
      <c r="C4382" t="str">
        <f>IFERROR(VLOOKUP(Table1[[#This Row],[Ticker]],[1]!Table2[[Symbol]:[Industry]],2,FALSE),"-")</f>
        <v>-</v>
      </c>
      <c r="D4382" t="s">
        <v>741</v>
      </c>
      <c r="E4382">
        <v>11.262924035999999</v>
      </c>
      <c r="F4382">
        <v>275.70999999999998</v>
      </c>
      <c r="G4382">
        <v>6.6705602047939898</v>
      </c>
      <c r="H4382">
        <v>1.1573457191398899</v>
      </c>
      <c r="I4382">
        <v>2.43702490490851</v>
      </c>
      <c r="J4382">
        <v>0.265909004341988</v>
      </c>
      <c r="K4382">
        <v>267.109877220832</v>
      </c>
      <c r="L4382">
        <v>245.37156009622601</v>
      </c>
      <c r="M4382">
        <v>55.874429077666797</v>
      </c>
      <c r="N4382">
        <v>0.65302306660251597</v>
      </c>
      <c r="O4382">
        <v>3.3114504370534301</v>
      </c>
      <c r="P4382">
        <v>40.668367346938702</v>
      </c>
      <c r="Q4382">
        <v>3.1845093282099998E-4</v>
      </c>
    </row>
    <row r="4383" spans="1:17" hidden="1" x14ac:dyDescent="0.3">
      <c r="A4383" t="s">
        <v>8995</v>
      </c>
      <c r="B4383" t="s">
        <v>8996</v>
      </c>
      <c r="C4383" t="str">
        <f>IFERROR(VLOOKUP(Table1[[#This Row],[Ticker]],[1]!Table2[[Symbol]:[Industry]],2,FALSE),"-")</f>
        <v>-</v>
      </c>
      <c r="D4383" t="s">
        <v>405</v>
      </c>
      <c r="E4383">
        <v>11.226522959999899</v>
      </c>
      <c r="F4383">
        <v>9.76</v>
      </c>
      <c r="G4383">
        <v>-33.814017770876902</v>
      </c>
      <c r="H4383">
        <v>-1.94597393770455</v>
      </c>
      <c r="I4383">
        <v>-7.5198433494545096</v>
      </c>
      <c r="J4383">
        <v>-0.58417673391918201</v>
      </c>
      <c r="K4383">
        <v>9.7524283865211991</v>
      </c>
      <c r="L4383">
        <v>10.077699342690201</v>
      </c>
      <c r="M4383">
        <v>99.999990417572306</v>
      </c>
      <c r="O4383">
        <v>5.0204918032786798</v>
      </c>
      <c r="P4383">
        <v>6.0869565217391397</v>
      </c>
    </row>
    <row r="4384" spans="1:17" hidden="1" x14ac:dyDescent="0.3">
      <c r="A4384" t="s">
        <v>8997</v>
      </c>
      <c r="B4384" t="s">
        <v>8998</v>
      </c>
      <c r="C4384" t="str">
        <f>IFERROR(VLOOKUP(Table1[[#This Row],[Ticker]],[1]!Table2[[Symbol]:[Industry]],2,FALSE),"-")</f>
        <v>-</v>
      </c>
      <c r="D4384" t="s">
        <v>627</v>
      </c>
      <c r="E4384">
        <v>11.20537395</v>
      </c>
      <c r="F4384">
        <v>12.19</v>
      </c>
      <c r="G4384">
        <v>-22.103705404595399</v>
      </c>
      <c r="H4384">
        <v>-11.017554377109199</v>
      </c>
      <c r="I4384">
        <v>-24.957106469972601</v>
      </c>
      <c r="J4384">
        <v>-8.9413195910620402</v>
      </c>
      <c r="K4384">
        <v>14.006517498263101</v>
      </c>
      <c r="L4384">
        <v>12.4454330833206</v>
      </c>
      <c r="M4384">
        <v>12.8031064421943</v>
      </c>
      <c r="N4384">
        <v>0.37149877149877097</v>
      </c>
      <c r="O4384">
        <v>36.915504511895001</v>
      </c>
      <c r="P4384">
        <v>68.603042876901696</v>
      </c>
    </row>
    <row r="4385" spans="1:17" hidden="1" x14ac:dyDescent="0.3">
      <c r="A4385" t="s">
        <v>8999</v>
      </c>
      <c r="B4385" t="s">
        <v>9000</v>
      </c>
      <c r="C4385" t="str">
        <f>IFERROR(VLOOKUP(Table1[[#This Row],[Ticker]],[1]!Table2[[Symbol]:[Industry]],2,FALSE),"-")</f>
        <v>-</v>
      </c>
      <c r="D4385" t="s">
        <v>2943</v>
      </c>
      <c r="E4385">
        <v>11.12007204</v>
      </c>
      <c r="F4385">
        <v>73.5</v>
      </c>
      <c r="G4385">
        <v>-48.041794428808799</v>
      </c>
      <c r="H4385">
        <v>6.1542591625285397</v>
      </c>
      <c r="I4385">
        <v>42.270762196668798</v>
      </c>
      <c r="J4385">
        <v>-2.43602858577102</v>
      </c>
      <c r="K4385">
        <v>63.385289934717299</v>
      </c>
      <c r="L4385">
        <v>55.253003826964999</v>
      </c>
      <c r="M4385">
        <v>61.534777350061901</v>
      </c>
      <c r="N4385">
        <v>0.61487603305785099</v>
      </c>
      <c r="O4385">
        <v>23.469387755102002</v>
      </c>
      <c r="P4385">
        <v>90.069821567106203</v>
      </c>
    </row>
    <row r="4386" spans="1:17" hidden="1" x14ac:dyDescent="0.3">
      <c r="A4386" t="s">
        <v>9001</v>
      </c>
      <c r="B4386" t="s">
        <v>9002</v>
      </c>
      <c r="C4386" t="str">
        <f>IFERROR(VLOOKUP(Table1[[#This Row],[Ticker]],[1]!Table2[[Symbol]:[Industry]],2,FALSE),"-")</f>
        <v>-</v>
      </c>
      <c r="D4386" t="s">
        <v>305</v>
      </c>
      <c r="E4386">
        <v>11.103906047000001</v>
      </c>
      <c r="F4386">
        <v>8.7100000000000009</v>
      </c>
      <c r="G4386">
        <v>29.330106397637401</v>
      </c>
      <c r="H4386">
        <v>-6.9623316258179599</v>
      </c>
      <c r="I4386">
        <v>-20.781869382278401</v>
      </c>
      <c r="K4386">
        <v>7.7103858304786899</v>
      </c>
      <c r="L4386">
        <v>6.2462990553954603</v>
      </c>
      <c r="M4386">
        <v>8.0379181930332493</v>
      </c>
      <c r="N4386">
        <v>0.93898197913373305</v>
      </c>
      <c r="O4386">
        <v>11.3662456946038</v>
      </c>
      <c r="P4386">
        <v>74.2</v>
      </c>
    </row>
    <row r="4387" spans="1:17" hidden="1" x14ac:dyDescent="0.3">
      <c r="A4387" t="s">
        <v>9003</v>
      </c>
      <c r="B4387" t="s">
        <v>9004</v>
      </c>
      <c r="C4387" t="str">
        <f>IFERROR(VLOOKUP(Table1[[#This Row],[Ticker]],[1]!Table2[[Symbol]:[Industry]],2,FALSE),"-")</f>
        <v>-</v>
      </c>
      <c r="D4387" t="s">
        <v>54</v>
      </c>
      <c r="E4387">
        <v>11.097</v>
      </c>
      <c r="F4387">
        <v>70.099999999999994</v>
      </c>
      <c r="G4387">
        <v>61.922612774398701</v>
      </c>
      <c r="H4387">
        <v>5.4846437883473698</v>
      </c>
      <c r="I4387">
        <v>-17.710740627707501</v>
      </c>
      <c r="J4387">
        <v>10.1850540353115</v>
      </c>
      <c r="K4387">
        <v>69.2315390588535</v>
      </c>
      <c r="L4387">
        <v>64.730767709056593</v>
      </c>
      <c r="M4387">
        <v>57.824317436205199</v>
      </c>
      <c r="N4387">
        <v>4.0048891640012396</v>
      </c>
      <c r="O4387">
        <v>24.108416547788799</v>
      </c>
      <c r="P4387">
        <v>150.35714285714201</v>
      </c>
      <c r="Q4387">
        <v>9.7130464997439006E-2</v>
      </c>
    </row>
    <row r="4388" spans="1:17" hidden="1" x14ac:dyDescent="0.3">
      <c r="A4388" t="s">
        <v>9005</v>
      </c>
      <c r="B4388" t="s">
        <v>9006</v>
      </c>
      <c r="C4388" t="str">
        <f>IFERROR(VLOOKUP(Table1[[#This Row],[Ticker]],[1]!Table2[[Symbol]:[Industry]],2,FALSE),"-")</f>
        <v>-</v>
      </c>
      <c r="E4388">
        <v>11.0838</v>
      </c>
      <c r="F4388">
        <v>8.44</v>
      </c>
      <c r="G4388">
        <v>11.8679725381746</v>
      </c>
      <c r="H4388">
        <v>-8.2808155666638399</v>
      </c>
      <c r="I4388">
        <v>-26.519033065417101</v>
      </c>
      <c r="J4388">
        <v>3.5667666623072201</v>
      </c>
      <c r="K4388">
        <v>7.7683001719289901</v>
      </c>
      <c r="L4388">
        <v>7.7714276605431296</v>
      </c>
      <c r="M4388">
        <v>59.418086523222101</v>
      </c>
      <c r="N4388">
        <v>0.462634182798627</v>
      </c>
      <c r="O4388">
        <v>50.710900473933599</v>
      </c>
      <c r="P4388">
        <v>69.477911646586307</v>
      </c>
      <c r="Q4388">
        <v>6.9195923122938999E-2</v>
      </c>
    </row>
    <row r="4389" spans="1:17" hidden="1" x14ac:dyDescent="0.3">
      <c r="A4389" t="s">
        <v>9007</v>
      </c>
      <c r="B4389" t="s">
        <v>9008</v>
      </c>
      <c r="C4389" t="str">
        <f>IFERROR(VLOOKUP(Table1[[#This Row],[Ticker]],[1]!Table2[[Symbol]:[Industry]],2,FALSE),"-")</f>
        <v>-</v>
      </c>
      <c r="D4389" t="s">
        <v>3399</v>
      </c>
      <c r="E4389">
        <v>11.0825</v>
      </c>
      <c r="F4389">
        <v>5.9</v>
      </c>
      <c r="G4389">
        <v>14.868909058391299</v>
      </c>
      <c r="H4389">
        <v>40.255860924680697</v>
      </c>
      <c r="I4389">
        <v>-5.5820219375797802</v>
      </c>
      <c r="J4389">
        <v>-10.9888010113758</v>
      </c>
      <c r="K4389">
        <v>5.2961899229338698</v>
      </c>
      <c r="L4389">
        <v>5.0116252366772303</v>
      </c>
      <c r="M4389">
        <v>61.5394342059504</v>
      </c>
      <c r="N4389">
        <v>1.2622088655146499</v>
      </c>
      <c r="O4389">
        <v>28.8135593220338</v>
      </c>
      <c r="P4389">
        <v>63.8888888888888</v>
      </c>
      <c r="Q4389">
        <v>-1.304627348794E-3</v>
      </c>
    </row>
    <row r="4390" spans="1:17" hidden="1" x14ac:dyDescent="0.3">
      <c r="A4390" t="s">
        <v>9009</v>
      </c>
      <c r="B4390" t="s">
        <v>9010</v>
      </c>
      <c r="C4390" t="str">
        <f>IFERROR(VLOOKUP(Table1[[#This Row],[Ticker]],[1]!Table2[[Symbol]:[Industry]],2,FALSE),"-")</f>
        <v>-</v>
      </c>
      <c r="D4390" t="s">
        <v>8063</v>
      </c>
      <c r="E4390">
        <v>11.046504000000001</v>
      </c>
      <c r="F4390">
        <v>12.08</v>
      </c>
      <c r="G4390">
        <v>-57.0430651269047</v>
      </c>
      <c r="H4390">
        <v>33.392371926956997</v>
      </c>
      <c r="I4390">
        <v>-32.519024978084602</v>
      </c>
      <c r="J4390">
        <v>39.105401980049699</v>
      </c>
      <c r="K4390">
        <v>9.7468783086006496</v>
      </c>
      <c r="L4390">
        <v>12.6406816094355</v>
      </c>
      <c r="M4390">
        <v>74.417482141625101</v>
      </c>
      <c r="N4390">
        <v>3.5575645366851001</v>
      </c>
      <c r="O4390">
        <v>115.31456953642299</v>
      </c>
      <c r="P4390">
        <v>51.188986232790903</v>
      </c>
      <c r="Q4390">
        <v>-5.5324496830009E-2</v>
      </c>
    </row>
    <row r="4391" spans="1:17" hidden="1" x14ac:dyDescent="0.3">
      <c r="A4391" t="s">
        <v>9011</v>
      </c>
      <c r="B4391" t="s">
        <v>9012</v>
      </c>
      <c r="C4391" t="str">
        <f>IFERROR(VLOOKUP(Table1[[#This Row],[Ticker]],[1]!Table2[[Symbol]:[Industry]],2,FALSE),"-")</f>
        <v>-</v>
      </c>
      <c r="D4391" t="s">
        <v>627</v>
      </c>
      <c r="E4391">
        <v>10.9877713</v>
      </c>
      <c r="F4391">
        <v>11.01</v>
      </c>
      <c r="G4391">
        <v>58.850429078369601</v>
      </c>
      <c r="H4391">
        <v>6.4284102987486396</v>
      </c>
      <c r="I4391">
        <v>3.3067907538662702</v>
      </c>
      <c r="J4391">
        <v>-0.58417673391918201</v>
      </c>
      <c r="K4391">
        <v>9.9708262736856401</v>
      </c>
      <c r="L4391">
        <v>9.2404592452746694</v>
      </c>
      <c r="M4391">
        <v>79.147464846693595</v>
      </c>
      <c r="N4391">
        <v>0.504416653439546</v>
      </c>
      <c r="O4391">
        <v>38.964577656675701</v>
      </c>
      <c r="P4391">
        <v>97.666068222621107</v>
      </c>
      <c r="Q4391">
        <v>8.5968030804855003E-2</v>
      </c>
    </row>
    <row r="4392" spans="1:17" hidden="1" x14ac:dyDescent="0.3">
      <c r="A4392" t="s">
        <v>9013</v>
      </c>
      <c r="B4392" t="s">
        <v>9014</v>
      </c>
      <c r="C4392" t="str">
        <f>IFERROR(VLOOKUP(Table1[[#This Row],[Ticker]],[1]!Table2[[Symbol]:[Industry]],2,FALSE),"-")</f>
        <v>-</v>
      </c>
      <c r="D4392" t="s">
        <v>741</v>
      </c>
      <c r="E4392">
        <v>10.982502</v>
      </c>
      <c r="F4392">
        <v>283.91000000000003</v>
      </c>
      <c r="G4392">
        <v>-24.138089191595601</v>
      </c>
      <c r="H4392">
        <v>-1.9284840818209601</v>
      </c>
      <c r="I4392">
        <v>1.3255032577383801</v>
      </c>
      <c r="J4392">
        <v>-1.94680954749721</v>
      </c>
      <c r="K4392">
        <v>287.414296480823</v>
      </c>
      <c r="L4392">
        <v>278.95282218040001</v>
      </c>
      <c r="M4392">
        <v>56.692276819569898</v>
      </c>
      <c r="N4392">
        <v>0.86644416448789296</v>
      </c>
      <c r="O4392">
        <v>19.0764678947553</v>
      </c>
      <c r="P4392">
        <v>38.492682926829197</v>
      </c>
      <c r="Q4392">
        <v>-0.11226619776288201</v>
      </c>
    </row>
    <row r="4393" spans="1:17" hidden="1" x14ac:dyDescent="0.3">
      <c r="A4393" t="s">
        <v>9015</v>
      </c>
      <c r="B4393" t="s">
        <v>9016</v>
      </c>
      <c r="C4393" t="str">
        <f>IFERROR(VLOOKUP(Table1[[#This Row],[Ticker]],[1]!Table2[[Symbol]:[Industry]],2,FALSE),"-")</f>
        <v>-</v>
      </c>
      <c r="D4393" t="s">
        <v>1199</v>
      </c>
      <c r="E4393">
        <v>10.955158000000001</v>
      </c>
      <c r="F4393">
        <v>8.6300000000000008</v>
      </c>
      <c r="G4393">
        <v>67.549613541973699</v>
      </c>
      <c r="H4393">
        <v>5.3710992330271603</v>
      </c>
      <c r="I4393">
        <v>82.342046502240905</v>
      </c>
      <c r="J4393">
        <v>-4.1986345652444799</v>
      </c>
      <c r="K4393">
        <v>8.20212770825154</v>
      </c>
      <c r="L4393">
        <v>6.4265793016140602</v>
      </c>
      <c r="M4393">
        <v>44.517497836107701</v>
      </c>
      <c r="N4393">
        <v>0.62823708678772605</v>
      </c>
      <c r="O4393">
        <v>16.917728852838898</v>
      </c>
      <c r="P4393">
        <v>133.243243243243</v>
      </c>
      <c r="Q4393">
        <v>3.4253373685745998E-2</v>
      </c>
    </row>
    <row r="4394" spans="1:17" hidden="1" x14ac:dyDescent="0.3">
      <c r="A4394" t="s">
        <v>9017</v>
      </c>
      <c r="B4394" t="s">
        <v>9018</v>
      </c>
      <c r="C4394" t="str">
        <f>IFERROR(VLOOKUP(Table1[[#This Row],[Ticker]],[1]!Table2[[Symbol]:[Industry]],2,FALSE),"-")</f>
        <v>-</v>
      </c>
      <c r="D4394" t="s">
        <v>741</v>
      </c>
      <c r="E4394">
        <v>10.8938445</v>
      </c>
      <c r="F4394">
        <v>62.07</v>
      </c>
      <c r="G4394">
        <v>-13.1015165181095</v>
      </c>
      <c r="H4394">
        <v>1.0778551502165501</v>
      </c>
      <c r="I4394">
        <v>-7.7596021758007696</v>
      </c>
      <c r="J4394">
        <v>-0.52032996616180105</v>
      </c>
      <c r="K4394">
        <v>64.168800647366098</v>
      </c>
      <c r="L4394">
        <v>61.609713597519402</v>
      </c>
      <c r="M4394">
        <v>65.817523880043396</v>
      </c>
      <c r="N4394">
        <v>0.456178862969086</v>
      </c>
      <c r="O4394">
        <v>49.266956661833397</v>
      </c>
      <c r="P4394">
        <v>20.524271844660099</v>
      </c>
    </row>
    <row r="4395" spans="1:17" hidden="1" x14ac:dyDescent="0.3">
      <c r="A4395" t="s">
        <v>9019</v>
      </c>
      <c r="B4395" t="s">
        <v>9020</v>
      </c>
      <c r="C4395" t="str">
        <f>IFERROR(VLOOKUP(Table1[[#This Row],[Ticker]],[1]!Table2[[Symbol]:[Industry]],2,FALSE),"-")</f>
        <v>-</v>
      </c>
      <c r="D4395" t="s">
        <v>1518</v>
      </c>
      <c r="E4395">
        <v>10.865119999999999</v>
      </c>
      <c r="F4395">
        <v>7.26</v>
      </c>
      <c r="G4395">
        <v>513.44434614019497</v>
      </c>
      <c r="H4395">
        <v>33.415242792333402</v>
      </c>
      <c r="I4395">
        <v>530.01179619760001</v>
      </c>
      <c r="J4395">
        <v>5.2107712601372702</v>
      </c>
      <c r="M4395">
        <v>100</v>
      </c>
      <c r="O4395">
        <v>0</v>
      </c>
      <c r="P4395">
        <v>542.477876106194</v>
      </c>
    </row>
    <row r="4396" spans="1:17" hidden="1" x14ac:dyDescent="0.3">
      <c r="A4396" t="s">
        <v>9021</v>
      </c>
      <c r="B4396" t="s">
        <v>9022</v>
      </c>
      <c r="C4396" t="str">
        <f>IFERROR(VLOOKUP(Table1[[#This Row],[Ticker]],[1]!Table2[[Symbol]:[Industry]],2,FALSE),"-")</f>
        <v>-</v>
      </c>
      <c r="D4396" t="s">
        <v>357</v>
      </c>
      <c r="E4396">
        <v>10.8345752</v>
      </c>
      <c r="F4396">
        <v>33.15</v>
      </c>
      <c r="G4396">
        <v>115.61591652846499</v>
      </c>
      <c r="H4396">
        <v>2.5980755213371598</v>
      </c>
      <c r="I4396">
        <v>84.503617061102602</v>
      </c>
      <c r="J4396">
        <v>-2.5835971917574798</v>
      </c>
      <c r="K4396">
        <v>28.744259019716701</v>
      </c>
      <c r="L4396">
        <v>20.211335390461201</v>
      </c>
      <c r="M4396">
        <v>42.119013197704099</v>
      </c>
      <c r="N4396">
        <v>0.43198113335411498</v>
      </c>
      <c r="O4396">
        <v>18.5218702865761</v>
      </c>
      <c r="P4396">
        <v>219.056785370548</v>
      </c>
      <c r="Q4396">
        <v>0.17124716952262201</v>
      </c>
    </row>
    <row r="4397" spans="1:17" hidden="1" x14ac:dyDescent="0.3">
      <c r="A4397" t="s">
        <v>9023</v>
      </c>
      <c r="B4397" t="s">
        <v>9024</v>
      </c>
      <c r="C4397" t="str">
        <f>IFERROR(VLOOKUP(Table1[[#This Row],[Ticker]],[1]!Table2[[Symbol]:[Industry]],2,FALSE),"-")</f>
        <v>-</v>
      </c>
      <c r="D4397" t="s">
        <v>405</v>
      </c>
      <c r="E4397">
        <v>10.801728000000001</v>
      </c>
      <c r="F4397">
        <v>0.72</v>
      </c>
      <c r="G4397">
        <v>-37.8942894596698</v>
      </c>
      <c r="H4397">
        <v>-7.2793072710378901</v>
      </c>
      <c r="I4397">
        <v>-12.4660799085942</v>
      </c>
      <c r="J4397">
        <v>-5.91751006725252</v>
      </c>
      <c r="K4397">
        <v>0.72311825701599797</v>
      </c>
      <c r="L4397">
        <v>0.71674754039140598</v>
      </c>
      <c r="M4397">
        <v>53.085317078599701</v>
      </c>
      <c r="N4397">
        <v>0.78899106279625697</v>
      </c>
      <c r="O4397">
        <v>70.8333333333333</v>
      </c>
      <c r="P4397">
        <v>84.615384615384599</v>
      </c>
    </row>
    <row r="4398" spans="1:17" hidden="1" x14ac:dyDescent="0.3">
      <c r="A4398" t="s">
        <v>9025</v>
      </c>
      <c r="B4398" t="s">
        <v>9026</v>
      </c>
      <c r="C4398" t="str">
        <f>IFERROR(VLOOKUP(Table1[[#This Row],[Ticker]],[1]!Table2[[Symbol]:[Industry]],2,FALSE),"-")</f>
        <v>-</v>
      </c>
      <c r="D4398" t="s">
        <v>1665</v>
      </c>
      <c r="E4398">
        <v>10.75451544</v>
      </c>
      <c r="F4398">
        <v>3.94</v>
      </c>
      <c r="G4398">
        <v>-81.159896916181197</v>
      </c>
      <c r="H4398">
        <v>-0.226072217802854</v>
      </c>
      <c r="I4398">
        <v>-48.086994941274</v>
      </c>
      <c r="J4398">
        <v>-12.4990703509404</v>
      </c>
      <c r="K4398">
        <v>4.3629713471154004</v>
      </c>
      <c r="L4398">
        <v>6.32763600958436</v>
      </c>
      <c r="M4398">
        <v>50.757543169322403</v>
      </c>
      <c r="N4398">
        <v>2.6828501126386701</v>
      </c>
      <c r="O4398">
        <v>191.624365482233</v>
      </c>
      <c r="P4398">
        <v>7.9452054794520501</v>
      </c>
      <c r="Q4398">
        <v>-0.22882504701693501</v>
      </c>
    </row>
    <row r="4399" spans="1:17" hidden="1" x14ac:dyDescent="0.3">
      <c r="A4399" t="s">
        <v>9027</v>
      </c>
      <c r="B4399" t="s">
        <v>9028</v>
      </c>
      <c r="C4399" t="str">
        <f>IFERROR(VLOOKUP(Table1[[#This Row],[Ticker]],[1]!Table2[[Symbol]:[Industry]],2,FALSE),"-")</f>
        <v>-</v>
      </c>
      <c r="D4399" t="s">
        <v>257</v>
      </c>
      <c r="E4399">
        <v>10.740418838</v>
      </c>
      <c r="F4399">
        <v>8.07</v>
      </c>
      <c r="G4399">
        <v>41.219634590962997</v>
      </c>
      <c r="H4399">
        <v>25.161464078824299</v>
      </c>
      <c r="I4399">
        <v>51.892372229898498</v>
      </c>
      <c r="J4399">
        <v>26.313513035057699</v>
      </c>
      <c r="K4399">
        <v>6.4650891474264203</v>
      </c>
      <c r="L4399">
        <v>5.7786571882063402</v>
      </c>
      <c r="M4399">
        <v>77.475174727258803</v>
      </c>
      <c r="N4399">
        <v>1.6690188750120301</v>
      </c>
      <c r="O4399">
        <v>8.1784386617100395</v>
      </c>
      <c r="P4399">
        <v>107.989690721649</v>
      </c>
      <c r="Q4399">
        <v>7.9105187388905998E-2</v>
      </c>
    </row>
    <row r="4400" spans="1:17" hidden="1" x14ac:dyDescent="0.3">
      <c r="A4400" t="s">
        <v>9029</v>
      </c>
      <c r="B4400" t="s">
        <v>9030</v>
      </c>
      <c r="C4400" t="str">
        <f>IFERROR(VLOOKUP(Table1[[#This Row],[Ticker]],[1]!Table2[[Symbol]:[Industry]],2,FALSE),"-")</f>
        <v>-</v>
      </c>
      <c r="E4400">
        <v>10.73826</v>
      </c>
      <c r="F4400">
        <v>10.86</v>
      </c>
      <c r="G4400">
        <v>170.14002375300899</v>
      </c>
      <c r="H4400">
        <v>-6.0257563493092601</v>
      </c>
      <c r="I4400">
        <v>2.3330744254437401</v>
      </c>
      <c r="J4400">
        <v>-22.7900590868603</v>
      </c>
      <c r="K4400">
        <v>11.2490560408252</v>
      </c>
      <c r="L4400">
        <v>9.4105495094764802</v>
      </c>
      <c r="M4400">
        <v>35.158751191466997</v>
      </c>
      <c r="N4400">
        <v>2.0149177438951602</v>
      </c>
      <c r="O4400">
        <v>28.268876611418001</v>
      </c>
      <c r="P4400">
        <v>228.09667673716001</v>
      </c>
      <c r="Q4400">
        <v>2.0711611371910001E-2</v>
      </c>
    </row>
    <row r="4401" spans="1:17" hidden="1" x14ac:dyDescent="0.3">
      <c r="A4401" t="s">
        <v>9031</v>
      </c>
      <c r="B4401" t="s">
        <v>9032</v>
      </c>
      <c r="C4401" t="str">
        <f>IFERROR(VLOOKUP(Table1[[#This Row],[Ticker]],[1]!Table2[[Symbol]:[Industry]],2,FALSE),"-")</f>
        <v>-</v>
      </c>
      <c r="D4401" t="s">
        <v>9033</v>
      </c>
      <c r="E4401">
        <v>10.737228200000001</v>
      </c>
      <c r="F4401">
        <v>18.22</v>
      </c>
      <c r="G4401">
        <v>-45.837182934035397</v>
      </c>
      <c r="H4401">
        <v>0.81770344526215399</v>
      </c>
      <c r="I4401">
        <v>-27.603480933279901</v>
      </c>
      <c r="J4401">
        <v>2.1215729842318898</v>
      </c>
      <c r="K4401">
        <v>18.105300213766501</v>
      </c>
      <c r="L4401">
        <v>20.633718465715202</v>
      </c>
      <c r="M4401">
        <v>71.913351200169899</v>
      </c>
      <c r="N4401">
        <v>1.4229249011857701</v>
      </c>
      <c r="O4401">
        <v>82.656421514818803</v>
      </c>
      <c r="P4401">
        <v>7.0505287896592099</v>
      </c>
    </row>
    <row r="4402" spans="1:17" hidden="1" x14ac:dyDescent="0.3">
      <c r="A4402" t="s">
        <v>9034</v>
      </c>
      <c r="B4402" t="s">
        <v>9035</v>
      </c>
      <c r="C4402" t="str">
        <f>IFERROR(VLOOKUP(Table1[[#This Row],[Ticker]],[1]!Table2[[Symbol]:[Industry]],2,FALSE),"-")</f>
        <v>-</v>
      </c>
      <c r="D4402" t="s">
        <v>535</v>
      </c>
      <c r="E4402">
        <v>10.70608</v>
      </c>
      <c r="F4402">
        <v>6.15</v>
      </c>
      <c r="G4402">
        <v>-32.638545639980101</v>
      </c>
      <c r="H4402">
        <v>-8.4548496773495199</v>
      </c>
      <c r="I4402">
        <v>-13.7501890578719</v>
      </c>
      <c r="J4402">
        <v>-3.3534075031499402</v>
      </c>
      <c r="K4402">
        <v>6.5107236134557498</v>
      </c>
      <c r="L4402">
        <v>6.2686955215505504</v>
      </c>
      <c r="M4402">
        <v>44.437388435268502</v>
      </c>
      <c r="N4402">
        <v>0.63896103896103895</v>
      </c>
      <c r="O4402">
        <v>87.804878048780495</v>
      </c>
      <c r="P4402">
        <v>23.9919354838709</v>
      </c>
      <c r="Q4402">
        <v>9.1528296406262005E-2</v>
      </c>
    </row>
    <row r="4403" spans="1:17" hidden="1" x14ac:dyDescent="0.3">
      <c r="A4403" t="s">
        <v>9036</v>
      </c>
      <c r="B4403" t="s">
        <v>9037</v>
      </c>
      <c r="C4403" t="str">
        <f>IFERROR(VLOOKUP(Table1[[#This Row],[Ticker]],[1]!Table2[[Symbol]:[Industry]],2,FALSE),"-")</f>
        <v>-</v>
      </c>
      <c r="D4403" t="s">
        <v>51</v>
      </c>
      <c r="E4403">
        <v>10.6638579</v>
      </c>
      <c r="F4403">
        <v>23.85</v>
      </c>
      <c r="G4403">
        <v>13.610010703857499</v>
      </c>
      <c r="H4403">
        <v>-0.24312166013962899</v>
      </c>
      <c r="I4403">
        <v>-32.432522861614402</v>
      </c>
      <c r="J4403">
        <v>-2.6743406683453999</v>
      </c>
      <c r="K4403">
        <v>23.952183592978098</v>
      </c>
      <c r="L4403">
        <v>23.731663153336299</v>
      </c>
      <c r="M4403">
        <v>59.273375203387097</v>
      </c>
      <c r="N4403">
        <v>0.89271199978933802</v>
      </c>
      <c r="O4403">
        <v>61.425576519916099</v>
      </c>
      <c r="P4403">
        <v>48.136645962732899</v>
      </c>
      <c r="Q4403">
        <v>5.4833048451109E-2</v>
      </c>
    </row>
    <row r="4404" spans="1:17" hidden="1" x14ac:dyDescent="0.3">
      <c r="A4404" t="s">
        <v>9038</v>
      </c>
      <c r="B4404" t="s">
        <v>9039</v>
      </c>
      <c r="C4404" t="str">
        <f>IFERROR(VLOOKUP(Table1[[#This Row],[Ticker]],[1]!Table2[[Symbol]:[Industry]],2,FALSE),"-")</f>
        <v>-</v>
      </c>
      <c r="D4404" t="s">
        <v>535</v>
      </c>
      <c r="E4404">
        <v>10.639530000000001</v>
      </c>
      <c r="F4404">
        <v>40.65</v>
      </c>
      <c r="G4404">
        <v>-18.105720489442199</v>
      </c>
      <c r="H4404">
        <v>49.096087449184402</v>
      </c>
      <c r="I4404">
        <v>1198.8242426720501</v>
      </c>
      <c r="J4404">
        <v>7.6134345581546397</v>
      </c>
      <c r="K4404">
        <v>27.723053822766499</v>
      </c>
      <c r="L4404">
        <v>23.727432974431999</v>
      </c>
      <c r="M4404">
        <v>100</v>
      </c>
      <c r="N4404">
        <v>1.60243155036249</v>
      </c>
      <c r="O4404">
        <v>0</v>
      </c>
      <c r="P4404">
        <v>1211.2903225806399</v>
      </c>
    </row>
    <row r="4405" spans="1:17" hidden="1" x14ac:dyDescent="0.3">
      <c r="A4405" t="s">
        <v>9040</v>
      </c>
      <c r="B4405" t="s">
        <v>9041</v>
      </c>
      <c r="C4405" t="str">
        <f>IFERROR(VLOOKUP(Table1[[#This Row],[Ticker]],[1]!Table2[[Symbol]:[Industry]],2,FALSE),"-")</f>
        <v>-</v>
      </c>
      <c r="D4405" t="s">
        <v>950</v>
      </c>
      <c r="E4405">
        <v>10.605155</v>
      </c>
      <c r="F4405">
        <v>17.05</v>
      </c>
      <c r="G4405">
        <v>-12.0925148768357</v>
      </c>
      <c r="H4405">
        <v>-16.904286836184198</v>
      </c>
      <c r="I4405">
        <v>6.5150785003380198</v>
      </c>
      <c r="J4405">
        <v>-6.8544470041894501</v>
      </c>
      <c r="K4405">
        <v>18.5224834342037</v>
      </c>
      <c r="L4405">
        <v>16.3598137406577</v>
      </c>
      <c r="M4405">
        <v>25.2007143590174</v>
      </c>
      <c r="N4405">
        <v>2.3812024093181099E-2</v>
      </c>
      <c r="O4405">
        <v>34.604105571847498</v>
      </c>
      <c r="P4405">
        <v>44.982993197278901</v>
      </c>
      <c r="Q4405">
        <v>5.2438135582509003E-2</v>
      </c>
    </row>
    <row r="4406" spans="1:17" hidden="1" x14ac:dyDescent="0.3">
      <c r="A4406" t="s">
        <v>9042</v>
      </c>
      <c r="B4406" t="s">
        <v>9043</v>
      </c>
      <c r="C4406" t="str">
        <f>IFERROR(VLOOKUP(Table1[[#This Row],[Ticker]],[1]!Table2[[Symbol]:[Industry]],2,FALSE),"-")</f>
        <v>-</v>
      </c>
      <c r="D4406" t="s">
        <v>405</v>
      </c>
      <c r="E4406">
        <v>10.594906</v>
      </c>
      <c r="F4406">
        <v>38.85</v>
      </c>
      <c r="G4406">
        <v>-5.4648276759226002</v>
      </c>
      <c r="H4406">
        <v>28.7498932470358</v>
      </c>
      <c r="I4406">
        <v>36.956997014482603</v>
      </c>
      <c r="J4406">
        <v>20.886604618674301</v>
      </c>
      <c r="K4406">
        <v>29.045506543857201</v>
      </c>
      <c r="L4406">
        <v>26.310104190684498</v>
      </c>
      <c r="M4406">
        <v>93.079684945504297</v>
      </c>
      <c r="N4406">
        <v>1.04711356326515</v>
      </c>
      <c r="O4406">
        <v>0</v>
      </c>
      <c r="P4406">
        <v>85.974150311153593</v>
      </c>
      <c r="Q4406">
        <v>0.109258299985918</v>
      </c>
    </row>
    <row r="4407" spans="1:17" hidden="1" x14ac:dyDescent="0.3">
      <c r="A4407" t="s">
        <v>9044</v>
      </c>
      <c r="B4407" t="s">
        <v>9045</v>
      </c>
      <c r="C4407" t="str">
        <f>IFERROR(VLOOKUP(Table1[[#This Row],[Ticker]],[1]!Table2[[Symbol]:[Industry]],2,FALSE),"-")</f>
        <v>-</v>
      </c>
      <c r="D4407" t="s">
        <v>741</v>
      </c>
      <c r="E4407">
        <v>10.576090199999999</v>
      </c>
      <c r="F4407">
        <v>62.31</v>
      </c>
      <c r="G4407">
        <v>13.9449005066949</v>
      </c>
      <c r="H4407">
        <v>3.3636104558492899</v>
      </c>
      <c r="I4407">
        <v>6.4915375026313598</v>
      </c>
      <c r="J4407">
        <v>-8.2314988735443698E-2</v>
      </c>
      <c r="K4407">
        <v>59.8977280840855</v>
      </c>
      <c r="L4407">
        <v>54.148226428611899</v>
      </c>
      <c r="M4407">
        <v>51.449225640246297</v>
      </c>
      <c r="N4407">
        <v>1.1575705690811799</v>
      </c>
      <c r="O4407">
        <v>2.7122452254854701</v>
      </c>
      <c r="P4407">
        <v>44.4032444959443</v>
      </c>
    </row>
    <row r="4408" spans="1:17" hidden="1" x14ac:dyDescent="0.3">
      <c r="A4408" t="s">
        <v>9046</v>
      </c>
      <c r="B4408" t="s">
        <v>9047</v>
      </c>
      <c r="C4408" t="str">
        <f>IFERROR(VLOOKUP(Table1[[#This Row],[Ticker]],[1]!Table2[[Symbol]:[Industry]],2,FALSE),"-")</f>
        <v>-</v>
      </c>
      <c r="D4408" t="s">
        <v>535</v>
      </c>
      <c r="E4408">
        <v>10.56</v>
      </c>
      <c r="F4408">
        <v>17.22</v>
      </c>
      <c r="G4408">
        <v>69.582386989018303</v>
      </c>
      <c r="H4408">
        <v>2.9922976672337098</v>
      </c>
      <c r="I4408">
        <v>-14.3464217889361</v>
      </c>
      <c r="J4408">
        <v>6.5586804089379598</v>
      </c>
      <c r="K4408">
        <v>17.4763027436477</v>
      </c>
      <c r="L4408">
        <v>15.932907153067699</v>
      </c>
      <c r="M4408">
        <v>49.441175565184402</v>
      </c>
      <c r="N4408">
        <v>0.57140395689627999</v>
      </c>
      <c r="O4408">
        <v>37.514518002322802</v>
      </c>
      <c r="P4408">
        <v>108.72727272727199</v>
      </c>
      <c r="Q4408">
        <v>8.1748740843644002E-2</v>
      </c>
    </row>
    <row r="4409" spans="1:17" hidden="1" x14ac:dyDescent="0.3">
      <c r="A4409" t="s">
        <v>9048</v>
      </c>
      <c r="B4409" t="s">
        <v>9049</v>
      </c>
      <c r="C4409" t="str">
        <f>IFERROR(VLOOKUP(Table1[[#This Row],[Ticker]],[1]!Table2[[Symbol]:[Industry]],2,FALSE),"-")</f>
        <v>-</v>
      </c>
      <c r="D4409" t="s">
        <v>405</v>
      </c>
      <c r="E4409">
        <v>10.545</v>
      </c>
      <c r="F4409">
        <v>24.15</v>
      </c>
      <c r="G4409">
        <v>33.702319090604803</v>
      </c>
      <c r="H4409">
        <v>25.902830953901798</v>
      </c>
      <c r="I4409">
        <v>48.856565381986798</v>
      </c>
      <c r="J4409">
        <v>1.63804548830304</v>
      </c>
      <c r="K4409">
        <v>19.119431897214401</v>
      </c>
      <c r="L4409">
        <v>16.616124205970799</v>
      </c>
      <c r="M4409">
        <v>62.397224928893401</v>
      </c>
      <c r="N4409">
        <v>0.81773522327749804</v>
      </c>
      <c r="O4409">
        <v>0</v>
      </c>
      <c r="P4409">
        <v>114.476021314387</v>
      </c>
      <c r="Q4409">
        <v>8.079711317353E-2</v>
      </c>
    </row>
    <row r="4410" spans="1:17" hidden="1" x14ac:dyDescent="0.3">
      <c r="A4410" t="s">
        <v>9050</v>
      </c>
      <c r="B4410" t="s">
        <v>9051</v>
      </c>
      <c r="C4410" t="str">
        <f>IFERROR(VLOOKUP(Table1[[#This Row],[Ticker]],[1]!Table2[[Symbol]:[Industry]],2,FALSE),"-")</f>
        <v>-</v>
      </c>
      <c r="D4410" t="s">
        <v>706</v>
      </c>
      <c r="E4410">
        <v>10.53715725</v>
      </c>
      <c r="F4410">
        <v>73.150000000000006</v>
      </c>
      <c r="G4410">
        <v>165.56977249070599</v>
      </c>
      <c r="H4410">
        <v>-12.8771480267733</v>
      </c>
      <c r="I4410">
        <v>60.057504997066097</v>
      </c>
      <c r="J4410">
        <v>6.9418037322647994E-2</v>
      </c>
      <c r="K4410">
        <v>80.412039851225003</v>
      </c>
      <c r="M4410">
        <v>37.016587916651602</v>
      </c>
      <c r="N4410">
        <v>0.61379711342834997</v>
      </c>
      <c r="O4410">
        <v>35.666438824333497</v>
      </c>
      <c r="P4410">
        <v>209.302325581395</v>
      </c>
    </row>
    <row r="4411" spans="1:17" hidden="1" x14ac:dyDescent="0.3">
      <c r="A4411" t="s">
        <v>9052</v>
      </c>
      <c r="B4411" t="s">
        <v>9053</v>
      </c>
      <c r="C4411" t="str">
        <f>IFERROR(VLOOKUP(Table1[[#This Row],[Ticker]],[1]!Table2[[Symbol]:[Industry]],2,FALSE),"-")</f>
        <v>-</v>
      </c>
      <c r="D4411" t="s">
        <v>1210</v>
      </c>
      <c r="E4411">
        <v>10.50733876</v>
      </c>
      <c r="F4411">
        <v>1.94</v>
      </c>
      <c r="G4411">
        <v>-21.255752188221098</v>
      </c>
      <c r="H4411">
        <v>-21.112640604371201</v>
      </c>
      <c r="I4411">
        <v>-28.118253821637701</v>
      </c>
      <c r="J4411">
        <v>-0.58417673391918201</v>
      </c>
      <c r="K4411">
        <v>2.1529431865587201</v>
      </c>
      <c r="L4411">
        <v>1.9122744806916501</v>
      </c>
      <c r="M4411">
        <v>1.8502610291757999</v>
      </c>
      <c r="N4411">
        <v>0.90841768680531798</v>
      </c>
      <c r="O4411">
        <v>48.453608247422601</v>
      </c>
      <c r="P4411">
        <v>38.571428571428498</v>
      </c>
      <c r="Q4411">
        <v>9.8048048184452993E-2</v>
      </c>
    </row>
    <row r="4412" spans="1:17" hidden="1" x14ac:dyDescent="0.3">
      <c r="A4412" t="s">
        <v>9054</v>
      </c>
      <c r="B4412" t="s">
        <v>9055</v>
      </c>
      <c r="C4412" t="str">
        <f>IFERROR(VLOOKUP(Table1[[#This Row],[Ticker]],[1]!Table2[[Symbol]:[Industry]],2,FALSE),"-")</f>
        <v>-</v>
      </c>
      <c r="D4412" t="s">
        <v>257</v>
      </c>
      <c r="E4412">
        <v>10.458158750000001</v>
      </c>
      <c r="F4412">
        <v>7.23</v>
      </c>
      <c r="G4412">
        <v>142.770981312196</v>
      </c>
      <c r="H4412">
        <v>19.159553700486398</v>
      </c>
      <c r="I4412">
        <v>92.349784114068598</v>
      </c>
      <c r="J4412">
        <v>9.4614853665374401</v>
      </c>
      <c r="K4412">
        <v>5.6747526341476098</v>
      </c>
      <c r="L4412">
        <v>4.2824503107101703</v>
      </c>
      <c r="M4412">
        <v>100</v>
      </c>
      <c r="N4412">
        <v>1.60376879520937</v>
      </c>
      <c r="O4412">
        <v>0</v>
      </c>
      <c r="P4412">
        <v>171.80451127819501</v>
      </c>
    </row>
    <row r="4413" spans="1:17" hidden="1" x14ac:dyDescent="0.3">
      <c r="A4413" t="s">
        <v>9056</v>
      </c>
      <c r="B4413" t="s">
        <v>9057</v>
      </c>
      <c r="C4413" t="str">
        <f>IFERROR(VLOOKUP(Table1[[#This Row],[Ticker]],[1]!Table2[[Symbol]:[Industry]],2,FALSE),"-")</f>
        <v>-</v>
      </c>
      <c r="D4413" t="s">
        <v>627</v>
      </c>
      <c r="E4413">
        <v>10.43163</v>
      </c>
      <c r="F4413">
        <v>24.6</v>
      </c>
      <c r="G4413">
        <v>38.8845587712024</v>
      </c>
      <c r="H4413">
        <v>-1.94597393770455</v>
      </c>
      <c r="I4413">
        <v>-30.411376773170598</v>
      </c>
      <c r="J4413">
        <v>-0.58417673391918201</v>
      </c>
      <c r="K4413">
        <v>24.275152350229899</v>
      </c>
      <c r="L4413">
        <v>23.945546000823899</v>
      </c>
      <c r="M4413">
        <v>87.077144171315496</v>
      </c>
      <c r="N4413">
        <v>0.47284688995215302</v>
      </c>
      <c r="O4413">
        <v>35.325203252032502</v>
      </c>
      <c r="P4413">
        <v>67.918088737201302</v>
      </c>
      <c r="Q4413">
        <v>8.6089752572608993E-2</v>
      </c>
    </row>
    <row r="4414" spans="1:17" hidden="1" x14ac:dyDescent="0.3">
      <c r="A4414" t="s">
        <v>9058</v>
      </c>
      <c r="B4414" t="s">
        <v>9059</v>
      </c>
      <c r="C4414" t="str">
        <f>IFERROR(VLOOKUP(Table1[[#This Row],[Ticker]],[1]!Table2[[Symbol]:[Industry]],2,FALSE),"-")</f>
        <v>-</v>
      </c>
      <c r="D4414" t="s">
        <v>627</v>
      </c>
      <c r="E4414">
        <v>10.3852765</v>
      </c>
      <c r="F4414">
        <v>25.8</v>
      </c>
      <c r="G4414">
        <v>51.386050453581397</v>
      </c>
      <c r="H4414">
        <v>9.4204602026319098</v>
      </c>
      <c r="I4414">
        <v>-20.585738028252401</v>
      </c>
      <c r="J4414">
        <v>3.1620006361113999</v>
      </c>
      <c r="K4414">
        <v>26.465595565150501</v>
      </c>
      <c r="L4414">
        <v>24.299189477386999</v>
      </c>
      <c r="M4414">
        <v>59.157449948884199</v>
      </c>
      <c r="N4414">
        <v>1.3072095051841599</v>
      </c>
      <c r="O4414">
        <v>40.155038759689901</v>
      </c>
      <c r="P4414">
        <v>114.99999999999901</v>
      </c>
      <c r="Q4414">
        <v>9.7166319980492993E-2</v>
      </c>
    </row>
    <row r="4415" spans="1:17" hidden="1" x14ac:dyDescent="0.3">
      <c r="A4415" t="s">
        <v>9060</v>
      </c>
      <c r="B4415" t="s">
        <v>9061</v>
      </c>
      <c r="C4415" t="str">
        <f>IFERROR(VLOOKUP(Table1[[#This Row],[Ticker]],[1]!Table2[[Symbol]:[Industry]],2,FALSE),"-")</f>
        <v>-</v>
      </c>
      <c r="D4415" t="s">
        <v>51</v>
      </c>
      <c r="E4415">
        <v>10.34008</v>
      </c>
      <c r="F4415">
        <v>34.5</v>
      </c>
      <c r="G4415">
        <v>-0.971169164217208</v>
      </c>
      <c r="H4415">
        <v>-6.1536731319749096</v>
      </c>
      <c r="I4415">
        <v>-15.3103491285323</v>
      </c>
      <c r="J4415">
        <v>-3.3114494611918999</v>
      </c>
      <c r="K4415">
        <v>33.241593794654896</v>
      </c>
      <c r="L4415">
        <v>31.180626730732701</v>
      </c>
      <c r="M4415">
        <v>53.561587706871499</v>
      </c>
      <c r="N4415">
        <v>0.82180884386013198</v>
      </c>
      <c r="O4415">
        <v>23.9130434782608</v>
      </c>
      <c r="P4415">
        <v>61.214953271028001</v>
      </c>
      <c r="Q4415">
        <v>6.1116421588044E-2</v>
      </c>
    </row>
    <row r="4416" spans="1:17" hidden="1" x14ac:dyDescent="0.3">
      <c r="A4416" t="s">
        <v>9062</v>
      </c>
      <c r="B4416" t="s">
        <v>9063</v>
      </c>
      <c r="C4416" t="str">
        <f>IFERROR(VLOOKUP(Table1[[#This Row],[Ticker]],[1]!Table2[[Symbol]:[Industry]],2,FALSE),"-")</f>
        <v>-</v>
      </c>
      <c r="D4416" t="s">
        <v>2686</v>
      </c>
      <c r="E4416">
        <v>10.3019739299999</v>
      </c>
      <c r="F4416">
        <v>4.37</v>
      </c>
      <c r="G4416">
        <v>19.605925816313899</v>
      </c>
      <c r="H4416">
        <v>3.9653561115565301</v>
      </c>
      <c r="I4416">
        <v>0.74635532456633502</v>
      </c>
      <c r="J4416">
        <v>12.573718002922901</v>
      </c>
      <c r="K4416">
        <v>3.9065477703109601</v>
      </c>
      <c r="L4416">
        <v>3.67578977423487</v>
      </c>
      <c r="M4416">
        <v>57.059993402116604</v>
      </c>
      <c r="N4416">
        <v>1.77513698147326</v>
      </c>
      <c r="O4416">
        <v>18.764302059496501</v>
      </c>
      <c r="P4416">
        <v>103.255813953488</v>
      </c>
      <c r="Q4416">
        <v>-3.2736767525637998E-2</v>
      </c>
    </row>
    <row r="4417" spans="1:17" hidden="1" x14ac:dyDescent="0.3">
      <c r="A4417" t="s">
        <v>9064</v>
      </c>
      <c r="B4417" t="s">
        <v>9065</v>
      </c>
      <c r="C4417" t="str">
        <f>IFERROR(VLOOKUP(Table1[[#This Row],[Ticker]],[1]!Table2[[Symbol]:[Industry]],2,FALSE),"-")</f>
        <v>-</v>
      </c>
      <c r="D4417" t="s">
        <v>357</v>
      </c>
      <c r="E4417">
        <v>10.29975</v>
      </c>
      <c r="F4417">
        <v>13.95</v>
      </c>
      <c r="G4417">
        <v>85.252184319715298</v>
      </c>
      <c r="H4417">
        <v>39.391412080532497</v>
      </c>
      <c r="I4417">
        <v>8.9438417624239701</v>
      </c>
      <c r="J4417">
        <v>9.6925031079780393</v>
      </c>
      <c r="K4417">
        <v>10.979693428755301</v>
      </c>
      <c r="L4417">
        <v>9.7948234130681602</v>
      </c>
      <c r="M4417">
        <v>99.824655971252696</v>
      </c>
      <c r="N4417">
        <v>1.2176091624910499</v>
      </c>
      <c r="O4417">
        <v>0</v>
      </c>
      <c r="P4417">
        <v>114.28571428571399</v>
      </c>
    </row>
    <row r="4418" spans="1:17" hidden="1" x14ac:dyDescent="0.3">
      <c r="A4418" t="s">
        <v>9066</v>
      </c>
      <c r="B4418" t="s">
        <v>9067</v>
      </c>
      <c r="C4418" t="str">
        <f>IFERROR(VLOOKUP(Table1[[#This Row],[Ticker]],[1]!Table2[[Symbol]:[Industry]],2,FALSE),"-")</f>
        <v>-</v>
      </c>
      <c r="D4418" t="s">
        <v>21</v>
      </c>
      <c r="E4418">
        <v>10.294214</v>
      </c>
      <c r="F4418">
        <v>9.42</v>
      </c>
      <c r="G4418">
        <v>4.3942320736611098</v>
      </c>
      <c r="H4418">
        <v>0.94481835351599197</v>
      </c>
      <c r="I4418">
        <v>-16.539399664195098</v>
      </c>
      <c r="J4418">
        <v>-8.6224542458809008</v>
      </c>
      <c r="K4418">
        <v>9.7489467212546206</v>
      </c>
      <c r="L4418">
        <v>9.0456942323638092</v>
      </c>
      <c r="M4418">
        <v>27.094047195119</v>
      </c>
      <c r="N4418">
        <v>0.47835823744294098</v>
      </c>
      <c r="O4418">
        <v>40.658174097664499</v>
      </c>
      <c r="P4418">
        <v>89.5372233400402</v>
      </c>
    </row>
    <row r="4419" spans="1:17" hidden="1" x14ac:dyDescent="0.3">
      <c r="A4419" t="s">
        <v>9068</v>
      </c>
      <c r="B4419" t="s">
        <v>9069</v>
      </c>
      <c r="C4419" t="str">
        <f>IFERROR(VLOOKUP(Table1[[#This Row],[Ticker]],[1]!Table2[[Symbol]:[Industry]],2,FALSE),"-")</f>
        <v>-</v>
      </c>
      <c r="D4419" t="s">
        <v>72</v>
      </c>
      <c r="E4419">
        <v>10.281947199999999</v>
      </c>
      <c r="F4419">
        <v>23.87</v>
      </c>
      <c r="G4419">
        <v>490.96647003400102</v>
      </c>
      <c r="H4419">
        <v>48.891654928274797</v>
      </c>
      <c r="I4419">
        <v>455.86725342473898</v>
      </c>
      <c r="J4419">
        <v>7.5951208631233298</v>
      </c>
      <c r="K4419">
        <v>16.405395691744602</v>
      </c>
      <c r="L4419">
        <v>9.5663798628412806</v>
      </c>
      <c r="M4419">
        <v>99.999999996008697</v>
      </c>
      <c r="N4419">
        <v>0.22696091663021101</v>
      </c>
      <c r="O4419">
        <v>0</v>
      </c>
      <c r="P4419">
        <v>589.88439306358305</v>
      </c>
    </row>
    <row r="4420" spans="1:17" hidden="1" x14ac:dyDescent="0.3">
      <c r="A4420" t="s">
        <v>9070</v>
      </c>
      <c r="B4420" t="s">
        <v>9071</v>
      </c>
      <c r="C4420" t="str">
        <f>IFERROR(VLOOKUP(Table1[[#This Row],[Ticker]],[1]!Table2[[Symbol]:[Industry]],2,FALSE),"-")</f>
        <v>-</v>
      </c>
      <c r="D4420" t="s">
        <v>627</v>
      </c>
      <c r="E4420">
        <v>10.227192000000001</v>
      </c>
      <c r="F4420">
        <v>7.46</v>
      </c>
      <c r="G4420">
        <v>133.64252637202901</v>
      </c>
      <c r="H4420">
        <v>22.121822672464901</v>
      </c>
      <c r="I4420">
        <v>67.727156806381501</v>
      </c>
      <c r="J4420">
        <v>7.38042503599232</v>
      </c>
      <c r="K4420">
        <v>6.2725619106702197</v>
      </c>
      <c r="L4420">
        <v>5.07070235488351</v>
      </c>
      <c r="M4420">
        <v>67.300749640503199</v>
      </c>
      <c r="N4420">
        <v>0.75566847757683497</v>
      </c>
      <c r="O4420">
        <v>0.134048257372643</v>
      </c>
      <c r="P4420">
        <v>166.42857142857099</v>
      </c>
      <c r="Q4420">
        <v>0.122141729493308</v>
      </c>
    </row>
    <row r="4421" spans="1:17" hidden="1" x14ac:dyDescent="0.3">
      <c r="A4421" t="s">
        <v>9072</v>
      </c>
      <c r="B4421" t="s">
        <v>9073</v>
      </c>
      <c r="C4421" t="str">
        <f>IFERROR(VLOOKUP(Table1[[#This Row],[Ticker]],[1]!Table2[[Symbol]:[Industry]],2,FALSE),"-")</f>
        <v>-</v>
      </c>
      <c r="D4421" t="s">
        <v>959</v>
      </c>
      <c r="E4421">
        <v>10.2090652</v>
      </c>
      <c r="F4421">
        <v>10.5</v>
      </c>
      <c r="G4421">
        <v>-52.780806654452</v>
      </c>
      <c r="H4421">
        <v>-21.7708147020357</v>
      </c>
      <c r="I4421">
        <v>-30.306455495448699</v>
      </c>
      <c r="J4421">
        <v>0.11582326608082</v>
      </c>
      <c r="K4421">
        <v>11.336852101950999</v>
      </c>
      <c r="L4421">
        <v>11.1651684151156</v>
      </c>
      <c r="M4421">
        <v>45.555663084938402</v>
      </c>
      <c r="N4421">
        <v>1.6865483415338201</v>
      </c>
      <c r="O4421">
        <v>48.571428571428498</v>
      </c>
      <c r="P4421">
        <v>22.0930232558139</v>
      </c>
    </row>
    <row r="4422" spans="1:17" hidden="1" x14ac:dyDescent="0.3">
      <c r="A4422" t="s">
        <v>9074</v>
      </c>
      <c r="B4422" t="s">
        <v>9075</v>
      </c>
      <c r="C4422" t="str">
        <f>IFERROR(VLOOKUP(Table1[[#This Row],[Ticker]],[1]!Table2[[Symbol]:[Industry]],2,FALSE),"-")</f>
        <v>-</v>
      </c>
      <c r="D4422" t="s">
        <v>535</v>
      </c>
      <c r="E4422">
        <v>10.199999999999999</v>
      </c>
      <c r="F4422">
        <v>35.950000000000003</v>
      </c>
      <c r="G4422">
        <v>22.7182640399107</v>
      </c>
      <c r="H4422">
        <v>-19.4902478456148</v>
      </c>
      <c r="I4422">
        <v>-35.846301562473201</v>
      </c>
      <c r="J4422">
        <v>-2.7690506834990098</v>
      </c>
      <c r="K4422">
        <v>41.548189175324097</v>
      </c>
      <c r="L4422">
        <v>41.476426467255699</v>
      </c>
      <c r="M4422">
        <v>27.649955856577101</v>
      </c>
      <c r="N4422">
        <v>3.5406216819829299</v>
      </c>
      <c r="O4422">
        <v>63.171070931849698</v>
      </c>
      <c r="P4422">
        <v>64.530892448512503</v>
      </c>
      <c r="Q4422">
        <v>2.4050846628547E-2</v>
      </c>
    </row>
    <row r="4423" spans="1:17" hidden="1" x14ac:dyDescent="0.3">
      <c r="A4423" t="s">
        <v>9076</v>
      </c>
      <c r="B4423" t="s">
        <v>9077</v>
      </c>
      <c r="C4423" t="str">
        <f>IFERROR(VLOOKUP(Table1[[#This Row],[Ticker]],[1]!Table2[[Symbol]:[Industry]],2,FALSE),"-")</f>
        <v>-</v>
      </c>
      <c r="D4423" t="s">
        <v>132</v>
      </c>
      <c r="E4423">
        <v>10.199</v>
      </c>
      <c r="F4423">
        <v>6.15</v>
      </c>
      <c r="G4423">
        <v>-25.672185428183798</v>
      </c>
      <c r="H4423">
        <v>-4.8291302351248797</v>
      </c>
      <c r="I4423">
        <v>-26.930613983698599</v>
      </c>
      <c r="J4423">
        <v>-5.7693619191043597</v>
      </c>
      <c r="K4423">
        <v>6.7222441356339599</v>
      </c>
      <c r="L4423">
        <v>7.08484343578567</v>
      </c>
      <c r="M4423">
        <v>45.453209845149203</v>
      </c>
      <c r="N4423">
        <v>0.951045850563498</v>
      </c>
      <c r="O4423">
        <v>111.056910569105</v>
      </c>
      <c r="P4423">
        <v>19.1860465116279</v>
      </c>
      <c r="Q4423">
        <v>3.4424290731832001E-2</v>
      </c>
    </row>
    <row r="4424" spans="1:17" hidden="1" x14ac:dyDescent="0.3">
      <c r="A4424" t="s">
        <v>9078</v>
      </c>
      <c r="B4424" t="s">
        <v>9079</v>
      </c>
      <c r="C4424" t="str">
        <f>IFERROR(VLOOKUP(Table1[[#This Row],[Ticker]],[1]!Table2[[Symbol]:[Industry]],2,FALSE),"-")</f>
        <v>-</v>
      </c>
      <c r="E4424">
        <v>10.1890503</v>
      </c>
      <c r="F4424">
        <v>13.4</v>
      </c>
      <c r="G4424">
        <v>-47.821408753877698</v>
      </c>
      <c r="H4424">
        <v>-22.083559928949001</v>
      </c>
      <c r="I4424">
        <v>-41.189484163913399</v>
      </c>
      <c r="J4424">
        <v>-17.174640483102699</v>
      </c>
      <c r="K4424">
        <v>16.8759359193172</v>
      </c>
      <c r="L4424">
        <v>18.504881683832899</v>
      </c>
      <c r="M4424">
        <v>23.814372874105</v>
      </c>
      <c r="N4424">
        <v>3.1920165927855</v>
      </c>
      <c r="O4424">
        <v>91.716417910447703</v>
      </c>
      <c r="P4424">
        <v>11.1111111111111</v>
      </c>
      <c r="Q4424">
        <v>4.7858045049973E-2</v>
      </c>
    </row>
    <row r="4425" spans="1:17" hidden="1" x14ac:dyDescent="0.3">
      <c r="A4425" t="s">
        <v>9080</v>
      </c>
      <c r="B4425" t="s">
        <v>9081</v>
      </c>
      <c r="C4425" t="str">
        <f>IFERROR(VLOOKUP(Table1[[#This Row],[Ticker]],[1]!Table2[[Symbol]:[Industry]],2,FALSE),"-")</f>
        <v>-</v>
      </c>
      <c r="D4425" t="s">
        <v>5712</v>
      </c>
      <c r="E4425">
        <v>10.104231950000001</v>
      </c>
      <c r="F4425">
        <v>18.5</v>
      </c>
      <c r="G4425">
        <v>48.339432641862999</v>
      </c>
      <c r="H4425">
        <v>-39.234109530924897</v>
      </c>
      <c r="I4425">
        <v>11.611720225543801</v>
      </c>
      <c r="J4425">
        <v>-8.2227189206390996</v>
      </c>
      <c r="K4425">
        <v>24.465867399036899</v>
      </c>
      <c r="L4425">
        <v>21.1437098126734</v>
      </c>
      <c r="M4425">
        <v>1.9341891544054499</v>
      </c>
      <c r="N4425">
        <v>0.51688586682670201</v>
      </c>
      <c r="O4425">
        <v>96.378378378378301</v>
      </c>
      <c r="P4425">
        <v>77.372962607861894</v>
      </c>
      <c r="Q4425">
        <v>3.6840719528731997E-2</v>
      </c>
    </row>
    <row r="4426" spans="1:17" hidden="1" x14ac:dyDescent="0.3">
      <c r="A4426" t="s">
        <v>9082</v>
      </c>
      <c r="B4426" t="s">
        <v>9083</v>
      </c>
      <c r="C4426" t="str">
        <f>IFERROR(VLOOKUP(Table1[[#This Row],[Ticker]],[1]!Table2[[Symbol]:[Industry]],2,FALSE),"-")</f>
        <v>-</v>
      </c>
      <c r="E4426">
        <v>10.080189000000001</v>
      </c>
      <c r="F4426">
        <v>33</v>
      </c>
      <c r="G4426">
        <v>-31.1106813013105</v>
      </c>
      <c r="H4426">
        <v>-1.94597393770455</v>
      </c>
      <c r="I4426">
        <v>-7.7041751466895301</v>
      </c>
      <c r="J4426">
        <v>-0.58417673391918201</v>
      </c>
      <c r="K4426">
        <v>32.844279458258299</v>
      </c>
      <c r="L4426">
        <v>32.408902126195002</v>
      </c>
      <c r="M4426">
        <v>84.7193819831745</v>
      </c>
      <c r="N4426">
        <v>0</v>
      </c>
      <c r="O4426">
        <v>2.1212121212121202</v>
      </c>
      <c r="P4426">
        <v>10</v>
      </c>
    </row>
    <row r="4427" spans="1:17" hidden="1" x14ac:dyDescent="0.3">
      <c r="A4427" t="s">
        <v>9084</v>
      </c>
      <c r="B4427" t="s">
        <v>9085</v>
      </c>
      <c r="C4427" t="str">
        <f>IFERROR(VLOOKUP(Table1[[#This Row],[Ticker]],[1]!Table2[[Symbol]:[Industry]],2,FALSE),"-")</f>
        <v>-</v>
      </c>
      <c r="E4427">
        <v>10.04598</v>
      </c>
      <c r="F4427">
        <v>2.04</v>
      </c>
      <c r="G4427">
        <v>-27.540992652566</v>
      </c>
      <c r="H4427">
        <v>-6.2938000246610697</v>
      </c>
      <c r="I4427">
        <v>-19.315394977087401</v>
      </c>
      <c r="J4427">
        <v>-2.076714047352</v>
      </c>
      <c r="K4427">
        <v>2.0985531928377701</v>
      </c>
      <c r="L4427">
        <v>2.18018196796235</v>
      </c>
      <c r="M4427">
        <v>47.863487765467703</v>
      </c>
      <c r="N4427">
        <v>0.26596556637657098</v>
      </c>
      <c r="O4427">
        <v>75</v>
      </c>
      <c r="P4427">
        <v>16.571428571428498</v>
      </c>
      <c r="Q4427">
        <v>5.5618802004138997E-2</v>
      </c>
    </row>
    <row r="4428" spans="1:17" hidden="1" x14ac:dyDescent="0.3">
      <c r="A4428" t="s">
        <v>9086</v>
      </c>
      <c r="B4428" t="s">
        <v>9087</v>
      </c>
      <c r="C4428" t="str">
        <f>IFERROR(VLOOKUP(Table1[[#This Row],[Ticker]],[1]!Table2[[Symbol]:[Industry]],2,FALSE),"-")</f>
        <v>-</v>
      </c>
      <c r="D4428" t="s">
        <v>257</v>
      </c>
      <c r="E4428">
        <v>10.034666</v>
      </c>
      <c r="F4428">
        <v>24.56</v>
      </c>
      <c r="G4428">
        <v>30.343497937959501</v>
      </c>
      <c r="H4428">
        <v>15.1492641575335</v>
      </c>
      <c r="I4428">
        <v>-17.603198487196</v>
      </c>
      <c r="J4428">
        <v>-7.7566946652139999</v>
      </c>
      <c r="K4428">
        <v>23.3466899079774</v>
      </c>
      <c r="L4428">
        <v>21.525953646479302</v>
      </c>
      <c r="M4428">
        <v>61.335872021069598</v>
      </c>
      <c r="N4428">
        <v>1.4787622784567001</v>
      </c>
      <c r="O4428">
        <v>36.767100977198702</v>
      </c>
      <c r="P4428">
        <v>63.297872340425499</v>
      </c>
    </row>
    <row r="4429" spans="1:17" hidden="1" x14ac:dyDescent="0.3">
      <c r="A4429" t="s">
        <v>9088</v>
      </c>
      <c r="B4429" t="s">
        <v>9089</v>
      </c>
      <c r="C4429" t="str">
        <f>IFERROR(VLOOKUP(Table1[[#This Row],[Ticker]],[1]!Table2[[Symbol]:[Industry]],2,FALSE),"-")</f>
        <v>-</v>
      </c>
      <c r="D4429" t="s">
        <v>2943</v>
      </c>
      <c r="E4429">
        <v>10.020864</v>
      </c>
      <c r="F4429">
        <v>23.04</v>
      </c>
      <c r="G4429">
        <v>-1.3881006031180601</v>
      </c>
      <c r="H4429">
        <v>-18.777657106021302</v>
      </c>
      <c r="I4429">
        <v>-18.194394147546799</v>
      </c>
      <c r="J4429">
        <v>-0.49907035094045998</v>
      </c>
      <c r="K4429">
        <v>23.882373396171499</v>
      </c>
      <c r="L4429">
        <v>22.614161035076499</v>
      </c>
      <c r="M4429">
        <v>33.910904882829598</v>
      </c>
      <c r="N4429">
        <v>0.59848462670559299</v>
      </c>
      <c r="O4429">
        <v>46.4409722222222</v>
      </c>
      <c r="P4429">
        <v>44.996853366897398</v>
      </c>
      <c r="Q4429">
        <v>4.9192550032903001E-2</v>
      </c>
    </row>
    <row r="4430" spans="1:17" hidden="1" x14ac:dyDescent="0.3">
      <c r="A4430" t="s">
        <v>9090</v>
      </c>
      <c r="B4430" t="s">
        <v>9091</v>
      </c>
      <c r="C4430" t="str">
        <f>IFERROR(VLOOKUP(Table1[[#This Row],[Ticker]],[1]!Table2[[Symbol]:[Industry]],2,FALSE),"-")</f>
        <v>-</v>
      </c>
      <c r="E4430">
        <v>9.9916894000000003</v>
      </c>
      <c r="F4430">
        <v>18.28</v>
      </c>
      <c r="G4430">
        <v>73.852152608917805</v>
      </c>
      <c r="H4430">
        <v>-1.45282325277305</v>
      </c>
      <c r="I4430">
        <v>25.8092604847491</v>
      </c>
      <c r="J4430">
        <v>4.8181221166555304</v>
      </c>
      <c r="K4430">
        <v>17.223371237788299</v>
      </c>
      <c r="L4430">
        <v>14.7478906543673</v>
      </c>
      <c r="M4430">
        <v>66.188740541345695</v>
      </c>
      <c r="N4430">
        <v>1.6747081935497601</v>
      </c>
      <c r="O4430">
        <v>18.599562363238402</v>
      </c>
      <c r="P4430">
        <v>125.679012345679</v>
      </c>
      <c r="Q4430">
        <v>0.147208851802272</v>
      </c>
    </row>
    <row r="4431" spans="1:17" hidden="1" x14ac:dyDescent="0.3">
      <c r="A4431" t="s">
        <v>9092</v>
      </c>
      <c r="B4431" t="s">
        <v>9093</v>
      </c>
      <c r="C4431" t="str">
        <f>IFERROR(VLOOKUP(Table1[[#This Row],[Ticker]],[1]!Table2[[Symbol]:[Industry]],2,FALSE),"-")</f>
        <v>-</v>
      </c>
      <c r="D4431" t="s">
        <v>138</v>
      </c>
      <c r="E4431">
        <v>9.9760069999999992</v>
      </c>
      <c r="F4431">
        <v>8.25</v>
      </c>
      <c r="G4431">
        <v>-17.396182198745802</v>
      </c>
      <c r="H4431">
        <v>4.6698021437203803</v>
      </c>
      <c r="I4431">
        <v>-16.424170711853801</v>
      </c>
      <c r="J4431">
        <v>2.4908540163883202</v>
      </c>
      <c r="K4431">
        <v>7.9093818076390203</v>
      </c>
      <c r="L4431">
        <v>7.7238658401560798</v>
      </c>
      <c r="M4431">
        <v>58.6192805679053</v>
      </c>
      <c r="N4431">
        <v>1.06759838132421</v>
      </c>
      <c r="O4431">
        <v>24.484848484848399</v>
      </c>
      <c r="P4431">
        <v>36.363636363636303</v>
      </c>
      <c r="Q4431">
        <v>5.7067371171887003E-2</v>
      </c>
    </row>
    <row r="4432" spans="1:17" hidden="1" x14ac:dyDescent="0.3">
      <c r="A4432" t="s">
        <v>9094</v>
      </c>
      <c r="B4432" t="s">
        <v>9095</v>
      </c>
      <c r="C4432" t="str">
        <f>IFERROR(VLOOKUP(Table1[[#This Row],[Ticker]],[1]!Table2[[Symbol]:[Industry]],2,FALSE),"-")</f>
        <v>-</v>
      </c>
      <c r="D4432" t="s">
        <v>428</v>
      </c>
      <c r="E4432">
        <v>9.9406999999999996</v>
      </c>
      <c r="F4432">
        <v>23.09</v>
      </c>
      <c r="G4432">
        <v>7.7555695600674097</v>
      </c>
      <c r="H4432">
        <v>-3.69065478876839</v>
      </c>
      <c r="I4432">
        <v>-11.592335915584201</v>
      </c>
      <c r="J4432">
        <v>0.245517589224928</v>
      </c>
      <c r="K4432">
        <v>22.335352777905001</v>
      </c>
      <c r="L4432">
        <v>21.05291012811</v>
      </c>
      <c r="M4432">
        <v>45.801398817667298</v>
      </c>
      <c r="N4432">
        <v>0.41232993499625997</v>
      </c>
      <c r="O4432">
        <v>38.588133391078301</v>
      </c>
      <c r="P4432">
        <v>51.907894736842103</v>
      </c>
      <c r="Q4432">
        <v>6.0494293674146001E-2</v>
      </c>
    </row>
    <row r="4433" spans="1:17" hidden="1" x14ac:dyDescent="0.3">
      <c r="A4433" t="s">
        <v>9096</v>
      </c>
      <c r="B4433" t="s">
        <v>8763</v>
      </c>
      <c r="C4433" t="str">
        <f>IFERROR(VLOOKUP(Table1[[#This Row],[Ticker]],[1]!Table2[[Symbol]:[Industry]],2,FALSE),"-")</f>
        <v>-</v>
      </c>
      <c r="D4433" t="s">
        <v>959</v>
      </c>
      <c r="E4433">
        <v>9.8386704999999992</v>
      </c>
      <c r="F4433">
        <v>11.16</v>
      </c>
      <c r="G4433">
        <v>98.2577123965265</v>
      </c>
      <c r="H4433">
        <v>10.603045670138499</v>
      </c>
      <c r="I4433">
        <v>85.406260516937607</v>
      </c>
      <c r="J4433">
        <v>-4.9175100672525103</v>
      </c>
      <c r="K4433">
        <v>10.4203107939127</v>
      </c>
      <c r="L4433">
        <v>8.5875495018329495</v>
      </c>
      <c r="M4433">
        <v>57.884790621353702</v>
      </c>
      <c r="N4433">
        <v>1.21490514151812</v>
      </c>
      <c r="O4433">
        <v>40.770609318996399</v>
      </c>
      <c r="P4433">
        <v>127.291242362525</v>
      </c>
    </row>
    <row r="4434" spans="1:17" hidden="1" x14ac:dyDescent="0.3">
      <c r="A4434" t="s">
        <v>9097</v>
      </c>
      <c r="B4434" t="s">
        <v>9098</v>
      </c>
      <c r="C4434" t="str">
        <f>IFERROR(VLOOKUP(Table1[[#This Row],[Ticker]],[1]!Table2[[Symbol]:[Industry]],2,FALSE),"-")</f>
        <v>-</v>
      </c>
      <c r="D4434" t="s">
        <v>535</v>
      </c>
      <c r="E4434">
        <v>9.7910400000000006</v>
      </c>
      <c r="F4434">
        <v>31.87</v>
      </c>
      <c r="G4434">
        <v>23.381582420419001</v>
      </c>
      <c r="H4434">
        <v>28.344482493830601</v>
      </c>
      <c r="I4434">
        <v>55.980008886331703</v>
      </c>
      <c r="J4434">
        <v>2.03020235104812</v>
      </c>
      <c r="K4434">
        <v>25.4540999304688</v>
      </c>
      <c r="L4434">
        <v>22.2617720004699</v>
      </c>
      <c r="M4434">
        <v>84.899880823017597</v>
      </c>
      <c r="N4434">
        <v>1.4105316575264299</v>
      </c>
      <c r="O4434">
        <v>1.9454032005020401</v>
      </c>
      <c r="P4434">
        <v>120.70637119113501</v>
      </c>
      <c r="Q4434">
        <v>0.10728162092487301</v>
      </c>
    </row>
    <row r="4435" spans="1:17" hidden="1" x14ac:dyDescent="0.3">
      <c r="A4435" t="s">
        <v>9099</v>
      </c>
      <c r="B4435" t="s">
        <v>9100</v>
      </c>
      <c r="C4435" t="str">
        <f>IFERROR(VLOOKUP(Table1[[#This Row],[Ticker]],[1]!Table2[[Symbol]:[Industry]],2,FALSE),"-")</f>
        <v>-</v>
      </c>
      <c r="D4435" t="s">
        <v>138</v>
      </c>
      <c r="E4435">
        <v>9.7857392000000001</v>
      </c>
      <c r="F4435">
        <v>20.46</v>
      </c>
      <c r="G4435">
        <v>29.571121196791701</v>
      </c>
      <c r="H4435">
        <v>14.1588949761531</v>
      </c>
      <c r="I4435">
        <v>13.055392484043701</v>
      </c>
      <c r="J4435">
        <v>8.8275879719631796</v>
      </c>
      <c r="K4435">
        <v>17.056649702577801</v>
      </c>
      <c r="L4435">
        <v>15.832116749237301</v>
      </c>
      <c r="M4435">
        <v>67.9837071041527</v>
      </c>
      <c r="N4435">
        <v>1.32839120451574</v>
      </c>
      <c r="O4435">
        <v>0</v>
      </c>
      <c r="P4435">
        <v>78.534031413612496</v>
      </c>
      <c r="Q4435">
        <v>5.5241645098860004E-3</v>
      </c>
    </row>
    <row r="4436" spans="1:17" hidden="1" x14ac:dyDescent="0.3">
      <c r="A4436" t="s">
        <v>9101</v>
      </c>
      <c r="B4436" t="s">
        <v>9102</v>
      </c>
      <c r="C4436" t="str">
        <f>IFERROR(VLOOKUP(Table1[[#This Row],[Ticker]],[1]!Table2[[Symbol]:[Industry]],2,FALSE),"-")</f>
        <v>-</v>
      </c>
      <c r="D4436" t="s">
        <v>5712</v>
      </c>
      <c r="E4436">
        <v>9.7819400000000005</v>
      </c>
      <c r="F4436">
        <v>11.22</v>
      </c>
      <c r="G4436">
        <v>-26.380282024553299</v>
      </c>
      <c r="H4436">
        <v>1.1268970017159801</v>
      </c>
      <c r="I4436">
        <v>-12.108298155463601</v>
      </c>
      <c r="J4436">
        <v>-5.7538051668755603</v>
      </c>
      <c r="K4436">
        <v>11.0316356829484</v>
      </c>
      <c r="L4436">
        <v>10.629696707315</v>
      </c>
      <c r="M4436">
        <v>47.909791566566099</v>
      </c>
      <c r="N4436">
        <v>0.27081187667708501</v>
      </c>
      <c r="O4436">
        <v>43.4046345811051</v>
      </c>
      <c r="P4436">
        <v>63.318777292576399</v>
      </c>
    </row>
    <row r="4437" spans="1:17" hidden="1" x14ac:dyDescent="0.3">
      <c r="A4437" t="s">
        <v>9103</v>
      </c>
      <c r="B4437" t="s">
        <v>9104</v>
      </c>
      <c r="C4437" t="str">
        <f>IFERROR(VLOOKUP(Table1[[#This Row],[Ticker]],[1]!Table2[[Symbol]:[Industry]],2,FALSE),"-")</f>
        <v>-</v>
      </c>
      <c r="D4437" t="s">
        <v>627</v>
      </c>
      <c r="E4437">
        <v>9.7616469600000002</v>
      </c>
      <c r="F4437">
        <v>3.08</v>
      </c>
      <c r="G4437">
        <v>-22.459135502331101</v>
      </c>
      <c r="H4437">
        <v>8.2294646587866698</v>
      </c>
      <c r="I4437">
        <v>-9.4560464637782395</v>
      </c>
      <c r="J4437">
        <v>-3.3705544428974998</v>
      </c>
      <c r="K4437">
        <v>2.9562832724100998</v>
      </c>
      <c r="L4437">
        <v>3.0082713167294801</v>
      </c>
      <c r="M4437">
        <v>55.001094178012004</v>
      </c>
      <c r="N4437">
        <v>1.17884079405989</v>
      </c>
      <c r="O4437">
        <v>24.6753246753246</v>
      </c>
      <c r="P4437">
        <v>31.063829787233999</v>
      </c>
      <c r="Q4437">
        <v>8.7632568231018004E-2</v>
      </c>
    </row>
    <row r="4438" spans="1:17" hidden="1" x14ac:dyDescent="0.3">
      <c r="A4438" t="s">
        <v>9105</v>
      </c>
      <c r="B4438" t="s">
        <v>9106</v>
      </c>
      <c r="C4438" t="str">
        <f>IFERROR(VLOOKUP(Table1[[#This Row],[Ticker]],[1]!Table2[[Symbol]:[Industry]],2,FALSE),"-")</f>
        <v>-</v>
      </c>
      <c r="D4438" t="s">
        <v>405</v>
      </c>
      <c r="E4438">
        <v>9.7524648000000003</v>
      </c>
      <c r="F4438">
        <v>20.23</v>
      </c>
      <c r="G4438">
        <v>136.1040847129</v>
      </c>
      <c r="H4438">
        <v>18.1163313582455</v>
      </c>
      <c r="I4438">
        <v>84.899773749942199</v>
      </c>
      <c r="J4438">
        <v>20.839893839489701</v>
      </c>
      <c r="K4438">
        <v>15.7738983538234</v>
      </c>
      <c r="L4438">
        <v>13.150263992338401</v>
      </c>
      <c r="M4438">
        <v>84.038515653621403</v>
      </c>
      <c r="N4438">
        <v>0.37635269099713498</v>
      </c>
      <c r="O4438">
        <v>0.74147305981215805</v>
      </c>
      <c r="P4438">
        <v>186.95035460992901</v>
      </c>
      <c r="Q4438">
        <v>0.15728547909806301</v>
      </c>
    </row>
    <row r="4439" spans="1:17" hidden="1" x14ac:dyDescent="0.3">
      <c r="A4439" t="s">
        <v>9107</v>
      </c>
      <c r="B4439" t="s">
        <v>9108</v>
      </c>
      <c r="C4439" t="str">
        <f>IFERROR(VLOOKUP(Table1[[#This Row],[Ticker]],[1]!Table2[[Symbol]:[Industry]],2,FALSE),"-")</f>
        <v>-</v>
      </c>
      <c r="D4439" t="s">
        <v>627</v>
      </c>
      <c r="E4439">
        <v>9.7297960000000003</v>
      </c>
      <c r="F4439">
        <v>31.38</v>
      </c>
      <c r="G4439">
        <v>29.691811460404701</v>
      </c>
      <c r="H4439">
        <v>24.829115312592901</v>
      </c>
      <c r="I4439">
        <v>-0.39465133716572398</v>
      </c>
      <c r="J4439">
        <v>4.0654630827147402</v>
      </c>
      <c r="K4439">
        <v>28.555992846274201</v>
      </c>
      <c r="L4439">
        <v>25.960929437885198</v>
      </c>
      <c r="M4439">
        <v>57.584677690687201</v>
      </c>
      <c r="N4439">
        <v>2.6974065546629</v>
      </c>
      <c r="O4439">
        <v>31.6124920331421</v>
      </c>
      <c r="P4439">
        <v>79.109589041095802</v>
      </c>
      <c r="Q4439">
        <v>8.4370232574352999E-2</v>
      </c>
    </row>
    <row r="4440" spans="1:17" hidden="1" x14ac:dyDescent="0.3">
      <c r="A4440" t="s">
        <v>9109</v>
      </c>
      <c r="B4440" t="s">
        <v>9110</v>
      </c>
      <c r="C4440" t="str">
        <f>IFERROR(VLOOKUP(Table1[[#This Row],[Ticker]],[1]!Table2[[Symbol]:[Industry]],2,FALSE),"-")</f>
        <v>-</v>
      </c>
      <c r="D4440" t="s">
        <v>298</v>
      </c>
      <c r="E4440">
        <v>9.7048257000000007</v>
      </c>
      <c r="F4440">
        <v>9.69</v>
      </c>
      <c r="G4440">
        <v>-4.6432860635599198</v>
      </c>
      <c r="H4440">
        <v>-16.117807418661101</v>
      </c>
      <c r="I4440">
        <v>-33.877272122706202</v>
      </c>
      <c r="J4440">
        <v>-5.5841767339191799</v>
      </c>
      <c r="K4440">
        <v>11.527642294814999</v>
      </c>
      <c r="L4440">
        <v>11.553178743770699</v>
      </c>
      <c r="M4440">
        <v>0.29611945915432603</v>
      </c>
      <c r="N4440">
        <v>1.4628099173553699</v>
      </c>
      <c r="O4440">
        <v>51.805985552115501</v>
      </c>
      <c r="P4440">
        <v>25.518134715025901</v>
      </c>
    </row>
    <row r="4441" spans="1:17" hidden="1" x14ac:dyDescent="0.3">
      <c r="A4441" t="s">
        <v>9111</v>
      </c>
      <c r="B4441" t="s">
        <v>9112</v>
      </c>
      <c r="C4441" t="str">
        <f>IFERROR(VLOOKUP(Table1[[#This Row],[Ticker]],[1]!Table2[[Symbol]:[Industry]],2,FALSE),"-")</f>
        <v>-</v>
      </c>
      <c r="E4441">
        <v>9.6106499999999997</v>
      </c>
      <c r="F4441">
        <v>31.1</v>
      </c>
      <c r="G4441">
        <v>63.7749015281114</v>
      </c>
      <c r="H4441">
        <v>-5.1786023364961</v>
      </c>
      <c r="I4441">
        <v>-38.418460860975202</v>
      </c>
      <c r="J4441">
        <v>7.6984466602660797</v>
      </c>
      <c r="K4441">
        <v>32.0365876781906</v>
      </c>
      <c r="L4441">
        <v>32.704222331068699</v>
      </c>
      <c r="M4441">
        <v>46.113967931806002</v>
      </c>
      <c r="N4441">
        <v>0.61228408013105995</v>
      </c>
      <c r="O4441">
        <v>127.556270096463</v>
      </c>
      <c r="P4441">
        <v>92.808431494110295</v>
      </c>
    </row>
    <row r="4442" spans="1:17" hidden="1" x14ac:dyDescent="0.3">
      <c r="A4442" t="s">
        <v>9113</v>
      </c>
      <c r="B4442" t="s">
        <v>9114</v>
      </c>
      <c r="C4442" t="str">
        <f>IFERROR(VLOOKUP(Table1[[#This Row],[Ticker]],[1]!Table2[[Symbol]:[Industry]],2,FALSE),"-")</f>
        <v>-</v>
      </c>
      <c r="D4442" t="s">
        <v>535</v>
      </c>
      <c r="E4442">
        <v>9.5180959999999999</v>
      </c>
      <c r="F4442">
        <v>9.52</v>
      </c>
      <c r="G4442">
        <v>9.7419802380826699</v>
      </c>
      <c r="H4442">
        <v>4.5950460179495396</v>
      </c>
      <c r="I4442">
        <v>-17.739711749390299</v>
      </c>
      <c r="J4442">
        <v>-1.4097701291720199</v>
      </c>
      <c r="K4442">
        <v>9.5438941707346796</v>
      </c>
      <c r="L4442">
        <v>9.5569921593408402</v>
      </c>
      <c r="M4442">
        <v>50.7037079356855</v>
      </c>
      <c r="N4442">
        <v>0.55242796281450002</v>
      </c>
      <c r="O4442">
        <v>66.071428571428498</v>
      </c>
      <c r="P4442">
        <v>38.775510204081598</v>
      </c>
      <c r="Q4442">
        <v>0.104852223199907</v>
      </c>
    </row>
    <row r="4443" spans="1:17" hidden="1" x14ac:dyDescent="0.3">
      <c r="A4443" t="s">
        <v>9115</v>
      </c>
      <c r="B4443" t="s">
        <v>9116</v>
      </c>
      <c r="C4443" t="str">
        <f>IFERROR(VLOOKUP(Table1[[#This Row],[Ticker]],[1]!Table2[[Symbol]:[Industry]],2,FALSE),"-")</f>
        <v>-</v>
      </c>
      <c r="D4443" t="s">
        <v>573</v>
      </c>
      <c r="E4443">
        <v>9.5108599999999992</v>
      </c>
      <c r="F4443">
        <v>34.14</v>
      </c>
      <c r="G4443">
        <v>41.666470034001001</v>
      </c>
      <c r="H4443">
        <v>-1.94597393770455</v>
      </c>
      <c r="I4443">
        <v>50.105348662834203</v>
      </c>
      <c r="J4443">
        <v>-0.58417673391918201</v>
      </c>
      <c r="K4443">
        <v>32.904098870330003</v>
      </c>
      <c r="L4443">
        <v>26.700012768965401</v>
      </c>
      <c r="M4443">
        <v>100</v>
      </c>
      <c r="N4443">
        <v>0</v>
      </c>
      <c r="O4443">
        <v>0</v>
      </c>
      <c r="P4443">
        <v>70.7</v>
      </c>
    </row>
    <row r="4444" spans="1:17" hidden="1" x14ac:dyDescent="0.3">
      <c r="A4444" t="s">
        <v>9117</v>
      </c>
      <c r="B4444" t="s">
        <v>9118</v>
      </c>
      <c r="C4444" t="str">
        <f>IFERROR(VLOOKUP(Table1[[#This Row],[Ticker]],[1]!Table2[[Symbol]:[Industry]],2,FALSE),"-")</f>
        <v>-</v>
      </c>
      <c r="D4444" t="s">
        <v>741</v>
      </c>
      <c r="E4444">
        <v>9.5089231049999992</v>
      </c>
      <c r="F4444">
        <v>129.9</v>
      </c>
      <c r="G4444">
        <v>2.9786651559522701</v>
      </c>
      <c r="H4444">
        <v>3.4622803394380601</v>
      </c>
      <c r="I4444">
        <v>2.0841846416702499</v>
      </c>
      <c r="J4444">
        <v>0.89903950339542005</v>
      </c>
      <c r="K4444">
        <v>123.45738318907</v>
      </c>
      <c r="L4444">
        <v>113.41710270649</v>
      </c>
      <c r="M4444">
        <v>45.884931757483201</v>
      </c>
      <c r="N4444">
        <v>1.0935930877614</v>
      </c>
      <c r="O4444">
        <v>13.163972286374101</v>
      </c>
      <c r="P4444">
        <v>35.171696149843903</v>
      </c>
    </row>
    <row r="4445" spans="1:17" hidden="1" x14ac:dyDescent="0.3">
      <c r="A4445" t="s">
        <v>9119</v>
      </c>
      <c r="B4445" t="s">
        <v>9120</v>
      </c>
      <c r="C4445" t="str">
        <f>IFERROR(VLOOKUP(Table1[[#This Row],[Ticker]],[1]!Table2[[Symbol]:[Industry]],2,FALSE),"-")</f>
        <v>-</v>
      </c>
      <c r="D4445" t="s">
        <v>1401</v>
      </c>
      <c r="E4445">
        <v>9.5024372499999998</v>
      </c>
      <c r="F4445">
        <v>1.45</v>
      </c>
      <c r="G4445">
        <v>78.109327176858201</v>
      </c>
      <c r="H4445">
        <v>5.4614334697028299</v>
      </c>
      <c r="I4445">
        <v>-50.763952249019802</v>
      </c>
      <c r="J4445">
        <v>-0.58417673391918201</v>
      </c>
      <c r="K4445">
        <v>1.7106111368713499</v>
      </c>
      <c r="L4445">
        <v>1.5827283021107299</v>
      </c>
      <c r="M4445">
        <v>89.708473476806802</v>
      </c>
      <c r="N4445">
        <v>1.53919554939008</v>
      </c>
      <c r="O4445">
        <v>72.413793103448199</v>
      </c>
      <c r="Q4445">
        <v>2.0151891517827002E-2</v>
      </c>
    </row>
    <row r="4446" spans="1:17" hidden="1" x14ac:dyDescent="0.3">
      <c r="A4446" t="s">
        <v>9121</v>
      </c>
      <c r="B4446" t="s">
        <v>9122</v>
      </c>
      <c r="C4446" t="str">
        <f>IFERROR(VLOOKUP(Table1[[#This Row],[Ticker]],[1]!Table2[[Symbol]:[Industry]],2,FALSE),"-")</f>
        <v>-</v>
      </c>
      <c r="D4446" t="s">
        <v>54</v>
      </c>
      <c r="E4446">
        <v>9.4650304999999992</v>
      </c>
      <c r="F4446">
        <v>19.57</v>
      </c>
      <c r="G4446">
        <v>72.719047353588707</v>
      </c>
      <c r="H4446">
        <v>-22.6188559806717</v>
      </c>
      <c r="I4446">
        <v>-32.294019277705303</v>
      </c>
      <c r="J4446">
        <v>-0.58417673391918201</v>
      </c>
      <c r="K4446">
        <v>22.999931103862099</v>
      </c>
      <c r="L4446">
        <v>21.9352620757743</v>
      </c>
      <c r="M4446">
        <v>15.9816049020853</v>
      </c>
      <c r="N4446">
        <v>0.86124401913875603</v>
      </c>
      <c r="O4446">
        <v>45.579969340827702</v>
      </c>
      <c r="P4446">
        <v>101.752577319587</v>
      </c>
    </row>
    <row r="4447" spans="1:17" hidden="1" x14ac:dyDescent="0.3">
      <c r="A4447" t="s">
        <v>9123</v>
      </c>
      <c r="B4447" t="s">
        <v>9124</v>
      </c>
      <c r="C4447" t="str">
        <f>IFERROR(VLOOKUP(Table1[[#This Row],[Ticker]],[1]!Table2[[Symbol]:[Industry]],2,FALSE),"-")</f>
        <v>-</v>
      </c>
      <c r="D4447" t="s">
        <v>405</v>
      </c>
      <c r="E4447">
        <v>9.3990600000000004</v>
      </c>
      <c r="F4447">
        <v>36.51</v>
      </c>
      <c r="G4447">
        <v>148.820351312539</v>
      </c>
      <c r="H4447">
        <v>11.9537656456287</v>
      </c>
      <c r="I4447">
        <v>41.2602358808793</v>
      </c>
      <c r="J4447">
        <v>8.5889901927578993</v>
      </c>
      <c r="K4447">
        <v>28.813122219816101</v>
      </c>
      <c r="L4447">
        <v>23.772676106225799</v>
      </c>
      <c r="M4447">
        <v>69.018903962116198</v>
      </c>
      <c r="N4447">
        <v>1.2067173262640001</v>
      </c>
      <c r="O4447">
        <v>0.602574637085728</v>
      </c>
      <c r="P4447">
        <v>180.84615384615299</v>
      </c>
      <c r="Q4447">
        <v>0.119853956586486</v>
      </c>
    </row>
    <row r="4448" spans="1:17" hidden="1" x14ac:dyDescent="0.3">
      <c r="A4448" t="s">
        <v>9125</v>
      </c>
      <c r="B4448" t="s">
        <v>9126</v>
      </c>
      <c r="C4448" t="str">
        <f>IFERROR(VLOOKUP(Table1[[#This Row],[Ticker]],[1]!Table2[[Symbol]:[Industry]],2,FALSE),"-")</f>
        <v>-</v>
      </c>
      <c r="D4448" t="s">
        <v>627</v>
      </c>
      <c r="E4448">
        <v>9.3759999999999994</v>
      </c>
      <c r="F4448">
        <v>25</v>
      </c>
      <c r="G4448">
        <v>-5.0255934580624304</v>
      </c>
      <c r="H4448">
        <v>4.0311350067634297</v>
      </c>
      <c r="I4448">
        <v>-9.5430663227564896</v>
      </c>
      <c r="J4448">
        <v>1.4150072726087499</v>
      </c>
      <c r="K4448">
        <v>24.2502832399299</v>
      </c>
      <c r="L4448">
        <v>23.9214403940111</v>
      </c>
      <c r="M4448">
        <v>57.043174272273802</v>
      </c>
      <c r="N4448">
        <v>2.40324764687267</v>
      </c>
      <c r="O4448">
        <v>16.999999999999901</v>
      </c>
      <c r="P4448">
        <v>37.061403508771903</v>
      </c>
      <c r="Q4448">
        <v>5.4920994342096997E-2</v>
      </c>
    </row>
    <row r="4449" spans="1:17" hidden="1" x14ac:dyDescent="0.3">
      <c r="A4449" t="s">
        <v>9127</v>
      </c>
      <c r="B4449" t="s">
        <v>9128</v>
      </c>
      <c r="C4449" t="str">
        <f>IFERROR(VLOOKUP(Table1[[#This Row],[Ticker]],[1]!Table2[[Symbol]:[Industry]],2,FALSE),"-")</f>
        <v>-</v>
      </c>
      <c r="D4449" t="s">
        <v>357</v>
      </c>
      <c r="E4449">
        <v>9.3481559999999995</v>
      </c>
      <c r="F4449">
        <v>10.1</v>
      </c>
      <c r="G4449">
        <v>36.269252358059902</v>
      </c>
      <c r="H4449">
        <v>-4.9238797974548003</v>
      </c>
      <c r="I4449">
        <v>-31.666079908594199</v>
      </c>
      <c r="J4449">
        <v>-4.0258593343016003</v>
      </c>
      <c r="K4449">
        <v>10.3642299325564</v>
      </c>
      <c r="L4449">
        <v>10.561964351935901</v>
      </c>
      <c r="M4449">
        <v>45.036890432004</v>
      </c>
      <c r="N4449">
        <v>0.31425109153021202</v>
      </c>
      <c r="O4449">
        <v>60.099009900990097</v>
      </c>
      <c r="P4449">
        <v>73.8382099827883</v>
      </c>
      <c r="Q4449">
        <v>5.5849564563291001E-2</v>
      </c>
    </row>
    <row r="4450" spans="1:17" hidden="1" x14ac:dyDescent="0.3">
      <c r="A4450" t="s">
        <v>9129</v>
      </c>
      <c r="B4450" t="s">
        <v>9130</v>
      </c>
      <c r="C4450" t="str">
        <f>IFERROR(VLOOKUP(Table1[[#This Row],[Ticker]],[1]!Table2[[Symbol]:[Industry]],2,FALSE),"-")</f>
        <v>-</v>
      </c>
      <c r="D4450" t="s">
        <v>138</v>
      </c>
      <c r="E4450">
        <v>9.3314120000000003</v>
      </c>
      <c r="F4450">
        <v>7.69</v>
      </c>
      <c r="G4450">
        <v>4.7056004687836701</v>
      </c>
      <c r="H4450">
        <v>-9.1393701641196508</v>
      </c>
      <c r="I4450">
        <v>-28.422364061599701</v>
      </c>
      <c r="J4450">
        <v>-6.7820313227153699</v>
      </c>
      <c r="K4450">
        <v>7.98404884937601</v>
      </c>
      <c r="L4450">
        <v>7.3504895194807398</v>
      </c>
      <c r="M4450">
        <v>44.935769529566301</v>
      </c>
      <c r="N4450">
        <v>0.84841815762221096</v>
      </c>
      <c r="O4450">
        <v>23.537061118335401</v>
      </c>
      <c r="P4450">
        <v>105.06666666666599</v>
      </c>
      <c r="Q4450">
        <v>8.6907217134021997E-2</v>
      </c>
    </row>
    <row r="4451" spans="1:17" hidden="1" x14ac:dyDescent="0.3">
      <c r="A4451" t="s">
        <v>9131</v>
      </c>
      <c r="B4451" t="s">
        <v>9132</v>
      </c>
      <c r="C4451" t="str">
        <f>IFERROR(VLOOKUP(Table1[[#This Row],[Ticker]],[1]!Table2[[Symbol]:[Industry]],2,FALSE),"-")</f>
        <v>-</v>
      </c>
      <c r="D4451" t="s">
        <v>281</v>
      </c>
      <c r="E4451">
        <v>9.3160962000000005</v>
      </c>
      <c r="F4451">
        <v>21.5</v>
      </c>
      <c r="G4451">
        <v>-49.403900336369297</v>
      </c>
      <c r="H4451">
        <v>-11.9124731001836</v>
      </c>
      <c r="I4451">
        <v>-15.3567754822166</v>
      </c>
      <c r="J4451">
        <v>17.6126347009351</v>
      </c>
      <c r="K4451">
        <v>22.691027214955302</v>
      </c>
      <c r="L4451">
        <v>23.272810124047101</v>
      </c>
      <c r="M4451">
        <v>43.5735910275111</v>
      </c>
      <c r="N4451">
        <v>1.17157490396927</v>
      </c>
      <c r="O4451">
        <v>62.790697674418603</v>
      </c>
      <c r="P4451">
        <v>37.117346938775498</v>
      </c>
      <c r="Q4451">
        <v>1.9616084798432E-2</v>
      </c>
    </row>
    <row r="4452" spans="1:17" hidden="1" x14ac:dyDescent="0.3">
      <c r="A4452" t="s">
        <v>9133</v>
      </c>
      <c r="B4452" t="s">
        <v>9134</v>
      </c>
      <c r="C4452" t="str">
        <f>IFERROR(VLOOKUP(Table1[[#This Row],[Ticker]],[1]!Table2[[Symbol]:[Industry]],2,FALSE),"-")</f>
        <v>-</v>
      </c>
      <c r="D4452" t="s">
        <v>138</v>
      </c>
      <c r="E4452">
        <v>9.3037574999999997</v>
      </c>
      <c r="F4452">
        <v>71.64</v>
      </c>
      <c r="G4452">
        <v>71.638738941564</v>
      </c>
      <c r="H4452">
        <v>-29.296648311500299</v>
      </c>
      <c r="I4452">
        <v>-23.582705218767899</v>
      </c>
      <c r="J4452">
        <v>-10.218688417561999</v>
      </c>
      <c r="K4452">
        <v>89.467799622950594</v>
      </c>
      <c r="L4452">
        <v>74.779333845864002</v>
      </c>
      <c r="M4452">
        <v>21.8921937881418</v>
      </c>
      <c r="N4452">
        <v>4.6317211857731699</v>
      </c>
      <c r="O4452">
        <v>47.962032384142901</v>
      </c>
      <c r="P4452">
        <v>120.430769230769</v>
      </c>
      <c r="Q4452">
        <v>8.8248836933498997E-2</v>
      </c>
    </row>
    <row r="4453" spans="1:17" hidden="1" x14ac:dyDescent="0.3">
      <c r="A4453" t="s">
        <v>9135</v>
      </c>
      <c r="B4453" t="s">
        <v>9136</v>
      </c>
      <c r="C4453" t="str">
        <f>IFERROR(VLOOKUP(Table1[[#This Row],[Ticker]],[1]!Table2[[Symbol]:[Industry]],2,FALSE),"-")</f>
        <v>-</v>
      </c>
      <c r="D4453" t="s">
        <v>1210</v>
      </c>
      <c r="E4453">
        <v>9.2935745759999993</v>
      </c>
      <c r="F4453">
        <v>2.93</v>
      </c>
      <c r="G4453">
        <v>101.675131451323</v>
      </c>
      <c r="H4453">
        <v>27.058355066624401</v>
      </c>
      <c r="I4453">
        <v>118.24258150872799</v>
      </c>
      <c r="J4453">
        <v>-8.0375928829875107</v>
      </c>
      <c r="M4453">
        <v>37.873114831252302</v>
      </c>
      <c r="O4453">
        <v>25.255972696245699</v>
      </c>
      <c r="P4453">
        <v>142.148760330578</v>
      </c>
    </row>
    <row r="4454" spans="1:17" hidden="1" x14ac:dyDescent="0.3">
      <c r="A4454" t="s">
        <v>9137</v>
      </c>
      <c r="B4454" t="s">
        <v>9138</v>
      </c>
      <c r="C4454" t="str">
        <f>IFERROR(VLOOKUP(Table1[[#This Row],[Ticker]],[1]!Table2[[Symbol]:[Industry]],2,FALSE),"-")</f>
        <v>-</v>
      </c>
      <c r="D4454" t="s">
        <v>706</v>
      </c>
      <c r="E4454">
        <v>9.2783540000000002</v>
      </c>
      <c r="F4454">
        <v>35.35</v>
      </c>
      <c r="G4454">
        <v>52.248521316052297</v>
      </c>
      <c r="H4454">
        <v>-33.658659011734102</v>
      </c>
      <c r="I4454">
        <v>99.591508573709206</v>
      </c>
      <c r="J4454">
        <v>4.2376905879481397</v>
      </c>
      <c r="K4454">
        <v>43.227208843129397</v>
      </c>
      <c r="L4454">
        <v>39.0190615992014</v>
      </c>
      <c r="M4454">
        <v>31.886432741349299</v>
      </c>
      <c r="N4454">
        <v>3.4025636355293898</v>
      </c>
      <c r="O4454">
        <v>75.8981612446958</v>
      </c>
      <c r="P4454">
        <v>112.184873949579</v>
      </c>
      <c r="Q4454">
        <v>-1.2544404511533E-2</v>
      </c>
    </row>
    <row r="4455" spans="1:17" hidden="1" x14ac:dyDescent="0.3">
      <c r="A4455" t="s">
        <v>9139</v>
      </c>
      <c r="B4455" t="s">
        <v>9140</v>
      </c>
      <c r="C4455" t="str">
        <f>IFERROR(VLOOKUP(Table1[[#This Row],[Ticker]],[1]!Table2[[Symbol]:[Industry]],2,FALSE),"-")</f>
        <v>-</v>
      </c>
      <c r="D4455" t="s">
        <v>489</v>
      </c>
      <c r="E4455">
        <v>9.2667231999999995</v>
      </c>
      <c r="F4455">
        <v>9</v>
      </c>
      <c r="G4455">
        <v>28.584683694246198</v>
      </c>
      <c r="H4455">
        <v>0.68246094879485097</v>
      </c>
      <c r="I4455">
        <v>-12.577067699937199</v>
      </c>
      <c r="J4455">
        <v>-11.1981205424519</v>
      </c>
      <c r="K4455">
        <v>8.3265918153898397</v>
      </c>
      <c r="L4455">
        <v>8.2052607370442594</v>
      </c>
      <c r="M4455">
        <v>56.943403763065703</v>
      </c>
      <c r="N4455">
        <v>1.57796479607593</v>
      </c>
      <c r="O4455">
        <v>68.6666666666666</v>
      </c>
      <c r="P4455">
        <v>74.757281553398002</v>
      </c>
      <c r="Q4455">
        <v>5.4276255329084998E-2</v>
      </c>
    </row>
    <row r="4456" spans="1:17" hidden="1" x14ac:dyDescent="0.3">
      <c r="A4456" t="s">
        <v>9141</v>
      </c>
      <c r="B4456" t="s">
        <v>9142</v>
      </c>
      <c r="C4456" t="str">
        <f>IFERROR(VLOOKUP(Table1[[#This Row],[Ticker]],[1]!Table2[[Symbol]:[Industry]],2,FALSE),"-")</f>
        <v>-</v>
      </c>
      <c r="D4456" t="s">
        <v>281</v>
      </c>
      <c r="E4456">
        <v>9.241892</v>
      </c>
      <c r="F4456">
        <v>23.73</v>
      </c>
      <c r="G4456">
        <v>63.112219021855303</v>
      </c>
      <c r="H4456">
        <v>-2.42216441389504</v>
      </c>
      <c r="I4456">
        <v>-23.456327470484698</v>
      </c>
      <c r="J4456">
        <v>-8.6241767339191799</v>
      </c>
      <c r="K4456">
        <v>22.180810698443899</v>
      </c>
      <c r="L4456">
        <v>19.934576486319301</v>
      </c>
      <c r="M4456">
        <v>44.142914260740604</v>
      </c>
      <c r="N4456">
        <v>0.38059193389260298</v>
      </c>
      <c r="O4456">
        <v>16.856300042140699</v>
      </c>
      <c r="P4456">
        <v>124.71590909090899</v>
      </c>
      <c r="Q4456">
        <v>8.5313328697497998E-2</v>
      </c>
    </row>
    <row r="4457" spans="1:17" hidden="1" x14ac:dyDescent="0.3">
      <c r="A4457" t="s">
        <v>9143</v>
      </c>
      <c r="B4457" t="s">
        <v>9144</v>
      </c>
      <c r="C4457" t="str">
        <f>IFERROR(VLOOKUP(Table1[[#This Row],[Ticker]],[1]!Table2[[Symbol]:[Industry]],2,FALSE),"-")</f>
        <v>-</v>
      </c>
      <c r="D4457" t="s">
        <v>405</v>
      </c>
      <c r="E4457">
        <v>9.2200000000000006</v>
      </c>
      <c r="F4457">
        <v>9.49</v>
      </c>
      <c r="G4457">
        <v>-54.309120517179998</v>
      </c>
      <c r="H4457">
        <v>22.074913790754898</v>
      </c>
      <c r="I4457">
        <v>17.533920091405701</v>
      </c>
      <c r="J4457">
        <v>20.744048042581401</v>
      </c>
      <c r="K4457">
        <v>8.5422273937464102</v>
      </c>
      <c r="L4457">
        <v>8.13826713732489</v>
      </c>
      <c r="M4457">
        <v>61.245723505865598</v>
      </c>
      <c r="N4457">
        <v>0.57138974501597495</v>
      </c>
      <c r="O4457">
        <v>33.825079030558399</v>
      </c>
      <c r="P4457">
        <v>52.0833333333333</v>
      </c>
      <c r="Q4457">
        <v>0.143046181124936</v>
      </c>
    </row>
    <row r="4458" spans="1:17" hidden="1" x14ac:dyDescent="0.3">
      <c r="A4458" t="s">
        <v>9145</v>
      </c>
      <c r="B4458" t="s">
        <v>9146</v>
      </c>
      <c r="C4458" t="str">
        <f>IFERROR(VLOOKUP(Table1[[#This Row],[Ticker]],[1]!Table2[[Symbol]:[Industry]],2,FALSE),"-")</f>
        <v>-</v>
      </c>
      <c r="D4458" t="s">
        <v>27</v>
      </c>
      <c r="E4458">
        <v>9.2007999999999992</v>
      </c>
      <c r="F4458">
        <v>26.5</v>
      </c>
      <c r="G4458">
        <v>-34.221365386392499</v>
      </c>
      <c r="H4458">
        <v>9.6329734307164898</v>
      </c>
      <c r="I4458">
        <v>-18.9916531008341</v>
      </c>
      <c r="J4458">
        <v>-7.43830678664325</v>
      </c>
      <c r="K4458">
        <v>27.639122945269499</v>
      </c>
      <c r="L4458">
        <v>27.0543244226638</v>
      </c>
      <c r="M4458">
        <v>35.329401637353001</v>
      </c>
      <c r="N4458">
        <v>0.84882108183078997</v>
      </c>
      <c r="O4458">
        <v>28.301886792452802</v>
      </c>
      <c r="P4458">
        <v>12.050739957716701</v>
      </c>
    </row>
    <row r="4459" spans="1:17" hidden="1" x14ac:dyDescent="0.3">
      <c r="A4459" t="s">
        <v>9147</v>
      </c>
      <c r="B4459" t="s">
        <v>9148</v>
      </c>
      <c r="C4459" t="str">
        <f>IFERROR(VLOOKUP(Table1[[#This Row],[Ticker]],[1]!Table2[[Symbol]:[Industry]],2,FALSE),"-")</f>
        <v>-</v>
      </c>
      <c r="D4459" t="s">
        <v>4764</v>
      </c>
      <c r="E4459">
        <v>9.1558799999999998</v>
      </c>
      <c r="F4459">
        <v>43.85</v>
      </c>
      <c r="G4459">
        <v>1.47242241495343</v>
      </c>
      <c r="H4459">
        <v>0.74723449320878499</v>
      </c>
      <c r="I4459">
        <v>-13.6603115444663</v>
      </c>
      <c r="J4459">
        <v>1.9889226812854901</v>
      </c>
      <c r="K4459">
        <v>42.662600787889197</v>
      </c>
      <c r="L4459">
        <v>39.966549016825901</v>
      </c>
      <c r="M4459">
        <v>64.5722328811312</v>
      </c>
      <c r="N4459">
        <v>0.67045454545454497</v>
      </c>
      <c r="O4459">
        <v>2.4857468643101299</v>
      </c>
      <c r="P4459">
        <v>46.1666666666666</v>
      </c>
    </row>
    <row r="4460" spans="1:17" hidden="1" x14ac:dyDescent="0.3">
      <c r="A4460" t="s">
        <v>9149</v>
      </c>
      <c r="B4460" t="s">
        <v>9150</v>
      </c>
      <c r="C4460" t="str">
        <f>IFERROR(VLOOKUP(Table1[[#This Row],[Ticker]],[1]!Table2[[Symbol]:[Industry]],2,FALSE),"-")</f>
        <v>-</v>
      </c>
      <c r="D4460" t="s">
        <v>121</v>
      </c>
      <c r="E4460">
        <v>9.0909700000000004</v>
      </c>
      <c r="F4460">
        <v>0.49</v>
      </c>
      <c r="G4460">
        <v>-29.033529965998898</v>
      </c>
      <c r="H4460">
        <v>-1.94597393770455</v>
      </c>
      <c r="I4460">
        <v>-12.4660799085942</v>
      </c>
      <c r="J4460">
        <v>-0.58417673391918201</v>
      </c>
      <c r="K4460">
        <v>0.49024610063872998</v>
      </c>
      <c r="L4460">
        <v>0.51173036232753499</v>
      </c>
      <c r="M4460">
        <v>42.892589935559599</v>
      </c>
      <c r="N4460">
        <v>0.816667922957792</v>
      </c>
      <c r="O4460">
        <v>24.4897959183673</v>
      </c>
      <c r="P4460">
        <v>0</v>
      </c>
      <c r="Q4460">
        <v>-0.160018222664674</v>
      </c>
    </row>
    <row r="4461" spans="1:17" hidden="1" x14ac:dyDescent="0.3">
      <c r="A4461" t="s">
        <v>9151</v>
      </c>
      <c r="B4461" t="s">
        <v>9152</v>
      </c>
      <c r="C4461" t="str">
        <f>IFERROR(VLOOKUP(Table1[[#This Row],[Ticker]],[1]!Table2[[Symbol]:[Industry]],2,FALSE),"-")</f>
        <v>-</v>
      </c>
      <c r="D4461" t="s">
        <v>21</v>
      </c>
      <c r="E4461">
        <v>9.0906521199999997</v>
      </c>
      <c r="F4461">
        <v>7.1</v>
      </c>
      <c r="G4461">
        <v>12.683036900268499</v>
      </c>
      <c r="H4461">
        <v>-5.7368236109071704</v>
      </c>
      <c r="I4461">
        <v>-16.390301830109799</v>
      </c>
      <c r="J4461">
        <v>1.4962670940974601</v>
      </c>
      <c r="K4461">
        <v>7.4147537423316496</v>
      </c>
      <c r="L4461">
        <v>7.0168375336204099</v>
      </c>
      <c r="M4461">
        <v>38.8473483317104</v>
      </c>
      <c r="N4461">
        <v>0.80021708218346999</v>
      </c>
      <c r="O4461">
        <v>32.253521126760504</v>
      </c>
      <c r="P4461">
        <v>46.3917525773196</v>
      </c>
      <c r="Q4461">
        <v>3.2228644506017E-2</v>
      </c>
    </row>
    <row r="4462" spans="1:17" hidden="1" x14ac:dyDescent="0.3">
      <c r="A4462" t="s">
        <v>9153</v>
      </c>
      <c r="B4462" t="s">
        <v>9154</v>
      </c>
      <c r="C4462" t="str">
        <f>IFERROR(VLOOKUP(Table1[[#This Row],[Ticker]],[1]!Table2[[Symbol]:[Industry]],2,FALSE),"-")</f>
        <v>-</v>
      </c>
      <c r="E4462">
        <v>9.0800426000000005</v>
      </c>
      <c r="F4462">
        <v>29.98</v>
      </c>
      <c r="G4462">
        <v>-24.061541170480702</v>
      </c>
      <c r="H4462">
        <v>-1.94597393770455</v>
      </c>
      <c r="I4462">
        <v>-7.4940911130760703</v>
      </c>
      <c r="J4462">
        <v>-0.58417673391918201</v>
      </c>
      <c r="K4462">
        <v>29.906583798403801</v>
      </c>
      <c r="L4462">
        <v>29.7040491251791</v>
      </c>
      <c r="M4462">
        <v>99.999999998127706</v>
      </c>
      <c r="N4462">
        <v>0</v>
      </c>
      <c r="O4462">
        <v>0</v>
      </c>
      <c r="P4462">
        <v>4.97198879551821</v>
      </c>
    </row>
    <row r="4463" spans="1:17" hidden="1" x14ac:dyDescent="0.3">
      <c r="A4463" t="s">
        <v>9155</v>
      </c>
      <c r="B4463" t="s">
        <v>9156</v>
      </c>
      <c r="C4463" t="str">
        <f>IFERROR(VLOOKUP(Table1[[#This Row],[Ticker]],[1]!Table2[[Symbol]:[Industry]],2,FALSE),"-")</f>
        <v>-</v>
      </c>
      <c r="D4463" t="s">
        <v>298</v>
      </c>
      <c r="E4463">
        <v>8.9717359999999999</v>
      </c>
      <c r="F4463">
        <v>1.91</v>
      </c>
      <c r="G4463">
        <v>-33.556143031325497</v>
      </c>
      <c r="H4463">
        <v>-20.560692552423099</v>
      </c>
      <c r="I4463">
        <v>-29.0599663714763</v>
      </c>
      <c r="J4463">
        <v>-3.6769602390738201</v>
      </c>
      <c r="K4463">
        <v>2.1477200182440801</v>
      </c>
      <c r="L4463">
        <v>2.1413381271250498</v>
      </c>
      <c r="M4463">
        <v>38.7539358461148</v>
      </c>
      <c r="N4463">
        <v>0.44925581413700999</v>
      </c>
      <c r="O4463">
        <v>69.109947643978998</v>
      </c>
      <c r="P4463">
        <v>35.460992907801398</v>
      </c>
    </row>
    <row r="4464" spans="1:17" hidden="1" x14ac:dyDescent="0.3">
      <c r="A4464" t="s">
        <v>9157</v>
      </c>
      <c r="B4464" t="s">
        <v>9158</v>
      </c>
      <c r="C4464" t="str">
        <f>IFERROR(VLOOKUP(Table1[[#This Row],[Ticker]],[1]!Table2[[Symbol]:[Industry]],2,FALSE),"-")</f>
        <v>-</v>
      </c>
      <c r="D4464" t="s">
        <v>72</v>
      </c>
      <c r="E4464">
        <v>8.9642700000000008</v>
      </c>
      <c r="F4464">
        <v>11.34</v>
      </c>
      <c r="G4464">
        <v>-95.081434157615703</v>
      </c>
      <c r="H4464">
        <v>-11.945973937704499</v>
      </c>
      <c r="I4464">
        <v>-55.7660799085942</v>
      </c>
      <c r="J4464">
        <v>-0.58417673391918201</v>
      </c>
      <c r="K4464">
        <v>13.6861975388777</v>
      </c>
      <c r="L4464">
        <v>16.478279727866699</v>
      </c>
      <c r="M4464">
        <v>2.2521098671430002E-3</v>
      </c>
      <c r="N4464">
        <v>2.63636363636363</v>
      </c>
      <c r="O4464">
        <v>194.53262786596099</v>
      </c>
      <c r="P4464">
        <v>0</v>
      </c>
    </row>
    <row r="4465" spans="1:17" hidden="1" x14ac:dyDescent="0.3">
      <c r="A4465" t="s">
        <v>9159</v>
      </c>
      <c r="B4465" t="s">
        <v>9160</v>
      </c>
      <c r="C4465" t="str">
        <f>IFERROR(VLOOKUP(Table1[[#This Row],[Ticker]],[1]!Table2[[Symbol]:[Industry]],2,FALSE),"-")</f>
        <v>-</v>
      </c>
      <c r="D4465" t="s">
        <v>706</v>
      </c>
      <c r="E4465">
        <v>8.9285349999999397</v>
      </c>
      <c r="F4465">
        <v>8.75</v>
      </c>
      <c r="G4465">
        <v>-29.033529965998898</v>
      </c>
      <c r="H4465">
        <v>-1.94597393770455</v>
      </c>
      <c r="I4465">
        <v>-12.4660799085942</v>
      </c>
      <c r="J4465">
        <v>-0.58417673391918201</v>
      </c>
      <c r="K4465">
        <v>8.75</v>
      </c>
      <c r="L4465">
        <v>8.75</v>
      </c>
      <c r="M4465">
        <v>50</v>
      </c>
      <c r="O4465">
        <v>0</v>
      </c>
      <c r="P4465">
        <v>0</v>
      </c>
    </row>
    <row r="4466" spans="1:17" hidden="1" x14ac:dyDescent="0.3">
      <c r="A4466" t="s">
        <v>9161</v>
      </c>
      <c r="B4466" t="s">
        <v>9162</v>
      </c>
      <c r="C4466" t="str">
        <f>IFERROR(VLOOKUP(Table1[[#This Row],[Ticker]],[1]!Table2[[Symbol]:[Industry]],2,FALSE),"-")</f>
        <v>-</v>
      </c>
      <c r="D4466" t="s">
        <v>1147</v>
      </c>
      <c r="E4466">
        <v>8.92384983</v>
      </c>
      <c r="F4466">
        <v>1.3</v>
      </c>
      <c r="G4466">
        <v>7.8085752971589599</v>
      </c>
      <c r="H4466">
        <v>-2.7333755125077102</v>
      </c>
      <c r="I4466">
        <v>-58.968137521762998</v>
      </c>
      <c r="J4466">
        <v>-2.9097581292680199</v>
      </c>
      <c r="K4466">
        <v>1.30849807284613</v>
      </c>
      <c r="L4466">
        <v>1.3418939585897001</v>
      </c>
      <c r="M4466">
        <v>44.732066096406697</v>
      </c>
      <c r="N4466">
        <v>0.79273927010101697</v>
      </c>
      <c r="O4466">
        <v>96.153846153846104</v>
      </c>
      <c r="P4466">
        <v>58.536585365853597</v>
      </c>
      <c r="Q4466">
        <v>2.8470274665399999E-2</v>
      </c>
    </row>
    <row r="4467" spans="1:17" hidden="1" x14ac:dyDescent="0.3">
      <c r="A4467" t="s">
        <v>9163</v>
      </c>
      <c r="B4467" t="s">
        <v>9164</v>
      </c>
      <c r="C4467" t="str">
        <f>IFERROR(VLOOKUP(Table1[[#This Row],[Ticker]],[1]!Table2[[Symbol]:[Industry]],2,FALSE),"-")</f>
        <v>-</v>
      </c>
      <c r="D4467" t="s">
        <v>535</v>
      </c>
      <c r="E4467">
        <v>8.8293855000000008</v>
      </c>
      <c r="F4467">
        <v>20</v>
      </c>
      <c r="G4467">
        <v>62.537351260054699</v>
      </c>
      <c r="H4467">
        <v>14.042398155318599</v>
      </c>
      <c r="I4467">
        <v>-0.67178141781732403</v>
      </c>
      <c r="J4467">
        <v>-0.78427678394418998</v>
      </c>
      <c r="K4467">
        <v>18.9135071984341</v>
      </c>
      <c r="L4467">
        <v>16.4818242147497</v>
      </c>
      <c r="M4467">
        <v>51.603869607937</v>
      </c>
      <c r="N4467">
        <v>0.95179070200884397</v>
      </c>
      <c r="O4467">
        <v>5</v>
      </c>
      <c r="P4467">
        <v>124.971878515185</v>
      </c>
      <c r="Q4467">
        <v>9.3108530924286004E-2</v>
      </c>
    </row>
    <row r="4468" spans="1:17" hidden="1" x14ac:dyDescent="0.3">
      <c r="A4468" t="s">
        <v>9165</v>
      </c>
      <c r="B4468" t="s">
        <v>9166</v>
      </c>
      <c r="C4468" t="str">
        <f>IFERROR(VLOOKUP(Table1[[#This Row],[Ticker]],[1]!Table2[[Symbol]:[Industry]],2,FALSE),"-")</f>
        <v>-</v>
      </c>
      <c r="D4468" t="s">
        <v>1731</v>
      </c>
      <c r="E4468">
        <v>8.7096920000000004</v>
      </c>
      <c r="F4468">
        <v>26.12</v>
      </c>
      <c r="G4468">
        <v>187.189230324557</v>
      </c>
      <c r="H4468">
        <v>-0.93095160721328796</v>
      </c>
      <c r="I4468">
        <v>118.07231373659501</v>
      </c>
      <c r="J4468">
        <v>7.4019343771919299</v>
      </c>
      <c r="K4468">
        <v>22.6368904582528</v>
      </c>
      <c r="L4468">
        <v>17.7661819215949</v>
      </c>
      <c r="M4468">
        <v>58.739489997083503</v>
      </c>
      <c r="N4468">
        <v>3.939090970883</v>
      </c>
      <c r="O4468">
        <v>9.4180704441041208</v>
      </c>
      <c r="P4468">
        <v>216.22276029055601</v>
      </c>
      <c r="Q4468">
        <v>0.141984576000412</v>
      </c>
    </row>
    <row r="4469" spans="1:17" hidden="1" x14ac:dyDescent="0.3">
      <c r="A4469" t="s">
        <v>9167</v>
      </c>
      <c r="B4469" t="s">
        <v>9168</v>
      </c>
      <c r="C4469" t="str">
        <f>IFERROR(VLOOKUP(Table1[[#This Row],[Ticker]],[1]!Table2[[Symbol]:[Industry]],2,FALSE),"-")</f>
        <v>-</v>
      </c>
      <c r="D4469" t="s">
        <v>72</v>
      </c>
      <c r="E4469">
        <v>8.6999999999999993</v>
      </c>
      <c r="F4469">
        <v>6.2</v>
      </c>
      <c r="G4469">
        <v>-15.6880089422329</v>
      </c>
      <c r="H4469">
        <v>7.4525223028969396</v>
      </c>
      <c r="I4469">
        <v>-16.3420489008423</v>
      </c>
      <c r="J4469">
        <v>-12.933574324280601</v>
      </c>
      <c r="K4469">
        <v>5.72169328397902</v>
      </c>
      <c r="L4469">
        <v>5.6059912217740102</v>
      </c>
      <c r="M4469">
        <v>41.730076772031197</v>
      </c>
      <c r="N4469">
        <v>1.31566843162003</v>
      </c>
      <c r="O4469">
        <v>28.870967741935399</v>
      </c>
      <c r="P4469">
        <v>37.7777777777777</v>
      </c>
      <c r="Q4469">
        <v>9.1529993230110001E-3</v>
      </c>
    </row>
    <row r="4470" spans="1:17" hidden="1" x14ac:dyDescent="0.3">
      <c r="A4470" t="s">
        <v>9169</v>
      </c>
      <c r="B4470" t="s">
        <v>9170</v>
      </c>
      <c r="C4470" t="str">
        <f>IFERROR(VLOOKUP(Table1[[#This Row],[Ticker]],[1]!Table2[[Symbol]:[Industry]],2,FALSE),"-")</f>
        <v>-</v>
      </c>
      <c r="D4470" t="s">
        <v>522</v>
      </c>
      <c r="E4470">
        <v>8.6800315000000001</v>
      </c>
      <c r="F4470">
        <v>18.190000000000001</v>
      </c>
      <c r="G4470">
        <v>95.534371268568904</v>
      </c>
      <c r="H4470">
        <v>-2.74597393770456</v>
      </c>
      <c r="I4470">
        <v>58.332042157133401</v>
      </c>
      <c r="J4470">
        <v>-8.2437512020042902</v>
      </c>
      <c r="K4470">
        <v>17.353382107195099</v>
      </c>
      <c r="L4470">
        <v>13.709766890577701</v>
      </c>
      <c r="M4470">
        <v>35.871602660422496</v>
      </c>
      <c r="N4470">
        <v>0.35212607362704901</v>
      </c>
      <c r="O4470">
        <v>9.6206706981858101</v>
      </c>
      <c r="P4470">
        <v>148.15825375170499</v>
      </c>
      <c r="Q4470">
        <v>0.128416259651392</v>
      </c>
    </row>
    <row r="4471" spans="1:17" hidden="1" x14ac:dyDescent="0.3">
      <c r="A4471" t="s">
        <v>9171</v>
      </c>
      <c r="B4471" t="s">
        <v>9172</v>
      </c>
      <c r="C4471" t="str">
        <f>IFERROR(VLOOKUP(Table1[[#This Row],[Ticker]],[1]!Table2[[Symbol]:[Industry]],2,FALSE),"-")</f>
        <v>-</v>
      </c>
      <c r="D4471" t="s">
        <v>72</v>
      </c>
      <c r="E4471">
        <v>8.6510266290000004</v>
      </c>
      <c r="F4471">
        <v>3.97</v>
      </c>
      <c r="G4471">
        <v>-4.5821193076917197</v>
      </c>
      <c r="H4471">
        <v>-5.5604317690298597</v>
      </c>
      <c r="I4471">
        <v>-12.967333041426301</v>
      </c>
      <c r="J4471">
        <v>-3.0232011241630699</v>
      </c>
      <c r="K4471">
        <v>4.0198715671775096</v>
      </c>
      <c r="L4471">
        <v>3.9461485187727998</v>
      </c>
      <c r="M4471">
        <v>50.365689404750597</v>
      </c>
      <c r="N4471">
        <v>0.29864602595260098</v>
      </c>
      <c r="O4471">
        <v>27.204030226700201</v>
      </c>
      <c r="P4471">
        <v>30.163934426229499</v>
      </c>
      <c r="Q4471">
        <v>6.4381030227480002E-3</v>
      </c>
    </row>
    <row r="4472" spans="1:17" hidden="1" x14ac:dyDescent="0.3">
      <c r="A4472" t="s">
        <v>9173</v>
      </c>
      <c r="B4472" t="s">
        <v>9174</v>
      </c>
      <c r="C4472" t="str">
        <f>IFERROR(VLOOKUP(Table1[[#This Row],[Ticker]],[1]!Table2[[Symbol]:[Industry]],2,FALSE),"-")</f>
        <v>-</v>
      </c>
      <c r="D4472" t="s">
        <v>405</v>
      </c>
      <c r="E4472">
        <v>8.6501249999999992</v>
      </c>
      <c r="F4472">
        <v>116.5</v>
      </c>
      <c r="G4472">
        <v>-29.033529965998898</v>
      </c>
      <c r="H4472">
        <v>-1.94597393770455</v>
      </c>
      <c r="I4472">
        <v>-12.4660799085942</v>
      </c>
      <c r="J4472">
        <v>-0.58417673391918201</v>
      </c>
      <c r="K4472">
        <v>116.49999974236</v>
      </c>
      <c r="L4472">
        <v>116.488508336305</v>
      </c>
      <c r="M4472">
        <v>100</v>
      </c>
      <c r="O4472">
        <v>0</v>
      </c>
      <c r="P4472">
        <v>0.43103448275862899</v>
      </c>
    </row>
    <row r="4473" spans="1:17" hidden="1" x14ac:dyDescent="0.3">
      <c r="A4473" t="s">
        <v>9175</v>
      </c>
      <c r="B4473" t="s">
        <v>9176</v>
      </c>
      <c r="C4473" t="str">
        <f>IFERROR(VLOOKUP(Table1[[#This Row],[Ticker]],[1]!Table2[[Symbol]:[Industry]],2,FALSE),"-")</f>
        <v>-</v>
      </c>
      <c r="D4473" t="s">
        <v>895</v>
      </c>
      <c r="E4473">
        <v>8.6310000000000002</v>
      </c>
      <c r="F4473">
        <v>11.38</v>
      </c>
      <c r="G4473">
        <v>-29.208968562490099</v>
      </c>
      <c r="H4473">
        <v>-3.8312198393438899</v>
      </c>
      <c r="I4473">
        <v>-8.7286140927328493</v>
      </c>
      <c r="J4473">
        <v>-6.4063639880497796</v>
      </c>
      <c r="K4473">
        <v>12.0693573609247</v>
      </c>
      <c r="L4473">
        <v>11.6151412086582</v>
      </c>
      <c r="M4473">
        <v>54.817766733110702</v>
      </c>
      <c r="N4473">
        <v>1.65668711079098</v>
      </c>
      <c r="O4473">
        <v>30.492091388400699</v>
      </c>
      <c r="P4473">
        <v>27.865168539325801</v>
      </c>
      <c r="Q4473">
        <v>5.0522614263568001E-2</v>
      </c>
    </row>
    <row r="4474" spans="1:17" hidden="1" x14ac:dyDescent="0.3">
      <c r="A4474" t="s">
        <v>9177</v>
      </c>
      <c r="B4474" t="s">
        <v>9178</v>
      </c>
      <c r="C4474" t="str">
        <f>IFERROR(VLOOKUP(Table1[[#This Row],[Ticker]],[1]!Table2[[Symbol]:[Industry]],2,FALSE),"-")</f>
        <v>-</v>
      </c>
      <c r="D4474" t="s">
        <v>706</v>
      </c>
      <c r="E4474">
        <v>8.6140179999999997</v>
      </c>
      <c r="F4474">
        <v>3164.15</v>
      </c>
      <c r="G4474">
        <v>178.16549916021401</v>
      </c>
      <c r="H4474">
        <v>66.396576757787301</v>
      </c>
      <c r="I4474">
        <v>84.223793902557503</v>
      </c>
      <c r="J4474">
        <v>15.974189476338401</v>
      </c>
      <c r="K4474">
        <v>2103.9406780470199</v>
      </c>
      <c r="L4474">
        <v>1799.79714748116</v>
      </c>
      <c r="M4474">
        <v>92.205746956109394</v>
      </c>
      <c r="N4474">
        <v>3.1277830088387999</v>
      </c>
      <c r="O4474">
        <v>0</v>
      </c>
      <c r="P4474">
        <v>265.37528868360198</v>
      </c>
      <c r="Q4474">
        <v>0.10298925290012099</v>
      </c>
    </row>
    <row r="4475" spans="1:17" hidden="1" x14ac:dyDescent="0.3">
      <c r="A4475" t="s">
        <v>9179</v>
      </c>
      <c r="B4475" t="s">
        <v>9180</v>
      </c>
      <c r="C4475" t="str">
        <f>IFERROR(VLOOKUP(Table1[[#This Row],[Ticker]],[1]!Table2[[Symbol]:[Industry]],2,FALSE),"-")</f>
        <v>-</v>
      </c>
      <c r="D4475" t="s">
        <v>627</v>
      </c>
      <c r="E4475">
        <v>8.5775778000000003</v>
      </c>
      <c r="F4475">
        <v>5.89</v>
      </c>
      <c r="G4475">
        <v>10.8714581575164</v>
      </c>
      <c r="H4475">
        <v>-4.3028762946069197</v>
      </c>
      <c r="I4475">
        <v>-9.6737587916658505</v>
      </c>
      <c r="J4475">
        <v>0.46111943332819699</v>
      </c>
      <c r="K4475">
        <v>5.6098413082430296</v>
      </c>
      <c r="L4475">
        <v>5.3162355090697302</v>
      </c>
      <c r="M4475">
        <v>46.154026637673702</v>
      </c>
      <c r="N4475">
        <v>0.67580404033386199</v>
      </c>
      <c r="O4475">
        <v>6.9609507640067996</v>
      </c>
      <c r="P4475">
        <v>54.593175853018302</v>
      </c>
      <c r="Q4475">
        <v>0.12649812364020599</v>
      </c>
    </row>
    <row r="4476" spans="1:17" hidden="1" x14ac:dyDescent="0.3">
      <c r="A4476" t="s">
        <v>9181</v>
      </c>
      <c r="B4476" t="s">
        <v>9182</v>
      </c>
      <c r="C4476" t="str">
        <f>IFERROR(VLOOKUP(Table1[[#This Row],[Ticker]],[1]!Table2[[Symbol]:[Industry]],2,FALSE),"-")</f>
        <v>-</v>
      </c>
      <c r="D4476" t="s">
        <v>741</v>
      </c>
      <c r="E4476">
        <v>8.5756189999999997</v>
      </c>
      <c r="F4476">
        <v>76.12</v>
      </c>
      <c r="G4476">
        <v>38.726567287637899</v>
      </c>
      <c r="H4476">
        <v>3.2533089198323202</v>
      </c>
      <c r="I4476">
        <v>13.5186933452951</v>
      </c>
      <c r="J4476">
        <v>-8.3517972390861298E-2</v>
      </c>
      <c r="K4476">
        <v>73.457983576696805</v>
      </c>
      <c r="L4476">
        <v>64.400350130170295</v>
      </c>
      <c r="M4476">
        <v>52.364653728359698</v>
      </c>
      <c r="N4476">
        <v>0.47967190824461797</v>
      </c>
      <c r="O4476">
        <v>1.28744088281658</v>
      </c>
      <c r="P4476">
        <v>77.435897435897402</v>
      </c>
    </row>
    <row r="4477" spans="1:17" hidden="1" x14ac:dyDescent="0.3">
      <c r="A4477" t="s">
        <v>9183</v>
      </c>
      <c r="B4477" t="s">
        <v>9184</v>
      </c>
      <c r="C4477" t="str">
        <f>IFERROR(VLOOKUP(Table1[[#This Row],[Ticker]],[1]!Table2[[Symbol]:[Industry]],2,FALSE),"-")</f>
        <v>-</v>
      </c>
      <c r="D4477" t="s">
        <v>2701</v>
      </c>
      <c r="E4477">
        <v>8.5718701199999998</v>
      </c>
      <c r="F4477">
        <v>7.92</v>
      </c>
      <c r="G4477">
        <v>39.477108331873303</v>
      </c>
      <c r="H4477">
        <v>-21.1459739377045</v>
      </c>
      <c r="I4477">
        <v>-14.2030526133089</v>
      </c>
      <c r="J4477">
        <v>-6.3017963371863903</v>
      </c>
      <c r="K4477">
        <v>8.9230969673480391</v>
      </c>
      <c r="L4477">
        <v>7.8115191603327698</v>
      </c>
      <c r="M4477">
        <v>16.344399678952598</v>
      </c>
      <c r="N4477">
        <v>0.47950866359590499</v>
      </c>
      <c r="O4477">
        <v>37.5</v>
      </c>
      <c r="P4477">
        <v>81.2356979405034</v>
      </c>
      <c r="Q4477">
        <v>7.2664347314910005E-2</v>
      </c>
    </row>
    <row r="4478" spans="1:17" hidden="1" x14ac:dyDescent="0.3">
      <c r="A4478" t="s">
        <v>9185</v>
      </c>
      <c r="B4478" t="s">
        <v>9186</v>
      </c>
      <c r="C4478" t="str">
        <f>IFERROR(VLOOKUP(Table1[[#This Row],[Ticker]],[1]!Table2[[Symbol]:[Industry]],2,FALSE),"-")</f>
        <v>-</v>
      </c>
      <c r="D4478" t="s">
        <v>138</v>
      </c>
      <c r="E4478">
        <v>8.5695971400000008</v>
      </c>
      <c r="F4478">
        <v>21.42</v>
      </c>
      <c r="G4478">
        <v>48.725806133586097</v>
      </c>
      <c r="H4478">
        <v>21.6394936024979</v>
      </c>
      <c r="I4478">
        <v>2.26343267844373</v>
      </c>
      <c r="J4478">
        <v>2.5983195365929999</v>
      </c>
      <c r="K4478">
        <v>17.811515812134498</v>
      </c>
      <c r="L4478">
        <v>16.328837157727101</v>
      </c>
      <c r="M4478">
        <v>62.789669709044098</v>
      </c>
      <c r="N4478">
        <v>1.5667115306555299</v>
      </c>
      <c r="O4478">
        <v>11.764705882352899</v>
      </c>
      <c r="P4478">
        <v>158.695652173913</v>
      </c>
      <c r="Q4478">
        <v>-1.1362611876407001E-2</v>
      </c>
    </row>
    <row r="4479" spans="1:17" hidden="1" x14ac:dyDescent="0.3">
      <c r="A4479" t="s">
        <v>9187</v>
      </c>
      <c r="B4479" t="s">
        <v>9188</v>
      </c>
      <c r="C4479" t="str">
        <f>IFERROR(VLOOKUP(Table1[[#This Row],[Ticker]],[1]!Table2[[Symbol]:[Industry]],2,FALSE),"-")</f>
        <v>-</v>
      </c>
      <c r="D4479" t="s">
        <v>9189</v>
      </c>
      <c r="E4479">
        <v>8.5197394249999991</v>
      </c>
      <c r="F4479">
        <v>12.2</v>
      </c>
      <c r="G4479">
        <v>-19.056448224211302</v>
      </c>
      <c r="H4479">
        <v>-5.49142848315911</v>
      </c>
      <c r="I4479">
        <v>-8.3705167686625597</v>
      </c>
      <c r="J4479">
        <v>1.4350540353115699</v>
      </c>
      <c r="K4479">
        <v>10.899588293231901</v>
      </c>
      <c r="L4479">
        <v>11.053233066664299</v>
      </c>
      <c r="M4479">
        <v>53.494328373798197</v>
      </c>
      <c r="N4479">
        <v>1.7174151150054699</v>
      </c>
      <c r="O4479">
        <v>75.819672131147499</v>
      </c>
      <c r="P4479">
        <v>29.787234042553099</v>
      </c>
      <c r="Q4479">
        <v>4.6466062149083998E-2</v>
      </c>
    </row>
    <row r="4480" spans="1:17" hidden="1" x14ac:dyDescent="0.3">
      <c r="A4480" t="s">
        <v>9190</v>
      </c>
      <c r="B4480" t="s">
        <v>9191</v>
      </c>
      <c r="C4480" t="str">
        <f>IFERROR(VLOOKUP(Table1[[#This Row],[Ticker]],[1]!Table2[[Symbol]:[Industry]],2,FALSE),"-")</f>
        <v>-</v>
      </c>
      <c r="E4480">
        <v>8.5105424999999997</v>
      </c>
      <c r="F4480">
        <v>25.77</v>
      </c>
      <c r="G4480">
        <v>-24.064079864165901</v>
      </c>
      <c r="H4480">
        <v>-1.94597393770455</v>
      </c>
      <c r="I4480">
        <v>-12.4660799085942</v>
      </c>
      <c r="J4480">
        <v>-0.58417673391918201</v>
      </c>
      <c r="K4480">
        <v>25.7656686216474</v>
      </c>
      <c r="L4480">
        <v>25.465208596104599</v>
      </c>
      <c r="M4480">
        <v>100</v>
      </c>
      <c r="O4480">
        <v>0</v>
      </c>
      <c r="P4480">
        <v>4.9694501018329804</v>
      </c>
    </row>
    <row r="4481" spans="1:17" hidden="1" x14ac:dyDescent="0.3">
      <c r="A4481" t="s">
        <v>9192</v>
      </c>
      <c r="B4481" t="s">
        <v>9193</v>
      </c>
      <c r="C4481" t="str">
        <f>IFERROR(VLOOKUP(Table1[[#This Row],[Ticker]],[1]!Table2[[Symbol]:[Industry]],2,FALSE),"-")</f>
        <v>-</v>
      </c>
      <c r="D4481" t="s">
        <v>357</v>
      </c>
      <c r="E4481">
        <v>8.4635016000000007</v>
      </c>
      <c r="F4481">
        <v>29.92</v>
      </c>
      <c r="G4481">
        <v>-5.2437078724945998</v>
      </c>
      <c r="H4481">
        <v>1.8791626743173</v>
      </c>
      <c r="I4481">
        <v>-15.949950876336199</v>
      </c>
      <c r="J4481">
        <v>-9.7909304771495105</v>
      </c>
      <c r="K4481">
        <v>29.032313228072098</v>
      </c>
      <c r="L4481">
        <v>28.590832713748799</v>
      </c>
      <c r="M4481">
        <v>42.2888335261284</v>
      </c>
      <c r="N4481">
        <v>1.92543703175169</v>
      </c>
      <c r="O4481">
        <v>32.018716577540097</v>
      </c>
      <c r="P4481">
        <v>37.059092991296303</v>
      </c>
      <c r="Q4481">
        <v>9.4420076134605999E-2</v>
      </c>
    </row>
    <row r="4482" spans="1:17" hidden="1" x14ac:dyDescent="0.3">
      <c r="A4482" t="s">
        <v>9194</v>
      </c>
      <c r="B4482" t="s">
        <v>9195</v>
      </c>
      <c r="C4482" t="str">
        <f>IFERROR(VLOOKUP(Table1[[#This Row],[Ticker]],[1]!Table2[[Symbol]:[Industry]],2,FALSE),"-")</f>
        <v>-</v>
      </c>
      <c r="D4482" t="s">
        <v>3259</v>
      </c>
      <c r="E4482">
        <v>8.4459127499999997</v>
      </c>
      <c r="F4482">
        <v>18.100000000000001</v>
      </c>
      <c r="G4482">
        <v>-19.336560269029199</v>
      </c>
      <c r="H4482">
        <v>11.2497734043842</v>
      </c>
      <c r="I4482">
        <v>22.106410797725399</v>
      </c>
      <c r="J4482">
        <v>3.6784960771407298</v>
      </c>
      <c r="K4482">
        <v>16.456939606074201</v>
      </c>
      <c r="L4482">
        <v>15.747666824806601</v>
      </c>
      <c r="M4482">
        <v>70.171281314500007</v>
      </c>
      <c r="N4482">
        <v>3.1722989052831898</v>
      </c>
      <c r="O4482">
        <v>14.364640883977801</v>
      </c>
      <c r="P4482">
        <v>51.464435146443499</v>
      </c>
    </row>
    <row r="4483" spans="1:17" hidden="1" x14ac:dyDescent="0.3">
      <c r="A4483" t="s">
        <v>9196</v>
      </c>
      <c r="B4483" t="s">
        <v>9197</v>
      </c>
      <c r="C4483" t="str">
        <f>IFERROR(VLOOKUP(Table1[[#This Row],[Ticker]],[1]!Table2[[Symbol]:[Industry]],2,FALSE),"-")</f>
        <v>-</v>
      </c>
      <c r="D4483" t="s">
        <v>535</v>
      </c>
      <c r="E4483">
        <v>8.4018125000000001</v>
      </c>
      <c r="F4483">
        <v>1.74</v>
      </c>
      <c r="G4483">
        <v>-19.658529965998898</v>
      </c>
      <c r="H4483">
        <v>-11.7397883706942</v>
      </c>
      <c r="I4483">
        <v>-22.775358259109701</v>
      </c>
      <c r="J4483">
        <v>-2.8188136054275601</v>
      </c>
      <c r="K4483">
        <v>1.8673884385519699</v>
      </c>
      <c r="L4483">
        <v>1.91971139219966</v>
      </c>
      <c r="M4483">
        <v>44.7831337731741</v>
      </c>
      <c r="N4483">
        <v>0.61077930685259496</v>
      </c>
      <c r="O4483">
        <v>52.298850574712603</v>
      </c>
      <c r="P4483">
        <v>26.086956521739101</v>
      </c>
      <c r="Q4483">
        <v>-3.7470721552172001E-2</v>
      </c>
    </row>
    <row r="4484" spans="1:17" hidden="1" x14ac:dyDescent="0.3">
      <c r="A4484" t="s">
        <v>9198</v>
      </c>
      <c r="B4484" t="s">
        <v>9199</v>
      </c>
      <c r="C4484" t="str">
        <f>IFERROR(VLOOKUP(Table1[[#This Row],[Ticker]],[1]!Table2[[Symbol]:[Industry]],2,FALSE),"-")</f>
        <v>-</v>
      </c>
      <c r="D4484" t="s">
        <v>443</v>
      </c>
      <c r="E4484">
        <v>8.3944223999999998</v>
      </c>
      <c r="F4484">
        <v>16.38</v>
      </c>
      <c r="G4484">
        <v>-58.0322295758819</v>
      </c>
      <c r="H4484">
        <v>-5.7062559588561497</v>
      </c>
      <c r="I4484">
        <v>-14.440945258684</v>
      </c>
      <c r="J4484">
        <v>1.4083512860061</v>
      </c>
      <c r="K4484">
        <v>15.277938356960201</v>
      </c>
      <c r="L4484">
        <v>15.2529199511706</v>
      </c>
      <c r="M4484">
        <v>56.687525763051902</v>
      </c>
      <c r="N4484">
        <v>0.87559808612440104</v>
      </c>
      <c r="O4484">
        <v>55.128205128205103</v>
      </c>
      <c r="P4484">
        <v>44.955752212389299</v>
      </c>
      <c r="Q4484">
        <v>3.4327602566272E-2</v>
      </c>
    </row>
    <row r="4485" spans="1:17" hidden="1" x14ac:dyDescent="0.3">
      <c r="A4485" t="s">
        <v>9200</v>
      </c>
      <c r="B4485" t="s">
        <v>9201</v>
      </c>
      <c r="C4485" t="str">
        <f>IFERROR(VLOOKUP(Table1[[#This Row],[Ticker]],[1]!Table2[[Symbol]:[Industry]],2,FALSE),"-")</f>
        <v>-</v>
      </c>
      <c r="D4485" t="s">
        <v>257</v>
      </c>
      <c r="E4485">
        <v>8.3773919200000009</v>
      </c>
      <c r="F4485">
        <v>13.31</v>
      </c>
      <c r="G4485">
        <v>-2.51261741847041</v>
      </c>
      <c r="H4485">
        <v>4.7469394481222196</v>
      </c>
      <c r="I4485">
        <v>-1.08532677051896</v>
      </c>
      <c r="J4485">
        <v>-0.28809975390437098</v>
      </c>
      <c r="K4485">
        <v>13.0623188694852</v>
      </c>
      <c r="L4485">
        <v>12.176968046223299</v>
      </c>
      <c r="M4485">
        <v>57.190964367448899</v>
      </c>
      <c r="N4485">
        <v>1.24443514816977</v>
      </c>
      <c r="O4485">
        <v>13.9744552967693</v>
      </c>
      <c r="P4485">
        <v>39.664218258132202</v>
      </c>
      <c r="Q4485">
        <v>0.11217141528781099</v>
      </c>
    </row>
    <row r="4486" spans="1:17" hidden="1" x14ac:dyDescent="0.3">
      <c r="A4486" t="s">
        <v>9202</v>
      </c>
      <c r="B4486" t="s">
        <v>9203</v>
      </c>
      <c r="C4486" t="str">
        <f>IFERROR(VLOOKUP(Table1[[#This Row],[Ticker]],[1]!Table2[[Symbol]:[Industry]],2,FALSE),"-")</f>
        <v>-</v>
      </c>
      <c r="D4486" t="s">
        <v>627</v>
      </c>
      <c r="E4486">
        <v>8.3513040000000007</v>
      </c>
      <c r="F4486">
        <v>1.85</v>
      </c>
      <c r="G4486">
        <v>-20.210000554234199</v>
      </c>
      <c r="H4486">
        <v>-51.804330878214401</v>
      </c>
      <c r="I4486">
        <v>-46.394651337165698</v>
      </c>
      <c r="J4486">
        <v>-9.8149459646884107</v>
      </c>
      <c r="K4486">
        <v>2.5843789155397401</v>
      </c>
      <c r="L4486">
        <v>2.4370523384290799</v>
      </c>
      <c r="M4486">
        <v>0.323706993901197</v>
      </c>
      <c r="N4486">
        <v>0.31199489199168101</v>
      </c>
      <c r="O4486">
        <v>135.13513513513499</v>
      </c>
      <c r="P4486">
        <v>32.142857142857103</v>
      </c>
      <c r="Q4486">
        <v>8.2239353471800003E-2</v>
      </c>
    </row>
    <row r="4487" spans="1:17" hidden="1" x14ac:dyDescent="0.3">
      <c r="A4487" t="s">
        <v>9204</v>
      </c>
      <c r="B4487" t="s">
        <v>9205</v>
      </c>
      <c r="C4487" t="str">
        <f>IFERROR(VLOOKUP(Table1[[#This Row],[Ticker]],[1]!Table2[[Symbol]:[Industry]],2,FALSE),"-")</f>
        <v>-</v>
      </c>
      <c r="D4487" t="s">
        <v>627</v>
      </c>
      <c r="E4487">
        <v>8.3417108829999993</v>
      </c>
      <c r="F4487">
        <v>9.2200000000000006</v>
      </c>
      <c r="G4487">
        <v>69.246039926474097</v>
      </c>
      <c r="H4487">
        <v>-2.3949077199716799</v>
      </c>
      <c r="I4487">
        <v>5.8907878706098202</v>
      </c>
      <c r="J4487">
        <v>-9.1408777648470103</v>
      </c>
      <c r="K4487">
        <v>8.5297935730302292</v>
      </c>
      <c r="L4487">
        <v>7.2774235845120101</v>
      </c>
      <c r="M4487">
        <v>50.031903322157198</v>
      </c>
      <c r="N4487">
        <v>0.31907688174827398</v>
      </c>
      <c r="O4487">
        <v>10.629067245119201</v>
      </c>
      <c r="P4487">
        <v>119.00237529691201</v>
      </c>
      <c r="Q4487">
        <v>6.6138024176711996E-2</v>
      </c>
    </row>
    <row r="4488" spans="1:17" hidden="1" x14ac:dyDescent="0.3">
      <c r="A4488" t="s">
        <v>9206</v>
      </c>
      <c r="B4488" t="s">
        <v>9207</v>
      </c>
      <c r="C4488" t="str">
        <f>IFERROR(VLOOKUP(Table1[[#This Row],[Ticker]],[1]!Table2[[Symbol]:[Industry]],2,FALSE),"-")</f>
        <v>-</v>
      </c>
      <c r="D4488" t="s">
        <v>741</v>
      </c>
      <c r="E4488">
        <v>8.3382966300000003</v>
      </c>
      <c r="F4488">
        <v>92.03</v>
      </c>
      <c r="G4488">
        <v>24.9142786656504</v>
      </c>
      <c r="H4488">
        <v>1.3817382601593999</v>
      </c>
      <c r="I4488">
        <v>11.280054285301</v>
      </c>
      <c r="J4488">
        <v>-0.89871035647884101</v>
      </c>
      <c r="K4488">
        <v>88.629984466335998</v>
      </c>
      <c r="L4488">
        <v>78.477577939307196</v>
      </c>
      <c r="M4488">
        <v>46.9368374749682</v>
      </c>
      <c r="N4488">
        <v>0.74914524455114595</v>
      </c>
      <c r="O4488">
        <v>0.825817668151684</v>
      </c>
      <c r="P4488">
        <v>96.309726962457304</v>
      </c>
      <c r="Q4488">
        <v>2.6148773974396002E-2</v>
      </c>
    </row>
    <row r="4489" spans="1:17" hidden="1" x14ac:dyDescent="0.3">
      <c r="A4489" t="s">
        <v>9208</v>
      </c>
      <c r="B4489" t="s">
        <v>9209</v>
      </c>
      <c r="C4489" t="str">
        <f>IFERROR(VLOOKUP(Table1[[#This Row],[Ticker]],[1]!Table2[[Symbol]:[Industry]],2,FALSE),"-")</f>
        <v>-</v>
      </c>
      <c r="D4489" t="s">
        <v>357</v>
      </c>
      <c r="E4489">
        <v>8.3292798000000001</v>
      </c>
      <c r="F4489">
        <v>99.97</v>
      </c>
      <c r="G4489">
        <v>31.948756668461499</v>
      </c>
      <c r="H4489">
        <v>3.0475965723683101</v>
      </c>
      <c r="I4489">
        <v>29.375577299124199</v>
      </c>
      <c r="J4489">
        <v>-5.5041185097561396</v>
      </c>
      <c r="K4489">
        <v>91.044509048417098</v>
      </c>
      <c r="L4489">
        <v>75.505846177204504</v>
      </c>
      <c r="M4489">
        <v>49.163070633247003</v>
      </c>
      <c r="N4489">
        <v>0.721848365765279</v>
      </c>
      <c r="O4489">
        <v>5.0315094528358504</v>
      </c>
      <c r="P4489">
        <v>106.123711340206</v>
      </c>
      <c r="Q4489">
        <v>0.178913026200131</v>
      </c>
    </row>
    <row r="4490" spans="1:17" hidden="1" x14ac:dyDescent="0.3">
      <c r="A4490" t="s">
        <v>9210</v>
      </c>
      <c r="B4490" t="s">
        <v>9211</v>
      </c>
      <c r="C4490" t="str">
        <f>IFERROR(VLOOKUP(Table1[[#This Row],[Ticker]],[1]!Table2[[Symbol]:[Industry]],2,FALSE),"-")</f>
        <v>-</v>
      </c>
      <c r="E4490">
        <v>8.2053851059999996</v>
      </c>
      <c r="F4490">
        <v>5.78</v>
      </c>
      <c r="G4490">
        <v>-56.783529965998902</v>
      </c>
      <c r="H4490">
        <v>-16.120428766364999</v>
      </c>
      <c r="I4490">
        <v>-48.809692243396</v>
      </c>
      <c r="J4490">
        <v>-5.5841767339191799</v>
      </c>
      <c r="K4490">
        <v>6.4024801282827797</v>
      </c>
      <c r="L4490">
        <v>7.4311523406859799</v>
      </c>
      <c r="M4490" s="1">
        <v>1.4820657000000001E-8</v>
      </c>
      <c r="N4490">
        <v>3.60765550239234</v>
      </c>
      <c r="O4490">
        <v>90.657439446366695</v>
      </c>
      <c r="P4490">
        <v>4.9001814882032804</v>
      </c>
    </row>
    <row r="4491" spans="1:17" hidden="1" x14ac:dyDescent="0.3">
      <c r="A4491" t="s">
        <v>9212</v>
      </c>
      <c r="B4491" t="s">
        <v>9213</v>
      </c>
      <c r="C4491" t="str">
        <f>IFERROR(VLOOKUP(Table1[[#This Row],[Ticker]],[1]!Table2[[Symbol]:[Industry]],2,FALSE),"-")</f>
        <v>-</v>
      </c>
      <c r="D4491" t="s">
        <v>535</v>
      </c>
      <c r="E4491">
        <v>8.1978779999999993</v>
      </c>
      <c r="F4491">
        <v>13.89</v>
      </c>
      <c r="G4491">
        <v>-24.0448678344796</v>
      </c>
      <c r="H4491">
        <v>-1.94597393770455</v>
      </c>
      <c r="I4491">
        <v>-12.4660799085942</v>
      </c>
      <c r="J4491">
        <v>-0.58417673391918201</v>
      </c>
      <c r="K4491">
        <v>13.888081552868799</v>
      </c>
      <c r="L4491">
        <v>13.730550405368801</v>
      </c>
      <c r="M4491">
        <v>100</v>
      </c>
      <c r="O4491">
        <v>0</v>
      </c>
      <c r="P4491">
        <v>4.9886621315192698</v>
      </c>
    </row>
    <row r="4492" spans="1:17" hidden="1" x14ac:dyDescent="0.3">
      <c r="A4492" t="s">
        <v>9214</v>
      </c>
      <c r="B4492" t="s">
        <v>9215</v>
      </c>
      <c r="C4492" t="str">
        <f>IFERROR(VLOOKUP(Table1[[#This Row],[Ticker]],[1]!Table2[[Symbol]:[Industry]],2,FALSE),"-")</f>
        <v>-</v>
      </c>
      <c r="D4492" t="s">
        <v>3420</v>
      </c>
      <c r="E4492">
        <v>8.1711062499999993</v>
      </c>
      <c r="F4492">
        <v>9.8000000000000007</v>
      </c>
      <c r="G4492">
        <v>158.356499359514</v>
      </c>
      <c r="H4492">
        <v>-13.7729818812173</v>
      </c>
      <c r="I4492">
        <v>2.42254846186293</v>
      </c>
      <c r="J4492">
        <v>-6.8693549703169303</v>
      </c>
      <c r="K4492">
        <v>10.8476522023372</v>
      </c>
      <c r="L4492">
        <v>9.3340158056591491</v>
      </c>
      <c r="M4492">
        <v>17.5589592953128</v>
      </c>
      <c r="N4492">
        <v>0.31916839116415602</v>
      </c>
      <c r="O4492">
        <v>48.775510204081598</v>
      </c>
      <c r="P4492">
        <v>191.666666666666</v>
      </c>
    </row>
    <row r="4493" spans="1:17" hidden="1" x14ac:dyDescent="0.3">
      <c r="A4493" t="s">
        <v>9216</v>
      </c>
      <c r="B4493" t="s">
        <v>9217</v>
      </c>
      <c r="C4493" t="str">
        <f>IFERROR(VLOOKUP(Table1[[#This Row],[Ticker]],[1]!Table2[[Symbol]:[Industry]],2,FALSE),"-")</f>
        <v>-</v>
      </c>
      <c r="D4493" t="s">
        <v>959</v>
      </c>
      <c r="E4493">
        <v>8.1681024000000004</v>
      </c>
      <c r="F4493">
        <v>6.04</v>
      </c>
      <c r="G4493">
        <v>-30.0171365233759</v>
      </c>
      <c r="H4493">
        <v>17.129170570965901</v>
      </c>
      <c r="I4493">
        <v>-31.6093195337616</v>
      </c>
      <c r="J4493">
        <v>6.5215425035158301</v>
      </c>
      <c r="K4493">
        <v>5.4525107132528596</v>
      </c>
      <c r="L4493">
        <v>5.6700188295699796</v>
      </c>
      <c r="M4493">
        <v>64.644321097876301</v>
      </c>
      <c r="N4493">
        <v>1.3770777026295999</v>
      </c>
      <c r="O4493">
        <v>50.662251655629099</v>
      </c>
      <c r="P4493">
        <v>52.141057934508801</v>
      </c>
      <c r="Q4493">
        <v>2.8883046621998001E-2</v>
      </c>
    </row>
    <row r="4494" spans="1:17" hidden="1" x14ac:dyDescent="0.3">
      <c r="A4494" t="s">
        <v>9218</v>
      </c>
      <c r="B4494" t="s">
        <v>9219</v>
      </c>
      <c r="C4494" t="str">
        <f>IFERROR(VLOOKUP(Table1[[#This Row],[Ticker]],[1]!Table2[[Symbol]:[Industry]],2,FALSE),"-")</f>
        <v>-</v>
      </c>
      <c r="D4494" t="s">
        <v>5125</v>
      </c>
      <c r="E4494">
        <v>8.1674122150000006</v>
      </c>
      <c r="F4494">
        <v>5.74</v>
      </c>
      <c r="G4494">
        <v>53.188692256223298</v>
      </c>
      <c r="H4494">
        <v>-1.94597393770455</v>
      </c>
      <c r="I4494">
        <v>-8.2918512334581607</v>
      </c>
      <c r="J4494">
        <v>7.0929886204115196</v>
      </c>
      <c r="K4494">
        <v>4.9912434675940904</v>
      </c>
      <c r="L4494">
        <v>4.5450117656599902</v>
      </c>
      <c r="M4494">
        <v>73.513401208222106</v>
      </c>
      <c r="N4494">
        <v>2.0671027884996498</v>
      </c>
      <c r="O4494">
        <v>11.6724738675958</v>
      </c>
      <c r="P4494">
        <v>91.3333333333333</v>
      </c>
      <c r="Q4494">
        <v>-9.5390050556490007E-3</v>
      </c>
    </row>
    <row r="4495" spans="1:17" hidden="1" x14ac:dyDescent="0.3">
      <c r="A4495" t="s">
        <v>9220</v>
      </c>
      <c r="B4495" t="s">
        <v>9221</v>
      </c>
      <c r="C4495" t="str">
        <f>IFERROR(VLOOKUP(Table1[[#This Row],[Ticker]],[1]!Table2[[Symbol]:[Industry]],2,FALSE),"-")</f>
        <v>-</v>
      </c>
      <c r="D4495" t="s">
        <v>405</v>
      </c>
      <c r="E4495">
        <v>8.1640607999999997</v>
      </c>
      <c r="F4495">
        <v>19.11</v>
      </c>
      <c r="G4495">
        <v>-6.4549539557359497</v>
      </c>
      <c r="H4495">
        <v>-14.023268623694801</v>
      </c>
      <c r="I4495">
        <v>-16.435929154825399</v>
      </c>
      <c r="J4495">
        <v>-13.0420891918316</v>
      </c>
      <c r="K4495">
        <v>19.276015227924599</v>
      </c>
      <c r="L4495">
        <v>18.665984934483198</v>
      </c>
      <c r="M4495">
        <v>32.342902098454203</v>
      </c>
      <c r="N4495">
        <v>2.2748510631758498</v>
      </c>
      <c r="O4495">
        <v>16.117216117216099</v>
      </c>
      <c r="P4495">
        <v>43.684210526315702</v>
      </c>
      <c r="Q4495">
        <v>3.1482626181989E-2</v>
      </c>
    </row>
    <row r="4496" spans="1:17" hidden="1" x14ac:dyDescent="0.3">
      <c r="A4496" t="s">
        <v>9222</v>
      </c>
      <c r="B4496" t="s">
        <v>9223</v>
      </c>
      <c r="C4496" t="str">
        <f>IFERROR(VLOOKUP(Table1[[#This Row],[Ticker]],[1]!Table2[[Symbol]:[Industry]],2,FALSE),"-")</f>
        <v>-</v>
      </c>
      <c r="D4496" t="s">
        <v>231</v>
      </c>
      <c r="E4496">
        <v>8.0884728959999901</v>
      </c>
      <c r="F4496">
        <v>13.06</v>
      </c>
      <c r="G4496">
        <v>196.65225557016001</v>
      </c>
      <c r="H4496">
        <v>3.5608097813696702</v>
      </c>
      <c r="I4496">
        <v>93.853035415260294</v>
      </c>
      <c r="J4496">
        <v>4.6706003361445099</v>
      </c>
      <c r="K4496">
        <v>12.473930170347099</v>
      </c>
      <c r="L4496">
        <v>10.708178362036801</v>
      </c>
      <c r="M4496">
        <v>69.970182005140501</v>
      </c>
      <c r="N4496">
        <v>2.5318398082061</v>
      </c>
      <c r="O4496">
        <v>41.347626339969302</v>
      </c>
      <c r="P4496">
        <v>238.34196891191701</v>
      </c>
      <c r="Q4496">
        <v>0.123794040446527</v>
      </c>
    </row>
    <row r="4497" spans="1:17" hidden="1" x14ac:dyDescent="0.3">
      <c r="A4497" t="s">
        <v>9224</v>
      </c>
      <c r="B4497" t="s">
        <v>9225</v>
      </c>
      <c r="C4497" t="str">
        <f>IFERROR(VLOOKUP(Table1[[#This Row],[Ticker]],[1]!Table2[[Symbol]:[Industry]],2,FALSE),"-")</f>
        <v>-</v>
      </c>
      <c r="D4497" t="s">
        <v>535</v>
      </c>
      <c r="E4497">
        <v>8.0147399999999998</v>
      </c>
      <c r="F4497">
        <v>11.98</v>
      </c>
      <c r="G4497">
        <v>171.21709660041699</v>
      </c>
      <c r="H4497">
        <v>-25.895817197892601</v>
      </c>
      <c r="I4497">
        <v>22.59592685578</v>
      </c>
      <c r="J4497">
        <v>-3.5441767339191701</v>
      </c>
      <c r="K4497">
        <v>11.642254214535001</v>
      </c>
      <c r="L4497">
        <v>8.7741264117317108</v>
      </c>
      <c r="M4497">
        <v>40.278522086438898</v>
      </c>
      <c r="N4497">
        <v>0.97961833807483301</v>
      </c>
      <c r="O4497">
        <v>61.352253756260403</v>
      </c>
      <c r="P4497">
        <v>240.34090909090901</v>
      </c>
      <c r="Q4497">
        <v>0.118234187207454</v>
      </c>
    </row>
    <row r="4498" spans="1:17" hidden="1" x14ac:dyDescent="0.3">
      <c r="A4498" t="s">
        <v>9226</v>
      </c>
      <c r="B4498" t="s">
        <v>9227</v>
      </c>
      <c r="C4498" t="str">
        <f>IFERROR(VLOOKUP(Table1[[#This Row],[Ticker]],[1]!Table2[[Symbol]:[Industry]],2,FALSE),"-")</f>
        <v>-</v>
      </c>
      <c r="D4498" t="s">
        <v>1401</v>
      </c>
      <c r="E4498">
        <v>7.9435785099999903</v>
      </c>
      <c r="F4498">
        <v>25.5</v>
      </c>
      <c r="G4498">
        <v>-22.783529965998898</v>
      </c>
      <c r="H4498">
        <v>2.2206927289621001</v>
      </c>
      <c r="I4498">
        <v>-7.3114407333365596</v>
      </c>
      <c r="J4498">
        <v>3.2589909679441602</v>
      </c>
      <c r="K4498">
        <v>25.770294218496201</v>
      </c>
      <c r="L4498">
        <v>24.875627528680901</v>
      </c>
      <c r="M4498">
        <v>52.186290988138602</v>
      </c>
      <c r="N4498">
        <v>1.09193155764942</v>
      </c>
      <c r="O4498">
        <v>25.176470588235301</v>
      </c>
      <c r="P4498">
        <v>56.923076923076898</v>
      </c>
      <c r="Q4498">
        <v>7.3030898438450995E-2</v>
      </c>
    </row>
    <row r="4499" spans="1:17" hidden="1" x14ac:dyDescent="0.3">
      <c r="A4499" t="s">
        <v>9228</v>
      </c>
      <c r="B4499" t="s">
        <v>9229</v>
      </c>
      <c r="C4499" t="str">
        <f>IFERROR(VLOOKUP(Table1[[#This Row],[Ticker]],[1]!Table2[[Symbol]:[Industry]],2,FALSE),"-")</f>
        <v>-</v>
      </c>
      <c r="D4499" t="s">
        <v>1489</v>
      </c>
      <c r="E4499">
        <v>7.9337400999999996</v>
      </c>
      <c r="F4499">
        <v>14.8</v>
      </c>
      <c r="G4499">
        <v>9.8032430171155092</v>
      </c>
      <c r="H4499">
        <v>0.174635737577085</v>
      </c>
      <c r="I4499">
        <v>-3.1603191995839399</v>
      </c>
      <c r="J4499">
        <v>-0.64902757698014002</v>
      </c>
      <c r="K4499">
        <v>14.9045109959503</v>
      </c>
      <c r="L4499">
        <v>13.336938444904099</v>
      </c>
      <c r="M4499">
        <v>51.555799581701997</v>
      </c>
      <c r="N4499">
        <v>0.460724137229653</v>
      </c>
      <c r="O4499">
        <v>20.608108108108102</v>
      </c>
      <c r="P4499">
        <v>69.142857142857096</v>
      </c>
      <c r="Q4499">
        <v>5.1092586684293E-2</v>
      </c>
    </row>
    <row r="4500" spans="1:17" hidden="1" x14ac:dyDescent="0.3">
      <c r="A4500" t="s">
        <v>9230</v>
      </c>
      <c r="B4500" t="s">
        <v>9231</v>
      </c>
      <c r="C4500" t="str">
        <f>IFERROR(VLOOKUP(Table1[[#This Row],[Ticker]],[1]!Table2[[Symbol]:[Industry]],2,FALSE),"-")</f>
        <v>-</v>
      </c>
      <c r="D4500" t="s">
        <v>535</v>
      </c>
      <c r="E4500">
        <v>7.9254635499999999</v>
      </c>
      <c r="F4500">
        <v>5.2</v>
      </c>
      <c r="G4500">
        <v>16.6247333393231</v>
      </c>
      <c r="H4500">
        <v>-7.5721082389749697</v>
      </c>
      <c r="I4500">
        <v>0.82368043998959195</v>
      </c>
      <c r="J4500">
        <v>-1.34753551254513</v>
      </c>
      <c r="K4500">
        <v>5.4539223237413204</v>
      </c>
      <c r="L4500">
        <v>5.1148899596010198</v>
      </c>
      <c r="M4500">
        <v>43.165414939037298</v>
      </c>
      <c r="N4500">
        <v>0.35666308176964201</v>
      </c>
      <c r="O4500">
        <v>51.730769230769198</v>
      </c>
      <c r="P4500">
        <v>62.5</v>
      </c>
      <c r="Q4500">
        <v>7.4548614777459998E-2</v>
      </c>
    </row>
    <row r="4501" spans="1:17" hidden="1" x14ac:dyDescent="0.3">
      <c r="A4501" t="s">
        <v>9232</v>
      </c>
      <c r="B4501" t="s">
        <v>9233</v>
      </c>
      <c r="C4501" t="str">
        <f>IFERROR(VLOOKUP(Table1[[#This Row],[Ticker]],[1]!Table2[[Symbol]:[Industry]],2,FALSE),"-")</f>
        <v>-</v>
      </c>
      <c r="D4501" t="s">
        <v>1401</v>
      </c>
      <c r="E4501">
        <v>7.918704</v>
      </c>
      <c r="F4501">
        <v>12.5</v>
      </c>
      <c r="G4501">
        <v>20.3093613123762</v>
      </c>
      <c r="H4501">
        <v>0.634671223585765</v>
      </c>
      <c r="I4501">
        <v>10.444441232015301</v>
      </c>
      <c r="J4501">
        <v>-1.2091767339191799</v>
      </c>
      <c r="K4501">
        <v>12.286274368054199</v>
      </c>
      <c r="L4501">
        <v>11.3877628735454</v>
      </c>
      <c r="M4501">
        <v>57.479138303611201</v>
      </c>
      <c r="N4501">
        <v>1.25818391742666</v>
      </c>
      <c r="O4501">
        <v>13.999999999999901</v>
      </c>
      <c r="P4501">
        <v>64.257555847568895</v>
      </c>
      <c r="Q4501">
        <v>0.105893701383644</v>
      </c>
    </row>
    <row r="4502" spans="1:17" hidden="1" x14ac:dyDescent="0.3">
      <c r="A4502" t="s">
        <v>9234</v>
      </c>
      <c r="B4502" t="s">
        <v>9235</v>
      </c>
      <c r="C4502" t="str">
        <f>IFERROR(VLOOKUP(Table1[[#This Row],[Ticker]],[1]!Table2[[Symbol]:[Industry]],2,FALSE),"-")</f>
        <v>-</v>
      </c>
      <c r="D4502" t="s">
        <v>741</v>
      </c>
      <c r="E4502">
        <v>7.8703070319999897</v>
      </c>
      <c r="F4502">
        <v>82.34</v>
      </c>
      <c r="G4502">
        <v>-19.2029310597697</v>
      </c>
      <c r="H4502">
        <v>-2.6357931574952298</v>
      </c>
      <c r="I4502">
        <v>1.79980962790307</v>
      </c>
      <c r="J4502">
        <v>-4.2861718901871901</v>
      </c>
      <c r="K4502">
        <v>85.847096843409602</v>
      </c>
      <c r="L4502">
        <v>81.957091635920804</v>
      </c>
      <c r="M4502">
        <v>56.3654480897074</v>
      </c>
      <c r="N4502">
        <v>0.68245366432293497</v>
      </c>
      <c r="O4502">
        <v>18.265727471459702</v>
      </c>
      <c r="P4502">
        <v>19.3333333333333</v>
      </c>
    </row>
    <row r="4503" spans="1:17" hidden="1" x14ac:dyDescent="0.3">
      <c r="A4503" t="s">
        <v>9236</v>
      </c>
      <c r="B4503" t="s">
        <v>9237</v>
      </c>
      <c r="C4503" t="str">
        <f>IFERROR(VLOOKUP(Table1[[#This Row],[Ticker]],[1]!Table2[[Symbol]:[Industry]],2,FALSE),"-")</f>
        <v>-</v>
      </c>
      <c r="D4503" t="s">
        <v>750</v>
      </c>
      <c r="E4503">
        <v>7.8313280000000001</v>
      </c>
      <c r="F4503">
        <v>10.49</v>
      </c>
      <c r="G4503">
        <v>-19.762696632665602</v>
      </c>
      <c r="H4503">
        <v>46.645575358070097</v>
      </c>
      <c r="I4503">
        <v>10.0806490633683</v>
      </c>
      <c r="J4503">
        <v>48.007372561855398</v>
      </c>
      <c r="K4503">
        <v>7.9117109141673998</v>
      </c>
      <c r="L4503">
        <v>8.0023676282248708</v>
      </c>
      <c r="M4503">
        <v>80.570309428954602</v>
      </c>
      <c r="N4503">
        <v>3.4039644565960301</v>
      </c>
      <c r="O4503">
        <v>34.604385128693899</v>
      </c>
      <c r="P4503">
        <v>61.384615384615302</v>
      </c>
      <c r="Q4503">
        <v>3.5077894757834002E-2</v>
      </c>
    </row>
    <row r="4504" spans="1:17" hidden="1" x14ac:dyDescent="0.3">
      <c r="A4504" t="s">
        <v>9238</v>
      </c>
      <c r="B4504" t="s">
        <v>9239</v>
      </c>
      <c r="C4504" t="str">
        <f>IFERROR(VLOOKUP(Table1[[#This Row],[Ticker]],[1]!Table2[[Symbol]:[Industry]],2,FALSE),"-")</f>
        <v>-</v>
      </c>
      <c r="D4504" t="s">
        <v>365</v>
      </c>
      <c r="E4504">
        <v>7.8271835999999997</v>
      </c>
      <c r="F4504">
        <v>11.71</v>
      </c>
      <c r="G4504">
        <v>19.759354405030201</v>
      </c>
      <c r="H4504">
        <v>-10.206498163280401</v>
      </c>
      <c r="I4504">
        <v>-36.624110996677103</v>
      </c>
      <c r="J4504">
        <v>-5.9120455863781798</v>
      </c>
      <c r="K4504">
        <v>12.5523300559751</v>
      </c>
      <c r="L4504">
        <v>11.4236936848712</v>
      </c>
      <c r="M4504">
        <v>45.881641843018002</v>
      </c>
      <c r="N4504">
        <v>1.01687407377212</v>
      </c>
      <c r="O4504">
        <v>60.204953031596901</v>
      </c>
      <c r="P4504">
        <v>93.874172185430396</v>
      </c>
      <c r="Q4504">
        <v>0.127795019205412</v>
      </c>
    </row>
    <row r="4505" spans="1:17" hidden="1" x14ac:dyDescent="0.3">
      <c r="A4505" t="s">
        <v>9240</v>
      </c>
      <c r="B4505" t="s">
        <v>9241</v>
      </c>
      <c r="C4505" t="str">
        <f>IFERROR(VLOOKUP(Table1[[#This Row],[Ticker]],[1]!Table2[[Symbol]:[Industry]],2,FALSE),"-")</f>
        <v>-</v>
      </c>
      <c r="D4505" t="s">
        <v>517</v>
      </c>
      <c r="E4505">
        <v>7.8053715590000001</v>
      </c>
      <c r="F4505">
        <v>4.87</v>
      </c>
      <c r="G4505">
        <v>-42.838839700512203</v>
      </c>
      <c r="H4505">
        <v>10.5251577020183</v>
      </c>
      <c r="I4505">
        <v>-42.3941374625511</v>
      </c>
      <c r="J4505">
        <v>-0.99317468892939798</v>
      </c>
      <c r="K4505">
        <v>6.1100436004140697</v>
      </c>
      <c r="L4505">
        <v>12.896377756705</v>
      </c>
      <c r="M4505">
        <v>91.881397190181005</v>
      </c>
      <c r="N4505">
        <v>0.26135697987897899</v>
      </c>
      <c r="O4505">
        <v>68.377823408624195</v>
      </c>
      <c r="P4505">
        <v>15.4028436018957</v>
      </c>
      <c r="Q4505">
        <v>-0.20721639099940101</v>
      </c>
    </row>
    <row r="4506" spans="1:17" hidden="1" x14ac:dyDescent="0.3">
      <c r="A4506" t="s">
        <v>9242</v>
      </c>
      <c r="B4506" t="s">
        <v>9243</v>
      </c>
      <c r="C4506" t="str">
        <f>IFERROR(VLOOKUP(Table1[[#This Row],[Ticker]],[1]!Table2[[Symbol]:[Industry]],2,FALSE),"-")</f>
        <v>-</v>
      </c>
      <c r="D4506" t="s">
        <v>2332</v>
      </c>
      <c r="E4506">
        <v>7.8007160000000004</v>
      </c>
      <c r="F4506">
        <v>7.93</v>
      </c>
      <c r="G4506">
        <v>-78.556127037927595</v>
      </c>
      <c r="H4506">
        <v>23.569081529807299</v>
      </c>
      <c r="I4506">
        <v>-34.183750194872601</v>
      </c>
      <c r="J4506">
        <v>-14.4035456131357</v>
      </c>
      <c r="K4506">
        <v>7.34139035709733</v>
      </c>
      <c r="L4506">
        <v>9.3015638767144697</v>
      </c>
      <c r="M4506">
        <v>56.205793060565298</v>
      </c>
      <c r="N4506">
        <v>3.9961769795884501</v>
      </c>
      <c r="O4506">
        <v>126.98612862547201</v>
      </c>
      <c r="P4506">
        <v>53.384912959380998</v>
      </c>
    </row>
    <row r="4507" spans="1:17" hidden="1" x14ac:dyDescent="0.3">
      <c r="A4507" t="s">
        <v>9244</v>
      </c>
      <c r="B4507" t="s">
        <v>9245</v>
      </c>
      <c r="C4507" t="str">
        <f>IFERROR(VLOOKUP(Table1[[#This Row],[Ticker]],[1]!Table2[[Symbol]:[Industry]],2,FALSE),"-")</f>
        <v>-</v>
      </c>
      <c r="D4507" t="s">
        <v>1210</v>
      </c>
      <c r="E4507">
        <v>7.7883389999999997</v>
      </c>
      <c r="F4507">
        <v>3.82</v>
      </c>
      <c r="G4507">
        <v>62.926269028975902</v>
      </c>
      <c r="H4507">
        <v>-0.61618670366199901</v>
      </c>
      <c r="I4507">
        <v>-20.859365280296899</v>
      </c>
      <c r="J4507">
        <v>2.1112410558382302</v>
      </c>
      <c r="K4507">
        <v>3.8399066752933599</v>
      </c>
      <c r="L4507">
        <v>3.62659377298889</v>
      </c>
      <c r="M4507">
        <v>53.207393344335301</v>
      </c>
      <c r="N4507">
        <v>0.55723671669167996</v>
      </c>
      <c r="O4507">
        <v>29.319371727748699</v>
      </c>
      <c r="P4507">
        <v>92.929292929292899</v>
      </c>
      <c r="Q4507">
        <v>7.1086275625075995E-2</v>
      </c>
    </row>
    <row r="4508" spans="1:17" hidden="1" x14ac:dyDescent="0.3">
      <c r="A4508" t="s">
        <v>9246</v>
      </c>
      <c r="B4508" t="s">
        <v>9247</v>
      </c>
      <c r="C4508" t="str">
        <f>IFERROR(VLOOKUP(Table1[[#This Row],[Ticker]],[1]!Table2[[Symbol]:[Industry]],2,FALSE),"-")</f>
        <v>-</v>
      </c>
      <c r="D4508" t="s">
        <v>2643</v>
      </c>
      <c r="E4508">
        <v>7.7851869259999997</v>
      </c>
      <c r="F4508">
        <v>7.9</v>
      </c>
      <c r="G4508">
        <v>-7.4950684275373902</v>
      </c>
      <c r="H4508">
        <v>9.7761678857397101</v>
      </c>
      <c r="I4508">
        <v>0.23006845089216299</v>
      </c>
      <c r="J4508">
        <v>-3.9634007639567299</v>
      </c>
      <c r="K4508">
        <v>7.1829520947101697</v>
      </c>
      <c r="L4508">
        <v>6.8857843657185596</v>
      </c>
      <c r="M4508">
        <v>65.979759714449202</v>
      </c>
      <c r="N4508">
        <v>1.0277113369850499</v>
      </c>
      <c r="O4508">
        <v>7.5949367088607502</v>
      </c>
      <c r="P4508">
        <v>44.424131627056603</v>
      </c>
      <c r="Q4508">
        <v>1.2734713018599999E-4</v>
      </c>
    </row>
    <row r="4509" spans="1:17" hidden="1" x14ac:dyDescent="0.3">
      <c r="A4509" t="s">
        <v>9248</v>
      </c>
      <c r="B4509" t="s">
        <v>9249</v>
      </c>
      <c r="C4509" t="str">
        <f>IFERROR(VLOOKUP(Table1[[#This Row],[Ticker]],[1]!Table2[[Symbol]:[Industry]],2,FALSE),"-")</f>
        <v>-</v>
      </c>
      <c r="D4509" t="s">
        <v>72</v>
      </c>
      <c r="E4509">
        <v>7.7685570000000004</v>
      </c>
      <c r="F4509">
        <v>3.75</v>
      </c>
      <c r="G4509">
        <v>-24.866863299332199</v>
      </c>
      <c r="H4509">
        <v>-17.064764434464799</v>
      </c>
      <c r="I4509">
        <v>-22.967273226016701</v>
      </c>
      <c r="J4509">
        <v>-12.467584805668</v>
      </c>
      <c r="K4509">
        <v>4.2021575501247801</v>
      </c>
      <c r="L4509">
        <v>3.94208352531294</v>
      </c>
      <c r="M4509">
        <v>34.264228996954103</v>
      </c>
      <c r="N4509">
        <v>0.44551211510047301</v>
      </c>
      <c r="O4509">
        <v>62.399999999999899</v>
      </c>
      <c r="P4509">
        <v>37.867647058823501</v>
      </c>
      <c r="Q4509">
        <v>4.2105028753969001E-2</v>
      </c>
    </row>
    <row r="4510" spans="1:17" hidden="1" x14ac:dyDescent="0.3">
      <c r="A4510" t="s">
        <v>9250</v>
      </c>
      <c r="B4510" t="s">
        <v>9251</v>
      </c>
      <c r="C4510" t="str">
        <f>IFERROR(VLOOKUP(Table1[[#This Row],[Ticker]],[1]!Table2[[Symbol]:[Industry]],2,FALSE),"-")</f>
        <v>-</v>
      </c>
      <c r="D4510" t="s">
        <v>1665</v>
      </c>
      <c r="E4510">
        <v>7.7658750000000003</v>
      </c>
      <c r="F4510">
        <v>16.02</v>
      </c>
      <c r="G4510">
        <v>12.861952762079</v>
      </c>
      <c r="H4510">
        <v>-3.1126406043712298</v>
      </c>
      <c r="I4510">
        <v>-47.607780313452501</v>
      </c>
      <c r="J4510">
        <v>10.6033232660808</v>
      </c>
      <c r="K4510">
        <v>17.600024455719499</v>
      </c>
      <c r="L4510">
        <v>18.9047506551839</v>
      </c>
      <c r="M4510">
        <v>47.994471318780398</v>
      </c>
      <c r="N4510">
        <v>0.75239001390353999</v>
      </c>
      <c r="O4510">
        <v>81.835205992509302</v>
      </c>
      <c r="P4510">
        <v>76.043956043956001</v>
      </c>
      <c r="Q4510">
        <v>0.116017993452622</v>
      </c>
    </row>
    <row r="4511" spans="1:17" hidden="1" x14ac:dyDescent="0.3">
      <c r="A4511" t="s">
        <v>9252</v>
      </c>
      <c r="B4511" t="s">
        <v>9253</v>
      </c>
      <c r="C4511" t="str">
        <f>IFERROR(VLOOKUP(Table1[[#This Row],[Ticker]],[1]!Table2[[Symbol]:[Industry]],2,FALSE),"-")</f>
        <v>-</v>
      </c>
      <c r="D4511" t="s">
        <v>535</v>
      </c>
      <c r="E4511">
        <v>7.7544599999999999</v>
      </c>
      <c r="F4511">
        <v>7.77</v>
      </c>
      <c r="G4511">
        <v>-29.033529965998898</v>
      </c>
      <c r="H4511">
        <v>-1.94597393770455</v>
      </c>
      <c r="I4511">
        <v>-12.4660799085942</v>
      </c>
      <c r="J4511">
        <v>-0.58417673391918201</v>
      </c>
      <c r="K4511">
        <v>7.7699996346661298</v>
      </c>
      <c r="L4511">
        <v>7.7558206101340099</v>
      </c>
      <c r="M4511">
        <v>100</v>
      </c>
      <c r="O4511">
        <v>0</v>
      </c>
      <c r="P4511">
        <v>0</v>
      </c>
    </row>
    <row r="4512" spans="1:17" hidden="1" x14ac:dyDescent="0.3">
      <c r="A4512" t="s">
        <v>9254</v>
      </c>
      <c r="B4512" t="s">
        <v>9255</v>
      </c>
      <c r="C4512" t="str">
        <f>IFERROR(VLOOKUP(Table1[[#This Row],[Ticker]],[1]!Table2[[Symbol]:[Industry]],2,FALSE),"-")</f>
        <v>-</v>
      </c>
      <c r="D4512" t="s">
        <v>405</v>
      </c>
      <c r="E4512">
        <v>7.7480025000000001</v>
      </c>
      <c r="F4512">
        <v>33.56</v>
      </c>
      <c r="G4512">
        <v>31.540632713426898</v>
      </c>
      <c r="H4512">
        <v>-15.540568532299099</v>
      </c>
      <c r="I4512">
        <v>17.762868481005999</v>
      </c>
      <c r="J4512">
        <v>2.2463153857334301</v>
      </c>
      <c r="K4512">
        <v>33.171272775721903</v>
      </c>
      <c r="L4512">
        <v>29.1669401791079</v>
      </c>
      <c r="M4512">
        <v>43.822156138514401</v>
      </c>
      <c r="N4512">
        <v>0.90204451628404803</v>
      </c>
      <c r="O4512">
        <v>32.419547079856898</v>
      </c>
      <c r="P4512">
        <v>76.631578947368396</v>
      </c>
      <c r="Q4512">
        <v>9.9275194994040999E-2</v>
      </c>
    </row>
    <row r="4513" spans="1:17" hidden="1" x14ac:dyDescent="0.3">
      <c r="A4513" t="s">
        <v>9256</v>
      </c>
      <c r="B4513" t="s">
        <v>9257</v>
      </c>
      <c r="C4513" t="str">
        <f>IFERROR(VLOOKUP(Table1[[#This Row],[Ticker]],[1]!Table2[[Symbol]:[Industry]],2,FALSE),"-")</f>
        <v>-</v>
      </c>
      <c r="D4513" t="s">
        <v>1351</v>
      </c>
      <c r="E4513">
        <v>7.7265252000000002</v>
      </c>
      <c r="F4513">
        <v>7.18</v>
      </c>
      <c r="G4513">
        <v>-33.300196632665603</v>
      </c>
      <c r="H4513">
        <v>-7.3513793431099597</v>
      </c>
      <c r="I4513">
        <v>-22.7160799085942</v>
      </c>
      <c r="J4513">
        <v>-4.5622288601194496</v>
      </c>
      <c r="K4513">
        <v>7.3589973755089604</v>
      </c>
      <c r="L4513">
        <v>7.6781942179576497</v>
      </c>
      <c r="M4513">
        <v>30.054918915734699</v>
      </c>
      <c r="N4513">
        <v>1.0755441741357199</v>
      </c>
      <c r="O4513">
        <v>44.707520891364901</v>
      </c>
      <c r="P4513">
        <v>15.806451612903199</v>
      </c>
    </row>
    <row r="4514" spans="1:17" hidden="1" x14ac:dyDescent="0.3">
      <c r="A4514" t="s">
        <v>9258</v>
      </c>
      <c r="B4514" t="s">
        <v>9259</v>
      </c>
      <c r="C4514" t="str">
        <f>IFERROR(VLOOKUP(Table1[[#This Row],[Ticker]],[1]!Table2[[Symbol]:[Industry]],2,FALSE),"-")</f>
        <v>-</v>
      </c>
      <c r="D4514" t="s">
        <v>1665</v>
      </c>
      <c r="E4514">
        <v>7.7228050000000001</v>
      </c>
      <c r="F4514">
        <v>23.45</v>
      </c>
      <c r="G4514">
        <v>32.024162341693298</v>
      </c>
      <c r="H4514">
        <v>1.8434997465059599</v>
      </c>
      <c r="I4514">
        <v>28.6289862767245</v>
      </c>
      <c r="J4514">
        <v>5.6658232660808103</v>
      </c>
      <c r="K4514">
        <v>22.4252354257357</v>
      </c>
      <c r="L4514">
        <v>19.069433978777901</v>
      </c>
      <c r="M4514">
        <v>60.971821141695898</v>
      </c>
      <c r="N4514">
        <v>0.58900982478499597</v>
      </c>
      <c r="O4514">
        <v>44.946695095948797</v>
      </c>
      <c r="P4514">
        <v>85.375494071146207</v>
      </c>
      <c r="Q4514">
        <v>8.3447169367183993E-2</v>
      </c>
    </row>
    <row r="4515" spans="1:17" hidden="1" x14ac:dyDescent="0.3">
      <c r="A4515" t="s">
        <v>9260</v>
      </c>
      <c r="B4515" t="s">
        <v>9261</v>
      </c>
      <c r="C4515" t="str">
        <f>IFERROR(VLOOKUP(Table1[[#This Row],[Ticker]],[1]!Table2[[Symbol]:[Industry]],2,FALSE),"-")</f>
        <v>-</v>
      </c>
      <c r="D4515" t="s">
        <v>535</v>
      </c>
      <c r="E4515">
        <v>7.6808924999999997</v>
      </c>
      <c r="F4515">
        <v>3.8</v>
      </c>
      <c r="G4515">
        <v>12.230410554447101</v>
      </c>
      <c r="H4515">
        <v>8.9684803395815607</v>
      </c>
      <c r="I4515">
        <v>-11.132746575260899</v>
      </c>
      <c r="J4515">
        <v>-6.3485877614881101</v>
      </c>
      <c r="K4515">
        <v>3.6530386615245898</v>
      </c>
      <c r="L4515">
        <v>3.4986518670528302</v>
      </c>
      <c r="M4515">
        <v>49.967941947592898</v>
      </c>
      <c r="N4515">
        <v>0.95704714514719402</v>
      </c>
      <c r="O4515">
        <v>22.6315789473684</v>
      </c>
      <c r="P4515">
        <v>59.663865546218403</v>
      </c>
      <c r="Q4515">
        <v>9.2883817999150006E-2</v>
      </c>
    </row>
    <row r="4516" spans="1:17" hidden="1" x14ac:dyDescent="0.3">
      <c r="A4516" t="s">
        <v>9262</v>
      </c>
      <c r="B4516" t="s">
        <v>9263</v>
      </c>
      <c r="C4516" t="str">
        <f>IFERROR(VLOOKUP(Table1[[#This Row],[Ticker]],[1]!Table2[[Symbol]:[Industry]],2,FALSE),"-")</f>
        <v>-</v>
      </c>
      <c r="D4516" t="s">
        <v>1489</v>
      </c>
      <c r="E4516">
        <v>7.6169424000000001</v>
      </c>
      <c r="F4516">
        <v>13.97</v>
      </c>
      <c r="G4516">
        <v>10.666470034001</v>
      </c>
      <c r="H4516">
        <v>24.234283573024999</v>
      </c>
      <c r="I4516">
        <v>18.7076290115935</v>
      </c>
      <c r="J4516">
        <v>3.0829600784926599</v>
      </c>
      <c r="K4516">
        <v>12.1184478378986</v>
      </c>
      <c r="L4516">
        <v>11.0181533943388</v>
      </c>
      <c r="M4516">
        <v>65.036980630246404</v>
      </c>
      <c r="N4516">
        <v>0.91259685796133605</v>
      </c>
      <c r="O4516">
        <v>11.238367931281299</v>
      </c>
      <c r="P4516">
        <v>64.352941176470594</v>
      </c>
      <c r="Q4516">
        <v>8.8409044309263995E-2</v>
      </c>
    </row>
    <row r="4517" spans="1:17" hidden="1" x14ac:dyDescent="0.3">
      <c r="A4517" t="s">
        <v>9264</v>
      </c>
      <c r="B4517" t="s">
        <v>9265</v>
      </c>
      <c r="C4517" t="str">
        <f>IFERROR(VLOOKUP(Table1[[#This Row],[Ticker]],[1]!Table2[[Symbol]:[Industry]],2,FALSE),"-")</f>
        <v>-</v>
      </c>
      <c r="D4517" t="s">
        <v>535</v>
      </c>
      <c r="E4517">
        <v>7.6050000000000004</v>
      </c>
      <c r="F4517">
        <v>25.28</v>
      </c>
      <c r="G4517">
        <v>32.088203622273802</v>
      </c>
      <c r="H4517">
        <v>16.723976801211599</v>
      </c>
      <c r="I4517">
        <v>11.943368910303301</v>
      </c>
      <c r="J4517">
        <v>-1.03872218846463</v>
      </c>
      <c r="K4517">
        <v>21.340155510692501</v>
      </c>
      <c r="L4517">
        <v>20.2195453947439</v>
      </c>
      <c r="M4517">
        <v>68.813595597970803</v>
      </c>
      <c r="N4517">
        <v>1.36146202659245</v>
      </c>
      <c r="O4517">
        <v>20.648734177215101</v>
      </c>
      <c r="P4517">
        <v>66.425279789335093</v>
      </c>
    </row>
    <row r="4518" spans="1:17" hidden="1" x14ac:dyDescent="0.3">
      <c r="A4518" t="s">
        <v>9266</v>
      </c>
      <c r="B4518" t="s">
        <v>9267</v>
      </c>
      <c r="C4518" t="str">
        <f>IFERROR(VLOOKUP(Table1[[#This Row],[Ticker]],[1]!Table2[[Symbol]:[Industry]],2,FALSE),"-")</f>
        <v>-</v>
      </c>
      <c r="D4518" t="s">
        <v>706</v>
      </c>
      <c r="E4518">
        <v>7.578938</v>
      </c>
      <c r="F4518">
        <v>4.47</v>
      </c>
      <c r="G4518">
        <v>-1.3192442517132299</v>
      </c>
      <c r="H4518">
        <v>-14.0955066479849</v>
      </c>
      <c r="I4518">
        <v>-49.7732327837696</v>
      </c>
      <c r="J4518">
        <v>-8.2462592486539492</v>
      </c>
      <c r="K4518">
        <v>4.9412480750979597</v>
      </c>
      <c r="L4518">
        <v>4.64315204976561</v>
      </c>
      <c r="M4518">
        <v>38.089657828479403</v>
      </c>
      <c r="N4518">
        <v>1.5522781659806599</v>
      </c>
      <c r="O4518">
        <v>73.154362416107404</v>
      </c>
      <c r="P4518">
        <v>37.116564417177898</v>
      </c>
      <c r="Q4518">
        <v>8.4244236130541994E-2</v>
      </c>
    </row>
    <row r="4519" spans="1:17" hidden="1" x14ac:dyDescent="0.3">
      <c r="A4519" t="s">
        <v>9268</v>
      </c>
      <c r="B4519" t="s">
        <v>9269</v>
      </c>
      <c r="C4519" t="str">
        <f>IFERROR(VLOOKUP(Table1[[#This Row],[Ticker]],[1]!Table2[[Symbol]:[Industry]],2,FALSE),"-")</f>
        <v>-</v>
      </c>
      <c r="D4519" t="s">
        <v>51</v>
      </c>
      <c r="E4519">
        <v>7.5769712699999996</v>
      </c>
      <c r="F4519">
        <v>7.2</v>
      </c>
      <c r="G4519">
        <v>23.508842915357</v>
      </c>
      <c r="H4519">
        <v>-10.075006195768999</v>
      </c>
      <c r="I4519">
        <v>-41.5301193174612</v>
      </c>
      <c r="J4519">
        <v>2.9041953591040701</v>
      </c>
      <c r="K4519">
        <v>7.7810801088795696</v>
      </c>
      <c r="L4519">
        <v>8.2126139447239197</v>
      </c>
      <c r="M4519">
        <v>40.8052540557592</v>
      </c>
      <c r="N4519">
        <v>2.05588926742772</v>
      </c>
      <c r="O4519">
        <v>46.5277777777777</v>
      </c>
      <c r="P4519">
        <v>63.636363636363598</v>
      </c>
      <c r="Q4519">
        <v>2.263139406534E-2</v>
      </c>
    </row>
    <row r="4520" spans="1:17" hidden="1" x14ac:dyDescent="0.3">
      <c r="A4520" t="s">
        <v>9270</v>
      </c>
      <c r="B4520" t="s">
        <v>9271</v>
      </c>
      <c r="C4520" t="str">
        <f>IFERROR(VLOOKUP(Table1[[#This Row],[Ticker]],[1]!Table2[[Symbol]:[Industry]],2,FALSE),"-")</f>
        <v>-</v>
      </c>
      <c r="D4520" t="s">
        <v>72</v>
      </c>
      <c r="E4520">
        <v>7.5763800000000003</v>
      </c>
      <c r="F4520">
        <v>25.77</v>
      </c>
      <c r="G4520">
        <v>-24.064079864165901</v>
      </c>
      <c r="H4520">
        <v>-1.94597393770455</v>
      </c>
      <c r="I4520">
        <v>-12.4660799085942</v>
      </c>
      <c r="J4520">
        <v>-0.58417673391918201</v>
      </c>
      <c r="K4520">
        <v>25.769756213547598</v>
      </c>
      <c r="L4520">
        <v>25.572785532597202</v>
      </c>
      <c r="M4520">
        <v>100</v>
      </c>
      <c r="O4520">
        <v>0</v>
      </c>
      <c r="P4520">
        <v>4.9694501018329804</v>
      </c>
    </row>
    <row r="4521" spans="1:17" hidden="1" x14ac:dyDescent="0.3">
      <c r="A4521" t="s">
        <v>9272</v>
      </c>
      <c r="B4521" t="s">
        <v>3415</v>
      </c>
      <c r="C4521" t="str">
        <f>IFERROR(VLOOKUP(Table1[[#This Row],[Ticker]],[1]!Table2[[Symbol]:[Industry]],2,FALSE),"-")</f>
        <v>-</v>
      </c>
      <c r="D4521" t="s">
        <v>118</v>
      </c>
      <c r="E4521">
        <v>7.5375500000000004</v>
      </c>
      <c r="F4521">
        <v>6.5</v>
      </c>
      <c r="G4521">
        <v>-34.966959777865803</v>
      </c>
      <c r="H4521">
        <v>-11.8883370500964</v>
      </c>
      <c r="I4521">
        <v>-24.982903596346599</v>
      </c>
      <c r="J4521">
        <v>-4.4303305800730204</v>
      </c>
      <c r="K4521">
        <v>6.8440809493732804</v>
      </c>
      <c r="L4521">
        <v>7.1811785071565497</v>
      </c>
      <c r="M4521">
        <v>47.583798391870403</v>
      </c>
      <c r="N4521">
        <v>0.79847715754470305</v>
      </c>
      <c r="O4521">
        <v>42.615384615384599</v>
      </c>
      <c r="P4521">
        <v>9.7972972972973</v>
      </c>
      <c r="Q4521">
        <v>9.8656887390115994E-2</v>
      </c>
    </row>
    <row r="4522" spans="1:17" hidden="1" x14ac:dyDescent="0.3">
      <c r="A4522" t="s">
        <v>9273</v>
      </c>
      <c r="B4522" t="s">
        <v>9274</v>
      </c>
      <c r="C4522" t="str">
        <f>IFERROR(VLOOKUP(Table1[[#This Row],[Ticker]],[1]!Table2[[Symbol]:[Industry]],2,FALSE),"-")</f>
        <v>-</v>
      </c>
      <c r="D4522" t="s">
        <v>46</v>
      </c>
      <c r="E4522">
        <v>7.5144299999999999</v>
      </c>
      <c r="F4522">
        <v>10.29</v>
      </c>
      <c r="G4522">
        <v>22.289999445765702</v>
      </c>
      <c r="H4522">
        <v>4.6530108338690397</v>
      </c>
      <c r="I4522">
        <v>-15.390608210481</v>
      </c>
      <c r="J4522">
        <v>8.6964205678136106E-2</v>
      </c>
      <c r="K4522">
        <v>9.6740308724456003</v>
      </c>
      <c r="L4522">
        <v>9.3218289526007396</v>
      </c>
      <c r="M4522">
        <v>83.951859736785195</v>
      </c>
      <c r="N4522">
        <v>0.72222417635167702</v>
      </c>
      <c r="O4522">
        <v>42.857142857142797</v>
      </c>
      <c r="P4522">
        <v>66.504854368932001</v>
      </c>
      <c r="Q4522">
        <v>3.880562822513E-2</v>
      </c>
    </row>
    <row r="4523" spans="1:17" hidden="1" x14ac:dyDescent="0.3">
      <c r="A4523" t="s">
        <v>9275</v>
      </c>
      <c r="B4523" t="s">
        <v>9276</v>
      </c>
      <c r="C4523" t="str">
        <f>IFERROR(VLOOKUP(Table1[[#This Row],[Ticker]],[1]!Table2[[Symbol]:[Industry]],2,FALSE),"-")</f>
        <v>-</v>
      </c>
      <c r="D4523" t="s">
        <v>627</v>
      </c>
      <c r="E4523">
        <v>7.4900897999999998</v>
      </c>
      <c r="F4523">
        <v>24.21</v>
      </c>
      <c r="G4523">
        <v>63.109327176858201</v>
      </c>
      <c r="H4523">
        <v>-1.94597393770455</v>
      </c>
      <c r="I4523">
        <v>8.9481628195902498</v>
      </c>
      <c r="J4523">
        <v>-0.58417673391918201</v>
      </c>
      <c r="K4523">
        <v>22.939789174284801</v>
      </c>
      <c r="M4523">
        <v>99.997122905156402</v>
      </c>
      <c r="N4523">
        <v>0</v>
      </c>
      <c r="O4523">
        <v>0</v>
      </c>
      <c r="P4523">
        <v>101.75</v>
      </c>
    </row>
    <row r="4524" spans="1:17" hidden="1" x14ac:dyDescent="0.3">
      <c r="A4524" t="s">
        <v>9277</v>
      </c>
      <c r="B4524" t="s">
        <v>9278</v>
      </c>
      <c r="C4524" t="str">
        <f>IFERROR(VLOOKUP(Table1[[#This Row],[Ticker]],[1]!Table2[[Symbol]:[Industry]],2,FALSE),"-")</f>
        <v>-</v>
      </c>
      <c r="D4524" t="s">
        <v>535</v>
      </c>
      <c r="E4524">
        <v>7.4745999999999997</v>
      </c>
      <c r="F4524">
        <v>10.220000000000001</v>
      </c>
      <c r="G4524">
        <v>34.486470034001002</v>
      </c>
      <c r="H4524">
        <v>5.9328139410833103</v>
      </c>
      <c r="I4524">
        <v>7.0660838340957604</v>
      </c>
      <c r="J4524">
        <v>2.3059966764854298</v>
      </c>
      <c r="K4524">
        <v>9.7978642937895692</v>
      </c>
      <c r="L4524">
        <v>8.53288438319486</v>
      </c>
      <c r="M4524">
        <v>84.580420197002695</v>
      </c>
      <c r="N4524">
        <v>1.3251853082931599</v>
      </c>
      <c r="O4524">
        <v>10.1761252446183</v>
      </c>
      <c r="P4524">
        <v>71.189279731993295</v>
      </c>
      <c r="Q4524">
        <v>1.0512599538173E-2</v>
      </c>
    </row>
    <row r="4525" spans="1:17" hidden="1" x14ac:dyDescent="0.3">
      <c r="A4525" t="s">
        <v>9279</v>
      </c>
      <c r="B4525" t="s">
        <v>9280</v>
      </c>
      <c r="C4525" t="str">
        <f>IFERROR(VLOOKUP(Table1[[#This Row],[Ticker]],[1]!Table2[[Symbol]:[Industry]],2,FALSE),"-")</f>
        <v>-</v>
      </c>
      <c r="D4525" t="s">
        <v>538</v>
      </c>
      <c r="E4525">
        <v>7.4283029999999997</v>
      </c>
      <c r="F4525">
        <v>7.85</v>
      </c>
      <c r="G4525">
        <v>33.156552678629097</v>
      </c>
      <c r="H4525">
        <v>-6.9459739377045597</v>
      </c>
      <c r="I4525">
        <v>47.738001724058698</v>
      </c>
      <c r="J4525">
        <v>-17.3421175882455</v>
      </c>
      <c r="K4525">
        <v>8.16512835069231</v>
      </c>
      <c r="L4525">
        <v>6.7679898582215099</v>
      </c>
      <c r="M4525">
        <v>40.681003202308901</v>
      </c>
      <c r="N4525">
        <v>1.28688756726139</v>
      </c>
      <c r="O4525">
        <v>43.1847133757961</v>
      </c>
      <c r="P4525">
        <v>123.646723646723</v>
      </c>
      <c r="Q4525">
        <v>2.2955263612028001E-2</v>
      </c>
    </row>
    <row r="4526" spans="1:17" hidden="1" x14ac:dyDescent="0.3">
      <c r="A4526" t="s">
        <v>9281</v>
      </c>
      <c r="B4526" t="s">
        <v>9282</v>
      </c>
      <c r="C4526" t="str">
        <f>IFERROR(VLOOKUP(Table1[[#This Row],[Ticker]],[1]!Table2[[Symbol]:[Industry]],2,FALSE),"-")</f>
        <v>-</v>
      </c>
      <c r="D4526" t="s">
        <v>1351</v>
      </c>
      <c r="E4526">
        <v>7.4257759999999999</v>
      </c>
      <c r="F4526">
        <v>190.6</v>
      </c>
      <c r="G4526">
        <v>0.31835330512423698</v>
      </c>
      <c r="H4526">
        <v>-6.9310188031083397</v>
      </c>
      <c r="I4526">
        <v>30.466053574720199</v>
      </c>
      <c r="J4526">
        <v>-0.58417673391918201</v>
      </c>
      <c r="K4526">
        <v>182.25154975682599</v>
      </c>
      <c r="L4526">
        <v>154.42125722542301</v>
      </c>
      <c r="M4526">
        <v>31.826066720630799</v>
      </c>
      <c r="N4526">
        <v>0</v>
      </c>
      <c r="O4526">
        <v>5.5089192025183698</v>
      </c>
      <c r="P4526">
        <v>69.875222816399202</v>
      </c>
    </row>
    <row r="4527" spans="1:17" hidden="1" x14ac:dyDescent="0.3">
      <c r="A4527" t="s">
        <v>9283</v>
      </c>
      <c r="B4527" t="s">
        <v>9284</v>
      </c>
      <c r="C4527" t="str">
        <f>IFERROR(VLOOKUP(Table1[[#This Row],[Ticker]],[1]!Table2[[Symbol]:[Industry]],2,FALSE),"-")</f>
        <v>-</v>
      </c>
      <c r="D4527" t="s">
        <v>405</v>
      </c>
      <c r="E4527">
        <v>7.4184900000000003</v>
      </c>
      <c r="F4527">
        <v>1.4</v>
      </c>
      <c r="G4527">
        <v>62.747291951809203</v>
      </c>
      <c r="H4527">
        <v>-0.54737253910315897</v>
      </c>
      <c r="I4527">
        <v>15.9742870638827</v>
      </c>
      <c r="J4527">
        <v>8.4383796570582508</v>
      </c>
      <c r="K4527">
        <v>1.3363911705445</v>
      </c>
      <c r="L4527">
        <v>1.1369125957300299</v>
      </c>
      <c r="M4527">
        <v>66.703996857916593</v>
      </c>
      <c r="N4527">
        <v>0.58898189324308603</v>
      </c>
      <c r="O4527">
        <v>14.285714285714301</v>
      </c>
      <c r="P4527">
        <v>108.955223880597</v>
      </c>
      <c r="Q4527">
        <v>8.8853767057350999E-2</v>
      </c>
    </row>
    <row r="4528" spans="1:17" hidden="1" x14ac:dyDescent="0.3">
      <c r="A4528" t="s">
        <v>9285</v>
      </c>
      <c r="B4528" t="s">
        <v>9286</v>
      </c>
      <c r="C4528" t="str">
        <f>IFERROR(VLOOKUP(Table1[[#This Row],[Ticker]],[1]!Table2[[Symbol]:[Industry]],2,FALSE),"-")</f>
        <v>-</v>
      </c>
      <c r="D4528" t="s">
        <v>627</v>
      </c>
      <c r="E4528">
        <v>7.3537103999999998</v>
      </c>
      <c r="F4528">
        <v>11.91</v>
      </c>
      <c r="G4528">
        <v>-7.2543888617044496</v>
      </c>
      <c r="H4528">
        <v>-22.8097613131198</v>
      </c>
      <c r="I4528">
        <v>-23.981681691655201</v>
      </c>
      <c r="J4528">
        <v>-2.7205777199504002</v>
      </c>
      <c r="K4528">
        <v>12.6885517889953</v>
      </c>
      <c r="L4528">
        <v>12.751755740899499</v>
      </c>
      <c r="M4528">
        <v>23.558785501328401</v>
      </c>
      <c r="N4528">
        <v>1.1308994244900501</v>
      </c>
      <c r="O4528">
        <v>59.949622166246797</v>
      </c>
      <c r="P4528">
        <v>23.676012461059099</v>
      </c>
      <c r="Q4528">
        <v>5.9534492051761999E-2</v>
      </c>
    </row>
    <row r="4529" spans="1:17" hidden="1" x14ac:dyDescent="0.3">
      <c r="A4529" t="s">
        <v>9287</v>
      </c>
      <c r="B4529" t="s">
        <v>9288</v>
      </c>
      <c r="C4529" t="str">
        <f>IFERROR(VLOOKUP(Table1[[#This Row],[Ticker]],[1]!Table2[[Symbol]:[Industry]],2,FALSE),"-")</f>
        <v>-</v>
      </c>
      <c r="D4529" t="s">
        <v>72</v>
      </c>
      <c r="E4529">
        <v>7.3383000000000003</v>
      </c>
      <c r="F4529">
        <v>4.17</v>
      </c>
      <c r="G4529">
        <v>97.596904816609694</v>
      </c>
      <c r="H4529">
        <v>42.068110569337698</v>
      </c>
      <c r="I4529">
        <v>69.629989960401304</v>
      </c>
      <c r="J4529">
        <v>7.0474022134492396</v>
      </c>
      <c r="K4529">
        <v>2.9951141441222999</v>
      </c>
      <c r="L4529">
        <v>2.1869165086666502</v>
      </c>
      <c r="M4529">
        <v>99.901119551287096</v>
      </c>
      <c r="N4529">
        <v>0.41176489876219302</v>
      </c>
      <c r="O4529">
        <v>0</v>
      </c>
      <c r="P4529">
        <v>132.96089385474801</v>
      </c>
      <c r="Q4529">
        <v>0.16918216285490301</v>
      </c>
    </row>
    <row r="4530" spans="1:17" hidden="1" x14ac:dyDescent="0.3">
      <c r="A4530" t="s">
        <v>9289</v>
      </c>
      <c r="B4530" t="s">
        <v>9290</v>
      </c>
      <c r="C4530" t="str">
        <f>IFERROR(VLOOKUP(Table1[[#This Row],[Ticker]],[1]!Table2[[Symbol]:[Industry]],2,FALSE),"-")</f>
        <v>-</v>
      </c>
      <c r="D4530" t="s">
        <v>72</v>
      </c>
      <c r="E4530">
        <v>7.3371532319999897</v>
      </c>
      <c r="F4530">
        <v>1.01</v>
      </c>
      <c r="G4530">
        <v>13.2199911607616</v>
      </c>
      <c r="H4530">
        <v>-1.94597393770455</v>
      </c>
      <c r="I4530">
        <v>-14.4078274814098</v>
      </c>
      <c r="J4530">
        <v>-5.0886812384236899</v>
      </c>
      <c r="K4530">
        <v>1.0529172861987901</v>
      </c>
      <c r="L4530">
        <v>1.0020963809762</v>
      </c>
      <c r="M4530">
        <v>55.748582750765998</v>
      </c>
      <c r="N4530">
        <v>0.95951774893669495</v>
      </c>
      <c r="O4530">
        <v>21.782178217821698</v>
      </c>
      <c r="P4530">
        <v>60.317460317460302</v>
      </c>
      <c r="Q4530">
        <v>-5.5996876478239997E-2</v>
      </c>
    </row>
    <row r="4531" spans="1:17" hidden="1" x14ac:dyDescent="0.3">
      <c r="A4531" t="s">
        <v>9291</v>
      </c>
      <c r="B4531" t="s">
        <v>9292</v>
      </c>
      <c r="C4531" t="str">
        <f>IFERROR(VLOOKUP(Table1[[#This Row],[Ticker]],[1]!Table2[[Symbol]:[Industry]],2,FALSE),"-")</f>
        <v>-</v>
      </c>
      <c r="D4531" t="s">
        <v>627</v>
      </c>
      <c r="E4531">
        <v>7.3091200000000001</v>
      </c>
      <c r="F4531">
        <v>31.5</v>
      </c>
      <c r="G4531">
        <v>-28.233529965998901</v>
      </c>
      <c r="H4531">
        <v>-13.229589130385399</v>
      </c>
      <c r="I4531">
        <v>-3.0150722643969301</v>
      </c>
      <c r="J4531">
        <v>-6.1610430661705804</v>
      </c>
      <c r="K4531">
        <v>35.442908849104903</v>
      </c>
      <c r="L4531">
        <v>37.019152754213401</v>
      </c>
      <c r="M4531">
        <v>49.427045651948802</v>
      </c>
      <c r="N4531">
        <v>0.206049178455007</v>
      </c>
      <c r="O4531">
        <v>87.999999999999901</v>
      </c>
      <c r="P4531">
        <v>25.748502994011901</v>
      </c>
    </row>
    <row r="4532" spans="1:17" hidden="1" x14ac:dyDescent="0.3">
      <c r="A4532" t="s">
        <v>9293</v>
      </c>
      <c r="B4532" t="s">
        <v>9294</v>
      </c>
      <c r="C4532" t="str">
        <f>IFERROR(VLOOKUP(Table1[[#This Row],[Ticker]],[1]!Table2[[Symbol]:[Industry]],2,FALSE),"-")</f>
        <v>-</v>
      </c>
      <c r="D4532" t="s">
        <v>298</v>
      </c>
      <c r="E4532">
        <v>7.3033580000000002</v>
      </c>
      <c r="F4532">
        <v>7.1</v>
      </c>
      <c r="G4532">
        <v>-30.285268491729099</v>
      </c>
      <c r="H4532">
        <v>-0.37229725673174902</v>
      </c>
      <c r="I4532">
        <v>-16.390301830109799</v>
      </c>
      <c r="J4532">
        <v>5.0705851708427199</v>
      </c>
      <c r="K4532">
        <v>6.9131151189821898</v>
      </c>
      <c r="M4532">
        <v>66.013701037662599</v>
      </c>
      <c r="N4532">
        <v>0.68700297672432697</v>
      </c>
      <c r="O4532">
        <v>108.732394366197</v>
      </c>
      <c r="P4532">
        <v>25.886524822695002</v>
      </c>
    </row>
    <row r="4533" spans="1:17" hidden="1" x14ac:dyDescent="0.3">
      <c r="A4533" t="s">
        <v>9295</v>
      </c>
      <c r="B4533" t="s">
        <v>9296</v>
      </c>
      <c r="C4533" t="str">
        <f>IFERROR(VLOOKUP(Table1[[#This Row],[Ticker]],[1]!Table2[[Symbol]:[Industry]],2,FALSE),"-")</f>
        <v>-</v>
      </c>
      <c r="D4533" t="s">
        <v>384</v>
      </c>
      <c r="E4533">
        <v>7.2548925000000004</v>
      </c>
      <c r="F4533">
        <v>12.01</v>
      </c>
      <c r="G4533">
        <v>71.133136700667706</v>
      </c>
      <c r="H4533">
        <v>-27.296370037643602</v>
      </c>
      <c r="I4533">
        <v>16.2584645715771</v>
      </c>
      <c r="J4533">
        <v>-8.2706876608219595</v>
      </c>
      <c r="K4533">
        <v>14.499452949103301</v>
      </c>
      <c r="L4533">
        <v>12.366410916692301</v>
      </c>
      <c r="M4533">
        <v>43.7499517741497</v>
      </c>
      <c r="N4533">
        <v>1.13695340615943</v>
      </c>
      <c r="O4533">
        <v>99.750208159866702</v>
      </c>
      <c r="P4533">
        <v>113.701067615658</v>
      </c>
      <c r="Q4533">
        <v>0.109072565590386</v>
      </c>
    </row>
    <row r="4534" spans="1:17" hidden="1" x14ac:dyDescent="0.3">
      <c r="A4534" t="s">
        <v>9297</v>
      </c>
      <c r="B4534" t="s">
        <v>9298</v>
      </c>
      <c r="C4534" t="str">
        <f>IFERROR(VLOOKUP(Table1[[#This Row],[Ticker]],[1]!Table2[[Symbol]:[Industry]],2,FALSE),"-")</f>
        <v>-</v>
      </c>
      <c r="D4534" t="s">
        <v>405</v>
      </c>
      <c r="E4534">
        <v>7.2539999999999996</v>
      </c>
      <c r="F4534">
        <v>23.09</v>
      </c>
      <c r="G4534">
        <v>36.249218781316699</v>
      </c>
      <c r="H4534">
        <v>43.042092888070997</v>
      </c>
      <c r="I4534">
        <v>22.0126620832519</v>
      </c>
      <c r="J4534">
        <v>19.712852969051099</v>
      </c>
      <c r="K4534">
        <v>19.492193603237599</v>
      </c>
      <c r="L4534">
        <v>18.2823628170635</v>
      </c>
      <c r="M4534">
        <v>89.238675039648001</v>
      </c>
      <c r="N4534">
        <v>1.1048739133027901</v>
      </c>
      <c r="O4534">
        <v>18.969250757903801</v>
      </c>
      <c r="P4534">
        <v>86.209677419354804</v>
      </c>
      <c r="Q4534">
        <v>4.6513179352157E-2</v>
      </c>
    </row>
    <row r="4535" spans="1:17" hidden="1" x14ac:dyDescent="0.3">
      <c r="A4535" t="s">
        <v>9299</v>
      </c>
      <c r="B4535" t="s">
        <v>9300</v>
      </c>
      <c r="C4535" t="str">
        <f>IFERROR(VLOOKUP(Table1[[#This Row],[Ticker]],[1]!Table2[[Symbol]:[Industry]],2,FALSE),"-")</f>
        <v>-</v>
      </c>
      <c r="D4535" t="s">
        <v>180</v>
      </c>
      <c r="E4535">
        <v>7.245574875</v>
      </c>
      <c r="F4535">
        <v>13.34</v>
      </c>
      <c r="G4535">
        <v>-33.951562752884101</v>
      </c>
      <c r="H4535">
        <v>-7.1041582568242303</v>
      </c>
      <c r="I4535">
        <v>-40.2799327224471</v>
      </c>
      <c r="J4535">
        <v>1.11198845782122</v>
      </c>
      <c r="K4535">
        <v>14.196747206044799</v>
      </c>
      <c r="L4535">
        <v>15.4933143212931</v>
      </c>
      <c r="M4535">
        <v>52.645283982099997</v>
      </c>
      <c r="N4535">
        <v>0.56248769515797203</v>
      </c>
      <c r="O4535">
        <v>64.167916041978998</v>
      </c>
      <c r="P4535">
        <v>8.0161943319838098</v>
      </c>
      <c r="Q4535">
        <v>-1.3375938488957E-2</v>
      </c>
    </row>
    <row r="4536" spans="1:17" hidden="1" x14ac:dyDescent="0.3">
      <c r="A4536" t="s">
        <v>9301</v>
      </c>
      <c r="B4536" t="s">
        <v>9302</v>
      </c>
      <c r="C4536" t="str">
        <f>IFERROR(VLOOKUP(Table1[[#This Row],[Ticker]],[1]!Table2[[Symbol]:[Industry]],2,FALSE),"-")</f>
        <v>-</v>
      </c>
      <c r="D4536" t="s">
        <v>72</v>
      </c>
      <c r="E4536">
        <v>7.24189638</v>
      </c>
      <c r="F4536">
        <v>21.02</v>
      </c>
      <c r="G4536">
        <v>-59.729210810047697</v>
      </c>
      <c r="H4536">
        <v>1.74895737446977</v>
      </c>
      <c r="I4536">
        <v>-37.474998923934997</v>
      </c>
      <c r="J4536">
        <v>-11.2007549291008</v>
      </c>
      <c r="K4536">
        <v>22.495116015081599</v>
      </c>
      <c r="L4536">
        <v>25.664931874665399</v>
      </c>
      <c r="M4536">
        <v>44.6239931469498</v>
      </c>
      <c r="N4536">
        <v>0.96491108980864704</v>
      </c>
      <c r="O4536">
        <v>66.460513796384404</v>
      </c>
      <c r="P4536">
        <v>15.178082191780801</v>
      </c>
      <c r="Q4536">
        <v>6.5270704644470002E-3</v>
      </c>
    </row>
    <row r="4537" spans="1:17" hidden="1" x14ac:dyDescent="0.3">
      <c r="A4537" t="s">
        <v>9303</v>
      </c>
      <c r="B4537" t="s">
        <v>9304</v>
      </c>
      <c r="C4537" t="str">
        <f>IFERROR(VLOOKUP(Table1[[#This Row],[Ticker]],[1]!Table2[[Symbol]:[Industry]],2,FALSE),"-")</f>
        <v>-</v>
      </c>
      <c r="D4537" t="s">
        <v>1147</v>
      </c>
      <c r="E4537">
        <v>7.2326449999999998</v>
      </c>
      <c r="F4537">
        <v>11.14</v>
      </c>
      <c r="G4537">
        <v>2.80078956062829</v>
      </c>
      <c r="H4537">
        <v>-1.94597393770455</v>
      </c>
      <c r="I4537">
        <v>5.91861722211772</v>
      </c>
      <c r="J4537">
        <v>-0.58417673391918201</v>
      </c>
      <c r="K4537">
        <v>10.634341770755601</v>
      </c>
      <c r="L4537">
        <v>9.8718793211886204</v>
      </c>
      <c r="M4537">
        <v>74.015420579939899</v>
      </c>
      <c r="N4537">
        <v>0</v>
      </c>
      <c r="O4537">
        <v>22.621184919209998</v>
      </c>
      <c r="P4537">
        <v>64.792899408284001</v>
      </c>
    </row>
    <row r="4538" spans="1:17" hidden="1" x14ac:dyDescent="0.3">
      <c r="A4538" t="s">
        <v>9305</v>
      </c>
      <c r="B4538" t="s">
        <v>9306</v>
      </c>
      <c r="C4538" t="str">
        <f>IFERROR(VLOOKUP(Table1[[#This Row],[Ticker]],[1]!Table2[[Symbol]:[Industry]],2,FALSE),"-")</f>
        <v>-</v>
      </c>
      <c r="D4538" t="s">
        <v>573</v>
      </c>
      <c r="E4538">
        <v>7.2161660000000003</v>
      </c>
      <c r="F4538">
        <v>23.17</v>
      </c>
      <c r="G4538">
        <v>426.60196164071499</v>
      </c>
      <c r="H4538">
        <v>63.248636840738499</v>
      </c>
      <c r="I4538">
        <v>192.402341144037</v>
      </c>
      <c r="J4538">
        <v>20.879774834600301</v>
      </c>
      <c r="K4538">
        <v>15.928935294427401</v>
      </c>
      <c r="L4538">
        <v>11.292194523393601</v>
      </c>
      <c r="M4538">
        <v>87.392291331975002</v>
      </c>
      <c r="N4538">
        <v>1.9225938236400399</v>
      </c>
      <c r="O4538">
        <v>0</v>
      </c>
      <c r="P4538">
        <v>455.63549160671403</v>
      </c>
    </row>
    <row r="4539" spans="1:17" hidden="1" x14ac:dyDescent="0.3">
      <c r="A4539" t="s">
        <v>9307</v>
      </c>
      <c r="B4539" t="s">
        <v>9308</v>
      </c>
      <c r="C4539" t="str">
        <f>IFERROR(VLOOKUP(Table1[[#This Row],[Ticker]],[1]!Table2[[Symbol]:[Industry]],2,FALSE),"-")</f>
        <v>-</v>
      </c>
      <c r="D4539" t="s">
        <v>1489</v>
      </c>
      <c r="E4539">
        <v>7.20038</v>
      </c>
      <c r="F4539">
        <v>23</v>
      </c>
      <c r="G4539">
        <v>-28.156336983542801</v>
      </c>
      <c r="H4539">
        <v>-1.94597393770455</v>
      </c>
      <c r="I4539">
        <v>-8.2049738342515806</v>
      </c>
      <c r="J4539">
        <v>-0.58417673391918201</v>
      </c>
      <c r="K4539">
        <v>22.946446992529498</v>
      </c>
      <c r="L4539">
        <v>22.586272356855599</v>
      </c>
      <c r="M4539">
        <v>93.779490490814496</v>
      </c>
      <c r="N4539">
        <v>7.1866498842827503E-2</v>
      </c>
      <c r="O4539">
        <v>1.1304347826087</v>
      </c>
      <c r="P4539">
        <v>6.3337956541840104</v>
      </c>
    </row>
    <row r="4540" spans="1:17" hidden="1" x14ac:dyDescent="0.3">
      <c r="A4540" t="s">
        <v>9309</v>
      </c>
      <c r="B4540" t="s">
        <v>9310</v>
      </c>
      <c r="C4540" t="str">
        <f>IFERROR(VLOOKUP(Table1[[#This Row],[Ticker]],[1]!Table2[[Symbol]:[Industry]],2,FALSE),"-")</f>
        <v>-</v>
      </c>
      <c r="D4540" t="s">
        <v>2701</v>
      </c>
      <c r="E4540">
        <v>7.1421030779999999</v>
      </c>
      <c r="F4540">
        <v>6.09</v>
      </c>
      <c r="G4540">
        <v>-19.3038002362692</v>
      </c>
      <c r="H4540">
        <v>6.5315347128144499</v>
      </c>
      <c r="I4540">
        <v>-13.280412156151201</v>
      </c>
      <c r="J4540">
        <v>-1.06036721010966</v>
      </c>
      <c r="K4540">
        <v>5.9879024583699199</v>
      </c>
      <c r="L4540">
        <v>6.0087976416758204</v>
      </c>
      <c r="M4540">
        <v>52.1251022611048</v>
      </c>
      <c r="N4540">
        <v>0.46067936542259302</v>
      </c>
      <c r="O4540">
        <v>40.394088669950698</v>
      </c>
      <c r="P4540">
        <v>41.958041958041903</v>
      </c>
      <c r="Q4540">
        <v>3.0284943688992001E-2</v>
      </c>
    </row>
    <row r="4541" spans="1:17" hidden="1" x14ac:dyDescent="0.3">
      <c r="A4541" t="s">
        <v>9311</v>
      </c>
      <c r="B4541" t="s">
        <v>9312</v>
      </c>
      <c r="C4541" t="str">
        <f>IFERROR(VLOOKUP(Table1[[#This Row],[Ticker]],[1]!Table2[[Symbol]:[Industry]],2,FALSE),"-")</f>
        <v>-</v>
      </c>
      <c r="D4541" t="s">
        <v>231</v>
      </c>
      <c r="E4541">
        <v>7.1112712</v>
      </c>
      <c r="F4541">
        <v>0.96</v>
      </c>
      <c r="G4541">
        <v>30.966470034000999</v>
      </c>
      <c r="H4541">
        <v>-0.84707283880345896</v>
      </c>
      <c r="I4541">
        <v>7.5339200914056903</v>
      </c>
      <c r="J4541">
        <v>11.6109452173003</v>
      </c>
      <c r="K4541">
        <v>0.83752408012006196</v>
      </c>
      <c r="L4541">
        <v>0.74237138337630604</v>
      </c>
      <c r="M4541">
        <v>72.545552315829596</v>
      </c>
      <c r="N4541">
        <v>1.63693563587834</v>
      </c>
      <c r="O4541">
        <v>10.4166666666666</v>
      </c>
      <c r="P4541">
        <v>88.235294117647001</v>
      </c>
      <c r="Q4541">
        <v>8.1860779607307005E-2</v>
      </c>
    </row>
    <row r="4542" spans="1:17" hidden="1" x14ac:dyDescent="0.3">
      <c r="A4542" t="s">
        <v>9313</v>
      </c>
      <c r="B4542" t="s">
        <v>9314</v>
      </c>
      <c r="C4542" t="str">
        <f>IFERROR(VLOOKUP(Table1[[#This Row],[Ticker]],[1]!Table2[[Symbol]:[Industry]],2,FALSE),"-")</f>
        <v>-</v>
      </c>
      <c r="D4542" t="s">
        <v>627</v>
      </c>
      <c r="E4542">
        <v>7.1088355999999999</v>
      </c>
      <c r="F4542">
        <v>34</v>
      </c>
      <c r="G4542">
        <v>-9.8607294051857597</v>
      </c>
      <c r="H4542">
        <v>5.9905339988033699</v>
      </c>
      <c r="I4542">
        <v>-27.2530473271406</v>
      </c>
      <c r="J4542">
        <v>-1.08168917173013</v>
      </c>
      <c r="K4542">
        <v>33.872438450040598</v>
      </c>
      <c r="L4542">
        <v>31.693268397925198</v>
      </c>
      <c r="M4542">
        <v>58.741217903400198</v>
      </c>
      <c r="N4542">
        <v>0.173636877675758</v>
      </c>
      <c r="O4542">
        <v>32.058823529411697</v>
      </c>
      <c r="P4542">
        <v>52.466367713004402</v>
      </c>
    </row>
    <row r="4543" spans="1:17" hidden="1" x14ac:dyDescent="0.3">
      <c r="A4543" t="s">
        <v>9315</v>
      </c>
      <c r="B4543" t="s">
        <v>9316</v>
      </c>
      <c r="C4543" t="str">
        <f>IFERROR(VLOOKUP(Table1[[#This Row],[Ticker]],[1]!Table2[[Symbol]:[Industry]],2,FALSE),"-")</f>
        <v>-</v>
      </c>
      <c r="D4543" t="s">
        <v>21</v>
      </c>
      <c r="E4543">
        <v>7.0994999999999999</v>
      </c>
      <c r="F4543">
        <v>60.37</v>
      </c>
      <c r="G4543">
        <v>25.920268801968099</v>
      </c>
      <c r="H4543">
        <v>-1.94597393770455</v>
      </c>
      <c r="I4543">
        <v>-2.2415044110591502</v>
      </c>
      <c r="J4543">
        <v>-0.58417673391918201</v>
      </c>
      <c r="K4543">
        <v>53.334852628509502</v>
      </c>
      <c r="L4543">
        <v>43.404569512285399</v>
      </c>
      <c r="M4543">
        <v>100</v>
      </c>
      <c r="N4543">
        <v>0</v>
      </c>
      <c r="O4543">
        <v>0</v>
      </c>
      <c r="P4543">
        <v>54.953798767967101</v>
      </c>
    </row>
    <row r="4544" spans="1:17" hidden="1" x14ac:dyDescent="0.3">
      <c r="A4544" t="s">
        <v>9317</v>
      </c>
      <c r="B4544" t="s">
        <v>9318</v>
      </c>
      <c r="C4544" t="str">
        <f>IFERROR(VLOOKUP(Table1[[#This Row],[Ticker]],[1]!Table2[[Symbol]:[Industry]],2,FALSE),"-")</f>
        <v>-</v>
      </c>
      <c r="D4544" t="s">
        <v>4560</v>
      </c>
      <c r="E4544">
        <v>7.056</v>
      </c>
      <c r="F4544">
        <v>5.97</v>
      </c>
      <c r="G4544">
        <v>7.26783989701475</v>
      </c>
      <c r="H4544">
        <v>1.21192079913754</v>
      </c>
      <c r="I4544">
        <v>-24.671962261535398</v>
      </c>
      <c r="J4544">
        <v>9.1173158033942396</v>
      </c>
      <c r="K4544">
        <v>6.1171666731603196</v>
      </c>
      <c r="L4544">
        <v>6.0672721684960598</v>
      </c>
      <c r="M4544">
        <v>48.522884014774</v>
      </c>
      <c r="N4544">
        <v>0.25291297757559</v>
      </c>
      <c r="O4544">
        <v>34.338358458961402</v>
      </c>
      <c r="P4544">
        <v>43.855421686746901</v>
      </c>
      <c r="Q4544">
        <v>1.494403578049E-2</v>
      </c>
    </row>
    <row r="4545" spans="1:17" hidden="1" x14ac:dyDescent="0.3">
      <c r="A4545" t="s">
        <v>9319</v>
      </c>
      <c r="B4545" t="s">
        <v>9320</v>
      </c>
      <c r="C4545" t="str">
        <f>IFERROR(VLOOKUP(Table1[[#This Row],[Ticker]],[1]!Table2[[Symbol]:[Industry]],2,FALSE),"-")</f>
        <v>-</v>
      </c>
      <c r="D4545" t="s">
        <v>627</v>
      </c>
      <c r="E4545">
        <v>7.0425993399999998</v>
      </c>
      <c r="F4545">
        <v>15</v>
      </c>
      <c r="G4545">
        <v>-14.704261673315999</v>
      </c>
      <c r="H4545">
        <v>-5.1822198923971099</v>
      </c>
      <c r="I4545">
        <v>-13.7818693822784</v>
      </c>
      <c r="J4545">
        <v>-0.91751006725252005</v>
      </c>
      <c r="K4545">
        <v>14.432450610828999</v>
      </c>
      <c r="L4545">
        <v>14.6679691742389</v>
      </c>
      <c r="M4545">
        <v>44.629616421921199</v>
      </c>
      <c r="N4545">
        <v>0.96383831237739903</v>
      </c>
      <c r="O4545">
        <v>25.3333333333333</v>
      </c>
      <c r="P4545">
        <v>28.205128205128201</v>
      </c>
      <c r="Q4545">
        <v>0.104742948471094</v>
      </c>
    </row>
    <row r="4546" spans="1:17" hidden="1" x14ac:dyDescent="0.3">
      <c r="A4546" t="s">
        <v>9321</v>
      </c>
      <c r="B4546" t="s">
        <v>9322</v>
      </c>
      <c r="C4546" t="str">
        <f>IFERROR(VLOOKUP(Table1[[#This Row],[Ticker]],[1]!Table2[[Symbol]:[Industry]],2,FALSE),"-")</f>
        <v>-</v>
      </c>
      <c r="D4546" t="s">
        <v>405</v>
      </c>
      <c r="E4546">
        <v>7.0352160000000001</v>
      </c>
      <c r="F4546">
        <v>9.51</v>
      </c>
      <c r="G4546">
        <v>-30.992292852596801</v>
      </c>
      <c r="H4546">
        <v>-49.823459160702903</v>
      </c>
      <c r="I4546">
        <v>-63.191468509630504</v>
      </c>
      <c r="J4546">
        <v>-0.37756516367125198</v>
      </c>
      <c r="K4546">
        <v>14.966673483840699</v>
      </c>
      <c r="L4546">
        <v>14.8849942564507</v>
      </c>
      <c r="M4546">
        <v>13.0879514169826</v>
      </c>
      <c r="N4546">
        <v>3.3922831952348602</v>
      </c>
      <c r="O4546">
        <v>125.236593059936</v>
      </c>
      <c r="P4546">
        <v>5.6666666666666599</v>
      </c>
      <c r="Q4546">
        <v>8.3171450820506004E-2</v>
      </c>
    </row>
    <row r="4547" spans="1:17" hidden="1" x14ac:dyDescent="0.3">
      <c r="A4547" t="s">
        <v>9323</v>
      </c>
      <c r="B4547" t="s">
        <v>9324</v>
      </c>
      <c r="C4547" t="str">
        <f>IFERROR(VLOOKUP(Table1[[#This Row],[Ticker]],[1]!Table2[[Symbol]:[Industry]],2,FALSE),"-")</f>
        <v>-</v>
      </c>
      <c r="D4547" t="s">
        <v>535</v>
      </c>
      <c r="E4547">
        <v>7.0349999999999904</v>
      </c>
      <c r="F4547">
        <v>31</v>
      </c>
      <c r="G4547">
        <v>107.06700316423699</v>
      </c>
      <c r="H4547">
        <v>1.08328595902521</v>
      </c>
      <c r="I4547">
        <v>22.375155411109901</v>
      </c>
      <c r="J4547">
        <v>-2.61363663571951</v>
      </c>
      <c r="K4547">
        <v>30.370385789442601</v>
      </c>
      <c r="L4547">
        <v>26.771730881436401</v>
      </c>
      <c r="M4547">
        <v>59.069059695734197</v>
      </c>
      <c r="N4547">
        <v>0.68187148711871204</v>
      </c>
      <c r="O4547">
        <v>30.0322580645161</v>
      </c>
      <c r="P4547">
        <v>140.31007751937901</v>
      </c>
    </row>
    <row r="4548" spans="1:17" hidden="1" x14ac:dyDescent="0.3">
      <c r="A4548" t="s">
        <v>9325</v>
      </c>
      <c r="B4548" t="s">
        <v>9326</v>
      </c>
      <c r="C4548" t="str">
        <f>IFERROR(VLOOKUP(Table1[[#This Row],[Ticker]],[1]!Table2[[Symbol]:[Industry]],2,FALSE),"-")</f>
        <v>-</v>
      </c>
      <c r="E4548">
        <v>7.033544</v>
      </c>
      <c r="F4548">
        <v>17.579999999999998</v>
      </c>
      <c r="G4548">
        <v>19.3209004137478</v>
      </c>
      <c r="H4548">
        <v>26.774264157533501</v>
      </c>
      <c r="I4548">
        <v>3.4205384170484101</v>
      </c>
      <c r="J4548">
        <v>5.2262208195976303</v>
      </c>
      <c r="K4548">
        <v>14.931512575246099</v>
      </c>
      <c r="L4548">
        <v>14.045195374351101</v>
      </c>
      <c r="M4548">
        <v>90.506232204331397</v>
      </c>
      <c r="N4548">
        <v>2.1575266578689201</v>
      </c>
      <c r="O4548">
        <v>0.34129692832765002</v>
      </c>
      <c r="P4548">
        <v>72.184133202742302</v>
      </c>
      <c r="Q4548">
        <v>-8.9265576428600002E-2</v>
      </c>
    </row>
    <row r="4549" spans="1:17" hidden="1" x14ac:dyDescent="0.3">
      <c r="A4549" t="s">
        <v>9327</v>
      </c>
      <c r="B4549" t="s">
        <v>9328</v>
      </c>
      <c r="C4549" t="str">
        <f>IFERROR(VLOOKUP(Table1[[#This Row],[Ticker]],[1]!Table2[[Symbol]:[Industry]],2,FALSE),"-")</f>
        <v>-</v>
      </c>
      <c r="D4549" t="s">
        <v>4560</v>
      </c>
      <c r="E4549">
        <v>7.0289999999999999</v>
      </c>
      <c r="F4549">
        <v>3.62</v>
      </c>
      <c r="G4549">
        <v>30.437835672767498</v>
      </c>
      <c r="H4549">
        <v>-12.7707162057457</v>
      </c>
      <c r="I4549">
        <v>15.4491144376954</v>
      </c>
      <c r="J4549">
        <v>13.607242407995001</v>
      </c>
      <c r="K4549">
        <v>3.5477446204887002</v>
      </c>
      <c r="L4549">
        <v>3.1687476710182199</v>
      </c>
      <c r="M4549">
        <v>57.366789722603201</v>
      </c>
      <c r="N4549">
        <v>0.86103817071079602</v>
      </c>
      <c r="O4549">
        <v>50.276243093922602</v>
      </c>
      <c r="P4549">
        <v>116.766467065868</v>
      </c>
      <c r="Q4549">
        <v>6.1905867451613E-2</v>
      </c>
    </row>
    <row r="4550" spans="1:17" hidden="1" x14ac:dyDescent="0.3">
      <c r="A4550" t="s">
        <v>9329</v>
      </c>
      <c r="B4550" t="s">
        <v>9330</v>
      </c>
      <c r="C4550" t="str">
        <f>IFERROR(VLOOKUP(Table1[[#This Row],[Ticker]],[1]!Table2[[Symbol]:[Industry]],2,FALSE),"-")</f>
        <v>-</v>
      </c>
      <c r="D4550" t="s">
        <v>4353</v>
      </c>
      <c r="E4550">
        <v>7.0148221519999998</v>
      </c>
      <c r="F4550">
        <v>7.15</v>
      </c>
      <c r="G4550">
        <v>-10.851711784180701</v>
      </c>
      <c r="H4550">
        <v>28.149264157533501</v>
      </c>
      <c r="I4550">
        <v>-25.799413241927599</v>
      </c>
      <c r="J4550">
        <v>2.7441137350671898</v>
      </c>
      <c r="K4550">
        <v>6.0552179269011299</v>
      </c>
      <c r="L4550">
        <v>6.3494797233273799</v>
      </c>
      <c r="M4550">
        <v>65.036128297291597</v>
      </c>
      <c r="N4550">
        <v>1.67015002629669</v>
      </c>
      <c r="O4550">
        <v>50.769230769230703</v>
      </c>
      <c r="P4550">
        <v>47.422680412371101</v>
      </c>
      <c r="Q4550">
        <v>1.3003156079376001E-2</v>
      </c>
    </row>
    <row r="4551" spans="1:17" hidden="1" x14ac:dyDescent="0.3">
      <c r="A4551" t="s">
        <v>9331</v>
      </c>
      <c r="B4551" t="s">
        <v>9332</v>
      </c>
      <c r="C4551" t="str">
        <f>IFERROR(VLOOKUP(Table1[[#This Row],[Ticker]],[1]!Table2[[Symbol]:[Industry]],2,FALSE),"-")</f>
        <v>-</v>
      </c>
      <c r="D4551" t="s">
        <v>2686</v>
      </c>
      <c r="E4551">
        <v>7.0049121999999997</v>
      </c>
      <c r="F4551">
        <v>4.8499999999999996</v>
      </c>
      <c r="G4551">
        <v>4.2082282757592804</v>
      </c>
      <c r="H4551">
        <v>21.475078693874401</v>
      </c>
      <c r="I4551">
        <v>0.58753314501875098</v>
      </c>
      <c r="J4551">
        <v>16.959682915203601</v>
      </c>
      <c r="K4551">
        <v>4.0540226567818101</v>
      </c>
      <c r="L4551">
        <v>3.9568617628372098</v>
      </c>
      <c r="M4551">
        <v>74.114866151986206</v>
      </c>
      <c r="N4551">
        <v>0.82219930822945897</v>
      </c>
      <c r="O4551">
        <v>13.4020618556701</v>
      </c>
      <c r="P4551">
        <v>70.175438596491205</v>
      </c>
      <c r="Q4551">
        <v>4.0477082911491997E-2</v>
      </c>
    </row>
    <row r="4552" spans="1:17" hidden="1" x14ac:dyDescent="0.3">
      <c r="A4552" t="s">
        <v>9333</v>
      </c>
      <c r="B4552" t="s">
        <v>9334</v>
      </c>
      <c r="C4552" t="str">
        <f>IFERROR(VLOOKUP(Table1[[#This Row],[Ticker]],[1]!Table2[[Symbol]:[Industry]],2,FALSE),"-")</f>
        <v>-</v>
      </c>
      <c r="D4552" t="s">
        <v>817</v>
      </c>
      <c r="E4552">
        <v>6.9991991999999996</v>
      </c>
      <c r="F4552">
        <v>142.80000000000001</v>
      </c>
      <c r="G4552">
        <v>-29.033529965998898</v>
      </c>
      <c r="H4552">
        <v>68.990104587552807</v>
      </c>
      <c r="I4552">
        <v>297.99669675136499</v>
      </c>
      <c r="J4552">
        <v>9.6605542164398095</v>
      </c>
      <c r="K4552">
        <v>97.053271536969703</v>
      </c>
      <c r="M4552">
        <v>100</v>
      </c>
      <c r="N4552">
        <v>3.5649350649350602</v>
      </c>
      <c r="O4552">
        <v>0</v>
      </c>
    </row>
    <row r="4553" spans="1:17" hidden="1" x14ac:dyDescent="0.3">
      <c r="A4553" t="s">
        <v>9335</v>
      </c>
      <c r="B4553" t="s">
        <v>9336</v>
      </c>
      <c r="C4553" t="str">
        <f>IFERROR(VLOOKUP(Table1[[#This Row],[Ticker]],[1]!Table2[[Symbol]:[Industry]],2,FALSE),"-")</f>
        <v>-</v>
      </c>
      <c r="D4553" t="s">
        <v>54</v>
      </c>
      <c r="E4553">
        <v>6.9807249999999996</v>
      </c>
      <c r="F4553">
        <v>2.82</v>
      </c>
      <c r="G4553">
        <v>-36.574513572556299</v>
      </c>
      <c r="H4553">
        <v>-26.0485380402686</v>
      </c>
      <c r="I4553">
        <v>-58.443091402847102</v>
      </c>
      <c r="J4553">
        <v>-1.58752121552454</v>
      </c>
      <c r="K4553">
        <v>3.6315080040127601</v>
      </c>
      <c r="L4553">
        <v>3.8600107799551799</v>
      </c>
      <c r="M4553">
        <v>30.663152062881501</v>
      </c>
      <c r="N4553">
        <v>2.04650240692501</v>
      </c>
      <c r="O4553">
        <v>113.120567375886</v>
      </c>
      <c r="P4553">
        <v>19.999999999999901</v>
      </c>
      <c r="Q4553">
        <v>-4.8375318227010002E-3</v>
      </c>
    </row>
    <row r="4554" spans="1:17" hidden="1" x14ac:dyDescent="0.3">
      <c r="A4554" t="s">
        <v>9337</v>
      </c>
      <c r="B4554" t="s">
        <v>9338</v>
      </c>
      <c r="C4554" t="str">
        <f>IFERROR(VLOOKUP(Table1[[#This Row],[Ticker]],[1]!Table2[[Symbol]:[Industry]],2,FALSE),"-")</f>
        <v>-</v>
      </c>
      <c r="D4554" t="s">
        <v>627</v>
      </c>
      <c r="E4554">
        <v>6.9160000000000004</v>
      </c>
      <c r="F4554">
        <v>75</v>
      </c>
      <c r="G4554">
        <v>-26.1528715297849</v>
      </c>
      <c r="H4554">
        <v>5.65804327893819</v>
      </c>
      <c r="I4554">
        <v>-8.2994132419276205</v>
      </c>
      <c r="J4554">
        <v>7.6409314911890398</v>
      </c>
      <c r="K4554">
        <v>68.944194949427995</v>
      </c>
      <c r="L4554">
        <v>71.598926085399597</v>
      </c>
      <c r="M4554">
        <v>75.749666571427696</v>
      </c>
      <c r="N4554">
        <v>2.3748357318107298</v>
      </c>
      <c r="O4554">
        <v>28.533333333333299</v>
      </c>
      <c r="P4554">
        <v>35.623869801085</v>
      </c>
      <c r="Q4554">
        <v>0.14683168782198899</v>
      </c>
    </row>
    <row r="4555" spans="1:17" hidden="1" x14ac:dyDescent="0.3">
      <c r="A4555" t="s">
        <v>9339</v>
      </c>
      <c r="B4555" t="s">
        <v>9340</v>
      </c>
      <c r="C4555" t="str">
        <f>IFERROR(VLOOKUP(Table1[[#This Row],[Ticker]],[1]!Table2[[Symbol]:[Industry]],2,FALSE),"-")</f>
        <v>-</v>
      </c>
      <c r="D4555" t="s">
        <v>54</v>
      </c>
      <c r="E4555">
        <v>6.9000482999999999</v>
      </c>
      <c r="F4555">
        <v>23</v>
      </c>
      <c r="G4555">
        <v>-18.721779366478501</v>
      </c>
      <c r="H4555">
        <v>-1.94597393770455</v>
      </c>
      <c r="I4555">
        <v>-7.6824808197560097</v>
      </c>
      <c r="J4555">
        <v>-0.58417673391918201</v>
      </c>
      <c r="K4555">
        <v>22.998476280825699</v>
      </c>
      <c r="L4555">
        <v>22.57507653719</v>
      </c>
      <c r="M4555">
        <v>10.6643431554632</v>
      </c>
      <c r="N4555">
        <v>0</v>
      </c>
      <c r="O4555">
        <v>5.1739130434782696</v>
      </c>
      <c r="P4555">
        <v>12.1951219512195</v>
      </c>
    </row>
    <row r="4556" spans="1:17" hidden="1" x14ac:dyDescent="0.3">
      <c r="A4556" t="s">
        <v>9341</v>
      </c>
      <c r="B4556" t="s">
        <v>9342</v>
      </c>
      <c r="C4556" t="str">
        <f>IFERROR(VLOOKUP(Table1[[#This Row],[Ticker]],[1]!Table2[[Symbol]:[Industry]],2,FALSE),"-")</f>
        <v>-</v>
      </c>
      <c r="D4556" t="s">
        <v>72</v>
      </c>
      <c r="E4556">
        <v>6.89649100989155</v>
      </c>
      <c r="F4556">
        <v>6.88</v>
      </c>
      <c r="G4556">
        <v>124.84100877938801</v>
      </c>
      <c r="H4556">
        <v>25.225929943995901</v>
      </c>
      <c r="I4556">
        <v>141.40845883679299</v>
      </c>
      <c r="J4556">
        <v>-0.58417673391918201</v>
      </c>
      <c r="M4556">
        <v>100</v>
      </c>
      <c r="O4556">
        <v>0</v>
      </c>
      <c r="P4556">
        <v>153.87453874538701</v>
      </c>
    </row>
    <row r="4557" spans="1:17" hidden="1" x14ac:dyDescent="0.3">
      <c r="A4557" t="s">
        <v>9343</v>
      </c>
      <c r="B4557" t="s">
        <v>9344</v>
      </c>
      <c r="C4557" t="str">
        <f>IFERROR(VLOOKUP(Table1[[#This Row],[Ticker]],[1]!Table2[[Symbol]:[Industry]],2,FALSE),"-")</f>
        <v>-</v>
      </c>
      <c r="D4557" t="s">
        <v>51</v>
      </c>
      <c r="E4557">
        <v>6.8598218500000003</v>
      </c>
      <c r="F4557">
        <v>6.2</v>
      </c>
      <c r="G4557">
        <v>5.74907872965324</v>
      </c>
      <c r="H4557">
        <v>-12.384703135889101</v>
      </c>
      <c r="I4557">
        <v>-7.5591425143472497</v>
      </c>
      <c r="J4557">
        <v>-16.373650418129699</v>
      </c>
      <c r="K4557">
        <v>6.3813494282735004</v>
      </c>
      <c r="L4557">
        <v>5.7996527968891396</v>
      </c>
      <c r="M4557">
        <v>36.0754480030552</v>
      </c>
      <c r="N4557">
        <v>0.54188280904707797</v>
      </c>
      <c r="O4557">
        <v>29.0322580645161</v>
      </c>
      <c r="P4557">
        <v>55</v>
      </c>
      <c r="Q4557">
        <v>0.103569366984366</v>
      </c>
    </row>
    <row r="4558" spans="1:17" hidden="1" x14ac:dyDescent="0.3">
      <c r="A4558" t="s">
        <v>9345</v>
      </c>
      <c r="B4558" t="s">
        <v>9346</v>
      </c>
      <c r="C4558" t="str">
        <f>IFERROR(VLOOKUP(Table1[[#This Row],[Ticker]],[1]!Table2[[Symbol]:[Industry]],2,FALSE),"-")</f>
        <v>-</v>
      </c>
      <c r="D4558" t="s">
        <v>2686</v>
      </c>
      <c r="E4558">
        <v>6.8447385000000001</v>
      </c>
      <c r="F4558">
        <v>2.65</v>
      </c>
      <c r="G4558">
        <v>31.572530640061601</v>
      </c>
      <c r="H4558">
        <v>-8.2617634113887704</v>
      </c>
      <c r="I4558">
        <v>-36.751794194308502</v>
      </c>
      <c r="J4558">
        <v>-7.2275333772758197</v>
      </c>
      <c r="K4558">
        <v>2.7716348103583801</v>
      </c>
      <c r="L4558">
        <v>2.70799499469635</v>
      </c>
      <c r="M4558">
        <v>48.074633999661202</v>
      </c>
      <c r="N4558">
        <v>0.87244942259268898</v>
      </c>
      <c r="O4558">
        <v>144.905660377358</v>
      </c>
      <c r="P4558">
        <v>70.967741935483801</v>
      </c>
      <c r="Q4558">
        <v>8.6117341682078005E-2</v>
      </c>
    </row>
    <row r="4559" spans="1:17" hidden="1" x14ac:dyDescent="0.3">
      <c r="A4559" t="s">
        <v>9347</v>
      </c>
      <c r="B4559" t="s">
        <v>9348</v>
      </c>
      <c r="C4559" t="str">
        <f>IFERROR(VLOOKUP(Table1[[#This Row],[Ticker]],[1]!Table2[[Symbol]:[Industry]],2,FALSE),"-")</f>
        <v>-</v>
      </c>
      <c r="D4559">
        <v>0</v>
      </c>
      <c r="E4559">
        <v>6.8351499999999996</v>
      </c>
      <c r="F4559">
        <v>7.24</v>
      </c>
      <c r="G4559">
        <v>20.244820549464901</v>
      </c>
      <c r="H4559">
        <v>0.81164580104726003</v>
      </c>
      <c r="I4559">
        <v>28.116444363250299</v>
      </c>
      <c r="J4559">
        <v>-8.8743321743336807</v>
      </c>
      <c r="K4559">
        <v>6.7192116917204503</v>
      </c>
      <c r="L4559">
        <v>6.2892674691183501</v>
      </c>
      <c r="M4559">
        <v>33.054303584157999</v>
      </c>
      <c r="N4559">
        <v>0.86090390674316297</v>
      </c>
      <c r="O4559">
        <v>14.0883977900552</v>
      </c>
      <c r="P4559">
        <v>70.754716981132006</v>
      </c>
    </row>
    <row r="4560" spans="1:17" hidden="1" x14ac:dyDescent="0.3">
      <c r="A4560" t="s">
        <v>9349</v>
      </c>
      <c r="B4560" t="s">
        <v>9350</v>
      </c>
      <c r="C4560" t="str">
        <f>IFERROR(VLOOKUP(Table1[[#This Row],[Ticker]],[1]!Table2[[Symbol]:[Industry]],2,FALSE),"-")</f>
        <v>-</v>
      </c>
      <c r="D4560" t="s">
        <v>46</v>
      </c>
      <c r="E4560">
        <v>6.8287500000000003</v>
      </c>
      <c r="F4560">
        <v>20.32</v>
      </c>
      <c r="G4560">
        <v>-5.8820148144837798</v>
      </c>
      <c r="H4560">
        <v>5.7618346265271603</v>
      </c>
      <c r="I4560">
        <v>-8.7926105208391903</v>
      </c>
      <c r="J4560">
        <v>-14.755192390282</v>
      </c>
      <c r="K4560">
        <v>21.558383958714899</v>
      </c>
      <c r="L4560">
        <v>19.749538559388601</v>
      </c>
      <c r="M4560">
        <v>36.158546181528898</v>
      </c>
      <c r="N4560">
        <v>1.48803369359838</v>
      </c>
      <c r="O4560">
        <v>57.775590551181097</v>
      </c>
      <c r="P4560">
        <v>56.307692307692299</v>
      </c>
      <c r="Q4560">
        <v>0.15110868363202301</v>
      </c>
    </row>
    <row r="4561" spans="1:17" hidden="1" x14ac:dyDescent="0.3">
      <c r="A4561" t="s">
        <v>9351</v>
      </c>
      <c r="B4561" t="s">
        <v>9352</v>
      </c>
      <c r="C4561" t="str">
        <f>IFERROR(VLOOKUP(Table1[[#This Row],[Ticker]],[1]!Table2[[Symbol]:[Industry]],2,FALSE),"-")</f>
        <v>-</v>
      </c>
      <c r="D4561" t="s">
        <v>723</v>
      </c>
      <c r="E4561">
        <v>6.8064479999999996</v>
      </c>
      <c r="F4561">
        <v>190</v>
      </c>
      <c r="G4561">
        <v>9.8553589228899305</v>
      </c>
      <c r="H4561">
        <v>-43.562379245304001</v>
      </c>
      <c r="I4561">
        <v>-66.671912639372707</v>
      </c>
      <c r="J4561">
        <v>29.348709172121001</v>
      </c>
      <c r="K4561">
        <v>240.93030452314099</v>
      </c>
      <c r="L4561">
        <v>275.26293829857701</v>
      </c>
      <c r="M4561">
        <v>47.2193719965003</v>
      </c>
      <c r="N4561">
        <v>0.277056277056277</v>
      </c>
      <c r="O4561">
        <v>154.63157894736801</v>
      </c>
      <c r="P4561">
        <v>38.8888888888888</v>
      </c>
    </row>
    <row r="4562" spans="1:17" hidden="1" x14ac:dyDescent="0.3">
      <c r="A4562" t="s">
        <v>9353</v>
      </c>
      <c r="B4562" t="s">
        <v>9354</v>
      </c>
      <c r="C4562" t="str">
        <f>IFERROR(VLOOKUP(Table1[[#This Row],[Ticker]],[1]!Table2[[Symbol]:[Industry]],2,FALSE),"-")</f>
        <v>-</v>
      </c>
      <c r="D4562" t="s">
        <v>1922</v>
      </c>
      <c r="E4562">
        <v>6.7800044579999996</v>
      </c>
      <c r="F4562">
        <v>2.06</v>
      </c>
      <c r="G4562">
        <v>87.808575297158896</v>
      </c>
      <c r="H4562">
        <v>34.477867121898001</v>
      </c>
      <c r="I4562">
        <v>66.664354874014407</v>
      </c>
      <c r="J4562">
        <v>-0.58417673391918201</v>
      </c>
      <c r="K4562">
        <v>1.5550339487168301</v>
      </c>
      <c r="L4562">
        <v>1.2244488042667601</v>
      </c>
      <c r="M4562">
        <v>60.975443283513599</v>
      </c>
      <c r="N4562">
        <v>0.256100936832037</v>
      </c>
      <c r="O4562">
        <v>5.3398058252427099</v>
      </c>
      <c r="P4562">
        <v>157.49999999999901</v>
      </c>
      <c r="Q4562">
        <v>8.7381713607325995E-2</v>
      </c>
    </row>
    <row r="4563" spans="1:17" hidden="1" x14ac:dyDescent="0.3">
      <c r="A4563" t="s">
        <v>9355</v>
      </c>
      <c r="B4563" t="s">
        <v>9356</v>
      </c>
      <c r="C4563" t="str">
        <f>IFERROR(VLOOKUP(Table1[[#This Row],[Ticker]],[1]!Table2[[Symbol]:[Industry]],2,FALSE),"-")</f>
        <v>-</v>
      </c>
      <c r="D4563" t="s">
        <v>3576</v>
      </c>
      <c r="E4563">
        <v>6.7668397999999996</v>
      </c>
      <c r="F4563">
        <v>10.78</v>
      </c>
      <c r="G4563">
        <v>391.73941689390398</v>
      </c>
      <c r="H4563">
        <v>47.770739943315199</v>
      </c>
      <c r="I4563">
        <v>320.46564699903598</v>
      </c>
      <c r="J4563">
        <v>7.3831368513719404</v>
      </c>
      <c r="K4563">
        <v>7.1152636516982701</v>
      </c>
      <c r="L4563">
        <v>3.55246090247444</v>
      </c>
      <c r="M4563">
        <v>99.9996211626259</v>
      </c>
      <c r="N4563">
        <v>0.73805299558924797</v>
      </c>
      <c r="O4563">
        <v>0</v>
      </c>
      <c r="P4563">
        <v>420.77294685990302</v>
      </c>
    </row>
    <row r="4564" spans="1:17" hidden="1" x14ac:dyDescent="0.3">
      <c r="A4564" t="s">
        <v>9357</v>
      </c>
      <c r="B4564" t="s">
        <v>9358</v>
      </c>
      <c r="C4564" t="str">
        <f>IFERROR(VLOOKUP(Table1[[#This Row],[Ticker]],[1]!Table2[[Symbol]:[Industry]],2,FALSE),"-")</f>
        <v>-</v>
      </c>
      <c r="D4564" t="s">
        <v>741</v>
      </c>
      <c r="E4564">
        <v>6.7584707650000002</v>
      </c>
      <c r="F4564">
        <v>37.01</v>
      </c>
      <c r="G4564">
        <v>32.344022956844498</v>
      </c>
      <c r="H4564">
        <v>2.63288417422307</v>
      </c>
      <c r="I4564">
        <v>6.0797240632186398</v>
      </c>
      <c r="J4564">
        <v>-0.71912950045088797</v>
      </c>
      <c r="K4564">
        <v>36.019412404388802</v>
      </c>
      <c r="L4564">
        <v>31.973352402186201</v>
      </c>
      <c r="M4564">
        <v>51.4778037811056</v>
      </c>
      <c r="N4564">
        <v>0.66059821790504103</v>
      </c>
      <c r="O4564">
        <v>2.0534990543096701</v>
      </c>
      <c r="P4564">
        <v>70.160919540229798</v>
      </c>
    </row>
    <row r="4565" spans="1:17" hidden="1" x14ac:dyDescent="0.3">
      <c r="A4565" t="s">
        <v>9359</v>
      </c>
      <c r="B4565" t="s">
        <v>9360</v>
      </c>
      <c r="C4565" t="str">
        <f>IFERROR(VLOOKUP(Table1[[#This Row],[Ticker]],[1]!Table2[[Symbol]:[Industry]],2,FALSE),"-")</f>
        <v>-</v>
      </c>
      <c r="D4565" t="s">
        <v>357</v>
      </c>
      <c r="E4565">
        <v>6.7320000000000002</v>
      </c>
      <c r="F4565">
        <v>16.260000000000002</v>
      </c>
      <c r="G4565">
        <v>62.260587681059903</v>
      </c>
      <c r="H4565">
        <v>-1.21560266564125</v>
      </c>
      <c r="I4565">
        <v>-29.969885083632299</v>
      </c>
      <c r="J4565">
        <v>-1.1847773345197601</v>
      </c>
      <c r="K4565">
        <v>16.385551975818199</v>
      </c>
      <c r="L4565">
        <v>15.3857723555105</v>
      </c>
      <c r="M4565">
        <v>50.703059663555699</v>
      </c>
      <c r="N4565">
        <v>0.73705404364678195</v>
      </c>
      <c r="O4565">
        <v>36.961869618696099</v>
      </c>
      <c r="P4565">
        <v>95.198079231692702</v>
      </c>
      <c r="Q4565">
        <v>8.6951536006764002E-2</v>
      </c>
    </row>
    <row r="4566" spans="1:17" hidden="1" x14ac:dyDescent="0.3">
      <c r="A4566" t="s">
        <v>9361</v>
      </c>
      <c r="B4566" t="s">
        <v>9362</v>
      </c>
      <c r="C4566" t="str">
        <f>IFERROR(VLOOKUP(Table1[[#This Row],[Ticker]],[1]!Table2[[Symbol]:[Industry]],2,FALSE),"-")</f>
        <v>-</v>
      </c>
      <c r="D4566" t="s">
        <v>2332</v>
      </c>
      <c r="E4566">
        <v>6.7302</v>
      </c>
      <c r="F4566">
        <v>18</v>
      </c>
      <c r="G4566">
        <v>13.5972148834463</v>
      </c>
      <c r="H4566">
        <v>-7.2091318324414004</v>
      </c>
      <c r="I4566">
        <v>20.867253424739001</v>
      </c>
      <c r="J4566">
        <v>-0.58417673391918201</v>
      </c>
      <c r="K4566">
        <v>19.8248415718137</v>
      </c>
      <c r="L4566">
        <v>18.7743735336337</v>
      </c>
      <c r="M4566">
        <v>26.543084890894601</v>
      </c>
      <c r="N4566">
        <v>0.292682926829268</v>
      </c>
      <c r="O4566">
        <v>57.6666666666666</v>
      </c>
      <c r="P4566">
        <v>60</v>
      </c>
    </row>
    <row r="4567" spans="1:17" hidden="1" x14ac:dyDescent="0.3">
      <c r="A4567" t="s">
        <v>9363</v>
      </c>
      <c r="B4567" t="s">
        <v>9364</v>
      </c>
      <c r="C4567" t="str">
        <f>IFERROR(VLOOKUP(Table1[[#This Row],[Ticker]],[1]!Table2[[Symbol]:[Industry]],2,FALSE),"-")</f>
        <v>-</v>
      </c>
      <c r="E4567">
        <v>6.7003608000000003</v>
      </c>
      <c r="F4567">
        <v>22.89</v>
      </c>
      <c r="G4567">
        <v>-29.033529965998898</v>
      </c>
      <c r="H4567">
        <v>-1.94597393770455</v>
      </c>
      <c r="I4567">
        <v>-12.4660799085942</v>
      </c>
      <c r="J4567">
        <v>-0.58417673391918201</v>
      </c>
      <c r="K4567">
        <v>22.89</v>
      </c>
      <c r="M4567">
        <v>50</v>
      </c>
      <c r="O4567">
        <v>0</v>
      </c>
      <c r="P4567">
        <v>0</v>
      </c>
    </row>
    <row r="4568" spans="1:17" hidden="1" x14ac:dyDescent="0.3">
      <c r="A4568" t="s">
        <v>9365</v>
      </c>
      <c r="B4568" t="s">
        <v>9366</v>
      </c>
      <c r="C4568" t="str">
        <f>IFERROR(VLOOKUP(Table1[[#This Row],[Ticker]],[1]!Table2[[Symbol]:[Industry]],2,FALSE),"-")</f>
        <v>-</v>
      </c>
      <c r="D4568" t="s">
        <v>138</v>
      </c>
      <c r="E4568">
        <v>6.7001340000000003</v>
      </c>
      <c r="F4568">
        <v>0.74</v>
      </c>
      <c r="G4568">
        <v>-18.840975408874399</v>
      </c>
      <c r="H4568">
        <v>-16.063620996528002</v>
      </c>
      <c r="I4568">
        <v>-21.108055217236199</v>
      </c>
      <c r="J4568">
        <v>0.80471215496970805</v>
      </c>
      <c r="K4568">
        <v>0.72551201232107598</v>
      </c>
      <c r="L4568">
        <v>0.755682954780309</v>
      </c>
      <c r="M4568">
        <v>55.5895390345283</v>
      </c>
      <c r="N4568">
        <v>0.71519998596452194</v>
      </c>
      <c r="O4568">
        <v>83.783783783783704</v>
      </c>
      <c r="P4568">
        <v>57.446808510638299</v>
      </c>
    </row>
    <row r="4569" spans="1:17" hidden="1" x14ac:dyDescent="0.3">
      <c r="A4569" t="s">
        <v>9367</v>
      </c>
      <c r="B4569" t="s">
        <v>9368</v>
      </c>
      <c r="C4569" t="str">
        <f>IFERROR(VLOOKUP(Table1[[#This Row],[Ticker]],[1]!Table2[[Symbol]:[Industry]],2,FALSE),"-")</f>
        <v>-</v>
      </c>
      <c r="D4569" t="s">
        <v>77</v>
      </c>
      <c r="E4569">
        <v>6.6983474999999997</v>
      </c>
      <c r="F4569">
        <v>19.2</v>
      </c>
      <c r="G4569">
        <v>8.1093271768581907</v>
      </c>
      <c r="H4569">
        <v>8.8797141356899303</v>
      </c>
      <c r="I4569">
        <v>5.0369800669258904</v>
      </c>
      <c r="J4569">
        <v>-5.2157556812875896</v>
      </c>
      <c r="K4569">
        <v>18.376353771471798</v>
      </c>
      <c r="L4569">
        <v>16.702227584369599</v>
      </c>
      <c r="M4569">
        <v>56.335442270724698</v>
      </c>
      <c r="N4569">
        <v>0.71566661614815696</v>
      </c>
      <c r="O4569">
        <v>13.9583333333333</v>
      </c>
      <c r="P4569">
        <v>77.2853185595567</v>
      </c>
      <c r="Q4569">
        <v>3.5972989761435002E-2</v>
      </c>
    </row>
    <row r="4570" spans="1:17" hidden="1" x14ac:dyDescent="0.3">
      <c r="A4570" t="s">
        <v>9369</v>
      </c>
      <c r="B4570" t="s">
        <v>9370</v>
      </c>
      <c r="C4570" t="str">
        <f>IFERROR(VLOOKUP(Table1[[#This Row],[Ticker]],[1]!Table2[[Symbol]:[Industry]],2,FALSE),"-")</f>
        <v>-</v>
      </c>
      <c r="D4570" t="s">
        <v>222</v>
      </c>
      <c r="E4570">
        <v>6.6889072689999898</v>
      </c>
      <c r="F4570">
        <v>4.71</v>
      </c>
      <c r="G4570">
        <v>138.580106397637</v>
      </c>
      <c r="H4570">
        <v>-3.7678362858827099</v>
      </c>
      <c r="I4570">
        <v>61.334658098785702</v>
      </c>
      <c r="J4570">
        <v>4.1674431364911797</v>
      </c>
      <c r="K4570">
        <v>4.8517565806068701</v>
      </c>
      <c r="L4570">
        <v>4.1118419879524097</v>
      </c>
      <c r="M4570">
        <v>40.489360435816899</v>
      </c>
      <c r="N4570">
        <v>0.73585032041299903</v>
      </c>
      <c r="O4570">
        <v>50.530785562632602</v>
      </c>
      <c r="P4570">
        <v>172.254335260115</v>
      </c>
      <c r="Q4570">
        <v>0.12655995234347001</v>
      </c>
    </row>
    <row r="4571" spans="1:17" hidden="1" x14ac:dyDescent="0.3">
      <c r="A4571" t="s">
        <v>9371</v>
      </c>
      <c r="B4571" t="s">
        <v>9372</v>
      </c>
      <c r="C4571" t="str">
        <f>IFERROR(VLOOKUP(Table1[[#This Row],[Ticker]],[1]!Table2[[Symbol]:[Industry]],2,FALSE),"-")</f>
        <v>-</v>
      </c>
      <c r="D4571" t="s">
        <v>989</v>
      </c>
      <c r="E4571">
        <v>6.6419594000000002</v>
      </c>
      <c r="F4571">
        <v>5.14</v>
      </c>
      <c r="G4571">
        <v>-13.5279119884708</v>
      </c>
      <c r="H4571">
        <v>-1.94597393770455</v>
      </c>
      <c r="I4571">
        <v>-7.5681207249208304</v>
      </c>
      <c r="J4571">
        <v>-0.58417673391918201</v>
      </c>
      <c r="K4571">
        <v>5.1220885777459397</v>
      </c>
      <c r="L4571">
        <v>4.8789707705889098</v>
      </c>
      <c r="M4571">
        <v>100</v>
      </c>
      <c r="O4571">
        <v>0</v>
      </c>
      <c r="P4571">
        <v>15.505617977528001</v>
      </c>
    </row>
    <row r="4572" spans="1:17" hidden="1" x14ac:dyDescent="0.3">
      <c r="A4572" t="s">
        <v>9373</v>
      </c>
      <c r="B4572" t="s">
        <v>9374</v>
      </c>
      <c r="C4572" t="str">
        <f>IFERROR(VLOOKUP(Table1[[#This Row],[Ticker]],[1]!Table2[[Symbol]:[Industry]],2,FALSE),"-")</f>
        <v>-</v>
      </c>
      <c r="D4572" t="s">
        <v>1665</v>
      </c>
      <c r="E4572">
        <v>6.6360000000000001</v>
      </c>
      <c r="F4572">
        <v>8.15</v>
      </c>
      <c r="G4572">
        <v>-80.550484159931102</v>
      </c>
      <c r="H4572">
        <v>-17.8338244049942</v>
      </c>
      <c r="I4572">
        <v>-45.443053592804802</v>
      </c>
      <c r="J4572">
        <v>-13.4874025403708</v>
      </c>
      <c r="K4572">
        <v>9.4593550409853293</v>
      </c>
      <c r="L4572">
        <v>11.8537780558748</v>
      </c>
      <c r="M4572">
        <v>30.115051331411198</v>
      </c>
      <c r="N4572">
        <v>4.9497318738025902</v>
      </c>
      <c r="O4572">
        <v>166.74846625766801</v>
      </c>
      <c r="P4572">
        <v>13.1944444444444</v>
      </c>
      <c r="Q4572">
        <v>1.1817707327960001E-3</v>
      </c>
    </row>
    <row r="4573" spans="1:17" hidden="1" x14ac:dyDescent="0.3">
      <c r="A4573" t="s">
        <v>9375</v>
      </c>
      <c r="B4573" t="s">
        <v>9376</v>
      </c>
      <c r="C4573" t="str">
        <f>IFERROR(VLOOKUP(Table1[[#This Row],[Ticker]],[1]!Table2[[Symbol]:[Industry]],2,FALSE),"-")</f>
        <v>-</v>
      </c>
      <c r="D4573" t="s">
        <v>535</v>
      </c>
      <c r="E4573">
        <v>6.6077988000000003</v>
      </c>
      <c r="F4573">
        <v>6.75</v>
      </c>
      <c r="G4573">
        <v>95.966470034001006</v>
      </c>
      <c r="H4573">
        <v>18.6214019488202</v>
      </c>
      <c r="I4573">
        <v>-11.418175716977499</v>
      </c>
      <c r="J4573">
        <v>-6.4013512491546303</v>
      </c>
      <c r="K4573">
        <v>6.2980375778604403</v>
      </c>
      <c r="L4573">
        <v>6.13837845309678</v>
      </c>
      <c r="M4573">
        <v>67.467558926140001</v>
      </c>
      <c r="N4573">
        <v>1.5171600785191</v>
      </c>
      <c r="O4573">
        <v>30.518518518518501</v>
      </c>
      <c r="P4573">
        <v>125</v>
      </c>
      <c r="Q4573">
        <v>6.9132883375344997E-2</v>
      </c>
    </row>
    <row r="4574" spans="1:17" hidden="1" x14ac:dyDescent="0.3">
      <c r="A4574" t="s">
        <v>9377</v>
      </c>
      <c r="B4574" t="s">
        <v>9378</v>
      </c>
      <c r="C4574" t="str">
        <f>IFERROR(VLOOKUP(Table1[[#This Row],[Ticker]],[1]!Table2[[Symbol]:[Industry]],2,FALSE),"-")</f>
        <v>-</v>
      </c>
      <c r="D4574" t="s">
        <v>138</v>
      </c>
      <c r="E4574">
        <v>6.6052641999999997</v>
      </c>
      <c r="F4574">
        <v>11.97</v>
      </c>
      <c r="G4574">
        <v>-1.8284290095696001</v>
      </c>
      <c r="H4574">
        <v>7.2394680033699697</v>
      </c>
      <c r="I4574">
        <v>-29.685996921042399</v>
      </c>
      <c r="J4574">
        <v>-7.9371179103897704</v>
      </c>
      <c r="K4574">
        <v>12.5105314139331</v>
      </c>
      <c r="L4574">
        <v>12.505656385684</v>
      </c>
      <c r="M4574">
        <v>54.192984747843802</v>
      </c>
      <c r="N4574">
        <v>1.1656086612199601</v>
      </c>
      <c r="O4574">
        <v>57.560568086883798</v>
      </c>
      <c r="P4574">
        <v>29.967426710097701</v>
      </c>
      <c r="Q4574">
        <v>1.7453987959463999E-2</v>
      </c>
    </row>
    <row r="4575" spans="1:17" hidden="1" x14ac:dyDescent="0.3">
      <c r="A4575" t="s">
        <v>9379</v>
      </c>
      <c r="B4575" t="s">
        <v>9380</v>
      </c>
      <c r="C4575" t="str">
        <f>IFERROR(VLOOKUP(Table1[[#This Row],[Ticker]],[1]!Table2[[Symbol]:[Industry]],2,FALSE),"-")</f>
        <v>-</v>
      </c>
      <c r="D4575" t="s">
        <v>443</v>
      </c>
      <c r="E4575">
        <v>6.5933279999999996</v>
      </c>
      <c r="F4575">
        <v>5.45</v>
      </c>
      <c r="G4575">
        <v>-30.8353317678007</v>
      </c>
      <c r="H4575">
        <v>-20.7152047069353</v>
      </c>
      <c r="I4575">
        <v>-20.869441253132099</v>
      </c>
      <c r="J4575">
        <v>2.7426334422060599</v>
      </c>
      <c r="K4575">
        <v>6.2912765262600896</v>
      </c>
      <c r="L4575">
        <v>6.8652949621608998</v>
      </c>
      <c r="M4575">
        <v>27.407181303100199</v>
      </c>
      <c r="N4575">
        <v>1.5509014462989299</v>
      </c>
      <c r="O4575">
        <v>80.733944954128404</v>
      </c>
      <c r="P4575">
        <v>37.974683544303801</v>
      </c>
      <c r="Q4575">
        <v>-4.7864694044780004E-3</v>
      </c>
    </row>
    <row r="4576" spans="1:17" hidden="1" x14ac:dyDescent="0.3">
      <c r="A4576" t="s">
        <v>9381</v>
      </c>
      <c r="B4576" t="s">
        <v>9382</v>
      </c>
      <c r="C4576" t="str">
        <f>IFERROR(VLOOKUP(Table1[[#This Row],[Ticker]],[1]!Table2[[Symbol]:[Industry]],2,FALSE),"-")</f>
        <v>-</v>
      </c>
      <c r="D4576" t="s">
        <v>627</v>
      </c>
      <c r="E4576">
        <v>6.5771961000000001</v>
      </c>
      <c r="F4576">
        <v>20.12</v>
      </c>
      <c r="G4576">
        <v>-77.110949320837605</v>
      </c>
      <c r="H4576">
        <v>7.9576663192547601</v>
      </c>
      <c r="I4576">
        <v>-51.496382938897298</v>
      </c>
      <c r="J4576">
        <v>-0.143863622373194</v>
      </c>
      <c r="K4576">
        <v>19.6187251117932</v>
      </c>
      <c r="L4576">
        <v>23.566546058029299</v>
      </c>
      <c r="M4576">
        <v>63.633412829637599</v>
      </c>
      <c r="N4576">
        <v>3.0568365675574101</v>
      </c>
      <c r="O4576">
        <v>118.14115308151</v>
      </c>
      <c r="P4576">
        <v>26.700251889168701</v>
      </c>
      <c r="Q4576">
        <v>4.8465459204680997E-2</v>
      </c>
    </row>
    <row r="4577" spans="1:17" hidden="1" x14ac:dyDescent="0.3">
      <c r="A4577" t="s">
        <v>9383</v>
      </c>
      <c r="B4577" t="s">
        <v>9384</v>
      </c>
      <c r="C4577" t="str">
        <f>IFERROR(VLOOKUP(Table1[[#This Row],[Ticker]],[1]!Table2[[Symbol]:[Industry]],2,FALSE),"-")</f>
        <v>-</v>
      </c>
      <c r="D4577" t="s">
        <v>522</v>
      </c>
      <c r="E4577">
        <v>6.5664999999999996</v>
      </c>
      <c r="F4577">
        <v>2.39</v>
      </c>
      <c r="G4577">
        <v>-46.334568028282597</v>
      </c>
      <c r="H4577">
        <v>-0.66937819302371704</v>
      </c>
      <c r="I4577">
        <v>-16.095112166658801</v>
      </c>
      <c r="J4577">
        <v>11.1529124679587</v>
      </c>
      <c r="K4577">
        <v>2.2567096824877599</v>
      </c>
      <c r="L4577">
        <v>2.4600859960255002</v>
      </c>
      <c r="M4577">
        <v>52.141869678775898</v>
      </c>
      <c r="N4577">
        <v>0.95218788432270296</v>
      </c>
      <c r="O4577">
        <v>42.677824267782398</v>
      </c>
      <c r="P4577">
        <v>25.789473684210499</v>
      </c>
      <c r="Q4577">
        <v>-3.5871203505085998E-2</v>
      </c>
    </row>
    <row r="4578" spans="1:17" hidden="1" x14ac:dyDescent="0.3">
      <c r="A4578" t="s">
        <v>9385</v>
      </c>
      <c r="B4578" t="s">
        <v>9386</v>
      </c>
      <c r="C4578" t="str">
        <f>IFERROR(VLOOKUP(Table1[[#This Row],[Ticker]],[1]!Table2[[Symbol]:[Industry]],2,FALSE),"-")</f>
        <v>-</v>
      </c>
      <c r="D4578" t="s">
        <v>305</v>
      </c>
      <c r="E4578">
        <v>6.5415489999999998</v>
      </c>
      <c r="F4578">
        <v>8.33</v>
      </c>
      <c r="G4578">
        <v>-27.0751456330736</v>
      </c>
      <c r="H4578">
        <v>-16.859150648633999</v>
      </c>
      <c r="I4578">
        <v>-23.943231874587902</v>
      </c>
      <c r="J4578">
        <v>-0.58417673391918201</v>
      </c>
      <c r="K4578">
        <v>8.9613645994401097</v>
      </c>
      <c r="L4578">
        <v>9.0243481916734201</v>
      </c>
      <c r="M4578">
        <v>33.486682293415498</v>
      </c>
      <c r="N4578">
        <v>0.20979020979020899</v>
      </c>
      <c r="O4578">
        <v>48.2593037214885</v>
      </c>
      <c r="P4578">
        <v>13.3333333333333</v>
      </c>
    </row>
    <row r="4579" spans="1:17" hidden="1" x14ac:dyDescent="0.3">
      <c r="A4579" t="s">
        <v>9387</v>
      </c>
      <c r="B4579" t="s">
        <v>9388</v>
      </c>
      <c r="C4579" t="str">
        <f>IFERROR(VLOOKUP(Table1[[#This Row],[Ticker]],[1]!Table2[[Symbol]:[Industry]],2,FALSE),"-")</f>
        <v>-</v>
      </c>
      <c r="D4579" t="s">
        <v>257</v>
      </c>
      <c r="E4579">
        <v>6.5339210000000003</v>
      </c>
      <c r="F4579">
        <v>15.06</v>
      </c>
      <c r="G4579">
        <v>-32.059930481130898</v>
      </c>
      <c r="H4579">
        <v>-6.5971367284022397</v>
      </c>
      <c r="I4579">
        <v>-12.066079908594199</v>
      </c>
      <c r="J4579">
        <v>-7.9437635641322197</v>
      </c>
      <c r="K4579">
        <v>15.5761916049682</v>
      </c>
      <c r="L4579">
        <v>15.5108324480214</v>
      </c>
      <c r="M4579">
        <v>46.560595212923197</v>
      </c>
      <c r="N4579">
        <v>0.41542996546851202</v>
      </c>
      <c r="O4579">
        <v>64.409030544488701</v>
      </c>
      <c r="P4579">
        <v>24.462809917355301</v>
      </c>
      <c r="Q4579">
        <v>3.9573704333098002E-2</v>
      </c>
    </row>
    <row r="4580" spans="1:17" hidden="1" x14ac:dyDescent="0.3">
      <c r="A4580" t="s">
        <v>9389</v>
      </c>
      <c r="B4580" t="s">
        <v>9390</v>
      </c>
      <c r="C4580" t="str">
        <f>IFERROR(VLOOKUP(Table1[[#This Row],[Ticker]],[1]!Table2[[Symbol]:[Industry]],2,FALSE),"-")</f>
        <v>-</v>
      </c>
      <c r="D4580" t="s">
        <v>535</v>
      </c>
      <c r="E4580">
        <v>6.5274000000000001</v>
      </c>
      <c r="F4580">
        <v>13.64</v>
      </c>
      <c r="G4580">
        <v>55.042043583258803</v>
      </c>
      <c r="H4580">
        <v>-18.901197818301501</v>
      </c>
      <c r="I4580">
        <v>-0.110231473668427</v>
      </c>
      <c r="J4580">
        <v>-8.2815888108933002</v>
      </c>
      <c r="K4580">
        <v>15.6219397744183</v>
      </c>
      <c r="L4580">
        <v>13.302315115594499</v>
      </c>
      <c r="M4580">
        <v>42.556500574467201</v>
      </c>
      <c r="N4580">
        <v>0.97206245705446304</v>
      </c>
      <c r="O4580">
        <v>83.284457478005805</v>
      </c>
      <c r="P4580">
        <v>84.075573549257697</v>
      </c>
      <c r="Q4580">
        <v>4.2018583602997997E-2</v>
      </c>
    </row>
    <row r="4581" spans="1:17" hidden="1" x14ac:dyDescent="0.3">
      <c r="A4581" t="s">
        <v>9391</v>
      </c>
      <c r="B4581" t="s">
        <v>9392</v>
      </c>
      <c r="C4581" t="str">
        <f>IFERROR(VLOOKUP(Table1[[#This Row],[Ticker]],[1]!Table2[[Symbol]:[Industry]],2,FALSE),"-")</f>
        <v>-</v>
      </c>
      <c r="D4581" t="s">
        <v>6678</v>
      </c>
      <c r="E4581">
        <v>6.5272600000000001</v>
      </c>
      <c r="F4581">
        <v>19</v>
      </c>
      <c r="G4581">
        <v>-43.370770723438</v>
      </c>
      <c r="H4581">
        <v>-18.045747180334899</v>
      </c>
      <c r="I4581">
        <v>-50.917651013226603</v>
      </c>
      <c r="J4581">
        <v>-8.0841767339191808</v>
      </c>
      <c r="K4581">
        <v>21.726002609454302</v>
      </c>
      <c r="L4581">
        <v>22.703958007365198</v>
      </c>
      <c r="M4581">
        <v>41.996224982986803</v>
      </c>
      <c r="N4581">
        <v>1.59842035057729</v>
      </c>
      <c r="O4581">
        <v>135</v>
      </c>
      <c r="P4581">
        <v>11.764705882352899</v>
      </c>
    </row>
    <row r="4582" spans="1:17" hidden="1" x14ac:dyDescent="0.3">
      <c r="A4582" t="s">
        <v>9393</v>
      </c>
      <c r="B4582" t="s">
        <v>9394</v>
      </c>
      <c r="C4582" t="str">
        <f>IFERROR(VLOOKUP(Table1[[#This Row],[Ticker]],[1]!Table2[[Symbol]:[Industry]],2,FALSE),"-")</f>
        <v>-</v>
      </c>
      <c r="D4582" t="s">
        <v>138</v>
      </c>
      <c r="E4582">
        <v>6.5137472000000001</v>
      </c>
      <c r="F4582">
        <v>8.73</v>
      </c>
      <c r="G4582">
        <v>24.6636531325926</v>
      </c>
      <c r="H4582">
        <v>26.846595721738101</v>
      </c>
      <c r="I4582">
        <v>-24.284261726776101</v>
      </c>
      <c r="J4582">
        <v>8.8895074766071396</v>
      </c>
      <c r="K4582">
        <v>7.5394403653304902</v>
      </c>
      <c r="L4582">
        <v>7.3114166625972397</v>
      </c>
      <c r="M4582">
        <v>78.488049893977902</v>
      </c>
      <c r="N4582">
        <v>2.3127873747676002</v>
      </c>
      <c r="O4582">
        <v>28.407789232531499</v>
      </c>
      <c r="P4582">
        <v>123.846153846153</v>
      </c>
      <c r="Q4582">
        <v>9.3830787415747005E-2</v>
      </c>
    </row>
    <row r="4583" spans="1:17" hidden="1" x14ac:dyDescent="0.3">
      <c r="A4583" t="s">
        <v>9395</v>
      </c>
      <c r="B4583" t="s">
        <v>9396</v>
      </c>
      <c r="C4583" t="str">
        <f>IFERROR(VLOOKUP(Table1[[#This Row],[Ticker]],[1]!Table2[[Symbol]:[Industry]],2,FALSE),"-")</f>
        <v>-</v>
      </c>
      <c r="D4583" t="s">
        <v>127</v>
      </c>
      <c r="E4583">
        <v>6.4908406000000003</v>
      </c>
      <c r="F4583">
        <v>11.96</v>
      </c>
      <c r="G4583">
        <v>19.5378986054296</v>
      </c>
      <c r="H4583">
        <v>-2.89085582746833</v>
      </c>
      <c r="I4583">
        <v>-5.7756249576576204</v>
      </c>
      <c r="J4583">
        <v>22.628359994778101</v>
      </c>
      <c r="K4583">
        <v>11.2012197514323</v>
      </c>
      <c r="L4583">
        <v>10.624293477816501</v>
      </c>
      <c r="M4583">
        <v>70.9775889113521</v>
      </c>
      <c r="N4583">
        <v>1.5844812258393099</v>
      </c>
      <c r="O4583">
        <v>23.327759197324401</v>
      </c>
      <c r="P4583">
        <v>75.624082232011702</v>
      </c>
      <c r="Q4583">
        <v>5.2806916767118003E-2</v>
      </c>
    </row>
    <row r="4584" spans="1:17" hidden="1" x14ac:dyDescent="0.3">
      <c r="A4584" t="s">
        <v>9397</v>
      </c>
      <c r="B4584" t="s">
        <v>9398</v>
      </c>
      <c r="C4584" t="str">
        <f>IFERROR(VLOOKUP(Table1[[#This Row],[Ticker]],[1]!Table2[[Symbol]:[Industry]],2,FALSE),"-")</f>
        <v>-</v>
      </c>
      <c r="D4584" t="s">
        <v>21</v>
      </c>
      <c r="E4584">
        <v>6.4610527049999904</v>
      </c>
      <c r="F4584">
        <v>2.79</v>
      </c>
      <c r="G4584">
        <v>29.4891973067283</v>
      </c>
      <c r="H4584">
        <v>24.872207880477202</v>
      </c>
      <c r="I4584">
        <v>13.778263982808401</v>
      </c>
      <c r="J4584">
        <v>9.2583429511201807</v>
      </c>
      <c r="K4584">
        <v>2.3492195927324602</v>
      </c>
      <c r="L4584">
        <v>2.0216500367552599</v>
      </c>
      <c r="M4584">
        <v>99.999962557892701</v>
      </c>
      <c r="N4584">
        <v>3.3714285714285701</v>
      </c>
      <c r="O4584">
        <v>0</v>
      </c>
      <c r="P4584">
        <v>58.522727272727202</v>
      </c>
    </row>
    <row r="4585" spans="1:17" hidden="1" x14ac:dyDescent="0.3">
      <c r="A4585" t="s">
        <v>9399</v>
      </c>
      <c r="B4585" t="s">
        <v>9400</v>
      </c>
      <c r="C4585" t="str">
        <f>IFERROR(VLOOKUP(Table1[[#This Row],[Ticker]],[1]!Table2[[Symbol]:[Industry]],2,FALSE),"-")</f>
        <v>-</v>
      </c>
      <c r="D4585" t="s">
        <v>72</v>
      </c>
      <c r="E4585">
        <v>6.4543473000000002</v>
      </c>
      <c r="F4585">
        <v>5.47</v>
      </c>
      <c r="G4585">
        <v>-42.755927442339598</v>
      </c>
      <c r="H4585">
        <v>-4.9389316841834301</v>
      </c>
      <c r="I4585">
        <v>-31.067270384784699</v>
      </c>
      <c r="J4585">
        <v>0.51674069727347105</v>
      </c>
      <c r="K4585">
        <v>5.5958680202200703</v>
      </c>
      <c r="L4585">
        <v>5.8578591402301399</v>
      </c>
      <c r="M4585">
        <v>71.572568401961604</v>
      </c>
      <c r="N4585">
        <v>1.5520547242015901</v>
      </c>
      <c r="O4585">
        <v>32.723948811700097</v>
      </c>
      <c r="P4585">
        <v>11.632653061224399</v>
      </c>
      <c r="Q4585">
        <v>-3.7933120123457002E-2</v>
      </c>
    </row>
    <row r="4586" spans="1:17" hidden="1" x14ac:dyDescent="0.3">
      <c r="A4586" t="s">
        <v>9401</v>
      </c>
      <c r="B4586" t="s">
        <v>9402</v>
      </c>
      <c r="C4586" t="str">
        <f>IFERROR(VLOOKUP(Table1[[#This Row],[Ticker]],[1]!Table2[[Symbol]:[Industry]],2,FALSE),"-")</f>
        <v>-</v>
      </c>
      <c r="D4586" t="s">
        <v>1665</v>
      </c>
      <c r="E4586">
        <v>6.4157999999999999</v>
      </c>
      <c r="F4586">
        <v>12.58</v>
      </c>
      <c r="G4586">
        <v>-29.033529965998898</v>
      </c>
      <c r="H4586">
        <v>-1.94597393770455</v>
      </c>
      <c r="I4586">
        <v>-12.4660799085942</v>
      </c>
      <c r="J4586">
        <v>-0.58417673391918201</v>
      </c>
      <c r="K4586">
        <v>12.58</v>
      </c>
      <c r="L4586">
        <v>12.579999999999901</v>
      </c>
      <c r="M4586">
        <v>50</v>
      </c>
      <c r="O4586">
        <v>0</v>
      </c>
      <c r="P4586">
        <v>0</v>
      </c>
    </row>
    <row r="4587" spans="1:17" hidden="1" x14ac:dyDescent="0.3">
      <c r="A4587" t="s">
        <v>9403</v>
      </c>
      <c r="B4587" t="s">
        <v>9404</v>
      </c>
      <c r="C4587" t="str">
        <f>IFERROR(VLOOKUP(Table1[[#This Row],[Ticker]],[1]!Table2[[Symbol]:[Industry]],2,FALSE),"-")</f>
        <v>-</v>
      </c>
      <c r="D4587" t="s">
        <v>89</v>
      </c>
      <c r="E4587">
        <v>6.4083474000000002</v>
      </c>
      <c r="F4587">
        <v>27.25</v>
      </c>
      <c r="G4587">
        <v>332.83087681366197</v>
      </c>
      <c r="H4587">
        <v>-19.082828679601299</v>
      </c>
      <c r="I4587">
        <v>177.42753711268199</v>
      </c>
      <c r="J4587">
        <v>-5.0478445539883801</v>
      </c>
      <c r="K4587">
        <v>26.629886109380401</v>
      </c>
      <c r="L4587">
        <v>16.382207750201299</v>
      </c>
      <c r="M4587">
        <v>41.875414480681201</v>
      </c>
      <c r="N4587">
        <v>2.05013998918698</v>
      </c>
      <c r="O4587">
        <v>27.155963302752198</v>
      </c>
      <c r="P4587">
        <v>373.91304347826002</v>
      </c>
      <c r="Q4587">
        <v>0.146368634352674</v>
      </c>
    </row>
    <row r="4588" spans="1:17" hidden="1" x14ac:dyDescent="0.3">
      <c r="A4588" t="s">
        <v>9405</v>
      </c>
      <c r="B4588" t="s">
        <v>9406</v>
      </c>
      <c r="C4588" t="str">
        <f>IFERROR(VLOOKUP(Table1[[#This Row],[Ticker]],[1]!Table2[[Symbol]:[Industry]],2,FALSE),"-")</f>
        <v>-</v>
      </c>
      <c r="D4588" t="s">
        <v>72</v>
      </c>
      <c r="E4588">
        <v>6.39904764</v>
      </c>
      <c r="F4588">
        <v>6.23</v>
      </c>
      <c r="G4588">
        <v>1.02910051416807</v>
      </c>
      <c r="H4588">
        <v>-7.61761572874933</v>
      </c>
      <c r="I4588">
        <v>-27.934193884170899</v>
      </c>
      <c r="J4588">
        <v>9.9053337555913092</v>
      </c>
      <c r="K4588">
        <v>6.5295732153234702</v>
      </c>
      <c r="L4588">
        <v>6.5992520750983603</v>
      </c>
      <c r="M4588">
        <v>50.645425332556101</v>
      </c>
      <c r="N4588">
        <v>0.96527171545620705</v>
      </c>
      <c r="O4588">
        <v>74.959871589084997</v>
      </c>
      <c r="P4588">
        <v>40</v>
      </c>
      <c r="Q4588">
        <v>1.4393353578134E-2</v>
      </c>
    </row>
    <row r="4589" spans="1:17" hidden="1" x14ac:dyDescent="0.3">
      <c r="A4589" t="s">
        <v>9407</v>
      </c>
      <c r="B4589" t="s">
        <v>9408</v>
      </c>
      <c r="C4589" t="str">
        <f>IFERROR(VLOOKUP(Table1[[#This Row],[Ticker]],[1]!Table2[[Symbol]:[Industry]],2,FALSE),"-")</f>
        <v>-</v>
      </c>
      <c r="D4589" t="s">
        <v>51</v>
      </c>
      <c r="E4589">
        <v>6.3947390400000002</v>
      </c>
      <c r="F4589">
        <v>7.65</v>
      </c>
      <c r="G4589">
        <v>56.196494247076103</v>
      </c>
      <c r="H4589">
        <v>2.8485466102406498</v>
      </c>
      <c r="I4589">
        <v>-17.198333955916802</v>
      </c>
      <c r="J4589">
        <v>-5.5531208332980597</v>
      </c>
      <c r="K4589">
        <v>7.5257033904366404</v>
      </c>
      <c r="L4589">
        <v>6.5480971208429404</v>
      </c>
      <c r="M4589">
        <v>34.043400215635501</v>
      </c>
      <c r="N4589">
        <v>0.45157996681656698</v>
      </c>
      <c r="O4589">
        <v>21.0457516339869</v>
      </c>
      <c r="P4589">
        <v>85.230024213074998</v>
      </c>
    </row>
    <row r="4590" spans="1:17" hidden="1" x14ac:dyDescent="0.3">
      <c r="A4590" t="s">
        <v>9409</v>
      </c>
      <c r="B4590" t="s">
        <v>9410</v>
      </c>
      <c r="C4590" t="str">
        <f>IFERROR(VLOOKUP(Table1[[#This Row],[Ticker]],[1]!Table2[[Symbol]:[Industry]],2,FALSE),"-")</f>
        <v>-</v>
      </c>
      <c r="D4590" t="s">
        <v>627</v>
      </c>
      <c r="E4590">
        <v>6.3893576759999897</v>
      </c>
      <c r="F4590">
        <v>54.03</v>
      </c>
      <c r="G4590">
        <v>-55.563309677720397</v>
      </c>
      <c r="H4590">
        <v>-36.5666635928769</v>
      </c>
      <c r="I4590">
        <v>-38.995859620315798</v>
      </c>
      <c r="J4590">
        <v>-19.164193911130699</v>
      </c>
      <c r="O4590">
        <v>61.021654636313102</v>
      </c>
      <c r="P4590">
        <v>0</v>
      </c>
    </row>
    <row r="4591" spans="1:17" hidden="1" x14ac:dyDescent="0.3">
      <c r="A4591" t="s">
        <v>9411</v>
      </c>
      <c r="B4591" t="s">
        <v>9412</v>
      </c>
      <c r="C4591" t="str">
        <f>IFERROR(VLOOKUP(Table1[[#This Row],[Ticker]],[1]!Table2[[Symbol]:[Industry]],2,FALSE),"-")</f>
        <v>-</v>
      </c>
      <c r="D4591" t="s">
        <v>405</v>
      </c>
      <c r="E4591">
        <v>6.3676058099999997</v>
      </c>
      <c r="F4591">
        <v>3.55</v>
      </c>
      <c r="G4591">
        <v>-6.1961597237844099</v>
      </c>
      <c r="H4591">
        <v>12.581053089322401</v>
      </c>
      <c r="I4591">
        <v>6.2630170813722401</v>
      </c>
      <c r="J4591">
        <v>-7.4523086020510396</v>
      </c>
      <c r="K4591">
        <v>3.25204346225066</v>
      </c>
      <c r="L4591">
        <v>2.96243167065197</v>
      </c>
      <c r="M4591">
        <v>46.846117722977901</v>
      </c>
      <c r="N4591">
        <v>1.7673244696888599</v>
      </c>
      <c r="O4591">
        <v>18.873239436619698</v>
      </c>
      <c r="P4591">
        <v>79.292929292929202</v>
      </c>
      <c r="Q4591">
        <v>8.1198377504052996E-2</v>
      </c>
    </row>
    <row r="4592" spans="1:17" hidden="1" x14ac:dyDescent="0.3">
      <c r="A4592" t="s">
        <v>9413</v>
      </c>
      <c r="B4592" t="s">
        <v>9414</v>
      </c>
      <c r="C4592" t="str">
        <f>IFERROR(VLOOKUP(Table1[[#This Row],[Ticker]],[1]!Table2[[Symbol]:[Industry]],2,FALSE),"-")</f>
        <v>-</v>
      </c>
      <c r="D4592" t="s">
        <v>124</v>
      </c>
      <c r="E4592">
        <v>6.3618750000000004</v>
      </c>
      <c r="F4592">
        <v>1.39</v>
      </c>
      <c r="G4592">
        <v>72.415745396319906</v>
      </c>
      <c r="H4592">
        <v>-8.7486950261399201</v>
      </c>
      <c r="I4592">
        <v>30.832889163570599</v>
      </c>
      <c r="J4592">
        <v>5.6173736536777197</v>
      </c>
      <c r="K4592">
        <v>1.4644133524513601</v>
      </c>
      <c r="L4592">
        <v>1.3155594301559601</v>
      </c>
      <c r="M4592">
        <v>54.955384742362199</v>
      </c>
      <c r="N4592">
        <v>0.84663386855628997</v>
      </c>
      <c r="O4592">
        <v>82.733812949640296</v>
      </c>
      <c r="P4592">
        <v>113.846153846153</v>
      </c>
      <c r="Q4592">
        <v>4.0519912458592003E-2</v>
      </c>
    </row>
    <row r="4593" spans="1:17" hidden="1" x14ac:dyDescent="0.3">
      <c r="A4593" t="s">
        <v>9415</v>
      </c>
      <c r="B4593" t="s">
        <v>9416</v>
      </c>
      <c r="C4593" t="str">
        <f>IFERROR(VLOOKUP(Table1[[#This Row],[Ticker]],[1]!Table2[[Symbol]:[Industry]],2,FALSE),"-")</f>
        <v>-</v>
      </c>
      <c r="D4593" t="s">
        <v>4484</v>
      </c>
      <c r="E4593">
        <v>6.3379260000000004</v>
      </c>
      <c r="F4593">
        <v>11.5</v>
      </c>
      <c r="G4593">
        <v>18.402367469898401</v>
      </c>
      <c r="H4593">
        <v>23.500924064398401</v>
      </c>
      <c r="I4593">
        <v>33.844352661380199</v>
      </c>
      <c r="J4593">
        <v>5.3660896959209596</v>
      </c>
      <c r="K4593">
        <v>10.193954713496</v>
      </c>
      <c r="L4593">
        <v>8.5357145154995102</v>
      </c>
      <c r="M4593">
        <v>64.0774499483217</v>
      </c>
      <c r="N4593">
        <v>1.18347941449701</v>
      </c>
      <c r="O4593">
        <v>14.086956521739101</v>
      </c>
      <c r="P4593">
        <v>101.754385964912</v>
      </c>
      <c r="Q4593">
        <v>5.4020053835829002E-2</v>
      </c>
    </row>
    <row r="4594" spans="1:17" hidden="1" x14ac:dyDescent="0.3">
      <c r="A4594" t="s">
        <v>9417</v>
      </c>
      <c r="B4594" t="s">
        <v>9418</v>
      </c>
      <c r="C4594" t="str">
        <f>IFERROR(VLOOKUP(Table1[[#This Row],[Ticker]],[1]!Table2[[Symbol]:[Industry]],2,FALSE),"-")</f>
        <v>-</v>
      </c>
      <c r="D4594" t="s">
        <v>741</v>
      </c>
      <c r="E4594">
        <v>6.3247861439999999</v>
      </c>
      <c r="F4594">
        <v>96.02</v>
      </c>
      <c r="G4594">
        <v>25.8374377759365</v>
      </c>
      <c r="H4594">
        <v>-0.41763600520615402</v>
      </c>
      <c r="I4594">
        <v>0.35262529643448898</v>
      </c>
      <c r="J4594">
        <v>-0.73031452097555005</v>
      </c>
      <c r="K4594">
        <v>93.915061990127398</v>
      </c>
      <c r="L4594">
        <v>84.762576013810801</v>
      </c>
      <c r="M4594">
        <v>63.753004305415402</v>
      </c>
      <c r="N4594">
        <v>0.69943033278414601</v>
      </c>
      <c r="O4594">
        <v>4.2491147677567103</v>
      </c>
      <c r="P4594">
        <v>58.083635166282498</v>
      </c>
    </row>
    <row r="4595" spans="1:17" hidden="1" x14ac:dyDescent="0.3">
      <c r="A4595" t="s">
        <v>9419</v>
      </c>
      <c r="B4595" t="s">
        <v>9420</v>
      </c>
      <c r="C4595" t="str">
        <f>IFERROR(VLOOKUP(Table1[[#This Row],[Ticker]],[1]!Table2[[Symbol]:[Industry]],2,FALSE),"-")</f>
        <v>-</v>
      </c>
      <c r="D4595" t="s">
        <v>51</v>
      </c>
      <c r="E4595">
        <v>6.3068960000000001</v>
      </c>
      <c r="F4595">
        <v>17.32</v>
      </c>
      <c r="G4595">
        <v>31.933012784930401</v>
      </c>
      <c r="H4595">
        <v>-12.756784748515299</v>
      </c>
      <c r="I4595">
        <v>-18.335645125985501</v>
      </c>
      <c r="J4595">
        <v>-7.5740301724760997</v>
      </c>
      <c r="K4595">
        <v>17.870884277493801</v>
      </c>
      <c r="L4595">
        <v>16.296003159883401</v>
      </c>
      <c r="M4595">
        <v>35.805599193764202</v>
      </c>
      <c r="N4595">
        <v>1.9147696007499899</v>
      </c>
      <c r="O4595">
        <v>64.203233256350998</v>
      </c>
      <c r="P4595">
        <v>82.315789473684205</v>
      </c>
    </row>
    <row r="4596" spans="1:17" hidden="1" x14ac:dyDescent="0.3">
      <c r="A4596" t="s">
        <v>9421</v>
      </c>
      <c r="B4596" t="s">
        <v>9422</v>
      </c>
      <c r="C4596" t="str">
        <f>IFERROR(VLOOKUP(Table1[[#This Row],[Ticker]],[1]!Table2[[Symbol]:[Industry]],2,FALSE),"-")</f>
        <v>-</v>
      </c>
      <c r="D4596" t="s">
        <v>231</v>
      </c>
      <c r="E4596">
        <v>6.3066559499999997</v>
      </c>
      <c r="F4596">
        <v>6.6</v>
      </c>
      <c r="G4596">
        <v>-60.283529965998902</v>
      </c>
      <c r="K4596">
        <v>7.8976443621726604</v>
      </c>
      <c r="M4596">
        <v>24.8553728216223</v>
      </c>
      <c r="N4596">
        <v>1</v>
      </c>
      <c r="O4596">
        <v>45.454545454545404</v>
      </c>
      <c r="P4596">
        <v>4.7619047619047601</v>
      </c>
    </row>
    <row r="4597" spans="1:17" hidden="1" x14ac:dyDescent="0.3">
      <c r="A4597" t="s">
        <v>9423</v>
      </c>
      <c r="B4597" t="s">
        <v>9424</v>
      </c>
      <c r="C4597" t="str">
        <f>IFERROR(VLOOKUP(Table1[[#This Row],[Ticker]],[1]!Table2[[Symbol]:[Industry]],2,FALSE),"-")</f>
        <v>-</v>
      </c>
      <c r="D4597" t="s">
        <v>5712</v>
      </c>
      <c r="E4597">
        <v>6.2865520999999998</v>
      </c>
      <c r="F4597">
        <v>9.98</v>
      </c>
      <c r="G4597">
        <v>-89.113529965998893</v>
      </c>
      <c r="H4597">
        <v>-11.7924057353558</v>
      </c>
      <c r="I4597">
        <v>-58.8101659300996</v>
      </c>
      <c r="J4597">
        <v>-3.5024646716623602</v>
      </c>
      <c r="K4597">
        <v>10.949840187373599</v>
      </c>
      <c r="L4597">
        <v>15.117399371982399</v>
      </c>
      <c r="M4597">
        <v>53.445555838070497</v>
      </c>
      <c r="N4597">
        <v>0.86337362059905398</v>
      </c>
      <c r="O4597">
        <v>150.501002004008</v>
      </c>
      <c r="P4597">
        <v>30.457516339869201</v>
      </c>
      <c r="Q4597">
        <v>-3.8110828757526999E-2</v>
      </c>
    </row>
    <row r="4598" spans="1:17" hidden="1" x14ac:dyDescent="0.3">
      <c r="A4598" t="s">
        <v>9425</v>
      </c>
      <c r="B4598" t="s">
        <v>9426</v>
      </c>
      <c r="C4598" t="str">
        <f>IFERROR(VLOOKUP(Table1[[#This Row],[Ticker]],[1]!Table2[[Symbol]:[Industry]],2,FALSE),"-")</f>
        <v>-</v>
      </c>
      <c r="D4598" t="s">
        <v>535</v>
      </c>
      <c r="E4598">
        <v>6.2557109999999998</v>
      </c>
      <c r="F4598">
        <v>17.53</v>
      </c>
      <c r="G4598">
        <v>158.81540271051901</v>
      </c>
      <c r="H4598">
        <v>15.6242416076906</v>
      </c>
      <c r="I4598">
        <v>15.583591384320201</v>
      </c>
      <c r="J4598">
        <v>-5.8473346286560197</v>
      </c>
      <c r="K4598">
        <v>16.894307137759402</v>
      </c>
      <c r="L4598">
        <v>14.290947779202201</v>
      </c>
      <c r="M4598">
        <v>56.870630735981003</v>
      </c>
      <c r="N4598">
        <v>0.94243941144210597</v>
      </c>
      <c r="O4598">
        <v>18.767826583000499</v>
      </c>
      <c r="P4598">
        <v>187.84893267651799</v>
      </c>
    </row>
    <row r="4599" spans="1:17" hidden="1" x14ac:dyDescent="0.3">
      <c r="A4599" t="s">
        <v>9427</v>
      </c>
      <c r="B4599" t="s">
        <v>9428</v>
      </c>
      <c r="C4599" t="str">
        <f>IFERROR(VLOOKUP(Table1[[#This Row],[Ticker]],[1]!Table2[[Symbol]:[Industry]],2,FALSE),"-")</f>
        <v>-</v>
      </c>
      <c r="D4599" t="s">
        <v>1210</v>
      </c>
      <c r="E4599">
        <v>6.2075412400000003</v>
      </c>
      <c r="F4599">
        <v>5.35</v>
      </c>
      <c r="G4599">
        <v>141.168490236021</v>
      </c>
      <c r="H4599">
        <v>-19.1453651096984</v>
      </c>
      <c r="I4599">
        <v>18.661371071797799</v>
      </c>
      <c r="J4599">
        <v>-1.4949235463053301</v>
      </c>
      <c r="K4599">
        <v>6.13758799115186</v>
      </c>
      <c r="L4599">
        <v>4.8869622024428798</v>
      </c>
      <c r="M4599">
        <v>42.062699279351698</v>
      </c>
      <c r="N4599">
        <v>0.522815398012341</v>
      </c>
      <c r="O4599">
        <v>92.523364485981304</v>
      </c>
      <c r="P4599">
        <v>183.06878306878301</v>
      </c>
    </row>
    <row r="4600" spans="1:17" hidden="1" x14ac:dyDescent="0.3">
      <c r="A4600" t="s">
        <v>9429</v>
      </c>
      <c r="B4600" t="s">
        <v>9430</v>
      </c>
      <c r="C4600" t="str">
        <f>IFERROR(VLOOKUP(Table1[[#This Row],[Ticker]],[1]!Table2[[Symbol]:[Industry]],2,FALSE),"-")</f>
        <v>-</v>
      </c>
      <c r="D4600" t="s">
        <v>410</v>
      </c>
      <c r="E4600">
        <v>6.1783184999999996</v>
      </c>
      <c r="F4600">
        <v>4.2</v>
      </c>
      <c r="G4600">
        <v>-59.612042362693103</v>
      </c>
      <c r="H4600">
        <v>33.5378970300373</v>
      </c>
      <c r="I4600">
        <v>-48.829716272230598</v>
      </c>
      <c r="J4600">
        <v>-4.0324525959881301</v>
      </c>
      <c r="K4600">
        <v>3.7465118412506699</v>
      </c>
      <c r="L4600">
        <v>4.6864009568893499</v>
      </c>
      <c r="M4600">
        <v>65.783413395353705</v>
      </c>
      <c r="N4600">
        <v>2.2552711581837799</v>
      </c>
      <c r="O4600">
        <v>71.428571428571402</v>
      </c>
      <c r="P4600">
        <v>44.827586206896498</v>
      </c>
      <c r="Q4600">
        <v>-4.0799167377493999E-2</v>
      </c>
    </row>
    <row r="4601" spans="1:17" hidden="1" x14ac:dyDescent="0.3">
      <c r="A4601" t="s">
        <v>9431</v>
      </c>
      <c r="B4601" t="s">
        <v>9432</v>
      </c>
      <c r="C4601" t="str">
        <f>IFERROR(VLOOKUP(Table1[[#This Row],[Ticker]],[1]!Table2[[Symbol]:[Industry]],2,FALSE),"-")</f>
        <v>-</v>
      </c>
      <c r="D4601" t="s">
        <v>741</v>
      </c>
      <c r="E4601">
        <v>6.1746908559999998</v>
      </c>
      <c r="F4601">
        <v>110.96</v>
      </c>
      <c r="G4601">
        <v>50.950249433838799</v>
      </c>
      <c r="H4601">
        <v>3.57783558610496</v>
      </c>
      <c r="I4601">
        <v>4.0518241132475499</v>
      </c>
      <c r="J4601">
        <v>-0.67434805943767395</v>
      </c>
      <c r="K4601">
        <v>107.38613275634999</v>
      </c>
      <c r="L4601">
        <v>94.259647960097197</v>
      </c>
      <c r="M4601">
        <v>67.7882302660921</v>
      </c>
      <c r="N4601">
        <v>0.57813323825588503</v>
      </c>
      <c r="O4601">
        <v>2.3882480173035199</v>
      </c>
      <c r="P4601">
        <v>84.8101265822784</v>
      </c>
    </row>
    <row r="4602" spans="1:17" hidden="1" x14ac:dyDescent="0.3">
      <c r="A4602" t="s">
        <v>9433</v>
      </c>
      <c r="B4602" t="s">
        <v>9434</v>
      </c>
      <c r="C4602" t="str">
        <f>IFERROR(VLOOKUP(Table1[[#This Row],[Ticker]],[1]!Table2[[Symbol]:[Industry]],2,FALSE),"-")</f>
        <v>-</v>
      </c>
      <c r="D4602" t="s">
        <v>402</v>
      </c>
      <c r="E4602">
        <v>6.1740000000000004</v>
      </c>
      <c r="F4602">
        <v>5.88</v>
      </c>
      <c r="G4602">
        <v>177.21647003400099</v>
      </c>
      <c r="H4602">
        <v>-7.1072642602852003</v>
      </c>
      <c r="I4602">
        <v>26.541012289987201</v>
      </c>
      <c r="J4602">
        <v>-0.58417673391918201</v>
      </c>
      <c r="K4602">
        <v>5.3279990979902996</v>
      </c>
      <c r="L4602">
        <v>3.8457870681525801</v>
      </c>
      <c r="M4602">
        <v>30.664597844284401</v>
      </c>
      <c r="N4602">
        <v>3.9974210186976097E-2</v>
      </c>
      <c r="O4602">
        <v>10.5442176870748</v>
      </c>
      <c r="P4602">
        <v>206.25</v>
      </c>
    </row>
    <row r="4603" spans="1:17" hidden="1" x14ac:dyDescent="0.3">
      <c r="A4603" t="s">
        <v>9435</v>
      </c>
      <c r="B4603" t="s">
        <v>9436</v>
      </c>
      <c r="C4603" t="str">
        <f>IFERROR(VLOOKUP(Table1[[#This Row],[Ticker]],[1]!Table2[[Symbol]:[Industry]],2,FALSE),"-")</f>
        <v>-</v>
      </c>
      <c r="D4603" t="s">
        <v>741</v>
      </c>
      <c r="E4603">
        <v>6.1661835759999999</v>
      </c>
      <c r="F4603">
        <v>37.119999999999997</v>
      </c>
      <c r="G4603">
        <v>35.651474470558199</v>
      </c>
      <c r="H4603">
        <v>3.1563529476332599</v>
      </c>
      <c r="I4603">
        <v>5.9390237596672497</v>
      </c>
      <c r="J4603">
        <v>0.43980602005549402</v>
      </c>
      <c r="K4603">
        <v>36.230066188311099</v>
      </c>
      <c r="L4603">
        <v>32.177318351298801</v>
      </c>
      <c r="M4603">
        <v>46.0553371054271</v>
      </c>
      <c r="N4603">
        <v>0.41457435708125501</v>
      </c>
      <c r="O4603">
        <v>2.74784482758621</v>
      </c>
      <c r="P4603">
        <v>69.188696444849498</v>
      </c>
    </row>
    <row r="4604" spans="1:17" hidden="1" x14ac:dyDescent="0.3">
      <c r="A4604" t="s">
        <v>9437</v>
      </c>
      <c r="B4604" t="s">
        <v>9438</v>
      </c>
      <c r="C4604" t="str">
        <f>IFERROR(VLOOKUP(Table1[[#This Row],[Ticker]],[1]!Table2[[Symbol]:[Industry]],2,FALSE),"-")</f>
        <v>-</v>
      </c>
      <c r="D4604" t="s">
        <v>1665</v>
      </c>
      <c r="E4604">
        <v>6.0700200000000004</v>
      </c>
      <c r="F4604">
        <v>10.94</v>
      </c>
      <c r="G4604">
        <v>7.8876214733001699</v>
      </c>
      <c r="H4604">
        <v>2.5430422991626598</v>
      </c>
      <c r="I4604">
        <v>15.487136465674601</v>
      </c>
      <c r="J4604">
        <v>-0.217204256854969</v>
      </c>
      <c r="K4604">
        <v>10.448150883128401</v>
      </c>
      <c r="L4604">
        <v>9.6603284674107108</v>
      </c>
      <c r="M4604">
        <v>58.080962646193797</v>
      </c>
      <c r="N4604">
        <v>0.96974458555602605</v>
      </c>
      <c r="O4604">
        <v>18.372943327239401</v>
      </c>
      <c r="P4604">
        <v>61.119293078055897</v>
      </c>
      <c r="Q4604">
        <v>4.9100652785584002E-2</v>
      </c>
    </row>
    <row r="4605" spans="1:17" hidden="1" x14ac:dyDescent="0.3">
      <c r="A4605" t="s">
        <v>9439</v>
      </c>
      <c r="B4605" t="s">
        <v>9440</v>
      </c>
      <c r="C4605" t="str">
        <f>IFERROR(VLOOKUP(Table1[[#This Row],[Ticker]],[1]!Table2[[Symbol]:[Industry]],2,FALSE),"-")</f>
        <v>-</v>
      </c>
      <c r="D4605" t="s">
        <v>21</v>
      </c>
      <c r="E4605">
        <v>6.0587688000000002</v>
      </c>
      <c r="F4605">
        <v>6.36</v>
      </c>
      <c r="G4605">
        <v>15.184157108830901</v>
      </c>
      <c r="H4605">
        <v>15.0910630993324</v>
      </c>
      <c r="I4605">
        <v>45.742875315286298</v>
      </c>
      <c r="J4605">
        <v>20.721005607731399</v>
      </c>
      <c r="K4605">
        <v>5.5643190278512398</v>
      </c>
      <c r="L4605">
        <v>5.2305771096221001</v>
      </c>
      <c r="M4605">
        <v>79.996872741841699</v>
      </c>
      <c r="N4605">
        <v>2.8656099241902102</v>
      </c>
      <c r="O4605">
        <v>25.786163522012501</v>
      </c>
      <c r="P4605">
        <v>219.59798994974801</v>
      </c>
    </row>
    <row r="4606" spans="1:17" hidden="1" x14ac:dyDescent="0.3">
      <c r="A4606" t="s">
        <v>9441</v>
      </c>
      <c r="B4606" t="s">
        <v>9442</v>
      </c>
      <c r="C4606" t="str">
        <f>IFERROR(VLOOKUP(Table1[[#This Row],[Ticker]],[1]!Table2[[Symbol]:[Industry]],2,FALSE),"-")</f>
        <v>-</v>
      </c>
      <c r="D4606" t="s">
        <v>298</v>
      </c>
      <c r="E4606">
        <v>6.0462619999999996</v>
      </c>
      <c r="F4606">
        <v>3.61</v>
      </c>
      <c r="G4606">
        <v>31.410914478445498</v>
      </c>
      <c r="H4606">
        <v>11.4298222406393</v>
      </c>
      <c r="I4606">
        <v>-0.70137402624135503</v>
      </c>
      <c r="J4606">
        <v>-1.69528784503029</v>
      </c>
      <c r="K4606">
        <v>3.35500202212036</v>
      </c>
      <c r="L4606">
        <v>3.4176959212231601</v>
      </c>
      <c r="M4606">
        <v>63.167214546901903</v>
      </c>
      <c r="N4606">
        <v>1.9820465249036601</v>
      </c>
      <c r="O4606">
        <v>48.753462603878098</v>
      </c>
      <c r="P4606">
        <v>90</v>
      </c>
      <c r="Q4606">
        <v>1.3673032056030999E-2</v>
      </c>
    </row>
    <row r="4607" spans="1:17" hidden="1" x14ac:dyDescent="0.3">
      <c r="A4607" t="s">
        <v>9443</v>
      </c>
      <c r="B4607" t="s">
        <v>9444</v>
      </c>
      <c r="C4607" t="str">
        <f>IFERROR(VLOOKUP(Table1[[#This Row],[Ticker]],[1]!Table2[[Symbol]:[Industry]],2,FALSE),"-")</f>
        <v>-</v>
      </c>
      <c r="D4607" t="s">
        <v>54</v>
      </c>
      <c r="E4607">
        <v>6.0418247819999999</v>
      </c>
      <c r="F4607">
        <v>10.71</v>
      </c>
      <c r="G4607">
        <v>102.283964634433</v>
      </c>
      <c r="H4607">
        <v>16.127619135888501</v>
      </c>
      <c r="I4607">
        <v>-10.949492230869099</v>
      </c>
      <c r="J4607">
        <v>14.865558715816199</v>
      </c>
      <c r="K4607">
        <v>9.9701776602067902</v>
      </c>
      <c r="L4607">
        <v>9.4536218796671907</v>
      </c>
      <c r="M4607">
        <v>86.564629090916497</v>
      </c>
      <c r="N4607">
        <v>0.49270893759150902</v>
      </c>
      <c r="O4607">
        <v>36.5079365079364</v>
      </c>
      <c r="P4607">
        <v>185.6</v>
      </c>
      <c r="Q4607">
        <v>8.6772225287067004E-2</v>
      </c>
    </row>
    <row r="4608" spans="1:17" hidden="1" x14ac:dyDescent="0.3">
      <c r="A4608" t="s">
        <v>9445</v>
      </c>
      <c r="B4608" t="s">
        <v>9446</v>
      </c>
      <c r="C4608" t="str">
        <f>IFERROR(VLOOKUP(Table1[[#This Row],[Ticker]],[1]!Table2[[Symbol]:[Industry]],2,FALSE),"-")</f>
        <v>-</v>
      </c>
      <c r="D4608" t="s">
        <v>298</v>
      </c>
      <c r="E4608">
        <v>6.0093468909999999</v>
      </c>
      <c r="F4608">
        <v>3.39</v>
      </c>
      <c r="G4608">
        <v>-37.411908344377302</v>
      </c>
      <c r="H4608">
        <v>0.427913302651525</v>
      </c>
      <c r="I4608">
        <v>-35.9423778769915</v>
      </c>
      <c r="J4608">
        <v>-1.4462456994364099</v>
      </c>
      <c r="K4608">
        <v>3.55724272706026</v>
      </c>
      <c r="L4608">
        <v>3.7220205778650501</v>
      </c>
      <c r="M4608">
        <v>59.227121032872503</v>
      </c>
      <c r="N4608">
        <v>0.321116812400489</v>
      </c>
      <c r="O4608">
        <v>100.294985250737</v>
      </c>
      <c r="P4608">
        <v>28.409090909090899</v>
      </c>
      <c r="Q4608">
        <v>5.7890010969405999E-2</v>
      </c>
    </row>
    <row r="4609" spans="1:17" hidden="1" x14ac:dyDescent="0.3">
      <c r="A4609" t="s">
        <v>9447</v>
      </c>
      <c r="B4609" t="s">
        <v>9448</v>
      </c>
      <c r="C4609" t="str">
        <f>IFERROR(VLOOKUP(Table1[[#This Row],[Ticker]],[1]!Table2[[Symbol]:[Industry]],2,FALSE),"-")</f>
        <v>-</v>
      </c>
      <c r="D4609" t="s">
        <v>1665</v>
      </c>
      <c r="E4609">
        <v>6.0076499999999999</v>
      </c>
      <c r="F4609">
        <v>9.6999999999999993</v>
      </c>
      <c r="G4609">
        <v>-8.5366355560610696</v>
      </c>
      <c r="H4609">
        <v>-11.8558838476144</v>
      </c>
      <c r="I4609">
        <v>-37.272281458981801</v>
      </c>
      <c r="J4609">
        <v>-0.88327942584340202</v>
      </c>
      <c r="K4609">
        <v>10.716572049670001</v>
      </c>
      <c r="L4609">
        <v>10.785043240912</v>
      </c>
      <c r="M4609">
        <v>30.689608582655701</v>
      </c>
      <c r="N4609">
        <v>0.19414483821263401</v>
      </c>
      <c r="O4609">
        <v>61.443298969072103</v>
      </c>
      <c r="P4609">
        <v>29.3333333333333</v>
      </c>
      <c r="Q4609">
        <v>-0.12340107103445</v>
      </c>
    </row>
    <row r="4610" spans="1:17" hidden="1" x14ac:dyDescent="0.3">
      <c r="A4610" t="s">
        <v>9449</v>
      </c>
      <c r="B4610" t="s">
        <v>9450</v>
      </c>
      <c r="C4610" t="str">
        <f>IFERROR(VLOOKUP(Table1[[#This Row],[Ticker]],[1]!Table2[[Symbol]:[Industry]],2,FALSE),"-")</f>
        <v>-</v>
      </c>
      <c r="D4610" t="s">
        <v>46</v>
      </c>
      <c r="E4610">
        <v>5.9916159999999996</v>
      </c>
      <c r="F4610">
        <v>13.6</v>
      </c>
      <c r="G4610">
        <v>86.839485907016893</v>
      </c>
      <c r="H4610">
        <v>-6.8410788328094601</v>
      </c>
      <c r="I4610">
        <v>-6.7939742364886104</v>
      </c>
      <c r="J4610">
        <v>-0.58417673391918201</v>
      </c>
      <c r="K4610">
        <v>12.8742346413582</v>
      </c>
      <c r="L4610">
        <v>10.596274935235201</v>
      </c>
      <c r="M4610">
        <v>1.82265070363327</v>
      </c>
      <c r="N4610">
        <v>0</v>
      </c>
      <c r="O4610">
        <v>5.7352941176470598</v>
      </c>
      <c r="P4610">
        <v>140.28268551236701</v>
      </c>
    </row>
    <row r="4611" spans="1:17" hidden="1" x14ac:dyDescent="0.3">
      <c r="A4611" t="s">
        <v>9451</v>
      </c>
      <c r="B4611" t="s">
        <v>9452</v>
      </c>
      <c r="C4611" t="str">
        <f>IFERROR(VLOOKUP(Table1[[#This Row],[Ticker]],[1]!Table2[[Symbol]:[Industry]],2,FALSE),"-")</f>
        <v>-</v>
      </c>
      <c r="D4611" t="s">
        <v>5421</v>
      </c>
      <c r="E4611">
        <v>5.9675966999999996</v>
      </c>
      <c r="F4611">
        <v>19.12</v>
      </c>
      <c r="G4611">
        <v>-45.903095183390199</v>
      </c>
      <c r="H4611">
        <v>-5.4992734300903399</v>
      </c>
      <c r="I4611">
        <v>-32.799413241927603</v>
      </c>
      <c r="J4611">
        <v>-0.108238077123836</v>
      </c>
      <c r="K4611">
        <v>20.906146477836899</v>
      </c>
      <c r="L4611">
        <v>20.753112966285599</v>
      </c>
      <c r="M4611">
        <v>54.546734018250199</v>
      </c>
      <c r="N4611">
        <v>2.1083868697876502</v>
      </c>
      <c r="O4611">
        <v>45.5020920502092</v>
      </c>
      <c r="P4611">
        <v>30.690362269309599</v>
      </c>
      <c r="Q4611">
        <v>3.1910210809471998E-2</v>
      </c>
    </row>
    <row r="4612" spans="1:17" hidden="1" x14ac:dyDescent="0.3">
      <c r="A4612" t="s">
        <v>9453</v>
      </c>
      <c r="B4612" t="s">
        <v>9454</v>
      </c>
      <c r="C4612" t="str">
        <f>IFERROR(VLOOKUP(Table1[[#This Row],[Ticker]],[1]!Table2[[Symbol]:[Industry]],2,FALSE),"-")</f>
        <v>-</v>
      </c>
      <c r="D4612" t="s">
        <v>1665</v>
      </c>
      <c r="E4612">
        <v>5.9664219999999997</v>
      </c>
      <c r="F4612">
        <v>12.44</v>
      </c>
      <c r="G4612">
        <v>30.453649521180498</v>
      </c>
      <c r="H4612">
        <v>2.2416307524126902</v>
      </c>
      <c r="I4612">
        <v>-8.7994132419276294</v>
      </c>
      <c r="J4612">
        <v>-5.5497993466006204</v>
      </c>
      <c r="K4612">
        <v>12.2808076849528</v>
      </c>
      <c r="L4612">
        <v>11.4095905219892</v>
      </c>
      <c r="M4612">
        <v>67.075696083782205</v>
      </c>
      <c r="N4612">
        <v>0.17888563049853301</v>
      </c>
      <c r="O4612">
        <v>28.617363344051402</v>
      </c>
      <c r="P4612">
        <v>59.487179487179397</v>
      </c>
    </row>
    <row r="4613" spans="1:17" hidden="1" x14ac:dyDescent="0.3">
      <c r="A4613" t="s">
        <v>9455</v>
      </c>
      <c r="B4613" t="s">
        <v>9456</v>
      </c>
      <c r="C4613" t="str">
        <f>IFERROR(VLOOKUP(Table1[[#This Row],[Ticker]],[1]!Table2[[Symbol]:[Industry]],2,FALSE),"-")</f>
        <v>-</v>
      </c>
      <c r="D4613" t="s">
        <v>51</v>
      </c>
      <c r="E4613">
        <v>5.94</v>
      </c>
      <c r="F4613">
        <v>5.54</v>
      </c>
      <c r="G4613">
        <v>12.2930006462459</v>
      </c>
      <c r="H4613">
        <v>-8.9836171455605403</v>
      </c>
      <c r="I4613">
        <v>-11.921615298793901</v>
      </c>
      <c r="J4613">
        <v>-5.1219918599696097</v>
      </c>
      <c r="K4613">
        <v>5.85355452197149</v>
      </c>
      <c r="L4613">
        <v>5.4352096183046603</v>
      </c>
      <c r="M4613">
        <v>60.437900715628203</v>
      </c>
      <c r="N4613">
        <v>0.98713618308241102</v>
      </c>
      <c r="O4613">
        <v>42.057761732851901</v>
      </c>
      <c r="P4613">
        <v>50.543478260869499</v>
      </c>
      <c r="Q4613">
        <v>4.5312512078799001E-2</v>
      </c>
    </row>
    <row r="4614" spans="1:17" hidden="1" x14ac:dyDescent="0.3">
      <c r="A4614" t="s">
        <v>9457</v>
      </c>
      <c r="B4614" t="s">
        <v>9458</v>
      </c>
      <c r="C4614" t="str">
        <f>IFERROR(VLOOKUP(Table1[[#This Row],[Ticker]],[1]!Table2[[Symbol]:[Industry]],2,FALSE),"-")</f>
        <v>-</v>
      </c>
      <c r="D4614" t="s">
        <v>627</v>
      </c>
      <c r="E4614">
        <v>5.94</v>
      </c>
      <c r="F4614">
        <v>19.8</v>
      </c>
      <c r="G4614">
        <v>-91.794485391991003</v>
      </c>
      <c r="H4614">
        <v>-5.4076999250278197</v>
      </c>
      <c r="I4614">
        <v>-40.985935504262102</v>
      </c>
      <c r="J4614">
        <v>-3.9988108802606401</v>
      </c>
      <c r="K4614">
        <v>21.666235962500199</v>
      </c>
      <c r="L4614">
        <v>25.2839344883207</v>
      </c>
      <c r="M4614">
        <v>12.9879288151282</v>
      </c>
      <c r="N4614">
        <v>0.13082039911308199</v>
      </c>
      <c r="O4614">
        <v>168.53535353535301</v>
      </c>
      <c r="P4614">
        <v>48.425787106446698</v>
      </c>
    </row>
    <row r="4615" spans="1:17" hidden="1" x14ac:dyDescent="0.3">
      <c r="A4615" t="s">
        <v>9459</v>
      </c>
      <c r="B4615" t="s">
        <v>9460</v>
      </c>
      <c r="C4615" t="str">
        <f>IFERROR(VLOOKUP(Table1[[#This Row],[Ticker]],[1]!Table2[[Symbol]:[Industry]],2,FALSE),"-")</f>
        <v>-</v>
      </c>
      <c r="D4615" t="s">
        <v>522</v>
      </c>
      <c r="E4615">
        <v>5.93</v>
      </c>
      <c r="F4615">
        <v>5.86</v>
      </c>
      <c r="G4615">
        <v>45.891843168329402</v>
      </c>
      <c r="H4615">
        <v>-0.221836006670067</v>
      </c>
      <c r="I4615">
        <v>-28.149533146004298</v>
      </c>
      <c r="J4615">
        <v>-4.3362158856320603</v>
      </c>
      <c r="K4615">
        <v>6.0247931860233104</v>
      </c>
      <c r="L4615">
        <v>5.8308716896897401</v>
      </c>
      <c r="M4615">
        <v>44.820397668224103</v>
      </c>
      <c r="N4615">
        <v>1.6720663324846601</v>
      </c>
      <c r="O4615">
        <v>51.877133105802002</v>
      </c>
      <c r="P4615">
        <v>94.039735099337705</v>
      </c>
      <c r="Q4615">
        <v>0.11191826135515</v>
      </c>
    </row>
    <row r="4616" spans="1:17" hidden="1" x14ac:dyDescent="0.3">
      <c r="A4616" t="s">
        <v>9461</v>
      </c>
      <c r="B4616" t="s">
        <v>9462</v>
      </c>
      <c r="C4616" t="str">
        <f>IFERROR(VLOOKUP(Table1[[#This Row],[Ticker]],[1]!Table2[[Symbol]:[Industry]],2,FALSE),"-")</f>
        <v>-</v>
      </c>
      <c r="D4616" t="s">
        <v>627</v>
      </c>
      <c r="E4616">
        <v>5.9296201999999996</v>
      </c>
      <c r="F4616">
        <v>14.05</v>
      </c>
      <c r="G4616">
        <v>37.435664346797203</v>
      </c>
      <c r="H4616">
        <v>0.73807514205005198</v>
      </c>
      <c r="I4616">
        <v>-2.5286777176709601</v>
      </c>
      <c r="J4616">
        <v>-2.0558470797616999</v>
      </c>
      <c r="K4616">
        <v>13.7752891797291</v>
      </c>
      <c r="L4616">
        <v>12.9721946044221</v>
      </c>
      <c r="M4616">
        <v>54.341886456119703</v>
      </c>
      <c r="N4616">
        <v>2.25045657467532</v>
      </c>
      <c r="O4616">
        <v>14.234875444839799</v>
      </c>
      <c r="P4616">
        <v>75.187032418952597</v>
      </c>
    </row>
    <row r="4617" spans="1:17" hidden="1" x14ac:dyDescent="0.3">
      <c r="A4617" t="s">
        <v>9463</v>
      </c>
      <c r="B4617" t="s">
        <v>9464</v>
      </c>
      <c r="C4617" t="str">
        <f>IFERROR(VLOOKUP(Table1[[#This Row],[Ticker]],[1]!Table2[[Symbol]:[Industry]],2,FALSE),"-")</f>
        <v>-</v>
      </c>
      <c r="D4617" t="s">
        <v>1401</v>
      </c>
      <c r="E4617">
        <v>5.9042535000000003</v>
      </c>
      <c r="F4617">
        <v>11.33</v>
      </c>
      <c r="G4617">
        <v>45.274162341693298</v>
      </c>
      <c r="H4617">
        <v>-7.65038188930352</v>
      </c>
      <c r="I4617">
        <v>17.763805148876902</v>
      </c>
      <c r="J4617">
        <v>-4.2911493729306498</v>
      </c>
      <c r="K4617">
        <v>10.733760146847599</v>
      </c>
      <c r="L4617">
        <v>8.9015753123415209</v>
      </c>
      <c r="M4617">
        <v>40.483272955123397</v>
      </c>
      <c r="N4617">
        <v>1.04873194924303</v>
      </c>
      <c r="O4617">
        <v>9.79699911738747</v>
      </c>
      <c r="P4617">
        <v>126.14770459081799</v>
      </c>
      <c r="Q4617">
        <v>0.100588682308342</v>
      </c>
    </row>
    <row r="4618" spans="1:17" hidden="1" x14ac:dyDescent="0.3">
      <c r="A4618" t="s">
        <v>9465</v>
      </c>
      <c r="B4618" t="s">
        <v>9466</v>
      </c>
      <c r="C4618" t="str">
        <f>IFERROR(VLOOKUP(Table1[[#This Row],[Ticker]],[1]!Table2[[Symbol]:[Industry]],2,FALSE),"-")</f>
        <v>-</v>
      </c>
      <c r="D4618" t="s">
        <v>9467</v>
      </c>
      <c r="E4618">
        <v>5.8711320000000002</v>
      </c>
      <c r="F4618">
        <v>3.4</v>
      </c>
      <c r="G4618">
        <v>-15.7001966326656</v>
      </c>
      <c r="H4618">
        <v>-11.945973937704499</v>
      </c>
      <c r="I4618">
        <v>-29.539250640301599</v>
      </c>
      <c r="J4618">
        <v>-10.3586128241447</v>
      </c>
      <c r="K4618">
        <v>3.7022415007530398</v>
      </c>
      <c r="L4618">
        <v>3.6416406303345599</v>
      </c>
      <c r="M4618">
        <v>42.619672515414997</v>
      </c>
      <c r="N4618">
        <v>2.3909502381307699</v>
      </c>
      <c r="O4618">
        <v>49.411764705882298</v>
      </c>
      <c r="P4618">
        <v>34.387351778656097</v>
      </c>
      <c r="Q4618">
        <v>7.1274368190382006E-2</v>
      </c>
    </row>
    <row r="4619" spans="1:17" hidden="1" x14ac:dyDescent="0.3">
      <c r="A4619" t="s">
        <v>9468</v>
      </c>
      <c r="B4619" t="s">
        <v>9469</v>
      </c>
      <c r="C4619" t="str">
        <f>IFERROR(VLOOKUP(Table1[[#This Row],[Ticker]],[1]!Table2[[Symbol]:[Industry]],2,FALSE),"-")</f>
        <v>-</v>
      </c>
      <c r="D4619" t="s">
        <v>627</v>
      </c>
      <c r="E4619">
        <v>5.8039905000000003</v>
      </c>
      <c r="F4619">
        <v>23.54</v>
      </c>
      <c r="G4619">
        <v>-19.545157872975601</v>
      </c>
      <c r="H4619">
        <v>-23.6851043724871</v>
      </c>
      <c r="I4619">
        <v>-23.736339991519198</v>
      </c>
      <c r="J4619">
        <v>-14.8698910196334</v>
      </c>
      <c r="K4619">
        <v>24.603106009291601</v>
      </c>
      <c r="L4619">
        <v>25.549164054702</v>
      </c>
      <c r="M4619">
        <v>35.216933294229101</v>
      </c>
      <c r="N4619">
        <v>2.2066477653121201</v>
      </c>
      <c r="O4619">
        <v>85.938827527612503</v>
      </c>
      <c r="P4619">
        <v>56.620093147039199</v>
      </c>
      <c r="Q4619">
        <v>-8.5715122221730999E-2</v>
      </c>
    </row>
    <row r="4620" spans="1:17" hidden="1" x14ac:dyDescent="0.3">
      <c r="A4620" t="s">
        <v>9470</v>
      </c>
      <c r="B4620" t="s">
        <v>9471</v>
      </c>
      <c r="C4620" t="str">
        <f>IFERROR(VLOOKUP(Table1[[#This Row],[Ticker]],[1]!Table2[[Symbol]:[Industry]],2,FALSE),"-")</f>
        <v>-</v>
      </c>
      <c r="D4620" t="s">
        <v>357</v>
      </c>
      <c r="E4620">
        <v>5.7836204999999996</v>
      </c>
      <c r="F4620">
        <v>14.01</v>
      </c>
      <c r="G4620">
        <v>73.130972198503201</v>
      </c>
      <c r="H4620">
        <v>28.2584870288381</v>
      </c>
      <c r="I4620">
        <v>38.017271326636603</v>
      </c>
      <c r="J4620">
        <v>4.35964349079992</v>
      </c>
      <c r="K4620">
        <v>11.0638507355493</v>
      </c>
      <c r="L4620">
        <v>9.5449118692709707</v>
      </c>
      <c r="M4620">
        <v>93.480536564107695</v>
      </c>
      <c r="N4620">
        <v>0.79516849572666504</v>
      </c>
      <c r="O4620">
        <v>0</v>
      </c>
      <c r="P4620">
        <v>102.164502164502</v>
      </c>
    </row>
    <row r="4621" spans="1:17" hidden="1" x14ac:dyDescent="0.3">
      <c r="A4621" t="s">
        <v>9472</v>
      </c>
      <c r="B4621" t="s">
        <v>9473</v>
      </c>
      <c r="C4621" t="str">
        <f>IFERROR(VLOOKUP(Table1[[#This Row],[Ticker]],[1]!Table2[[Symbol]:[Industry]],2,FALSE),"-")</f>
        <v>-</v>
      </c>
      <c r="D4621" t="s">
        <v>127</v>
      </c>
      <c r="E4621">
        <v>5.7726499999999996</v>
      </c>
      <c r="F4621">
        <v>11.14</v>
      </c>
      <c r="G4621">
        <v>-1.71924425171322</v>
      </c>
      <c r="H4621">
        <v>-6.4995453662759797</v>
      </c>
      <c r="I4621">
        <v>-6.3708418133561899</v>
      </c>
      <c r="J4621">
        <v>4.9439575207698399</v>
      </c>
      <c r="K4621">
        <v>10.6481117481217</v>
      </c>
      <c r="L4621">
        <v>10.314639227583701</v>
      </c>
      <c r="M4621">
        <v>53.0373881757479</v>
      </c>
      <c r="N4621">
        <v>0.458811473455352</v>
      </c>
      <c r="O4621">
        <v>16.696588868940701</v>
      </c>
      <c r="P4621">
        <v>39.0761548064918</v>
      </c>
      <c r="Q4621">
        <v>2.2318585904383001E-2</v>
      </c>
    </row>
    <row r="4622" spans="1:17" hidden="1" x14ac:dyDescent="0.3">
      <c r="A4622" t="s">
        <v>9474</v>
      </c>
      <c r="B4622" t="s">
        <v>9475</v>
      </c>
      <c r="C4622" t="str">
        <f>IFERROR(VLOOKUP(Table1[[#This Row],[Ticker]],[1]!Table2[[Symbol]:[Industry]],2,FALSE),"-")</f>
        <v>-</v>
      </c>
      <c r="D4622" t="s">
        <v>21</v>
      </c>
      <c r="E4622">
        <v>5.742</v>
      </c>
      <c r="F4622">
        <v>27.74</v>
      </c>
      <c r="G4622">
        <v>119.532778277728</v>
      </c>
      <c r="H4622">
        <v>6.68022414536253</v>
      </c>
      <c r="I4622">
        <v>53.542298308042398</v>
      </c>
      <c r="J4622">
        <v>9.9400004298353792</v>
      </c>
      <c r="K4622">
        <v>26.338619548933099</v>
      </c>
      <c r="L4622">
        <v>24.030421816679599</v>
      </c>
      <c r="M4622">
        <v>58.664882157279401</v>
      </c>
      <c r="N4622">
        <v>1.2572031896863101</v>
      </c>
      <c r="O4622">
        <v>38.139870223503898</v>
      </c>
      <c r="P4622">
        <v>177.4</v>
      </c>
      <c r="Q4622">
        <v>0.137991418854364</v>
      </c>
    </row>
    <row r="4623" spans="1:17" hidden="1" x14ac:dyDescent="0.3">
      <c r="A4623" t="s">
        <v>9476</v>
      </c>
      <c r="B4623" t="s">
        <v>9477</v>
      </c>
      <c r="C4623" t="str">
        <f>IFERROR(VLOOKUP(Table1[[#This Row],[Ticker]],[1]!Table2[[Symbol]:[Industry]],2,FALSE),"-")</f>
        <v>-</v>
      </c>
      <c r="D4623" t="s">
        <v>89</v>
      </c>
      <c r="E4623">
        <v>5.7355103999999999</v>
      </c>
      <c r="F4623">
        <v>10.71</v>
      </c>
      <c r="G4623">
        <v>5.1769963497905298</v>
      </c>
      <c r="H4623">
        <v>-1.3096103013409199</v>
      </c>
      <c r="I4623">
        <v>3.3177038751894998</v>
      </c>
      <c r="J4623">
        <v>-4.3233071687017803</v>
      </c>
      <c r="K4623">
        <v>10.4196829324307</v>
      </c>
      <c r="L4623">
        <v>9.1740615961476202</v>
      </c>
      <c r="M4623">
        <v>46.010194995832101</v>
      </c>
      <c r="N4623">
        <v>0.64720783516465696</v>
      </c>
      <c r="O4623">
        <v>16.713352007469599</v>
      </c>
      <c r="P4623">
        <v>66.046511627906895</v>
      </c>
      <c r="Q4623">
        <v>8.3595618376411995E-2</v>
      </c>
    </row>
    <row r="4624" spans="1:17" hidden="1" x14ac:dyDescent="0.3">
      <c r="A4624" t="s">
        <v>9478</v>
      </c>
      <c r="B4624" t="s">
        <v>9479</v>
      </c>
      <c r="C4624" t="str">
        <f>IFERROR(VLOOKUP(Table1[[#This Row],[Ticker]],[1]!Table2[[Symbol]:[Industry]],2,FALSE),"-")</f>
        <v>-</v>
      </c>
      <c r="D4624" t="s">
        <v>4353</v>
      </c>
      <c r="E4624">
        <v>5.7253860999999997</v>
      </c>
      <c r="F4624">
        <v>18.43</v>
      </c>
      <c r="G4624">
        <v>11.868610706783899</v>
      </c>
      <c r="H4624">
        <v>16.253634672862901</v>
      </c>
      <c r="I4624">
        <v>-14.5383434580098</v>
      </c>
      <c r="J4624">
        <v>3.8538636119021401</v>
      </c>
      <c r="K4624">
        <v>15.655022587002501</v>
      </c>
      <c r="L4624">
        <v>14.960552623258099</v>
      </c>
      <c r="M4624">
        <v>77.821500517893298</v>
      </c>
      <c r="N4624">
        <v>1.27868378878441</v>
      </c>
      <c r="O4624">
        <v>13.130765056972299</v>
      </c>
      <c r="P4624">
        <v>81.576354679802904</v>
      </c>
      <c r="Q4624">
        <v>9.5228496264860005E-2</v>
      </c>
    </row>
    <row r="4625" spans="1:17" hidden="1" x14ac:dyDescent="0.3">
      <c r="A4625" t="s">
        <v>9480</v>
      </c>
      <c r="B4625" t="s">
        <v>9481</v>
      </c>
      <c r="C4625" t="str">
        <f>IFERROR(VLOOKUP(Table1[[#This Row],[Ticker]],[1]!Table2[[Symbol]:[Industry]],2,FALSE),"-")</f>
        <v>-</v>
      </c>
      <c r="D4625" t="s">
        <v>741</v>
      </c>
      <c r="E4625">
        <v>5.722810688</v>
      </c>
      <c r="F4625">
        <v>215.81</v>
      </c>
      <c r="G4625">
        <v>29.196545552734101</v>
      </c>
      <c r="H4625">
        <v>-1.2227472339493399</v>
      </c>
      <c r="I4625">
        <v>10.007105495185201</v>
      </c>
      <c r="J4625">
        <v>-0.92362627520358898</v>
      </c>
      <c r="K4625">
        <v>209.74108703226599</v>
      </c>
      <c r="L4625">
        <v>184.67604940298801</v>
      </c>
      <c r="M4625">
        <v>41.480968958534298</v>
      </c>
      <c r="N4625">
        <v>0.72582319489123204</v>
      </c>
      <c r="O4625">
        <v>3.19262314072563</v>
      </c>
      <c r="P4625">
        <v>66.007692307692295</v>
      </c>
    </row>
    <row r="4626" spans="1:17" hidden="1" x14ac:dyDescent="0.3">
      <c r="A4626" t="s">
        <v>9482</v>
      </c>
      <c r="B4626" t="s">
        <v>9483</v>
      </c>
      <c r="C4626" t="str">
        <f>IFERROR(VLOOKUP(Table1[[#This Row],[Ticker]],[1]!Table2[[Symbol]:[Industry]],2,FALSE),"-")</f>
        <v>-</v>
      </c>
      <c r="D4626" t="s">
        <v>72</v>
      </c>
      <c r="E4626">
        <v>5.7205979999999998</v>
      </c>
      <c r="F4626">
        <v>19</v>
      </c>
      <c r="G4626">
        <v>-32.830998320429302</v>
      </c>
      <c r="H4626">
        <v>-12.323332428270501</v>
      </c>
      <c r="I4626">
        <v>-20.2330701998564</v>
      </c>
      <c r="J4626">
        <v>0.74915659941415103</v>
      </c>
      <c r="K4626">
        <v>19.482313308667401</v>
      </c>
      <c r="L4626">
        <v>19.161030127481599</v>
      </c>
      <c r="M4626">
        <v>49.034032168945103</v>
      </c>
      <c r="N4626">
        <v>0.18941676690923301</v>
      </c>
      <c r="O4626">
        <v>36.789473684210499</v>
      </c>
      <c r="P4626">
        <v>46.153846153846096</v>
      </c>
      <c r="Q4626">
        <v>7.5188055104125004E-2</v>
      </c>
    </row>
    <row r="4627" spans="1:17" hidden="1" x14ac:dyDescent="0.3">
      <c r="A4627" t="s">
        <v>9484</v>
      </c>
      <c r="B4627" t="s">
        <v>9485</v>
      </c>
      <c r="C4627" t="str">
        <f>IFERROR(VLOOKUP(Table1[[#This Row],[Ticker]],[1]!Table2[[Symbol]:[Industry]],2,FALSE),"-")</f>
        <v>-</v>
      </c>
      <c r="D4627" t="s">
        <v>443</v>
      </c>
      <c r="E4627">
        <v>5.7172499999999999</v>
      </c>
      <c r="F4627">
        <v>11.95</v>
      </c>
      <c r="G4627">
        <v>38.568153063453998</v>
      </c>
      <c r="H4627">
        <v>19.281390247406101</v>
      </c>
      <c r="I4627">
        <v>-39.377394893303702</v>
      </c>
      <c r="J4627">
        <v>10.989897340154799</v>
      </c>
      <c r="K4627">
        <v>10.673517907317899</v>
      </c>
      <c r="L4627">
        <v>10.5077327760395</v>
      </c>
      <c r="M4627">
        <v>77.594017743600602</v>
      </c>
      <c r="N4627">
        <v>0.81688880136049202</v>
      </c>
      <c r="O4627">
        <v>75.648535564853503</v>
      </c>
      <c r="P4627">
        <v>92.431561996779294</v>
      </c>
      <c r="Q4627">
        <v>3.1624703023131001E-2</v>
      </c>
    </row>
    <row r="4628" spans="1:17" hidden="1" x14ac:dyDescent="0.3">
      <c r="A4628" t="s">
        <v>9486</v>
      </c>
      <c r="B4628" t="s">
        <v>9487</v>
      </c>
      <c r="C4628" t="str">
        <f>IFERROR(VLOOKUP(Table1[[#This Row],[Ticker]],[1]!Table2[[Symbol]:[Industry]],2,FALSE),"-")</f>
        <v>-</v>
      </c>
      <c r="D4628" t="s">
        <v>741</v>
      </c>
      <c r="E4628">
        <v>5.7107817000000001</v>
      </c>
      <c r="F4628">
        <v>43.9</v>
      </c>
      <c r="G4628">
        <v>27.0831129927492</v>
      </c>
      <c r="H4628">
        <v>4.2735382574173801</v>
      </c>
      <c r="I4628">
        <v>12.640788144982199</v>
      </c>
      <c r="J4628">
        <v>1.6698735126175399</v>
      </c>
      <c r="K4628">
        <v>40.664274682337002</v>
      </c>
      <c r="L4628">
        <v>35.962001272237202</v>
      </c>
      <c r="M4628">
        <v>46.348393818943599</v>
      </c>
      <c r="N4628">
        <v>1.3464724676405699</v>
      </c>
      <c r="O4628">
        <v>1.8223234624145901</v>
      </c>
      <c r="P4628">
        <v>62.894248608534298</v>
      </c>
    </row>
    <row r="4629" spans="1:17" hidden="1" x14ac:dyDescent="0.3">
      <c r="A4629" t="s">
        <v>9488</v>
      </c>
      <c r="B4629" t="s">
        <v>9489</v>
      </c>
      <c r="C4629" t="str">
        <f>IFERROR(VLOOKUP(Table1[[#This Row],[Ticker]],[1]!Table2[[Symbol]:[Industry]],2,FALSE),"-")</f>
        <v>-</v>
      </c>
      <c r="D4629" t="s">
        <v>538</v>
      </c>
      <c r="E4629">
        <v>5.7</v>
      </c>
      <c r="F4629">
        <v>19</v>
      </c>
      <c r="G4629">
        <v>-15.7359748079786</v>
      </c>
      <c r="H4629">
        <v>10.746790000610901</v>
      </c>
      <c r="I4629">
        <v>-29.8573842564203</v>
      </c>
      <c r="J4629">
        <v>-0.58417673391918201</v>
      </c>
      <c r="K4629">
        <v>17.7836664441799</v>
      </c>
      <c r="L4629">
        <v>18.8928306160076</v>
      </c>
      <c r="M4629">
        <v>99.966183638035901</v>
      </c>
      <c r="N4629">
        <v>0.32608695652173902</v>
      </c>
      <c r="O4629">
        <v>21.421052631578899</v>
      </c>
      <c r="P4629">
        <v>18.306351183063502</v>
      </c>
    </row>
    <row r="4630" spans="1:17" hidden="1" x14ac:dyDescent="0.3">
      <c r="A4630" t="s">
        <v>9490</v>
      </c>
      <c r="B4630" t="s">
        <v>9491</v>
      </c>
      <c r="C4630" t="str">
        <f>IFERROR(VLOOKUP(Table1[[#This Row],[Ticker]],[1]!Table2[[Symbol]:[Industry]],2,FALSE),"-")</f>
        <v>-</v>
      </c>
      <c r="D4630" t="s">
        <v>405</v>
      </c>
      <c r="E4630">
        <v>5.6861370000000004</v>
      </c>
      <c r="F4630">
        <v>18.95</v>
      </c>
      <c r="G4630">
        <v>-29.033529965998898</v>
      </c>
      <c r="H4630">
        <v>-1.94597393770455</v>
      </c>
      <c r="I4630">
        <v>-12.4660799085942</v>
      </c>
      <c r="J4630">
        <v>-0.58417673391918201</v>
      </c>
      <c r="K4630">
        <v>18.949999987976799</v>
      </c>
      <c r="L4630">
        <v>18.9494473873734</v>
      </c>
      <c r="M4630">
        <v>100</v>
      </c>
      <c r="O4630">
        <v>0</v>
      </c>
      <c r="P4630">
        <v>0</v>
      </c>
    </row>
    <row r="4631" spans="1:17" hidden="1" x14ac:dyDescent="0.3">
      <c r="A4631" t="s">
        <v>9492</v>
      </c>
      <c r="B4631" t="s">
        <v>9493</v>
      </c>
      <c r="C4631" t="str">
        <f>IFERROR(VLOOKUP(Table1[[#This Row],[Ticker]],[1]!Table2[[Symbol]:[Industry]],2,FALSE),"-")</f>
        <v>-</v>
      </c>
      <c r="D4631" t="s">
        <v>138</v>
      </c>
      <c r="E4631">
        <v>5.67</v>
      </c>
      <c r="F4631">
        <v>7.56</v>
      </c>
      <c r="G4631">
        <v>-90.402972991037203</v>
      </c>
      <c r="H4631">
        <v>-17.476700194687702</v>
      </c>
      <c r="I4631">
        <v>-51.251505009808803</v>
      </c>
      <c r="J4631">
        <v>-3.6610998108422601</v>
      </c>
      <c r="K4631">
        <v>8.0108496284420099</v>
      </c>
      <c r="L4631">
        <v>10.7286876146546</v>
      </c>
      <c r="M4631">
        <v>20.6085105591049</v>
      </c>
      <c r="N4631">
        <v>8.9418777943368097E-2</v>
      </c>
      <c r="O4631">
        <v>197.089947089947</v>
      </c>
      <c r="P4631">
        <v>19.6202531645569</v>
      </c>
    </row>
    <row r="4632" spans="1:17" hidden="1" x14ac:dyDescent="0.3">
      <c r="A4632" t="s">
        <v>9494</v>
      </c>
      <c r="B4632" t="s">
        <v>9495</v>
      </c>
      <c r="C4632" t="str">
        <f>IFERROR(VLOOKUP(Table1[[#This Row],[Ticker]],[1]!Table2[[Symbol]:[Industry]],2,FALSE),"-")</f>
        <v>-</v>
      </c>
      <c r="D4632" t="s">
        <v>138</v>
      </c>
      <c r="E4632">
        <v>5.67</v>
      </c>
      <c r="F4632">
        <v>18.899999999999999</v>
      </c>
      <c r="G4632">
        <v>137.163653132592</v>
      </c>
      <c r="H4632">
        <v>0.216188224457594</v>
      </c>
      <c r="I4632">
        <v>-51.9667201134598</v>
      </c>
      <c r="J4632">
        <v>-1.0581103832082801</v>
      </c>
      <c r="K4632">
        <v>17.965415555563201</v>
      </c>
      <c r="L4632">
        <v>16.0219217404501</v>
      </c>
      <c r="M4632">
        <v>49.750364615418597</v>
      </c>
      <c r="N4632">
        <v>0.78344172162232095</v>
      </c>
      <c r="O4632">
        <v>78.783068783068799</v>
      </c>
      <c r="P4632">
        <v>194.39252336448499</v>
      </c>
    </row>
    <row r="4633" spans="1:17" hidden="1" x14ac:dyDescent="0.3">
      <c r="A4633" t="s">
        <v>9496</v>
      </c>
      <c r="B4633" t="s">
        <v>9497</v>
      </c>
      <c r="C4633" t="str">
        <f>IFERROR(VLOOKUP(Table1[[#This Row],[Ticker]],[1]!Table2[[Symbol]:[Industry]],2,FALSE),"-")</f>
        <v>-</v>
      </c>
      <c r="D4633" t="s">
        <v>741</v>
      </c>
      <c r="E4633">
        <v>5.6472677519999896</v>
      </c>
      <c r="F4633">
        <v>21.04</v>
      </c>
      <c r="G4633">
        <v>10.9674551144617</v>
      </c>
      <c r="H4633">
        <v>4.8438413393798099</v>
      </c>
      <c r="I4633">
        <v>2.6953869770105201</v>
      </c>
      <c r="J4633">
        <v>2.1535754274641001</v>
      </c>
      <c r="K4633">
        <v>20.092084102178799</v>
      </c>
      <c r="L4633">
        <v>18.328368158004299</v>
      </c>
      <c r="M4633">
        <v>60.5497023931554</v>
      </c>
      <c r="N4633">
        <v>1.05675459014716</v>
      </c>
      <c r="O4633">
        <v>3.9448669201521001</v>
      </c>
      <c r="P4633">
        <v>61.846153846153797</v>
      </c>
    </row>
    <row r="4634" spans="1:17" hidden="1" x14ac:dyDescent="0.3">
      <c r="A4634" t="s">
        <v>9498</v>
      </c>
      <c r="B4634" t="s">
        <v>9499</v>
      </c>
      <c r="C4634" t="str">
        <f>IFERROR(VLOOKUP(Table1[[#This Row],[Ticker]],[1]!Table2[[Symbol]:[Industry]],2,FALSE),"-")</f>
        <v>-</v>
      </c>
      <c r="D4634" t="s">
        <v>723</v>
      </c>
      <c r="E4634">
        <v>5.6070000000000002</v>
      </c>
      <c r="F4634">
        <v>5</v>
      </c>
      <c r="G4634">
        <v>-27.818955067213501</v>
      </c>
      <c r="H4634">
        <v>-8.4758246839732205</v>
      </c>
      <c r="I4634">
        <v>-24.592617694183001</v>
      </c>
      <c r="J4634">
        <v>-10.9598475747063</v>
      </c>
      <c r="K4634">
        <v>5.5076234486299098</v>
      </c>
      <c r="L4634">
        <v>5.7501622084414903</v>
      </c>
      <c r="M4634">
        <v>49.709777751435503</v>
      </c>
      <c r="N4634">
        <v>1.2710349376497101</v>
      </c>
      <c r="O4634">
        <v>69.599999999999994</v>
      </c>
      <c r="P4634">
        <v>19.047619047619001</v>
      </c>
      <c r="Q4634">
        <v>-4.4656072774711002E-2</v>
      </c>
    </row>
    <row r="4635" spans="1:17" hidden="1" x14ac:dyDescent="0.3">
      <c r="A4635" t="s">
        <v>9500</v>
      </c>
      <c r="B4635" t="s">
        <v>9501</v>
      </c>
      <c r="C4635" t="str">
        <f>IFERROR(VLOOKUP(Table1[[#This Row],[Ticker]],[1]!Table2[[Symbol]:[Industry]],2,FALSE),"-")</f>
        <v>-</v>
      </c>
      <c r="D4635" t="s">
        <v>535</v>
      </c>
      <c r="E4635">
        <v>5.6031750000000002</v>
      </c>
      <c r="F4635">
        <v>143.80000000000001</v>
      </c>
      <c r="G4635">
        <v>150.18977100487399</v>
      </c>
      <c r="H4635">
        <v>3.9098819181512998</v>
      </c>
      <c r="I4635">
        <v>94.828139494605907</v>
      </c>
      <c r="J4635">
        <v>5.4308608600657804</v>
      </c>
      <c r="K4635">
        <v>137.362474475845</v>
      </c>
      <c r="L4635">
        <v>114.00325605537</v>
      </c>
      <c r="M4635">
        <v>68.696129209844997</v>
      </c>
      <c r="N4635">
        <v>2.63310804378867</v>
      </c>
      <c r="O4635">
        <v>38.769123783031901</v>
      </c>
      <c r="P4635">
        <v>204.33862433862399</v>
      </c>
      <c r="Q4635">
        <v>0.156711412121668</v>
      </c>
    </row>
    <row r="4636" spans="1:17" hidden="1" x14ac:dyDescent="0.3">
      <c r="A4636" t="s">
        <v>9502</v>
      </c>
      <c r="B4636" t="s">
        <v>9503</v>
      </c>
      <c r="C4636" t="str">
        <f>IFERROR(VLOOKUP(Table1[[#This Row],[Ticker]],[1]!Table2[[Symbol]:[Industry]],2,FALSE),"-")</f>
        <v>-</v>
      </c>
      <c r="D4636" t="s">
        <v>257</v>
      </c>
      <c r="E4636">
        <v>5.6021335040000002</v>
      </c>
      <c r="F4636">
        <v>5.44</v>
      </c>
      <c r="G4636">
        <v>-43.364238627416199</v>
      </c>
      <c r="H4636">
        <v>-1.0217595199596401</v>
      </c>
      <c r="I4636">
        <v>-7.8506952932096699</v>
      </c>
      <c r="J4636">
        <v>16.583205240329701</v>
      </c>
      <c r="K4636">
        <v>4.9926171399426398</v>
      </c>
      <c r="L4636">
        <v>4.9860800057607397</v>
      </c>
      <c r="M4636">
        <v>49.523890306311401</v>
      </c>
      <c r="N4636">
        <v>2.3346955296608498</v>
      </c>
      <c r="O4636">
        <v>26.838235294117599</v>
      </c>
      <c r="P4636">
        <v>47.027027027027003</v>
      </c>
      <c r="Q4636">
        <v>3.3377024670947997E-2</v>
      </c>
    </row>
    <row r="4637" spans="1:17" hidden="1" x14ac:dyDescent="0.3">
      <c r="A4637" t="s">
        <v>9504</v>
      </c>
      <c r="B4637" t="s">
        <v>9505</v>
      </c>
      <c r="C4637" t="str">
        <f>IFERROR(VLOOKUP(Table1[[#This Row],[Ticker]],[1]!Table2[[Symbol]:[Industry]],2,FALSE),"-")</f>
        <v>-</v>
      </c>
      <c r="D4637" t="s">
        <v>627</v>
      </c>
      <c r="E4637">
        <v>5.5706210450000002</v>
      </c>
      <c r="F4637">
        <v>1.05</v>
      </c>
      <c r="G4637">
        <v>-5.5931859894901201</v>
      </c>
      <c r="H4637">
        <v>-1.87035303188851</v>
      </c>
      <c r="I4637">
        <v>-12.2495918825592</v>
      </c>
      <c r="J4637">
        <v>1.0670674632677399</v>
      </c>
      <c r="K4637">
        <v>0.87095729667658806</v>
      </c>
      <c r="L4637">
        <v>0.71054764949087601</v>
      </c>
      <c r="M4637">
        <v>93.6507375906683</v>
      </c>
      <c r="N4637">
        <v>1</v>
      </c>
      <c r="Q4637">
        <v>2.6574399778243E-2</v>
      </c>
    </row>
    <row r="4638" spans="1:17" hidden="1" x14ac:dyDescent="0.3">
      <c r="A4638" t="s">
        <v>9506</v>
      </c>
      <c r="B4638" t="s">
        <v>9507</v>
      </c>
      <c r="C4638" t="str">
        <f>IFERROR(VLOOKUP(Table1[[#This Row],[Ticker]],[1]!Table2[[Symbol]:[Industry]],2,FALSE),"-")</f>
        <v>-</v>
      </c>
      <c r="E4638">
        <v>5.5654162349999998</v>
      </c>
      <c r="F4638">
        <v>5.55</v>
      </c>
      <c r="G4638">
        <v>-2.32120119887565</v>
      </c>
      <c r="H4638">
        <v>3.97005659664657</v>
      </c>
      <c r="I4638">
        <v>-4.6990896173321604</v>
      </c>
      <c r="J4638">
        <v>-0.58417673391918201</v>
      </c>
      <c r="K4638">
        <v>5.28961701634426</v>
      </c>
      <c r="L4638">
        <v>5.01567357604576</v>
      </c>
      <c r="M4638">
        <v>60.911853829479597</v>
      </c>
      <c r="N4638">
        <v>1.83628411155495</v>
      </c>
      <c r="O4638">
        <v>13.6936936936936</v>
      </c>
      <c r="P4638">
        <v>54.1666666666666</v>
      </c>
      <c r="Q4638">
        <v>-3.7262708271024E-2</v>
      </c>
    </row>
    <row r="4639" spans="1:17" hidden="1" x14ac:dyDescent="0.3">
      <c r="A4639" t="s">
        <v>9508</v>
      </c>
      <c r="B4639" t="s">
        <v>9509</v>
      </c>
      <c r="C4639" t="str">
        <f>IFERROR(VLOOKUP(Table1[[#This Row],[Ticker]],[1]!Table2[[Symbol]:[Industry]],2,FALSE),"-")</f>
        <v>-</v>
      </c>
      <c r="D4639" t="s">
        <v>89</v>
      </c>
      <c r="E4639">
        <v>5.5353750000000002</v>
      </c>
      <c r="F4639">
        <v>4.3499999999999996</v>
      </c>
      <c r="G4639">
        <v>-98.929723737625196</v>
      </c>
      <c r="I4639">
        <v>-25.4660799085942</v>
      </c>
      <c r="K4639">
        <v>17.265326357059401</v>
      </c>
      <c r="L4639">
        <v>64.568764294626902</v>
      </c>
      <c r="M4639">
        <v>49.458628392849597</v>
      </c>
      <c r="N4639">
        <v>1</v>
      </c>
      <c r="O4639">
        <v>232.18390804597701</v>
      </c>
      <c r="P4639">
        <v>10.126582278480999</v>
      </c>
    </row>
    <row r="4640" spans="1:17" hidden="1" x14ac:dyDescent="0.3">
      <c r="A4640" t="s">
        <v>9510</v>
      </c>
      <c r="B4640" t="s">
        <v>9511</v>
      </c>
      <c r="C4640" t="str">
        <f>IFERROR(VLOOKUP(Table1[[#This Row],[Ticker]],[1]!Table2[[Symbol]:[Industry]],2,FALSE),"-")</f>
        <v>-</v>
      </c>
      <c r="D4640" t="s">
        <v>535</v>
      </c>
      <c r="E4640">
        <v>5.4878999999999998</v>
      </c>
      <c r="F4640">
        <v>16.63</v>
      </c>
      <c r="G4640">
        <v>-38.7512281201791</v>
      </c>
      <c r="H4640">
        <v>-1.94597393770455</v>
      </c>
      <c r="I4640">
        <v>-12.4660799085942</v>
      </c>
      <c r="J4640">
        <v>-0.58417673391918201</v>
      </c>
      <c r="K4640">
        <v>16.6317794039783</v>
      </c>
      <c r="L4640">
        <v>16.709802478711399</v>
      </c>
      <c r="M4640">
        <v>2.3131596830000001E-6</v>
      </c>
      <c r="O4640">
        <v>16.295850871918201</v>
      </c>
      <c r="P4640">
        <v>0</v>
      </c>
    </row>
    <row r="4641" spans="1:17" hidden="1" x14ac:dyDescent="0.3">
      <c r="A4641" t="s">
        <v>9512</v>
      </c>
      <c r="B4641" t="s">
        <v>9513</v>
      </c>
      <c r="C4641" t="str">
        <f>IFERROR(VLOOKUP(Table1[[#This Row],[Ticker]],[1]!Table2[[Symbol]:[Industry]],2,FALSE),"-")</f>
        <v>-</v>
      </c>
      <c r="D4641" t="s">
        <v>405</v>
      </c>
      <c r="E4641">
        <v>5.4377129789999996</v>
      </c>
      <c r="F4641">
        <v>35.130000000000003</v>
      </c>
      <c r="G4641">
        <v>271.99386729427499</v>
      </c>
      <c r="H4641">
        <v>12.7829613986768</v>
      </c>
      <c r="I4641">
        <v>288.56131735167901</v>
      </c>
      <c r="J4641">
        <v>-0.58417673391918201</v>
      </c>
      <c r="K4641">
        <v>30.474290576710001</v>
      </c>
      <c r="M4641">
        <v>100</v>
      </c>
      <c r="N4641">
        <v>2.34301780693533E-2</v>
      </c>
      <c r="O4641">
        <v>0</v>
      </c>
      <c r="P4641">
        <v>301.02739726027397</v>
      </c>
    </row>
    <row r="4642" spans="1:17" hidden="1" x14ac:dyDescent="0.3">
      <c r="A4642" t="s">
        <v>9514</v>
      </c>
      <c r="B4642" t="s">
        <v>9515</v>
      </c>
      <c r="C4642" t="str">
        <f>IFERROR(VLOOKUP(Table1[[#This Row],[Ticker]],[1]!Table2[[Symbol]:[Industry]],2,FALSE),"-")</f>
        <v>-</v>
      </c>
      <c r="D4642" t="s">
        <v>741</v>
      </c>
      <c r="E4642">
        <v>5.4082145400000003</v>
      </c>
      <c r="F4642">
        <v>31.45</v>
      </c>
      <c r="G4642">
        <v>12.0611313170876</v>
      </c>
      <c r="H4642">
        <v>0.82095314562877797</v>
      </c>
      <c r="I4642">
        <v>11.3528177292009</v>
      </c>
      <c r="J4642">
        <v>-0.994271371143153</v>
      </c>
      <c r="K4642">
        <v>30.964829509723</v>
      </c>
      <c r="L4642">
        <v>27.860417146903298</v>
      </c>
      <c r="M4642">
        <v>52.608347411978002</v>
      </c>
      <c r="N4642">
        <v>1.02672025322524</v>
      </c>
      <c r="O4642">
        <v>4.1653418124006203</v>
      </c>
      <c r="P4642">
        <v>46.756882874474996</v>
      </c>
    </row>
    <row r="4643" spans="1:17" hidden="1" x14ac:dyDescent="0.3">
      <c r="A4643" t="s">
        <v>9516</v>
      </c>
      <c r="B4643" t="s">
        <v>9517</v>
      </c>
      <c r="C4643" t="str">
        <f>IFERROR(VLOOKUP(Table1[[#This Row],[Ticker]],[1]!Table2[[Symbol]:[Industry]],2,FALSE),"-")</f>
        <v>-</v>
      </c>
      <c r="D4643" t="s">
        <v>405</v>
      </c>
      <c r="E4643">
        <v>5.4080000000000004</v>
      </c>
      <c r="F4643">
        <v>12.35</v>
      </c>
      <c r="G4643">
        <v>1.9314753362279899</v>
      </c>
      <c r="H4643">
        <v>1.4810376020930299E-2</v>
      </c>
      <c r="I4643">
        <v>-41.934954837206497</v>
      </c>
      <c r="J4643">
        <v>-4.5013977243108902</v>
      </c>
      <c r="K4643">
        <v>12.7837782216156</v>
      </c>
      <c r="L4643">
        <v>13.567931208466099</v>
      </c>
      <c r="M4643">
        <v>51.641674178346001</v>
      </c>
      <c r="N4643">
        <v>0.50190416793832304</v>
      </c>
      <c r="O4643">
        <v>89.230769230769198</v>
      </c>
      <c r="P4643">
        <v>37.2222222222222</v>
      </c>
      <c r="Q4643">
        <v>7.1227147957134002E-2</v>
      </c>
    </row>
    <row r="4644" spans="1:17" hidden="1" x14ac:dyDescent="0.3">
      <c r="A4644" t="s">
        <v>9518</v>
      </c>
      <c r="B4644" t="s">
        <v>9519</v>
      </c>
      <c r="C4644" t="str">
        <f>IFERROR(VLOOKUP(Table1[[#This Row],[Ticker]],[1]!Table2[[Symbol]:[Industry]],2,FALSE),"-")</f>
        <v>-</v>
      </c>
      <c r="D4644" t="s">
        <v>72</v>
      </c>
      <c r="E4644">
        <v>5.4001999999999999</v>
      </c>
      <c r="F4644">
        <v>5.37</v>
      </c>
      <c r="G4644">
        <v>-43.1135299659989</v>
      </c>
      <c r="H4644">
        <v>1.3169819164221099</v>
      </c>
      <c r="I4644">
        <v>-15.0069147543293</v>
      </c>
      <c r="J4644">
        <v>-5.36293779586609</v>
      </c>
      <c r="K4644">
        <v>5.4052426312060797</v>
      </c>
      <c r="L4644">
        <v>5.7320046438823704</v>
      </c>
      <c r="M4644">
        <v>51.3765313823586</v>
      </c>
      <c r="N4644">
        <v>0.38338820318831601</v>
      </c>
      <c r="O4644">
        <v>45.065176908752299</v>
      </c>
      <c r="P4644">
        <v>19.3333333333333</v>
      </c>
      <c r="Q4644">
        <v>2.5266889429816999E-2</v>
      </c>
    </row>
    <row r="4645" spans="1:17" hidden="1" x14ac:dyDescent="0.3">
      <c r="A4645" t="s">
        <v>9520</v>
      </c>
      <c r="B4645" t="s">
        <v>9521</v>
      </c>
      <c r="C4645" t="str">
        <f>IFERROR(VLOOKUP(Table1[[#This Row],[Ticker]],[1]!Table2[[Symbol]:[Industry]],2,FALSE),"-")</f>
        <v>-</v>
      </c>
      <c r="D4645" t="s">
        <v>741</v>
      </c>
      <c r="E4645">
        <v>5.3691015169999998</v>
      </c>
      <c r="F4645">
        <v>122.45</v>
      </c>
      <c r="G4645">
        <v>16.653561051252701</v>
      </c>
      <c r="H4645">
        <v>2.6727882002672301</v>
      </c>
      <c r="I4645">
        <v>10.488031950026</v>
      </c>
      <c r="J4645">
        <v>0.60824404360450901</v>
      </c>
      <c r="K4645">
        <v>117.778645458912</v>
      </c>
      <c r="L4645">
        <v>105.954818959793</v>
      </c>
      <c r="M4645">
        <v>48.897049978633802</v>
      </c>
      <c r="N4645">
        <v>0.80898529512253203</v>
      </c>
      <c r="O4645">
        <v>17.272356063699402</v>
      </c>
      <c r="P4645">
        <v>47.654648498733799</v>
      </c>
    </row>
    <row r="4646" spans="1:17" hidden="1" x14ac:dyDescent="0.3">
      <c r="A4646" t="s">
        <v>9522</v>
      </c>
      <c r="B4646" t="s">
        <v>9523</v>
      </c>
      <c r="C4646" t="str">
        <f>IFERROR(VLOOKUP(Table1[[#This Row],[Ticker]],[1]!Table2[[Symbol]:[Industry]],2,FALSE),"-")</f>
        <v>-</v>
      </c>
      <c r="D4646" t="s">
        <v>124</v>
      </c>
      <c r="E4646">
        <v>5.335</v>
      </c>
      <c r="F4646">
        <v>10.8</v>
      </c>
      <c r="G4646">
        <v>114.75879509043401</v>
      </c>
      <c r="H4646">
        <v>13.07000050319</v>
      </c>
      <c r="I4646">
        <v>-35.102183060456703</v>
      </c>
      <c r="J4646">
        <v>0.63419252568719797</v>
      </c>
      <c r="K4646">
        <v>10.301206973780401</v>
      </c>
      <c r="L4646">
        <v>9.3533271891845402</v>
      </c>
      <c r="M4646">
        <v>68.820373839010401</v>
      </c>
      <c r="N4646">
        <v>0.139282183237844</v>
      </c>
      <c r="O4646">
        <v>38.425925925925903</v>
      </c>
      <c r="P4646">
        <v>145.45454545454501</v>
      </c>
      <c r="Q4646">
        <v>5.5392441073174002E-2</v>
      </c>
    </row>
    <row r="4647" spans="1:17" hidden="1" x14ac:dyDescent="0.3">
      <c r="A4647" t="s">
        <v>9524</v>
      </c>
      <c r="B4647" t="s">
        <v>9525</v>
      </c>
      <c r="C4647" t="str">
        <f>IFERROR(VLOOKUP(Table1[[#This Row],[Ticker]],[1]!Table2[[Symbol]:[Industry]],2,FALSE),"-")</f>
        <v>-</v>
      </c>
      <c r="D4647" t="s">
        <v>405</v>
      </c>
      <c r="E4647">
        <v>5.3280000000000003</v>
      </c>
      <c r="F4647">
        <v>14.5</v>
      </c>
      <c r="G4647">
        <v>-43.989541696204199</v>
      </c>
      <c r="H4647">
        <v>-5.7796321573276899</v>
      </c>
      <c r="I4647">
        <v>-31.6861356189006</v>
      </c>
      <c r="J4647">
        <v>-6.6159227656652</v>
      </c>
      <c r="K4647">
        <v>15.5226695852591</v>
      </c>
      <c r="L4647">
        <v>16.619087342196</v>
      </c>
      <c r="M4647">
        <v>40.799850338279299</v>
      </c>
      <c r="N4647">
        <v>2.0203723039175201</v>
      </c>
      <c r="O4647">
        <v>42.413793103448199</v>
      </c>
      <c r="P4647">
        <v>2.7639971651311099</v>
      </c>
      <c r="Q4647">
        <v>1.8669126124830002E-2</v>
      </c>
    </row>
    <row r="4648" spans="1:17" hidden="1" x14ac:dyDescent="0.3">
      <c r="A4648" t="s">
        <v>9526</v>
      </c>
      <c r="B4648" t="s">
        <v>9527</v>
      </c>
      <c r="C4648" t="str">
        <f>IFERROR(VLOOKUP(Table1[[#This Row],[Ticker]],[1]!Table2[[Symbol]:[Industry]],2,FALSE),"-")</f>
        <v>-</v>
      </c>
      <c r="D4648" t="s">
        <v>741</v>
      </c>
      <c r="E4648">
        <v>5.3081630099999897</v>
      </c>
      <c r="F4648">
        <v>23.51</v>
      </c>
      <c r="G4648">
        <v>15.9109829809801</v>
      </c>
      <c r="H4648">
        <v>5.32264908712615</v>
      </c>
      <c r="I4648">
        <v>10.6229253270077</v>
      </c>
      <c r="J4648">
        <v>2.0508124669447598</v>
      </c>
      <c r="K4648">
        <v>22.271942721066399</v>
      </c>
      <c r="L4648">
        <v>20.009089194671098</v>
      </c>
      <c r="M4648">
        <v>49.829539143146199</v>
      </c>
      <c r="N4648">
        <v>0.54644980915350005</v>
      </c>
      <c r="O4648">
        <v>2.93492131008079</v>
      </c>
      <c r="P4648">
        <v>47.490589711417798</v>
      </c>
    </row>
    <row r="4649" spans="1:17" hidden="1" x14ac:dyDescent="0.3">
      <c r="A4649" t="s">
        <v>9528</v>
      </c>
      <c r="B4649" t="s">
        <v>9529</v>
      </c>
      <c r="C4649" t="str">
        <f>IFERROR(VLOOKUP(Table1[[#This Row],[Ticker]],[1]!Table2[[Symbol]:[Industry]],2,FALSE),"-")</f>
        <v>-</v>
      </c>
      <c r="D4649" t="s">
        <v>357</v>
      </c>
      <c r="E4649">
        <v>5.2984679999999997</v>
      </c>
      <c r="F4649">
        <v>15.43</v>
      </c>
      <c r="G4649">
        <v>35.993208001915498</v>
      </c>
      <c r="H4649">
        <v>-7.7755703502606099</v>
      </c>
      <c r="I4649">
        <v>-19.626128043371601</v>
      </c>
      <c r="J4649">
        <v>0.10075477293012999</v>
      </c>
      <c r="K4649">
        <v>14.9764585095069</v>
      </c>
      <c r="L4649">
        <v>12.3781802897243</v>
      </c>
      <c r="M4649">
        <v>33.826169229264103</v>
      </c>
      <c r="N4649">
        <v>3.5506693989417899</v>
      </c>
      <c r="O4649">
        <v>23.655217109526799</v>
      </c>
      <c r="P4649">
        <v>103.026315789473</v>
      </c>
    </row>
    <row r="4650" spans="1:17" hidden="1" x14ac:dyDescent="0.3">
      <c r="A4650" t="s">
        <v>9530</v>
      </c>
      <c r="B4650" t="s">
        <v>9531</v>
      </c>
      <c r="C4650" t="str">
        <f>IFERROR(VLOOKUP(Table1[[#This Row],[Ticker]],[1]!Table2[[Symbol]:[Industry]],2,FALSE),"-")</f>
        <v>-</v>
      </c>
      <c r="E4650">
        <v>5.2962227999999998</v>
      </c>
      <c r="F4650">
        <v>8.02</v>
      </c>
      <c r="G4650">
        <v>117.735700803231</v>
      </c>
      <c r="H4650">
        <v>8.59456660283597</v>
      </c>
      <c r="I4650">
        <v>33.352101909587503</v>
      </c>
      <c r="J4650">
        <v>-0.70627685601930101</v>
      </c>
      <c r="K4650">
        <v>7.9896825408926997</v>
      </c>
      <c r="L4650">
        <v>6.27668059538947</v>
      </c>
      <c r="M4650">
        <v>45.0146997605436</v>
      </c>
      <c r="N4650">
        <v>0.30650162351759402</v>
      </c>
      <c r="O4650">
        <v>14.588528678304201</v>
      </c>
      <c r="P4650">
        <v>167.333333333333</v>
      </c>
      <c r="Q4650">
        <v>8.7231772196784005E-2</v>
      </c>
    </row>
    <row r="4651" spans="1:17" hidden="1" x14ac:dyDescent="0.3">
      <c r="A4651" t="s">
        <v>9532</v>
      </c>
      <c r="B4651" t="s">
        <v>9533</v>
      </c>
      <c r="C4651" t="str">
        <f>IFERROR(VLOOKUP(Table1[[#This Row],[Ticker]],[1]!Table2[[Symbol]:[Industry]],2,FALSE),"-")</f>
        <v>-</v>
      </c>
      <c r="D4651" t="s">
        <v>535</v>
      </c>
      <c r="E4651">
        <v>5.2830000000000004</v>
      </c>
      <c r="F4651">
        <v>17</v>
      </c>
      <c r="G4651">
        <v>13.225884259942401</v>
      </c>
      <c r="H4651">
        <v>-11.8081160373864</v>
      </c>
      <c r="I4651">
        <v>-4.1858251315242203</v>
      </c>
      <c r="J4651">
        <v>-5.2926969132913699</v>
      </c>
      <c r="K4651">
        <v>17.0199319416554</v>
      </c>
      <c r="L4651">
        <v>15.485422522216901</v>
      </c>
      <c r="M4651">
        <v>52.710923207251703</v>
      </c>
      <c r="N4651">
        <v>0.15826726252722101</v>
      </c>
      <c r="O4651">
        <v>16.176470588235301</v>
      </c>
      <c r="P4651">
        <v>66.340508806262207</v>
      </c>
      <c r="Q4651">
        <v>2.3531934332477002E-2</v>
      </c>
    </row>
    <row r="4652" spans="1:17" hidden="1" x14ac:dyDescent="0.3">
      <c r="A4652" t="s">
        <v>9534</v>
      </c>
      <c r="B4652" t="s">
        <v>9535</v>
      </c>
      <c r="C4652" t="str">
        <f>IFERROR(VLOOKUP(Table1[[#This Row],[Ticker]],[1]!Table2[[Symbol]:[Industry]],2,FALSE),"-")</f>
        <v>-</v>
      </c>
      <c r="D4652" t="s">
        <v>410</v>
      </c>
      <c r="E4652">
        <v>5.2771920000000003</v>
      </c>
      <c r="F4652">
        <v>10.49</v>
      </c>
      <c r="G4652">
        <v>74.655790422350506</v>
      </c>
      <c r="H4652">
        <v>0.29574146190557998</v>
      </c>
      <c r="I4652">
        <v>-51.121050668828197</v>
      </c>
      <c r="J4652">
        <v>9.9532310637625798</v>
      </c>
      <c r="K4652">
        <v>12.738631411113399</v>
      </c>
      <c r="L4652">
        <v>13.5057941798482</v>
      </c>
      <c r="M4652">
        <v>58.020559806614898</v>
      </c>
      <c r="N4652">
        <v>0.583072100313479</v>
      </c>
      <c r="O4652">
        <v>91.801715919923694</v>
      </c>
      <c r="P4652">
        <v>103.689320388349</v>
      </c>
    </row>
    <row r="4653" spans="1:17" hidden="1" x14ac:dyDescent="0.3">
      <c r="A4653" t="s">
        <v>9536</v>
      </c>
      <c r="B4653" t="s">
        <v>9537</v>
      </c>
      <c r="C4653" t="str">
        <f>IFERROR(VLOOKUP(Table1[[#This Row],[Ticker]],[1]!Table2[[Symbol]:[Industry]],2,FALSE),"-")</f>
        <v>-</v>
      </c>
      <c r="D4653" t="s">
        <v>1210</v>
      </c>
      <c r="E4653">
        <v>5.2320000000000002</v>
      </c>
      <c r="F4653">
        <v>1.48</v>
      </c>
      <c r="G4653">
        <v>-9.6786912563215193</v>
      </c>
      <c r="H4653">
        <v>-8.9523433644561496</v>
      </c>
      <c r="I4653">
        <v>-41.3122337547481</v>
      </c>
      <c r="J4653">
        <v>-3.8954350120648802</v>
      </c>
      <c r="K4653">
        <v>1.6121640688474199</v>
      </c>
      <c r="L4653">
        <v>1.6684151460771699</v>
      </c>
      <c r="M4653">
        <v>41.901923538726201</v>
      </c>
      <c r="N4653">
        <v>1.29401482348858</v>
      </c>
      <c r="O4653">
        <v>52.702702702702602</v>
      </c>
      <c r="P4653">
        <v>27.586206896551701</v>
      </c>
      <c r="Q4653">
        <v>-3.7388738776055003E-2</v>
      </c>
    </row>
    <row r="4654" spans="1:17" hidden="1" x14ac:dyDescent="0.3">
      <c r="A4654" t="s">
        <v>9538</v>
      </c>
      <c r="B4654" t="s">
        <v>9539</v>
      </c>
      <c r="C4654" t="str">
        <f>IFERROR(VLOOKUP(Table1[[#This Row],[Ticker]],[1]!Table2[[Symbol]:[Industry]],2,FALSE),"-")</f>
        <v>-</v>
      </c>
      <c r="D4654" t="s">
        <v>54</v>
      </c>
      <c r="E4654">
        <v>5.2038000000000002</v>
      </c>
      <c r="F4654">
        <v>24.72</v>
      </c>
      <c r="G4654">
        <v>-46.080509831770698</v>
      </c>
      <c r="H4654">
        <v>-14.2691310486502</v>
      </c>
      <c r="I4654">
        <v>-46.721399057530398</v>
      </c>
      <c r="J4654">
        <v>-10.285096979317901</v>
      </c>
      <c r="K4654">
        <v>27.176028706929198</v>
      </c>
      <c r="L4654">
        <v>28.695418860543899</v>
      </c>
      <c r="M4654">
        <v>22.140271599040499</v>
      </c>
      <c r="N4654">
        <v>0.56363636363636305</v>
      </c>
      <c r="O4654">
        <v>77.346278317152098</v>
      </c>
      <c r="P4654">
        <v>4.96815286624203</v>
      </c>
    </row>
    <row r="4655" spans="1:17" hidden="1" x14ac:dyDescent="0.3">
      <c r="A4655" t="s">
        <v>9540</v>
      </c>
      <c r="B4655" t="s">
        <v>9541</v>
      </c>
      <c r="C4655" t="str">
        <f>IFERROR(VLOOKUP(Table1[[#This Row],[Ticker]],[1]!Table2[[Symbol]:[Industry]],2,FALSE),"-")</f>
        <v>-</v>
      </c>
      <c r="D4655" t="s">
        <v>46</v>
      </c>
      <c r="E4655">
        <v>5.1780299999999997</v>
      </c>
      <c r="F4655">
        <v>2.19</v>
      </c>
      <c r="G4655">
        <v>9.5740649707098999</v>
      </c>
      <c r="H4655">
        <v>32.556950038903601</v>
      </c>
      <c r="I4655">
        <v>-4.0502383244358704</v>
      </c>
      <c r="J4655">
        <v>-6.7066257135110297</v>
      </c>
      <c r="K4655">
        <v>1.9475269319844499</v>
      </c>
      <c r="L4655">
        <v>1.7108794252682</v>
      </c>
      <c r="M4655">
        <v>51.528435647072698</v>
      </c>
      <c r="N4655">
        <v>1.04541215383153</v>
      </c>
      <c r="O4655">
        <v>11.8721461187214</v>
      </c>
      <c r="P4655">
        <v>92.105263157894697</v>
      </c>
      <c r="Q4655">
        <v>3.9852429148087003E-2</v>
      </c>
    </row>
    <row r="4656" spans="1:17" hidden="1" x14ac:dyDescent="0.3">
      <c r="A4656" t="s">
        <v>9542</v>
      </c>
      <c r="B4656" t="s">
        <v>9543</v>
      </c>
      <c r="C4656" t="str">
        <f>IFERROR(VLOOKUP(Table1[[#This Row],[Ticker]],[1]!Table2[[Symbol]:[Industry]],2,FALSE),"-")</f>
        <v>-</v>
      </c>
      <c r="D4656" t="s">
        <v>535</v>
      </c>
      <c r="E4656">
        <v>5.1479999999999997</v>
      </c>
      <c r="F4656">
        <v>25.08</v>
      </c>
      <c r="G4656">
        <v>26.2605876810598</v>
      </c>
      <c r="H4656">
        <v>6.4729172327266404</v>
      </c>
      <c r="I4656">
        <v>-6.9105243530387499</v>
      </c>
      <c r="J4656">
        <v>-16.694758240115501</v>
      </c>
      <c r="K4656">
        <v>24.5290794848557</v>
      </c>
      <c r="L4656">
        <v>22.115090526268101</v>
      </c>
      <c r="M4656">
        <v>44.875453787735502</v>
      </c>
      <c r="N4656">
        <v>1.9109759857624</v>
      </c>
      <c r="O4656">
        <v>25.478468899521499</v>
      </c>
      <c r="P4656">
        <v>59.238095238095198</v>
      </c>
      <c r="Q4656">
        <v>0.14702844508355201</v>
      </c>
    </row>
    <row r="4657" spans="1:17" hidden="1" x14ac:dyDescent="0.3">
      <c r="A4657" t="s">
        <v>9544</v>
      </c>
      <c r="B4657" t="s">
        <v>9545</v>
      </c>
      <c r="C4657" t="str">
        <f>IFERROR(VLOOKUP(Table1[[#This Row],[Ticker]],[1]!Table2[[Symbol]:[Industry]],2,FALSE),"-")</f>
        <v>-</v>
      </c>
      <c r="D4657" t="s">
        <v>231</v>
      </c>
      <c r="E4657">
        <v>5.1471</v>
      </c>
      <c r="F4657">
        <v>3.31</v>
      </c>
      <c r="G4657">
        <v>10.042100286101901</v>
      </c>
      <c r="H4657">
        <v>-4.71520470693532</v>
      </c>
      <c r="I4657">
        <v>11.5039575445892</v>
      </c>
      <c r="J4657">
        <v>0.37428971975494701</v>
      </c>
      <c r="K4657">
        <v>2.9398688416720402</v>
      </c>
      <c r="L4657">
        <v>2.8539227140268499</v>
      </c>
      <c r="M4657">
        <v>12.1935724247524</v>
      </c>
      <c r="N4657">
        <v>0.54947100416702899</v>
      </c>
      <c r="O4657">
        <v>8.7613293051359502</v>
      </c>
      <c r="P4657">
        <v>69.743589743589695</v>
      </c>
      <c r="Q4657">
        <v>7.5929449608436006E-2</v>
      </c>
    </row>
    <row r="4658" spans="1:17" hidden="1" x14ac:dyDescent="0.3">
      <c r="A4658" t="s">
        <v>9546</v>
      </c>
      <c r="B4658" t="s">
        <v>9547</v>
      </c>
      <c r="C4658" t="str">
        <f>IFERROR(VLOOKUP(Table1[[#This Row],[Ticker]],[1]!Table2[[Symbol]:[Industry]],2,FALSE),"-")</f>
        <v>-</v>
      </c>
      <c r="D4658" t="s">
        <v>535</v>
      </c>
      <c r="E4658">
        <v>5.1172599999999999</v>
      </c>
      <c r="F4658">
        <v>16.55</v>
      </c>
      <c r="G4658">
        <v>-29.033529965998898</v>
      </c>
      <c r="H4658">
        <v>-1.94597393770455</v>
      </c>
      <c r="I4658">
        <v>-12.4660799085942</v>
      </c>
      <c r="J4658">
        <v>-0.58417673391918201</v>
      </c>
      <c r="K4658">
        <v>16.549999999999901</v>
      </c>
      <c r="L4658">
        <v>16.55</v>
      </c>
      <c r="M4658">
        <v>100</v>
      </c>
      <c r="O4658">
        <v>0</v>
      </c>
      <c r="P4658">
        <v>0</v>
      </c>
    </row>
    <row r="4659" spans="1:17" hidden="1" x14ac:dyDescent="0.3">
      <c r="A4659" t="s">
        <v>9548</v>
      </c>
      <c r="B4659" t="s">
        <v>9549</v>
      </c>
      <c r="C4659" t="str">
        <f>IFERROR(VLOOKUP(Table1[[#This Row],[Ticker]],[1]!Table2[[Symbol]:[Industry]],2,FALSE),"-")</f>
        <v>-</v>
      </c>
      <c r="D4659" t="s">
        <v>298</v>
      </c>
      <c r="E4659">
        <v>5.1064352749999999</v>
      </c>
      <c r="F4659">
        <v>175.05</v>
      </c>
      <c r="G4659">
        <v>18.501236152837901</v>
      </c>
      <c r="H4659">
        <v>-1.94597393770455</v>
      </c>
      <c r="I4659">
        <v>28.0798855671182</v>
      </c>
      <c r="J4659">
        <v>-0.58417673391918201</v>
      </c>
      <c r="K4659">
        <v>171.713407177459</v>
      </c>
      <c r="L4659">
        <v>147.91292188709701</v>
      </c>
      <c r="M4659">
        <v>99.999999999866205</v>
      </c>
      <c r="N4659">
        <v>0</v>
      </c>
      <c r="O4659">
        <v>0</v>
      </c>
      <c r="P4659">
        <v>47.534766118836899</v>
      </c>
    </row>
    <row r="4660" spans="1:17" hidden="1" x14ac:dyDescent="0.3">
      <c r="A4660" t="s">
        <v>9550</v>
      </c>
      <c r="B4660" t="s">
        <v>9551</v>
      </c>
      <c r="C4660" t="str">
        <f>IFERROR(VLOOKUP(Table1[[#This Row],[Ticker]],[1]!Table2[[Symbol]:[Industry]],2,FALSE),"-")</f>
        <v>-</v>
      </c>
      <c r="D4660" t="s">
        <v>252</v>
      </c>
      <c r="E4660">
        <v>5.0848666820000004</v>
      </c>
      <c r="F4660">
        <v>6.14</v>
      </c>
      <c r="G4660">
        <v>33.831191519412101</v>
      </c>
      <c r="H4660">
        <v>-33.368479245560103</v>
      </c>
      <c r="I4660">
        <v>-37.404955214217701</v>
      </c>
      <c r="J4660">
        <v>-18.812024835184999</v>
      </c>
      <c r="K4660">
        <v>8.5822683028758195</v>
      </c>
      <c r="L4660">
        <v>8.1992884743449697</v>
      </c>
      <c r="M4660">
        <v>15.6130004366407</v>
      </c>
      <c r="N4660">
        <v>0.24519520315674201</v>
      </c>
      <c r="O4660">
        <v>141.20521172638399</v>
      </c>
      <c r="P4660">
        <v>104.666666666666</v>
      </c>
      <c r="Q4660">
        <v>7.3777401431489004E-2</v>
      </c>
    </row>
    <row r="4661" spans="1:17" hidden="1" x14ac:dyDescent="0.3">
      <c r="A4661" t="s">
        <v>9552</v>
      </c>
      <c r="B4661" t="s">
        <v>9553</v>
      </c>
      <c r="C4661" t="str">
        <f>IFERROR(VLOOKUP(Table1[[#This Row],[Ticker]],[1]!Table2[[Symbol]:[Industry]],2,FALSE),"-")</f>
        <v>-</v>
      </c>
      <c r="D4661" t="s">
        <v>535</v>
      </c>
      <c r="E4661">
        <v>5.0759999999999996</v>
      </c>
      <c r="F4661">
        <v>8.4</v>
      </c>
      <c r="G4661">
        <v>5.3664700340010603</v>
      </c>
      <c r="H4661">
        <v>11.567539575808899</v>
      </c>
      <c r="I4661">
        <v>25.0134618262665</v>
      </c>
      <c r="J4661">
        <v>-6.3080824578249004</v>
      </c>
      <c r="K4661">
        <v>7.9042539634416702</v>
      </c>
      <c r="L4661">
        <v>6.5687011980373802</v>
      </c>
      <c r="M4661">
        <v>40.242388636970702</v>
      </c>
      <c r="N4661">
        <v>0.88133636692242601</v>
      </c>
      <c r="O4661">
        <v>19.523809523809401</v>
      </c>
      <c r="P4661">
        <v>84.210526315789494</v>
      </c>
      <c r="Q4661">
        <v>5.160899992305E-2</v>
      </c>
    </row>
    <row r="4662" spans="1:17" hidden="1" x14ac:dyDescent="0.3">
      <c r="A4662" t="s">
        <v>9554</v>
      </c>
      <c r="B4662" t="s">
        <v>9555</v>
      </c>
      <c r="C4662" t="str">
        <f>IFERROR(VLOOKUP(Table1[[#This Row],[Ticker]],[1]!Table2[[Symbol]:[Industry]],2,FALSE),"-")</f>
        <v>-</v>
      </c>
      <c r="D4662" t="s">
        <v>127</v>
      </c>
      <c r="E4662">
        <v>5.0652321599999999</v>
      </c>
      <c r="F4662">
        <v>0.3</v>
      </c>
      <c r="G4662">
        <v>-5.5931859894901201</v>
      </c>
      <c r="H4662">
        <v>-1.87035303188851</v>
      </c>
      <c r="I4662">
        <v>-12.2495918825592</v>
      </c>
      <c r="J4662">
        <v>1.0670674632677399</v>
      </c>
      <c r="K4662">
        <v>0.38104149371468099</v>
      </c>
      <c r="L4662">
        <v>0.316837459592406</v>
      </c>
      <c r="M4662">
        <v>38.332852816306797</v>
      </c>
      <c r="N4662">
        <v>1</v>
      </c>
      <c r="Q4662">
        <v>5.2048647419290002E-2</v>
      </c>
    </row>
    <row r="4663" spans="1:17" hidden="1" x14ac:dyDescent="0.3">
      <c r="A4663" t="s">
        <v>9556</v>
      </c>
      <c r="B4663" t="s">
        <v>9557</v>
      </c>
      <c r="C4663" t="str">
        <f>IFERROR(VLOOKUP(Table1[[#This Row],[Ticker]],[1]!Table2[[Symbol]:[Industry]],2,FALSE),"-")</f>
        <v>-</v>
      </c>
      <c r="D4663" t="s">
        <v>138</v>
      </c>
      <c r="E4663">
        <v>5.055555</v>
      </c>
      <c r="F4663">
        <v>4.8499999999999996</v>
      </c>
      <c r="G4663">
        <v>-5.5931859894901201</v>
      </c>
      <c r="H4663">
        <v>-1.87035303188851</v>
      </c>
      <c r="I4663">
        <v>-12.2495918825592</v>
      </c>
      <c r="J4663">
        <v>1.0670674632677399</v>
      </c>
      <c r="K4663">
        <v>5.1230840222052203</v>
      </c>
      <c r="M4663">
        <v>99.999956885964906</v>
      </c>
      <c r="N4663">
        <v>1</v>
      </c>
    </row>
    <row r="4664" spans="1:17" hidden="1" x14ac:dyDescent="0.3">
      <c r="A4664" t="s">
        <v>9558</v>
      </c>
      <c r="B4664" t="s">
        <v>9559</v>
      </c>
      <c r="C4664" t="str">
        <f>IFERROR(VLOOKUP(Table1[[#This Row],[Ticker]],[1]!Table2[[Symbol]:[Industry]],2,FALSE),"-")</f>
        <v>-</v>
      </c>
      <c r="E4664">
        <v>5.0401680000000004</v>
      </c>
      <c r="F4664">
        <v>0.54</v>
      </c>
      <c r="G4664">
        <v>-41.936755772450503</v>
      </c>
      <c r="H4664">
        <v>-13.612640604371199</v>
      </c>
      <c r="I4664">
        <v>-34.205210343376798</v>
      </c>
      <c r="J4664">
        <v>-4.2205403702828201</v>
      </c>
      <c r="K4664">
        <v>0.57455479990243497</v>
      </c>
      <c r="L4664">
        <v>0.65115031130455003</v>
      </c>
      <c r="M4664">
        <v>52.533466303265001</v>
      </c>
      <c r="N4664">
        <v>0.221806121443685</v>
      </c>
      <c r="O4664">
        <v>77.7777777777777</v>
      </c>
      <c r="P4664">
        <v>5.8823529411764701</v>
      </c>
      <c r="Q4664">
        <v>-1.1803041519724E-2</v>
      </c>
    </row>
    <row r="4665" spans="1:17" hidden="1" x14ac:dyDescent="0.3">
      <c r="A4665" t="s">
        <v>9560</v>
      </c>
      <c r="B4665" t="s">
        <v>9561</v>
      </c>
      <c r="C4665" t="str">
        <f>IFERROR(VLOOKUP(Table1[[#This Row],[Ticker]],[1]!Table2[[Symbol]:[Industry]],2,FALSE),"-")</f>
        <v>-</v>
      </c>
      <c r="D4665" t="s">
        <v>627</v>
      </c>
      <c r="E4665">
        <v>4.9969575600000002</v>
      </c>
      <c r="F4665">
        <v>14.85</v>
      </c>
      <c r="G4665">
        <v>-8.2035869228744396</v>
      </c>
      <c r="H4665">
        <v>-25.314394990336101</v>
      </c>
      <c r="I4665">
        <v>-65.811980002844905</v>
      </c>
      <c r="J4665">
        <v>0.80858092624795597</v>
      </c>
      <c r="K4665">
        <v>15.921477382302401</v>
      </c>
      <c r="L4665">
        <v>15.9589779480565</v>
      </c>
      <c r="M4665">
        <v>25.878352463447499</v>
      </c>
      <c r="N4665">
        <v>0.84405101275318795</v>
      </c>
      <c r="O4665">
        <v>118.58585858585801</v>
      </c>
      <c r="P4665">
        <v>60.0215517241379</v>
      </c>
      <c r="Q4665">
        <v>0.110925629464772</v>
      </c>
    </row>
    <row r="4666" spans="1:17" hidden="1" x14ac:dyDescent="0.3">
      <c r="A4666" t="s">
        <v>9562</v>
      </c>
      <c r="B4666" t="s">
        <v>9563</v>
      </c>
      <c r="C4666" t="str">
        <f>IFERROR(VLOOKUP(Table1[[#This Row],[Ticker]],[1]!Table2[[Symbol]:[Industry]],2,FALSE),"-")</f>
        <v>-</v>
      </c>
      <c r="D4666" t="s">
        <v>7287</v>
      </c>
      <c r="E4666">
        <v>4.9836875139999997</v>
      </c>
      <c r="F4666">
        <v>5.07</v>
      </c>
      <c r="G4666">
        <v>-67.949192616601295</v>
      </c>
      <c r="H4666">
        <v>-6.7674025091331202</v>
      </c>
      <c r="I4666">
        <v>-35.414408176071397</v>
      </c>
      <c r="J4666">
        <v>4.3370831086004999</v>
      </c>
      <c r="K4666">
        <v>5.1710614730095701</v>
      </c>
      <c r="L4666">
        <v>5.97283763221595</v>
      </c>
      <c r="M4666">
        <v>59.5888225671901</v>
      </c>
      <c r="N4666">
        <v>1.5584415584415501</v>
      </c>
      <c r="O4666">
        <v>63.708086785009797</v>
      </c>
      <c r="P4666">
        <v>33.421052631578902</v>
      </c>
    </row>
    <row r="4667" spans="1:17" hidden="1" x14ac:dyDescent="0.3">
      <c r="A4667" t="s">
        <v>9564</v>
      </c>
      <c r="B4667" t="s">
        <v>9565</v>
      </c>
      <c r="C4667" t="str">
        <f>IFERROR(VLOOKUP(Table1[[#This Row],[Ticker]],[1]!Table2[[Symbol]:[Industry]],2,FALSE),"-")</f>
        <v>-</v>
      </c>
      <c r="D4667" t="s">
        <v>357</v>
      </c>
      <c r="E4667">
        <v>4.9749999999999996</v>
      </c>
      <c r="F4667">
        <v>9.9499999999999993</v>
      </c>
      <c r="G4667">
        <v>-24.075724058825902</v>
      </c>
      <c r="H4667">
        <v>-1.94597393770455</v>
      </c>
      <c r="I4667">
        <v>-7.5082740014212996</v>
      </c>
      <c r="J4667">
        <v>-0.58417673391918201</v>
      </c>
      <c r="K4667">
        <v>9.8624250009616006</v>
      </c>
      <c r="L4667">
        <v>9.76318845967889</v>
      </c>
      <c r="M4667">
        <v>100</v>
      </c>
      <c r="N4667">
        <v>0</v>
      </c>
      <c r="O4667">
        <v>0</v>
      </c>
      <c r="P4667">
        <v>10.432852386237499</v>
      </c>
    </row>
    <row r="4668" spans="1:17" hidden="1" x14ac:dyDescent="0.3">
      <c r="A4668" t="s">
        <v>9566</v>
      </c>
      <c r="B4668" t="s">
        <v>9567</v>
      </c>
      <c r="C4668" t="str">
        <f>IFERROR(VLOOKUP(Table1[[#This Row],[Ticker]],[1]!Table2[[Symbol]:[Industry]],2,FALSE),"-")</f>
        <v>-</v>
      </c>
      <c r="D4668" t="s">
        <v>21</v>
      </c>
      <c r="E4668">
        <v>4.9636089999999999</v>
      </c>
      <c r="F4668">
        <v>8.77</v>
      </c>
      <c r="G4668">
        <v>-12.1001966326656</v>
      </c>
      <c r="H4668">
        <v>5.9191946016212897</v>
      </c>
      <c r="I4668">
        <v>-21.960403954001901</v>
      </c>
      <c r="J4668">
        <v>-6.6711332556582903</v>
      </c>
      <c r="K4668">
        <v>8.5879645643779394</v>
      </c>
      <c r="L4668">
        <v>8.4067098038520296</v>
      </c>
      <c r="M4668">
        <v>58.192559586856603</v>
      </c>
      <c r="N4668">
        <v>0.91022147678623599</v>
      </c>
      <c r="O4668">
        <v>42.5313568985176</v>
      </c>
      <c r="P4668">
        <v>43.066884176182697</v>
      </c>
      <c r="Q4668">
        <v>0.10998079469359499</v>
      </c>
    </row>
    <row r="4669" spans="1:17" hidden="1" x14ac:dyDescent="0.3">
      <c r="A4669" t="s">
        <v>9568</v>
      </c>
      <c r="B4669" t="s">
        <v>9569</v>
      </c>
      <c r="C4669" t="str">
        <f>IFERROR(VLOOKUP(Table1[[#This Row],[Ticker]],[1]!Table2[[Symbol]:[Industry]],2,FALSE),"-")</f>
        <v>-</v>
      </c>
      <c r="D4669" t="s">
        <v>3902</v>
      </c>
      <c r="E4669">
        <v>4.9551749999999997</v>
      </c>
      <c r="F4669">
        <v>0.81</v>
      </c>
      <c r="G4669">
        <v>-8.1380075779392307</v>
      </c>
      <c r="H4669">
        <v>9.4825974908668798</v>
      </c>
      <c r="I4669">
        <v>3.24820580569143</v>
      </c>
      <c r="J4669">
        <v>-4.2878804376228796</v>
      </c>
      <c r="K4669">
        <v>0.710349700496267</v>
      </c>
      <c r="L4669">
        <v>0.69399269138651598</v>
      </c>
      <c r="M4669">
        <v>54.671863953535897</v>
      </c>
      <c r="N4669">
        <v>1.5678488166068001</v>
      </c>
      <c r="O4669">
        <v>14.814814814814801</v>
      </c>
      <c r="P4669">
        <v>50</v>
      </c>
      <c r="Q4669">
        <v>-6.6839563774269001E-2</v>
      </c>
    </row>
    <row r="4670" spans="1:17" hidden="1" x14ac:dyDescent="0.3">
      <c r="A4670" t="s">
        <v>9570</v>
      </c>
      <c r="B4670" t="s">
        <v>9571</v>
      </c>
      <c r="C4670" t="str">
        <f>IFERROR(VLOOKUP(Table1[[#This Row],[Ticker]],[1]!Table2[[Symbol]:[Industry]],2,FALSE),"-")</f>
        <v>-</v>
      </c>
      <c r="D4670" t="s">
        <v>138</v>
      </c>
      <c r="E4670">
        <v>4.9487129999999997</v>
      </c>
      <c r="F4670">
        <v>1.07</v>
      </c>
      <c r="G4670">
        <v>-4.6149253148361398</v>
      </c>
      <c r="H4670">
        <v>-12.0300075511499</v>
      </c>
      <c r="I4670">
        <v>28.3233937756162</v>
      </c>
      <c r="J4670">
        <v>-3.3114494611919101</v>
      </c>
      <c r="K4670">
        <v>1.1082895626134801</v>
      </c>
      <c r="L4670">
        <v>1.0466577386476399</v>
      </c>
      <c r="M4670">
        <v>57.270428396882501</v>
      </c>
      <c r="N4670">
        <v>0.33491070773902298</v>
      </c>
      <c r="O4670">
        <v>59.813084112149497</v>
      </c>
      <c r="P4670">
        <v>46.575342465753401</v>
      </c>
      <c r="Q4670">
        <v>1.4202563139159E-2</v>
      </c>
    </row>
    <row r="4671" spans="1:17" hidden="1" x14ac:dyDescent="0.3">
      <c r="A4671" t="s">
        <v>9572</v>
      </c>
      <c r="B4671" t="s">
        <v>9573</v>
      </c>
      <c r="C4671" t="str">
        <f>IFERROR(VLOOKUP(Table1[[#This Row],[Ticker]],[1]!Table2[[Symbol]:[Industry]],2,FALSE),"-")</f>
        <v>-</v>
      </c>
      <c r="D4671" t="s">
        <v>405</v>
      </c>
      <c r="E4671">
        <v>4.9466999999999999</v>
      </c>
      <c r="F4671">
        <v>14</v>
      </c>
      <c r="G4671">
        <v>6.1016051691362003</v>
      </c>
      <c r="H4671">
        <v>8.2427053075784507</v>
      </c>
      <c r="I4671">
        <v>-50.900556601646102</v>
      </c>
      <c r="J4671">
        <v>6.7687644425514</v>
      </c>
      <c r="K4671">
        <v>14.9657629964536</v>
      </c>
      <c r="L4671">
        <v>16.788302245578802</v>
      </c>
      <c r="M4671">
        <v>73.946559573593902</v>
      </c>
      <c r="N4671">
        <v>0.26669331971066601</v>
      </c>
      <c r="O4671">
        <v>80</v>
      </c>
      <c r="P4671">
        <v>42.131979695431397</v>
      </c>
      <c r="Q4671">
        <v>8.2255278329639997E-2</v>
      </c>
    </row>
    <row r="4672" spans="1:17" hidden="1" x14ac:dyDescent="0.3">
      <c r="A4672" t="s">
        <v>9574</v>
      </c>
      <c r="B4672" t="s">
        <v>9575</v>
      </c>
      <c r="C4672" t="str">
        <f>IFERROR(VLOOKUP(Table1[[#This Row],[Ticker]],[1]!Table2[[Symbol]:[Industry]],2,FALSE),"-")</f>
        <v>-</v>
      </c>
      <c r="D4672" t="s">
        <v>54</v>
      </c>
      <c r="E4672">
        <v>4.9423734000000001</v>
      </c>
      <c r="F4672">
        <v>14.23</v>
      </c>
      <c r="G4672">
        <v>97.558826721899095</v>
      </c>
      <c r="H4672">
        <v>50.809128103111703</v>
      </c>
      <c r="I4672">
        <v>52.806858535075797</v>
      </c>
      <c r="J4672">
        <v>20.7286271558701</v>
      </c>
      <c r="K4672">
        <v>11.3286678875545</v>
      </c>
      <c r="L4672">
        <v>12.0682310898006</v>
      </c>
      <c r="M4672">
        <v>89.294936886182199</v>
      </c>
      <c r="N4672">
        <v>2.7210503515051001</v>
      </c>
      <c r="O4672">
        <v>5.2002810962754804</v>
      </c>
      <c r="P4672">
        <v>142.00680272108801</v>
      </c>
      <c r="Q4672">
        <v>3.8617247279445002E-2</v>
      </c>
    </row>
    <row r="4673" spans="1:17" hidden="1" x14ac:dyDescent="0.3">
      <c r="A4673" t="s">
        <v>9576</v>
      </c>
      <c r="B4673" t="s">
        <v>9577</v>
      </c>
      <c r="C4673" t="str">
        <f>IFERROR(VLOOKUP(Table1[[#This Row],[Ticker]],[1]!Table2[[Symbol]:[Industry]],2,FALSE),"-")</f>
        <v>-</v>
      </c>
      <c r="D4673" t="s">
        <v>21</v>
      </c>
      <c r="E4673">
        <v>4.87967788</v>
      </c>
      <c r="F4673">
        <v>3.08</v>
      </c>
      <c r="G4673">
        <v>10.966470034001</v>
      </c>
      <c r="H4673">
        <v>-8.6126406043712098</v>
      </c>
      <c r="I4673">
        <v>-42.466079908594203</v>
      </c>
      <c r="J4673">
        <v>0.39942982345787498</v>
      </c>
      <c r="K4673">
        <v>3.2186456906300598</v>
      </c>
      <c r="M4673">
        <v>27.356081024405199</v>
      </c>
      <c r="N4673">
        <v>0.82205926652149597</v>
      </c>
      <c r="O4673">
        <v>52.597402597402599</v>
      </c>
      <c r="P4673">
        <v>54</v>
      </c>
      <c r="Q4673">
        <v>1.0270586030207E-2</v>
      </c>
    </row>
    <row r="4674" spans="1:17" hidden="1" x14ac:dyDescent="0.3">
      <c r="A4674" t="s">
        <v>9578</v>
      </c>
      <c r="B4674" t="s">
        <v>9579</v>
      </c>
      <c r="C4674" t="str">
        <f>IFERROR(VLOOKUP(Table1[[#This Row],[Ticker]],[1]!Table2[[Symbol]:[Industry]],2,FALSE),"-")</f>
        <v>-</v>
      </c>
      <c r="D4674" t="s">
        <v>72</v>
      </c>
      <c r="E4674">
        <v>4.8789999999999996</v>
      </c>
      <c r="F4674">
        <v>2.75</v>
      </c>
      <c r="G4674">
        <v>-12.0122533702542</v>
      </c>
      <c r="H4674">
        <v>1.3628495917071899</v>
      </c>
      <c r="I4674">
        <v>4.5551966871503797</v>
      </c>
      <c r="J4674">
        <v>-6.2888747204963602</v>
      </c>
      <c r="K4674">
        <v>2.7113635686825899</v>
      </c>
      <c r="L4674">
        <v>2.5670160443721799</v>
      </c>
      <c r="M4674">
        <v>60.919765977235102</v>
      </c>
      <c r="N4674">
        <v>1.0438557606765899</v>
      </c>
      <c r="O4674">
        <v>14.909090909090899</v>
      </c>
      <c r="P4674">
        <v>37.5</v>
      </c>
      <c r="Q4674">
        <v>5.4302977773701001E-2</v>
      </c>
    </row>
    <row r="4675" spans="1:17" hidden="1" x14ac:dyDescent="0.3">
      <c r="A4675" t="s">
        <v>9580</v>
      </c>
      <c r="B4675" t="s">
        <v>9581</v>
      </c>
      <c r="C4675" t="str">
        <f>IFERROR(VLOOKUP(Table1[[#This Row],[Ticker]],[1]!Table2[[Symbol]:[Industry]],2,FALSE),"-")</f>
        <v>-</v>
      </c>
      <c r="D4675" t="s">
        <v>163</v>
      </c>
      <c r="E4675">
        <v>4.8364752799999904</v>
      </c>
      <c r="F4675">
        <v>5.6</v>
      </c>
      <c r="G4675">
        <v>-36.471546494924503</v>
      </c>
      <c r="K4675">
        <v>5.4856592989664099</v>
      </c>
      <c r="L4675">
        <v>5.3129273959650396</v>
      </c>
      <c r="M4675">
        <v>11.3707014279082</v>
      </c>
      <c r="N4675">
        <v>1</v>
      </c>
      <c r="O4675">
        <v>29.464285714285701</v>
      </c>
      <c r="P4675">
        <v>31.764705882352899</v>
      </c>
      <c r="Q4675">
        <v>-8.5879446318412003E-2</v>
      </c>
    </row>
    <row r="4676" spans="1:17" hidden="1" x14ac:dyDescent="0.3">
      <c r="A4676" t="s">
        <v>9582</v>
      </c>
      <c r="B4676" t="s">
        <v>9583</v>
      </c>
      <c r="C4676" t="str">
        <f>IFERROR(VLOOKUP(Table1[[#This Row],[Ticker]],[1]!Table2[[Symbol]:[Industry]],2,FALSE),"-")</f>
        <v>-</v>
      </c>
      <c r="D4676" t="s">
        <v>365</v>
      </c>
      <c r="E4676">
        <v>4.8348300000000002</v>
      </c>
      <c r="F4676">
        <v>31.85</v>
      </c>
      <c r="G4676">
        <v>76.450341001742999</v>
      </c>
      <c r="H4676">
        <v>2.9963654362657799</v>
      </c>
      <c r="I4676">
        <v>93.017791059147598</v>
      </c>
      <c r="K4676">
        <v>19.747904437385699</v>
      </c>
      <c r="M4676">
        <v>99.997925300607903</v>
      </c>
      <c r="N4676">
        <v>0.114864864864864</v>
      </c>
      <c r="O4676">
        <v>0</v>
      </c>
      <c r="P4676">
        <v>110.92715231788</v>
      </c>
    </row>
    <row r="4677" spans="1:17" hidden="1" x14ac:dyDescent="0.3">
      <c r="A4677" t="s">
        <v>9584</v>
      </c>
      <c r="B4677" t="s">
        <v>9585</v>
      </c>
      <c r="C4677" t="str">
        <f>IFERROR(VLOOKUP(Table1[[#This Row],[Ticker]],[1]!Table2[[Symbol]:[Industry]],2,FALSE),"-")</f>
        <v>-</v>
      </c>
      <c r="D4677" t="s">
        <v>72</v>
      </c>
      <c r="E4677">
        <v>4.7738468999999997</v>
      </c>
      <c r="F4677">
        <v>11.95</v>
      </c>
      <c r="G4677">
        <v>-37.110453042922003</v>
      </c>
      <c r="H4677">
        <v>-6.1263018065570103</v>
      </c>
      <c r="I4677">
        <v>-12.045911841367399</v>
      </c>
      <c r="J4677">
        <v>-0.32688685398779799</v>
      </c>
      <c r="K4677">
        <v>11.7735568944967</v>
      </c>
      <c r="L4677">
        <v>12.013884675031401</v>
      </c>
      <c r="M4677">
        <v>47.574693696336901</v>
      </c>
      <c r="N4677">
        <v>0.39785218433274899</v>
      </c>
      <c r="O4677">
        <v>17.154811715481099</v>
      </c>
      <c r="P4677">
        <v>26.455026455026399</v>
      </c>
      <c r="Q4677">
        <v>-0.10223537787762001</v>
      </c>
    </row>
    <row r="4678" spans="1:17" hidden="1" x14ac:dyDescent="0.3">
      <c r="A4678" t="s">
        <v>9586</v>
      </c>
      <c r="B4678" t="s">
        <v>9587</v>
      </c>
      <c r="C4678" t="str">
        <f>IFERROR(VLOOKUP(Table1[[#This Row],[Ticker]],[1]!Table2[[Symbol]:[Industry]],2,FALSE),"-")</f>
        <v>-</v>
      </c>
      <c r="D4678" t="s">
        <v>365</v>
      </c>
      <c r="E4678">
        <v>4.7727814000000004</v>
      </c>
      <c r="F4678">
        <v>6.34</v>
      </c>
      <c r="G4678">
        <v>-17.805459790560299</v>
      </c>
      <c r="H4678">
        <v>-3.2362965183497199</v>
      </c>
      <c r="I4678">
        <v>-4.0900115325259101</v>
      </c>
      <c r="J4678">
        <v>-10.1853584178187</v>
      </c>
      <c r="K4678">
        <v>5.9552942558452804</v>
      </c>
      <c r="L4678">
        <v>5.7914410887218901</v>
      </c>
      <c r="M4678">
        <v>43.135567565611801</v>
      </c>
      <c r="N4678">
        <v>1.0853814126578201</v>
      </c>
      <c r="O4678">
        <v>15.930599369085099</v>
      </c>
      <c r="P4678">
        <v>37.527114967461998</v>
      </c>
      <c r="Q4678">
        <v>7.9477819681970999E-2</v>
      </c>
    </row>
    <row r="4679" spans="1:17" hidden="1" x14ac:dyDescent="0.3">
      <c r="A4679" t="s">
        <v>9588</v>
      </c>
      <c r="B4679" t="s">
        <v>9589</v>
      </c>
      <c r="C4679" t="str">
        <f>IFERROR(VLOOKUP(Table1[[#This Row],[Ticker]],[1]!Table2[[Symbol]:[Industry]],2,FALSE),"-")</f>
        <v>-</v>
      </c>
      <c r="D4679" t="s">
        <v>509</v>
      </c>
      <c r="E4679">
        <v>4.7606816179999996</v>
      </c>
      <c r="F4679">
        <v>4.28</v>
      </c>
      <c r="G4679">
        <v>-64.185045117513994</v>
      </c>
      <c r="H4679">
        <v>-21.0107221391434</v>
      </c>
      <c r="I4679">
        <v>-29.999798598382299</v>
      </c>
      <c r="J4679">
        <v>-2.75808977739743</v>
      </c>
      <c r="K4679">
        <v>5.0111339265632102</v>
      </c>
      <c r="L4679">
        <v>5.57496434576169</v>
      </c>
      <c r="M4679">
        <v>38.874709412013601</v>
      </c>
      <c r="N4679">
        <v>1.18502242261463</v>
      </c>
      <c r="O4679">
        <v>58.644859813083997</v>
      </c>
      <c r="P4679">
        <v>12.6315789473684</v>
      </c>
      <c r="Q4679">
        <v>-5.6791103804113001E-2</v>
      </c>
    </row>
    <row r="4680" spans="1:17" hidden="1" x14ac:dyDescent="0.3">
      <c r="A4680" t="s">
        <v>9590</v>
      </c>
      <c r="B4680" t="s">
        <v>9591</v>
      </c>
      <c r="C4680" t="str">
        <f>IFERROR(VLOOKUP(Table1[[#This Row],[Ticker]],[1]!Table2[[Symbol]:[Industry]],2,FALSE),"-")</f>
        <v>-</v>
      </c>
      <c r="E4680">
        <v>4.7407583999999998</v>
      </c>
      <c r="F4680">
        <v>16.14</v>
      </c>
      <c r="G4680">
        <v>97.651863292428004</v>
      </c>
      <c r="H4680">
        <v>14.048156656572701</v>
      </c>
      <c r="I4680">
        <v>21.253886951389099</v>
      </c>
      <c r="J4680">
        <v>-12.260154387550401</v>
      </c>
      <c r="K4680">
        <v>14.817067511828499</v>
      </c>
      <c r="L4680">
        <v>12.952031985411899</v>
      </c>
      <c r="M4680">
        <v>44.0227324241487</v>
      </c>
      <c r="N4680">
        <v>1.0786576230810601</v>
      </c>
      <c r="O4680">
        <v>15.9851301115241</v>
      </c>
      <c r="P4680">
        <v>154.173228346456</v>
      </c>
      <c r="Q4680">
        <v>-6.7634851427900004E-4</v>
      </c>
    </row>
    <row r="4681" spans="1:17" hidden="1" x14ac:dyDescent="0.3">
      <c r="A4681" t="s">
        <v>9592</v>
      </c>
      <c r="B4681" t="s">
        <v>9593</v>
      </c>
      <c r="C4681" t="str">
        <f>IFERROR(VLOOKUP(Table1[[#This Row],[Ticker]],[1]!Table2[[Symbol]:[Industry]],2,FALSE),"-")</f>
        <v>-</v>
      </c>
      <c r="D4681" t="s">
        <v>215</v>
      </c>
      <c r="E4681">
        <v>4.7319639999999996</v>
      </c>
      <c r="F4681">
        <v>12.6</v>
      </c>
      <c r="G4681">
        <v>-8.8045223324111603</v>
      </c>
      <c r="H4681">
        <v>-7.9757311812441003</v>
      </c>
      <c r="I4681">
        <v>-34.253789405801001</v>
      </c>
      <c r="J4681">
        <v>-0.16576669207817099</v>
      </c>
      <c r="K4681">
        <v>11.945637316182101</v>
      </c>
      <c r="L4681">
        <v>11.111002736994401</v>
      </c>
      <c r="M4681">
        <v>53.254551487205802</v>
      </c>
      <c r="N4681">
        <v>0.57183326737547402</v>
      </c>
      <c r="O4681">
        <v>55.238095238095198</v>
      </c>
      <c r="P4681">
        <v>69.582772543741498</v>
      </c>
      <c r="Q4681">
        <v>4.2099662843045997E-2</v>
      </c>
    </row>
    <row r="4682" spans="1:17" hidden="1" x14ac:dyDescent="0.3">
      <c r="A4682" t="s">
        <v>9594</v>
      </c>
      <c r="B4682" t="s">
        <v>9595</v>
      </c>
      <c r="C4682" t="str">
        <f>IFERROR(VLOOKUP(Table1[[#This Row],[Ticker]],[1]!Table2[[Symbol]:[Industry]],2,FALSE),"-")</f>
        <v>-</v>
      </c>
      <c r="D4682" t="s">
        <v>124</v>
      </c>
      <c r="E4682">
        <v>4.7024999999999997</v>
      </c>
      <c r="F4682">
        <v>11.49</v>
      </c>
      <c r="G4682">
        <v>3.7988399761975802</v>
      </c>
      <c r="H4682">
        <v>-2.42216441389504</v>
      </c>
      <c r="I4682">
        <v>20.366290033602201</v>
      </c>
      <c r="J4682">
        <v>3.8114276616852001</v>
      </c>
      <c r="K4682">
        <v>10.034943212960901</v>
      </c>
      <c r="L4682">
        <v>9.7696544196848194</v>
      </c>
      <c r="M4682">
        <v>40.3188791483079</v>
      </c>
      <c r="N4682">
        <v>1.74702686963721</v>
      </c>
      <c r="O4682">
        <v>39.164490861618702</v>
      </c>
      <c r="P4682">
        <v>63.675213675213598</v>
      </c>
      <c r="Q4682">
        <v>2.3051813041178999E-2</v>
      </c>
    </row>
    <row r="4683" spans="1:17" hidden="1" x14ac:dyDescent="0.3">
      <c r="A4683" t="s">
        <v>9596</v>
      </c>
      <c r="B4683" t="s">
        <v>9597</v>
      </c>
      <c r="C4683" t="str">
        <f>IFERROR(VLOOKUP(Table1[[#This Row],[Ticker]],[1]!Table2[[Symbol]:[Industry]],2,FALSE),"-")</f>
        <v>-</v>
      </c>
      <c r="D4683" t="s">
        <v>51</v>
      </c>
      <c r="E4683">
        <v>4.701719121</v>
      </c>
      <c r="F4683">
        <v>5.61</v>
      </c>
      <c r="G4683">
        <v>-44.545578158769999</v>
      </c>
      <c r="H4683">
        <v>4.5056389655212596</v>
      </c>
      <c r="I4683">
        <v>-13.8720553040248</v>
      </c>
      <c r="J4683">
        <v>-0.58417673391918201</v>
      </c>
      <c r="K4683">
        <v>5.43892300849833</v>
      </c>
      <c r="L4683">
        <v>5.7317941961204202</v>
      </c>
      <c r="M4683">
        <v>97.3518528986517</v>
      </c>
      <c r="N4683">
        <v>2.1052631578947301</v>
      </c>
      <c r="O4683">
        <v>18.3600713012477</v>
      </c>
      <c r="P4683">
        <v>12.2</v>
      </c>
    </row>
    <row r="4684" spans="1:17" hidden="1" x14ac:dyDescent="0.3">
      <c r="A4684" t="s">
        <v>9598</v>
      </c>
      <c r="B4684" t="s">
        <v>9599</v>
      </c>
      <c r="C4684" t="str">
        <f>IFERROR(VLOOKUP(Table1[[#This Row],[Ticker]],[1]!Table2[[Symbol]:[Industry]],2,FALSE),"-")</f>
        <v>-</v>
      </c>
      <c r="D4684" t="s">
        <v>222</v>
      </c>
      <c r="E4684">
        <v>4.69686</v>
      </c>
      <c r="F4684">
        <v>7.42</v>
      </c>
      <c r="G4684">
        <v>-23.033529965998898</v>
      </c>
      <c r="H4684">
        <v>67.460418756359303</v>
      </c>
      <c r="I4684">
        <v>103.86045070365</v>
      </c>
      <c r="J4684">
        <v>4.3663183155857599</v>
      </c>
      <c r="K4684">
        <v>5.2539402628334297</v>
      </c>
      <c r="L4684">
        <v>4.7042699296422201</v>
      </c>
      <c r="M4684">
        <v>99.856665263383803</v>
      </c>
      <c r="N4684">
        <v>1.98086124401913</v>
      </c>
      <c r="O4684">
        <v>0</v>
      </c>
      <c r="P4684">
        <v>122.155688622754</v>
      </c>
    </row>
    <row r="4685" spans="1:17" hidden="1" x14ac:dyDescent="0.3">
      <c r="A4685" t="s">
        <v>9600</v>
      </c>
      <c r="B4685" t="s">
        <v>9601</v>
      </c>
      <c r="C4685" t="str">
        <f>IFERROR(VLOOKUP(Table1[[#This Row],[Ticker]],[1]!Table2[[Symbol]:[Industry]],2,FALSE),"-")</f>
        <v>-</v>
      </c>
      <c r="D4685" t="s">
        <v>405</v>
      </c>
      <c r="E4685">
        <v>4.6051535000000001</v>
      </c>
      <c r="F4685">
        <v>15.54</v>
      </c>
      <c r="G4685">
        <v>78.998598548057203</v>
      </c>
      <c r="H4685">
        <v>-2.9137158731884298</v>
      </c>
      <c r="I4685">
        <v>12.3531971998394</v>
      </c>
      <c r="J4685">
        <v>4.1225081228338798</v>
      </c>
      <c r="K4685">
        <v>16.090125477731601</v>
      </c>
      <c r="L4685">
        <v>15.418528053458999</v>
      </c>
      <c r="M4685">
        <v>50.064905220890303</v>
      </c>
      <c r="N4685">
        <v>1.2498006434750599</v>
      </c>
      <c r="O4685">
        <v>85.6499356499356</v>
      </c>
      <c r="P4685">
        <v>108.032128514056</v>
      </c>
    </row>
    <row r="4686" spans="1:17" hidden="1" x14ac:dyDescent="0.3">
      <c r="A4686" t="s">
        <v>9602</v>
      </c>
      <c r="B4686" t="s">
        <v>9603</v>
      </c>
      <c r="C4686" t="str">
        <f>IFERROR(VLOOKUP(Table1[[#This Row],[Ticker]],[1]!Table2[[Symbol]:[Industry]],2,FALSE),"-")</f>
        <v>-</v>
      </c>
      <c r="D4686" t="s">
        <v>405</v>
      </c>
      <c r="E4686">
        <v>4.6020000000000003</v>
      </c>
      <c r="F4686">
        <v>13.68</v>
      </c>
      <c r="G4686">
        <v>155.96647003400099</v>
      </c>
      <c r="H4686">
        <v>-36.383382607943197</v>
      </c>
      <c r="I4686">
        <v>-9.8404234944907607</v>
      </c>
      <c r="J4686">
        <v>-8.3923959120013603</v>
      </c>
      <c r="K4686">
        <v>17.754401226148001</v>
      </c>
      <c r="L4686">
        <v>14.4946300979604</v>
      </c>
      <c r="M4686">
        <v>28.224159898319201</v>
      </c>
      <c r="N4686">
        <v>1.9591023755646999</v>
      </c>
      <c r="O4686">
        <v>118.34795321637399</v>
      </c>
      <c r="P4686">
        <v>185</v>
      </c>
      <c r="Q4686">
        <v>8.4223967076512002E-2</v>
      </c>
    </row>
    <row r="4687" spans="1:17" hidden="1" x14ac:dyDescent="0.3">
      <c r="A4687" t="s">
        <v>9604</v>
      </c>
      <c r="B4687" t="s">
        <v>9605</v>
      </c>
      <c r="C4687" t="str">
        <f>IFERROR(VLOOKUP(Table1[[#This Row],[Ticker]],[1]!Table2[[Symbol]:[Industry]],2,FALSE),"-")</f>
        <v>-</v>
      </c>
      <c r="D4687" t="s">
        <v>817</v>
      </c>
      <c r="E4687">
        <v>4.5844205000000002</v>
      </c>
      <c r="F4687">
        <v>5.82</v>
      </c>
      <c r="G4687">
        <v>40.645770325546202</v>
      </c>
      <c r="H4687">
        <v>-3.5536909795051899</v>
      </c>
      <c r="I4687">
        <v>-40.791203061303598</v>
      </c>
      <c r="J4687">
        <v>0.90836057951365101</v>
      </c>
      <c r="K4687">
        <v>6.6239177170107002</v>
      </c>
      <c r="L4687">
        <v>6.8441838309782401</v>
      </c>
      <c r="M4687">
        <v>42.840789414791701</v>
      </c>
      <c r="N4687">
        <v>0.35406698564593297</v>
      </c>
      <c r="O4687">
        <v>84.536082474226703</v>
      </c>
      <c r="P4687">
        <v>91.447368421052602</v>
      </c>
    </row>
    <row r="4688" spans="1:17" hidden="1" x14ac:dyDescent="0.3">
      <c r="A4688" t="s">
        <v>9606</v>
      </c>
      <c r="B4688" t="s">
        <v>9607</v>
      </c>
      <c r="C4688" t="str">
        <f>IFERROR(VLOOKUP(Table1[[#This Row],[Ticker]],[1]!Table2[[Symbol]:[Industry]],2,FALSE),"-")</f>
        <v>-</v>
      </c>
      <c r="D4688" t="s">
        <v>535</v>
      </c>
      <c r="E4688">
        <v>4.548</v>
      </c>
      <c r="F4688">
        <v>41.53</v>
      </c>
      <c r="G4688">
        <v>-22.4096532009155</v>
      </c>
      <c r="H4688">
        <v>-7.7860262366803701</v>
      </c>
      <c r="I4688">
        <v>11.282430222514099</v>
      </c>
      <c r="J4688">
        <v>3.2361019782384401</v>
      </c>
      <c r="K4688">
        <v>42.052598250531403</v>
      </c>
      <c r="L4688">
        <v>38.735790013653599</v>
      </c>
      <c r="M4688">
        <v>65.112656268666797</v>
      </c>
      <c r="N4688">
        <v>2.4274023329013099</v>
      </c>
      <c r="O4688">
        <v>21.839633999518401</v>
      </c>
      <c r="P4688">
        <v>74.203020134228197</v>
      </c>
    </row>
    <row r="4689" spans="1:17" hidden="1" x14ac:dyDescent="0.3">
      <c r="A4689" t="s">
        <v>9608</v>
      </c>
      <c r="B4689" t="s">
        <v>9609</v>
      </c>
      <c r="C4689" t="str">
        <f>IFERROR(VLOOKUP(Table1[[#This Row],[Ticker]],[1]!Table2[[Symbol]:[Industry]],2,FALSE),"-")</f>
        <v>-</v>
      </c>
      <c r="D4689" t="s">
        <v>54</v>
      </c>
      <c r="E4689">
        <v>4.52709048</v>
      </c>
      <c r="F4689">
        <v>10.199999999999999</v>
      </c>
      <c r="G4689">
        <v>40.683608137162402</v>
      </c>
      <c r="H4689">
        <v>-1.94597393770455</v>
      </c>
      <c r="I4689">
        <v>34.296510019463199</v>
      </c>
      <c r="J4689">
        <v>-0.58417673391918201</v>
      </c>
      <c r="K4689">
        <v>9.6262851259451399</v>
      </c>
      <c r="L4689">
        <v>7.9242170334243296</v>
      </c>
      <c r="M4689">
        <v>100</v>
      </c>
      <c r="N4689">
        <v>0</v>
      </c>
      <c r="O4689">
        <v>0</v>
      </c>
      <c r="P4689">
        <v>69.717138103161403</v>
      </c>
    </row>
    <row r="4690" spans="1:17" hidden="1" x14ac:dyDescent="0.3">
      <c r="A4690" t="s">
        <v>9610</v>
      </c>
      <c r="B4690" t="s">
        <v>9611</v>
      </c>
      <c r="C4690" t="str">
        <f>IFERROR(VLOOKUP(Table1[[#This Row],[Ticker]],[1]!Table2[[Symbol]:[Industry]],2,FALSE),"-")</f>
        <v>-</v>
      </c>
      <c r="D4690" t="s">
        <v>535</v>
      </c>
      <c r="E4690">
        <v>4.5230430000000004</v>
      </c>
      <c r="F4690">
        <v>6.09</v>
      </c>
      <c r="G4690">
        <v>-9.8554477742181206</v>
      </c>
      <c r="H4690">
        <v>0.40696723876602298</v>
      </c>
      <c r="I4690">
        <v>-36.150290434909998</v>
      </c>
      <c r="J4690">
        <v>-0.58417673391918201</v>
      </c>
      <c r="K4690">
        <v>6.1810460541960204</v>
      </c>
      <c r="L4690">
        <v>5.9283090745353997</v>
      </c>
      <c r="M4690">
        <v>41.611521634531002</v>
      </c>
      <c r="N4690">
        <v>0</v>
      </c>
      <c r="O4690">
        <v>62.2331691297208</v>
      </c>
      <c r="P4690">
        <v>87.384615384615302</v>
      </c>
    </row>
    <row r="4691" spans="1:17" hidden="1" x14ac:dyDescent="0.3">
      <c r="A4691" t="s">
        <v>9612</v>
      </c>
      <c r="B4691" t="s">
        <v>9613</v>
      </c>
      <c r="C4691" t="str">
        <f>IFERROR(VLOOKUP(Table1[[#This Row],[Ticker]],[1]!Table2[[Symbol]:[Industry]],2,FALSE),"-")</f>
        <v>-</v>
      </c>
      <c r="D4691" t="s">
        <v>1210</v>
      </c>
      <c r="E4691">
        <v>4.5220000000000002</v>
      </c>
      <c r="F4691">
        <v>2.69</v>
      </c>
      <c r="G4691">
        <v>0.918160855257106</v>
      </c>
      <c r="H4691">
        <v>-16.279307271037801</v>
      </c>
      <c r="I4691">
        <v>-32.880281092026202</v>
      </c>
      <c r="J4691">
        <v>-8.1381335684515506</v>
      </c>
      <c r="K4691">
        <v>2.8420936486322601</v>
      </c>
      <c r="L4691">
        <v>2.9475940780394398</v>
      </c>
      <c r="M4691">
        <v>38.715811202976901</v>
      </c>
      <c r="N4691">
        <v>1.16668343727735</v>
      </c>
      <c r="O4691">
        <v>65.427509293680302</v>
      </c>
      <c r="P4691">
        <v>43.085106382978701</v>
      </c>
      <c r="Q4691">
        <v>9.1411505943449992E-3</v>
      </c>
    </row>
    <row r="4692" spans="1:17" hidden="1" x14ac:dyDescent="0.3">
      <c r="A4692" t="s">
        <v>9614</v>
      </c>
      <c r="B4692" t="s">
        <v>9615</v>
      </c>
      <c r="C4692" t="str">
        <f>IFERROR(VLOOKUP(Table1[[#This Row],[Ticker]],[1]!Table2[[Symbol]:[Industry]],2,FALSE),"-")</f>
        <v>-</v>
      </c>
      <c r="D4692" t="s">
        <v>138</v>
      </c>
      <c r="E4692">
        <v>4.5104673999999996</v>
      </c>
      <c r="F4692">
        <v>8.65</v>
      </c>
      <c r="G4692">
        <v>12.075768565811799</v>
      </c>
      <c r="H4692">
        <v>-18.9651078752674</v>
      </c>
      <c r="I4692">
        <v>-33.108281743456601</v>
      </c>
      <c r="J4692">
        <v>1.01878257557527</v>
      </c>
      <c r="K4692">
        <v>9.6119752174953597</v>
      </c>
      <c r="L4692">
        <v>9.8074870175379196</v>
      </c>
      <c r="M4692">
        <v>34.571861019549203</v>
      </c>
      <c r="N4692">
        <v>0.47755634142443998</v>
      </c>
      <c r="O4692">
        <v>66.473988439306297</v>
      </c>
      <c r="P4692">
        <v>85.622317596566504</v>
      </c>
      <c r="Q4692">
        <v>6.2592008243983005E-2</v>
      </c>
    </row>
    <row r="4693" spans="1:17" hidden="1" x14ac:dyDescent="0.3">
      <c r="A4693" t="s">
        <v>9616</v>
      </c>
      <c r="B4693" t="s">
        <v>9617</v>
      </c>
      <c r="C4693" t="str">
        <f>IFERROR(VLOOKUP(Table1[[#This Row],[Ticker]],[1]!Table2[[Symbol]:[Industry]],2,FALSE),"-")</f>
        <v>-</v>
      </c>
      <c r="D4693" t="s">
        <v>627</v>
      </c>
      <c r="E4693">
        <v>4.4980230600000004</v>
      </c>
      <c r="F4693">
        <v>13.8</v>
      </c>
      <c r="G4693">
        <v>-49.950435410125003</v>
      </c>
      <c r="K4693">
        <v>17.182926074637699</v>
      </c>
      <c r="L4693">
        <v>23.662368761796301</v>
      </c>
      <c r="M4693">
        <v>89.584477983611194</v>
      </c>
      <c r="N4693">
        <v>1</v>
      </c>
      <c r="O4693">
        <v>26.449275362318801</v>
      </c>
      <c r="P4693">
        <v>15</v>
      </c>
    </row>
    <row r="4694" spans="1:17" hidden="1" x14ac:dyDescent="0.3">
      <c r="A4694" t="s">
        <v>9618</v>
      </c>
      <c r="B4694" t="s">
        <v>9619</v>
      </c>
      <c r="C4694" t="str">
        <f>IFERROR(VLOOKUP(Table1[[#This Row],[Ticker]],[1]!Table2[[Symbol]:[Industry]],2,FALSE),"-")</f>
        <v>-</v>
      </c>
      <c r="D4694" t="s">
        <v>627</v>
      </c>
      <c r="E4694">
        <v>4.4974999999999996</v>
      </c>
      <c r="F4694">
        <v>5.65</v>
      </c>
      <c r="G4694">
        <v>28.787699084280298</v>
      </c>
      <c r="H4694">
        <v>46.130949139218501</v>
      </c>
      <c r="I4694">
        <v>12.2579819015602</v>
      </c>
      <c r="J4694">
        <v>20.539418771698699</v>
      </c>
      <c r="K4694">
        <v>4.00725409897482</v>
      </c>
      <c r="L4694">
        <v>4.1854170651828397</v>
      </c>
      <c r="M4694">
        <v>89.295776632620402</v>
      </c>
      <c r="N4694">
        <v>1.6001894030369801</v>
      </c>
      <c r="O4694">
        <v>0</v>
      </c>
      <c r="P4694">
        <v>108.48708487084799</v>
      </c>
      <c r="Q4694">
        <v>8.1501709501209996E-2</v>
      </c>
    </row>
    <row r="4695" spans="1:17" hidden="1" x14ac:dyDescent="0.3">
      <c r="A4695" t="s">
        <v>9620</v>
      </c>
      <c r="B4695" t="s">
        <v>9621</v>
      </c>
      <c r="C4695" t="str">
        <f>IFERROR(VLOOKUP(Table1[[#This Row],[Ticker]],[1]!Table2[[Symbol]:[Industry]],2,FALSE),"-")</f>
        <v>-</v>
      </c>
      <c r="D4695" t="s">
        <v>706</v>
      </c>
      <c r="E4695">
        <v>4.4800065</v>
      </c>
      <c r="F4695">
        <v>9.09</v>
      </c>
      <c r="G4695">
        <v>-13.3846750041668</v>
      </c>
      <c r="H4695">
        <v>8.2358442441136201</v>
      </c>
      <c r="I4695">
        <v>3.1827750532377599</v>
      </c>
      <c r="J4695">
        <v>4.3811812337482499</v>
      </c>
      <c r="M4695">
        <v>100</v>
      </c>
      <c r="O4695">
        <v>0</v>
      </c>
      <c r="P4695">
        <v>15.648854961832001</v>
      </c>
    </row>
    <row r="4696" spans="1:17" hidden="1" x14ac:dyDescent="0.3">
      <c r="A4696" t="s">
        <v>9622</v>
      </c>
      <c r="B4696" t="s">
        <v>9623</v>
      </c>
      <c r="C4696" t="str">
        <f>IFERROR(VLOOKUP(Table1[[#This Row],[Ticker]],[1]!Table2[[Symbol]:[Industry]],2,FALSE),"-")</f>
        <v>-</v>
      </c>
      <c r="D4696" t="s">
        <v>276</v>
      </c>
      <c r="E4696">
        <v>4.4065224000000001</v>
      </c>
      <c r="F4696">
        <v>6.12</v>
      </c>
      <c r="G4696">
        <v>-64.612477334419907</v>
      </c>
      <c r="H4696">
        <v>-1.94597393770455</v>
      </c>
      <c r="I4696">
        <v>-28.168559247437202</v>
      </c>
      <c r="J4696">
        <v>-0.58417673391918201</v>
      </c>
      <c r="K4696">
        <v>6.8500810279675797</v>
      </c>
      <c r="L4696">
        <v>7.6359817224034501</v>
      </c>
      <c r="M4696">
        <v>0.28287232341079999</v>
      </c>
      <c r="N4696">
        <v>0.175953079178885</v>
      </c>
      <c r="O4696">
        <v>56.862745098039198</v>
      </c>
      <c r="P4696">
        <v>0</v>
      </c>
    </row>
    <row r="4697" spans="1:17" hidden="1" x14ac:dyDescent="0.3">
      <c r="A4697" t="s">
        <v>9624</v>
      </c>
      <c r="B4697" t="s">
        <v>9625</v>
      </c>
      <c r="C4697" t="str">
        <f>IFERROR(VLOOKUP(Table1[[#This Row],[Ticker]],[1]!Table2[[Symbol]:[Industry]],2,FALSE),"-")</f>
        <v>-</v>
      </c>
      <c r="D4697" t="s">
        <v>474</v>
      </c>
      <c r="E4697">
        <v>4.4029755899999996</v>
      </c>
      <c r="F4697">
        <v>1.35</v>
      </c>
      <c r="G4697">
        <v>13.071733191895801</v>
      </c>
      <c r="H4697">
        <v>-8.1959739377045508</v>
      </c>
      <c r="I4697">
        <v>4.9252244392318101</v>
      </c>
      <c r="J4697">
        <v>-4.1556053053477404</v>
      </c>
      <c r="K4697">
        <v>1.21934435316871</v>
      </c>
      <c r="L4697">
        <v>1.04171793024877</v>
      </c>
      <c r="M4697">
        <v>16.058289078231301</v>
      </c>
      <c r="N4697">
        <v>0.85806847668522002</v>
      </c>
      <c r="O4697">
        <v>10.370370370370299</v>
      </c>
      <c r="P4697">
        <v>80</v>
      </c>
      <c r="Q4697">
        <v>2.8662479282622E-2</v>
      </c>
    </row>
    <row r="4698" spans="1:17" hidden="1" x14ac:dyDescent="0.3">
      <c r="A4698" t="s">
        <v>9626</v>
      </c>
      <c r="B4698" t="s">
        <v>9627</v>
      </c>
      <c r="C4698" t="str">
        <f>IFERROR(VLOOKUP(Table1[[#This Row],[Ticker]],[1]!Table2[[Symbol]:[Industry]],2,FALSE),"-")</f>
        <v>-</v>
      </c>
      <c r="D4698" t="s">
        <v>18</v>
      </c>
      <c r="E4698">
        <v>4.3884509999999999</v>
      </c>
      <c r="F4698">
        <v>12.87</v>
      </c>
      <c r="G4698">
        <v>85.466470034001006</v>
      </c>
      <c r="H4698">
        <v>-7.0543330708314897</v>
      </c>
      <c r="I4698">
        <v>157.91207135190899</v>
      </c>
      <c r="J4698">
        <v>-10.1711973828867</v>
      </c>
      <c r="K4698">
        <v>12.579521309430399</v>
      </c>
      <c r="L4698">
        <v>9.4904859632921497</v>
      </c>
      <c r="M4698">
        <v>38.522578111445</v>
      </c>
      <c r="N4698">
        <v>2.5885978428351302</v>
      </c>
      <c r="O4698">
        <v>5.3613053613053596</v>
      </c>
      <c r="P4698">
        <v>183.480176211453</v>
      </c>
    </row>
    <row r="4699" spans="1:17" hidden="1" x14ac:dyDescent="0.3">
      <c r="A4699" t="s">
        <v>9628</v>
      </c>
      <c r="B4699" t="s">
        <v>9629</v>
      </c>
      <c r="C4699" t="str">
        <f>IFERROR(VLOOKUP(Table1[[#This Row],[Ticker]],[1]!Table2[[Symbol]:[Industry]],2,FALSE),"-")</f>
        <v>-</v>
      </c>
      <c r="D4699" t="s">
        <v>298</v>
      </c>
      <c r="E4699">
        <v>4.3706542900000001</v>
      </c>
      <c r="F4699">
        <v>1.63</v>
      </c>
      <c r="G4699">
        <v>12.705600468783601</v>
      </c>
      <c r="H4699">
        <v>-17.050140604371201</v>
      </c>
      <c r="I4699">
        <v>-21.910524353038699</v>
      </c>
      <c r="J4699">
        <v>-0.58417673391918201</v>
      </c>
      <c r="K4699">
        <v>1.8692289104303901</v>
      </c>
      <c r="L4699">
        <v>1.34004278693274</v>
      </c>
      <c r="M4699">
        <v>7.6789308114471003E-2</v>
      </c>
      <c r="N4699">
        <v>0.68218540362261404</v>
      </c>
      <c r="O4699">
        <v>70.552147239263803</v>
      </c>
      <c r="P4699">
        <v>55.238095238095198</v>
      </c>
      <c r="Q4699">
        <v>4.4589041969366E-2</v>
      </c>
    </row>
    <row r="4700" spans="1:17" hidden="1" x14ac:dyDescent="0.3">
      <c r="A4700" t="s">
        <v>9630</v>
      </c>
      <c r="B4700" t="s">
        <v>9631</v>
      </c>
      <c r="C4700" t="str">
        <f>IFERROR(VLOOKUP(Table1[[#This Row],[Ticker]],[1]!Table2[[Symbol]:[Industry]],2,FALSE),"-")</f>
        <v>-</v>
      </c>
      <c r="D4700" t="s">
        <v>127</v>
      </c>
      <c r="E4700">
        <v>4.3573556880000002</v>
      </c>
      <c r="F4700">
        <v>9.84</v>
      </c>
      <c r="G4700">
        <v>-18.9664158720392</v>
      </c>
      <c r="H4700">
        <v>-1.94597393770455</v>
      </c>
      <c r="I4700">
        <v>-2.3989658146345501</v>
      </c>
      <c r="J4700">
        <v>-0.58417673391918201</v>
      </c>
      <c r="K4700">
        <v>9.5791689683182604</v>
      </c>
      <c r="L4700">
        <v>9.2060624113200795</v>
      </c>
      <c r="M4700">
        <v>100</v>
      </c>
      <c r="N4700">
        <v>0</v>
      </c>
      <c r="O4700">
        <v>0</v>
      </c>
      <c r="P4700">
        <v>10.067114093959701</v>
      </c>
    </row>
    <row r="4701" spans="1:17" hidden="1" x14ac:dyDescent="0.3">
      <c r="A4701" t="s">
        <v>9632</v>
      </c>
      <c r="B4701" t="s">
        <v>9633</v>
      </c>
      <c r="C4701" t="str">
        <f>IFERROR(VLOOKUP(Table1[[#This Row],[Ticker]],[1]!Table2[[Symbol]:[Industry]],2,FALSE),"-")</f>
        <v>-</v>
      </c>
      <c r="D4701" t="s">
        <v>138</v>
      </c>
      <c r="E4701">
        <v>4.3448399999999996</v>
      </c>
      <c r="F4701">
        <v>7.29</v>
      </c>
      <c r="G4701">
        <v>-29.033529965998898</v>
      </c>
      <c r="H4701">
        <v>-1.94597393770455</v>
      </c>
      <c r="I4701">
        <v>-12.4660799085942</v>
      </c>
      <c r="J4701">
        <v>-0.58417673391918201</v>
      </c>
      <c r="K4701">
        <v>7.2899998842473099</v>
      </c>
      <c r="L4701">
        <v>7.2832363372276197</v>
      </c>
      <c r="M4701">
        <v>98.182515309086796</v>
      </c>
      <c r="O4701">
        <v>0</v>
      </c>
      <c r="P4701">
        <v>0</v>
      </c>
    </row>
    <row r="4702" spans="1:17" hidden="1" x14ac:dyDescent="0.3">
      <c r="A4702" t="s">
        <v>9634</v>
      </c>
      <c r="B4702" t="s">
        <v>9635</v>
      </c>
      <c r="C4702" t="str">
        <f>IFERROR(VLOOKUP(Table1[[#This Row],[Ticker]],[1]!Table2[[Symbol]:[Industry]],2,FALSE),"-")</f>
        <v>-</v>
      </c>
      <c r="E4702">
        <v>4.3443604999999996</v>
      </c>
      <c r="F4702">
        <v>5.14</v>
      </c>
      <c r="G4702">
        <v>-42.9363775371882</v>
      </c>
      <c r="H4702">
        <v>3.3061269026315698</v>
      </c>
      <c r="I4702">
        <v>-6.4866984652953201</v>
      </c>
      <c r="J4702">
        <v>7.1577587499517703</v>
      </c>
      <c r="K4702">
        <v>4.8988983665178099</v>
      </c>
      <c r="L4702">
        <v>5.2519706255164698</v>
      </c>
      <c r="M4702">
        <v>66.947191895530494</v>
      </c>
      <c r="N4702">
        <v>1.45530860879468</v>
      </c>
      <c r="O4702">
        <v>54.669260700389103</v>
      </c>
      <c r="P4702">
        <v>20.9411764705882</v>
      </c>
      <c r="Q4702">
        <v>-2.9311317195704002E-2</v>
      </c>
    </row>
    <row r="4703" spans="1:17" hidden="1" x14ac:dyDescent="0.3">
      <c r="A4703" t="s">
        <v>9636</v>
      </c>
      <c r="B4703" t="s">
        <v>9637</v>
      </c>
      <c r="C4703" t="str">
        <f>IFERROR(VLOOKUP(Table1[[#This Row],[Ticker]],[1]!Table2[[Symbol]:[Industry]],2,FALSE),"-")</f>
        <v>-</v>
      </c>
      <c r="D4703" t="s">
        <v>405</v>
      </c>
      <c r="E4703">
        <v>4.3239999999999998</v>
      </c>
      <c r="F4703">
        <v>224.9</v>
      </c>
      <c r="G4703">
        <v>1555.6106647905499</v>
      </c>
      <c r="H4703">
        <v>29.735124897768699</v>
      </c>
      <c r="I4703">
        <v>537.15841460324805</v>
      </c>
      <c r="J4703">
        <v>5.5019430640120204</v>
      </c>
      <c r="K4703">
        <v>164.493038569389</v>
      </c>
      <c r="L4703">
        <v>92.115198231032494</v>
      </c>
      <c r="M4703">
        <v>100</v>
      </c>
      <c r="N4703">
        <v>5.2756691215202203</v>
      </c>
      <c r="O4703">
        <v>0</v>
      </c>
      <c r="P4703">
        <v>1584.64419475655</v>
      </c>
    </row>
    <row r="4704" spans="1:17" hidden="1" x14ac:dyDescent="0.3">
      <c r="A4704" t="s">
        <v>9638</v>
      </c>
      <c r="B4704" t="s">
        <v>9639</v>
      </c>
      <c r="C4704" t="str">
        <f>IFERROR(VLOOKUP(Table1[[#This Row],[Ticker]],[1]!Table2[[Symbol]:[Industry]],2,FALSE),"-")</f>
        <v>-</v>
      </c>
      <c r="D4704" t="s">
        <v>1210</v>
      </c>
      <c r="E4704">
        <v>4.3229825000000002</v>
      </c>
      <c r="F4704">
        <v>4.88</v>
      </c>
      <c r="G4704">
        <v>74.299803367334405</v>
      </c>
      <c r="H4704">
        <v>0.37470116778065998</v>
      </c>
      <c r="I4704">
        <v>-41.121050668828197</v>
      </c>
      <c r="J4704">
        <v>-8.0269248255222401</v>
      </c>
      <c r="K4704">
        <v>4.9164265131343496</v>
      </c>
      <c r="L4704">
        <v>5.0846200893025699</v>
      </c>
      <c r="M4704">
        <v>64.449070248588896</v>
      </c>
      <c r="N4704">
        <v>0.85470150061823502</v>
      </c>
      <c r="O4704">
        <v>53.688524590163901</v>
      </c>
      <c r="P4704">
        <v>123.853211009174</v>
      </c>
      <c r="Q4704">
        <v>-7.7219945684569996E-2</v>
      </c>
    </row>
    <row r="4705" spans="1:17" hidden="1" x14ac:dyDescent="0.3">
      <c r="A4705" t="s">
        <v>9640</v>
      </c>
      <c r="B4705" t="s">
        <v>9641</v>
      </c>
      <c r="C4705" t="str">
        <f>IFERROR(VLOOKUP(Table1[[#This Row],[Ticker]],[1]!Table2[[Symbol]:[Industry]],2,FALSE),"-")</f>
        <v>-</v>
      </c>
      <c r="E4705">
        <v>4.3214399999999999</v>
      </c>
      <c r="F4705">
        <v>1.4</v>
      </c>
      <c r="G4705">
        <v>-26.092353495410698</v>
      </c>
      <c r="H4705">
        <v>-13.195973937704499</v>
      </c>
      <c r="I4705">
        <v>-38.392005834520198</v>
      </c>
      <c r="J4705">
        <v>-0.58417673391918201</v>
      </c>
      <c r="K4705">
        <v>1.48835214905415</v>
      </c>
      <c r="L4705">
        <v>1.59461970976657</v>
      </c>
      <c r="M4705">
        <v>49.232696941523102</v>
      </c>
      <c r="N4705">
        <v>0.48520171224303499</v>
      </c>
      <c r="O4705">
        <v>64.285714285714207</v>
      </c>
      <c r="P4705">
        <v>24.999999999999901</v>
      </c>
      <c r="Q4705">
        <v>-0.138731633364751</v>
      </c>
    </row>
    <row r="4706" spans="1:17" hidden="1" x14ac:dyDescent="0.3">
      <c r="A4706" t="s">
        <v>9642</v>
      </c>
      <c r="B4706" t="s">
        <v>9643</v>
      </c>
      <c r="C4706" t="str">
        <f>IFERROR(VLOOKUP(Table1[[#This Row],[Ticker]],[1]!Table2[[Symbol]:[Industry]],2,FALSE),"-")</f>
        <v>-</v>
      </c>
      <c r="D4706" t="s">
        <v>405</v>
      </c>
      <c r="E4706">
        <v>4.3142876000000001</v>
      </c>
      <c r="F4706">
        <v>15.84</v>
      </c>
      <c r="G4706">
        <v>-3.3192442517132199</v>
      </c>
      <c r="H4706">
        <v>-28.6579700523233</v>
      </c>
      <c r="I4706">
        <v>-28.2107607596581</v>
      </c>
      <c r="J4706">
        <v>11.9437874718973</v>
      </c>
      <c r="K4706">
        <v>16.459542833126498</v>
      </c>
      <c r="L4706">
        <v>16.475219128704001</v>
      </c>
      <c r="M4706">
        <v>42.790364984011198</v>
      </c>
      <c r="N4706">
        <v>0.493728692318259</v>
      </c>
      <c r="O4706">
        <v>69.191919191919197</v>
      </c>
      <c r="P4706">
        <v>51.000953288846503</v>
      </c>
      <c r="Q4706">
        <v>9.1195586675670001E-2</v>
      </c>
    </row>
    <row r="4707" spans="1:17" hidden="1" x14ac:dyDescent="0.3">
      <c r="A4707" t="s">
        <v>9644</v>
      </c>
      <c r="B4707" t="s">
        <v>9645</v>
      </c>
      <c r="C4707" t="str">
        <f>IFERROR(VLOOKUP(Table1[[#This Row],[Ticker]],[1]!Table2[[Symbol]:[Industry]],2,FALSE),"-")</f>
        <v>-</v>
      </c>
      <c r="D4707" t="s">
        <v>21</v>
      </c>
      <c r="E4707">
        <v>4.2915378239999997</v>
      </c>
      <c r="F4707">
        <v>1.36</v>
      </c>
      <c r="G4707">
        <v>-54.716590075288501</v>
      </c>
      <c r="H4707">
        <v>-45.668917660648198</v>
      </c>
      <c r="I4707">
        <v>-56.955875826961602</v>
      </c>
      <c r="J4707">
        <v>1.7780279904902601</v>
      </c>
      <c r="K4707">
        <v>1.6220449055578401</v>
      </c>
      <c r="L4707">
        <v>1.71256121994385</v>
      </c>
      <c r="M4707">
        <v>29.893833146982399</v>
      </c>
      <c r="N4707">
        <v>0.66604801310052997</v>
      </c>
      <c r="O4707">
        <v>88.235294117647001</v>
      </c>
      <c r="P4707">
        <v>60</v>
      </c>
      <c r="Q4707">
        <v>3.0836124707199E-2</v>
      </c>
    </row>
    <row r="4708" spans="1:17" hidden="1" x14ac:dyDescent="0.3">
      <c r="A4708" t="s">
        <v>9646</v>
      </c>
      <c r="B4708" t="s">
        <v>9647</v>
      </c>
      <c r="C4708" t="str">
        <f>IFERROR(VLOOKUP(Table1[[#This Row],[Ticker]],[1]!Table2[[Symbol]:[Industry]],2,FALSE),"-")</f>
        <v>-</v>
      </c>
      <c r="D4708" t="s">
        <v>573</v>
      </c>
      <c r="E4708">
        <v>4.2902513000000004</v>
      </c>
      <c r="F4708">
        <v>5.68</v>
      </c>
      <c r="G4708">
        <v>35.128319744983699</v>
      </c>
      <c r="H4708">
        <v>32.270893532174902</v>
      </c>
      <c r="I4708">
        <v>33.174945732431297</v>
      </c>
      <c r="J4708">
        <v>3.5279727987911098</v>
      </c>
      <c r="K4708">
        <v>4.8270659662091502</v>
      </c>
      <c r="L4708">
        <v>4.2967485265877698</v>
      </c>
      <c r="M4708">
        <v>63.006863435070201</v>
      </c>
      <c r="N4708">
        <v>0.70180501040866705</v>
      </c>
      <c r="O4708">
        <v>3.8732394366197198</v>
      </c>
      <c r="P4708">
        <v>148.03493449781601</v>
      </c>
      <c r="Q4708">
        <v>4.4231269559696001E-2</v>
      </c>
    </row>
    <row r="4709" spans="1:17" hidden="1" x14ac:dyDescent="0.3">
      <c r="A4709" t="s">
        <v>9648</v>
      </c>
      <c r="B4709" t="s">
        <v>9649</v>
      </c>
      <c r="C4709" t="str">
        <f>IFERROR(VLOOKUP(Table1[[#This Row],[Ticker]],[1]!Table2[[Symbol]:[Industry]],2,FALSE),"-")</f>
        <v>-</v>
      </c>
      <c r="D4709" t="s">
        <v>1731</v>
      </c>
      <c r="E4709">
        <v>4.2809502420000003</v>
      </c>
      <c r="F4709">
        <v>9.06</v>
      </c>
      <c r="G4709">
        <v>-14.3499856622014</v>
      </c>
      <c r="H4709">
        <v>-6.5102892904016603</v>
      </c>
      <c r="I4709">
        <v>-44.396958946911298</v>
      </c>
      <c r="J4709">
        <v>-0.69275436692679904</v>
      </c>
      <c r="K4709">
        <v>9.2923237580235902</v>
      </c>
      <c r="L4709">
        <v>9.8270221952519705</v>
      </c>
      <c r="M4709">
        <v>46.281367643831601</v>
      </c>
      <c r="N4709">
        <v>0.710750714872042</v>
      </c>
      <c r="O4709">
        <v>77.704194260485593</v>
      </c>
      <c r="P4709">
        <v>20.799999999999901</v>
      </c>
      <c r="Q4709">
        <v>-5.6380647565899999E-2</v>
      </c>
    </row>
    <row r="4710" spans="1:17" hidden="1" x14ac:dyDescent="0.3">
      <c r="A4710" t="s">
        <v>9650</v>
      </c>
      <c r="B4710" t="s">
        <v>9651</v>
      </c>
      <c r="C4710" t="str">
        <f>IFERROR(VLOOKUP(Table1[[#This Row],[Ticker]],[1]!Table2[[Symbol]:[Industry]],2,FALSE),"-")</f>
        <v>-</v>
      </c>
      <c r="D4710" t="s">
        <v>46</v>
      </c>
      <c r="E4710">
        <v>4.2556319120000001</v>
      </c>
      <c r="F4710">
        <v>11.95</v>
      </c>
      <c r="G4710">
        <v>3.4498403222493899</v>
      </c>
      <c r="H4710">
        <v>-3.3181866306719701</v>
      </c>
      <c r="I4710">
        <v>-8.0992676815200504</v>
      </c>
      <c r="J4710">
        <v>-9.2418415472630997</v>
      </c>
      <c r="K4710">
        <v>11.8069695615988</v>
      </c>
      <c r="L4710">
        <v>11.283720302239299</v>
      </c>
      <c r="M4710">
        <v>46.792685919383302</v>
      </c>
      <c r="N4710">
        <v>1.7596034633248101</v>
      </c>
      <c r="O4710">
        <v>24.9372384937238</v>
      </c>
      <c r="P4710">
        <v>45.731707317073102</v>
      </c>
      <c r="Q4710">
        <v>1.3414445715979001E-2</v>
      </c>
    </row>
    <row r="4711" spans="1:17" hidden="1" x14ac:dyDescent="0.3">
      <c r="A4711" t="s">
        <v>9652</v>
      </c>
      <c r="B4711" t="s">
        <v>9653</v>
      </c>
      <c r="C4711" t="str">
        <f>IFERROR(VLOOKUP(Table1[[#This Row],[Ticker]],[1]!Table2[[Symbol]:[Industry]],2,FALSE),"-")</f>
        <v>-</v>
      </c>
      <c r="D4711" t="s">
        <v>627</v>
      </c>
      <c r="E4711">
        <v>4.2547104999999998</v>
      </c>
      <c r="F4711">
        <v>6.7</v>
      </c>
      <c r="G4711">
        <v>-25.157560973750801</v>
      </c>
      <c r="H4711">
        <v>2.0862841268115599</v>
      </c>
      <c r="I4711">
        <v>-7.7785799085942902</v>
      </c>
      <c r="J4711">
        <v>-21.443072439440598</v>
      </c>
      <c r="K4711">
        <v>6.6382482916767502</v>
      </c>
      <c r="L4711">
        <v>7.1714511764316198</v>
      </c>
      <c r="M4711">
        <v>38.026290468837701</v>
      </c>
      <c r="N4711">
        <v>1.14146341463414</v>
      </c>
      <c r="O4711">
        <v>27.611940298507399</v>
      </c>
      <c r="P4711">
        <v>63.414634146341399</v>
      </c>
    </row>
    <row r="4712" spans="1:17" hidden="1" x14ac:dyDescent="0.3">
      <c r="A4712" t="s">
        <v>9654</v>
      </c>
      <c r="B4712" t="s">
        <v>9655</v>
      </c>
      <c r="C4712" t="str">
        <f>IFERROR(VLOOKUP(Table1[[#This Row],[Ticker]],[1]!Table2[[Symbol]:[Industry]],2,FALSE),"-")</f>
        <v>-</v>
      </c>
      <c r="D4712" t="s">
        <v>51</v>
      </c>
      <c r="E4712">
        <v>4.2480000000000002</v>
      </c>
      <c r="F4712">
        <v>44.86</v>
      </c>
      <c r="G4712">
        <v>-26.800166246764601</v>
      </c>
      <c r="H4712">
        <v>-35.2495719157004</v>
      </c>
      <c r="I4712">
        <v>-48.371209212780599</v>
      </c>
      <c r="J4712">
        <v>-23.052203004226801</v>
      </c>
      <c r="K4712">
        <v>62.179299710503301</v>
      </c>
      <c r="L4712">
        <v>59.641612612539198</v>
      </c>
      <c r="M4712">
        <v>12.225960737770601</v>
      </c>
      <c r="N4712">
        <v>0.23994685562444601</v>
      </c>
      <c r="O4712">
        <v>93.936691930450294</v>
      </c>
      <c r="P4712">
        <v>7.6037419045334502</v>
      </c>
      <c r="Q4712">
        <v>5.1460560482202003E-2</v>
      </c>
    </row>
    <row r="4713" spans="1:17" hidden="1" x14ac:dyDescent="0.3">
      <c r="A4713" t="s">
        <v>9656</v>
      </c>
      <c r="B4713" t="s">
        <v>9657</v>
      </c>
      <c r="C4713" t="str">
        <f>IFERROR(VLOOKUP(Table1[[#This Row],[Ticker]],[1]!Table2[[Symbol]:[Industry]],2,FALSE),"-")</f>
        <v>-</v>
      </c>
      <c r="D4713" t="s">
        <v>535</v>
      </c>
      <c r="E4713">
        <v>4.1698700000000004</v>
      </c>
      <c r="F4713">
        <v>7.81</v>
      </c>
      <c r="G4713">
        <v>35.387522665579901</v>
      </c>
      <c r="H4713">
        <v>-7.2948111470068699</v>
      </c>
      <c r="I4713">
        <v>-39.611602296653999</v>
      </c>
      <c r="J4713">
        <v>-5.7123818621242997</v>
      </c>
      <c r="K4713">
        <v>9.0293480393350904</v>
      </c>
      <c r="L4713">
        <v>8.3236608484171697</v>
      </c>
      <c r="M4713">
        <v>38.220912349116297</v>
      </c>
      <c r="N4713">
        <v>1.8017655613304</v>
      </c>
      <c r="O4713">
        <v>50.448143405889901</v>
      </c>
      <c r="P4713">
        <v>111.081081081081</v>
      </c>
      <c r="Q4713">
        <v>0.10851729054854301</v>
      </c>
    </row>
    <row r="4714" spans="1:17" hidden="1" x14ac:dyDescent="0.3">
      <c r="A4714" t="s">
        <v>9658</v>
      </c>
      <c r="B4714" t="s">
        <v>9659</v>
      </c>
      <c r="C4714" t="str">
        <f>IFERROR(VLOOKUP(Table1[[#This Row],[Ticker]],[1]!Table2[[Symbol]:[Industry]],2,FALSE),"-")</f>
        <v>-</v>
      </c>
      <c r="D4714" t="s">
        <v>46</v>
      </c>
      <c r="E4714">
        <v>4.1534139000000003</v>
      </c>
      <c r="F4714">
        <v>2.75</v>
      </c>
      <c r="G4714">
        <v>-77.146737513168702</v>
      </c>
      <c r="H4714">
        <v>20.2762482845176</v>
      </c>
      <c r="I4714">
        <v>2.1172534247390402</v>
      </c>
      <c r="J4714">
        <v>9.4158232660808103</v>
      </c>
      <c r="K4714">
        <v>2.3400639550056801</v>
      </c>
      <c r="L4714">
        <v>3.27924302429357</v>
      </c>
      <c r="M4714">
        <v>86.375854502211197</v>
      </c>
      <c r="N4714">
        <v>0.56984875589526696</v>
      </c>
      <c r="O4714">
        <v>100</v>
      </c>
      <c r="P4714">
        <v>71.875</v>
      </c>
      <c r="Q4714">
        <v>-0.122918203960172</v>
      </c>
    </row>
    <row r="4715" spans="1:17" hidden="1" x14ac:dyDescent="0.3">
      <c r="A4715" t="s">
        <v>9660</v>
      </c>
      <c r="B4715" t="s">
        <v>9661</v>
      </c>
      <c r="C4715" t="str">
        <f>IFERROR(VLOOKUP(Table1[[#This Row],[Ticker]],[1]!Table2[[Symbol]:[Industry]],2,FALSE),"-")</f>
        <v>-</v>
      </c>
      <c r="D4715" t="s">
        <v>405</v>
      </c>
      <c r="E4715">
        <v>4.09</v>
      </c>
      <c r="F4715">
        <v>8.1</v>
      </c>
      <c r="G4715">
        <v>23.222109131745398</v>
      </c>
      <c r="H4715">
        <v>20.292612218407299</v>
      </c>
      <c r="I4715">
        <v>26.470455254355901</v>
      </c>
      <c r="J4715">
        <v>0.63533546120278594</v>
      </c>
      <c r="K4715">
        <v>7.4165402475371103</v>
      </c>
      <c r="L4715">
        <v>7.2212059515827898</v>
      </c>
      <c r="M4715">
        <v>57.895825803365398</v>
      </c>
      <c r="N4715">
        <v>0.75876780330099003</v>
      </c>
      <c r="O4715">
        <v>58.271604938271601</v>
      </c>
      <c r="P4715">
        <v>59.763313609467403</v>
      </c>
      <c r="Q4715">
        <v>6.1890026336720999E-2</v>
      </c>
    </row>
    <row r="4716" spans="1:17" hidden="1" x14ac:dyDescent="0.3">
      <c r="A4716" t="s">
        <v>9662</v>
      </c>
      <c r="B4716" t="s">
        <v>9663</v>
      </c>
      <c r="C4716" t="str">
        <f>IFERROR(VLOOKUP(Table1[[#This Row],[Ticker]],[1]!Table2[[Symbol]:[Industry]],2,FALSE),"-")</f>
        <v>-</v>
      </c>
      <c r="D4716" t="s">
        <v>405</v>
      </c>
      <c r="E4716">
        <v>4.0591838999999998</v>
      </c>
      <c r="F4716">
        <v>11.41</v>
      </c>
      <c r="G4716">
        <v>53.526470034001001</v>
      </c>
      <c r="H4716">
        <v>28.109891984083099</v>
      </c>
      <c r="I4716">
        <v>-17.382746575260899</v>
      </c>
      <c r="J4716">
        <v>-4.9391479746751301</v>
      </c>
      <c r="K4716">
        <v>10.132705879275001</v>
      </c>
      <c r="L4716">
        <v>9.2138457462851093</v>
      </c>
      <c r="M4716">
        <v>70.223947447315496</v>
      </c>
      <c r="N4716">
        <v>0.90365776016101496</v>
      </c>
      <c r="O4716">
        <v>12.532865907099</v>
      </c>
      <c r="P4716">
        <v>100.527240773286</v>
      </c>
      <c r="Q4716">
        <v>9.9111752998692002E-2</v>
      </c>
    </row>
    <row r="4717" spans="1:17" hidden="1" x14ac:dyDescent="0.3">
      <c r="A4717" t="s">
        <v>9664</v>
      </c>
      <c r="B4717" t="s">
        <v>9665</v>
      </c>
      <c r="C4717" t="str">
        <f>IFERROR(VLOOKUP(Table1[[#This Row],[Ticker]],[1]!Table2[[Symbol]:[Industry]],2,FALSE),"-")</f>
        <v>-</v>
      </c>
      <c r="E4717">
        <v>4.0028292600000004</v>
      </c>
      <c r="F4717">
        <v>6.8</v>
      </c>
      <c r="G4717">
        <v>51.817533863788299</v>
      </c>
      <c r="H4717">
        <v>-50.064468733541197</v>
      </c>
      <c r="I4717">
        <v>-34.305160368364398</v>
      </c>
      <c r="J4717">
        <v>-9.0587530051056095</v>
      </c>
      <c r="K4717">
        <v>11.1635709808199</v>
      </c>
      <c r="L4717">
        <v>10.8698706089725</v>
      </c>
      <c r="M4717">
        <v>8.9398882193980995</v>
      </c>
      <c r="N4717">
        <v>1.5307173279758399</v>
      </c>
      <c r="O4717">
        <v>196.17647058823499</v>
      </c>
      <c r="P4717">
        <v>81.3333333333333</v>
      </c>
      <c r="Q4717">
        <v>7.9901536599290002E-3</v>
      </c>
    </row>
    <row r="4718" spans="1:17" hidden="1" x14ac:dyDescent="0.3">
      <c r="A4718" t="s">
        <v>9666</v>
      </c>
      <c r="B4718" t="s">
        <v>9667</v>
      </c>
      <c r="C4718" t="str">
        <f>IFERROR(VLOOKUP(Table1[[#This Row],[Ticker]],[1]!Table2[[Symbol]:[Industry]],2,FALSE),"-")</f>
        <v>-</v>
      </c>
      <c r="D4718" t="s">
        <v>5421</v>
      </c>
      <c r="E4718">
        <v>3.9809223999999999</v>
      </c>
      <c r="F4718">
        <v>8.02</v>
      </c>
      <c r="G4718">
        <v>25.1972392647702</v>
      </c>
      <c r="H4718">
        <v>-20.496080547512602</v>
      </c>
      <c r="I4718">
        <v>-18.774491123547499</v>
      </c>
      <c r="J4718">
        <v>12.6010084512659</v>
      </c>
      <c r="K4718">
        <v>8.0478814537555508</v>
      </c>
      <c r="L4718">
        <v>7.8325586167943202</v>
      </c>
      <c r="M4718">
        <v>56.040927055885298</v>
      </c>
      <c r="N4718">
        <v>2.7390867241842298</v>
      </c>
      <c r="O4718">
        <v>54.488778054862799</v>
      </c>
      <c r="P4718">
        <v>96.088019559902193</v>
      </c>
    </row>
    <row r="4719" spans="1:17" hidden="1" x14ac:dyDescent="0.3">
      <c r="A4719" t="s">
        <v>9668</v>
      </c>
      <c r="B4719" t="s">
        <v>9669</v>
      </c>
      <c r="C4719" t="str">
        <f>IFERROR(VLOOKUP(Table1[[#This Row],[Ticker]],[1]!Table2[[Symbol]:[Industry]],2,FALSE),"-")</f>
        <v>-</v>
      </c>
      <c r="E4719">
        <v>3.9706039999999998</v>
      </c>
      <c r="F4719">
        <v>45.1</v>
      </c>
      <c r="G4719">
        <v>-0.176387108856079</v>
      </c>
      <c r="H4719">
        <v>-1.94597393770455</v>
      </c>
      <c r="I4719">
        <v>12.464668013843299</v>
      </c>
      <c r="J4719">
        <v>-0.58417673391918201</v>
      </c>
      <c r="K4719">
        <v>44.599250606065802</v>
      </c>
      <c r="L4719">
        <v>39.143546564590302</v>
      </c>
      <c r="M4719">
        <v>50.127975425573403</v>
      </c>
      <c r="N4719">
        <v>0</v>
      </c>
      <c r="O4719">
        <v>0.86474501108646495</v>
      </c>
      <c r="P4719">
        <v>58.245614035087698</v>
      </c>
    </row>
    <row r="4720" spans="1:17" hidden="1" x14ac:dyDescent="0.3">
      <c r="A4720" t="s">
        <v>9670</v>
      </c>
      <c r="B4720" t="s">
        <v>9671</v>
      </c>
      <c r="C4720" t="str">
        <f>IFERROR(VLOOKUP(Table1[[#This Row],[Ticker]],[1]!Table2[[Symbol]:[Industry]],2,FALSE),"-")</f>
        <v>-</v>
      </c>
      <c r="D4720" t="s">
        <v>405</v>
      </c>
      <c r="E4720">
        <v>3.9621</v>
      </c>
      <c r="F4720">
        <v>8.76</v>
      </c>
      <c r="G4720">
        <v>802.88136365102196</v>
      </c>
      <c r="H4720">
        <v>47.1859705067398</v>
      </c>
      <c r="I4720">
        <v>819.448813708427</v>
      </c>
      <c r="J4720">
        <v>7.3303961304024199</v>
      </c>
      <c r="K4720">
        <v>5.5888004515609397</v>
      </c>
      <c r="M4720">
        <v>100</v>
      </c>
      <c r="N4720">
        <v>1.3483875192264201</v>
      </c>
      <c r="O4720">
        <v>0</v>
      </c>
      <c r="P4720">
        <v>831.91489361702099</v>
      </c>
    </row>
    <row r="4721" spans="1:17" hidden="1" x14ac:dyDescent="0.3">
      <c r="A4721" t="s">
        <v>9672</v>
      </c>
      <c r="B4721" t="s">
        <v>9673</v>
      </c>
      <c r="C4721" t="str">
        <f>IFERROR(VLOOKUP(Table1[[#This Row],[Ticker]],[1]!Table2[[Symbol]:[Industry]],2,FALSE),"-")</f>
        <v>-</v>
      </c>
      <c r="D4721" t="s">
        <v>627</v>
      </c>
      <c r="E4721">
        <v>3.960858</v>
      </c>
      <c r="F4721">
        <v>4.3499999999999996</v>
      </c>
      <c r="G4721">
        <v>-16.630429190805099</v>
      </c>
      <c r="H4721">
        <v>2.8376251511336998</v>
      </c>
      <c r="I4721">
        <v>-22.217117252992601</v>
      </c>
      <c r="J4721">
        <v>13.277209404694601</v>
      </c>
      <c r="K4721">
        <v>4.43465835558984</v>
      </c>
      <c r="L4721">
        <v>4.4700022518889497</v>
      </c>
      <c r="M4721">
        <v>51.549891055629402</v>
      </c>
      <c r="N4721">
        <v>0.68558766772756996</v>
      </c>
      <c r="O4721">
        <v>37.931034482758598</v>
      </c>
      <c r="P4721">
        <v>19.505494505494401</v>
      </c>
      <c r="Q4721">
        <v>2.5063343471570999E-2</v>
      </c>
    </row>
    <row r="4722" spans="1:17" hidden="1" x14ac:dyDescent="0.3">
      <c r="A4722" t="s">
        <v>9674</v>
      </c>
      <c r="B4722" t="s">
        <v>9675</v>
      </c>
      <c r="C4722" t="str">
        <f>IFERROR(VLOOKUP(Table1[[#This Row],[Ticker]],[1]!Table2[[Symbol]:[Industry]],2,FALSE),"-")</f>
        <v>-</v>
      </c>
      <c r="D4722" t="s">
        <v>895</v>
      </c>
      <c r="E4722">
        <v>3.9469159999999999</v>
      </c>
      <c r="F4722">
        <v>3.9</v>
      </c>
      <c r="G4722">
        <v>-24.1948202885795</v>
      </c>
      <c r="H4722">
        <v>6.6254546337239999</v>
      </c>
      <c r="I4722">
        <v>10.5623112585981</v>
      </c>
      <c r="J4722">
        <v>-1.62584340058584</v>
      </c>
      <c r="K4722">
        <v>3.5503705764523898</v>
      </c>
      <c r="L4722">
        <v>3.2915578409643298</v>
      </c>
      <c r="M4722">
        <v>72.6655789811267</v>
      </c>
      <c r="N4722">
        <v>0.62866977120874601</v>
      </c>
      <c r="O4722">
        <v>25.6410256410256</v>
      </c>
      <c r="P4722">
        <v>61.157024793388402</v>
      </c>
      <c r="Q4722">
        <v>4.2281381498884003E-2</v>
      </c>
    </row>
    <row r="4723" spans="1:17" hidden="1" x14ac:dyDescent="0.3">
      <c r="A4723" t="s">
        <v>9676</v>
      </c>
      <c r="B4723" t="s">
        <v>9677</v>
      </c>
      <c r="C4723" t="str">
        <f>IFERROR(VLOOKUP(Table1[[#This Row],[Ticker]],[1]!Table2[[Symbol]:[Industry]],2,FALSE),"-")</f>
        <v>-</v>
      </c>
      <c r="D4723" t="s">
        <v>305</v>
      </c>
      <c r="E4723">
        <v>3.901932</v>
      </c>
      <c r="F4723">
        <v>3</v>
      </c>
      <c r="K4723">
        <v>3.13914626791387</v>
      </c>
      <c r="L4723">
        <v>4.4077132628643598</v>
      </c>
      <c r="M4723">
        <v>99.841790054050605</v>
      </c>
      <c r="N4723">
        <v>1</v>
      </c>
    </row>
    <row r="4724" spans="1:17" hidden="1" x14ac:dyDescent="0.3">
      <c r="A4724" t="s">
        <v>9678</v>
      </c>
      <c r="B4724" t="s">
        <v>9679</v>
      </c>
      <c r="C4724" t="str">
        <f>IFERROR(VLOOKUP(Table1[[#This Row],[Ticker]],[1]!Table2[[Symbol]:[Industry]],2,FALSE),"-")</f>
        <v>-</v>
      </c>
      <c r="D4724" t="s">
        <v>741</v>
      </c>
      <c r="E4724">
        <v>3.8994098080000001</v>
      </c>
      <c r="F4724">
        <v>594.86</v>
      </c>
      <c r="G4724">
        <v>6.7730542082396799</v>
      </c>
      <c r="H4724">
        <v>3.32643379516011</v>
      </c>
      <c r="I4724">
        <v>3.9084407894258901</v>
      </c>
      <c r="J4724">
        <v>0.86043518539932196</v>
      </c>
      <c r="K4724">
        <v>563.63297114146599</v>
      </c>
      <c r="L4724">
        <v>512.14329465782896</v>
      </c>
      <c r="M4724">
        <v>60.046073572563003</v>
      </c>
      <c r="N4724">
        <v>0.97970635916101101</v>
      </c>
      <c r="O4724">
        <v>1.7214134418182401</v>
      </c>
      <c r="P4724">
        <v>41.276777656390998</v>
      </c>
      <c r="Q4724">
        <v>2.4635765917062999E-2</v>
      </c>
    </row>
    <row r="4725" spans="1:17" hidden="1" x14ac:dyDescent="0.3">
      <c r="A4725" t="s">
        <v>9680</v>
      </c>
      <c r="B4725" t="s">
        <v>9681</v>
      </c>
      <c r="C4725" t="str">
        <f>IFERROR(VLOOKUP(Table1[[#This Row],[Ticker]],[1]!Table2[[Symbol]:[Industry]],2,FALSE),"-")</f>
        <v>-</v>
      </c>
      <c r="D4725" t="s">
        <v>46</v>
      </c>
      <c r="E4725">
        <v>3.892779</v>
      </c>
      <c r="F4725">
        <v>7.35</v>
      </c>
      <c r="G4725">
        <v>29.371642447794098</v>
      </c>
      <c r="H4725">
        <v>4.7305839257969202</v>
      </c>
      <c r="I4725">
        <v>8.0257233700942301</v>
      </c>
      <c r="J4725">
        <v>-2.7610474822184901</v>
      </c>
      <c r="K4725">
        <v>7.0964875655859503</v>
      </c>
      <c r="L4725">
        <v>6.6285681124996598</v>
      </c>
      <c r="M4725">
        <v>65.759793137029206</v>
      </c>
      <c r="N4725">
        <v>1.5906896584401999</v>
      </c>
      <c r="O4725">
        <v>35.782312925169997</v>
      </c>
      <c r="P4725">
        <v>74.999999999999901</v>
      </c>
      <c r="Q4725">
        <v>8.3358323958107994E-2</v>
      </c>
    </row>
    <row r="4726" spans="1:17" hidden="1" x14ac:dyDescent="0.3">
      <c r="A4726" t="s">
        <v>9682</v>
      </c>
      <c r="B4726" t="s">
        <v>9683</v>
      </c>
      <c r="C4726" t="str">
        <f>IFERROR(VLOOKUP(Table1[[#This Row],[Ticker]],[1]!Table2[[Symbol]:[Industry]],2,FALSE),"-")</f>
        <v>-</v>
      </c>
      <c r="D4726" t="s">
        <v>405</v>
      </c>
      <c r="E4726">
        <v>3.8906375999999998</v>
      </c>
      <c r="F4726">
        <v>8.17</v>
      </c>
      <c r="G4726">
        <v>12.560924106791299</v>
      </c>
      <c r="H4726">
        <v>1.4717475812827701</v>
      </c>
      <c r="I4726">
        <v>23.4740199250163</v>
      </c>
      <c r="J4726">
        <v>-5.0286211783636299</v>
      </c>
      <c r="K4726">
        <v>7.7196284465622202</v>
      </c>
      <c r="L4726">
        <v>6.8817081836635001</v>
      </c>
      <c r="M4726">
        <v>41.148580311880998</v>
      </c>
      <c r="N4726">
        <v>1.9994136842922201</v>
      </c>
      <c r="O4726">
        <v>9.5471236230110001</v>
      </c>
      <c r="P4726">
        <v>77.995642701525</v>
      </c>
      <c r="Q4726">
        <v>7.0360469663207997E-2</v>
      </c>
    </row>
    <row r="4727" spans="1:17" hidden="1" x14ac:dyDescent="0.3">
      <c r="A4727" t="s">
        <v>9684</v>
      </c>
      <c r="B4727" t="s">
        <v>9685</v>
      </c>
      <c r="C4727" t="str">
        <f>IFERROR(VLOOKUP(Table1[[#This Row],[Ticker]],[1]!Table2[[Symbol]:[Industry]],2,FALSE),"-")</f>
        <v>-</v>
      </c>
      <c r="D4727" t="s">
        <v>535</v>
      </c>
      <c r="E4727">
        <v>3.88</v>
      </c>
      <c r="F4727">
        <v>3.82</v>
      </c>
      <c r="G4727">
        <v>84.374291263051305</v>
      </c>
      <c r="H4727">
        <v>6.7132439393904102</v>
      </c>
      <c r="I4727">
        <v>7.2831363923461403</v>
      </c>
      <c r="J4727">
        <v>0.982402900545571</v>
      </c>
      <c r="K4727">
        <v>3.7119647886859801</v>
      </c>
      <c r="L4727">
        <v>3.2033917429869998</v>
      </c>
      <c r="M4727">
        <v>68.490883034683407</v>
      </c>
      <c r="N4727">
        <v>0.63264890037340404</v>
      </c>
      <c r="O4727">
        <v>7.8534031413612704</v>
      </c>
      <c r="P4727">
        <v>148.05194805194799</v>
      </c>
      <c r="Q4727">
        <v>0.101085328126243</v>
      </c>
    </row>
    <row r="4728" spans="1:17" hidden="1" x14ac:dyDescent="0.3">
      <c r="A4728" t="s">
        <v>9686</v>
      </c>
      <c r="B4728" t="s">
        <v>9687</v>
      </c>
      <c r="C4728" t="str">
        <f>IFERROR(VLOOKUP(Table1[[#This Row],[Ticker]],[1]!Table2[[Symbol]:[Industry]],2,FALSE),"-")</f>
        <v>-</v>
      </c>
      <c r="D4728" t="s">
        <v>535</v>
      </c>
      <c r="E4728">
        <v>3.8454755999999999</v>
      </c>
      <c r="F4728">
        <v>6.19</v>
      </c>
      <c r="G4728">
        <v>-18.891181211550499</v>
      </c>
      <c r="H4728">
        <v>8.1963748167438393</v>
      </c>
      <c r="I4728">
        <v>-2.3237311541458801</v>
      </c>
      <c r="J4728">
        <v>-0.58417673391918201</v>
      </c>
      <c r="K4728">
        <v>5.8277568391624603</v>
      </c>
      <c r="L4728">
        <v>5.6715840249863803</v>
      </c>
      <c r="M4728">
        <v>100</v>
      </c>
      <c r="N4728">
        <v>2.8877005347593498</v>
      </c>
      <c r="O4728">
        <v>0</v>
      </c>
      <c r="P4728">
        <v>10.1423487544483</v>
      </c>
    </row>
    <row r="4729" spans="1:17" hidden="1" x14ac:dyDescent="0.3">
      <c r="A4729" t="s">
        <v>9688</v>
      </c>
      <c r="B4729" t="s">
        <v>9689</v>
      </c>
      <c r="C4729" t="str">
        <f>IFERROR(VLOOKUP(Table1[[#This Row],[Ticker]],[1]!Table2[[Symbol]:[Industry]],2,FALSE),"-")</f>
        <v>-</v>
      </c>
      <c r="D4729" t="s">
        <v>72</v>
      </c>
      <c r="E4729">
        <v>3.8403839999999998</v>
      </c>
      <c r="F4729">
        <v>1.94</v>
      </c>
      <c r="G4729">
        <v>-10.7408470391696</v>
      </c>
      <c r="H4729">
        <v>-5.0071984275004802</v>
      </c>
      <c r="I4729">
        <v>-1.6089370514514301</v>
      </c>
      <c r="J4729">
        <v>-14.2205403702828</v>
      </c>
      <c r="K4729">
        <v>1.99367484175759</v>
      </c>
      <c r="L4729">
        <v>1.8084518199689199</v>
      </c>
      <c r="M4729">
        <v>40.351820365647903</v>
      </c>
      <c r="N4729">
        <v>1.8944853122445799</v>
      </c>
      <c r="O4729">
        <v>23.1958762886598</v>
      </c>
      <c r="P4729">
        <v>115.555555555555</v>
      </c>
      <c r="Q4729">
        <v>8.3320354968844004E-2</v>
      </c>
    </row>
    <row r="4730" spans="1:17" hidden="1" x14ac:dyDescent="0.3">
      <c r="A4730" t="s">
        <v>9690</v>
      </c>
      <c r="B4730" t="s">
        <v>9691</v>
      </c>
      <c r="C4730" t="str">
        <f>IFERROR(VLOOKUP(Table1[[#This Row],[Ticker]],[1]!Table2[[Symbol]:[Industry]],2,FALSE),"-")</f>
        <v>-</v>
      </c>
      <c r="D4730" t="s">
        <v>298</v>
      </c>
      <c r="E4730">
        <v>3.7800699999999998</v>
      </c>
      <c r="F4730">
        <v>3.49</v>
      </c>
      <c r="G4730">
        <v>100.57173319189501</v>
      </c>
      <c r="H4730">
        <v>-18.612640604371201</v>
      </c>
      <c r="I4730">
        <v>79.2921618496474</v>
      </c>
      <c r="J4730">
        <v>-1.9730656228080701</v>
      </c>
      <c r="K4730">
        <v>3.4199010691295499</v>
      </c>
      <c r="L4730">
        <v>2.1235395442615199</v>
      </c>
      <c r="M4730">
        <v>41.668095985164904</v>
      </c>
      <c r="N4730">
        <v>1.4568947482384</v>
      </c>
      <c r="O4730">
        <v>34.670487106017099</v>
      </c>
      <c r="P4730">
        <v>129.605263157894</v>
      </c>
      <c r="Q4730">
        <v>0.18583751638294499</v>
      </c>
    </row>
    <row r="4731" spans="1:17" hidden="1" x14ac:dyDescent="0.3">
      <c r="A4731" t="s">
        <v>9692</v>
      </c>
      <c r="B4731" t="s">
        <v>9693</v>
      </c>
      <c r="C4731" t="str">
        <f>IFERROR(VLOOKUP(Table1[[#This Row],[Ticker]],[1]!Table2[[Symbol]:[Industry]],2,FALSE),"-")</f>
        <v>-</v>
      </c>
      <c r="D4731" t="s">
        <v>46</v>
      </c>
      <c r="E4731">
        <v>3.7551427500000001</v>
      </c>
      <c r="F4731">
        <v>2.65</v>
      </c>
      <c r="G4731">
        <v>-65.178108279251902</v>
      </c>
      <c r="I4731">
        <v>-12.4660799085942</v>
      </c>
      <c r="K4731">
        <v>4.20551033348326</v>
      </c>
      <c r="L4731">
        <v>8.3203468668060196</v>
      </c>
      <c r="M4731">
        <v>7.8432681322368997E-2</v>
      </c>
      <c r="N4731">
        <v>1</v>
      </c>
      <c r="O4731">
        <v>56.603773584905603</v>
      </c>
      <c r="P4731">
        <v>3.9215686274509798</v>
      </c>
      <c r="Q4731">
        <v>-3.2202925944115002E-2</v>
      </c>
    </row>
    <row r="4732" spans="1:17" hidden="1" x14ac:dyDescent="0.3">
      <c r="A4732" t="s">
        <v>9694</v>
      </c>
      <c r="B4732" t="s">
        <v>9695</v>
      </c>
      <c r="C4732" t="str">
        <f>IFERROR(VLOOKUP(Table1[[#This Row],[Ticker]],[1]!Table2[[Symbol]:[Industry]],2,FALSE),"-")</f>
        <v>-</v>
      </c>
      <c r="D4732" t="s">
        <v>1210</v>
      </c>
      <c r="E4732">
        <v>3.7387125000000001</v>
      </c>
      <c r="F4732">
        <v>4.12</v>
      </c>
      <c r="G4732">
        <v>36.4283174235592</v>
      </c>
      <c r="H4732">
        <v>-20.579514310375298</v>
      </c>
      <c r="I4732">
        <v>80.057284577386994</v>
      </c>
      <c r="J4732">
        <v>3.3840772343347898</v>
      </c>
      <c r="K4732">
        <v>3.85916275813238</v>
      </c>
      <c r="L4732">
        <v>2.61009285154997</v>
      </c>
      <c r="M4732">
        <v>34.880181504342303</v>
      </c>
      <c r="N4732">
        <v>1.0331223479768099</v>
      </c>
      <c r="O4732">
        <v>26.941747572815501</v>
      </c>
      <c r="P4732">
        <v>112.371134020618</v>
      </c>
    </row>
    <row r="4733" spans="1:17" hidden="1" x14ac:dyDescent="0.3">
      <c r="A4733" t="s">
        <v>9696</v>
      </c>
      <c r="B4733" t="s">
        <v>9697</v>
      </c>
      <c r="C4733" t="str">
        <f>IFERROR(VLOOKUP(Table1[[#This Row],[Ticker]],[1]!Table2[[Symbol]:[Industry]],2,FALSE),"-")</f>
        <v>-</v>
      </c>
      <c r="D4733" t="s">
        <v>127</v>
      </c>
      <c r="E4733">
        <v>3.7237388999999999</v>
      </c>
      <c r="F4733">
        <v>8.9499999999999993</v>
      </c>
      <c r="G4733">
        <v>-73.096029965998895</v>
      </c>
      <c r="H4733">
        <v>-4.9293993520692103</v>
      </c>
      <c r="I4733">
        <v>-23.499877125294098</v>
      </c>
      <c r="J4733">
        <v>2.9535591151373999</v>
      </c>
      <c r="K4733">
        <v>8.6516016428637403</v>
      </c>
      <c r="L4733">
        <v>9.9765334377531492</v>
      </c>
      <c r="M4733">
        <v>64.701465087023294</v>
      </c>
      <c r="N4733">
        <v>0.639150914689808</v>
      </c>
      <c r="O4733">
        <v>123.01675977653601</v>
      </c>
      <c r="P4733">
        <v>46.721311475409799</v>
      </c>
      <c r="Q4733">
        <v>2.7253487664134001E-2</v>
      </c>
    </row>
    <row r="4734" spans="1:17" hidden="1" x14ac:dyDescent="0.3">
      <c r="A4734" t="s">
        <v>9698</v>
      </c>
      <c r="B4734" t="s">
        <v>9699</v>
      </c>
      <c r="C4734" t="str">
        <f>IFERROR(VLOOKUP(Table1[[#This Row],[Ticker]],[1]!Table2[[Symbol]:[Industry]],2,FALSE),"-")</f>
        <v>-</v>
      </c>
      <c r="D4734" t="s">
        <v>127</v>
      </c>
      <c r="E4734">
        <v>3.7173276</v>
      </c>
      <c r="F4734">
        <v>7.84</v>
      </c>
      <c r="G4734">
        <v>-57.695950348164502</v>
      </c>
      <c r="H4734">
        <v>-4.1060755895469896</v>
      </c>
      <c r="I4734">
        <v>-9.4437408809990195</v>
      </c>
      <c r="J4734">
        <v>-6.5670827168251504</v>
      </c>
      <c r="K4734">
        <v>7.8262689288052503</v>
      </c>
      <c r="L4734">
        <v>7.7196718418663099</v>
      </c>
      <c r="M4734">
        <v>34.930541852358402</v>
      </c>
      <c r="N4734">
        <v>1.3323446734006701</v>
      </c>
      <c r="O4734">
        <v>45.153061224489797</v>
      </c>
      <c r="P4734">
        <v>22.308892355694201</v>
      </c>
      <c r="Q4734">
        <v>5.9244796790697003E-2</v>
      </c>
    </row>
    <row r="4735" spans="1:17" hidden="1" x14ac:dyDescent="0.3">
      <c r="A4735" t="s">
        <v>9700</v>
      </c>
      <c r="B4735" t="s">
        <v>9701</v>
      </c>
      <c r="C4735" t="str">
        <f>IFERROR(VLOOKUP(Table1[[#This Row],[Ticker]],[1]!Table2[[Symbol]:[Industry]],2,FALSE),"-")</f>
        <v>-</v>
      </c>
      <c r="D4735" t="s">
        <v>127</v>
      </c>
      <c r="E4735">
        <v>3.6826327999999999</v>
      </c>
      <c r="F4735">
        <v>6.89</v>
      </c>
      <c r="G4735">
        <v>-52.477974410443302</v>
      </c>
      <c r="H4735">
        <v>1.3559128547482699</v>
      </c>
      <c r="I4735">
        <v>-34.875989818504202</v>
      </c>
      <c r="J4735">
        <v>10.7717554694706</v>
      </c>
      <c r="K4735">
        <v>6.44930802742231</v>
      </c>
      <c r="L4735">
        <v>7.5663029106825999</v>
      </c>
      <c r="M4735">
        <v>50.732885206849303</v>
      </c>
      <c r="N4735">
        <v>1.12722806853558</v>
      </c>
      <c r="O4735">
        <v>77.358490566037702</v>
      </c>
      <c r="P4735">
        <v>20.877192982456101</v>
      </c>
      <c r="Q4735">
        <v>7.7076472642050003E-2</v>
      </c>
    </row>
    <row r="4736" spans="1:17" hidden="1" x14ac:dyDescent="0.3">
      <c r="A4736" t="s">
        <v>9702</v>
      </c>
      <c r="B4736" t="s">
        <v>9703</v>
      </c>
      <c r="C4736" t="str">
        <f>IFERROR(VLOOKUP(Table1[[#This Row],[Ticker]],[1]!Table2[[Symbol]:[Industry]],2,FALSE),"-")</f>
        <v>-</v>
      </c>
      <c r="D4736" t="s">
        <v>627</v>
      </c>
      <c r="E4736">
        <v>3.6549140000000002</v>
      </c>
      <c r="F4736">
        <v>8.36</v>
      </c>
      <c r="G4736">
        <v>-69.993981943400001</v>
      </c>
      <c r="H4736">
        <v>0.92483945942462897</v>
      </c>
      <c r="I4736">
        <v>-21.099959690015002</v>
      </c>
      <c r="J4736">
        <v>-2.2984624482049001</v>
      </c>
      <c r="K4736">
        <v>8.5765149550382898</v>
      </c>
      <c r="L4736">
        <v>9.1431566081708802</v>
      </c>
      <c r="M4736">
        <v>55.860102771240498</v>
      </c>
      <c r="N4736">
        <v>0.85383028570095498</v>
      </c>
      <c r="O4736">
        <v>83.373205741626805</v>
      </c>
      <c r="P4736">
        <v>22.9411764705882</v>
      </c>
      <c r="Q4736">
        <v>9.1829486557813006E-2</v>
      </c>
    </row>
    <row r="4737" spans="1:17" hidden="1" x14ac:dyDescent="0.3">
      <c r="A4737" t="s">
        <v>9704</v>
      </c>
      <c r="B4737" t="s">
        <v>9705</v>
      </c>
      <c r="C4737" t="str">
        <f>IFERROR(VLOOKUP(Table1[[#This Row],[Ticker]],[1]!Table2[[Symbol]:[Industry]],2,FALSE),"-")</f>
        <v>-</v>
      </c>
      <c r="D4737" t="s">
        <v>1401</v>
      </c>
      <c r="E4737">
        <v>3.6425595000000301</v>
      </c>
      <c r="F4737">
        <v>45.79</v>
      </c>
      <c r="G4737">
        <v>39.188365698953298</v>
      </c>
      <c r="H4737">
        <v>-3.8002496794148501</v>
      </c>
      <c r="I4737">
        <v>-12.247213635886901</v>
      </c>
      <c r="J4737">
        <v>4.0194038287406704</v>
      </c>
      <c r="K4737">
        <v>43.025966410291801</v>
      </c>
      <c r="L4737">
        <v>39.642248384761103</v>
      </c>
      <c r="M4737">
        <v>52.471646248896</v>
      </c>
      <c r="N4737">
        <v>1.3830728072243399</v>
      </c>
      <c r="O4737">
        <v>37.540947805197597</v>
      </c>
      <c r="P4737">
        <v>88.746908491343703</v>
      </c>
      <c r="Q4737">
        <v>6.3054224138243006E-2</v>
      </c>
    </row>
    <row r="4738" spans="1:17" hidden="1" x14ac:dyDescent="0.3">
      <c r="A4738" t="s">
        <v>9706</v>
      </c>
      <c r="B4738" t="s">
        <v>9707</v>
      </c>
      <c r="C4738" t="str">
        <f>IFERROR(VLOOKUP(Table1[[#This Row],[Ticker]],[1]!Table2[[Symbol]:[Industry]],2,FALSE),"-")</f>
        <v>-</v>
      </c>
      <c r="D4738" t="s">
        <v>474</v>
      </c>
      <c r="E4738">
        <v>3.5855999999999999</v>
      </c>
      <c r="F4738">
        <v>2.4300000000000002</v>
      </c>
      <c r="G4738">
        <v>13.071733191895801</v>
      </c>
      <c r="H4738">
        <v>3.8575974908668602</v>
      </c>
      <c r="I4738">
        <v>-7.7247005982494503</v>
      </c>
      <c r="J4738">
        <v>-6.5365576863001298</v>
      </c>
      <c r="K4738">
        <v>2.3648164000078098</v>
      </c>
      <c r="L4738">
        <v>2.2127231400425198</v>
      </c>
      <c r="M4738">
        <v>53.713401779242403</v>
      </c>
      <c r="N4738">
        <v>2.24938064621684</v>
      </c>
      <c r="O4738">
        <v>12.345679012345601</v>
      </c>
      <c r="P4738">
        <v>73.571428571428598</v>
      </c>
      <c r="Q4738">
        <v>7.3930571852606999E-2</v>
      </c>
    </row>
    <row r="4739" spans="1:17" hidden="1" x14ac:dyDescent="0.3">
      <c r="A4739" t="s">
        <v>9708</v>
      </c>
      <c r="B4739" t="s">
        <v>9709</v>
      </c>
      <c r="C4739" t="str">
        <f>IFERROR(VLOOKUP(Table1[[#This Row],[Ticker]],[1]!Table2[[Symbol]:[Industry]],2,FALSE),"-")</f>
        <v>-</v>
      </c>
      <c r="D4739" t="s">
        <v>741</v>
      </c>
      <c r="E4739">
        <v>3.52154549999999</v>
      </c>
      <c r="F4739">
        <v>20100</v>
      </c>
      <c r="G4739">
        <v>-5.5931859894901201</v>
      </c>
      <c r="H4739">
        <v>-1.87035303188851</v>
      </c>
      <c r="I4739">
        <v>-12.2495918825592</v>
      </c>
      <c r="J4739">
        <v>1.0670674632677399</v>
      </c>
      <c r="K4739">
        <v>19208.7545485521</v>
      </c>
      <c r="L4739">
        <v>17019.334615027899</v>
      </c>
      <c r="M4739">
        <v>52.023657374319697</v>
      </c>
      <c r="N4739">
        <v>1</v>
      </c>
      <c r="Q4739">
        <v>0.111248485696195</v>
      </c>
    </row>
    <row r="4740" spans="1:17" hidden="1" x14ac:dyDescent="0.3">
      <c r="A4740" t="s">
        <v>9710</v>
      </c>
      <c r="B4740" t="s">
        <v>9711</v>
      </c>
      <c r="C4740" t="str">
        <f>IFERROR(VLOOKUP(Table1[[#This Row],[Ticker]],[1]!Table2[[Symbol]:[Industry]],2,FALSE),"-")</f>
        <v>-</v>
      </c>
      <c r="D4740" t="s">
        <v>138</v>
      </c>
      <c r="E4740">
        <v>3.4465499999999998</v>
      </c>
      <c r="F4740">
        <v>10.49</v>
      </c>
      <c r="G4740">
        <v>-53.6743345637</v>
      </c>
      <c r="H4740">
        <v>10.8079764008959</v>
      </c>
      <c r="I4740">
        <v>-17.1024435449579</v>
      </c>
      <c r="J4740">
        <v>-8.8486395438365406</v>
      </c>
      <c r="K4740">
        <v>9.4552407395908293</v>
      </c>
      <c r="L4740">
        <v>10.873615563333599</v>
      </c>
      <c r="M4740">
        <v>51.981740586740898</v>
      </c>
      <c r="N4740">
        <v>0.761022618944449</v>
      </c>
      <c r="O4740">
        <v>60.152526215443203</v>
      </c>
      <c r="P4740">
        <v>32.784810126582201</v>
      </c>
      <c r="Q4740">
        <v>-4.5530427493652999E-2</v>
      </c>
    </row>
    <row r="4741" spans="1:17" hidden="1" x14ac:dyDescent="0.3">
      <c r="A4741" t="s">
        <v>9712</v>
      </c>
      <c r="B4741" t="s">
        <v>9713</v>
      </c>
      <c r="C4741" t="str">
        <f>IFERROR(VLOOKUP(Table1[[#This Row],[Ticker]],[1]!Table2[[Symbol]:[Industry]],2,FALSE),"-")</f>
        <v>-</v>
      </c>
      <c r="D4741" t="s">
        <v>1401</v>
      </c>
      <c r="E4741">
        <v>3.4182999249999999</v>
      </c>
      <c r="F4741">
        <v>7.68</v>
      </c>
      <c r="G4741">
        <v>55.139131904504602</v>
      </c>
      <c r="H4741">
        <v>-23.1802835611355</v>
      </c>
      <c r="I4741">
        <v>4.6070908231130296</v>
      </c>
      <c r="J4741">
        <v>-2.66480092117536</v>
      </c>
      <c r="K4741">
        <v>8.2285701427316695</v>
      </c>
      <c r="L4741">
        <v>7.3537700145301796</v>
      </c>
      <c r="M4741">
        <v>14.3006199462084</v>
      </c>
      <c r="N4741">
        <v>9.5215534652048406E-2</v>
      </c>
      <c r="O4741">
        <v>29.4270833333333</v>
      </c>
      <c r="P4741">
        <v>84.172661870503504</v>
      </c>
      <c r="Q4741">
        <v>7.0768834829833996E-2</v>
      </c>
    </row>
    <row r="4742" spans="1:17" hidden="1" x14ac:dyDescent="0.3">
      <c r="A4742" t="s">
        <v>9714</v>
      </c>
      <c r="B4742" t="s">
        <v>9715</v>
      </c>
      <c r="C4742" t="str">
        <f>IFERROR(VLOOKUP(Table1[[#This Row],[Ticker]],[1]!Table2[[Symbol]:[Industry]],2,FALSE),"-")</f>
        <v>-</v>
      </c>
      <c r="D4742" t="s">
        <v>72</v>
      </c>
      <c r="E4742">
        <v>3.4157122497302499</v>
      </c>
      <c r="F4742">
        <v>9.2899999999999991</v>
      </c>
      <c r="G4742">
        <v>25.5421771887431</v>
      </c>
      <c r="H4742">
        <v>-1.94597393770455</v>
      </c>
      <c r="I4742">
        <v>42.109627246147703</v>
      </c>
      <c r="J4742">
        <v>-0.58417673391918201</v>
      </c>
      <c r="K4742">
        <v>9.2117929075600191</v>
      </c>
      <c r="L4742">
        <v>8.0113295085452503</v>
      </c>
      <c r="M4742">
        <v>100</v>
      </c>
      <c r="O4742">
        <v>0</v>
      </c>
      <c r="P4742">
        <v>54.575707154741998</v>
      </c>
    </row>
    <row r="4743" spans="1:17" hidden="1" x14ac:dyDescent="0.3">
      <c r="A4743" t="s">
        <v>9716</v>
      </c>
      <c r="B4743" t="s">
        <v>9717</v>
      </c>
      <c r="C4743" t="str">
        <f>IFERROR(VLOOKUP(Table1[[#This Row],[Ticker]],[1]!Table2[[Symbol]:[Industry]],2,FALSE),"-")</f>
        <v>-</v>
      </c>
      <c r="D4743" t="s">
        <v>627</v>
      </c>
      <c r="E4743">
        <v>3.3796515600000001</v>
      </c>
      <c r="F4743">
        <v>8.4600000000000009</v>
      </c>
      <c r="G4743">
        <v>82.466470034001006</v>
      </c>
      <c r="H4743">
        <v>9.07764810953954</v>
      </c>
      <c r="I4743">
        <v>21.81963437712</v>
      </c>
      <c r="J4743">
        <v>-0.58417673391918201</v>
      </c>
      <c r="K4743">
        <v>6.7613310684465899</v>
      </c>
      <c r="M4743">
        <v>99.998928833807298</v>
      </c>
      <c r="N4743">
        <v>0.19630049075122599</v>
      </c>
      <c r="O4743">
        <v>0</v>
      </c>
      <c r="P4743">
        <v>111.5</v>
      </c>
    </row>
    <row r="4744" spans="1:17" hidden="1" x14ac:dyDescent="0.3">
      <c r="A4744" t="s">
        <v>9718</v>
      </c>
      <c r="B4744" t="s">
        <v>9719</v>
      </c>
      <c r="C4744" t="str">
        <f>IFERROR(VLOOKUP(Table1[[#This Row],[Ticker]],[1]!Table2[[Symbol]:[Industry]],2,FALSE),"-")</f>
        <v>-</v>
      </c>
      <c r="E4744">
        <v>3.374555236</v>
      </c>
      <c r="F4744">
        <v>43.31</v>
      </c>
      <c r="G4744">
        <v>208.79798329453101</v>
      </c>
      <c r="H4744">
        <v>89.380556674540301</v>
      </c>
      <c r="I4744">
        <v>71.831792431831204</v>
      </c>
      <c r="J4744">
        <v>26.966843674244</v>
      </c>
      <c r="K4744">
        <v>24.672395622023501</v>
      </c>
      <c r="L4744">
        <v>20.196504185411399</v>
      </c>
      <c r="M4744">
        <v>12.83103215801</v>
      </c>
      <c r="N4744">
        <v>0.31958167391238201</v>
      </c>
      <c r="O4744">
        <v>0</v>
      </c>
      <c r="P4744">
        <v>264.25567703952902</v>
      </c>
      <c r="Q4744">
        <v>8.9316991574049001E-2</v>
      </c>
    </row>
    <row r="4745" spans="1:17" hidden="1" x14ac:dyDescent="0.3">
      <c r="A4745" t="s">
        <v>9720</v>
      </c>
      <c r="B4745" t="s">
        <v>9721</v>
      </c>
      <c r="C4745" t="str">
        <f>IFERROR(VLOOKUP(Table1[[#This Row],[Ticker]],[1]!Table2[[Symbol]:[Industry]],2,FALSE),"-")</f>
        <v>-</v>
      </c>
      <c r="D4745" t="s">
        <v>741</v>
      </c>
      <c r="E4745">
        <v>3.3721852499999998</v>
      </c>
      <c r="F4745">
        <v>2838.41</v>
      </c>
      <c r="G4745">
        <v>2.0859988479518501</v>
      </c>
      <c r="H4745">
        <v>1.4758328432772201</v>
      </c>
      <c r="I4745">
        <v>1.54414659274526</v>
      </c>
      <c r="J4745">
        <v>1.0133793558244</v>
      </c>
      <c r="K4745">
        <v>2712.8692707896598</v>
      </c>
      <c r="L4745">
        <v>2480.7088865097899</v>
      </c>
      <c r="M4745">
        <v>62.239883768519803</v>
      </c>
      <c r="N4745">
        <v>0.710813865862848</v>
      </c>
      <c r="O4745">
        <v>0.76063711725931005</v>
      </c>
      <c r="P4745">
        <v>34.521800947867298</v>
      </c>
      <c r="Q4745">
        <v>1.8760771011537999E-2</v>
      </c>
    </row>
    <row r="4746" spans="1:17" hidden="1" x14ac:dyDescent="0.3">
      <c r="A4746" t="s">
        <v>9722</v>
      </c>
      <c r="B4746" t="s">
        <v>9723</v>
      </c>
      <c r="C4746" t="str">
        <f>IFERROR(VLOOKUP(Table1[[#This Row],[Ticker]],[1]!Table2[[Symbol]:[Industry]],2,FALSE),"-")</f>
        <v>-</v>
      </c>
      <c r="D4746" t="s">
        <v>170</v>
      </c>
      <c r="E4746">
        <v>3.342625</v>
      </c>
      <c r="F4746">
        <v>5.22</v>
      </c>
      <c r="G4746">
        <v>67.207071537760399</v>
      </c>
      <c r="H4746">
        <v>-10.1399538708149</v>
      </c>
      <c r="I4746">
        <v>-5.7176136509255704</v>
      </c>
      <c r="J4746">
        <v>-0.76599491573736</v>
      </c>
      <c r="K4746">
        <v>5.9369156310318596</v>
      </c>
      <c r="L4746">
        <v>5.4455683315618604</v>
      </c>
      <c r="M4746">
        <v>47.693925022950097</v>
      </c>
      <c r="N4746">
        <v>0.86904517932860903</v>
      </c>
      <c r="O4746">
        <v>60.919540229885001</v>
      </c>
      <c r="P4746">
        <v>114.814814814814</v>
      </c>
      <c r="Q4746">
        <v>3.3433757714678998E-2</v>
      </c>
    </row>
    <row r="4747" spans="1:17" hidden="1" x14ac:dyDescent="0.3">
      <c r="A4747" t="s">
        <v>9724</v>
      </c>
      <c r="B4747" t="s">
        <v>9725</v>
      </c>
      <c r="C4747" t="str">
        <f>IFERROR(VLOOKUP(Table1[[#This Row],[Ticker]],[1]!Table2[[Symbol]:[Industry]],2,FALSE),"-")</f>
        <v>-</v>
      </c>
      <c r="D4747" t="s">
        <v>365</v>
      </c>
      <c r="E4747">
        <v>3.3247887189999998</v>
      </c>
      <c r="F4747">
        <v>6.38</v>
      </c>
      <c r="G4747">
        <v>-27.116597058650601</v>
      </c>
      <c r="H4747">
        <v>-5.8522239377045597</v>
      </c>
      <c r="I4747">
        <v>-6.1327465752609598</v>
      </c>
      <c r="J4747">
        <v>-5.9687921185345596</v>
      </c>
      <c r="K4747">
        <v>6.2747348048516596</v>
      </c>
      <c r="L4747">
        <v>6.3027474515967299</v>
      </c>
      <c r="M4747">
        <v>54.081725799865303</v>
      </c>
      <c r="N4747">
        <v>0.22206101332518799</v>
      </c>
      <c r="O4747">
        <v>19.9059561128526</v>
      </c>
      <c r="P4747">
        <v>23.404255319148898</v>
      </c>
      <c r="Q4747">
        <v>-1.8824198050254998E-2</v>
      </c>
    </row>
    <row r="4748" spans="1:17" hidden="1" x14ac:dyDescent="0.3">
      <c r="A4748" t="s">
        <v>9726</v>
      </c>
      <c r="B4748" t="s">
        <v>9727</v>
      </c>
      <c r="C4748" t="str">
        <f>IFERROR(VLOOKUP(Table1[[#This Row],[Ticker]],[1]!Table2[[Symbol]:[Industry]],2,FALSE),"-")</f>
        <v>-</v>
      </c>
      <c r="D4748" t="s">
        <v>83</v>
      </c>
      <c r="E4748">
        <v>3.2955135000000002</v>
      </c>
      <c r="F4748">
        <v>7.5</v>
      </c>
      <c r="G4748">
        <v>54.789999445765702</v>
      </c>
      <c r="H4748">
        <v>-7.1965705964157802</v>
      </c>
      <c r="I4748">
        <v>-12.064473482891399</v>
      </c>
      <c r="J4748">
        <v>4.0271539643680399</v>
      </c>
      <c r="K4748">
        <v>7.6602859366920599</v>
      </c>
      <c r="L4748">
        <v>7.4825960490345702</v>
      </c>
      <c r="M4748">
        <v>59.365260540828302</v>
      </c>
      <c r="N4748">
        <v>1.09278786183948</v>
      </c>
      <c r="O4748">
        <v>33.599999999999902</v>
      </c>
      <c r="P4748">
        <v>113.675213675213</v>
      </c>
      <c r="Q4748">
        <v>0.13295907875274601</v>
      </c>
    </row>
    <row r="4749" spans="1:17" hidden="1" x14ac:dyDescent="0.3">
      <c r="A4749" t="s">
        <v>9728</v>
      </c>
      <c r="B4749" t="s">
        <v>9729</v>
      </c>
      <c r="C4749" t="str">
        <f>IFERROR(VLOOKUP(Table1[[#This Row],[Ticker]],[1]!Table2[[Symbol]:[Industry]],2,FALSE),"-")</f>
        <v>-</v>
      </c>
      <c r="D4749" t="s">
        <v>1922</v>
      </c>
      <c r="E4749">
        <v>3.2227728</v>
      </c>
      <c r="F4749">
        <v>6.31</v>
      </c>
      <c r="G4749">
        <v>14.3755609430919</v>
      </c>
      <c r="H4749">
        <v>-4.5980800219479203</v>
      </c>
      <c r="I4749">
        <v>13.7339200914057</v>
      </c>
      <c r="J4749">
        <v>4.2897728459127498</v>
      </c>
      <c r="K4749">
        <v>6.0649015598922098</v>
      </c>
      <c r="L4749">
        <v>5.1716879696430897</v>
      </c>
      <c r="M4749">
        <v>57.719661988717803</v>
      </c>
      <c r="N4749">
        <v>1.8617145153644801</v>
      </c>
      <c r="O4749">
        <v>8.87480190174327</v>
      </c>
      <c r="P4749">
        <v>95.962732919254606</v>
      </c>
      <c r="Q4749">
        <v>1.5431935467458E-2</v>
      </c>
    </row>
    <row r="4750" spans="1:17" hidden="1" x14ac:dyDescent="0.3">
      <c r="A4750" t="s">
        <v>9730</v>
      </c>
      <c r="B4750" t="s">
        <v>9731</v>
      </c>
      <c r="C4750" t="str">
        <f>IFERROR(VLOOKUP(Table1[[#This Row],[Ticker]],[1]!Table2[[Symbol]:[Industry]],2,FALSE),"-")</f>
        <v>-</v>
      </c>
      <c r="D4750" t="s">
        <v>9732</v>
      </c>
      <c r="E4750">
        <v>3.2125499999999998</v>
      </c>
      <c r="F4750">
        <v>5.44</v>
      </c>
      <c r="G4750">
        <v>-8.1446410771100393</v>
      </c>
      <c r="H4750">
        <v>25.886538377566399</v>
      </c>
      <c r="I4750">
        <v>31.069540144176099</v>
      </c>
      <c r="J4750">
        <v>4.2643081145656696</v>
      </c>
      <c r="K4750">
        <v>4.5282962075355897</v>
      </c>
      <c r="L4750">
        <v>4.2077156849440396</v>
      </c>
      <c r="M4750">
        <v>97.496200590923294</v>
      </c>
      <c r="N4750">
        <v>0.42699724517906301</v>
      </c>
      <c r="O4750">
        <v>10.8455882352941</v>
      </c>
      <c r="P4750">
        <v>91.549295774647902</v>
      </c>
    </row>
    <row r="4751" spans="1:17" hidden="1" x14ac:dyDescent="0.3">
      <c r="A4751" t="s">
        <v>9733</v>
      </c>
      <c r="B4751" t="s">
        <v>9734</v>
      </c>
      <c r="C4751" t="str">
        <f>IFERROR(VLOOKUP(Table1[[#This Row],[Ticker]],[1]!Table2[[Symbol]:[Industry]],2,FALSE),"-")</f>
        <v>-</v>
      </c>
      <c r="E4751">
        <v>3.2114331170702899</v>
      </c>
      <c r="F4751">
        <v>15.25</v>
      </c>
      <c r="G4751">
        <v>-56.929511053469298</v>
      </c>
      <c r="H4751">
        <v>-1.94597393770455</v>
      </c>
      <c r="I4751">
        <v>-17.0342901714228</v>
      </c>
      <c r="J4751">
        <v>-0.58417673391918201</v>
      </c>
      <c r="K4751">
        <v>15.106097053805099</v>
      </c>
      <c r="L4751">
        <v>15.3032613734244</v>
      </c>
      <c r="M4751">
        <v>52.0677046831699</v>
      </c>
      <c r="N4751">
        <v>0</v>
      </c>
      <c r="O4751">
        <v>38.688524590163901</v>
      </c>
      <c r="P4751">
        <v>42.124883504193797</v>
      </c>
    </row>
    <row r="4752" spans="1:17" hidden="1" x14ac:dyDescent="0.3">
      <c r="A4752" t="s">
        <v>9735</v>
      </c>
      <c r="B4752" t="s">
        <v>9736</v>
      </c>
      <c r="C4752" t="str">
        <f>IFERROR(VLOOKUP(Table1[[#This Row],[Ticker]],[1]!Table2[[Symbol]:[Industry]],2,FALSE),"-")</f>
        <v>-</v>
      </c>
      <c r="D4752" t="s">
        <v>405</v>
      </c>
      <c r="E4752">
        <v>3.2032943999999999</v>
      </c>
      <c r="F4752">
        <v>8.4600000000000009</v>
      </c>
      <c r="G4752">
        <v>19.387522665580001</v>
      </c>
      <c r="H4752">
        <v>-1.94597393770455</v>
      </c>
      <c r="I4752">
        <v>-18.4660799085942</v>
      </c>
      <c r="J4752">
        <v>-0.58417673391918201</v>
      </c>
      <c r="K4752">
        <v>8.4803929755579102</v>
      </c>
      <c r="L4752">
        <v>8.0533268045062893</v>
      </c>
      <c r="M4752">
        <v>20.171589802924402</v>
      </c>
      <c r="N4752">
        <v>0</v>
      </c>
      <c r="O4752">
        <v>7.56501182033095</v>
      </c>
      <c r="P4752">
        <v>96.287703016241295</v>
      </c>
    </row>
    <row r="4753" spans="1:17" hidden="1" x14ac:dyDescent="0.3">
      <c r="A4753" t="s">
        <v>9737</v>
      </c>
      <c r="B4753" t="s">
        <v>9738</v>
      </c>
      <c r="C4753" t="str">
        <f>IFERROR(VLOOKUP(Table1[[#This Row],[Ticker]],[1]!Table2[[Symbol]:[Industry]],2,FALSE),"-")</f>
        <v>-</v>
      </c>
      <c r="D4753" t="s">
        <v>627</v>
      </c>
      <c r="E4753">
        <v>3.1907129099999998</v>
      </c>
      <c r="F4753">
        <v>20.58</v>
      </c>
      <c r="G4753">
        <v>-43.283529965998902</v>
      </c>
      <c r="H4753">
        <v>-13.429844905446499</v>
      </c>
      <c r="I4753">
        <v>-40.306192110557802</v>
      </c>
      <c r="J4753">
        <v>-5.5703263184067202</v>
      </c>
      <c r="K4753">
        <v>23.502912795156199</v>
      </c>
      <c r="M4753">
        <v>3.1703226516206899</v>
      </c>
      <c r="N4753">
        <v>1.55718475073313</v>
      </c>
      <c r="O4753">
        <v>72.108843537414899</v>
      </c>
      <c r="P4753">
        <v>0</v>
      </c>
    </row>
    <row r="4754" spans="1:17" hidden="1" x14ac:dyDescent="0.3">
      <c r="A4754" t="s">
        <v>9739</v>
      </c>
      <c r="B4754" t="s">
        <v>9740</v>
      </c>
      <c r="C4754" t="str">
        <f>IFERROR(VLOOKUP(Table1[[#This Row],[Ticker]],[1]!Table2[[Symbol]:[Industry]],2,FALSE),"-")</f>
        <v>-</v>
      </c>
      <c r="D4754" t="s">
        <v>204</v>
      </c>
      <c r="E4754">
        <v>3.1853250000000002</v>
      </c>
      <c r="F4754">
        <v>4.5</v>
      </c>
      <c r="G4754">
        <v>-46.766619545523596</v>
      </c>
      <c r="H4754">
        <v>-4.4253127806797599</v>
      </c>
      <c r="I4754">
        <v>-28.978139277796501</v>
      </c>
      <c r="J4754">
        <v>0.703376914149479</v>
      </c>
      <c r="K4754">
        <v>4.8449694622869099</v>
      </c>
      <c r="L4754">
        <v>4.9418972835705697</v>
      </c>
      <c r="M4754">
        <v>38.021089969556897</v>
      </c>
      <c r="N4754">
        <v>0.79743355533942495</v>
      </c>
      <c r="O4754">
        <v>45.5555555555555</v>
      </c>
      <c r="P4754">
        <v>18.110236220472402</v>
      </c>
      <c r="Q4754">
        <v>3.4656420588399003E-2</v>
      </c>
    </row>
    <row r="4755" spans="1:17" hidden="1" x14ac:dyDescent="0.3">
      <c r="A4755" t="s">
        <v>9741</v>
      </c>
      <c r="B4755" t="s">
        <v>9742</v>
      </c>
      <c r="C4755" t="str">
        <f>IFERROR(VLOOKUP(Table1[[#This Row],[Ticker]],[1]!Table2[[Symbol]:[Industry]],2,FALSE),"-")</f>
        <v>-</v>
      </c>
      <c r="D4755" t="s">
        <v>46</v>
      </c>
      <c r="E4755">
        <v>3.1747366000000001</v>
      </c>
      <c r="F4755">
        <v>5.73</v>
      </c>
      <c r="G4755">
        <v>-5.0075559400248997</v>
      </c>
      <c r="H4755">
        <v>-20.2094469915967</v>
      </c>
      <c r="I4755">
        <v>17.171929141179401</v>
      </c>
      <c r="J4755">
        <v>-10.1868257405417</v>
      </c>
      <c r="K4755">
        <v>5.4755356466277796</v>
      </c>
      <c r="L4755">
        <v>5.1550702182275696</v>
      </c>
      <c r="M4755">
        <v>2.5542003173524499</v>
      </c>
      <c r="N4755">
        <v>1.54813257677535</v>
      </c>
      <c r="O4755">
        <v>36.125654450261699</v>
      </c>
      <c r="P4755">
        <v>63.714285714285701</v>
      </c>
      <c r="Q4755">
        <v>4.3010808981741998E-2</v>
      </c>
    </row>
    <row r="4756" spans="1:17" hidden="1" x14ac:dyDescent="0.3">
      <c r="A4756" t="s">
        <v>9743</v>
      </c>
      <c r="B4756" t="s">
        <v>9744</v>
      </c>
      <c r="C4756" t="str">
        <f>IFERROR(VLOOKUP(Table1[[#This Row],[Ticker]],[1]!Table2[[Symbol]:[Industry]],2,FALSE),"-")</f>
        <v>-</v>
      </c>
      <c r="D4756" t="s">
        <v>72</v>
      </c>
      <c r="E4756">
        <v>3.14481141</v>
      </c>
      <c r="F4756">
        <v>6.6</v>
      </c>
      <c r="G4756">
        <v>62.270817860088002</v>
      </c>
      <c r="H4756">
        <v>-24.928036717973601</v>
      </c>
      <c r="I4756">
        <v>-49.847484083167302</v>
      </c>
      <c r="J4756">
        <v>-8.9841767339191794</v>
      </c>
      <c r="K4756">
        <v>8.1260078964313305</v>
      </c>
      <c r="L4756">
        <v>7.7344583323763603</v>
      </c>
      <c r="M4756">
        <v>16.598785399444299</v>
      </c>
      <c r="N4756">
        <v>0.18225598877418001</v>
      </c>
      <c r="O4756">
        <v>90.606060606060595</v>
      </c>
      <c r="P4756">
        <v>101.219512195121</v>
      </c>
      <c r="Q4756">
        <v>0.11655308678642599</v>
      </c>
    </row>
    <row r="4757" spans="1:17" hidden="1" x14ac:dyDescent="0.3">
      <c r="A4757" t="s">
        <v>9745</v>
      </c>
      <c r="B4757" t="s">
        <v>9746</v>
      </c>
      <c r="C4757" t="str">
        <f>IFERROR(VLOOKUP(Table1[[#This Row],[Ticker]],[1]!Table2[[Symbol]:[Industry]],2,FALSE),"-")</f>
        <v>-</v>
      </c>
      <c r="D4757" t="s">
        <v>741</v>
      </c>
      <c r="E4757">
        <v>3.13730683</v>
      </c>
      <c r="F4757">
        <v>87.95</v>
      </c>
      <c r="G4757">
        <v>25.4001838180221</v>
      </c>
      <c r="H4757">
        <v>2.0114980055913501</v>
      </c>
      <c r="I4757">
        <v>5.2085253897733903</v>
      </c>
      <c r="J4757">
        <v>-1.2748162490610599E-2</v>
      </c>
      <c r="K4757">
        <v>84.519652503535596</v>
      </c>
      <c r="L4757">
        <v>75.372591622846201</v>
      </c>
      <c r="M4757">
        <v>50.818864179380903</v>
      </c>
      <c r="N4757">
        <v>1.0454542426142399</v>
      </c>
      <c r="O4757">
        <v>12.5639567936327</v>
      </c>
      <c r="P4757">
        <v>60.054595086442198</v>
      </c>
      <c r="Q4757">
        <v>1.4865976829215E-2</v>
      </c>
    </row>
    <row r="4758" spans="1:17" hidden="1" x14ac:dyDescent="0.3">
      <c r="A4758" t="s">
        <v>9747</v>
      </c>
      <c r="B4758" t="s">
        <v>9748</v>
      </c>
      <c r="C4758" t="str">
        <f>IFERROR(VLOOKUP(Table1[[#This Row],[Ticker]],[1]!Table2[[Symbol]:[Industry]],2,FALSE),"-")</f>
        <v>-</v>
      </c>
      <c r="D4758" t="s">
        <v>204</v>
      </c>
      <c r="E4758">
        <v>3.1356000000000002</v>
      </c>
      <c r="F4758">
        <v>31.2</v>
      </c>
      <c r="G4758">
        <v>35.958537723054398</v>
      </c>
      <c r="H4758">
        <v>-15.519381139920601</v>
      </c>
      <c r="I4758">
        <v>-34.152826896546102</v>
      </c>
      <c r="J4758">
        <v>-10.1493941252235</v>
      </c>
      <c r="K4758">
        <v>35.626399291983297</v>
      </c>
      <c r="L4758">
        <v>32.271993895948</v>
      </c>
      <c r="M4758">
        <v>12.2435524585352</v>
      </c>
      <c r="N4758">
        <v>7.8870844189488296E-2</v>
      </c>
      <c r="O4758">
        <v>53.846153846153797</v>
      </c>
      <c r="P4758">
        <v>100.38535645472</v>
      </c>
      <c r="Q4758">
        <v>5.5953478026995997E-2</v>
      </c>
    </row>
    <row r="4759" spans="1:17" hidden="1" x14ac:dyDescent="0.3">
      <c r="A4759" t="s">
        <v>9749</v>
      </c>
      <c r="B4759" t="s">
        <v>9750</v>
      </c>
      <c r="C4759" t="str">
        <f>IFERROR(VLOOKUP(Table1[[#This Row],[Ticker]],[1]!Table2[[Symbol]:[Industry]],2,FALSE),"-")</f>
        <v>-</v>
      </c>
      <c r="D4759" t="s">
        <v>535</v>
      </c>
      <c r="E4759">
        <v>3.1238001118785701</v>
      </c>
      <c r="F4759">
        <v>3.13</v>
      </c>
      <c r="G4759">
        <v>-29.033529965998898</v>
      </c>
      <c r="H4759">
        <v>-1.94597393770455</v>
      </c>
      <c r="I4759">
        <v>-12.4660799085942</v>
      </c>
      <c r="J4759">
        <v>-0.58417673391918201</v>
      </c>
      <c r="K4759">
        <v>3.1299999983691702</v>
      </c>
      <c r="L4759">
        <v>3.12992276037741</v>
      </c>
      <c r="M4759">
        <v>100</v>
      </c>
      <c r="O4759">
        <v>0</v>
      </c>
      <c r="P4759">
        <v>0</v>
      </c>
    </row>
    <row r="4760" spans="1:17" hidden="1" x14ac:dyDescent="0.3">
      <c r="A4760" t="s">
        <v>9751</v>
      </c>
      <c r="B4760" t="s">
        <v>9752</v>
      </c>
      <c r="C4760" t="str">
        <f>IFERROR(VLOOKUP(Table1[[#This Row],[Ticker]],[1]!Table2[[Symbol]:[Industry]],2,FALSE),"-")</f>
        <v>-</v>
      </c>
      <c r="D4760" t="s">
        <v>357</v>
      </c>
      <c r="E4760">
        <v>3.1002200000000002</v>
      </c>
      <c r="F4760">
        <v>7.58</v>
      </c>
      <c r="G4760">
        <v>6.3236128911439202</v>
      </c>
      <c r="H4760">
        <v>13.602806550100301</v>
      </c>
      <c r="I4760">
        <v>36.161371071797802</v>
      </c>
      <c r="J4760">
        <v>7.7015375517951004</v>
      </c>
      <c r="K4760">
        <v>6.3880696953554201</v>
      </c>
      <c r="L4760">
        <v>5.4128741597442396</v>
      </c>
      <c r="M4760">
        <v>76.226860371048701</v>
      </c>
      <c r="N4760">
        <v>0.53298946915968104</v>
      </c>
      <c r="O4760">
        <v>0.131926121372027</v>
      </c>
      <c r="P4760">
        <v>115.34090909090899</v>
      </c>
    </row>
    <row r="4761" spans="1:17" hidden="1" x14ac:dyDescent="0.3">
      <c r="A4761" t="s">
        <v>9753</v>
      </c>
      <c r="B4761" t="s">
        <v>9754</v>
      </c>
      <c r="C4761" t="str">
        <f>IFERROR(VLOOKUP(Table1[[#This Row],[Ticker]],[1]!Table2[[Symbol]:[Industry]],2,FALSE),"-")</f>
        <v>-</v>
      </c>
      <c r="D4761" t="s">
        <v>2686</v>
      </c>
      <c r="E4761">
        <v>2.99764265</v>
      </c>
      <c r="F4761">
        <v>36.950000000000003</v>
      </c>
      <c r="G4761">
        <v>-79.740573722669097</v>
      </c>
      <c r="H4761">
        <v>-2.3502866061681602</v>
      </c>
      <c r="I4761">
        <v>14.8599021727289</v>
      </c>
      <c r="J4761">
        <v>-3.3473346286560099</v>
      </c>
      <c r="K4761">
        <v>36.514190337433099</v>
      </c>
      <c r="L4761">
        <v>39.177353189836701</v>
      </c>
      <c r="M4761">
        <v>55.560302862518597</v>
      </c>
      <c r="N4761">
        <v>1.13286713286713</v>
      </c>
      <c r="O4761">
        <v>140.86603518267901</v>
      </c>
      <c r="P4761">
        <v>42.6640926640926</v>
      </c>
      <c r="Q4761">
        <v>-3.5880366010937997E-2</v>
      </c>
    </row>
    <row r="4762" spans="1:17" hidden="1" x14ac:dyDescent="0.3">
      <c r="A4762" t="s">
        <v>9755</v>
      </c>
      <c r="B4762" t="s">
        <v>9756</v>
      </c>
      <c r="C4762" t="str">
        <f>IFERROR(VLOOKUP(Table1[[#This Row],[Ticker]],[1]!Table2[[Symbol]:[Industry]],2,FALSE),"-")</f>
        <v>-</v>
      </c>
      <c r="D4762" t="s">
        <v>535</v>
      </c>
      <c r="E4762">
        <v>2.9933882440000001</v>
      </c>
      <c r="F4762">
        <v>13.46</v>
      </c>
      <c r="G4762">
        <v>-29.033529965998898</v>
      </c>
      <c r="H4762">
        <v>-1.94597393770455</v>
      </c>
      <c r="I4762">
        <v>-12.4660799085942</v>
      </c>
      <c r="J4762">
        <v>-0.58417673391918201</v>
      </c>
      <c r="K4762">
        <v>13.4599991228464</v>
      </c>
      <c r="L4762">
        <v>13.3608229976773</v>
      </c>
      <c r="M4762">
        <v>100</v>
      </c>
      <c r="O4762">
        <v>0</v>
      </c>
      <c r="P4762">
        <v>0</v>
      </c>
    </row>
    <row r="4763" spans="1:17" hidden="1" x14ac:dyDescent="0.3">
      <c r="A4763" t="s">
        <v>9757</v>
      </c>
      <c r="B4763" t="s">
        <v>9758</v>
      </c>
      <c r="C4763" t="str">
        <f>IFERROR(VLOOKUP(Table1[[#This Row],[Ticker]],[1]!Table2[[Symbol]:[Industry]],2,FALSE),"-")</f>
        <v>-</v>
      </c>
      <c r="D4763" t="s">
        <v>384</v>
      </c>
      <c r="E4763">
        <v>2.9513748</v>
      </c>
      <c r="F4763">
        <v>2.88</v>
      </c>
      <c r="G4763">
        <v>38.408330499117298</v>
      </c>
      <c r="H4763">
        <v>5.4614334697028299</v>
      </c>
      <c r="I4763">
        <v>-56.216079908594203</v>
      </c>
      <c r="J4763">
        <v>-1.2691082407684899</v>
      </c>
      <c r="K4763">
        <v>2.92630127741677</v>
      </c>
      <c r="L4763">
        <v>3.11619283763847</v>
      </c>
      <c r="M4763">
        <v>42.1648242528575</v>
      </c>
      <c r="N4763">
        <v>0.26369539800819802</v>
      </c>
      <c r="O4763">
        <v>86.4583333333333</v>
      </c>
      <c r="P4763">
        <v>84.615384615384599</v>
      </c>
    </row>
    <row r="4764" spans="1:17" hidden="1" x14ac:dyDescent="0.3">
      <c r="A4764" t="s">
        <v>9759</v>
      </c>
      <c r="B4764" t="s">
        <v>9760</v>
      </c>
      <c r="C4764" t="str">
        <f>IFERROR(VLOOKUP(Table1[[#This Row],[Ticker]],[1]!Table2[[Symbol]:[Industry]],2,FALSE),"-")</f>
        <v>-</v>
      </c>
      <c r="D4764" t="s">
        <v>357</v>
      </c>
      <c r="E4764">
        <v>2.9404837000000001</v>
      </c>
      <c r="F4764">
        <v>1.63</v>
      </c>
      <c r="G4764">
        <v>6.7998033673343796</v>
      </c>
      <c r="H4764">
        <v>1.48103760209321E-2</v>
      </c>
      <c r="I4764">
        <v>3.1367569708383298</v>
      </c>
      <c r="J4764">
        <v>-5.4622255144069696</v>
      </c>
      <c r="K4764">
        <v>1.6001132775392499</v>
      </c>
      <c r="L4764">
        <v>1.5400603942294799</v>
      </c>
      <c r="M4764">
        <v>40.938027626081301</v>
      </c>
      <c r="N4764">
        <v>0.752198807145813</v>
      </c>
      <c r="O4764">
        <v>41.717791411042903</v>
      </c>
      <c r="P4764">
        <v>69.7916666666666</v>
      </c>
      <c r="Q4764">
        <v>2.4819472699889E-2</v>
      </c>
    </row>
    <row r="4765" spans="1:17" hidden="1" x14ac:dyDescent="0.3">
      <c r="A4765" t="s">
        <v>9761</v>
      </c>
      <c r="B4765" t="s">
        <v>9762</v>
      </c>
      <c r="C4765" t="str">
        <f>IFERROR(VLOOKUP(Table1[[#This Row],[Ticker]],[1]!Table2[[Symbol]:[Industry]],2,FALSE),"-")</f>
        <v>-</v>
      </c>
      <c r="D4765" t="s">
        <v>2686</v>
      </c>
      <c r="E4765">
        <v>2.8783485</v>
      </c>
      <c r="F4765">
        <v>18.18</v>
      </c>
      <c r="G4765">
        <v>-24.068171998331501</v>
      </c>
      <c r="H4765">
        <v>-1.94597393770455</v>
      </c>
      <c r="I4765">
        <v>-12.4660799085942</v>
      </c>
      <c r="J4765">
        <v>-0.58417673391918201</v>
      </c>
      <c r="K4765">
        <v>18.179241358284902</v>
      </c>
      <c r="L4765">
        <v>17.990946596628799</v>
      </c>
      <c r="M4765">
        <v>100</v>
      </c>
      <c r="O4765">
        <v>0</v>
      </c>
      <c r="P4765">
        <v>4.9653579676674298</v>
      </c>
    </row>
    <row r="4766" spans="1:17" hidden="1" x14ac:dyDescent="0.3">
      <c r="A4766" t="s">
        <v>9763</v>
      </c>
      <c r="B4766" t="s">
        <v>9764</v>
      </c>
      <c r="C4766" t="str">
        <f>IFERROR(VLOOKUP(Table1[[#This Row],[Ticker]],[1]!Table2[[Symbol]:[Industry]],2,FALSE),"-")</f>
        <v>-</v>
      </c>
      <c r="D4766" t="s">
        <v>54</v>
      </c>
      <c r="E4766">
        <v>2.8445171550000001</v>
      </c>
      <c r="F4766">
        <v>2.8</v>
      </c>
      <c r="G4766">
        <v>-40.983215500590099</v>
      </c>
      <c r="H4766">
        <v>-3.00604460908266</v>
      </c>
      <c r="I4766">
        <v>-17.5508256713061</v>
      </c>
      <c r="J4766">
        <v>-1.29339659207521</v>
      </c>
      <c r="K4766">
        <v>2.7785200649169499</v>
      </c>
      <c r="L4766">
        <v>2.9619090873279901</v>
      </c>
      <c r="M4766">
        <v>51.647180939967598</v>
      </c>
      <c r="N4766">
        <v>1.0769385522299699</v>
      </c>
      <c r="O4766">
        <v>60.357142857142797</v>
      </c>
      <c r="P4766">
        <v>10.671936758893199</v>
      </c>
      <c r="Q4766">
        <v>-0.11509137848692599</v>
      </c>
    </row>
    <row r="4767" spans="1:17" hidden="1" x14ac:dyDescent="0.3">
      <c r="A4767" t="s">
        <v>9765</v>
      </c>
      <c r="B4767" t="s">
        <v>9766</v>
      </c>
      <c r="C4767" t="str">
        <f>IFERROR(VLOOKUP(Table1[[#This Row],[Ticker]],[1]!Table2[[Symbol]:[Industry]],2,FALSE),"-")</f>
        <v>-</v>
      </c>
      <c r="D4767" t="s">
        <v>535</v>
      </c>
      <c r="E4767">
        <v>2.823</v>
      </c>
      <c r="F4767">
        <v>9.41</v>
      </c>
      <c r="G4767">
        <v>36.635484118508103</v>
      </c>
      <c r="H4767">
        <v>-1.94597393770455</v>
      </c>
      <c r="I4767">
        <v>-12.4660799085942</v>
      </c>
      <c r="J4767">
        <v>-0.58417673391918201</v>
      </c>
      <c r="K4767">
        <v>9.3403138305692401</v>
      </c>
      <c r="L4767">
        <v>8.1081674816399492</v>
      </c>
      <c r="M4767">
        <v>99.992037052364694</v>
      </c>
      <c r="O4767">
        <v>0</v>
      </c>
      <c r="P4767">
        <v>65.669014084506998</v>
      </c>
    </row>
    <row r="4768" spans="1:17" hidden="1" x14ac:dyDescent="0.3">
      <c r="A4768" t="s">
        <v>9767</v>
      </c>
      <c r="B4768" t="s">
        <v>9768</v>
      </c>
      <c r="C4768" t="str">
        <f>IFERROR(VLOOKUP(Table1[[#This Row],[Ticker]],[1]!Table2[[Symbol]:[Industry]],2,FALSE),"-")</f>
        <v>-</v>
      </c>
      <c r="D4768" t="s">
        <v>51</v>
      </c>
      <c r="E4768">
        <v>2.8098510999999999</v>
      </c>
      <c r="F4768">
        <v>9.77</v>
      </c>
      <c r="G4768">
        <v>24.341666266340098</v>
      </c>
      <c r="H4768">
        <v>-24.362640604371201</v>
      </c>
      <c r="I4768">
        <v>-39.007433292052902</v>
      </c>
      <c r="J4768">
        <v>-18.557745015857499</v>
      </c>
      <c r="K4768">
        <v>11.458075921580701</v>
      </c>
      <c r="L4768">
        <v>10.669321740587501</v>
      </c>
      <c r="M4768">
        <v>1.0178370417E-5</v>
      </c>
      <c r="N4768">
        <v>5.15970515970516</v>
      </c>
      <c r="O4768">
        <v>50.460593654042903</v>
      </c>
      <c r="P4768">
        <v>53.375196232339</v>
      </c>
    </row>
    <row r="4769" spans="1:17" hidden="1" x14ac:dyDescent="0.3">
      <c r="A4769" t="s">
        <v>9769</v>
      </c>
      <c r="B4769" t="s">
        <v>9770</v>
      </c>
      <c r="C4769" t="str">
        <f>IFERROR(VLOOKUP(Table1[[#This Row],[Ticker]],[1]!Table2[[Symbol]:[Industry]],2,FALSE),"-")</f>
        <v>-</v>
      </c>
      <c r="D4769" t="s">
        <v>72</v>
      </c>
      <c r="E4769">
        <v>2.8050144000000001</v>
      </c>
      <c r="F4769">
        <v>17.88</v>
      </c>
      <c r="G4769">
        <v>-1.7737434891306201</v>
      </c>
      <c r="H4769">
        <v>3.0452180763882</v>
      </c>
      <c r="I4769">
        <v>-13.132746575260899</v>
      </c>
      <c r="J4769">
        <v>-0.58417673391918201</v>
      </c>
      <c r="K4769">
        <v>16.810199223519302</v>
      </c>
      <c r="L4769">
        <v>16.164851522620602</v>
      </c>
      <c r="M4769">
        <v>90.149248598292402</v>
      </c>
      <c r="N4769">
        <v>0.152376033057851</v>
      </c>
      <c r="O4769">
        <v>6.2639821029082796</v>
      </c>
      <c r="P4769">
        <v>37.538461538461497</v>
      </c>
    </row>
    <row r="4770" spans="1:17" hidden="1" x14ac:dyDescent="0.3">
      <c r="A4770" t="s">
        <v>9771</v>
      </c>
      <c r="B4770" t="s">
        <v>9772</v>
      </c>
      <c r="C4770" t="str">
        <f>IFERROR(VLOOKUP(Table1[[#This Row],[Ticker]],[1]!Table2[[Symbol]:[Industry]],2,FALSE),"-")</f>
        <v>-</v>
      </c>
      <c r="D4770" t="s">
        <v>741</v>
      </c>
      <c r="E4770">
        <v>2.7862319549999999</v>
      </c>
      <c r="F4770">
        <v>273.11</v>
      </c>
      <c r="G4770">
        <v>1.0808101959829499</v>
      </c>
      <c r="H4770">
        <v>2.1305557080616802</v>
      </c>
      <c r="I4770">
        <v>0.70261026668437199</v>
      </c>
      <c r="J4770">
        <v>1.1150680461785401</v>
      </c>
      <c r="K4770">
        <v>264.61845336048401</v>
      </c>
      <c r="L4770">
        <v>245.01092838035899</v>
      </c>
      <c r="M4770">
        <v>60.128846353450299</v>
      </c>
      <c r="N4770">
        <v>0.89141713279404</v>
      </c>
      <c r="O4770">
        <v>7.4475486067884598</v>
      </c>
      <c r="P4770">
        <v>55.176136363636303</v>
      </c>
      <c r="Q4770">
        <v>3.1679578910440001E-2</v>
      </c>
    </row>
    <row r="4771" spans="1:17" hidden="1" x14ac:dyDescent="0.3">
      <c r="A4771" t="s">
        <v>9773</v>
      </c>
      <c r="B4771" t="s">
        <v>9774</v>
      </c>
      <c r="C4771" t="str">
        <f>IFERROR(VLOOKUP(Table1[[#This Row],[Ticker]],[1]!Table2[[Symbol]:[Industry]],2,FALSE),"-")</f>
        <v>-</v>
      </c>
      <c r="D4771" t="s">
        <v>535</v>
      </c>
      <c r="E4771">
        <v>2.7160806399999999</v>
      </c>
      <c r="F4771">
        <v>36.68</v>
      </c>
      <c r="G4771">
        <v>151.609163224513</v>
      </c>
      <c r="H4771">
        <v>12.786587838960999</v>
      </c>
      <c r="I4771">
        <v>130.12651268399799</v>
      </c>
      <c r="J4771">
        <v>1.3896903775626099</v>
      </c>
      <c r="K4771">
        <v>28.1376421688162</v>
      </c>
      <c r="M4771">
        <v>100</v>
      </c>
      <c r="N4771">
        <v>2.3953997809419398</v>
      </c>
      <c r="O4771">
        <v>0</v>
      </c>
      <c r="P4771">
        <v>180.64269319051201</v>
      </c>
    </row>
    <row r="4772" spans="1:17" hidden="1" x14ac:dyDescent="0.3">
      <c r="A4772" t="s">
        <v>9775</v>
      </c>
      <c r="B4772" t="s">
        <v>9776</v>
      </c>
      <c r="C4772" t="str">
        <f>IFERROR(VLOOKUP(Table1[[#This Row],[Ticker]],[1]!Table2[[Symbol]:[Industry]],2,FALSE),"-")</f>
        <v>-</v>
      </c>
      <c r="D4772" t="s">
        <v>535</v>
      </c>
      <c r="E4772">
        <v>2.7143999999999999</v>
      </c>
      <c r="F4772">
        <v>5.1100000000000003</v>
      </c>
      <c r="G4772">
        <v>-29.033529965998898</v>
      </c>
      <c r="H4772">
        <v>2.3141157483941002</v>
      </c>
      <c r="I4772">
        <v>-32.871064332270301</v>
      </c>
      <c r="J4772">
        <v>8.8275879719631796</v>
      </c>
      <c r="K4772">
        <v>4.5048749605775997</v>
      </c>
      <c r="L4772">
        <v>4.7036926309931903</v>
      </c>
      <c r="M4772">
        <v>52.351841262836402</v>
      </c>
      <c r="N4772">
        <v>1.6606267442753899</v>
      </c>
      <c r="O4772">
        <v>59.8825831702543</v>
      </c>
      <c r="P4772">
        <v>39.617486338797796</v>
      </c>
      <c r="Q4772">
        <v>4.6172658462765998E-2</v>
      </c>
    </row>
    <row r="4773" spans="1:17" hidden="1" x14ac:dyDescent="0.3">
      <c r="A4773" t="s">
        <v>9777</v>
      </c>
      <c r="B4773" t="s">
        <v>9778</v>
      </c>
      <c r="C4773" t="str">
        <f>IFERROR(VLOOKUP(Table1[[#This Row],[Ticker]],[1]!Table2[[Symbol]:[Industry]],2,FALSE),"-")</f>
        <v>-</v>
      </c>
      <c r="D4773" t="s">
        <v>535</v>
      </c>
      <c r="E4773">
        <v>2.6956533333333299</v>
      </c>
      <c r="F4773">
        <v>13.77</v>
      </c>
      <c r="G4773">
        <v>-29.033529965998898</v>
      </c>
      <c r="H4773">
        <v>-1.94597393770455</v>
      </c>
      <c r="I4773">
        <v>-12.4660799085942</v>
      </c>
      <c r="J4773">
        <v>-0.58417673391918201</v>
      </c>
      <c r="K4773">
        <v>13.769999181311199</v>
      </c>
      <c r="L4773">
        <v>13.741073761332</v>
      </c>
      <c r="M4773">
        <v>100</v>
      </c>
      <c r="O4773">
        <v>0</v>
      </c>
      <c r="P4773">
        <v>0</v>
      </c>
    </row>
    <row r="4774" spans="1:17" hidden="1" x14ac:dyDescent="0.3">
      <c r="A4774" t="s">
        <v>9779</v>
      </c>
      <c r="B4774" t="s">
        <v>9780</v>
      </c>
      <c r="C4774" t="str">
        <f>IFERROR(VLOOKUP(Table1[[#This Row],[Ticker]],[1]!Table2[[Symbol]:[Industry]],2,FALSE),"-")</f>
        <v>-</v>
      </c>
      <c r="D4774" t="s">
        <v>72</v>
      </c>
      <c r="E4774">
        <v>2.6850138000000001</v>
      </c>
      <c r="F4774">
        <v>8.1300000000000008</v>
      </c>
      <c r="G4774">
        <v>-29.033529965998898</v>
      </c>
      <c r="H4774">
        <v>-1.94597393770455</v>
      </c>
      <c r="I4774">
        <v>-12.4660799085942</v>
      </c>
      <c r="J4774">
        <v>-0.58417673391918201</v>
      </c>
      <c r="K4774">
        <v>8.1299999900764899</v>
      </c>
      <c r="L4774">
        <v>8.1295156832287496</v>
      </c>
      <c r="M4774">
        <v>100</v>
      </c>
      <c r="O4774">
        <v>0</v>
      </c>
      <c r="P4774">
        <v>0</v>
      </c>
    </row>
    <row r="4775" spans="1:17" hidden="1" x14ac:dyDescent="0.3">
      <c r="A4775" t="s">
        <v>9781</v>
      </c>
      <c r="B4775" t="s">
        <v>9782</v>
      </c>
      <c r="C4775" t="str">
        <f>IFERROR(VLOOKUP(Table1[[#This Row],[Ticker]],[1]!Table2[[Symbol]:[Industry]],2,FALSE),"-")</f>
        <v>-</v>
      </c>
      <c r="D4775" t="s">
        <v>357</v>
      </c>
      <c r="E4775">
        <v>2.5961540400000001</v>
      </c>
      <c r="F4775">
        <v>1.53</v>
      </c>
      <c r="G4775">
        <v>-27.033529965998898</v>
      </c>
      <c r="H4775">
        <v>-4.6126406043712196</v>
      </c>
      <c r="I4775">
        <v>-6.2160799085942804</v>
      </c>
      <c r="J4775">
        <v>5.9851663317742299</v>
      </c>
      <c r="K4775">
        <v>1.45324979434551</v>
      </c>
      <c r="L4775">
        <v>1.5149665857532999</v>
      </c>
      <c r="M4775">
        <v>47.613651572950602</v>
      </c>
      <c r="N4775">
        <v>0.91473708923700603</v>
      </c>
      <c r="O4775">
        <v>29.411764705882302</v>
      </c>
      <c r="P4775">
        <v>34.210526315789402</v>
      </c>
      <c r="Q4775">
        <v>-6.8077468334650001E-3</v>
      </c>
    </row>
    <row r="4776" spans="1:17" hidden="1" x14ac:dyDescent="0.3">
      <c r="A4776" t="s">
        <v>9783</v>
      </c>
      <c r="B4776" t="s">
        <v>9784</v>
      </c>
      <c r="C4776" t="str">
        <f>IFERROR(VLOOKUP(Table1[[#This Row],[Ticker]],[1]!Table2[[Symbol]:[Industry]],2,FALSE),"-")</f>
        <v>-</v>
      </c>
      <c r="D4776" t="s">
        <v>405</v>
      </c>
      <c r="E4776">
        <v>2.50595422912424</v>
      </c>
      <c r="F4776">
        <v>8.33</v>
      </c>
      <c r="G4776">
        <v>-29.033529965998898</v>
      </c>
      <c r="H4776">
        <v>-1.94597393770455</v>
      </c>
      <c r="I4776">
        <v>-12.4660799085942</v>
      </c>
      <c r="J4776">
        <v>-0.58417673391918201</v>
      </c>
      <c r="K4776">
        <v>8.3299999999999894</v>
      </c>
      <c r="L4776">
        <v>8.33</v>
      </c>
      <c r="M4776">
        <v>50</v>
      </c>
      <c r="O4776">
        <v>0</v>
      </c>
      <c r="P4776">
        <v>0</v>
      </c>
    </row>
    <row r="4777" spans="1:17" hidden="1" x14ac:dyDescent="0.3">
      <c r="A4777" t="s">
        <v>9785</v>
      </c>
      <c r="B4777" t="s">
        <v>9786</v>
      </c>
      <c r="C4777" t="str">
        <f>IFERROR(VLOOKUP(Table1[[#This Row],[Ticker]],[1]!Table2[[Symbol]:[Industry]],2,FALSE),"-")</f>
        <v>-</v>
      </c>
      <c r="D4777" t="s">
        <v>627</v>
      </c>
      <c r="E4777">
        <v>2.5025556276588099</v>
      </c>
      <c r="F4777">
        <v>12.52</v>
      </c>
      <c r="G4777">
        <v>-29.2725737907001</v>
      </c>
      <c r="H4777">
        <v>-1.94597393770455</v>
      </c>
      <c r="I4777">
        <v>-12.4660799085942</v>
      </c>
      <c r="J4777">
        <v>-0.58417673391918201</v>
      </c>
      <c r="K4777">
        <v>12.519998561795701</v>
      </c>
      <c r="L4777">
        <v>12.554489248701</v>
      </c>
      <c r="M4777">
        <v>55.887715274265297</v>
      </c>
      <c r="O4777">
        <v>0.23961661341853599</v>
      </c>
      <c r="P4777">
        <v>4.94551550712489</v>
      </c>
    </row>
    <row r="4778" spans="1:17" hidden="1" x14ac:dyDescent="0.3">
      <c r="A4778" t="s">
        <v>9787</v>
      </c>
      <c r="B4778" t="s">
        <v>9788</v>
      </c>
      <c r="C4778" t="str">
        <f>IFERROR(VLOOKUP(Table1[[#This Row],[Ticker]],[1]!Table2[[Symbol]:[Industry]],2,FALSE),"-")</f>
        <v>-</v>
      </c>
      <c r="D4778" t="s">
        <v>156</v>
      </c>
      <c r="E4778">
        <v>2.4852233699999999</v>
      </c>
      <c r="F4778">
        <v>3.92</v>
      </c>
      <c r="G4778">
        <v>43.653694703604501</v>
      </c>
      <c r="H4778">
        <v>62.811735313396703</v>
      </c>
      <c r="I4778">
        <v>60.221144761009199</v>
      </c>
      <c r="J4778">
        <v>64.173532517182096</v>
      </c>
      <c r="M4778">
        <v>100</v>
      </c>
      <c r="O4778">
        <v>0</v>
      </c>
      <c r="P4778">
        <v>72.687224669603495</v>
      </c>
    </row>
    <row r="4779" spans="1:17" hidden="1" x14ac:dyDescent="0.3">
      <c r="A4779" t="s">
        <v>9789</v>
      </c>
      <c r="B4779" t="s">
        <v>9790</v>
      </c>
      <c r="C4779" t="str">
        <f>IFERROR(VLOOKUP(Table1[[#This Row],[Ticker]],[1]!Table2[[Symbol]:[Industry]],2,FALSE),"-")</f>
        <v>-</v>
      </c>
      <c r="D4779" t="s">
        <v>46</v>
      </c>
      <c r="E4779">
        <v>2.34178631999999</v>
      </c>
      <c r="F4779">
        <v>2.4</v>
      </c>
      <c r="G4779">
        <v>-5.5931859894901201</v>
      </c>
      <c r="H4779">
        <v>-1.87035303188851</v>
      </c>
      <c r="I4779">
        <v>-12.2495918825592</v>
      </c>
      <c r="J4779">
        <v>1.0670674632677399</v>
      </c>
      <c r="K4779">
        <v>1.7400020759405499</v>
      </c>
      <c r="L4779">
        <v>1.26157303085244</v>
      </c>
      <c r="M4779">
        <v>79.607056726233907</v>
      </c>
      <c r="N4779">
        <v>1</v>
      </c>
      <c r="Q4779">
        <v>-3.5149089750809E-2</v>
      </c>
    </row>
    <row r="4780" spans="1:17" hidden="1" x14ac:dyDescent="0.3">
      <c r="A4780" t="s">
        <v>9791</v>
      </c>
      <c r="B4780" t="s">
        <v>9792</v>
      </c>
      <c r="C4780" t="str">
        <f>IFERROR(VLOOKUP(Table1[[#This Row],[Ticker]],[1]!Table2[[Symbol]:[Industry]],2,FALSE),"-")</f>
        <v>-</v>
      </c>
      <c r="D4780" t="s">
        <v>118</v>
      </c>
      <c r="E4780">
        <v>2.3226668500000001</v>
      </c>
      <c r="F4780">
        <v>166.8</v>
      </c>
      <c r="G4780">
        <v>112.705600468783</v>
      </c>
      <c r="H4780">
        <v>-7.2433992114541796</v>
      </c>
      <c r="I4780">
        <v>14.9594357522154</v>
      </c>
      <c r="J4780">
        <v>1.4241114394949099</v>
      </c>
      <c r="K4780">
        <v>159.05190755474999</v>
      </c>
      <c r="L4780">
        <v>139.726983722298</v>
      </c>
      <c r="M4780">
        <v>46.812905935220499</v>
      </c>
      <c r="N4780">
        <v>0.87845633578675097</v>
      </c>
      <c r="O4780">
        <v>10.3117505995203</v>
      </c>
      <c r="P4780">
        <v>177.95367438760201</v>
      </c>
      <c r="Q4780">
        <v>4.6038335976271001E-2</v>
      </c>
    </row>
    <row r="4781" spans="1:17" hidden="1" x14ac:dyDescent="0.3">
      <c r="A4781" t="s">
        <v>9793</v>
      </c>
      <c r="B4781" t="s">
        <v>9794</v>
      </c>
      <c r="C4781" t="str">
        <f>IFERROR(VLOOKUP(Table1[[#This Row],[Ticker]],[1]!Table2[[Symbol]:[Industry]],2,FALSE),"-")</f>
        <v>-</v>
      </c>
      <c r="D4781" t="s">
        <v>46</v>
      </c>
      <c r="E4781">
        <v>2.2983612181383499</v>
      </c>
      <c r="F4781">
        <v>24.48</v>
      </c>
      <c r="G4781">
        <v>-7.6049585374275104</v>
      </c>
      <c r="H4781">
        <v>-1.94597393770455</v>
      </c>
      <c r="I4781">
        <v>-7.4918088965874299</v>
      </c>
      <c r="J4781">
        <v>-0.58417673391918201</v>
      </c>
      <c r="K4781">
        <v>24.461811015867099</v>
      </c>
      <c r="L4781">
        <v>23.574942284534199</v>
      </c>
      <c r="M4781">
        <v>100</v>
      </c>
      <c r="O4781">
        <v>0</v>
      </c>
      <c r="P4781">
        <v>21.428571428571399</v>
      </c>
    </row>
    <row r="4782" spans="1:17" hidden="1" x14ac:dyDescent="0.3">
      <c r="A4782" t="s">
        <v>9795</v>
      </c>
      <c r="B4782" t="s">
        <v>9796</v>
      </c>
      <c r="C4782" t="str">
        <f>IFERROR(VLOOKUP(Table1[[#This Row],[Ticker]],[1]!Table2[[Symbol]:[Industry]],2,FALSE),"-")</f>
        <v>-</v>
      </c>
      <c r="D4782" t="s">
        <v>257</v>
      </c>
      <c r="E4782">
        <v>2.2678451000000002</v>
      </c>
      <c r="F4782">
        <v>3.31</v>
      </c>
      <c r="G4782">
        <v>-24.2866945229609</v>
      </c>
      <c r="H4782">
        <v>-1.94597393770455</v>
      </c>
      <c r="I4782">
        <v>-7.7192444655563204</v>
      </c>
      <c r="J4782">
        <v>-0.58417673391918201</v>
      </c>
      <c r="K4782">
        <v>3.2897051215033501</v>
      </c>
      <c r="L4782">
        <v>3.21902078012966</v>
      </c>
      <c r="M4782">
        <v>50</v>
      </c>
      <c r="O4782">
        <v>0</v>
      </c>
      <c r="P4782">
        <v>4.7468354430379698</v>
      </c>
    </row>
    <row r="4783" spans="1:17" hidden="1" x14ac:dyDescent="0.3">
      <c r="A4783" t="s">
        <v>9797</v>
      </c>
      <c r="B4783" t="s">
        <v>9798</v>
      </c>
      <c r="C4783" t="str">
        <f>IFERROR(VLOOKUP(Table1[[#This Row],[Ticker]],[1]!Table2[[Symbol]:[Industry]],2,FALSE),"-")</f>
        <v>-</v>
      </c>
      <c r="E4783">
        <v>2.2430983119999999</v>
      </c>
      <c r="F4783">
        <v>3.76</v>
      </c>
      <c r="G4783">
        <v>283.35356680819399</v>
      </c>
      <c r="H4783">
        <v>-1.94597393770455</v>
      </c>
      <c r="I4783">
        <v>55.391062948548502</v>
      </c>
      <c r="J4783">
        <v>-0.58417673391918201</v>
      </c>
      <c r="K4783">
        <v>3.6428568612414498</v>
      </c>
      <c r="L4783">
        <v>2.6167672930771402</v>
      </c>
      <c r="M4783">
        <v>99.999999987781294</v>
      </c>
      <c r="N4783">
        <v>0</v>
      </c>
      <c r="O4783">
        <v>0</v>
      </c>
      <c r="P4783">
        <v>362.07228915662603</v>
      </c>
    </row>
    <row r="4784" spans="1:17" hidden="1" x14ac:dyDescent="0.3">
      <c r="A4784" t="s">
        <v>9799</v>
      </c>
      <c r="B4784" t="s">
        <v>9800</v>
      </c>
      <c r="C4784" t="str">
        <f>IFERROR(VLOOKUP(Table1[[#This Row],[Ticker]],[1]!Table2[[Symbol]:[Industry]],2,FALSE),"-")</f>
        <v>-</v>
      </c>
      <c r="D4784" t="s">
        <v>741</v>
      </c>
      <c r="E4784">
        <v>2.2099980540000002</v>
      </c>
      <c r="F4784">
        <v>74.489999999999995</v>
      </c>
      <c r="G4784">
        <v>36.3160815767313</v>
      </c>
      <c r="H4784">
        <v>2.9566734919074298</v>
      </c>
      <c r="I4784">
        <v>6.0730671315075302</v>
      </c>
      <c r="J4784">
        <v>-8.7665730161795297E-2</v>
      </c>
      <c r="K4784">
        <v>72.590040773513394</v>
      </c>
      <c r="L4784">
        <v>64.424664512924494</v>
      </c>
      <c r="M4784">
        <v>42.618677459081702</v>
      </c>
      <c r="N4784">
        <v>0.90894341624925501</v>
      </c>
      <c r="O4784">
        <v>4.0542354678480397</v>
      </c>
      <c r="P4784">
        <v>70.068493150684901</v>
      </c>
    </row>
    <row r="4785" spans="1:17" hidden="1" x14ac:dyDescent="0.3">
      <c r="A4785" t="s">
        <v>9801</v>
      </c>
      <c r="B4785" t="s">
        <v>9802</v>
      </c>
      <c r="C4785" t="str">
        <f>IFERROR(VLOOKUP(Table1[[#This Row],[Ticker]],[1]!Table2[[Symbol]:[Industry]],2,FALSE),"-")</f>
        <v>-</v>
      </c>
      <c r="D4785" t="s">
        <v>357</v>
      </c>
      <c r="E4785">
        <v>2.1876560999999999</v>
      </c>
      <c r="F4785">
        <v>7.6</v>
      </c>
      <c r="G4785">
        <v>-2.3668632993322798</v>
      </c>
      <c r="H4785">
        <v>7.23769953168319</v>
      </c>
      <c r="I4785">
        <v>-25.009232958076399</v>
      </c>
      <c r="J4785">
        <v>4.4649116251271002</v>
      </c>
      <c r="K4785">
        <v>7.2598791529705604</v>
      </c>
      <c r="L4785">
        <v>7.2851966187880297</v>
      </c>
      <c r="M4785">
        <v>53.400376567121199</v>
      </c>
      <c r="N4785">
        <v>1.4185415784190201</v>
      </c>
      <c r="O4785">
        <v>23.0263157894736</v>
      </c>
      <c r="P4785">
        <v>44.486692015209101</v>
      </c>
      <c r="Q4785">
        <v>3.8189743912118997E-2</v>
      </c>
    </row>
    <row r="4786" spans="1:17" hidden="1" x14ac:dyDescent="0.3">
      <c r="A4786" t="s">
        <v>9803</v>
      </c>
      <c r="B4786" t="s">
        <v>9804</v>
      </c>
      <c r="C4786" t="str">
        <f>IFERROR(VLOOKUP(Table1[[#This Row],[Ticker]],[1]!Table2[[Symbol]:[Industry]],2,FALSE),"-")</f>
        <v>-</v>
      </c>
      <c r="D4786" t="s">
        <v>535</v>
      </c>
      <c r="E4786">
        <v>2.1650564000000001</v>
      </c>
      <c r="F4786">
        <v>6.98</v>
      </c>
      <c r="G4786">
        <v>-29.033529965998898</v>
      </c>
      <c r="H4786">
        <v>-1.94597393770455</v>
      </c>
      <c r="I4786">
        <v>-12.4660799085942</v>
      </c>
      <c r="J4786">
        <v>-0.58417673391918201</v>
      </c>
      <c r="K4786">
        <v>6.9799986133804399</v>
      </c>
      <c r="L4786">
        <v>6.9577764388138803</v>
      </c>
      <c r="M4786">
        <v>99.999996303717197</v>
      </c>
      <c r="O4786">
        <v>0</v>
      </c>
      <c r="P4786">
        <v>0</v>
      </c>
    </row>
    <row r="4787" spans="1:17" hidden="1" x14ac:dyDescent="0.3">
      <c r="A4787" t="s">
        <v>9805</v>
      </c>
      <c r="B4787" t="s">
        <v>9806</v>
      </c>
      <c r="C4787" t="str">
        <f>IFERROR(VLOOKUP(Table1[[#This Row],[Ticker]],[1]!Table2[[Symbol]:[Industry]],2,FALSE),"-")</f>
        <v>-</v>
      </c>
      <c r="D4787" t="s">
        <v>21</v>
      </c>
      <c r="E4787">
        <v>2.08</v>
      </c>
      <c r="F4787">
        <v>16.64</v>
      </c>
      <c r="G4787">
        <v>-24.049302836661301</v>
      </c>
      <c r="H4787">
        <v>-1.94597393770455</v>
      </c>
      <c r="I4787">
        <v>-7.48185277925674</v>
      </c>
      <c r="J4787">
        <v>-0.58417673391918201</v>
      </c>
      <c r="K4787">
        <v>16.4740269744015</v>
      </c>
      <c r="L4787">
        <v>16.101520041432298</v>
      </c>
      <c r="M4787">
        <v>100</v>
      </c>
      <c r="N4787">
        <v>0</v>
      </c>
      <c r="O4787">
        <v>0</v>
      </c>
      <c r="P4787">
        <v>4.9842271293375404</v>
      </c>
    </row>
    <row r="4788" spans="1:17" hidden="1" x14ac:dyDescent="0.3">
      <c r="A4788" t="s">
        <v>9807</v>
      </c>
      <c r="B4788" t="s">
        <v>9808</v>
      </c>
      <c r="C4788" t="str">
        <f>IFERROR(VLOOKUP(Table1[[#This Row],[Ticker]],[1]!Table2[[Symbol]:[Industry]],2,FALSE),"-")</f>
        <v>-</v>
      </c>
      <c r="D4788" t="s">
        <v>405</v>
      </c>
      <c r="E4788">
        <v>2.0541</v>
      </c>
      <c r="F4788">
        <v>4.0999999999999996</v>
      </c>
      <c r="G4788">
        <v>-29.033529965998898</v>
      </c>
      <c r="H4788">
        <v>-1.94597393770455</v>
      </c>
      <c r="I4788">
        <v>-12.4660799085942</v>
      </c>
      <c r="J4788">
        <v>-0.58417673391918201</v>
      </c>
      <c r="K4788">
        <v>4.0999964317751303</v>
      </c>
      <c r="L4788">
        <v>4.0913123022463802</v>
      </c>
      <c r="M4788">
        <v>99.806682354411805</v>
      </c>
      <c r="O4788">
        <v>0</v>
      </c>
      <c r="P4788">
        <v>0</v>
      </c>
    </row>
    <row r="4789" spans="1:17" hidden="1" x14ac:dyDescent="0.3">
      <c r="A4789" t="s">
        <v>9809</v>
      </c>
      <c r="B4789" t="s">
        <v>9810</v>
      </c>
      <c r="C4789" t="str">
        <f>IFERROR(VLOOKUP(Table1[[#This Row],[Ticker]],[1]!Table2[[Symbol]:[Industry]],2,FALSE),"-")</f>
        <v>-</v>
      </c>
      <c r="D4789" t="s">
        <v>950</v>
      </c>
      <c r="E4789">
        <v>2.0409655999999998</v>
      </c>
      <c r="F4789">
        <v>4.12</v>
      </c>
      <c r="G4789">
        <v>25.853688079113802</v>
      </c>
      <c r="H4789">
        <v>2.8886316602598101</v>
      </c>
      <c r="I4789">
        <v>4.2478011112357397</v>
      </c>
      <c r="J4789">
        <v>-0.58417673391918201</v>
      </c>
      <c r="K4789">
        <v>3.9109153730110799</v>
      </c>
      <c r="L4789">
        <v>3.5117563049343601</v>
      </c>
      <c r="M4789">
        <v>99.998969239216194</v>
      </c>
      <c r="N4789">
        <v>1.0727272727272701</v>
      </c>
      <c r="O4789">
        <v>0</v>
      </c>
      <c r="P4789">
        <v>54.887218045112697</v>
      </c>
    </row>
    <row r="4790" spans="1:17" hidden="1" x14ac:dyDescent="0.3">
      <c r="A4790" t="s">
        <v>9811</v>
      </c>
      <c r="B4790" t="s">
        <v>9812</v>
      </c>
      <c r="C4790" t="str">
        <f>IFERROR(VLOOKUP(Table1[[#This Row],[Ticker]],[1]!Table2[[Symbol]:[Industry]],2,FALSE),"-")</f>
        <v>-</v>
      </c>
      <c r="D4790" t="s">
        <v>298</v>
      </c>
      <c r="E4790">
        <v>1.976</v>
      </c>
      <c r="F4790">
        <v>61.75</v>
      </c>
      <c r="G4790">
        <v>-29.033529965998898</v>
      </c>
      <c r="H4790">
        <v>-1.94597393770455</v>
      </c>
      <c r="I4790">
        <v>-12.4660799085942</v>
      </c>
      <c r="J4790">
        <v>-0.58417673391918201</v>
      </c>
      <c r="K4790">
        <v>61.75</v>
      </c>
      <c r="L4790">
        <v>61.75</v>
      </c>
      <c r="M4790">
        <v>50</v>
      </c>
      <c r="O4790">
        <v>0</v>
      </c>
      <c r="P4790">
        <v>0</v>
      </c>
    </row>
    <row r="4791" spans="1:17" hidden="1" x14ac:dyDescent="0.3">
      <c r="A4791" t="s">
        <v>9813</v>
      </c>
      <c r="B4791" t="s">
        <v>9814</v>
      </c>
      <c r="C4791" t="str">
        <f>IFERROR(VLOOKUP(Table1[[#This Row],[Ticker]],[1]!Table2[[Symbol]:[Industry]],2,FALSE),"-")</f>
        <v>-</v>
      </c>
      <c r="D4791" t="s">
        <v>95</v>
      </c>
      <c r="E4791">
        <v>1.95423462</v>
      </c>
      <c r="F4791">
        <v>7.9</v>
      </c>
      <c r="K4791">
        <v>7.7408079907778697</v>
      </c>
      <c r="M4791">
        <v>57.238046106161903</v>
      </c>
      <c r="N4791">
        <v>1</v>
      </c>
    </row>
    <row r="4792" spans="1:17" hidden="1" x14ac:dyDescent="0.3">
      <c r="A4792" t="s">
        <v>9815</v>
      </c>
      <c r="B4792" t="s">
        <v>9816</v>
      </c>
      <c r="C4792" t="str">
        <f>IFERROR(VLOOKUP(Table1[[#This Row],[Ticker]],[1]!Table2[[Symbol]:[Industry]],2,FALSE),"-")</f>
        <v>-</v>
      </c>
      <c r="D4792" t="s">
        <v>741</v>
      </c>
      <c r="E4792">
        <v>1.7649299939999901</v>
      </c>
      <c r="F4792">
        <v>4531.74</v>
      </c>
      <c r="K4792">
        <v>4523.2196314963803</v>
      </c>
      <c r="L4792">
        <v>4345.2923176734603</v>
      </c>
      <c r="M4792">
        <v>66.2688689774686</v>
      </c>
      <c r="N4792">
        <v>1</v>
      </c>
      <c r="Q4792">
        <v>7.1969087878504007E-2</v>
      </c>
    </row>
    <row r="4793" spans="1:17" hidden="1" x14ac:dyDescent="0.3">
      <c r="A4793" t="s">
        <v>9817</v>
      </c>
      <c r="B4793" t="s">
        <v>9818</v>
      </c>
      <c r="C4793" t="str">
        <f>IFERROR(VLOOKUP(Table1[[#This Row],[Ticker]],[1]!Table2[[Symbol]:[Industry]],2,FALSE),"-")</f>
        <v>-</v>
      </c>
      <c r="D4793" t="s">
        <v>627</v>
      </c>
      <c r="E4793">
        <v>1.7565113999999999</v>
      </c>
      <c r="F4793">
        <v>5.1100000000000003</v>
      </c>
      <c r="G4793">
        <v>57.462820398964503</v>
      </c>
      <c r="H4793">
        <v>13.664885790802201</v>
      </c>
      <c r="I4793">
        <v>74.030270456369195</v>
      </c>
      <c r="J4793">
        <v>4.3439546829186</v>
      </c>
      <c r="K4793">
        <v>4.5799060875490696</v>
      </c>
      <c r="L4793">
        <v>3.78689163486851</v>
      </c>
      <c r="M4793">
        <v>100</v>
      </c>
      <c r="N4793">
        <v>0.40404040404040398</v>
      </c>
      <c r="O4793">
        <v>0</v>
      </c>
      <c r="P4793">
        <v>86.496350364963504</v>
      </c>
    </row>
    <row r="4794" spans="1:17" hidden="1" x14ac:dyDescent="0.3">
      <c r="A4794" t="s">
        <v>9819</v>
      </c>
      <c r="B4794" t="s">
        <v>9820</v>
      </c>
      <c r="C4794" t="str">
        <f>IFERROR(VLOOKUP(Table1[[#This Row],[Ticker]],[1]!Table2[[Symbol]:[Industry]],2,FALSE),"-")</f>
        <v>-</v>
      </c>
      <c r="E4794">
        <v>1.69763</v>
      </c>
      <c r="F4794">
        <v>15.46</v>
      </c>
      <c r="G4794">
        <v>18.2045652720963</v>
      </c>
      <c r="H4794">
        <v>38.339740348009698</v>
      </c>
      <c r="I4794">
        <v>34.772015329500903</v>
      </c>
      <c r="J4794">
        <v>20.750254897052798</v>
      </c>
      <c r="K4794">
        <v>11.257419844649499</v>
      </c>
      <c r="L4794">
        <v>10.704629206942</v>
      </c>
      <c r="M4794">
        <v>100</v>
      </c>
      <c r="N4794">
        <v>5.3636363636363598</v>
      </c>
      <c r="O4794">
        <v>0</v>
      </c>
      <c r="P4794">
        <v>47.238095238095198</v>
      </c>
    </row>
    <row r="4795" spans="1:17" hidden="1" x14ac:dyDescent="0.3">
      <c r="A4795" t="s">
        <v>9821</v>
      </c>
      <c r="B4795" t="s">
        <v>9822</v>
      </c>
      <c r="C4795" t="str">
        <f>IFERROR(VLOOKUP(Table1[[#This Row],[Ticker]],[1]!Table2[[Symbol]:[Industry]],2,FALSE),"-")</f>
        <v>-</v>
      </c>
      <c r="D4795" t="s">
        <v>21</v>
      </c>
      <c r="E4795">
        <v>1.6015999999999999</v>
      </c>
      <c r="F4795">
        <v>0.44</v>
      </c>
      <c r="G4795">
        <v>-29.033529965998898</v>
      </c>
      <c r="H4795">
        <v>-1.94597393770455</v>
      </c>
      <c r="I4795">
        <v>-12.4660799085942</v>
      </c>
      <c r="J4795">
        <v>-0.58417673391918201</v>
      </c>
      <c r="K4795">
        <v>0.439999991160409</v>
      </c>
      <c r="L4795">
        <v>0.43941761862187501</v>
      </c>
      <c r="M4795">
        <v>100</v>
      </c>
      <c r="O4795">
        <v>0</v>
      </c>
      <c r="P4795">
        <v>0</v>
      </c>
    </row>
    <row r="4796" spans="1:17" hidden="1" x14ac:dyDescent="0.3">
      <c r="A4796" t="s">
        <v>9823</v>
      </c>
      <c r="B4796" t="s">
        <v>9824</v>
      </c>
      <c r="C4796" t="str">
        <f>IFERROR(VLOOKUP(Table1[[#This Row],[Ticker]],[1]!Table2[[Symbol]:[Industry]],2,FALSE),"-")</f>
        <v>-</v>
      </c>
      <c r="D4796" t="s">
        <v>138</v>
      </c>
      <c r="E4796">
        <v>1.3824000000000001</v>
      </c>
      <c r="F4796">
        <v>11.52</v>
      </c>
      <c r="G4796">
        <v>-29.033529965998898</v>
      </c>
      <c r="H4796">
        <v>-1.94597393770455</v>
      </c>
      <c r="I4796">
        <v>-12.4660799085942</v>
      </c>
      <c r="J4796">
        <v>-0.58417673391918201</v>
      </c>
      <c r="K4796">
        <v>11.5199999999999</v>
      </c>
      <c r="L4796">
        <v>11.52</v>
      </c>
      <c r="M4796">
        <v>50</v>
      </c>
      <c r="O4796">
        <v>0</v>
      </c>
      <c r="P4796">
        <v>0</v>
      </c>
    </row>
    <row r="4797" spans="1:17" hidden="1" x14ac:dyDescent="0.3">
      <c r="A4797" t="s">
        <v>9825</v>
      </c>
      <c r="B4797" t="s">
        <v>9826</v>
      </c>
      <c r="C4797" t="str">
        <f>IFERROR(VLOOKUP(Table1[[#This Row],[Ticker]],[1]!Table2[[Symbol]:[Industry]],2,FALSE),"-")</f>
        <v>-</v>
      </c>
      <c r="D4797" t="s">
        <v>121</v>
      </c>
      <c r="E4797">
        <v>1.37832452449136</v>
      </c>
      <c r="F4797">
        <v>13.12</v>
      </c>
      <c r="G4797">
        <v>-29.033529965998898</v>
      </c>
      <c r="H4797">
        <v>-1.94597393770455</v>
      </c>
      <c r="I4797">
        <v>-12.4660799085942</v>
      </c>
      <c r="J4797">
        <v>-0.58417673391918201</v>
      </c>
      <c r="K4797">
        <v>13.12</v>
      </c>
      <c r="L4797">
        <v>13.1199999999999</v>
      </c>
      <c r="M4797">
        <v>50</v>
      </c>
      <c r="O4797">
        <v>0</v>
      </c>
      <c r="P4797">
        <v>0</v>
      </c>
    </row>
    <row r="4798" spans="1:17" hidden="1" x14ac:dyDescent="0.3">
      <c r="A4798" t="s">
        <v>9827</v>
      </c>
      <c r="B4798" t="s">
        <v>9828</v>
      </c>
      <c r="C4798" t="str">
        <f>IFERROR(VLOOKUP(Table1[[#This Row],[Ticker]],[1]!Table2[[Symbol]:[Industry]],2,FALSE),"-")</f>
        <v>-</v>
      </c>
      <c r="D4798" t="s">
        <v>538</v>
      </c>
      <c r="E4798">
        <v>1.3188</v>
      </c>
      <c r="F4798">
        <v>18.84</v>
      </c>
      <c r="G4798">
        <v>-29.033529965998898</v>
      </c>
      <c r="H4798">
        <v>-1.94597393770455</v>
      </c>
      <c r="I4798">
        <v>-12.4660799085942</v>
      </c>
      <c r="J4798">
        <v>-0.58417673391918201</v>
      </c>
      <c r="K4798">
        <v>18.839989869268301</v>
      </c>
      <c r="L4798">
        <v>18.762496571414001</v>
      </c>
      <c r="M4798">
        <v>100</v>
      </c>
      <c r="O4798">
        <v>0</v>
      </c>
      <c r="P4798">
        <v>0</v>
      </c>
    </row>
    <row r="4799" spans="1:17" hidden="1" x14ac:dyDescent="0.3">
      <c r="A4799" t="s">
        <v>9829</v>
      </c>
      <c r="B4799" t="s">
        <v>9830</v>
      </c>
      <c r="C4799" t="str">
        <f>IFERROR(VLOOKUP(Table1[[#This Row],[Ticker]],[1]!Table2[[Symbol]:[Industry]],2,FALSE),"-")</f>
        <v>-</v>
      </c>
      <c r="D4799" t="s">
        <v>1210</v>
      </c>
      <c r="E4799">
        <v>1.2757499999999999</v>
      </c>
      <c r="F4799">
        <v>85.05</v>
      </c>
      <c r="G4799">
        <v>-36.988075420544398</v>
      </c>
      <c r="H4799">
        <v>-1.94597393770455</v>
      </c>
      <c r="I4799">
        <v>-17.4381469477004</v>
      </c>
      <c r="J4799">
        <v>-0.58417673391918201</v>
      </c>
      <c r="K4799">
        <v>85.138770839801595</v>
      </c>
      <c r="L4799">
        <v>88.964026084542198</v>
      </c>
      <c r="M4799">
        <v>3.8134211653962402</v>
      </c>
      <c r="O4799">
        <v>16.402116402116299</v>
      </c>
      <c r="P4799">
        <v>0</v>
      </c>
    </row>
    <row r="4800" spans="1:17" hidden="1" x14ac:dyDescent="0.3">
      <c r="A4800" t="s">
        <v>9831</v>
      </c>
      <c r="B4800" t="s">
        <v>9832</v>
      </c>
      <c r="C4800" t="str">
        <f>IFERROR(VLOOKUP(Table1[[#This Row],[Ticker]],[1]!Table2[[Symbol]:[Industry]],2,FALSE),"-")</f>
        <v>-</v>
      </c>
      <c r="D4800" t="s">
        <v>72</v>
      </c>
      <c r="E4800">
        <v>1.2510239999999999</v>
      </c>
      <c r="F4800">
        <v>10.050000000000001</v>
      </c>
      <c r="G4800">
        <v>-29.033529965998898</v>
      </c>
      <c r="H4800">
        <v>-1.94597393770455</v>
      </c>
      <c r="I4800">
        <v>-12.4660799085942</v>
      </c>
      <c r="J4800">
        <v>-0.58417673391918201</v>
      </c>
      <c r="K4800">
        <v>10.050000000000001</v>
      </c>
      <c r="L4800">
        <v>10.049999999999899</v>
      </c>
      <c r="M4800">
        <v>50</v>
      </c>
      <c r="O4800">
        <v>0</v>
      </c>
      <c r="P4800">
        <v>0</v>
      </c>
    </row>
    <row r="4801" spans="1:16" hidden="1" x14ac:dyDescent="0.3">
      <c r="A4801" t="s">
        <v>9833</v>
      </c>
      <c r="B4801" t="s">
        <v>9834</v>
      </c>
      <c r="C4801" t="str">
        <f>IFERROR(VLOOKUP(Table1[[#This Row],[Ticker]],[1]!Table2[[Symbol]:[Industry]],2,FALSE),"-")</f>
        <v>-</v>
      </c>
      <c r="D4801" t="s">
        <v>72</v>
      </c>
      <c r="E4801">
        <v>1.1528</v>
      </c>
      <c r="F4801">
        <v>10.48</v>
      </c>
      <c r="G4801">
        <v>-29.033529965998898</v>
      </c>
      <c r="H4801">
        <v>-1.94597393770455</v>
      </c>
      <c r="I4801">
        <v>-12.4660799085942</v>
      </c>
      <c r="J4801">
        <v>-0.58417673391918201</v>
      </c>
      <c r="M4801">
        <v>50</v>
      </c>
      <c r="N4801">
        <v>1</v>
      </c>
      <c r="O4801">
        <v>0</v>
      </c>
    </row>
    <row r="4802" spans="1:16" hidden="1" x14ac:dyDescent="0.3">
      <c r="A4802" t="s">
        <v>9835</v>
      </c>
      <c r="B4802" t="s">
        <v>9836</v>
      </c>
      <c r="C4802" t="str">
        <f>IFERROR(VLOOKUP(Table1[[#This Row],[Ticker]],[1]!Table2[[Symbol]:[Industry]],2,FALSE),"-")</f>
        <v>-</v>
      </c>
      <c r="D4802" t="s">
        <v>72</v>
      </c>
      <c r="E4802">
        <v>1.143</v>
      </c>
      <c r="F4802">
        <v>3.81</v>
      </c>
      <c r="G4802">
        <v>-29.033529965998898</v>
      </c>
      <c r="H4802">
        <v>-1.94597393770455</v>
      </c>
      <c r="I4802">
        <v>-12.4660799085942</v>
      </c>
      <c r="J4802">
        <v>-0.58417673391918201</v>
      </c>
      <c r="K4802">
        <v>3.8099999869529899</v>
      </c>
      <c r="L4802">
        <v>3.8093438452540802</v>
      </c>
      <c r="M4802">
        <v>100</v>
      </c>
      <c r="O4802">
        <v>0</v>
      </c>
      <c r="P4802">
        <v>0</v>
      </c>
    </row>
    <row r="4803" spans="1:16" hidden="1" x14ac:dyDescent="0.3">
      <c r="A4803" t="s">
        <v>9837</v>
      </c>
      <c r="B4803" t="s">
        <v>9838</v>
      </c>
      <c r="C4803" t="str">
        <f>IFERROR(VLOOKUP(Table1[[#This Row],[Ticker]],[1]!Table2[[Symbol]:[Industry]],2,FALSE),"-")</f>
        <v>-</v>
      </c>
      <c r="D4803" t="s">
        <v>51</v>
      </c>
      <c r="E4803">
        <v>1.129</v>
      </c>
      <c r="F4803">
        <v>11.29</v>
      </c>
      <c r="G4803">
        <v>40.996590515928702</v>
      </c>
      <c r="H4803">
        <v>-1.94597393770455</v>
      </c>
      <c r="I4803">
        <v>21.143387547027</v>
      </c>
      <c r="J4803">
        <v>-0.58417673391918201</v>
      </c>
      <c r="K4803">
        <v>11.090197483977899</v>
      </c>
      <c r="L4803">
        <v>9.0874165343310906</v>
      </c>
      <c r="M4803">
        <v>100</v>
      </c>
      <c r="N4803">
        <v>0</v>
      </c>
      <c r="O4803">
        <v>0</v>
      </c>
      <c r="P4803">
        <v>70.030120481927696</v>
      </c>
    </row>
    <row r="4804" spans="1:16" hidden="1" x14ac:dyDescent="0.3">
      <c r="A4804" t="s">
        <v>9839</v>
      </c>
      <c r="B4804" t="s">
        <v>9840</v>
      </c>
      <c r="C4804" t="str">
        <f>IFERROR(VLOOKUP(Table1[[#This Row],[Ticker]],[1]!Table2[[Symbol]:[Industry]],2,FALSE),"-")</f>
        <v>-</v>
      </c>
      <c r="D4804" t="s">
        <v>627</v>
      </c>
      <c r="E4804">
        <v>1.0733211024003799</v>
      </c>
      <c r="F4804">
        <v>1.95</v>
      </c>
      <c r="K4804">
        <v>2.2159995707425302</v>
      </c>
      <c r="M4804" s="1">
        <v>2.4459774300000002E-7</v>
      </c>
      <c r="N4804">
        <v>1</v>
      </c>
    </row>
    <row r="4805" spans="1:16" hidden="1" x14ac:dyDescent="0.3">
      <c r="A4805" t="s">
        <v>9841</v>
      </c>
      <c r="B4805" t="s">
        <v>9842</v>
      </c>
      <c r="C4805" t="str">
        <f>IFERROR(VLOOKUP(Table1[[#This Row],[Ticker]],[1]!Table2[[Symbol]:[Industry]],2,FALSE),"-")</f>
        <v>-</v>
      </c>
      <c r="D4805" t="s">
        <v>46</v>
      </c>
      <c r="E4805">
        <v>0.93283125</v>
      </c>
      <c r="F4805">
        <v>57.85</v>
      </c>
      <c r="G4805">
        <v>-29.033529965998898</v>
      </c>
      <c r="H4805">
        <v>-1.94597393770455</v>
      </c>
      <c r="I4805">
        <v>-12.4660799085942</v>
      </c>
      <c r="J4805">
        <v>-0.58417673391918201</v>
      </c>
      <c r="K4805">
        <v>57.849972735783197</v>
      </c>
      <c r="L4805">
        <v>57.642066058790199</v>
      </c>
      <c r="M4805">
        <v>100</v>
      </c>
      <c r="O4805">
        <v>0</v>
      </c>
      <c r="P4805">
        <v>0</v>
      </c>
    </row>
    <row r="4806" spans="1:16" hidden="1" x14ac:dyDescent="0.3">
      <c r="A4806" t="s">
        <v>9843</v>
      </c>
      <c r="B4806" t="s">
        <v>9844</v>
      </c>
      <c r="C4806" t="str">
        <f>IFERROR(VLOOKUP(Table1[[#This Row],[Ticker]],[1]!Table2[[Symbol]:[Industry]],2,FALSE),"-")</f>
        <v>-</v>
      </c>
      <c r="D4806" t="s">
        <v>170</v>
      </c>
      <c r="E4806">
        <v>0.92903103284561495</v>
      </c>
      <c r="F4806">
        <v>9.5</v>
      </c>
      <c r="G4806">
        <v>-29.033529965998898</v>
      </c>
      <c r="H4806">
        <v>-1.94597393770455</v>
      </c>
      <c r="I4806">
        <v>-12.4660799085942</v>
      </c>
      <c r="J4806">
        <v>-0.58417673391918201</v>
      </c>
      <c r="K4806">
        <v>9.5</v>
      </c>
      <c r="L4806">
        <v>9.5</v>
      </c>
      <c r="M4806">
        <v>50</v>
      </c>
      <c r="O4806">
        <v>0</v>
      </c>
      <c r="P4806">
        <v>0</v>
      </c>
    </row>
    <row r="4807" spans="1:16" hidden="1" x14ac:dyDescent="0.3">
      <c r="A4807" t="s">
        <v>9845</v>
      </c>
      <c r="B4807" t="s">
        <v>9846</v>
      </c>
      <c r="C4807" t="str">
        <f>IFERROR(VLOOKUP(Table1[[#This Row],[Ticker]],[1]!Table2[[Symbol]:[Industry]],2,FALSE),"-")</f>
        <v>-</v>
      </c>
      <c r="D4807" t="s">
        <v>535</v>
      </c>
      <c r="E4807">
        <v>0.86460657346542202</v>
      </c>
      <c r="F4807">
        <v>11.02</v>
      </c>
      <c r="G4807">
        <v>-29.033529965998898</v>
      </c>
      <c r="H4807">
        <v>-1.94597393770455</v>
      </c>
      <c r="I4807">
        <v>-12.4660799085942</v>
      </c>
      <c r="J4807">
        <v>-0.58417673391918201</v>
      </c>
      <c r="K4807">
        <v>11.019999979071001</v>
      </c>
      <c r="L4807">
        <v>11.019008758176501</v>
      </c>
      <c r="M4807">
        <v>100</v>
      </c>
      <c r="O4807">
        <v>0</v>
      </c>
      <c r="P4807">
        <v>0</v>
      </c>
    </row>
    <row r="4808" spans="1:16" hidden="1" x14ac:dyDescent="0.3">
      <c r="A4808" t="s">
        <v>9847</v>
      </c>
      <c r="B4808" t="s">
        <v>9848</v>
      </c>
      <c r="C4808" t="str">
        <f>IFERROR(VLOOKUP(Table1[[#This Row],[Ticker]],[1]!Table2[[Symbol]:[Industry]],2,FALSE),"-")</f>
        <v>-</v>
      </c>
      <c r="D4808" t="s">
        <v>538</v>
      </c>
      <c r="E4808">
        <v>0.73349999999999704</v>
      </c>
      <c r="F4808">
        <v>4.8899999999999997</v>
      </c>
      <c r="G4808">
        <v>-29.033529965998898</v>
      </c>
      <c r="H4808">
        <v>-1.94597393770455</v>
      </c>
      <c r="I4808">
        <v>-12.4660799085942</v>
      </c>
      <c r="J4808">
        <v>-0.58417673391918201</v>
      </c>
      <c r="K4808">
        <v>4.8899999999999899</v>
      </c>
      <c r="L4808">
        <v>4.8899999999999801</v>
      </c>
      <c r="M4808">
        <v>50</v>
      </c>
      <c r="O4808">
        <v>0</v>
      </c>
      <c r="P4808">
        <v>0</v>
      </c>
    </row>
    <row r="4809" spans="1:16" hidden="1" x14ac:dyDescent="0.3">
      <c r="A4809" t="s">
        <v>9849</v>
      </c>
      <c r="B4809" t="s">
        <v>9850</v>
      </c>
      <c r="C4809" t="str">
        <f>IFERROR(VLOOKUP(Table1[[#This Row],[Ticker]],[1]!Table2[[Symbol]:[Industry]],2,FALSE),"-")</f>
        <v>-</v>
      </c>
      <c r="D4809" t="s">
        <v>204</v>
      </c>
      <c r="E4809">
        <v>0.72540000000000004</v>
      </c>
      <c r="F4809">
        <v>8.06</v>
      </c>
      <c r="G4809">
        <v>52.090065539618998</v>
      </c>
      <c r="H4809">
        <v>-1.94597393770455</v>
      </c>
      <c r="I4809">
        <v>23.452975740646799</v>
      </c>
      <c r="J4809">
        <v>-0.58417673391918201</v>
      </c>
      <c r="K4809">
        <v>7.7948433514604698</v>
      </c>
      <c r="L4809">
        <v>6.3644963175682898</v>
      </c>
      <c r="M4809">
        <v>100</v>
      </c>
      <c r="N4809">
        <v>0</v>
      </c>
      <c r="O4809">
        <v>0</v>
      </c>
      <c r="P4809">
        <v>81.123595505617899</v>
      </c>
    </row>
    <row r="4810" spans="1:16" hidden="1" x14ac:dyDescent="0.3">
      <c r="A4810" t="s">
        <v>9851</v>
      </c>
      <c r="B4810" t="s">
        <v>9852</v>
      </c>
      <c r="C4810" t="str">
        <f>IFERROR(VLOOKUP(Table1[[#This Row],[Ticker]],[1]!Table2[[Symbol]:[Industry]],2,FALSE),"-")</f>
        <v>-</v>
      </c>
      <c r="E4810">
        <v>0.66086999999999996</v>
      </c>
      <c r="F4810">
        <v>10.5</v>
      </c>
      <c r="G4810">
        <v>-29.033529965998898</v>
      </c>
      <c r="H4810">
        <v>-1.94597393770455</v>
      </c>
      <c r="I4810">
        <v>-12.4660799085942</v>
      </c>
      <c r="J4810">
        <v>-0.58417673391918201</v>
      </c>
      <c r="K4810">
        <v>10.3095532654343</v>
      </c>
      <c r="M4810">
        <v>50</v>
      </c>
      <c r="O4810">
        <v>0</v>
      </c>
    </row>
    <row r="4811" spans="1:16" hidden="1" x14ac:dyDescent="0.3">
      <c r="A4811" t="s">
        <v>9853</v>
      </c>
      <c r="B4811" t="s">
        <v>9854</v>
      </c>
      <c r="C4811" t="str">
        <f>IFERROR(VLOOKUP(Table1[[#This Row],[Ticker]],[1]!Table2[[Symbol]:[Industry]],2,FALSE),"-")</f>
        <v>-</v>
      </c>
      <c r="D4811" t="s">
        <v>741</v>
      </c>
      <c r="E4811">
        <v>0.62861604399999904</v>
      </c>
      <c r="F4811">
        <v>37.42</v>
      </c>
      <c r="G4811">
        <v>35.594714644647702</v>
      </c>
      <c r="H4811">
        <v>3.0260931014015799</v>
      </c>
      <c r="I4811">
        <v>6.1769131161362099</v>
      </c>
      <c r="J4811">
        <v>-0.45094998198740099</v>
      </c>
      <c r="K4811">
        <v>36.495914793367099</v>
      </c>
      <c r="L4811">
        <v>32.473449106404601</v>
      </c>
      <c r="M4811">
        <v>21.949362773198501</v>
      </c>
      <c r="N4811">
        <v>1.17089879740589</v>
      </c>
      <c r="O4811">
        <v>4.1956173169428004</v>
      </c>
      <c r="P4811">
        <v>69.397917609778105</v>
      </c>
    </row>
    <row r="4812" spans="1:16" hidden="1" x14ac:dyDescent="0.3">
      <c r="A4812" t="s">
        <v>9855</v>
      </c>
      <c r="B4812" t="s">
        <v>9856</v>
      </c>
      <c r="C4812" t="str">
        <f>IFERROR(VLOOKUP(Table1[[#This Row],[Ticker]],[1]!Table2[[Symbol]:[Industry]],2,FALSE),"-")</f>
        <v>-</v>
      </c>
      <c r="D4812" t="s">
        <v>535</v>
      </c>
      <c r="E4812">
        <v>0.53694771600428903</v>
      </c>
      <c r="F4812">
        <v>5.64</v>
      </c>
      <c r="G4812">
        <v>17.841470034000999</v>
      </c>
      <c r="H4812">
        <v>7.9955465301316897</v>
      </c>
      <c r="I4812">
        <v>34.408920091405697</v>
      </c>
      <c r="J4812">
        <v>-0.58417673391918201</v>
      </c>
      <c r="K4812">
        <v>4.8909641753917397</v>
      </c>
      <c r="L4812">
        <v>4.1841670331155196</v>
      </c>
      <c r="M4812">
        <v>100</v>
      </c>
      <c r="N4812">
        <v>0</v>
      </c>
      <c r="O4812">
        <v>0</v>
      </c>
      <c r="P4812">
        <v>46.875</v>
      </c>
    </row>
    <row r="4813" spans="1:16" hidden="1" x14ac:dyDescent="0.3">
      <c r="A4813" t="s">
        <v>9857</v>
      </c>
      <c r="B4813" t="s">
        <v>9858</v>
      </c>
      <c r="C4813" t="str">
        <f>IFERROR(VLOOKUP(Table1[[#This Row],[Ticker]],[1]!Table2[[Symbol]:[Industry]],2,FALSE),"-")</f>
        <v>-</v>
      </c>
      <c r="D4813" t="s">
        <v>124</v>
      </c>
      <c r="E4813">
        <v>0.49906499999999998</v>
      </c>
      <c r="F4813">
        <v>20.37</v>
      </c>
      <c r="G4813">
        <v>-18.8062572387262</v>
      </c>
      <c r="H4813">
        <v>-1.94597393770455</v>
      </c>
      <c r="I4813">
        <v>-7.4660799085942697</v>
      </c>
      <c r="J4813">
        <v>-0.58417673391918201</v>
      </c>
      <c r="K4813">
        <v>20.1736525545608</v>
      </c>
      <c r="L4813">
        <v>19.508411155757202</v>
      </c>
      <c r="M4813">
        <v>100</v>
      </c>
      <c r="N4813">
        <v>0</v>
      </c>
      <c r="O4813">
        <v>0</v>
      </c>
      <c r="P4813">
        <v>10.2272727272727</v>
      </c>
    </row>
    <row r="4814" spans="1:16" hidden="1" x14ac:dyDescent="0.3">
      <c r="A4814" t="s">
        <v>9859</v>
      </c>
      <c r="B4814" t="s">
        <v>9860</v>
      </c>
      <c r="C4814" t="str">
        <f>IFERROR(VLOOKUP(Table1[[#This Row],[Ticker]],[1]!Table2[[Symbol]:[Industry]],2,FALSE),"-")</f>
        <v>-</v>
      </c>
      <c r="D4814" t="s">
        <v>138</v>
      </c>
      <c r="E4814">
        <v>0.49402200000000002</v>
      </c>
      <c r="F4814">
        <v>4.1100000000000003</v>
      </c>
      <c r="G4814">
        <v>-29.033529965998898</v>
      </c>
      <c r="H4814">
        <v>-1.94597393770455</v>
      </c>
      <c r="I4814">
        <v>-12.4660799085942</v>
      </c>
      <c r="J4814">
        <v>-0.58417673391918201</v>
      </c>
      <c r="K4814">
        <v>4.1099999856370202</v>
      </c>
      <c r="L4814">
        <v>4.1092990151994604</v>
      </c>
      <c r="M4814">
        <v>100</v>
      </c>
      <c r="O4814">
        <v>0</v>
      </c>
      <c r="P4814">
        <v>0</v>
      </c>
    </row>
    <row r="4815" spans="1:16" hidden="1" x14ac:dyDescent="0.3">
      <c r="A4815" t="s">
        <v>9861</v>
      </c>
      <c r="B4815" t="s">
        <v>9862</v>
      </c>
      <c r="C4815" t="str">
        <f>IFERROR(VLOOKUP(Table1[[#This Row],[Ticker]],[1]!Table2[[Symbol]:[Industry]],2,FALSE),"-")</f>
        <v>-</v>
      </c>
      <c r="E4815">
        <v>0.38200000000000001</v>
      </c>
      <c r="F4815">
        <v>9.5500000000000007</v>
      </c>
      <c r="G4815">
        <v>-29.033529965998898</v>
      </c>
      <c r="H4815">
        <v>-1.94597393770455</v>
      </c>
      <c r="I4815">
        <v>-12.4660799085942</v>
      </c>
      <c r="J4815">
        <v>-0.58417673391918201</v>
      </c>
      <c r="K4815">
        <v>9.5499995475215496</v>
      </c>
      <c r="L4815">
        <v>9.5313879182644907</v>
      </c>
      <c r="M4815">
        <v>100</v>
      </c>
      <c r="O4815">
        <v>0</v>
      </c>
      <c r="P4815">
        <v>0</v>
      </c>
    </row>
    <row r="4816" spans="1:16" hidden="1" x14ac:dyDescent="0.3">
      <c r="A4816" t="s">
        <v>9863</v>
      </c>
      <c r="B4816" t="s">
        <v>9864</v>
      </c>
      <c r="C4816" t="str">
        <f>IFERROR(VLOOKUP(Table1[[#This Row],[Ticker]],[1]!Table2[[Symbol]:[Industry]],2,FALSE),"-")</f>
        <v>-</v>
      </c>
      <c r="D4816" t="s">
        <v>405</v>
      </c>
      <c r="E4816">
        <v>0.35678500000000002</v>
      </c>
      <c r="F4816">
        <v>7.15</v>
      </c>
      <c r="G4816">
        <v>-29.033529965998898</v>
      </c>
      <c r="H4816">
        <v>-1.94597393770455</v>
      </c>
      <c r="I4816">
        <v>-12.4660799085942</v>
      </c>
      <c r="J4816">
        <v>-0.58417673391918201</v>
      </c>
      <c r="K4816">
        <v>7.1499999733632</v>
      </c>
      <c r="L4816">
        <v>7.1487384194973904</v>
      </c>
      <c r="M4816">
        <v>100</v>
      </c>
      <c r="O4816">
        <v>0</v>
      </c>
      <c r="P4816">
        <v>0</v>
      </c>
    </row>
    <row r="4817" spans="1:17" hidden="1" x14ac:dyDescent="0.3">
      <c r="A4817" t="s">
        <v>9865</v>
      </c>
      <c r="B4817" t="s">
        <v>9866</v>
      </c>
      <c r="C4817" t="str">
        <f>IFERROR(VLOOKUP(Table1[[#This Row],[Ticker]],[1]!Table2[[Symbol]:[Industry]],2,FALSE),"-")</f>
        <v>-</v>
      </c>
      <c r="D4817" t="s">
        <v>124</v>
      </c>
      <c r="E4817">
        <v>0.34499999999999997</v>
      </c>
      <c r="F4817">
        <v>3.45</v>
      </c>
      <c r="G4817">
        <v>-19.1609185010307</v>
      </c>
      <c r="H4817">
        <v>-1.94597393770455</v>
      </c>
      <c r="I4817">
        <v>-12.4660799085942</v>
      </c>
      <c r="J4817">
        <v>-0.58417673391918201</v>
      </c>
      <c r="K4817">
        <v>3.4499348152241498</v>
      </c>
      <c r="L4817">
        <v>3.4166438752060002</v>
      </c>
      <c r="M4817">
        <v>100</v>
      </c>
      <c r="O4817">
        <v>0</v>
      </c>
      <c r="P4817">
        <v>9.8726114649681591</v>
      </c>
    </row>
    <row r="4818" spans="1:17" hidden="1" x14ac:dyDescent="0.3">
      <c r="A4818" t="s">
        <v>9867</v>
      </c>
      <c r="B4818" t="s">
        <v>9868</v>
      </c>
      <c r="C4818" t="str">
        <f>IFERROR(VLOOKUP(Table1[[#This Row],[Ticker]],[1]!Table2[[Symbol]:[Industry]],2,FALSE),"-")</f>
        <v>-</v>
      </c>
      <c r="D4818" t="s">
        <v>627</v>
      </c>
      <c r="E4818">
        <v>0.33499999999999802</v>
      </c>
      <c r="F4818">
        <v>1</v>
      </c>
      <c r="G4818">
        <v>-14.8449732899431</v>
      </c>
      <c r="H4818">
        <v>-4.2627840798750798</v>
      </c>
      <c r="I4818">
        <v>-17.738252227332602</v>
      </c>
      <c r="J4818">
        <v>-0.68487498968562099</v>
      </c>
      <c r="M4818">
        <v>50</v>
      </c>
      <c r="N4818">
        <v>1</v>
      </c>
    </row>
    <row r="4819" spans="1:17" hidden="1" x14ac:dyDescent="0.3">
      <c r="A4819" t="s">
        <v>9869</v>
      </c>
      <c r="B4819" t="s">
        <v>9870</v>
      </c>
      <c r="C4819" t="str">
        <f>IFERROR(VLOOKUP(Table1[[#This Row],[Ticker]],[1]!Table2[[Symbol]:[Industry]],2,FALSE),"-")</f>
        <v>-</v>
      </c>
      <c r="D4819" t="s">
        <v>405</v>
      </c>
      <c r="E4819">
        <v>0.28151999999999999</v>
      </c>
      <c r="F4819">
        <v>11.73</v>
      </c>
      <c r="G4819">
        <v>234.12436477084299</v>
      </c>
      <c r="H4819">
        <v>-1.94597393770455</v>
      </c>
      <c r="I4819">
        <v>-12.4660799085942</v>
      </c>
      <c r="J4819">
        <v>-0.58417673391918201</v>
      </c>
      <c r="K4819">
        <v>11.6894170663004</v>
      </c>
      <c r="L4819">
        <v>10.630667399441499</v>
      </c>
      <c r="M4819">
        <v>99.999262565895194</v>
      </c>
      <c r="O4819">
        <v>0</v>
      </c>
      <c r="P4819">
        <v>263.15789473684202</v>
      </c>
    </row>
    <row r="4820" spans="1:17" hidden="1" x14ac:dyDescent="0.3">
      <c r="A4820" t="s">
        <v>9871</v>
      </c>
      <c r="B4820" t="s">
        <v>9872</v>
      </c>
      <c r="C4820" t="str">
        <f>IFERROR(VLOOKUP(Table1[[#This Row],[Ticker]],[1]!Table2[[Symbol]:[Industry]],2,FALSE),"-")</f>
        <v>-</v>
      </c>
      <c r="D4820" t="s">
        <v>365</v>
      </c>
      <c r="E4820">
        <v>0.22970760000000001</v>
      </c>
      <c r="F4820">
        <v>2.14</v>
      </c>
      <c r="G4820">
        <v>-24.131569181685201</v>
      </c>
      <c r="H4820">
        <v>-1.94597393770455</v>
      </c>
      <c r="I4820">
        <v>-7.5641191242805599</v>
      </c>
      <c r="J4820">
        <v>-0.58417673391918201</v>
      </c>
      <c r="K4820">
        <v>2.1253430560206099</v>
      </c>
      <c r="L4820">
        <v>2.0780628083512398</v>
      </c>
      <c r="M4820">
        <v>100</v>
      </c>
      <c r="N4820">
        <v>0</v>
      </c>
      <c r="O4820">
        <v>0</v>
      </c>
      <c r="P4820">
        <v>4.9019607843137303</v>
      </c>
    </row>
    <row r="4821" spans="1:17" hidden="1" x14ac:dyDescent="0.3">
      <c r="A4821" t="s">
        <v>9873</v>
      </c>
      <c r="B4821" t="s">
        <v>9874</v>
      </c>
      <c r="C4821" t="str">
        <f>IFERROR(VLOOKUP(Table1[[#This Row],[Ticker]],[1]!Table2[[Symbol]:[Industry]],2,FALSE),"-")</f>
        <v>-</v>
      </c>
      <c r="D4821" t="s">
        <v>72</v>
      </c>
      <c r="E4821">
        <v>0.205176</v>
      </c>
      <c r="F4821">
        <v>1.03</v>
      </c>
      <c r="G4821">
        <v>-29.033529965998898</v>
      </c>
      <c r="H4821">
        <v>-1.94597393770455</v>
      </c>
      <c r="I4821">
        <v>-12.4660799085942</v>
      </c>
      <c r="J4821">
        <v>-0.58417673391918201</v>
      </c>
      <c r="K4821">
        <v>1.0299999983691699</v>
      </c>
      <c r="L4821">
        <v>1.0299227603773899</v>
      </c>
      <c r="M4821">
        <v>100</v>
      </c>
      <c r="O4821">
        <v>0</v>
      </c>
      <c r="P4821">
        <v>0</v>
      </c>
    </row>
    <row r="4822" spans="1:17" hidden="1" x14ac:dyDescent="0.3">
      <c r="A4822" t="s">
        <v>9875</v>
      </c>
      <c r="B4822" t="s">
        <v>9876</v>
      </c>
      <c r="C4822" t="str">
        <f>IFERROR(VLOOKUP(Table1[[#This Row],[Ticker]],[1]!Table2[[Symbol]:[Industry]],2,FALSE),"-")</f>
        <v>-</v>
      </c>
      <c r="D4822" t="s">
        <v>950</v>
      </c>
      <c r="E4822">
        <v>0.20382</v>
      </c>
      <c r="F4822">
        <v>2.58</v>
      </c>
      <c r="G4822">
        <v>-29.033529965998898</v>
      </c>
      <c r="H4822">
        <v>-1.94597393770455</v>
      </c>
      <c r="I4822">
        <v>-12.4660799085942</v>
      </c>
      <c r="J4822">
        <v>-0.58417673391918201</v>
      </c>
      <c r="K4822">
        <v>2.5799999999999899</v>
      </c>
      <c r="L4822">
        <v>2.5799999999999899</v>
      </c>
      <c r="M4822">
        <v>50</v>
      </c>
      <c r="O4822">
        <v>0</v>
      </c>
      <c r="P4822">
        <v>0</v>
      </c>
    </row>
    <row r="4823" spans="1:17" hidden="1" x14ac:dyDescent="0.3">
      <c r="A4823" t="s">
        <v>9877</v>
      </c>
      <c r="B4823" t="s">
        <v>9878</v>
      </c>
      <c r="C4823" t="str">
        <f>IFERROR(VLOOKUP(Table1[[#This Row],[Ticker]],[1]!Table2[[Symbol]:[Industry]],2,FALSE),"-")</f>
        <v>-</v>
      </c>
      <c r="D4823" t="s">
        <v>89</v>
      </c>
      <c r="E4823">
        <v>0.17280000000000001</v>
      </c>
      <c r="F4823">
        <v>1.44</v>
      </c>
      <c r="G4823">
        <v>-94.5837692004487</v>
      </c>
      <c r="I4823">
        <v>51.170283727769302</v>
      </c>
      <c r="K4823">
        <v>1.51599561782055</v>
      </c>
      <c r="L4823">
        <v>2.56737409726624</v>
      </c>
      <c r="M4823">
        <v>100</v>
      </c>
      <c r="O4823">
        <v>190.277777777777</v>
      </c>
      <c r="P4823">
        <v>71.428571428571402</v>
      </c>
    </row>
    <row r="4824" spans="1:17" hidden="1" x14ac:dyDescent="0.3">
      <c r="A4824" t="s">
        <v>9879</v>
      </c>
      <c r="B4824" t="s">
        <v>9880</v>
      </c>
      <c r="C4824" t="str">
        <f>IFERROR(VLOOKUP(Table1[[#This Row],[Ticker]],[1]!Table2[[Symbol]:[Industry]],2,FALSE),"-")</f>
        <v>-</v>
      </c>
      <c r="D4824" t="s">
        <v>170</v>
      </c>
      <c r="E4824">
        <v>0.16416</v>
      </c>
      <c r="F4824">
        <v>3.42</v>
      </c>
      <c r="G4824">
        <v>72.142940622236296</v>
      </c>
      <c r="H4824">
        <v>57.867110174444903</v>
      </c>
      <c r="I4824">
        <v>88.710390679640994</v>
      </c>
      <c r="J4824">
        <v>14.5673384175959</v>
      </c>
      <c r="K4824">
        <v>2.4817555877750102</v>
      </c>
      <c r="L4824">
        <v>2.0090965180915501</v>
      </c>
      <c r="M4824">
        <v>100</v>
      </c>
      <c r="N4824">
        <v>1.31727272727272</v>
      </c>
      <c r="O4824">
        <v>0</v>
      </c>
      <c r="P4824">
        <v>101.17647058823501</v>
      </c>
    </row>
    <row r="4825" spans="1:17" hidden="1" x14ac:dyDescent="0.3">
      <c r="A4825" t="s">
        <v>9881</v>
      </c>
      <c r="B4825" t="s">
        <v>9882</v>
      </c>
      <c r="C4825" t="str">
        <f>IFERROR(VLOOKUP(Table1[[#This Row],[Ticker]],[1]!Table2[[Symbol]:[Industry]],2,FALSE),"-")</f>
        <v>-</v>
      </c>
      <c r="D4825" t="s">
        <v>21</v>
      </c>
      <c r="E4825">
        <v>0.145138775</v>
      </c>
      <c r="F4825">
        <v>4.25</v>
      </c>
      <c r="G4825">
        <v>73.3474224149534</v>
      </c>
      <c r="H4825">
        <v>-9.9546319463625696</v>
      </c>
      <c r="I4825">
        <v>-28.307664067010101</v>
      </c>
      <c r="J4825">
        <v>1.82546182029767</v>
      </c>
      <c r="K4825">
        <v>4.7390115727986402</v>
      </c>
      <c r="L4825">
        <v>4.2421734403214</v>
      </c>
      <c r="M4825">
        <v>0.32772682877099202</v>
      </c>
      <c r="N4825">
        <v>1.4046863093726101</v>
      </c>
      <c r="O4825">
        <v>48.235294117647001</v>
      </c>
      <c r="Q4825">
        <v>4.2738826818745003E-2</v>
      </c>
    </row>
    <row r="4826" spans="1:17" hidden="1" x14ac:dyDescent="0.3">
      <c r="A4826" t="s">
        <v>9883</v>
      </c>
      <c r="B4826" t="s">
        <v>9884</v>
      </c>
      <c r="C4826" t="str">
        <f>IFERROR(VLOOKUP(Table1[[#This Row],[Ticker]],[1]!Table2[[Symbol]:[Industry]],2,FALSE),"-")</f>
        <v>-</v>
      </c>
      <c r="D4826" t="s">
        <v>231</v>
      </c>
      <c r="E4826">
        <v>0.124319999999998</v>
      </c>
      <c r="F4826">
        <v>5.18</v>
      </c>
      <c r="G4826">
        <v>-29.033529965998898</v>
      </c>
      <c r="H4826">
        <v>-1.94597393770455</v>
      </c>
      <c r="I4826">
        <v>-12.4660799085942</v>
      </c>
      <c r="J4826">
        <v>-0.58417673391918201</v>
      </c>
      <c r="K4826">
        <v>5.18</v>
      </c>
      <c r="L4826">
        <v>5.1799999999999899</v>
      </c>
      <c r="M4826">
        <v>100</v>
      </c>
      <c r="O4826">
        <v>0</v>
      </c>
      <c r="P4826">
        <v>0</v>
      </c>
    </row>
    <row r="4827" spans="1:17" hidden="1" x14ac:dyDescent="0.3">
      <c r="A4827" t="s">
        <v>9885</v>
      </c>
      <c r="B4827" t="s">
        <v>9886</v>
      </c>
      <c r="C4827" t="str">
        <f>IFERROR(VLOOKUP(Table1[[#This Row],[Ticker]],[1]!Table2[[Symbol]:[Industry]],2,FALSE),"-")</f>
        <v>-</v>
      </c>
      <c r="D4827" t="s">
        <v>231</v>
      </c>
      <c r="E4827">
        <v>0.114264</v>
      </c>
      <c r="F4827">
        <v>12</v>
      </c>
      <c r="G4827">
        <v>-29.033529965998898</v>
      </c>
      <c r="H4827">
        <v>-1.94597393770455</v>
      </c>
      <c r="I4827">
        <v>-12.4660799085942</v>
      </c>
      <c r="J4827">
        <v>-0.58417673391918201</v>
      </c>
      <c r="K4827">
        <v>12</v>
      </c>
      <c r="L4827">
        <v>12</v>
      </c>
      <c r="M4827">
        <v>50</v>
      </c>
      <c r="O4827">
        <v>0</v>
      </c>
      <c r="P4827">
        <v>0</v>
      </c>
    </row>
    <row r="4828" spans="1:17" hidden="1" x14ac:dyDescent="0.3">
      <c r="A4828" t="s">
        <v>9887</v>
      </c>
      <c r="B4828" t="s">
        <v>9888</v>
      </c>
      <c r="C4828" t="str">
        <f>IFERROR(VLOOKUP(Table1[[#This Row],[Ticker]],[1]!Table2[[Symbol]:[Industry]],2,FALSE),"-")</f>
        <v>-</v>
      </c>
      <c r="D4828" t="s">
        <v>127</v>
      </c>
      <c r="E4828">
        <v>0.105825</v>
      </c>
      <c r="F4828">
        <v>4.25</v>
      </c>
      <c r="G4828">
        <v>-29.033529965998898</v>
      </c>
      <c r="H4828">
        <v>-1.94597393770455</v>
      </c>
      <c r="I4828">
        <v>-12.4660799085942</v>
      </c>
      <c r="J4828">
        <v>-0.58417673391918201</v>
      </c>
      <c r="K4828">
        <v>4.2499999959229502</v>
      </c>
      <c r="L4828">
        <v>4.2498069009434696</v>
      </c>
      <c r="M4828">
        <v>100</v>
      </c>
      <c r="O4828">
        <v>0</v>
      </c>
      <c r="P4828">
        <v>0</v>
      </c>
    </row>
    <row r="4829" spans="1:17" hidden="1" x14ac:dyDescent="0.3">
      <c r="A4829" t="s">
        <v>9889</v>
      </c>
      <c r="B4829" t="s">
        <v>9890</v>
      </c>
      <c r="C4829" t="str">
        <f>IFERROR(VLOOKUP(Table1[[#This Row],[Ticker]],[1]!Table2[[Symbol]:[Industry]],2,FALSE),"-")</f>
        <v>-</v>
      </c>
      <c r="D4829" t="s">
        <v>405</v>
      </c>
      <c r="E4829">
        <v>9.7884604062407093E-2</v>
      </c>
      <c r="F4829">
        <v>4.63</v>
      </c>
      <c r="G4829">
        <v>-13.2835299659989</v>
      </c>
      <c r="H4829">
        <v>-1.94597393770455</v>
      </c>
      <c r="I4829">
        <v>3.2839200914057001</v>
      </c>
      <c r="J4829">
        <v>-0.58417673391918201</v>
      </c>
      <c r="K4829">
        <v>4.5479564646579798</v>
      </c>
      <c r="L4829">
        <v>4.2515566809192</v>
      </c>
      <c r="M4829">
        <v>50</v>
      </c>
      <c r="N4829">
        <v>0</v>
      </c>
      <c r="O4829">
        <v>0</v>
      </c>
      <c r="P4829">
        <v>15.749999999999901</v>
      </c>
    </row>
    <row r="4830" spans="1:17" hidden="1" x14ac:dyDescent="0.3">
      <c r="A4830" t="s">
        <v>9891</v>
      </c>
      <c r="B4830" t="s">
        <v>9892</v>
      </c>
      <c r="C4830" t="str">
        <f>IFERROR(VLOOKUP(Table1[[#This Row],[Ticker]],[1]!Table2[[Symbol]:[Industry]],2,FALSE),"-")</f>
        <v>-</v>
      </c>
      <c r="D4830" t="s">
        <v>535</v>
      </c>
      <c r="E4830">
        <v>9.1329431639917899E-2</v>
      </c>
      <c r="F4830">
        <v>4.55</v>
      </c>
      <c r="G4830">
        <v>-29.033529965998898</v>
      </c>
      <c r="H4830">
        <v>-1.94597393770455</v>
      </c>
      <c r="I4830">
        <v>-12.4660799085942</v>
      </c>
      <c r="J4830">
        <v>-0.58417673391918201</v>
      </c>
      <c r="K4830">
        <v>4.55</v>
      </c>
      <c r="L4830">
        <v>4.5499999999999803</v>
      </c>
      <c r="M4830">
        <v>50</v>
      </c>
      <c r="O4830">
        <v>0</v>
      </c>
      <c r="P4830">
        <v>0</v>
      </c>
    </row>
    <row r="4831" spans="1:17" hidden="1" x14ac:dyDescent="0.3">
      <c r="A4831" t="s">
        <v>9893</v>
      </c>
      <c r="B4831" t="s">
        <v>9894</v>
      </c>
      <c r="C4831" t="str">
        <f>IFERROR(VLOOKUP(Table1[[#This Row],[Ticker]],[1]!Table2[[Symbol]:[Industry]],2,FALSE),"-")</f>
        <v>-</v>
      </c>
      <c r="D4831" t="s">
        <v>127</v>
      </c>
      <c r="E4831">
        <v>9.0601812000000004E-2</v>
      </c>
      <c r="F4831">
        <v>0.44</v>
      </c>
      <c r="G4831">
        <v>-24.2716252040941</v>
      </c>
      <c r="H4831">
        <v>-1.94597393770455</v>
      </c>
      <c r="I4831">
        <v>-12.4660799085942</v>
      </c>
      <c r="J4831">
        <v>-0.58417673391918201</v>
      </c>
      <c r="K4831">
        <v>0.43999558081488399</v>
      </c>
      <c r="L4831">
        <v>0.43544273451169802</v>
      </c>
      <c r="M4831">
        <v>50</v>
      </c>
      <c r="O4831">
        <v>0</v>
      </c>
      <c r="P4831">
        <v>4.7619047619047601</v>
      </c>
    </row>
    <row r="4832" spans="1:17" hidden="1" x14ac:dyDescent="0.3">
      <c r="A4832" t="s">
        <v>9895</v>
      </c>
      <c r="B4832" t="s">
        <v>9896</v>
      </c>
      <c r="C4832" t="str">
        <f>IFERROR(VLOOKUP(Table1[[#This Row],[Ticker]],[1]!Table2[[Symbol]:[Industry]],2,FALSE),"-")</f>
        <v>-</v>
      </c>
      <c r="D4832" t="s">
        <v>538</v>
      </c>
      <c r="E4832">
        <v>8.9298000000000002E-2</v>
      </c>
      <c r="F4832">
        <v>38.74</v>
      </c>
      <c r="G4832">
        <v>-24.0470801015002</v>
      </c>
      <c r="H4832">
        <v>-1.94597393770455</v>
      </c>
      <c r="I4832">
        <v>-12.4660799085942</v>
      </c>
      <c r="J4832">
        <v>-0.58417673391918201</v>
      </c>
      <c r="K4832">
        <v>38.739754212073301</v>
      </c>
      <c r="L4832">
        <v>38.520833915808701</v>
      </c>
      <c r="M4832">
        <v>50</v>
      </c>
      <c r="O4832">
        <v>0</v>
      </c>
      <c r="P4832">
        <v>4.9864498644986499</v>
      </c>
    </row>
    <row r="4833" spans="1:17" hidden="1" x14ac:dyDescent="0.3">
      <c r="A4833" t="s">
        <v>9897</v>
      </c>
      <c r="B4833" t="s">
        <v>9898</v>
      </c>
      <c r="C4833" t="str">
        <f>IFERROR(VLOOKUP(Table1[[#This Row],[Ticker]],[1]!Table2[[Symbol]:[Industry]],2,FALSE),"-")</f>
        <v>-</v>
      </c>
      <c r="E4833">
        <v>8.1900000000000001E-2</v>
      </c>
      <c r="F4833">
        <v>0.13</v>
      </c>
      <c r="G4833">
        <v>-29.033529965998898</v>
      </c>
      <c r="H4833">
        <v>-1.94597393770455</v>
      </c>
      <c r="I4833">
        <v>-12.4660799085942</v>
      </c>
      <c r="J4833">
        <v>-0.58417673391918201</v>
      </c>
      <c r="K4833">
        <v>0.12999999999999901</v>
      </c>
      <c r="L4833">
        <v>0.12999999999999901</v>
      </c>
      <c r="M4833">
        <v>50</v>
      </c>
      <c r="O4833">
        <v>0</v>
      </c>
      <c r="P4833">
        <v>0</v>
      </c>
    </row>
    <row r="4834" spans="1:17" hidden="1" x14ac:dyDescent="0.3">
      <c r="A4834" t="s">
        <v>9899</v>
      </c>
      <c r="B4834" t="s">
        <v>9900</v>
      </c>
      <c r="C4834" t="str">
        <f>IFERROR(VLOOKUP(Table1[[#This Row],[Ticker]],[1]!Table2[[Symbol]:[Industry]],2,FALSE),"-")</f>
        <v>-</v>
      </c>
      <c r="D4834" t="s">
        <v>535</v>
      </c>
      <c r="E4834">
        <v>7.0599999999999996E-2</v>
      </c>
      <c r="F4834">
        <v>3.53</v>
      </c>
      <c r="G4834">
        <v>-19.064682613974</v>
      </c>
      <c r="H4834">
        <v>-1.94597393770455</v>
      </c>
      <c r="I4834">
        <v>-7.7183054278821297</v>
      </c>
      <c r="J4834">
        <v>-0.58417673391918201</v>
      </c>
      <c r="K4834">
        <v>3.5055128683568699</v>
      </c>
      <c r="L4834">
        <v>3.47219870922719</v>
      </c>
      <c r="M4834">
        <v>100</v>
      </c>
      <c r="N4834">
        <v>0</v>
      </c>
      <c r="O4834">
        <v>0</v>
      </c>
      <c r="P4834">
        <v>9.9688473520249197</v>
      </c>
    </row>
    <row r="4835" spans="1:17" hidden="1" x14ac:dyDescent="0.3">
      <c r="A4835" t="s">
        <v>9901</v>
      </c>
      <c r="B4835" t="s">
        <v>9902</v>
      </c>
      <c r="C4835" t="str">
        <f>IFERROR(VLOOKUP(Table1[[#This Row],[Ticker]],[1]!Table2[[Symbol]:[Industry]],2,FALSE),"-")</f>
        <v>-</v>
      </c>
      <c r="D4835" t="s">
        <v>357</v>
      </c>
      <c r="E4835">
        <v>6.8757239999999997E-2</v>
      </c>
      <c r="F4835">
        <v>2.35</v>
      </c>
      <c r="G4835">
        <v>256.21237167334499</v>
      </c>
      <c r="H4835">
        <v>24.3981120838008</v>
      </c>
      <c r="I4835">
        <v>54.200586758072298</v>
      </c>
      <c r="J4835">
        <v>-0.58417673391918201</v>
      </c>
      <c r="K4835">
        <v>1.9576882531319</v>
      </c>
      <c r="L4835">
        <v>1.51802084167954</v>
      </c>
      <c r="M4835">
        <v>100</v>
      </c>
      <c r="N4835">
        <v>0.62337662337662303</v>
      </c>
      <c r="O4835">
        <v>0</v>
      </c>
      <c r="P4835">
        <v>285.24590163934403</v>
      </c>
    </row>
    <row r="4836" spans="1:17" hidden="1" x14ac:dyDescent="0.3">
      <c r="A4836" t="s">
        <v>9903</v>
      </c>
      <c r="B4836" t="s">
        <v>9904</v>
      </c>
      <c r="C4836" t="str">
        <f>IFERROR(VLOOKUP(Table1[[#This Row],[Ticker]],[1]!Table2[[Symbol]:[Industry]],2,FALSE),"-")</f>
        <v>-</v>
      </c>
      <c r="D4836" t="s">
        <v>177</v>
      </c>
      <c r="E4836">
        <v>5.1029999999999999E-2</v>
      </c>
      <c r="F4836">
        <v>22.68</v>
      </c>
      <c r="G4836">
        <v>-97.357552312367602</v>
      </c>
      <c r="H4836">
        <v>-1.94597393770455</v>
      </c>
      <c r="I4836">
        <v>-12.4660799085942</v>
      </c>
      <c r="J4836">
        <v>-0.58417673391918201</v>
      </c>
      <c r="K4836">
        <v>22.743621857628799</v>
      </c>
      <c r="L4836">
        <v>31.9721083253812</v>
      </c>
      <c r="M4836">
        <v>0</v>
      </c>
      <c r="O4836">
        <v>215.69664902998201</v>
      </c>
      <c r="P4836">
        <v>4.9999999999999796</v>
      </c>
    </row>
    <row r="4837" spans="1:17" hidden="1" x14ac:dyDescent="0.3">
      <c r="A4837" t="s">
        <v>9905</v>
      </c>
      <c r="B4837" t="s">
        <v>9906</v>
      </c>
      <c r="C4837" t="str">
        <f>IFERROR(VLOOKUP(Table1[[#This Row],[Ticker]],[1]!Table2[[Symbol]:[Industry]],2,FALSE),"-")</f>
        <v>-</v>
      </c>
      <c r="D4837" t="s">
        <v>138</v>
      </c>
      <c r="E4837">
        <v>2.6800000000000001E-2</v>
      </c>
      <c r="F4837">
        <v>1.34</v>
      </c>
      <c r="G4837">
        <v>-29.033529965998898</v>
      </c>
      <c r="H4837">
        <v>-1.94597393770455</v>
      </c>
      <c r="I4837">
        <v>-12.4660799085942</v>
      </c>
      <c r="J4837">
        <v>-0.58417673391918201</v>
      </c>
      <c r="K4837">
        <v>1.33999999755376</v>
      </c>
      <c r="L4837">
        <v>1.33988414056609</v>
      </c>
      <c r="M4837">
        <v>100</v>
      </c>
      <c r="O4837">
        <v>0</v>
      </c>
      <c r="P4837">
        <v>0</v>
      </c>
    </row>
    <row r="4838" spans="1:17" hidden="1" x14ac:dyDescent="0.3">
      <c r="A4838" t="s">
        <v>9907</v>
      </c>
      <c r="B4838" t="s">
        <v>9908</v>
      </c>
      <c r="C4838" t="str">
        <f>IFERROR(VLOOKUP(Table1[[#This Row],[Ticker]],[1]!Table2[[Symbol]:[Industry]],2,FALSE),"-")</f>
        <v>-</v>
      </c>
      <c r="D4838" t="s">
        <v>127</v>
      </c>
      <c r="E4838">
        <v>2.4500000000000001E-2</v>
      </c>
      <c r="F4838">
        <v>0.05</v>
      </c>
      <c r="G4838">
        <v>-29.033529965998898</v>
      </c>
      <c r="H4838">
        <v>-1.94597393770455</v>
      </c>
      <c r="I4838">
        <v>137.53392009140501</v>
      </c>
      <c r="J4838">
        <v>-0.58417673391918201</v>
      </c>
      <c r="K4838">
        <v>4.7577758708077102E-2</v>
      </c>
      <c r="M4838">
        <v>100</v>
      </c>
      <c r="O4838">
        <v>0</v>
      </c>
    </row>
    <row r="4839" spans="1:17" hidden="1" x14ac:dyDescent="0.3">
      <c r="A4839" t="s">
        <v>9909</v>
      </c>
      <c r="B4839" t="s">
        <v>9910</v>
      </c>
      <c r="C4839" t="str">
        <f>IFERROR(VLOOKUP(Table1[[#This Row],[Ticker]],[1]!Table2[[Symbol]:[Industry]],2,FALSE),"-")</f>
        <v>-</v>
      </c>
      <c r="E4839">
        <v>4.9799999999999996E-4</v>
      </c>
      <c r="F4839">
        <v>0.02</v>
      </c>
      <c r="G4839">
        <v>-29.033529965998898</v>
      </c>
      <c r="H4839">
        <v>-1.94597393770455</v>
      </c>
      <c r="I4839">
        <v>-12.4660799085942</v>
      </c>
      <c r="J4839">
        <v>-0.58417673391918201</v>
      </c>
      <c r="K4839">
        <v>0.02</v>
      </c>
      <c r="L4839">
        <v>0.02</v>
      </c>
      <c r="M4839">
        <v>50</v>
      </c>
      <c r="O4839">
        <v>0</v>
      </c>
      <c r="P4839">
        <v>0</v>
      </c>
    </row>
    <row r="4840" spans="1:17" hidden="1" x14ac:dyDescent="0.3">
      <c r="A4840" t="s">
        <v>9911</v>
      </c>
      <c r="B4840" t="s">
        <v>9912</v>
      </c>
      <c r="C4840" t="str">
        <f>IFERROR(VLOOKUP(Table1[[#This Row],[Ticker]],[1]!Table2[[Symbol]:[Industry]],2,FALSE),"-")</f>
        <v>-</v>
      </c>
      <c r="D4840" t="s">
        <v>1348</v>
      </c>
      <c r="E4840">
        <v>0</v>
      </c>
      <c r="F4840">
        <v>1252.9000000000001</v>
      </c>
      <c r="G4840">
        <v>-20.53855248072</v>
      </c>
      <c r="H4840">
        <v>1.0970714117354601</v>
      </c>
      <c r="I4840">
        <v>-8.2045815188265401</v>
      </c>
      <c r="J4840">
        <v>-0.36648791688182802</v>
      </c>
      <c r="K4840">
        <v>1241.2789924677099</v>
      </c>
      <c r="L4840">
        <v>1211.20564016154</v>
      </c>
      <c r="M4840">
        <v>36.382996971611497</v>
      </c>
      <c r="N4840">
        <v>1.16198806889916</v>
      </c>
      <c r="O4840">
        <v>2.2747226434671499</v>
      </c>
      <c r="P4840">
        <v>8.5833636663026702</v>
      </c>
      <c r="Q4840">
        <v>-0.13193077695746</v>
      </c>
    </row>
    <row r="4841" spans="1:17" hidden="1" x14ac:dyDescent="0.3">
      <c r="A4841" t="s">
        <v>9913</v>
      </c>
      <c r="B4841" t="s">
        <v>9914</v>
      </c>
      <c r="C4841" t="str">
        <f>IFERROR(VLOOKUP(Table1[[#This Row],[Ticker]],[1]!Table2[[Symbol]:[Industry]],2,FALSE),"-")</f>
        <v>-</v>
      </c>
      <c r="D4841" t="s">
        <v>1348</v>
      </c>
      <c r="E4841">
        <v>0</v>
      </c>
      <c r="F4841">
        <v>1234.73</v>
      </c>
      <c r="G4841">
        <v>-21.6236739353782</v>
      </c>
      <c r="H4841">
        <v>-0.820457366924225</v>
      </c>
      <c r="I4841">
        <v>-8.6182439483594599</v>
      </c>
      <c r="J4841">
        <v>0.549534773374173</v>
      </c>
      <c r="K4841">
        <v>1225.0657649038001</v>
      </c>
      <c r="L4841">
        <v>1199.7096770401499</v>
      </c>
      <c r="M4841">
        <v>36.058663394519002</v>
      </c>
      <c r="N4841">
        <v>1.36093748071149</v>
      </c>
      <c r="O4841">
        <v>12.777692289002401</v>
      </c>
      <c r="P4841">
        <v>10.0962995987516</v>
      </c>
      <c r="Q4841">
        <v>-0.13333261542483699</v>
      </c>
    </row>
    <row r="4842" spans="1:17" hidden="1" x14ac:dyDescent="0.3">
      <c r="A4842" t="s">
        <v>9915</v>
      </c>
      <c r="B4842" t="s">
        <v>9916</v>
      </c>
      <c r="C4842" t="str">
        <f>IFERROR(VLOOKUP(Table1[[#This Row],[Ticker]],[1]!Table2[[Symbol]:[Industry]],2,FALSE),"-")</f>
        <v>-</v>
      </c>
      <c r="D4842" t="s">
        <v>741</v>
      </c>
      <c r="E4842">
        <v>0</v>
      </c>
      <c r="F4842">
        <v>52.36</v>
      </c>
      <c r="G4842">
        <v>-12.838065938658801</v>
      </c>
      <c r="H4842">
        <v>0.154623479909616</v>
      </c>
      <c r="I4842">
        <v>-3.3827465752609598</v>
      </c>
      <c r="J4842">
        <v>0.69664911199936996</v>
      </c>
      <c r="K4842">
        <v>51.885004499005802</v>
      </c>
      <c r="L4842">
        <v>49.413821381903098</v>
      </c>
      <c r="M4842">
        <v>37.853305265548997</v>
      </c>
      <c r="N4842">
        <v>0.29823513325031198</v>
      </c>
      <c r="O4842">
        <v>5.99694423223833</v>
      </c>
      <c r="P4842">
        <v>22.7436823104693</v>
      </c>
      <c r="Q4842">
        <v>7.2054511565187995E-2</v>
      </c>
    </row>
    <row r="4843" spans="1:17" hidden="1" x14ac:dyDescent="0.3">
      <c r="A4843" t="s">
        <v>9917</v>
      </c>
      <c r="B4843" t="s">
        <v>9918</v>
      </c>
      <c r="C4843" t="str">
        <f>IFERROR(VLOOKUP(Table1[[#This Row],[Ticker]],[1]!Table2[[Symbol]:[Industry]],2,FALSE),"-")</f>
        <v>-</v>
      </c>
      <c r="D4843" t="s">
        <v>741</v>
      </c>
      <c r="E4843">
        <v>0</v>
      </c>
      <c r="F4843">
        <v>25.83</v>
      </c>
      <c r="G4843">
        <v>-17.341062613235799</v>
      </c>
      <c r="H4843">
        <v>-0.174320394397461</v>
      </c>
      <c r="I4843">
        <v>-3.3866880167023998</v>
      </c>
      <c r="J4843">
        <v>-0.27373823954587201</v>
      </c>
      <c r="K4843">
        <v>25.4996424230171</v>
      </c>
      <c r="L4843">
        <v>24.449485789952298</v>
      </c>
      <c r="M4843">
        <v>42.1652590342811</v>
      </c>
      <c r="N4843">
        <v>0.66940340760955597</v>
      </c>
      <c r="O4843">
        <v>4.0650406504065097</v>
      </c>
      <c r="P4843">
        <v>18.215102974828302</v>
      </c>
      <c r="Q4843">
        <v>-2.5629607369169999E-2</v>
      </c>
    </row>
    <row r="4844" spans="1:17" hidden="1" x14ac:dyDescent="0.3">
      <c r="A4844" t="s">
        <v>9919</v>
      </c>
      <c r="B4844" t="s">
        <v>9920</v>
      </c>
      <c r="C4844" t="str">
        <f>IFERROR(VLOOKUP(Table1[[#This Row],[Ticker]],[1]!Table2[[Symbol]:[Industry]],2,FALSE),"-")</f>
        <v>-</v>
      </c>
      <c r="D4844" t="s">
        <v>741</v>
      </c>
      <c r="E4844">
        <v>0</v>
      </c>
      <c r="F4844">
        <v>22.53</v>
      </c>
      <c r="G4844">
        <v>18.394817108991202</v>
      </c>
      <c r="H4844">
        <v>-0.42383371630233702</v>
      </c>
      <c r="I4844">
        <v>8.9894456978747108</v>
      </c>
      <c r="J4844">
        <v>-2.5877386217197098</v>
      </c>
      <c r="K4844">
        <v>21.726288808750201</v>
      </c>
      <c r="L4844">
        <v>19.383561981740701</v>
      </c>
      <c r="M4844">
        <v>39.917065374287702</v>
      </c>
      <c r="N4844">
        <v>0.80144737556393497</v>
      </c>
      <c r="O4844">
        <v>2.7518863737239201</v>
      </c>
      <c r="P4844">
        <v>55.916955017300999</v>
      </c>
      <c r="Q4844">
        <v>8.1438948753974005E-2</v>
      </c>
    </row>
    <row r="4845" spans="1:17" hidden="1" x14ac:dyDescent="0.3">
      <c r="A4845" t="s">
        <v>9921</v>
      </c>
      <c r="B4845" t="s">
        <v>9922</v>
      </c>
      <c r="C4845" t="str">
        <f>IFERROR(VLOOKUP(Table1[[#This Row],[Ticker]],[1]!Table2[[Symbol]:[Industry]],2,FALSE),"-")</f>
        <v>-</v>
      </c>
      <c r="D4845" t="s">
        <v>741</v>
      </c>
      <c r="E4845">
        <v>0</v>
      </c>
      <c r="F4845">
        <v>31.28</v>
      </c>
      <c r="G4845">
        <v>28.445199329676399</v>
      </c>
      <c r="H4845">
        <v>1.9670695405563099</v>
      </c>
      <c r="I4845">
        <v>4.5559926690338397</v>
      </c>
      <c r="J4845">
        <v>-0.22887957629644401</v>
      </c>
      <c r="K4845">
        <v>30.054376152274301</v>
      </c>
      <c r="L4845">
        <v>26.920174732054001</v>
      </c>
      <c r="M4845">
        <v>46.770192321881197</v>
      </c>
      <c r="N4845">
        <v>0.87688341065337105</v>
      </c>
      <c r="O4845">
        <v>3.7404092071611199</v>
      </c>
      <c r="P4845">
        <v>59.551134914562503</v>
      </c>
      <c r="Q4845">
        <v>-1.7638996257211999E-2</v>
      </c>
    </row>
    <row r="4846" spans="1:17" hidden="1" x14ac:dyDescent="0.3">
      <c r="A4846" t="s">
        <v>9923</v>
      </c>
      <c r="B4846" t="s">
        <v>9924</v>
      </c>
      <c r="C4846" t="str">
        <f>IFERROR(VLOOKUP(Table1[[#This Row],[Ticker]],[1]!Table2[[Symbol]:[Industry]],2,FALSE),"-")</f>
        <v>-</v>
      </c>
      <c r="D4846" t="s">
        <v>741</v>
      </c>
      <c r="E4846">
        <v>0</v>
      </c>
      <c r="F4846">
        <v>45.42</v>
      </c>
      <c r="G4846">
        <v>5.8239522192742204</v>
      </c>
      <c r="H4846">
        <v>6.1614858847948399</v>
      </c>
      <c r="I4846">
        <v>2.4339959831335101</v>
      </c>
      <c r="J4846">
        <v>0.31127882909850002</v>
      </c>
      <c r="K4846">
        <v>42.403819309871402</v>
      </c>
      <c r="L4846">
        <v>38.470151679272803</v>
      </c>
      <c r="M4846">
        <v>42.372329352446798</v>
      </c>
      <c r="N4846">
        <v>1.1154357701000199</v>
      </c>
      <c r="O4846">
        <v>3.8088947600176</v>
      </c>
      <c r="P4846">
        <v>61.063829787233999</v>
      </c>
      <c r="Q4846">
        <v>2.6969867049001998E-2</v>
      </c>
    </row>
    <row r="4847" spans="1:17" hidden="1" x14ac:dyDescent="0.3">
      <c r="A4847" t="s">
        <v>9925</v>
      </c>
      <c r="B4847" t="s">
        <v>9926</v>
      </c>
      <c r="C4847" t="str">
        <f>IFERROR(VLOOKUP(Table1[[#This Row],[Ticker]],[1]!Table2[[Symbol]:[Industry]],2,FALSE),"-")</f>
        <v>-</v>
      </c>
      <c r="D4847" t="s">
        <v>741</v>
      </c>
      <c r="E4847">
        <v>0</v>
      </c>
      <c r="F4847">
        <v>40.03</v>
      </c>
      <c r="G4847">
        <v>10.0078038304581</v>
      </c>
      <c r="H4847">
        <v>0.71096797425166802</v>
      </c>
      <c r="I4847">
        <v>4.0695823912601403</v>
      </c>
      <c r="J4847">
        <v>-6.2341647636055697</v>
      </c>
      <c r="K4847">
        <v>38.681696404104002</v>
      </c>
      <c r="L4847">
        <v>35.232433032149999</v>
      </c>
      <c r="M4847">
        <v>37.855201331873801</v>
      </c>
      <c r="N4847">
        <v>0.49803885079344101</v>
      </c>
      <c r="O4847">
        <v>18.910816887334398</v>
      </c>
      <c r="P4847">
        <v>65.413223140495802</v>
      </c>
      <c r="Q4847">
        <v>5.8879591037521002E-2</v>
      </c>
    </row>
    <row r="4848" spans="1:17" hidden="1" x14ac:dyDescent="0.3">
      <c r="A4848" t="s">
        <v>9927</v>
      </c>
      <c r="B4848" t="s">
        <v>9928</v>
      </c>
      <c r="C4848" t="str">
        <f>IFERROR(VLOOKUP(Table1[[#This Row],[Ticker]],[1]!Table2[[Symbol]:[Industry]],2,FALSE),"-")</f>
        <v>-</v>
      </c>
      <c r="D4848" t="s">
        <v>741</v>
      </c>
      <c r="E4848">
        <v>0</v>
      </c>
      <c r="F4848">
        <v>52.23</v>
      </c>
      <c r="G4848">
        <v>-12.9152551772039</v>
      </c>
      <c r="H4848">
        <v>3.4224082097426597E-2</v>
      </c>
      <c r="I4848">
        <v>-3.3580790729978802</v>
      </c>
      <c r="J4848">
        <v>0.22181060056556501</v>
      </c>
      <c r="K4848">
        <v>51.722253675066</v>
      </c>
      <c r="L4848">
        <v>49.258330318670097</v>
      </c>
      <c r="M4848">
        <v>38.548106434567202</v>
      </c>
      <c r="N4848">
        <v>0.51603232923657205</v>
      </c>
      <c r="O4848">
        <v>4.34616121003255</v>
      </c>
      <c r="P4848">
        <v>23.621301775147899</v>
      </c>
      <c r="Q4848">
        <v>-3.9160773297699998E-4</v>
      </c>
    </row>
    <row r="4849" spans="1:17" hidden="1" x14ac:dyDescent="0.3">
      <c r="A4849" t="s">
        <v>9929</v>
      </c>
      <c r="B4849" t="s">
        <v>9930</v>
      </c>
      <c r="C4849" t="str">
        <f>IFERROR(VLOOKUP(Table1[[#This Row],[Ticker]],[1]!Table2[[Symbol]:[Industry]],2,FALSE),"-")</f>
        <v>-</v>
      </c>
      <c r="D4849" t="s">
        <v>741</v>
      </c>
      <c r="E4849">
        <v>0</v>
      </c>
      <c r="F4849">
        <v>162.91</v>
      </c>
      <c r="G4849">
        <v>12.911229117385201</v>
      </c>
      <c r="H4849">
        <v>2.1620591284909199</v>
      </c>
      <c r="I4849">
        <v>3.1057135079777698</v>
      </c>
      <c r="J4849">
        <v>0.59330394803837105</v>
      </c>
      <c r="K4849">
        <v>156.62143215529599</v>
      </c>
      <c r="L4849">
        <v>142.02541011012599</v>
      </c>
      <c r="M4849">
        <v>34.574083232051997</v>
      </c>
      <c r="N4849">
        <v>0.74521905023986101</v>
      </c>
      <c r="O4849">
        <v>2.5719722546191099</v>
      </c>
      <c r="P4849">
        <v>44.989320042719797</v>
      </c>
      <c r="Q4849">
        <v>3.8010026247456002E-2</v>
      </c>
    </row>
    <row r="4850" spans="1:17" hidden="1" x14ac:dyDescent="0.3">
      <c r="A4850" t="s">
        <v>9931</v>
      </c>
      <c r="B4850" t="s">
        <v>9932</v>
      </c>
      <c r="C4850" t="str">
        <f>IFERROR(VLOOKUP(Table1[[#This Row],[Ticker]],[1]!Table2[[Symbol]:[Industry]],2,FALSE),"-")</f>
        <v>-</v>
      </c>
      <c r="D4850" t="s">
        <v>573</v>
      </c>
      <c r="E4850">
        <v>0</v>
      </c>
      <c r="F4850">
        <v>85</v>
      </c>
      <c r="G4850">
        <v>-37.6847927279548</v>
      </c>
      <c r="H4850">
        <v>-3.5003780827822699</v>
      </c>
      <c r="I4850">
        <v>-34.0889475895532</v>
      </c>
      <c r="J4850">
        <v>-1.4077470853865199</v>
      </c>
      <c r="K4850">
        <v>88.227486406317098</v>
      </c>
      <c r="L4850">
        <v>94.622169024506704</v>
      </c>
      <c r="M4850">
        <v>70.236447926634199</v>
      </c>
      <c r="N4850">
        <v>0.46288827935695698</v>
      </c>
      <c r="O4850">
        <v>55.647058823529399</v>
      </c>
      <c r="P4850">
        <v>28.709872804360899</v>
      </c>
      <c r="Q4850">
        <v>0.14567341613641299</v>
      </c>
    </row>
    <row r="4851" spans="1:17" hidden="1" x14ac:dyDescent="0.3">
      <c r="A4851" t="s">
        <v>9933</v>
      </c>
      <c r="B4851" t="s">
        <v>9934</v>
      </c>
      <c r="C4851" t="str">
        <f>IFERROR(VLOOKUP(Table1[[#This Row],[Ticker]],[1]!Table2[[Symbol]:[Industry]],2,FALSE),"-")</f>
        <v>-</v>
      </c>
      <c r="D4851" t="s">
        <v>741</v>
      </c>
      <c r="E4851">
        <v>0</v>
      </c>
      <c r="F4851">
        <v>279.72000000000003</v>
      </c>
      <c r="G4851">
        <v>4.1664700340010601</v>
      </c>
      <c r="H4851">
        <v>5.9558565753251302E-2</v>
      </c>
      <c r="I4851">
        <v>1.7939584885300199</v>
      </c>
      <c r="J4851">
        <v>-1.33144971876123</v>
      </c>
      <c r="K4851">
        <v>273.06175714091199</v>
      </c>
      <c r="L4851">
        <v>251.06180743675199</v>
      </c>
      <c r="M4851">
        <v>38.8935273072047</v>
      </c>
      <c r="N4851">
        <v>0.58480497257373898</v>
      </c>
      <c r="O4851">
        <v>3.6751036751036601</v>
      </c>
      <c r="P4851">
        <v>39.337484433374797</v>
      </c>
      <c r="Q4851">
        <v>1.8802390589823002E-2</v>
      </c>
    </row>
    <row r="4852" spans="1:17" hidden="1" x14ac:dyDescent="0.3">
      <c r="A4852" t="s">
        <v>9935</v>
      </c>
      <c r="B4852" t="s">
        <v>9936</v>
      </c>
      <c r="C4852" t="str">
        <f>IFERROR(VLOOKUP(Table1[[#This Row],[Ticker]],[1]!Table2[[Symbol]:[Industry]],2,FALSE),"-")</f>
        <v>-</v>
      </c>
      <c r="D4852" t="s">
        <v>231</v>
      </c>
      <c r="E4852">
        <v>0</v>
      </c>
      <c r="F4852">
        <v>1420.85</v>
      </c>
      <c r="G4852">
        <v>-41.596606889075801</v>
      </c>
      <c r="H4852">
        <v>-11.508815467759201</v>
      </c>
      <c r="I4852">
        <v>-14.283445074610199</v>
      </c>
      <c r="J4852">
        <v>-0.76010033281337896</v>
      </c>
      <c r="K4852">
        <v>1473.1312981860499</v>
      </c>
      <c r="L4852">
        <v>1495.89952278993</v>
      </c>
      <c r="M4852">
        <v>62.226032105996701</v>
      </c>
      <c r="N4852">
        <v>0.70173063128722502</v>
      </c>
      <c r="O4852">
        <v>53.077383256501399</v>
      </c>
      <c r="P4852">
        <v>21.903822229848501</v>
      </c>
      <c r="Q4852">
        <v>6.3467078324692006E-2</v>
      </c>
    </row>
    <row r="4853" spans="1:17" hidden="1" x14ac:dyDescent="0.3">
      <c r="A4853" t="s">
        <v>9937</v>
      </c>
      <c r="B4853" t="s">
        <v>9938</v>
      </c>
      <c r="C4853" t="str">
        <f>IFERROR(VLOOKUP(Table1[[#This Row],[Ticker]],[1]!Table2[[Symbol]:[Industry]],2,FALSE),"-")</f>
        <v>-</v>
      </c>
      <c r="D4853" t="s">
        <v>741</v>
      </c>
      <c r="E4853">
        <v>0</v>
      </c>
      <c r="F4853">
        <v>276.19</v>
      </c>
      <c r="G4853">
        <v>0.37795911656127501</v>
      </c>
      <c r="H4853">
        <v>0.98211401712135604</v>
      </c>
      <c r="I4853">
        <v>-9.0008817367204603</v>
      </c>
      <c r="J4853">
        <v>-0.138953757494093</v>
      </c>
      <c r="K4853">
        <v>267.74835564154603</v>
      </c>
      <c r="L4853">
        <v>247.83629085310699</v>
      </c>
      <c r="M4853">
        <v>30.520322535784199</v>
      </c>
      <c r="N4853">
        <v>0.23618170494649601</v>
      </c>
      <c r="O4853">
        <v>5.7243202143451901</v>
      </c>
      <c r="P4853">
        <v>35.719901719901699</v>
      </c>
      <c r="Q4853">
        <v>1.6721317295981999E-2</v>
      </c>
    </row>
    <row r="4854" spans="1:17" hidden="1" x14ac:dyDescent="0.3">
      <c r="A4854" t="s">
        <v>9939</v>
      </c>
      <c r="B4854" t="s">
        <v>9940</v>
      </c>
      <c r="C4854" t="str">
        <f>IFERROR(VLOOKUP(Table1[[#This Row],[Ticker]],[1]!Table2[[Symbol]:[Industry]],2,FALSE),"-")</f>
        <v>-</v>
      </c>
      <c r="D4854" t="s">
        <v>741</v>
      </c>
      <c r="E4854">
        <v>0</v>
      </c>
      <c r="F4854">
        <v>767.89</v>
      </c>
      <c r="G4854">
        <v>38.701288732122499</v>
      </c>
      <c r="H4854">
        <v>2.7128890304486499</v>
      </c>
      <c r="I4854">
        <v>13.823308947401999</v>
      </c>
      <c r="J4854">
        <v>-0.74538250062953804</v>
      </c>
      <c r="K4854">
        <v>739.11627700960105</v>
      </c>
      <c r="L4854">
        <v>647.44350201642203</v>
      </c>
      <c r="M4854">
        <v>33.773001793398997</v>
      </c>
      <c r="N4854">
        <v>0.54363710913458096</v>
      </c>
      <c r="O4854">
        <v>0.31124249566996098</v>
      </c>
      <c r="P4854">
        <v>78.164733178654203</v>
      </c>
      <c r="Q4854">
        <v>3.7138248543373997E-2</v>
      </c>
    </row>
    <row r="4855" spans="1:17" hidden="1" x14ac:dyDescent="0.3">
      <c r="A4855" t="s">
        <v>9941</v>
      </c>
      <c r="B4855" t="s">
        <v>9942</v>
      </c>
      <c r="C4855" t="str">
        <f>IFERROR(VLOOKUP(Table1[[#This Row],[Ticker]],[1]!Table2[[Symbol]:[Industry]],2,FALSE),"-")</f>
        <v>-</v>
      </c>
      <c r="D4855" t="s">
        <v>741</v>
      </c>
      <c r="E4855">
        <v>0</v>
      </c>
      <c r="F4855">
        <v>267.87</v>
      </c>
      <c r="G4855">
        <v>1.06992333430705</v>
      </c>
      <c r="H4855">
        <v>0.98934944538002301</v>
      </c>
      <c r="I4855">
        <v>0.235872296050608</v>
      </c>
      <c r="J4855">
        <v>1.2020105886919901</v>
      </c>
      <c r="K4855">
        <v>260.15246046437198</v>
      </c>
      <c r="L4855">
        <v>241.24544792124399</v>
      </c>
      <c r="M4855">
        <v>38.590708796903002</v>
      </c>
      <c r="N4855">
        <v>0.48089714194910399</v>
      </c>
      <c r="O4855">
        <v>2.6580057490573901</v>
      </c>
      <c r="P4855">
        <v>34.608040201004997</v>
      </c>
      <c r="Q4855">
        <v>1.5258138167479E-2</v>
      </c>
    </row>
    <row r="4856" spans="1:17" hidden="1" x14ac:dyDescent="0.3">
      <c r="A4856" t="s">
        <v>9943</v>
      </c>
      <c r="B4856" t="s">
        <v>9944</v>
      </c>
      <c r="C4856" t="str">
        <f>IFERROR(VLOOKUP(Table1[[#This Row],[Ticker]],[1]!Table2[[Symbol]:[Industry]],2,FALSE),"-")</f>
        <v>-</v>
      </c>
      <c r="D4856" t="s">
        <v>741</v>
      </c>
      <c r="E4856">
        <v>0</v>
      </c>
      <c r="F4856">
        <v>265.14999999999998</v>
      </c>
      <c r="G4856">
        <v>-17.245511921393302</v>
      </c>
      <c r="H4856">
        <v>-0.74299513304541198</v>
      </c>
      <c r="I4856">
        <v>-3.2429789034863701</v>
      </c>
      <c r="J4856">
        <v>0.36435855997438699</v>
      </c>
      <c r="K4856">
        <v>261.32426483525597</v>
      </c>
      <c r="L4856">
        <v>250.496457298997</v>
      </c>
      <c r="M4856">
        <v>43.6990592984979</v>
      </c>
      <c r="N4856">
        <v>0.69172821628357295</v>
      </c>
      <c r="O4856">
        <v>3.6809353196304002</v>
      </c>
      <c r="P4856">
        <v>18.185870291954501</v>
      </c>
      <c r="Q4856">
        <v>-2.6504851824225999E-2</v>
      </c>
    </row>
    <row r="4857" spans="1:17" hidden="1" x14ac:dyDescent="0.3">
      <c r="A4857" t="s">
        <v>9945</v>
      </c>
      <c r="B4857" t="s">
        <v>9946</v>
      </c>
      <c r="C4857" t="str">
        <f>IFERROR(VLOOKUP(Table1[[#This Row],[Ticker]],[1]!Table2[[Symbol]:[Industry]],2,FALSE),"-")</f>
        <v>-</v>
      </c>
      <c r="D4857" t="s">
        <v>741</v>
      </c>
      <c r="E4857">
        <v>0</v>
      </c>
      <c r="F4857">
        <v>273.77999999999997</v>
      </c>
      <c r="G4857">
        <v>1.6858611751816099</v>
      </c>
      <c r="H4857">
        <v>1.8274682885507101</v>
      </c>
      <c r="I4857">
        <v>1.1120159221462</v>
      </c>
      <c r="J4857">
        <v>0.52468309293658899</v>
      </c>
      <c r="K4857">
        <v>264.938903723142</v>
      </c>
      <c r="L4857">
        <v>244.69089245243899</v>
      </c>
      <c r="M4857">
        <v>39.772223044646402</v>
      </c>
      <c r="N4857">
        <v>1.2301777187482601</v>
      </c>
      <c r="O4857">
        <v>2.4947037767550602</v>
      </c>
      <c r="P4857">
        <v>1197.3510875231</v>
      </c>
      <c r="Q4857">
        <v>-4.0451341168239998E-3</v>
      </c>
    </row>
    <row r="4858" spans="1:17" hidden="1" x14ac:dyDescent="0.3">
      <c r="A4858" t="s">
        <v>9947</v>
      </c>
      <c r="B4858" t="s">
        <v>9948</v>
      </c>
      <c r="C4858" t="str">
        <f>IFERROR(VLOOKUP(Table1[[#This Row],[Ticker]],[1]!Table2[[Symbol]:[Industry]],2,FALSE),"-")</f>
        <v>-</v>
      </c>
      <c r="D4858" t="s">
        <v>228</v>
      </c>
      <c r="E4858">
        <v>0</v>
      </c>
      <c r="F4858">
        <v>153.5</v>
      </c>
      <c r="G4858">
        <v>-6.2335299659989403</v>
      </c>
      <c r="H4858">
        <v>-7.19288751795147</v>
      </c>
      <c r="I4858">
        <v>-12.4660799085942</v>
      </c>
      <c r="J4858">
        <v>-0.58417673391918201</v>
      </c>
      <c r="K4858">
        <v>154.67447618735301</v>
      </c>
      <c r="L4858">
        <v>148.13064382018601</v>
      </c>
      <c r="M4858">
        <v>50</v>
      </c>
      <c r="N4858">
        <v>5.0954545454545404</v>
      </c>
      <c r="O4858">
        <v>5.5374592833876202</v>
      </c>
      <c r="P4858">
        <v>53.499999999999901</v>
      </c>
    </row>
    <row r="4859" spans="1:17" hidden="1" x14ac:dyDescent="0.3">
      <c r="A4859" t="s">
        <v>9949</v>
      </c>
      <c r="B4859" t="s">
        <v>9950</v>
      </c>
      <c r="C4859" t="str">
        <f>IFERROR(VLOOKUP(Table1[[#This Row],[Ticker]],[1]!Table2[[Symbol]:[Industry]],2,FALSE),"-")</f>
        <v>-</v>
      </c>
      <c r="D4859" t="s">
        <v>741</v>
      </c>
      <c r="E4859">
        <v>0</v>
      </c>
      <c r="F4859">
        <v>924.55</v>
      </c>
      <c r="G4859">
        <v>25.243268859257999</v>
      </c>
      <c r="H4859">
        <v>0.32102579701999501</v>
      </c>
      <c r="I4859">
        <v>10.8977202114937</v>
      </c>
      <c r="J4859">
        <v>-0.34257326696360002</v>
      </c>
      <c r="K4859">
        <v>889.95609160410197</v>
      </c>
      <c r="L4859">
        <v>789.845378258908</v>
      </c>
      <c r="M4859">
        <v>37.3388535311583</v>
      </c>
      <c r="N4859">
        <v>1.0191315149156599</v>
      </c>
      <c r="O4859">
        <v>2.79379157427939</v>
      </c>
      <c r="P4859">
        <v>63.927304964538997</v>
      </c>
      <c r="Q4859">
        <v>2.6632969630870001E-2</v>
      </c>
    </row>
    <row r="4860" spans="1:17" hidden="1" x14ac:dyDescent="0.3">
      <c r="A4860" t="s">
        <v>9951</v>
      </c>
      <c r="B4860" t="s">
        <v>9952</v>
      </c>
      <c r="C4860" t="str">
        <f>IFERROR(VLOOKUP(Table1[[#This Row],[Ticker]],[1]!Table2[[Symbol]:[Industry]],2,FALSE),"-")</f>
        <v>-</v>
      </c>
      <c r="D4860" t="s">
        <v>741</v>
      </c>
      <c r="E4860">
        <v>0</v>
      </c>
      <c r="F4860">
        <v>880.55</v>
      </c>
      <c r="G4860">
        <v>-2.5722345473575401</v>
      </c>
      <c r="H4860">
        <v>-0.10417255202326101</v>
      </c>
      <c r="I4860">
        <v>-2.30231366020505</v>
      </c>
      <c r="J4860">
        <v>0.118038383687587</v>
      </c>
      <c r="K4860">
        <v>856.15512027307705</v>
      </c>
      <c r="L4860">
        <v>798.27653940317998</v>
      </c>
      <c r="M4860">
        <v>43.617668529781398</v>
      </c>
      <c r="N4860">
        <v>0.40526054331058597</v>
      </c>
      <c r="O4860">
        <v>12.429731417863801</v>
      </c>
      <c r="P4860">
        <v>43.178861788617802</v>
      </c>
      <c r="Q4860">
        <v>3.5665262196414999E-2</v>
      </c>
    </row>
    <row r="4861" spans="1:17" hidden="1" x14ac:dyDescent="0.3">
      <c r="A4861" t="s">
        <v>9953</v>
      </c>
      <c r="B4861" t="s">
        <v>9954</v>
      </c>
      <c r="C4861" t="str">
        <f>IFERROR(VLOOKUP(Table1[[#This Row],[Ticker]],[1]!Table2[[Symbol]:[Industry]],2,FALSE),"-")</f>
        <v>-</v>
      </c>
      <c r="D4861" t="s">
        <v>741</v>
      </c>
      <c r="E4861">
        <v>0</v>
      </c>
      <c r="F4861">
        <v>290.3</v>
      </c>
      <c r="G4861">
        <v>5.8141103164239496</v>
      </c>
      <c r="H4861">
        <v>0.23698915482647101</v>
      </c>
      <c r="I4861">
        <v>2.5224331231731099</v>
      </c>
      <c r="J4861">
        <v>0.39767287714390298</v>
      </c>
      <c r="K4861">
        <v>281.772216319324</v>
      </c>
      <c r="L4861">
        <v>258.65145491546701</v>
      </c>
      <c r="M4861">
        <v>36.174903309900898</v>
      </c>
      <c r="N4861">
        <v>0.52418246889176701</v>
      </c>
      <c r="O4861">
        <v>4.0303134688253399</v>
      </c>
      <c r="P4861">
        <v>65.403680701954301</v>
      </c>
      <c r="Q4861">
        <v>1.2902501101542001E-2</v>
      </c>
    </row>
    <row r="4862" spans="1:17" hidden="1" x14ac:dyDescent="0.3">
      <c r="A4862" t="s">
        <v>9955</v>
      </c>
      <c r="B4862" t="s">
        <v>9956</v>
      </c>
      <c r="C4862" t="str">
        <f>IFERROR(VLOOKUP(Table1[[#This Row],[Ticker]],[1]!Table2[[Symbol]:[Industry]],2,FALSE),"-")</f>
        <v>-</v>
      </c>
      <c r="D4862" t="s">
        <v>741</v>
      </c>
      <c r="E4862">
        <v>0</v>
      </c>
      <c r="F4862">
        <v>929.4</v>
      </c>
      <c r="G4862">
        <v>-1.42761431474276</v>
      </c>
      <c r="H4862">
        <v>0.30210509632398203</v>
      </c>
      <c r="I4862">
        <v>2.4842386249561699E-2</v>
      </c>
      <c r="J4862">
        <v>0.33565988402900898</v>
      </c>
      <c r="K4862">
        <v>901.26313803271501</v>
      </c>
      <c r="L4862">
        <v>839.41853948425796</v>
      </c>
      <c r="M4862">
        <v>36.216852662223999</v>
      </c>
      <c r="N4862">
        <v>0.50676515296007896</v>
      </c>
      <c r="O4862">
        <v>1.44179040241014</v>
      </c>
      <c r="P4862">
        <v>31.829787234042499</v>
      </c>
      <c r="Q4862">
        <v>1.1367808071405999E-2</v>
      </c>
    </row>
    <row r="4863" spans="1:17" hidden="1" x14ac:dyDescent="0.3">
      <c r="A4863" t="s">
        <v>9957</v>
      </c>
      <c r="B4863" t="s">
        <v>9958</v>
      </c>
      <c r="C4863" t="str">
        <f>IFERROR(VLOOKUP(Table1[[#This Row],[Ticker]],[1]!Table2[[Symbol]:[Industry]],2,FALSE),"-")</f>
        <v>-</v>
      </c>
      <c r="D4863" t="s">
        <v>741</v>
      </c>
      <c r="E4863">
        <v>0</v>
      </c>
      <c r="F4863">
        <v>901.45</v>
      </c>
      <c r="G4863">
        <v>-1.10623674351057</v>
      </c>
      <c r="H4863">
        <v>0.93605749021618001</v>
      </c>
      <c r="I4863">
        <v>6.7469807403472901E-2</v>
      </c>
      <c r="J4863">
        <v>2.9409012183266799E-2</v>
      </c>
      <c r="K4863">
        <v>873.56592611569602</v>
      </c>
      <c r="L4863">
        <v>813.84856642791499</v>
      </c>
      <c r="M4863">
        <v>37.423081017166801</v>
      </c>
      <c r="N4863">
        <v>0.16296357709110401</v>
      </c>
      <c r="O4863">
        <v>1.08713738976093</v>
      </c>
      <c r="P4863">
        <v>32.150291728970501</v>
      </c>
      <c r="Q4863">
        <v>2.5475784075280001E-3</v>
      </c>
    </row>
    <row r="4864" spans="1:17" hidden="1" x14ac:dyDescent="0.3">
      <c r="A4864" t="s">
        <v>9959</v>
      </c>
      <c r="B4864" t="s">
        <v>9960</v>
      </c>
      <c r="C4864" t="str">
        <f>IFERROR(VLOOKUP(Table1[[#This Row],[Ticker]],[1]!Table2[[Symbol]:[Industry]],2,FALSE),"-")</f>
        <v>-</v>
      </c>
      <c r="D4864" t="s">
        <v>741</v>
      </c>
      <c r="E4864">
        <v>0</v>
      </c>
      <c r="F4864">
        <v>261.27999999999997</v>
      </c>
      <c r="G4864">
        <v>-17.2320751093451</v>
      </c>
      <c r="H4864">
        <v>0.331369812295434</v>
      </c>
      <c r="I4864">
        <v>-3.66288177417271</v>
      </c>
      <c r="J4864">
        <v>0.54362829485527897</v>
      </c>
      <c r="K4864">
        <v>257.98775353427499</v>
      </c>
      <c r="L4864">
        <v>247.38242493820701</v>
      </c>
      <c r="M4864">
        <v>45.289626408737497</v>
      </c>
      <c r="N4864">
        <v>0.75769241612188798</v>
      </c>
      <c r="O4864">
        <v>3.3374157991426801</v>
      </c>
      <c r="P4864">
        <v>18.226244343891299</v>
      </c>
    </row>
    <row r="4865" spans="1:16" hidden="1" x14ac:dyDescent="0.3">
      <c r="A4865" t="s">
        <v>9961</v>
      </c>
      <c r="B4865" t="s">
        <v>9962</v>
      </c>
      <c r="C4865" t="str">
        <f>IFERROR(VLOOKUP(Table1[[#This Row],[Ticker]],[1]!Table2[[Symbol]:[Industry]],2,FALSE),"-")</f>
        <v>-</v>
      </c>
      <c r="D4865" t="s">
        <v>741</v>
      </c>
      <c r="E4865">
        <v>0</v>
      </c>
      <c r="F4865">
        <v>454.67</v>
      </c>
      <c r="G4865">
        <v>5.8473623772921801</v>
      </c>
      <c r="H4865">
        <v>11.0396375730868</v>
      </c>
      <c r="I4865">
        <v>2.4685746580024399</v>
      </c>
      <c r="J4865">
        <v>4.8185078298392003</v>
      </c>
      <c r="K4865">
        <v>423.44742510358901</v>
      </c>
      <c r="L4865">
        <v>384.61473551278698</v>
      </c>
      <c r="M4865">
        <v>43.691570787736502</v>
      </c>
      <c r="N4865">
        <v>0.58689847642220605</v>
      </c>
      <c r="O4865">
        <v>3.62460685772096</v>
      </c>
      <c r="P4865">
        <v>43.429022082018903</v>
      </c>
    </row>
    <row r="4866" spans="1:16" hidden="1" x14ac:dyDescent="0.3">
      <c r="A4866" t="s">
        <v>9963</v>
      </c>
      <c r="B4866" t="s">
        <v>9964</v>
      </c>
      <c r="C4866" t="str">
        <f>IFERROR(VLOOKUP(Table1[[#This Row],[Ticker]],[1]!Table2[[Symbol]:[Industry]],2,FALSE),"-")</f>
        <v>-</v>
      </c>
      <c r="D4866" t="s">
        <v>741</v>
      </c>
      <c r="E4866">
        <v>0</v>
      </c>
      <c r="F4866">
        <v>524.16</v>
      </c>
      <c r="G4866">
        <v>-13.2712560641901</v>
      </c>
      <c r="H4866">
        <v>-0.55786373954120505</v>
      </c>
      <c r="I4866">
        <v>-3.4477770799753298</v>
      </c>
      <c r="J4866">
        <v>-0.39504330888481398</v>
      </c>
      <c r="K4866">
        <v>519.78886039057397</v>
      </c>
      <c r="L4866">
        <v>495.04082040083802</v>
      </c>
      <c r="M4866">
        <v>38.951823625668403</v>
      </c>
      <c r="N4866">
        <v>0.39704871860831298</v>
      </c>
      <c r="O4866">
        <v>3.8232600732600801</v>
      </c>
      <c r="P4866">
        <v>22.581852198316099</v>
      </c>
    </row>
    <row r="4867" spans="1:16" hidden="1" x14ac:dyDescent="0.3">
      <c r="A4867" t="s">
        <v>9965</v>
      </c>
      <c r="B4867" t="s">
        <v>9966</v>
      </c>
      <c r="C4867" t="str">
        <f>IFERROR(VLOOKUP(Table1[[#This Row],[Ticker]],[1]!Table2[[Symbol]:[Industry]],2,FALSE),"-")</f>
        <v>-</v>
      </c>
      <c r="D4867" t="s">
        <v>1348</v>
      </c>
      <c r="E4867">
        <v>0</v>
      </c>
      <c r="F4867">
        <v>123.94</v>
      </c>
      <c r="G4867">
        <v>-21.7261706586396</v>
      </c>
      <c r="H4867">
        <v>-2.2690757147643201</v>
      </c>
      <c r="I4867">
        <v>-8.8459812546355892</v>
      </c>
      <c r="J4867">
        <v>-0.46247287996380199</v>
      </c>
      <c r="K4867">
        <v>123.01739908809699</v>
      </c>
      <c r="L4867">
        <v>120.49508446298201</v>
      </c>
      <c r="M4867">
        <v>42.831285615245399</v>
      </c>
      <c r="N4867">
        <v>0.48863726237829003</v>
      </c>
      <c r="O4867">
        <v>2.8723575923834201</v>
      </c>
      <c r="P4867">
        <v>7.3166507922763904</v>
      </c>
    </row>
    <row r="4868" spans="1:16" hidden="1" x14ac:dyDescent="0.3">
      <c r="A4868" t="s">
        <v>9967</v>
      </c>
      <c r="B4868" t="s">
        <v>9968</v>
      </c>
      <c r="C4868" t="str">
        <f>IFERROR(VLOOKUP(Table1[[#This Row],[Ticker]],[1]!Table2[[Symbol]:[Industry]],2,FALSE),"-")</f>
        <v>-</v>
      </c>
      <c r="D4868" t="s">
        <v>741</v>
      </c>
      <c r="E4868">
        <v>0</v>
      </c>
      <c r="F4868">
        <v>42.63</v>
      </c>
      <c r="G4868">
        <v>4.3519518863164599</v>
      </c>
      <c r="H4868">
        <v>1.9377583534532401</v>
      </c>
      <c r="I4868">
        <v>1.5788639116304199</v>
      </c>
      <c r="J4868">
        <v>-4.0441509332884103E-2</v>
      </c>
      <c r="K4868">
        <v>41.212415799249797</v>
      </c>
      <c r="L4868">
        <v>37.996810761143003</v>
      </c>
      <c r="M4868">
        <v>40.246772189485696</v>
      </c>
      <c r="N4868">
        <v>1.1421631518095099</v>
      </c>
      <c r="O4868">
        <v>2.7445460942997699</v>
      </c>
      <c r="P4868">
        <v>37.782805429864197</v>
      </c>
    </row>
    <row r="4869" spans="1:16" hidden="1" x14ac:dyDescent="0.3">
      <c r="A4869" t="s">
        <v>9969</v>
      </c>
      <c r="B4869" t="s">
        <v>9970</v>
      </c>
      <c r="C4869" t="str">
        <f>IFERROR(VLOOKUP(Table1[[#This Row],[Ticker]],[1]!Table2[[Symbol]:[Industry]],2,FALSE),"-")</f>
        <v>-</v>
      </c>
      <c r="D4869" t="s">
        <v>1348</v>
      </c>
      <c r="E4869">
        <v>0</v>
      </c>
      <c r="F4869">
        <v>57.23</v>
      </c>
      <c r="G4869">
        <v>-20.3345746003769</v>
      </c>
      <c r="H4869">
        <v>0.27120483324515299</v>
      </c>
      <c r="I4869">
        <v>-7.7642870070209202</v>
      </c>
      <c r="J4869">
        <v>1.5260430079712799</v>
      </c>
      <c r="K4869">
        <v>56.5844627240348</v>
      </c>
      <c r="L4869">
        <v>55.167797575946601</v>
      </c>
      <c r="M4869">
        <v>51.453169897924603</v>
      </c>
      <c r="N4869">
        <v>0.66383254708976003</v>
      </c>
      <c r="O4869">
        <v>3.7218242180674599</v>
      </c>
      <c r="P4869">
        <v>8.9887640449438209</v>
      </c>
    </row>
    <row r="4870" spans="1:16" hidden="1" x14ac:dyDescent="0.3">
      <c r="A4870" t="s">
        <v>9971</v>
      </c>
      <c r="B4870" t="s">
        <v>9972</v>
      </c>
      <c r="C4870" t="str">
        <f>IFERROR(VLOOKUP(Table1[[#This Row],[Ticker]],[1]!Table2[[Symbol]:[Industry]],2,FALSE),"-")</f>
        <v>-</v>
      </c>
      <c r="D4870" t="s">
        <v>627</v>
      </c>
      <c r="M4870">
        <v>50</v>
      </c>
    </row>
    <row r="4871" spans="1:16" hidden="1" x14ac:dyDescent="0.3">
      <c r="A4871" t="s">
        <v>9973</v>
      </c>
      <c r="B4871" t="s">
        <v>9974</v>
      </c>
      <c r="C4871" t="str">
        <f>IFERROR(VLOOKUP(Table1[[#This Row],[Ticker]],[1]!Table2[[Symbol]:[Industry]],2,FALSE),"-")</f>
        <v>-</v>
      </c>
    </row>
    <row r="4872" spans="1:16" hidden="1" x14ac:dyDescent="0.3">
      <c r="A4872" t="s">
        <v>9975</v>
      </c>
      <c r="B4872" t="s">
        <v>9976</v>
      </c>
      <c r="C4872" t="str">
        <f>IFERROR(VLOOKUP(Table1[[#This Row],[Ticker]],[1]!Table2[[Symbol]:[Industry]],2,FALSE),"-")</f>
        <v>-</v>
      </c>
      <c r="D4872" t="s">
        <v>538</v>
      </c>
      <c r="F4872">
        <v>250</v>
      </c>
      <c r="G4872">
        <v>-5.5931859894901201</v>
      </c>
      <c r="H4872">
        <v>-1.87035303188851</v>
      </c>
      <c r="I4872">
        <v>-12.2495918825592</v>
      </c>
      <c r="J4872">
        <v>1.0670674632677399</v>
      </c>
      <c r="N4872">
        <v>1</v>
      </c>
    </row>
    <row r="4873" spans="1:16" hidden="1" x14ac:dyDescent="0.3">
      <c r="A4873" t="s">
        <v>9977</v>
      </c>
      <c r="B4873" t="s">
        <v>9978</v>
      </c>
      <c r="C4873" t="str">
        <f>IFERROR(VLOOKUP(Table1[[#This Row],[Ticker]],[1]!Table2[[Symbol]:[Industry]],2,FALSE),"-")</f>
        <v>-</v>
      </c>
      <c r="F4873">
        <v>10.28</v>
      </c>
      <c r="G4873">
        <v>-5.5931859894901201</v>
      </c>
      <c r="H4873">
        <v>-1.87035303188851</v>
      </c>
      <c r="I4873">
        <v>-12.2495918825592</v>
      </c>
      <c r="J4873">
        <v>1.0670674632677399</v>
      </c>
    </row>
    <row r="4874" spans="1:16" hidden="1" x14ac:dyDescent="0.3">
      <c r="A4874" t="s">
        <v>9979</v>
      </c>
      <c r="B4874" t="s">
        <v>9980</v>
      </c>
      <c r="C4874" t="str">
        <f>IFERROR(VLOOKUP(Table1[[#This Row],[Ticker]],[1]!Table2[[Symbol]:[Industry]],2,FALSE),"-")</f>
        <v>-</v>
      </c>
      <c r="F4874">
        <v>1.1499999999999999</v>
      </c>
      <c r="G4874">
        <v>-5.5931859894901201</v>
      </c>
      <c r="H4874">
        <v>-1.87035303188851</v>
      </c>
      <c r="I4874">
        <v>-12.2495918825592</v>
      </c>
      <c r="J4874">
        <v>1.0670674632677399</v>
      </c>
    </row>
    <row r="4875" spans="1:16" hidden="1" x14ac:dyDescent="0.3">
      <c r="A4875" t="s">
        <v>9981</v>
      </c>
      <c r="B4875" t="s">
        <v>9982</v>
      </c>
      <c r="C4875" t="str">
        <f>IFERROR(VLOOKUP(Table1[[#This Row],[Ticker]],[1]!Table2[[Symbol]:[Industry]],2,FALSE),"-")</f>
        <v>-</v>
      </c>
      <c r="D4875" t="s">
        <v>127</v>
      </c>
      <c r="F4875">
        <v>90</v>
      </c>
      <c r="G4875">
        <v>14.644630953541199</v>
      </c>
      <c r="H4875">
        <v>-0.17548213442586599</v>
      </c>
      <c r="I4875">
        <v>-18.930432434056701</v>
      </c>
      <c r="J4875">
        <v>0.96435107415061205</v>
      </c>
      <c r="K4875">
        <v>89.655503476239303</v>
      </c>
      <c r="L4875">
        <v>87.578954088704904</v>
      </c>
      <c r="N4875">
        <v>0.585318791658617</v>
      </c>
      <c r="O4875">
        <v>39.7222222222222</v>
      </c>
      <c r="P4875">
        <v>57.673440784863303</v>
      </c>
    </row>
    <row r="4876" spans="1:16" hidden="1" x14ac:dyDescent="0.3">
      <c r="A4876" t="s">
        <v>9983</v>
      </c>
      <c r="B4876" t="s">
        <v>9984</v>
      </c>
      <c r="C4876" t="str">
        <f>IFERROR(VLOOKUP(Table1[[#This Row],[Ticker]],[1]!Table2[[Symbol]:[Industry]],2,FALSE),"-")</f>
        <v>-</v>
      </c>
    </row>
    <row r="4877" spans="1:16" hidden="1" x14ac:dyDescent="0.3">
      <c r="A4877" t="s">
        <v>9985</v>
      </c>
      <c r="B4877" t="s">
        <v>9986</v>
      </c>
      <c r="C4877" t="str">
        <f>IFERROR(VLOOKUP(Table1[[#This Row],[Ticker]],[1]!Table2[[Symbol]:[Industry]],2,FALSE),"-")</f>
        <v>-</v>
      </c>
    </row>
    <row r="4878" spans="1:16" hidden="1" x14ac:dyDescent="0.3">
      <c r="A4878" t="s">
        <v>9987</v>
      </c>
      <c r="B4878" t="s">
        <v>9988</v>
      </c>
      <c r="C4878" t="str">
        <f>IFERROR(VLOOKUP(Table1[[#This Row],[Ticker]],[1]!Table2[[Symbol]:[Industry]],2,FALSE),"-")</f>
        <v>-</v>
      </c>
    </row>
    <row r="4879" spans="1:16" hidden="1" x14ac:dyDescent="0.3">
      <c r="A4879" t="s">
        <v>9989</v>
      </c>
      <c r="B4879" t="s">
        <v>9990</v>
      </c>
      <c r="C4879" t="str">
        <f>IFERROR(VLOOKUP(Table1[[#This Row],[Ticker]],[1]!Table2[[Symbol]:[Industry]],2,FALSE),"-")</f>
        <v>-</v>
      </c>
    </row>
    <row r="4880" spans="1:16" hidden="1" x14ac:dyDescent="0.3">
      <c r="A4880" t="s">
        <v>9991</v>
      </c>
      <c r="B4880" t="s">
        <v>9992</v>
      </c>
      <c r="C4880" t="str">
        <f>IFERROR(VLOOKUP(Table1[[#This Row],[Ticker]],[1]!Table2[[Symbol]:[Industry]],2,FALSE),"-")</f>
        <v>-</v>
      </c>
    </row>
    <row r="4881" spans="1:16" hidden="1" x14ac:dyDescent="0.3">
      <c r="A4881" t="s">
        <v>9993</v>
      </c>
      <c r="B4881" t="s">
        <v>9994</v>
      </c>
      <c r="C4881" t="str">
        <f>IFERROR(VLOOKUP(Table1[[#This Row],[Ticker]],[1]!Table2[[Symbol]:[Industry]],2,FALSE),"-")</f>
        <v>-</v>
      </c>
    </row>
    <row r="4882" spans="1:16" hidden="1" x14ac:dyDescent="0.3">
      <c r="A4882" t="s">
        <v>9995</v>
      </c>
      <c r="B4882" t="s">
        <v>9996</v>
      </c>
      <c r="C4882" t="str">
        <f>IFERROR(VLOOKUP(Table1[[#This Row],[Ticker]],[1]!Table2[[Symbol]:[Industry]],2,FALSE),"-")</f>
        <v>-</v>
      </c>
    </row>
    <row r="4883" spans="1:16" hidden="1" x14ac:dyDescent="0.3">
      <c r="A4883" t="s">
        <v>9997</v>
      </c>
      <c r="B4883" t="s">
        <v>9998</v>
      </c>
      <c r="C4883" t="str">
        <f>IFERROR(VLOOKUP(Table1[[#This Row],[Ticker]],[1]!Table2[[Symbol]:[Industry]],2,FALSE),"-")</f>
        <v>-</v>
      </c>
    </row>
    <row r="4884" spans="1:16" hidden="1" x14ac:dyDescent="0.3">
      <c r="A4884" t="s">
        <v>9999</v>
      </c>
      <c r="B4884" t="s">
        <v>10000</v>
      </c>
      <c r="C4884" t="str">
        <f>IFERROR(VLOOKUP(Table1[[#This Row],[Ticker]],[1]!Table2[[Symbol]:[Industry]],2,FALSE),"-")</f>
        <v>-</v>
      </c>
      <c r="D4884" t="s">
        <v>535</v>
      </c>
      <c r="F4884">
        <v>0</v>
      </c>
      <c r="G4884">
        <v>-29.033529965998898</v>
      </c>
      <c r="M4884">
        <v>50</v>
      </c>
    </row>
    <row r="4885" spans="1:16" hidden="1" x14ac:dyDescent="0.3">
      <c r="A4885" t="s">
        <v>10001</v>
      </c>
      <c r="B4885" t="s">
        <v>10002</v>
      </c>
      <c r="C4885" t="str">
        <f>IFERROR(VLOOKUP(Table1[[#This Row],[Ticker]],[1]!Table2[[Symbol]:[Industry]],2,FALSE),"-")</f>
        <v>-</v>
      </c>
    </row>
    <row r="4886" spans="1:16" hidden="1" x14ac:dyDescent="0.3">
      <c r="A4886" t="s">
        <v>10003</v>
      </c>
      <c r="B4886" t="s">
        <v>10004</v>
      </c>
      <c r="C4886" t="str">
        <f>IFERROR(VLOOKUP(Table1[[#This Row],[Ticker]],[1]!Table2[[Symbol]:[Industry]],2,FALSE),"-")</f>
        <v>-</v>
      </c>
      <c r="F4886">
        <v>0.8</v>
      </c>
      <c r="G4886">
        <v>-33.795434727903697</v>
      </c>
      <c r="H4886">
        <v>-0.69597393770455795</v>
      </c>
      <c r="I4886">
        <v>-16.0805377399195</v>
      </c>
      <c r="J4886">
        <v>-1.80368892904112</v>
      </c>
      <c r="K4886">
        <v>0.80925232648879197</v>
      </c>
      <c r="L4886">
        <v>0.82364648083180103</v>
      </c>
      <c r="N4886">
        <v>0.42620009982841101</v>
      </c>
      <c r="O4886">
        <v>21.249999999999901</v>
      </c>
      <c r="P4886">
        <v>63.265306122448898</v>
      </c>
    </row>
    <row r="4887" spans="1:16" hidden="1" x14ac:dyDescent="0.3">
      <c r="A4887" t="s">
        <v>10005</v>
      </c>
      <c r="B4887" t="s">
        <v>10006</v>
      </c>
      <c r="C4887" t="str">
        <f>IFERROR(VLOOKUP(Table1[[#This Row],[Ticker]],[1]!Table2[[Symbol]:[Industry]],2,FALSE),"-")</f>
        <v>-</v>
      </c>
      <c r="D4887" t="s">
        <v>127</v>
      </c>
      <c r="F4887">
        <v>0</v>
      </c>
      <c r="G4887">
        <v>-29.033529965998898</v>
      </c>
      <c r="M4887">
        <v>50</v>
      </c>
    </row>
    <row r="4888" spans="1:16" hidden="1" x14ac:dyDescent="0.3">
      <c r="A4888" t="s">
        <v>10007</v>
      </c>
      <c r="B4888" t="s">
        <v>10008</v>
      </c>
      <c r="C4888" t="str">
        <f>IFERROR(VLOOKUP(Table1[[#This Row],[Ticker]],[1]!Table2[[Symbol]:[Industry]],2,FALSE),"-")</f>
        <v>-</v>
      </c>
      <c r="F4888">
        <v>0</v>
      </c>
      <c r="G4888">
        <v>-29.033529965998898</v>
      </c>
      <c r="M4888">
        <v>50</v>
      </c>
    </row>
    <row r="4889" spans="1:16" hidden="1" x14ac:dyDescent="0.3">
      <c r="A4889" t="s">
        <v>10009</v>
      </c>
      <c r="B4889" t="s">
        <v>10010</v>
      </c>
      <c r="C4889" t="str">
        <f>IFERROR(VLOOKUP(Table1[[#This Row],[Ticker]],[1]!Table2[[Symbol]:[Industry]],2,FALSE),"-")</f>
        <v>-</v>
      </c>
      <c r="D4889" t="s">
        <v>405</v>
      </c>
      <c r="F4889">
        <v>0</v>
      </c>
      <c r="G4889">
        <v>-29.033529965998898</v>
      </c>
      <c r="M4889">
        <v>50</v>
      </c>
    </row>
    <row r="4890" spans="1:16" hidden="1" x14ac:dyDescent="0.3">
      <c r="A4890" t="s">
        <v>10011</v>
      </c>
      <c r="B4890" t="s">
        <v>10012</v>
      </c>
      <c r="C4890" t="str">
        <f>IFERROR(VLOOKUP(Table1[[#This Row],[Ticker]],[1]!Table2[[Symbol]:[Industry]],2,FALSE),"-")</f>
        <v>-</v>
      </c>
      <c r="D4890" t="s">
        <v>535</v>
      </c>
    </row>
    <row r="4891" spans="1:16" hidden="1" x14ac:dyDescent="0.3">
      <c r="A4891" t="s">
        <v>10013</v>
      </c>
      <c r="B4891" t="s">
        <v>10014</v>
      </c>
      <c r="C4891" t="str">
        <f>IFERROR(VLOOKUP(Table1[[#This Row],[Ticker]],[1]!Table2[[Symbol]:[Industry]],2,FALSE),"-")</f>
        <v>-</v>
      </c>
      <c r="D4891" t="s">
        <v>257</v>
      </c>
    </row>
    <row r="4892" spans="1:16" hidden="1" x14ac:dyDescent="0.3">
      <c r="A4892" t="s">
        <v>10015</v>
      </c>
      <c r="B4892" t="s">
        <v>10016</v>
      </c>
      <c r="C4892" t="str">
        <f>IFERROR(VLOOKUP(Table1[[#This Row],[Ticker]],[1]!Table2[[Symbol]:[Industry]],2,FALSE),"-")</f>
        <v>-</v>
      </c>
      <c r="D4892" t="s">
        <v>138</v>
      </c>
      <c r="F4892">
        <v>0</v>
      </c>
      <c r="G4892">
        <v>-29.033529965998898</v>
      </c>
    </row>
    <row r="4893" spans="1:16" hidden="1" x14ac:dyDescent="0.3">
      <c r="A4893" t="s">
        <v>10017</v>
      </c>
      <c r="B4893" t="s">
        <v>10018</v>
      </c>
      <c r="C4893" t="str">
        <f>IFERROR(VLOOKUP(Table1[[#This Row],[Ticker]],[1]!Table2[[Symbol]:[Industry]],2,FALSE),"-")</f>
        <v>-</v>
      </c>
      <c r="D4893" t="s">
        <v>627</v>
      </c>
      <c r="F4893">
        <v>0</v>
      </c>
      <c r="G4893">
        <v>-29.033529965998898</v>
      </c>
      <c r="M4893">
        <v>50</v>
      </c>
    </row>
    <row r="4894" spans="1:16" hidden="1" x14ac:dyDescent="0.3">
      <c r="A4894" t="s">
        <v>10019</v>
      </c>
      <c r="B4894" t="s">
        <v>10020</v>
      </c>
      <c r="C4894" t="str">
        <f>IFERROR(VLOOKUP(Table1[[#This Row],[Ticker]],[1]!Table2[[Symbol]:[Industry]],2,FALSE),"-")</f>
        <v>-</v>
      </c>
      <c r="F4894">
        <v>0</v>
      </c>
      <c r="G4894">
        <v>-29.033529965998898</v>
      </c>
      <c r="M4894">
        <v>50</v>
      </c>
    </row>
    <row r="4895" spans="1:16" hidden="1" x14ac:dyDescent="0.3">
      <c r="A4895" t="s">
        <v>10021</v>
      </c>
      <c r="B4895" t="s">
        <v>10022</v>
      </c>
      <c r="C4895" t="str">
        <f>IFERROR(VLOOKUP(Table1[[#This Row],[Ticker]],[1]!Table2[[Symbol]:[Industry]],2,FALSE),"-")</f>
        <v>-</v>
      </c>
    </row>
    <row r="4896" spans="1:16" hidden="1" x14ac:dyDescent="0.3">
      <c r="A4896" t="s">
        <v>10023</v>
      </c>
      <c r="B4896" t="s">
        <v>10024</v>
      </c>
      <c r="C4896" t="str">
        <f>IFERROR(VLOOKUP(Table1[[#This Row],[Ticker]],[1]!Table2[[Symbol]:[Industry]],2,FALSE),"-")</f>
        <v>-</v>
      </c>
      <c r="D4896" t="s">
        <v>627</v>
      </c>
      <c r="F4896">
        <v>0</v>
      </c>
      <c r="G4896">
        <v>-29.033529965998898</v>
      </c>
      <c r="M4896">
        <v>50</v>
      </c>
    </row>
    <row r="4897" spans="1:16" hidden="1" x14ac:dyDescent="0.3">
      <c r="A4897" t="s">
        <v>10025</v>
      </c>
      <c r="B4897" t="s">
        <v>10026</v>
      </c>
      <c r="C4897" t="str">
        <f>IFERROR(VLOOKUP(Table1[[#This Row],[Ticker]],[1]!Table2[[Symbol]:[Industry]],2,FALSE),"-")</f>
        <v>-</v>
      </c>
      <c r="D4897" t="s">
        <v>124</v>
      </c>
      <c r="F4897">
        <v>0</v>
      </c>
      <c r="G4897">
        <v>-29.033529965998898</v>
      </c>
      <c r="M4897">
        <v>50</v>
      </c>
    </row>
    <row r="4898" spans="1:16" hidden="1" x14ac:dyDescent="0.3">
      <c r="A4898" t="s">
        <v>10027</v>
      </c>
      <c r="B4898" t="s">
        <v>10028</v>
      </c>
      <c r="C4898" t="str">
        <f>IFERROR(VLOOKUP(Table1[[#This Row],[Ticker]],[1]!Table2[[Symbol]:[Industry]],2,FALSE),"-")</f>
        <v>-</v>
      </c>
      <c r="D4898" t="s">
        <v>627</v>
      </c>
      <c r="F4898">
        <v>0</v>
      </c>
      <c r="G4898">
        <v>-29.033529965998898</v>
      </c>
      <c r="M4898">
        <v>50</v>
      </c>
    </row>
    <row r="4899" spans="1:16" hidden="1" x14ac:dyDescent="0.3">
      <c r="A4899" t="s">
        <v>10029</v>
      </c>
      <c r="B4899" t="s">
        <v>10030</v>
      </c>
      <c r="C4899" t="str">
        <f>IFERROR(VLOOKUP(Table1[[#This Row],[Ticker]],[1]!Table2[[Symbol]:[Industry]],2,FALSE),"-")</f>
        <v>-</v>
      </c>
      <c r="D4899" t="s">
        <v>124</v>
      </c>
      <c r="F4899">
        <v>0</v>
      </c>
      <c r="G4899">
        <v>-29.033529965998898</v>
      </c>
      <c r="M4899">
        <v>50</v>
      </c>
    </row>
    <row r="4900" spans="1:16" hidden="1" x14ac:dyDescent="0.3">
      <c r="A4900" t="s">
        <v>10031</v>
      </c>
      <c r="B4900" t="s">
        <v>10032</v>
      </c>
      <c r="C4900" t="str">
        <f>IFERROR(VLOOKUP(Table1[[#This Row],[Ticker]],[1]!Table2[[Symbol]:[Industry]],2,FALSE),"-")</f>
        <v>-</v>
      </c>
      <c r="F4900">
        <v>0</v>
      </c>
      <c r="G4900">
        <v>-29.033529965998898</v>
      </c>
      <c r="M4900">
        <v>50</v>
      </c>
    </row>
    <row r="4901" spans="1:16" hidden="1" x14ac:dyDescent="0.3">
      <c r="A4901" t="s">
        <v>10033</v>
      </c>
      <c r="B4901" t="s">
        <v>10034</v>
      </c>
      <c r="C4901" t="str">
        <f>IFERROR(VLOOKUP(Table1[[#This Row],[Ticker]],[1]!Table2[[Symbol]:[Industry]],2,FALSE),"-")</f>
        <v>-</v>
      </c>
      <c r="D4901" t="s">
        <v>46</v>
      </c>
      <c r="F4901">
        <v>0</v>
      </c>
      <c r="G4901">
        <v>-29.033529965998898</v>
      </c>
      <c r="M4901">
        <v>50</v>
      </c>
    </row>
    <row r="4902" spans="1:16" hidden="1" x14ac:dyDescent="0.3">
      <c r="A4902" t="s">
        <v>10035</v>
      </c>
      <c r="B4902" t="s">
        <v>10036</v>
      </c>
      <c r="C4902" t="str">
        <f>IFERROR(VLOOKUP(Table1[[#This Row],[Ticker]],[1]!Table2[[Symbol]:[Industry]],2,FALSE),"-")</f>
        <v>-</v>
      </c>
      <c r="D4902" t="s">
        <v>3576</v>
      </c>
      <c r="F4902">
        <v>0</v>
      </c>
      <c r="G4902">
        <v>-29.033529965998898</v>
      </c>
      <c r="M4902">
        <v>50</v>
      </c>
    </row>
    <row r="4903" spans="1:16" hidden="1" x14ac:dyDescent="0.3">
      <c r="A4903" t="s">
        <v>10037</v>
      </c>
      <c r="B4903" t="s">
        <v>10038</v>
      </c>
      <c r="C4903" t="str">
        <f>IFERROR(VLOOKUP(Table1[[#This Row],[Ticker]],[1]!Table2[[Symbol]:[Industry]],2,FALSE),"-")</f>
        <v>-</v>
      </c>
      <c r="D4903" t="s">
        <v>72</v>
      </c>
      <c r="F4903">
        <v>0</v>
      </c>
      <c r="G4903">
        <v>-29.033529965998898</v>
      </c>
      <c r="M4903">
        <v>50</v>
      </c>
    </row>
    <row r="4904" spans="1:16" hidden="1" x14ac:dyDescent="0.3">
      <c r="A4904" t="s">
        <v>10039</v>
      </c>
      <c r="B4904" t="s">
        <v>10040</v>
      </c>
      <c r="C4904" t="str">
        <f>IFERROR(VLOOKUP(Table1[[#This Row],[Ticker]],[1]!Table2[[Symbol]:[Industry]],2,FALSE),"-")</f>
        <v>-</v>
      </c>
      <c r="D4904" t="s">
        <v>222</v>
      </c>
      <c r="F4904">
        <v>0</v>
      </c>
      <c r="G4904">
        <v>-29.033529965998898</v>
      </c>
      <c r="M4904">
        <v>50</v>
      </c>
    </row>
    <row r="4905" spans="1:16" hidden="1" x14ac:dyDescent="0.3">
      <c r="A4905" t="s">
        <v>10041</v>
      </c>
      <c r="B4905" t="s">
        <v>10042</v>
      </c>
      <c r="C4905" t="str">
        <f>IFERROR(VLOOKUP(Table1[[#This Row],[Ticker]],[1]!Table2[[Symbol]:[Industry]],2,FALSE),"-")</f>
        <v>-</v>
      </c>
      <c r="D4905" t="s">
        <v>405</v>
      </c>
      <c r="F4905">
        <v>0</v>
      </c>
      <c r="G4905">
        <v>-29.033529965998898</v>
      </c>
      <c r="M4905">
        <v>50</v>
      </c>
    </row>
    <row r="4906" spans="1:16" hidden="1" x14ac:dyDescent="0.3">
      <c r="A4906" t="s">
        <v>10043</v>
      </c>
      <c r="B4906" t="s">
        <v>10044</v>
      </c>
      <c r="C4906" t="str">
        <f>IFERROR(VLOOKUP(Table1[[#This Row],[Ticker]],[1]!Table2[[Symbol]:[Industry]],2,FALSE),"-")</f>
        <v>-</v>
      </c>
      <c r="D4906" t="s">
        <v>124</v>
      </c>
      <c r="F4906">
        <v>0</v>
      </c>
      <c r="G4906">
        <v>-29.033529965998898</v>
      </c>
      <c r="M4906">
        <v>50</v>
      </c>
    </row>
    <row r="4907" spans="1:16" hidden="1" x14ac:dyDescent="0.3">
      <c r="A4907" t="s">
        <v>10045</v>
      </c>
      <c r="B4907" t="s">
        <v>10046</v>
      </c>
      <c r="C4907" t="str">
        <f>IFERROR(VLOOKUP(Table1[[#This Row],[Ticker]],[1]!Table2[[Symbol]:[Industry]],2,FALSE),"-")</f>
        <v>-</v>
      </c>
      <c r="F4907">
        <v>21</v>
      </c>
      <c r="G4907">
        <v>-24.086003729117301</v>
      </c>
      <c r="H4907">
        <v>-0.63274436572012505</v>
      </c>
      <c r="I4907">
        <v>-10.0270555183503</v>
      </c>
      <c r="J4907">
        <v>-7.1761049850402596</v>
      </c>
      <c r="K4907">
        <v>20.418957966988501</v>
      </c>
      <c r="L4907">
        <v>20.403259715792501</v>
      </c>
      <c r="N4907">
        <v>1.66927298384635</v>
      </c>
      <c r="O4907">
        <v>35.6666666666666</v>
      </c>
      <c r="P4907">
        <v>32.075471698113198</v>
      </c>
    </row>
    <row r="4908" spans="1:16" hidden="1" x14ac:dyDescent="0.3">
      <c r="A4908" t="s">
        <v>10047</v>
      </c>
      <c r="B4908" t="s">
        <v>10048</v>
      </c>
      <c r="C4908" t="str">
        <f>IFERROR(VLOOKUP(Table1[[#This Row],[Ticker]],[1]!Table2[[Symbol]:[Industry]],2,FALSE),"-")</f>
        <v>-</v>
      </c>
      <c r="D4908" t="s">
        <v>1210</v>
      </c>
    </row>
    <row r="4909" spans="1:16" hidden="1" x14ac:dyDescent="0.3">
      <c r="A4909" t="s">
        <v>10049</v>
      </c>
      <c r="B4909" t="s">
        <v>10050</v>
      </c>
      <c r="C4909" t="str">
        <f>IFERROR(VLOOKUP(Table1[[#This Row],[Ticker]],[1]!Table2[[Symbol]:[Industry]],2,FALSE),"-")</f>
        <v>-</v>
      </c>
      <c r="F4909">
        <v>0</v>
      </c>
      <c r="G4909">
        <v>-29.033529965998898</v>
      </c>
      <c r="M4909">
        <v>50</v>
      </c>
    </row>
    <row r="4910" spans="1:16" hidden="1" x14ac:dyDescent="0.3">
      <c r="A4910" t="s">
        <v>10051</v>
      </c>
      <c r="B4910" t="s">
        <v>10052</v>
      </c>
      <c r="C4910" t="str">
        <f>IFERROR(VLOOKUP(Table1[[#This Row],[Ticker]],[1]!Table2[[Symbol]:[Industry]],2,FALSE),"-")</f>
        <v>-</v>
      </c>
      <c r="D4910" t="s">
        <v>535</v>
      </c>
      <c r="F4910">
        <v>0</v>
      </c>
      <c r="G4910">
        <v>-29.033529965998898</v>
      </c>
      <c r="M4910">
        <v>50</v>
      </c>
    </row>
    <row r="4911" spans="1:16" hidden="1" x14ac:dyDescent="0.3">
      <c r="A4911" t="s">
        <v>10053</v>
      </c>
      <c r="B4911" t="s">
        <v>10054</v>
      </c>
      <c r="C4911" t="str">
        <f>IFERROR(VLOOKUP(Table1[[#This Row],[Ticker]],[1]!Table2[[Symbol]:[Industry]],2,FALSE),"-")</f>
        <v>-</v>
      </c>
      <c r="D4911" t="s">
        <v>535</v>
      </c>
      <c r="F4911">
        <v>0</v>
      </c>
      <c r="G4911">
        <v>-29.033529965998898</v>
      </c>
      <c r="M4911">
        <v>50</v>
      </c>
    </row>
    <row r="4912" spans="1:16" hidden="1" x14ac:dyDescent="0.3">
      <c r="A4912" t="s">
        <v>10055</v>
      </c>
      <c r="B4912" t="s">
        <v>10056</v>
      </c>
      <c r="C4912" t="str">
        <f>IFERROR(VLOOKUP(Table1[[#This Row],[Ticker]],[1]!Table2[[Symbol]:[Industry]],2,FALSE),"-")</f>
        <v>-</v>
      </c>
      <c r="F4912">
        <v>0</v>
      </c>
      <c r="G4912">
        <v>-29.033529965998898</v>
      </c>
      <c r="M4912">
        <v>50</v>
      </c>
    </row>
    <row r="4913" spans="1:13" hidden="1" x14ac:dyDescent="0.3">
      <c r="A4913" t="s">
        <v>10057</v>
      </c>
      <c r="B4913" t="s">
        <v>10058</v>
      </c>
      <c r="C4913" t="str">
        <f>IFERROR(VLOOKUP(Table1[[#This Row],[Ticker]],[1]!Table2[[Symbol]:[Industry]],2,FALSE),"-")</f>
        <v>-</v>
      </c>
      <c r="F4913">
        <v>0</v>
      </c>
      <c r="G4913">
        <v>-29.033529965998898</v>
      </c>
      <c r="M4913">
        <v>50</v>
      </c>
    </row>
    <row r="4914" spans="1:13" hidden="1" x14ac:dyDescent="0.3">
      <c r="A4914" t="s">
        <v>10059</v>
      </c>
      <c r="B4914" t="s">
        <v>10060</v>
      </c>
      <c r="C4914" t="str">
        <f>IFERROR(VLOOKUP(Table1[[#This Row],[Ticker]],[1]!Table2[[Symbol]:[Industry]],2,FALSE),"-")</f>
        <v>-</v>
      </c>
      <c r="D4914" t="s">
        <v>51</v>
      </c>
      <c r="F4914">
        <v>0</v>
      </c>
      <c r="G4914">
        <v>-29.033529965998898</v>
      </c>
      <c r="M4914">
        <v>50</v>
      </c>
    </row>
    <row r="4915" spans="1:13" hidden="1" x14ac:dyDescent="0.3">
      <c r="A4915" t="s">
        <v>10061</v>
      </c>
      <c r="B4915" t="s">
        <v>10062</v>
      </c>
      <c r="C4915" t="str">
        <f>IFERROR(VLOOKUP(Table1[[#This Row],[Ticker]],[1]!Table2[[Symbol]:[Industry]],2,FALSE),"-")</f>
        <v>-</v>
      </c>
      <c r="F4915">
        <v>0</v>
      </c>
      <c r="G4915">
        <v>-29.033529965998898</v>
      </c>
      <c r="M4915">
        <v>50</v>
      </c>
    </row>
    <row r="4916" spans="1:13" hidden="1" x14ac:dyDescent="0.3">
      <c r="A4916" t="s">
        <v>10063</v>
      </c>
      <c r="B4916" t="s">
        <v>10064</v>
      </c>
      <c r="C4916" t="str">
        <f>IFERROR(VLOOKUP(Table1[[#This Row],[Ticker]],[1]!Table2[[Symbol]:[Industry]],2,FALSE),"-")</f>
        <v>-</v>
      </c>
      <c r="D4916" t="s">
        <v>535</v>
      </c>
      <c r="F4916">
        <v>0</v>
      </c>
      <c r="G4916">
        <v>-29.033529965998898</v>
      </c>
      <c r="M4916">
        <v>50</v>
      </c>
    </row>
    <row r="4917" spans="1:13" hidden="1" x14ac:dyDescent="0.3">
      <c r="A4917" t="s">
        <v>10065</v>
      </c>
      <c r="B4917" t="s">
        <v>10066</v>
      </c>
      <c r="C4917" t="str">
        <f>IFERROR(VLOOKUP(Table1[[#This Row],[Ticker]],[1]!Table2[[Symbol]:[Industry]],2,FALSE),"-")</f>
        <v>-</v>
      </c>
      <c r="D4917" t="s">
        <v>124</v>
      </c>
      <c r="F4917">
        <v>0</v>
      </c>
      <c r="G4917">
        <v>-29.033529965998898</v>
      </c>
    </row>
    <row r="4918" spans="1:13" hidden="1" x14ac:dyDescent="0.3">
      <c r="A4918" t="s">
        <v>10067</v>
      </c>
      <c r="B4918" t="s">
        <v>10068</v>
      </c>
      <c r="C4918" t="str">
        <f>IFERROR(VLOOKUP(Table1[[#This Row],[Ticker]],[1]!Table2[[Symbol]:[Industry]],2,FALSE),"-")</f>
        <v>-</v>
      </c>
      <c r="D4918" t="s">
        <v>535</v>
      </c>
      <c r="F4918">
        <v>0</v>
      </c>
      <c r="G4918">
        <v>-29.033529965998898</v>
      </c>
      <c r="M4918">
        <v>50</v>
      </c>
    </row>
    <row r="4919" spans="1:13" hidden="1" x14ac:dyDescent="0.3">
      <c r="A4919" t="s">
        <v>10069</v>
      </c>
      <c r="B4919" t="s">
        <v>10070</v>
      </c>
      <c r="C4919" t="str">
        <f>IFERROR(VLOOKUP(Table1[[#This Row],[Ticker]],[1]!Table2[[Symbol]:[Industry]],2,FALSE),"-")</f>
        <v>-</v>
      </c>
      <c r="D4919" t="s">
        <v>138</v>
      </c>
      <c r="F4919">
        <v>0</v>
      </c>
      <c r="G4919">
        <v>-29.033529965998898</v>
      </c>
      <c r="M4919">
        <v>50</v>
      </c>
    </row>
    <row r="4920" spans="1:13" hidden="1" x14ac:dyDescent="0.3">
      <c r="A4920" t="s">
        <v>10071</v>
      </c>
      <c r="B4920" t="s">
        <v>10072</v>
      </c>
      <c r="C4920" t="str">
        <f>IFERROR(VLOOKUP(Table1[[#This Row],[Ticker]],[1]!Table2[[Symbol]:[Industry]],2,FALSE),"-")</f>
        <v>-</v>
      </c>
      <c r="D4920" t="s">
        <v>138</v>
      </c>
      <c r="F4920">
        <v>0</v>
      </c>
      <c r="G4920">
        <v>-29.033529965998898</v>
      </c>
      <c r="M4920">
        <v>50</v>
      </c>
    </row>
    <row r="4921" spans="1:13" hidden="1" x14ac:dyDescent="0.3">
      <c r="A4921" t="s">
        <v>10073</v>
      </c>
      <c r="B4921" t="s">
        <v>10074</v>
      </c>
      <c r="C4921" t="str">
        <f>IFERROR(VLOOKUP(Table1[[#This Row],[Ticker]],[1]!Table2[[Symbol]:[Industry]],2,FALSE),"-")</f>
        <v>-</v>
      </c>
      <c r="D4921" t="s">
        <v>535</v>
      </c>
      <c r="F4921">
        <v>0</v>
      </c>
      <c r="G4921">
        <v>-29.033529965998898</v>
      </c>
      <c r="M4921">
        <v>50</v>
      </c>
    </row>
    <row r="4922" spans="1:13" hidden="1" x14ac:dyDescent="0.3">
      <c r="A4922" t="s">
        <v>10075</v>
      </c>
      <c r="B4922" t="s">
        <v>10076</v>
      </c>
      <c r="C4922" t="str">
        <f>IFERROR(VLOOKUP(Table1[[#This Row],[Ticker]],[1]!Table2[[Symbol]:[Industry]],2,FALSE),"-")</f>
        <v>-</v>
      </c>
      <c r="F4922">
        <v>0</v>
      </c>
      <c r="G4922">
        <v>-29.033529965998898</v>
      </c>
      <c r="M4922">
        <v>50</v>
      </c>
    </row>
    <row r="4923" spans="1:13" hidden="1" x14ac:dyDescent="0.3">
      <c r="A4923" t="s">
        <v>10077</v>
      </c>
      <c r="B4923" t="s">
        <v>10078</v>
      </c>
      <c r="C4923" t="str">
        <f>IFERROR(VLOOKUP(Table1[[#This Row],[Ticker]],[1]!Table2[[Symbol]:[Industry]],2,FALSE),"-")</f>
        <v>-</v>
      </c>
      <c r="D4923" t="s">
        <v>405</v>
      </c>
      <c r="F4923">
        <v>0</v>
      </c>
      <c r="G4923">
        <v>-29.033529965998898</v>
      </c>
      <c r="M4923">
        <v>50</v>
      </c>
    </row>
    <row r="4924" spans="1:13" hidden="1" x14ac:dyDescent="0.3">
      <c r="A4924" t="s">
        <v>10079</v>
      </c>
      <c r="B4924" t="s">
        <v>10080</v>
      </c>
      <c r="C4924" t="str">
        <f>IFERROR(VLOOKUP(Table1[[#This Row],[Ticker]],[1]!Table2[[Symbol]:[Industry]],2,FALSE),"-")</f>
        <v>-</v>
      </c>
      <c r="D4924" t="s">
        <v>535</v>
      </c>
      <c r="F4924">
        <v>0</v>
      </c>
      <c r="G4924">
        <v>-29.033529965998898</v>
      </c>
    </row>
    <row r="4925" spans="1:13" hidden="1" x14ac:dyDescent="0.3">
      <c r="A4925" t="s">
        <v>10081</v>
      </c>
      <c r="B4925" t="s">
        <v>10082</v>
      </c>
      <c r="C4925" t="str">
        <f>IFERROR(VLOOKUP(Table1[[#This Row],[Ticker]],[1]!Table2[[Symbol]:[Industry]],2,FALSE),"-")</f>
        <v>-</v>
      </c>
      <c r="F4925">
        <v>0</v>
      </c>
      <c r="G4925">
        <v>-29.033529965998898</v>
      </c>
      <c r="M4925">
        <v>50</v>
      </c>
    </row>
    <row r="4926" spans="1:13" hidden="1" x14ac:dyDescent="0.3">
      <c r="A4926" t="s">
        <v>10083</v>
      </c>
      <c r="B4926" t="s">
        <v>10084</v>
      </c>
      <c r="C4926" t="str">
        <f>IFERROR(VLOOKUP(Table1[[#This Row],[Ticker]],[1]!Table2[[Symbol]:[Industry]],2,FALSE),"-")</f>
        <v>-</v>
      </c>
      <c r="D4926" t="s">
        <v>535</v>
      </c>
      <c r="F4926">
        <v>0</v>
      </c>
      <c r="G4926">
        <v>-29.033529965998898</v>
      </c>
      <c r="M4926">
        <v>50</v>
      </c>
    </row>
    <row r="4927" spans="1:13" hidden="1" x14ac:dyDescent="0.3">
      <c r="A4927" t="s">
        <v>10085</v>
      </c>
      <c r="B4927" t="s">
        <v>10086</v>
      </c>
      <c r="C4927" t="str">
        <f>IFERROR(VLOOKUP(Table1[[#This Row],[Ticker]],[1]!Table2[[Symbol]:[Industry]],2,FALSE),"-")</f>
        <v>-</v>
      </c>
      <c r="D4927" t="s">
        <v>124</v>
      </c>
      <c r="F4927">
        <v>0</v>
      </c>
      <c r="G4927">
        <v>-29.033529965998898</v>
      </c>
      <c r="M4927">
        <v>50</v>
      </c>
    </row>
    <row r="4928" spans="1:13" hidden="1" x14ac:dyDescent="0.3">
      <c r="A4928" t="s">
        <v>10087</v>
      </c>
      <c r="B4928" t="s">
        <v>10088</v>
      </c>
      <c r="C4928" t="str">
        <f>IFERROR(VLOOKUP(Table1[[#This Row],[Ticker]],[1]!Table2[[Symbol]:[Industry]],2,FALSE),"-")</f>
        <v>-</v>
      </c>
      <c r="D4928" t="s">
        <v>54</v>
      </c>
      <c r="F4928">
        <v>0</v>
      </c>
      <c r="G4928">
        <v>-29.033529965998898</v>
      </c>
      <c r="M4928">
        <v>50</v>
      </c>
    </row>
    <row r="4929" spans="1:16" hidden="1" x14ac:dyDescent="0.3">
      <c r="A4929" t="s">
        <v>10089</v>
      </c>
      <c r="B4929" t="s">
        <v>10090</v>
      </c>
      <c r="C4929" t="str">
        <f>IFERROR(VLOOKUP(Table1[[#This Row],[Ticker]],[1]!Table2[[Symbol]:[Industry]],2,FALSE),"-")</f>
        <v>-</v>
      </c>
      <c r="D4929" t="s">
        <v>538</v>
      </c>
      <c r="F4929">
        <v>0</v>
      </c>
      <c r="G4929">
        <v>-29.033529965998898</v>
      </c>
      <c r="M4929">
        <v>50</v>
      </c>
    </row>
    <row r="4930" spans="1:16" hidden="1" x14ac:dyDescent="0.3">
      <c r="A4930" t="s">
        <v>10091</v>
      </c>
      <c r="B4930" t="s">
        <v>10092</v>
      </c>
      <c r="C4930" t="str">
        <f>IFERROR(VLOOKUP(Table1[[#This Row],[Ticker]],[1]!Table2[[Symbol]:[Industry]],2,FALSE),"-")</f>
        <v>-</v>
      </c>
      <c r="D4930" t="s">
        <v>231</v>
      </c>
      <c r="F4930">
        <v>0</v>
      </c>
      <c r="G4930">
        <v>-29.033529965998898</v>
      </c>
      <c r="M4930">
        <v>50</v>
      </c>
    </row>
    <row r="4931" spans="1:16" hidden="1" x14ac:dyDescent="0.3">
      <c r="A4931" t="s">
        <v>10093</v>
      </c>
      <c r="B4931" t="s">
        <v>10094</v>
      </c>
      <c r="C4931" t="str">
        <f>IFERROR(VLOOKUP(Table1[[#This Row],[Ticker]],[1]!Table2[[Symbol]:[Industry]],2,FALSE),"-")</f>
        <v>-</v>
      </c>
      <c r="D4931" t="s">
        <v>231</v>
      </c>
      <c r="F4931">
        <v>0</v>
      </c>
      <c r="G4931">
        <v>-29.033529965998898</v>
      </c>
      <c r="M4931">
        <v>50</v>
      </c>
    </row>
    <row r="4932" spans="1:16" hidden="1" x14ac:dyDescent="0.3">
      <c r="A4932" t="s">
        <v>10095</v>
      </c>
      <c r="B4932" t="s">
        <v>10096</v>
      </c>
      <c r="C4932" t="str">
        <f>IFERROR(VLOOKUP(Table1[[#This Row],[Ticker]],[1]!Table2[[Symbol]:[Industry]],2,FALSE),"-")</f>
        <v>-</v>
      </c>
      <c r="F4932">
        <v>0</v>
      </c>
      <c r="G4932">
        <v>-29.033529965998898</v>
      </c>
      <c r="M4932">
        <v>50</v>
      </c>
    </row>
    <row r="4933" spans="1:16" hidden="1" x14ac:dyDescent="0.3">
      <c r="A4933" t="s">
        <v>10097</v>
      </c>
      <c r="B4933" t="s">
        <v>10098</v>
      </c>
      <c r="C4933" t="str">
        <f>IFERROR(VLOOKUP(Table1[[#This Row],[Ticker]],[1]!Table2[[Symbol]:[Industry]],2,FALSE),"-")</f>
        <v>-</v>
      </c>
      <c r="F4933">
        <v>0</v>
      </c>
      <c r="G4933">
        <v>-29.033529965998898</v>
      </c>
      <c r="M4933">
        <v>50</v>
      </c>
    </row>
    <row r="4934" spans="1:16" hidden="1" x14ac:dyDescent="0.3">
      <c r="A4934" t="s">
        <v>10099</v>
      </c>
      <c r="B4934" t="s">
        <v>10100</v>
      </c>
      <c r="C4934" t="str">
        <f>IFERROR(VLOOKUP(Table1[[#This Row],[Ticker]],[1]!Table2[[Symbol]:[Industry]],2,FALSE),"-")</f>
        <v>-</v>
      </c>
      <c r="D4934" t="s">
        <v>365</v>
      </c>
      <c r="F4934">
        <v>0</v>
      </c>
      <c r="G4934">
        <v>-29.033529965998898</v>
      </c>
      <c r="M4934">
        <v>50</v>
      </c>
    </row>
    <row r="4935" spans="1:16" hidden="1" x14ac:dyDescent="0.3">
      <c r="A4935" t="s">
        <v>10101</v>
      </c>
      <c r="B4935" t="s">
        <v>10102</v>
      </c>
      <c r="C4935" t="str">
        <f>IFERROR(VLOOKUP(Table1[[#This Row],[Ticker]],[1]!Table2[[Symbol]:[Industry]],2,FALSE),"-")</f>
        <v>-</v>
      </c>
      <c r="D4935" t="s">
        <v>276</v>
      </c>
      <c r="F4935">
        <v>0</v>
      </c>
      <c r="G4935">
        <v>-29.033529965998898</v>
      </c>
      <c r="M4935">
        <v>50</v>
      </c>
    </row>
    <row r="4936" spans="1:16" hidden="1" x14ac:dyDescent="0.3">
      <c r="A4936" t="s">
        <v>10103</v>
      </c>
      <c r="B4936" t="s">
        <v>10104</v>
      </c>
      <c r="C4936" t="str">
        <f>IFERROR(VLOOKUP(Table1[[#This Row],[Ticker]],[1]!Table2[[Symbol]:[Industry]],2,FALSE),"-")</f>
        <v>-</v>
      </c>
      <c r="D4936" t="s">
        <v>46</v>
      </c>
    </row>
    <row r="4937" spans="1:16" hidden="1" x14ac:dyDescent="0.3">
      <c r="A4937" t="s">
        <v>25</v>
      </c>
      <c r="B4937" t="s">
        <v>10105</v>
      </c>
      <c r="C4937" t="str">
        <f>IFERROR(VLOOKUP(Table1[[#This Row],[Ticker]],[1]!Table2[[Symbol]:[Industry]],2,FALSE),"-")</f>
        <v>-</v>
      </c>
      <c r="D4937" t="s">
        <v>27</v>
      </c>
      <c r="F4937">
        <v>1163.3499999999999</v>
      </c>
      <c r="G4937">
        <v>117.438927661119</v>
      </c>
      <c r="H4937">
        <v>4.8086701675004901</v>
      </c>
      <c r="I4937">
        <v>45.651487199798403</v>
      </c>
      <c r="J4937">
        <v>3.0631446946522298</v>
      </c>
      <c r="K4937">
        <v>1076.7592534610701</v>
      </c>
      <c r="L4937">
        <v>887.35418798257501</v>
      </c>
      <c r="N4937">
        <v>1.0293275973175899</v>
      </c>
      <c r="O4937">
        <v>4.3366140886233797</v>
      </c>
      <c r="P4937">
        <v>148.57905982905899</v>
      </c>
    </row>
    <row r="4938" spans="1:16" hidden="1" x14ac:dyDescent="0.3">
      <c r="A4938" t="s">
        <v>10106</v>
      </c>
      <c r="B4938" t="s">
        <v>10107</v>
      </c>
      <c r="C4938" t="str">
        <f>IFERROR(VLOOKUP(Table1[[#This Row],[Ticker]],[1]!Table2[[Symbol]:[Industry]],2,FALSE),"-")</f>
        <v>-</v>
      </c>
      <c r="F4938">
        <v>185</v>
      </c>
      <c r="G4938">
        <v>134.49923356676399</v>
      </c>
      <c r="H4938">
        <v>14.9461408758883</v>
      </c>
      <c r="I4938">
        <v>110.96387178222599</v>
      </c>
      <c r="J4938">
        <v>-5.0855244428140498</v>
      </c>
      <c r="K4938">
        <v>154.105380488647</v>
      </c>
      <c r="L4938">
        <v>111.825707969609</v>
      </c>
      <c r="N4938">
        <v>0.87806395568374196</v>
      </c>
      <c r="O4938">
        <v>10.270270270270199</v>
      </c>
      <c r="P4938">
        <v>202.78232405891899</v>
      </c>
    </row>
    <row r="4939" spans="1:16" hidden="1" x14ac:dyDescent="0.3">
      <c r="A4939" t="s">
        <v>10108</v>
      </c>
      <c r="B4939" t="s">
        <v>10109</v>
      </c>
      <c r="C4939" t="str">
        <f>IFERROR(VLOOKUP(Table1[[#This Row],[Ticker]],[1]!Table2[[Symbol]:[Industry]],2,FALSE),"-")</f>
        <v>-</v>
      </c>
      <c r="F4939">
        <v>0</v>
      </c>
      <c r="G4939">
        <v>-29.033529965998898</v>
      </c>
      <c r="M4939">
        <v>50</v>
      </c>
    </row>
    <row r="4940" spans="1:16" hidden="1" x14ac:dyDescent="0.3">
      <c r="A4940" t="s">
        <v>10110</v>
      </c>
      <c r="B4940" t="s">
        <v>10111</v>
      </c>
      <c r="C4940" t="str">
        <f>IFERROR(VLOOKUP(Table1[[#This Row],[Ticker]],[1]!Table2[[Symbol]:[Industry]],2,FALSE),"-")</f>
        <v>-</v>
      </c>
      <c r="D4940" t="s">
        <v>46</v>
      </c>
    </row>
    <row r="4941" spans="1:16" hidden="1" x14ac:dyDescent="0.3">
      <c r="A4941" t="s">
        <v>10112</v>
      </c>
      <c r="B4941" t="s">
        <v>10113</v>
      </c>
      <c r="C4941" t="str">
        <f>IFERROR(VLOOKUP(Table1[[#This Row],[Ticker]],[1]!Table2[[Symbol]:[Industry]],2,FALSE),"-")</f>
        <v>-</v>
      </c>
      <c r="D4941" t="s">
        <v>95</v>
      </c>
      <c r="F4941">
        <v>101.63</v>
      </c>
      <c r="G4941">
        <v>-29.033529965998898</v>
      </c>
      <c r="H4941">
        <v>-1.94597393770455</v>
      </c>
      <c r="I4941">
        <v>-12.633074014684601</v>
      </c>
      <c r="J4941">
        <v>-0.58417673391918201</v>
      </c>
      <c r="K4941">
        <v>97.788584464281797</v>
      </c>
      <c r="N4941">
        <v>0</v>
      </c>
      <c r="O4941">
        <v>0.16727344288103199</v>
      </c>
    </row>
    <row r="4942" spans="1:16" hidden="1" x14ac:dyDescent="0.3">
      <c r="A4942" t="s">
        <v>10114</v>
      </c>
      <c r="B4942" t="s">
        <v>10115</v>
      </c>
      <c r="C4942" t="str">
        <f>IFERROR(VLOOKUP(Table1[[#This Row],[Ticker]],[1]!Table2[[Symbol]:[Industry]],2,FALSE),"-")</f>
        <v>-</v>
      </c>
      <c r="D4942" t="s">
        <v>741</v>
      </c>
      <c r="F4942">
        <v>27.87</v>
      </c>
      <c r="G4942">
        <v>11.724045791576801</v>
      </c>
      <c r="H4942">
        <v>8.0620005439541398</v>
      </c>
      <c r="I4942">
        <v>8.9718285881377398</v>
      </c>
      <c r="J4942">
        <v>2.28681506324711</v>
      </c>
      <c r="K4942">
        <v>25.6474247084616</v>
      </c>
      <c r="L4942">
        <v>23.536407796112101</v>
      </c>
      <c r="N4942">
        <v>1.8469822343186799</v>
      </c>
      <c r="O4942">
        <v>0.78937926085396104</v>
      </c>
      <c r="P4942">
        <v>68.909090909090907</v>
      </c>
    </row>
    <row r="4943" spans="1:16" hidden="1" x14ac:dyDescent="0.3">
      <c r="A4943" t="s">
        <v>10116</v>
      </c>
      <c r="B4943" t="s">
        <v>10117</v>
      </c>
      <c r="C4943" t="str">
        <f>IFERROR(VLOOKUP(Table1[[#This Row],[Ticker]],[1]!Table2[[Symbol]:[Industry]],2,FALSE),"-")</f>
        <v>-</v>
      </c>
      <c r="D4943" t="s">
        <v>741</v>
      </c>
      <c r="F4943">
        <v>80.290000000000006</v>
      </c>
      <c r="G4943">
        <v>-19.4076424728257</v>
      </c>
      <c r="H4943">
        <v>-2.77554573226353</v>
      </c>
      <c r="I4943">
        <v>1.3558650871528</v>
      </c>
      <c r="J4943">
        <v>-5.3856757384864498</v>
      </c>
      <c r="K4943">
        <v>83.707458174588297</v>
      </c>
      <c r="L4943">
        <v>80.092199165304095</v>
      </c>
      <c r="N4943">
        <v>1.3510083070402199</v>
      </c>
      <c r="O4943">
        <v>17.137875202391299</v>
      </c>
      <c r="P4943">
        <v>19.142305980115701</v>
      </c>
    </row>
    <row r="4944" spans="1:16" hidden="1" x14ac:dyDescent="0.3">
      <c r="A4944" t="s">
        <v>10118</v>
      </c>
      <c r="B4944" t="s">
        <v>10119</v>
      </c>
      <c r="C4944" t="str">
        <f>IFERROR(VLOOKUP(Table1[[#This Row],[Ticker]],[1]!Table2[[Symbol]:[Industry]],2,FALSE),"-")</f>
        <v>-</v>
      </c>
      <c r="D4944" t="s">
        <v>1348</v>
      </c>
      <c r="F4944">
        <v>237.89</v>
      </c>
      <c r="G4944">
        <v>-19.859596969211399</v>
      </c>
      <c r="H4944">
        <v>-1.5685354304950601</v>
      </c>
      <c r="I4944">
        <v>-7.6687230804004596</v>
      </c>
      <c r="J4944">
        <v>-0.71497842168289605</v>
      </c>
      <c r="K4944">
        <v>235.09203615675901</v>
      </c>
      <c r="L4944">
        <v>227.49877391118599</v>
      </c>
      <c r="N4944">
        <v>1.57985408937692</v>
      </c>
      <c r="O4944">
        <v>4.9644793812266101</v>
      </c>
      <c r="P4944">
        <v>10.0323774283071</v>
      </c>
    </row>
    <row r="4945" spans="1:16" hidden="1" x14ac:dyDescent="0.3">
      <c r="A4945" t="s">
        <v>10120</v>
      </c>
      <c r="B4945" t="s">
        <v>10121</v>
      </c>
      <c r="C4945" t="str">
        <f>IFERROR(VLOOKUP(Table1[[#This Row],[Ticker]],[1]!Table2[[Symbol]:[Industry]],2,FALSE),"-")</f>
        <v>-</v>
      </c>
      <c r="D4945" t="s">
        <v>741</v>
      </c>
      <c r="F4945">
        <v>1147.99</v>
      </c>
      <c r="G4945">
        <v>-20.101603524156499</v>
      </c>
      <c r="H4945">
        <v>-1.1930758076361301</v>
      </c>
      <c r="I4945">
        <v>-8.2889772914393998</v>
      </c>
      <c r="J4945">
        <v>-1.4058288694354999</v>
      </c>
      <c r="K4945">
        <v>1137.0991125739599</v>
      </c>
      <c r="L4945">
        <v>1107.92528293839</v>
      </c>
      <c r="N4945">
        <v>0.728200191994403</v>
      </c>
      <c r="O4945">
        <v>9.9835364419550601</v>
      </c>
      <c r="P4945">
        <v>33.690854673980098</v>
      </c>
    </row>
    <row r="4946" spans="1:16" hidden="1" x14ac:dyDescent="0.3">
      <c r="A4946" t="s">
        <v>10122</v>
      </c>
      <c r="B4946" t="s">
        <v>10123</v>
      </c>
      <c r="C4946" t="str">
        <f>IFERROR(VLOOKUP(Table1[[#This Row],[Ticker]],[1]!Table2[[Symbol]:[Industry]],2,FALSE),"-")</f>
        <v>-</v>
      </c>
      <c r="D4946" t="s">
        <v>741</v>
      </c>
      <c r="F4946">
        <v>94.91</v>
      </c>
      <c r="G4946">
        <v>17.409920118864399</v>
      </c>
      <c r="H4946">
        <v>-2.0310079513099999</v>
      </c>
      <c r="I4946">
        <v>-0.491091706612236</v>
      </c>
      <c r="J4946">
        <v>-2.0929780750759202</v>
      </c>
      <c r="K4946">
        <v>93.687269772765006</v>
      </c>
      <c r="L4946">
        <v>85.089451703834996</v>
      </c>
      <c r="N4946">
        <v>0.69461990491005698</v>
      </c>
      <c r="O4946">
        <v>3.1082077757875899</v>
      </c>
      <c r="P4946">
        <v>56.876033057851203</v>
      </c>
    </row>
    <row r="4947" spans="1:16" hidden="1" x14ac:dyDescent="0.3">
      <c r="A4947" t="s">
        <v>10124</v>
      </c>
      <c r="B4947" t="s">
        <v>10125</v>
      </c>
      <c r="C4947" t="str">
        <f>IFERROR(VLOOKUP(Table1[[#This Row],[Ticker]],[1]!Table2[[Symbol]:[Industry]],2,FALSE),"-")</f>
        <v>-</v>
      </c>
      <c r="D4947" t="s">
        <v>741</v>
      </c>
      <c r="F4947">
        <v>52.07</v>
      </c>
      <c r="G4947">
        <v>-9.1946346840656901</v>
      </c>
      <c r="H4947">
        <v>-0.52601673093543999</v>
      </c>
      <c r="I4947">
        <v>-3.2359561410255901</v>
      </c>
      <c r="J4947">
        <v>-0.39201685690150001</v>
      </c>
      <c r="K4947">
        <v>51.654529559092303</v>
      </c>
      <c r="L4947">
        <v>49.1832651626315</v>
      </c>
      <c r="N4947">
        <v>3.3711049264823099</v>
      </c>
      <c r="O4947">
        <v>13.155367774150101</v>
      </c>
      <c r="P4947">
        <v>44.078583287216297</v>
      </c>
    </row>
    <row r="4948" spans="1:16" hidden="1" x14ac:dyDescent="0.3">
      <c r="A4948" t="s">
        <v>10126</v>
      </c>
      <c r="B4948" t="s">
        <v>10127</v>
      </c>
      <c r="C4948" t="str">
        <f>IFERROR(VLOOKUP(Table1[[#This Row],[Ticker]],[1]!Table2[[Symbol]:[Industry]],2,FALSE),"-")</f>
        <v>-</v>
      </c>
      <c r="D4948" t="s">
        <v>1348</v>
      </c>
      <c r="F4948">
        <v>1006.43</v>
      </c>
      <c r="G4948">
        <v>-28.390529965998901</v>
      </c>
      <c r="H4948">
        <v>-0.49491835218915298</v>
      </c>
      <c r="I4948">
        <v>-11.823079908594201</v>
      </c>
      <c r="J4948">
        <v>-3.6222601547457498</v>
      </c>
      <c r="K4948">
        <v>1002.5739318009601</v>
      </c>
      <c r="L4948">
        <v>1000.81656000061</v>
      </c>
      <c r="N4948">
        <v>3.7331789993475</v>
      </c>
      <c r="O4948">
        <v>4.3579782001728899</v>
      </c>
      <c r="P4948">
        <v>0.74374374374372998</v>
      </c>
    </row>
    <row r="4949" spans="1:16" hidden="1" x14ac:dyDescent="0.3">
      <c r="A4949" t="s">
        <v>10128</v>
      </c>
      <c r="B4949" t="s">
        <v>10129</v>
      </c>
      <c r="C4949" t="str">
        <f>IFERROR(VLOOKUP(Table1[[#This Row],[Ticker]],[1]!Table2[[Symbol]:[Industry]],2,FALSE),"-")</f>
        <v>-</v>
      </c>
      <c r="D4949" t="s">
        <v>741</v>
      </c>
      <c r="F4949">
        <v>184.08</v>
      </c>
      <c r="G4949">
        <v>21.888827990875701</v>
      </c>
      <c r="H4949">
        <v>2.0198518430493499</v>
      </c>
      <c r="I4949">
        <v>9.0388705864552197</v>
      </c>
      <c r="J4949">
        <v>-2.3085028279931699</v>
      </c>
      <c r="K4949">
        <v>175.91177212712799</v>
      </c>
      <c r="L4949">
        <v>155.799036194899</v>
      </c>
      <c r="N4949">
        <v>0.72120731605744104</v>
      </c>
      <c r="O4949">
        <v>1.0430247718383301</v>
      </c>
      <c r="P4949">
        <v>60.0695652173913</v>
      </c>
    </row>
    <row r="4950" spans="1:16" hidden="1" x14ac:dyDescent="0.3">
      <c r="A4950" t="s">
        <v>10130</v>
      </c>
      <c r="B4950" t="s">
        <v>10131</v>
      </c>
      <c r="C4950" t="str">
        <f>IFERROR(VLOOKUP(Table1[[#This Row],[Ticker]],[1]!Table2[[Symbol]:[Industry]],2,FALSE),"-")</f>
        <v>-</v>
      </c>
      <c r="D4950" t="s">
        <v>741</v>
      </c>
      <c r="F4950">
        <v>22.06</v>
      </c>
      <c r="G4950">
        <v>17.949599070624402</v>
      </c>
      <c r="H4950">
        <v>2.5649472398832902</v>
      </c>
      <c r="I4950">
        <v>9.0766198159236104</v>
      </c>
      <c r="J4950">
        <v>-0.53872218846462905</v>
      </c>
      <c r="K4950">
        <v>21.304556738509199</v>
      </c>
      <c r="L4950">
        <v>18.939765538825799</v>
      </c>
      <c r="N4950">
        <v>0.77068034497706595</v>
      </c>
      <c r="O4950">
        <v>4.1251133272892204</v>
      </c>
      <c r="P4950">
        <v>55.681016231474899</v>
      </c>
    </row>
    <row r="4951" spans="1:16" hidden="1" x14ac:dyDescent="0.3">
      <c r="A4951" t="s">
        <v>10132</v>
      </c>
      <c r="B4951" t="s">
        <v>10133</v>
      </c>
      <c r="C4951" t="str">
        <f>IFERROR(VLOOKUP(Table1[[#This Row],[Ticker]],[1]!Table2[[Symbol]:[Industry]],2,FALSE),"-")</f>
        <v>-</v>
      </c>
      <c r="D4951" t="s">
        <v>741</v>
      </c>
      <c r="F4951">
        <v>37.86</v>
      </c>
      <c r="G4951">
        <v>8.5391444526057008</v>
      </c>
      <c r="H4951">
        <v>1.64390911913525</v>
      </c>
      <c r="I4951">
        <v>3.9187955909445802</v>
      </c>
      <c r="J4951">
        <v>0.316485517736456</v>
      </c>
      <c r="K4951">
        <v>36.918627954988303</v>
      </c>
      <c r="L4951">
        <v>33.651893658621603</v>
      </c>
      <c r="N4951">
        <v>0.70922747596255498</v>
      </c>
      <c r="O4951">
        <v>17.2741679873217</v>
      </c>
      <c r="P4951">
        <v>45.615384615384599</v>
      </c>
    </row>
    <row r="4952" spans="1:16" hidden="1" x14ac:dyDescent="0.3">
      <c r="A4952" t="s">
        <v>10134</v>
      </c>
      <c r="B4952" t="s">
        <v>10135</v>
      </c>
      <c r="C4952" t="str">
        <f>IFERROR(VLOOKUP(Table1[[#This Row],[Ticker]],[1]!Table2[[Symbol]:[Industry]],2,FALSE),"-")</f>
        <v>-</v>
      </c>
      <c r="D4952" t="s">
        <v>1670</v>
      </c>
      <c r="F4952">
        <v>70.28</v>
      </c>
      <c r="G4952">
        <v>-10.8165408995565</v>
      </c>
      <c r="H4952">
        <v>-0.35730927475909002</v>
      </c>
      <c r="I4952">
        <v>-0.82191787523448601</v>
      </c>
      <c r="J4952">
        <v>-0.598263224974247</v>
      </c>
      <c r="K4952">
        <v>70.482558649116299</v>
      </c>
      <c r="L4952">
        <v>67.651596860305702</v>
      </c>
      <c r="N4952">
        <v>0.35435078703915301</v>
      </c>
      <c r="O4952">
        <v>16.676152532726199</v>
      </c>
      <c r="P4952">
        <v>25.276292335115802</v>
      </c>
    </row>
    <row r="4953" spans="1:16" hidden="1" x14ac:dyDescent="0.3">
      <c r="A4953" t="s">
        <v>10136</v>
      </c>
      <c r="B4953" t="s">
        <v>10137</v>
      </c>
      <c r="C4953" t="str">
        <f>IFERROR(VLOOKUP(Table1[[#This Row],[Ticker]],[1]!Table2[[Symbol]:[Industry]],2,FALSE),"-")</f>
        <v>-</v>
      </c>
      <c r="D4953" t="s">
        <v>741</v>
      </c>
      <c r="F4953">
        <v>999.99</v>
      </c>
      <c r="G4953">
        <v>-29.033529965998898</v>
      </c>
      <c r="H4953">
        <v>-1.94597393770455</v>
      </c>
      <c r="I4953">
        <v>-12.4660799085942</v>
      </c>
      <c r="J4953">
        <v>-0.58317672391908204</v>
      </c>
      <c r="K4953">
        <v>1000.00009968287</v>
      </c>
      <c r="L4953">
        <v>999.99928496618702</v>
      </c>
      <c r="N4953">
        <v>0.46043373791549802</v>
      </c>
      <c r="O4953">
        <v>3.0010300103000902</v>
      </c>
      <c r="P4953">
        <v>0.59856746207396205</v>
      </c>
    </row>
    <row r="4954" spans="1:16" hidden="1" x14ac:dyDescent="0.3">
      <c r="A4954" t="s">
        <v>10138</v>
      </c>
      <c r="B4954" t="s">
        <v>10139</v>
      </c>
      <c r="C4954" t="str">
        <f>IFERROR(VLOOKUP(Table1[[#This Row],[Ticker]],[1]!Table2[[Symbol]:[Industry]],2,FALSE),"-")</f>
        <v>-</v>
      </c>
      <c r="D4954" t="s">
        <v>741</v>
      </c>
      <c r="F4954">
        <v>69.59</v>
      </c>
      <c r="G4954">
        <v>19.663051230582202</v>
      </c>
      <c r="H4954">
        <v>-2.99146701484498</v>
      </c>
      <c r="I4954">
        <v>-15.58455408373</v>
      </c>
      <c r="J4954">
        <v>-1.2366590034227101</v>
      </c>
      <c r="K4954">
        <v>71.667869419375094</v>
      </c>
      <c r="L4954">
        <v>66.657130263917693</v>
      </c>
      <c r="N4954">
        <v>0.57059750474806803</v>
      </c>
      <c r="O4954">
        <v>24.586865929012699</v>
      </c>
      <c r="P4954">
        <v>57.017148014440401</v>
      </c>
    </row>
    <row r="4955" spans="1:16" hidden="1" x14ac:dyDescent="0.3">
      <c r="A4955" t="s">
        <v>10140</v>
      </c>
      <c r="B4955" t="s">
        <v>10141</v>
      </c>
      <c r="C4955" t="str">
        <f>IFERROR(VLOOKUP(Table1[[#This Row],[Ticker]],[1]!Table2[[Symbol]:[Industry]],2,FALSE),"-")</f>
        <v>-</v>
      </c>
      <c r="D4955" t="s">
        <v>741</v>
      </c>
      <c r="F4955">
        <v>83.92</v>
      </c>
      <c r="G4955">
        <v>-1.5730196379309</v>
      </c>
      <c r="H4955">
        <v>4.1840570220477602</v>
      </c>
      <c r="I4955">
        <v>0.405473554754742</v>
      </c>
      <c r="J4955">
        <v>2.3093278884844599</v>
      </c>
      <c r="K4955">
        <v>81.303366298493998</v>
      </c>
      <c r="L4955">
        <v>75.632155395137403</v>
      </c>
      <c r="N4955">
        <v>0.57755734158429395</v>
      </c>
      <c r="O4955">
        <v>4.4327931363203001</v>
      </c>
      <c r="P4955">
        <v>33.312152501985601</v>
      </c>
    </row>
    <row r="4956" spans="1:16" hidden="1" x14ac:dyDescent="0.3">
      <c r="A4956" t="s">
        <v>10142</v>
      </c>
      <c r="B4956" t="s">
        <v>10143</v>
      </c>
      <c r="C4956" t="str">
        <f>IFERROR(VLOOKUP(Table1[[#This Row],[Ticker]],[1]!Table2[[Symbol]:[Industry]],2,FALSE),"-")</f>
        <v>-</v>
      </c>
      <c r="D4956" t="s">
        <v>741</v>
      </c>
      <c r="F4956">
        <v>211.41</v>
      </c>
      <c r="G4956">
        <v>11.382251117954199</v>
      </c>
      <c r="H4956">
        <v>1.63692697655291</v>
      </c>
      <c r="I4956">
        <v>2.7437293557108799</v>
      </c>
      <c r="J4956">
        <v>0.23837365330483401</v>
      </c>
      <c r="K4956">
        <v>201.22253188604401</v>
      </c>
      <c r="L4956">
        <v>182.833616295279</v>
      </c>
      <c r="N4956">
        <v>0.88887497064119603</v>
      </c>
      <c r="O4956">
        <v>4.0631947400785204</v>
      </c>
      <c r="P4956">
        <v>49.8511482846611</v>
      </c>
    </row>
    <row r="4957" spans="1:16" hidden="1" x14ac:dyDescent="0.3">
      <c r="A4957" t="s">
        <v>10144</v>
      </c>
      <c r="B4957" t="s">
        <v>10145</v>
      </c>
      <c r="C4957" t="str">
        <f>IFERROR(VLOOKUP(Table1[[#This Row],[Ticker]],[1]!Table2[[Symbol]:[Industry]],2,FALSE),"-")</f>
        <v>-</v>
      </c>
      <c r="F4957">
        <v>0</v>
      </c>
      <c r="G4957">
        <v>-29.033529965998898</v>
      </c>
    </row>
    <row r="4958" spans="1:16" hidden="1" x14ac:dyDescent="0.3">
      <c r="A4958" t="s">
        <v>10146</v>
      </c>
      <c r="B4958" t="s">
        <v>10147</v>
      </c>
      <c r="C4958" t="str">
        <f>IFERROR(VLOOKUP(Table1[[#This Row],[Ticker]],[1]!Table2[[Symbol]:[Industry]],2,FALSE),"-")</f>
        <v>-</v>
      </c>
      <c r="D4958" t="s">
        <v>1348</v>
      </c>
      <c r="F4958">
        <v>26.73</v>
      </c>
      <c r="G4958">
        <v>-21.6841323756374</v>
      </c>
      <c r="H4958">
        <v>-2.39323446696284</v>
      </c>
      <c r="I4958">
        <v>-8.9416802184316193</v>
      </c>
      <c r="J4958">
        <v>-1.5849180237635001</v>
      </c>
      <c r="K4958">
        <v>26.618308129759502</v>
      </c>
      <c r="L4958">
        <v>25.9265562720811</v>
      </c>
      <c r="N4958">
        <v>0.50747053288080202</v>
      </c>
      <c r="O4958">
        <v>11.485222596333699</v>
      </c>
      <c r="P4958">
        <v>12.832418742085199</v>
      </c>
    </row>
    <row r="4959" spans="1:16" hidden="1" x14ac:dyDescent="0.3">
      <c r="A4959" t="s">
        <v>10148</v>
      </c>
      <c r="B4959" t="s">
        <v>10149</v>
      </c>
      <c r="C4959" t="str">
        <f>IFERROR(VLOOKUP(Table1[[#This Row],[Ticker]],[1]!Table2[[Symbol]:[Industry]],2,FALSE),"-")</f>
        <v>-</v>
      </c>
      <c r="D4959" t="s">
        <v>741</v>
      </c>
      <c r="F4959">
        <v>80.510000000000005</v>
      </c>
      <c r="G4959">
        <v>-19.570579592103599</v>
      </c>
      <c r="H4959">
        <v>-3.7124591161679601</v>
      </c>
      <c r="I4959">
        <v>1.4900418182280699</v>
      </c>
      <c r="J4959">
        <v>-4.8412522056172902</v>
      </c>
      <c r="K4959">
        <v>84.632815709639402</v>
      </c>
      <c r="L4959">
        <v>81.300483577140099</v>
      </c>
      <c r="N4959">
        <v>0.63032249936297502</v>
      </c>
      <c r="O4959">
        <v>19.2398459818655</v>
      </c>
      <c r="P4959">
        <v>18.397058823529399</v>
      </c>
    </row>
    <row r="4960" spans="1:16" hidden="1" x14ac:dyDescent="0.3">
      <c r="A4960" t="s">
        <v>10150</v>
      </c>
      <c r="B4960" t="s">
        <v>10151</v>
      </c>
      <c r="C4960" t="str">
        <f>IFERROR(VLOOKUP(Table1[[#This Row],[Ticker]],[1]!Table2[[Symbol]:[Industry]],2,FALSE),"-")</f>
        <v>-</v>
      </c>
      <c r="D4960" t="s">
        <v>1670</v>
      </c>
      <c r="F4960">
        <v>70.010000000000005</v>
      </c>
      <c r="G4960">
        <v>-11.0722831252238</v>
      </c>
      <c r="H4960">
        <v>-0.51104783639877605</v>
      </c>
      <c r="I4960">
        <v>-1.56793322714331</v>
      </c>
      <c r="J4960">
        <v>-1.96531512677633</v>
      </c>
      <c r="K4960">
        <v>70.416486621944699</v>
      </c>
      <c r="L4960">
        <v>67.510304111803805</v>
      </c>
      <c r="N4960">
        <v>1.15707595019148</v>
      </c>
      <c r="O4960">
        <v>8.07027567490357</v>
      </c>
      <c r="P4960">
        <v>27.2909090909091</v>
      </c>
    </row>
    <row r="4961" spans="1:16" hidden="1" x14ac:dyDescent="0.3">
      <c r="A4961" t="s">
        <v>10152</v>
      </c>
      <c r="B4961" t="s">
        <v>10153</v>
      </c>
      <c r="C4961" t="str">
        <f>IFERROR(VLOOKUP(Table1[[#This Row],[Ticker]],[1]!Table2[[Symbol]:[Industry]],2,FALSE),"-")</f>
        <v>-</v>
      </c>
      <c r="D4961" t="s">
        <v>741</v>
      </c>
      <c r="F4961">
        <v>80.73</v>
      </c>
      <c r="G4961">
        <v>-19.390721328215399</v>
      </c>
      <c r="H4961">
        <v>-3.4634977242877198</v>
      </c>
      <c r="I4961">
        <v>1.4306469537082001</v>
      </c>
      <c r="J4961">
        <v>-4.5536423827741501</v>
      </c>
      <c r="K4961">
        <v>84.145063238141105</v>
      </c>
      <c r="L4961">
        <v>80.618740967721607</v>
      </c>
      <c r="N4961">
        <v>0.96894625757130404</v>
      </c>
      <c r="O4961">
        <v>17.242660720921599</v>
      </c>
      <c r="P4961">
        <v>18.703131892368699</v>
      </c>
    </row>
    <row r="4962" spans="1:16" hidden="1" x14ac:dyDescent="0.3">
      <c r="A4962" t="s">
        <v>10154</v>
      </c>
      <c r="B4962" t="s">
        <v>10155</v>
      </c>
      <c r="C4962" t="str">
        <f>IFERROR(VLOOKUP(Table1[[#This Row],[Ticker]],[1]!Table2[[Symbol]:[Industry]],2,FALSE),"-")</f>
        <v>-</v>
      </c>
      <c r="F4962">
        <v>120</v>
      </c>
      <c r="G4962">
        <v>-29.033529965998898</v>
      </c>
      <c r="H4962">
        <v>-1.94597393770455</v>
      </c>
      <c r="I4962">
        <v>-12.4660799085942</v>
      </c>
      <c r="J4962">
        <v>-0.58417673391918201</v>
      </c>
      <c r="N4962">
        <v>1</v>
      </c>
      <c r="O4962">
        <v>0</v>
      </c>
    </row>
    <row r="4963" spans="1:16" hidden="1" x14ac:dyDescent="0.3">
      <c r="A4963" t="s">
        <v>10156</v>
      </c>
      <c r="B4963" t="s">
        <v>10157</v>
      </c>
      <c r="C4963" t="str">
        <f>IFERROR(VLOOKUP(Table1[[#This Row],[Ticker]],[1]!Table2[[Symbol]:[Industry]],2,FALSE),"-")</f>
        <v>-</v>
      </c>
    </row>
    <row r="4964" spans="1:16" hidden="1" x14ac:dyDescent="0.3">
      <c r="A4964" t="s">
        <v>10158</v>
      </c>
      <c r="B4964" t="s">
        <v>10159</v>
      </c>
      <c r="C4964" t="str">
        <f>IFERROR(VLOOKUP(Table1[[#This Row],[Ticker]],[1]!Table2[[Symbol]:[Industry]],2,FALSE),"-")</f>
        <v>-</v>
      </c>
      <c r="D4964" t="s">
        <v>741</v>
      </c>
      <c r="F4964">
        <v>43.35</v>
      </c>
      <c r="G4964">
        <v>5.9711414759194703</v>
      </c>
      <c r="H4964">
        <v>6.1031735046224203</v>
      </c>
      <c r="I4964">
        <v>2.5511660452396199</v>
      </c>
      <c r="J4964">
        <v>0.68491844821949299</v>
      </c>
      <c r="K4964">
        <v>40.376962242405902</v>
      </c>
      <c r="L4964">
        <v>36.5881358205867</v>
      </c>
      <c r="N4964">
        <v>0.37434797898275302</v>
      </c>
      <c r="O4964">
        <v>3.1141868512110702</v>
      </c>
      <c r="P4964">
        <v>49.482758620689602</v>
      </c>
    </row>
    <row r="4965" spans="1:16" hidden="1" x14ac:dyDescent="0.3">
      <c r="A4965" t="s">
        <v>10160</v>
      </c>
      <c r="B4965" t="s">
        <v>10161</v>
      </c>
      <c r="C4965" t="str">
        <f>IFERROR(VLOOKUP(Table1[[#This Row],[Ticker]],[1]!Table2[[Symbol]:[Industry]],2,FALSE),"-")</f>
        <v>-</v>
      </c>
      <c r="D4965" t="s">
        <v>741</v>
      </c>
      <c r="F4965">
        <v>518.4</v>
      </c>
      <c r="G4965">
        <v>-12.946106103584</v>
      </c>
      <c r="H4965">
        <v>-0.145868049122888</v>
      </c>
      <c r="I4965">
        <v>-3.4921251882814901</v>
      </c>
      <c r="J4965">
        <v>-0.23043050334624299</v>
      </c>
      <c r="K4965">
        <v>513.157444689052</v>
      </c>
      <c r="L4965">
        <v>488.378656021236</v>
      </c>
      <c r="N4965">
        <v>0.46034690748482299</v>
      </c>
      <c r="O4965">
        <v>3.6651234567901301</v>
      </c>
      <c r="P4965">
        <v>23.1353919239905</v>
      </c>
    </row>
    <row r="4966" spans="1:16" hidden="1" x14ac:dyDescent="0.3">
      <c r="A4966" t="s">
        <v>10162</v>
      </c>
      <c r="B4966" t="s">
        <v>10163</v>
      </c>
      <c r="C4966" t="str">
        <f>IFERROR(VLOOKUP(Table1[[#This Row],[Ticker]],[1]!Table2[[Symbol]:[Industry]],2,FALSE),"-")</f>
        <v>-</v>
      </c>
      <c r="D4966" t="s">
        <v>1348</v>
      </c>
      <c r="F4966">
        <v>999.99</v>
      </c>
      <c r="G4966">
        <v>-29.033529965998898</v>
      </c>
      <c r="H4966">
        <v>-1.94597393770455</v>
      </c>
      <c r="I4966">
        <v>-12.4660799085942</v>
      </c>
      <c r="J4966">
        <v>-0.58517673391918101</v>
      </c>
      <c r="K4966">
        <v>999.99007578411704</v>
      </c>
      <c r="L4966">
        <v>999.99036475422304</v>
      </c>
      <c r="N4966">
        <v>1.0472822092415901</v>
      </c>
      <c r="O4966">
        <v>1.8010180101801101</v>
      </c>
      <c r="P4966">
        <v>0.23957497995188401</v>
      </c>
    </row>
    <row r="4967" spans="1:16" hidden="1" x14ac:dyDescent="0.3">
      <c r="A4967" t="s">
        <v>10164</v>
      </c>
      <c r="B4967" t="s">
        <v>10165</v>
      </c>
      <c r="C4967" t="str">
        <f>IFERROR(VLOOKUP(Table1[[#This Row],[Ticker]],[1]!Table2[[Symbol]:[Industry]],2,FALSE),"-")</f>
        <v>-</v>
      </c>
      <c r="D4967" t="s">
        <v>741</v>
      </c>
      <c r="F4967">
        <v>69.27</v>
      </c>
      <c r="G4967">
        <v>20.2874443819208</v>
      </c>
      <c r="H4967">
        <v>-3.8239745025167502</v>
      </c>
      <c r="I4967">
        <v>-15.0399195710415</v>
      </c>
      <c r="J4967">
        <v>-1.3127481624906101</v>
      </c>
      <c r="K4967">
        <v>71.166649929076598</v>
      </c>
      <c r="L4967">
        <v>65.646840127343594</v>
      </c>
      <c r="N4967">
        <v>3.52427436934529</v>
      </c>
      <c r="O4967">
        <v>19.676627688754099</v>
      </c>
      <c r="P4967">
        <v>53.933333333333302</v>
      </c>
    </row>
    <row r="4968" spans="1:16" hidden="1" x14ac:dyDescent="0.3">
      <c r="A4968" t="s">
        <v>10166</v>
      </c>
      <c r="B4968" t="s">
        <v>10167</v>
      </c>
      <c r="C4968" t="str">
        <f>IFERROR(VLOOKUP(Table1[[#This Row],[Ticker]],[1]!Table2[[Symbol]:[Industry]],2,FALSE),"-")</f>
        <v>-</v>
      </c>
      <c r="D4968" t="s">
        <v>741</v>
      </c>
      <c r="F4968">
        <v>26</v>
      </c>
      <c r="G4968">
        <v>-18.4893122789241</v>
      </c>
      <c r="H4968">
        <v>-0.45927597213334398</v>
      </c>
      <c r="I4968">
        <v>-2.9923956980679698</v>
      </c>
      <c r="J4968">
        <v>-0.46839132288096802</v>
      </c>
      <c r="K4968">
        <v>25.657134628741101</v>
      </c>
      <c r="L4968">
        <v>24.672095011293599</v>
      </c>
      <c r="N4968">
        <v>0.70300080122335895</v>
      </c>
      <c r="O4968">
        <v>19.230769230769202</v>
      </c>
      <c r="P4968">
        <v>19.5402298850574</v>
      </c>
    </row>
    <row r="4969" spans="1:16" hidden="1" x14ac:dyDescent="0.3">
      <c r="A4969" t="s">
        <v>10168</v>
      </c>
      <c r="B4969" t="s">
        <v>10169</v>
      </c>
      <c r="C4969" t="str">
        <f>IFERROR(VLOOKUP(Table1[[#This Row],[Ticker]],[1]!Table2[[Symbol]:[Industry]],2,FALSE),"-")</f>
        <v>-</v>
      </c>
      <c r="D4969" t="s">
        <v>741</v>
      </c>
      <c r="F4969">
        <v>83.31</v>
      </c>
      <c r="G4969">
        <v>-2.3648360325946398</v>
      </c>
      <c r="H4969">
        <v>1.72976863655286</v>
      </c>
      <c r="I4969">
        <v>0.11500117248679199</v>
      </c>
      <c r="J4969">
        <v>0.95521720547475197</v>
      </c>
      <c r="K4969">
        <v>80.957525819794</v>
      </c>
      <c r="L4969">
        <v>75.239046130336206</v>
      </c>
      <c r="N4969">
        <v>0.35791464787709198</v>
      </c>
      <c r="O4969">
        <v>4.8373544592485898</v>
      </c>
      <c r="P4969">
        <v>31.965784888325601</v>
      </c>
    </row>
    <row r="4970" spans="1:16" hidden="1" x14ac:dyDescent="0.3">
      <c r="A4970" t="s">
        <v>10170</v>
      </c>
      <c r="B4970" t="s">
        <v>10171</v>
      </c>
      <c r="C4970" t="str">
        <f>IFERROR(VLOOKUP(Table1[[#This Row],[Ticker]],[1]!Table2[[Symbol]:[Industry]],2,FALSE),"-")</f>
        <v>-</v>
      </c>
      <c r="D4970" t="s">
        <v>741</v>
      </c>
      <c r="F4970">
        <v>23.3</v>
      </c>
      <c r="G4970">
        <v>15.8849922382553</v>
      </c>
      <c r="H4970">
        <v>3.8127097917287198</v>
      </c>
      <c r="I4970">
        <v>10.9449370405582</v>
      </c>
      <c r="J4970">
        <v>0.28766284759781502</v>
      </c>
      <c r="K4970">
        <v>22.1053307167372</v>
      </c>
      <c r="L4970">
        <v>19.790952340907499</v>
      </c>
      <c r="N4970">
        <v>1.2970448833413899</v>
      </c>
      <c r="O4970">
        <v>4.1630901287553499</v>
      </c>
      <c r="P4970">
        <v>46.072346561344098</v>
      </c>
    </row>
    <row r="4971" spans="1:16" hidden="1" x14ac:dyDescent="0.3">
      <c r="A4971" t="s">
        <v>10172</v>
      </c>
      <c r="B4971" t="s">
        <v>10173</v>
      </c>
      <c r="C4971" t="str">
        <f>IFERROR(VLOOKUP(Table1[[#This Row],[Ticker]],[1]!Table2[[Symbol]:[Industry]],2,FALSE),"-")</f>
        <v>-</v>
      </c>
      <c r="D4971" t="s">
        <v>1348</v>
      </c>
      <c r="F4971">
        <v>999.99</v>
      </c>
      <c r="G4971">
        <v>-29.035529945999102</v>
      </c>
      <c r="H4971">
        <v>-1.94597393770455</v>
      </c>
      <c r="I4971">
        <v>-12.4660799085942</v>
      </c>
      <c r="J4971">
        <v>-0.58417673391918201</v>
      </c>
      <c r="K4971">
        <v>999.99954962273705</v>
      </c>
      <c r="L4971">
        <v>1000.02365749967</v>
      </c>
      <c r="N4971">
        <v>1.0584091228711401</v>
      </c>
      <c r="O4971">
        <v>2.0010200102000999</v>
      </c>
      <c r="P4971">
        <v>2.03979591836733</v>
      </c>
    </row>
    <row r="4972" spans="1:16" hidden="1" x14ac:dyDescent="0.3">
      <c r="A4972" t="s">
        <v>10174</v>
      </c>
      <c r="B4972" t="s">
        <v>10175</v>
      </c>
      <c r="C4972" t="str">
        <f>IFERROR(VLOOKUP(Table1[[#This Row],[Ticker]],[1]!Table2[[Symbol]:[Industry]],2,FALSE),"-")</f>
        <v>-</v>
      </c>
      <c r="D4972" t="s">
        <v>1054</v>
      </c>
      <c r="F4972">
        <v>220.22</v>
      </c>
      <c r="G4972">
        <v>-29.033529965998898</v>
      </c>
      <c r="I4972">
        <v>-12.4660799085942</v>
      </c>
      <c r="O4972">
        <v>0</v>
      </c>
      <c r="P4972">
        <v>0</v>
      </c>
    </row>
    <row r="4973" spans="1:16" hidden="1" x14ac:dyDescent="0.3">
      <c r="A4973" t="s">
        <v>10176</v>
      </c>
      <c r="B4973" t="s">
        <v>10177</v>
      </c>
      <c r="C4973" t="str">
        <f>IFERROR(VLOOKUP(Table1[[#This Row],[Ticker]],[1]!Table2[[Symbol]:[Industry]],2,FALSE),"-")</f>
        <v>-</v>
      </c>
      <c r="D4973" t="s">
        <v>741</v>
      </c>
      <c r="F4973">
        <v>219.7</v>
      </c>
      <c r="G4973">
        <v>16.4727949561813</v>
      </c>
      <c r="H4973">
        <v>2.94335543130767</v>
      </c>
      <c r="I4973">
        <v>8.3677117534890808</v>
      </c>
      <c r="J4973">
        <v>0.44314268969097698</v>
      </c>
      <c r="K4973">
        <v>212.651980821298</v>
      </c>
      <c r="L4973">
        <v>188.918798485721</v>
      </c>
      <c r="N4973">
        <v>1.6165755959581001</v>
      </c>
      <c r="O4973">
        <v>3.1406463359125998</v>
      </c>
      <c r="P4973">
        <v>55.188246097337</v>
      </c>
    </row>
    <row r="4974" spans="1:16" hidden="1" x14ac:dyDescent="0.3">
      <c r="A4974" t="s">
        <v>10178</v>
      </c>
      <c r="B4974" t="s">
        <v>10179</v>
      </c>
      <c r="C4974" t="str">
        <f>IFERROR(VLOOKUP(Table1[[#This Row],[Ticker]],[1]!Table2[[Symbol]:[Industry]],2,FALSE),"-")</f>
        <v>-</v>
      </c>
      <c r="D4974" t="s">
        <v>741</v>
      </c>
      <c r="F4974">
        <v>255.42</v>
      </c>
      <c r="G4974">
        <v>-1.8829923315903401</v>
      </c>
      <c r="H4974">
        <v>1.6177541449609101</v>
      </c>
      <c r="I4974">
        <v>1.6167286134477801</v>
      </c>
      <c r="J4974">
        <v>0.15981788399208999</v>
      </c>
      <c r="K4974">
        <v>247.42956943514</v>
      </c>
      <c r="L4974">
        <v>227.890109078432</v>
      </c>
      <c r="N4974">
        <v>0.56034666224734198</v>
      </c>
      <c r="O4974">
        <v>9.9835564951844091</v>
      </c>
      <c r="P4974">
        <v>35.142857142857103</v>
      </c>
    </row>
    <row r="4975" spans="1:16" hidden="1" x14ac:dyDescent="0.3">
      <c r="A4975" t="s">
        <v>10180</v>
      </c>
      <c r="B4975" t="s">
        <v>10181</v>
      </c>
      <c r="C4975" t="str">
        <f>IFERROR(VLOOKUP(Table1[[#This Row],[Ticker]],[1]!Table2[[Symbol]:[Industry]],2,FALSE),"-")</f>
        <v>-</v>
      </c>
      <c r="D4975" t="s">
        <v>741</v>
      </c>
      <c r="F4975">
        <v>23.83</v>
      </c>
      <c r="G4975">
        <v>7.5280746185282696</v>
      </c>
      <c r="H4975">
        <v>0.80434836569037105</v>
      </c>
      <c r="I4975">
        <v>4.5196834689216399</v>
      </c>
      <c r="J4975">
        <v>-7.9763114751460196E-2</v>
      </c>
      <c r="K4975">
        <v>23.144274229922001</v>
      </c>
      <c r="L4975">
        <v>20.8818025636572</v>
      </c>
      <c r="N4975">
        <v>0.522961946168224</v>
      </c>
      <c r="O4975">
        <v>2.81158203944609</v>
      </c>
      <c r="P4975">
        <v>46.1963190184048</v>
      </c>
    </row>
    <row r="4976" spans="1:16" hidden="1" x14ac:dyDescent="0.3">
      <c r="A4976" t="s">
        <v>10182</v>
      </c>
      <c r="B4976" t="s">
        <v>10183</v>
      </c>
      <c r="C4976" t="str">
        <f>IFERROR(VLOOKUP(Table1[[#This Row],[Ticker]],[1]!Table2[[Symbol]:[Industry]],2,FALSE),"-")</f>
        <v>-</v>
      </c>
      <c r="D4976" t="s">
        <v>741</v>
      </c>
      <c r="F4976">
        <v>83.3</v>
      </c>
      <c r="G4976">
        <v>-3.4493297549330499</v>
      </c>
      <c r="H4976">
        <v>1.8304235778233899</v>
      </c>
      <c r="I4976">
        <v>0.25381183700785898</v>
      </c>
      <c r="J4976">
        <v>0.92250613363854395</v>
      </c>
      <c r="K4976">
        <v>80.850582619783196</v>
      </c>
      <c r="L4976">
        <v>74.9632475600242</v>
      </c>
      <c r="N4976">
        <v>0.94612929422560899</v>
      </c>
      <c r="O4976">
        <v>1.6926770708283101</v>
      </c>
      <c r="P4976">
        <v>33.772281997751698</v>
      </c>
    </row>
    <row r="4977" spans="1:16" hidden="1" x14ac:dyDescent="0.3">
      <c r="A4977" t="s">
        <v>10184</v>
      </c>
      <c r="B4977" t="s">
        <v>10185</v>
      </c>
      <c r="C4977" t="str">
        <f>IFERROR(VLOOKUP(Table1[[#This Row],[Ticker]],[1]!Table2[[Symbol]:[Industry]],2,FALSE),"-")</f>
        <v>-</v>
      </c>
      <c r="F4977">
        <v>110</v>
      </c>
      <c r="G4977">
        <v>-21.190392711096901</v>
      </c>
      <c r="H4977">
        <v>6.1621341704035402</v>
      </c>
      <c r="I4977">
        <v>-4.3579718004861796</v>
      </c>
      <c r="J4977">
        <v>7.52393137418892</v>
      </c>
      <c r="K4977">
        <v>102.38438778166601</v>
      </c>
      <c r="N4977">
        <v>4.7272727272727204</v>
      </c>
      <c r="O4977">
        <v>0</v>
      </c>
      <c r="P4977">
        <v>8.1081081081081106</v>
      </c>
    </row>
    <row r="4978" spans="1:16" hidden="1" x14ac:dyDescent="0.3">
      <c r="A4978" t="s">
        <v>10186</v>
      </c>
      <c r="B4978" t="s">
        <v>10187</v>
      </c>
      <c r="C4978" t="str">
        <f>IFERROR(VLOOKUP(Table1[[#This Row],[Ticker]],[1]!Table2[[Symbol]:[Industry]],2,FALSE),"-")</f>
        <v>-</v>
      </c>
      <c r="D4978" t="s">
        <v>741</v>
      </c>
      <c r="F4978">
        <v>29.32</v>
      </c>
      <c r="G4978">
        <v>46.430264169249398</v>
      </c>
      <c r="H4978">
        <v>3.8349955416491102</v>
      </c>
      <c r="I4978">
        <v>11.142689062737899</v>
      </c>
      <c r="J4978">
        <v>-0.31188265631536299</v>
      </c>
      <c r="K4978">
        <v>28.287373939363999</v>
      </c>
      <c r="L4978">
        <v>24.208157557296801</v>
      </c>
      <c r="N4978">
        <v>0.93619439693547502</v>
      </c>
      <c r="O4978">
        <v>2.6261937244201801</v>
      </c>
      <c r="P4978">
        <v>77.053140096618307</v>
      </c>
    </row>
    <row r="4979" spans="1:16" hidden="1" x14ac:dyDescent="0.3">
      <c r="A4979" t="s">
        <v>10188</v>
      </c>
      <c r="B4979" t="s">
        <v>10189</v>
      </c>
      <c r="C4979" t="str">
        <f>IFERROR(VLOOKUP(Table1[[#This Row],[Ticker]],[1]!Table2[[Symbol]:[Industry]],2,FALSE),"-")</f>
        <v>-</v>
      </c>
      <c r="D4979" t="s">
        <v>741</v>
      </c>
      <c r="F4979">
        <v>43.23</v>
      </c>
      <c r="G4979">
        <v>11.1415673102656</v>
      </c>
      <c r="H4979">
        <v>6.3684629481609001</v>
      </c>
      <c r="I4979">
        <v>1.2970779861425401</v>
      </c>
      <c r="J4979">
        <v>0.42616161194547802</v>
      </c>
      <c r="K4979">
        <v>40.360684945231696</v>
      </c>
      <c r="L4979">
        <v>36.714348883305703</v>
      </c>
      <c r="N4979">
        <v>0.45978500766290997</v>
      </c>
      <c r="O4979">
        <v>5.2509831135785401</v>
      </c>
      <c r="P4979">
        <v>42.203947368420998</v>
      </c>
    </row>
    <row r="4980" spans="1:16" hidden="1" x14ac:dyDescent="0.3">
      <c r="A4980" t="s">
        <v>10190</v>
      </c>
      <c r="B4980" t="s">
        <v>10191</v>
      </c>
      <c r="C4980" t="str">
        <f>IFERROR(VLOOKUP(Table1[[#This Row],[Ticker]],[1]!Table2[[Symbol]:[Industry]],2,FALSE),"-")</f>
        <v>-</v>
      </c>
      <c r="D4980" t="s">
        <v>1348</v>
      </c>
      <c r="F4980">
        <v>1000.01</v>
      </c>
      <c r="G4980">
        <v>-29.031529945998699</v>
      </c>
      <c r="H4980">
        <v>-1.94597393770455</v>
      </c>
      <c r="I4980">
        <v>-12.4660799085942</v>
      </c>
      <c r="J4980">
        <v>-0.58417673391918201</v>
      </c>
      <c r="K4980">
        <v>999.99759815118102</v>
      </c>
      <c r="L4980">
        <v>999.99735883638402</v>
      </c>
      <c r="N4980">
        <v>0.87652889064086303</v>
      </c>
      <c r="O4980">
        <v>0</v>
      </c>
      <c r="P4980">
        <v>0.50351758793969403</v>
      </c>
    </row>
    <row r="4981" spans="1:16" hidden="1" x14ac:dyDescent="0.3">
      <c r="A4981" t="s">
        <v>10192</v>
      </c>
      <c r="B4981" t="s">
        <v>10193</v>
      </c>
      <c r="C4981" t="str">
        <f>IFERROR(VLOOKUP(Table1[[#This Row],[Ticker]],[1]!Table2[[Symbol]:[Industry]],2,FALSE),"-")</f>
        <v>-</v>
      </c>
      <c r="D4981" t="s">
        <v>1670</v>
      </c>
      <c r="F4981">
        <v>72.349999999999994</v>
      </c>
      <c r="G4981">
        <v>-17.725837658306599</v>
      </c>
      <c r="H4981">
        <v>7.3524669537784207E-2</v>
      </c>
      <c r="I4981">
        <v>-1.0727003858845201</v>
      </c>
      <c r="J4981">
        <v>-0.99206252589742405</v>
      </c>
      <c r="K4981">
        <v>72.774015233718202</v>
      </c>
      <c r="L4981">
        <v>69.175150124998495</v>
      </c>
      <c r="N4981">
        <v>1.3122461122814899</v>
      </c>
      <c r="O4981">
        <v>6.2197650310988202</v>
      </c>
      <c r="P4981">
        <v>36.2523540489642</v>
      </c>
    </row>
    <row r="4982" spans="1:16" hidden="1" x14ac:dyDescent="0.3">
      <c r="A4982" t="s">
        <v>10194</v>
      </c>
      <c r="B4982" t="s">
        <v>10195</v>
      </c>
      <c r="C4982" t="str">
        <f>IFERROR(VLOOKUP(Table1[[#This Row],[Ticker]],[1]!Table2[[Symbol]:[Industry]],2,FALSE),"-")</f>
        <v>-</v>
      </c>
      <c r="D4982" t="s">
        <v>741</v>
      </c>
      <c r="F4982">
        <v>83.14</v>
      </c>
      <c r="G4982">
        <v>-21.269434048954199</v>
      </c>
      <c r="H4982">
        <v>3.6622883416277299</v>
      </c>
      <c r="I4982">
        <v>2.0676024167948701</v>
      </c>
      <c r="J4982">
        <v>0.49628303619575698</v>
      </c>
      <c r="K4982">
        <v>86.535271250726296</v>
      </c>
      <c r="N4982">
        <v>0.95916393610154904</v>
      </c>
      <c r="O4982">
        <v>17.837382727928699</v>
      </c>
      <c r="P4982">
        <v>17.5788431622118</v>
      </c>
    </row>
    <row r="4983" spans="1:16" hidden="1" x14ac:dyDescent="0.3">
      <c r="A4983" t="s">
        <v>10196</v>
      </c>
      <c r="B4983" t="s">
        <v>10197</v>
      </c>
      <c r="C4983" t="str">
        <f>IFERROR(VLOOKUP(Table1[[#This Row],[Ticker]],[1]!Table2[[Symbol]:[Industry]],2,FALSE),"-")</f>
        <v>-</v>
      </c>
      <c r="D4983" t="s">
        <v>1670</v>
      </c>
      <c r="F4983">
        <v>70.05</v>
      </c>
      <c r="G4983">
        <v>-15.958469433311199</v>
      </c>
      <c r="H4983">
        <v>-2.7228100958966399</v>
      </c>
      <c r="I4983">
        <v>-1.45181683410935</v>
      </c>
      <c r="J4983">
        <v>-1.9876855058489999</v>
      </c>
      <c r="K4983">
        <v>70.419397884938803</v>
      </c>
      <c r="N4983">
        <v>0.33771888674413397</v>
      </c>
      <c r="O4983">
        <v>7.9229122055674397</v>
      </c>
      <c r="P4983">
        <v>29.7222222222222</v>
      </c>
    </row>
    <row r="4984" spans="1:16" hidden="1" x14ac:dyDescent="0.3">
      <c r="A4984" t="s">
        <v>10198</v>
      </c>
      <c r="B4984" t="s">
        <v>10199</v>
      </c>
      <c r="C4984" t="str">
        <f>IFERROR(VLOOKUP(Table1[[#This Row],[Ticker]],[1]!Table2[[Symbol]:[Industry]],2,FALSE),"-")</f>
        <v>-</v>
      </c>
      <c r="D4984" t="s">
        <v>215</v>
      </c>
      <c r="F4984">
        <v>108</v>
      </c>
      <c r="G4984">
        <v>-21.033529965998898</v>
      </c>
      <c r="H4984">
        <v>-1.94597393770455</v>
      </c>
      <c r="I4984">
        <v>-6.0935791698963699</v>
      </c>
      <c r="N4984">
        <v>0.4</v>
      </c>
      <c r="O4984">
        <v>0</v>
      </c>
      <c r="P4984">
        <v>8</v>
      </c>
    </row>
    <row r="4985" spans="1:16" hidden="1" x14ac:dyDescent="0.3">
      <c r="A4985" t="s">
        <v>10200</v>
      </c>
      <c r="B4985" t="s">
        <v>10201</v>
      </c>
      <c r="C4985" t="str">
        <f>IFERROR(VLOOKUP(Table1[[#This Row],[Ticker]],[1]!Table2[[Symbol]:[Industry]],2,FALSE),"-")</f>
        <v>-</v>
      </c>
      <c r="D4985" t="s">
        <v>1670</v>
      </c>
      <c r="F4985">
        <v>7.03</v>
      </c>
      <c r="G4985">
        <v>-30.0194454589566</v>
      </c>
      <c r="H4985">
        <v>-1.23372322545383</v>
      </c>
      <c r="I4985">
        <v>-1.2319026934044099</v>
      </c>
      <c r="J4985">
        <v>-1.2864239249304099</v>
      </c>
      <c r="K4985">
        <v>7.0596535636565498</v>
      </c>
      <c r="N4985">
        <v>0.74898554413403595</v>
      </c>
      <c r="O4985">
        <v>20.910384068278798</v>
      </c>
      <c r="P4985">
        <v>17.1666666666666</v>
      </c>
    </row>
    <row r="4986" spans="1:16" hidden="1" x14ac:dyDescent="0.3">
      <c r="A4986" t="s">
        <v>10202</v>
      </c>
      <c r="B4986" t="s">
        <v>10203</v>
      </c>
      <c r="C4986" t="str">
        <f>IFERROR(VLOOKUP(Table1[[#This Row],[Ticker]],[1]!Table2[[Symbol]:[Industry]],2,FALSE),"-")</f>
        <v>-</v>
      </c>
      <c r="D4986" t="s">
        <v>741</v>
      </c>
      <c r="F4986">
        <v>8.0399999999999991</v>
      </c>
      <c r="G4986">
        <v>-29.528579470949399</v>
      </c>
      <c r="H4986">
        <v>-2.6759009450038298</v>
      </c>
      <c r="I4986">
        <v>1.4149399214340299</v>
      </c>
      <c r="J4986">
        <v>-4.5841767339191799</v>
      </c>
      <c r="K4986">
        <v>8.3773203898569797</v>
      </c>
      <c r="N4986">
        <v>0.68158948402957298</v>
      </c>
      <c r="O4986">
        <v>28.358208955223802</v>
      </c>
      <c r="P4986">
        <v>19.287833827893099</v>
      </c>
    </row>
    <row r="4987" spans="1:16" hidden="1" x14ac:dyDescent="0.3">
      <c r="A4987" t="s">
        <v>10204</v>
      </c>
      <c r="B4987" t="s">
        <v>10205</v>
      </c>
      <c r="C4987" t="str">
        <f>IFERROR(VLOOKUP(Table1[[#This Row],[Ticker]],[1]!Table2[[Symbol]:[Industry]],2,FALSE),"-")</f>
        <v>-</v>
      </c>
      <c r="D4987" t="s">
        <v>1348</v>
      </c>
      <c r="F4987">
        <v>104.12</v>
      </c>
      <c r="G4987">
        <v>-25.142091131434899</v>
      </c>
      <c r="H4987">
        <v>-1.4730922546317899</v>
      </c>
      <c r="I4987">
        <v>-9.2952515296802893</v>
      </c>
      <c r="J4987">
        <v>-0.47840750314995101</v>
      </c>
      <c r="K4987">
        <v>103.51042847660899</v>
      </c>
      <c r="N4987">
        <v>1.08870975447056</v>
      </c>
      <c r="O4987">
        <v>3.0061467537456599</v>
      </c>
      <c r="P4987">
        <v>5.8668022369089998</v>
      </c>
    </row>
    <row r="4988" spans="1:16" hidden="1" x14ac:dyDescent="0.3">
      <c r="A4988" t="s">
        <v>10206</v>
      </c>
      <c r="B4988" t="s">
        <v>10207</v>
      </c>
      <c r="C4988" t="str">
        <f>IFERROR(VLOOKUP(Table1[[#This Row],[Ticker]],[1]!Table2[[Symbol]:[Industry]],2,FALSE),"-")</f>
        <v>-</v>
      </c>
      <c r="D4988" t="s">
        <v>741</v>
      </c>
      <c r="F4988">
        <v>51.65</v>
      </c>
      <c r="G4988">
        <v>-15.840455234462601</v>
      </c>
      <c r="H4988">
        <v>-0.25171882572793303</v>
      </c>
      <c r="I4988">
        <v>-3.2232711099479299</v>
      </c>
      <c r="J4988">
        <v>0.55856973131420196</v>
      </c>
      <c r="K4988">
        <v>51.236038276495997</v>
      </c>
      <c r="N4988">
        <v>9.7074870176822398E-2</v>
      </c>
      <c r="O4988">
        <v>20.2904162633107</v>
      </c>
      <c r="P4988">
        <v>24.427848711153899</v>
      </c>
    </row>
    <row r="4989" spans="1:16" hidden="1" x14ac:dyDescent="0.3">
      <c r="A4989" t="s">
        <v>10208</v>
      </c>
      <c r="B4989" t="s">
        <v>10209</v>
      </c>
      <c r="C4989" t="str">
        <f>IFERROR(VLOOKUP(Table1[[#This Row],[Ticker]],[1]!Table2[[Symbol]:[Industry]],2,FALSE),"-")</f>
        <v>-</v>
      </c>
      <c r="D4989" t="s">
        <v>741</v>
      </c>
      <c r="F4989">
        <v>253.33</v>
      </c>
      <c r="G4989">
        <v>-12.6402379834581</v>
      </c>
      <c r="H4989">
        <v>1.95586655309298</v>
      </c>
      <c r="I4989">
        <v>1.1246294448269201</v>
      </c>
      <c r="J4989">
        <v>-3.7988180131484903E-2</v>
      </c>
      <c r="K4989">
        <v>246.093333876142</v>
      </c>
      <c r="N4989">
        <v>0.85811902673253604</v>
      </c>
      <c r="O4989">
        <v>1.5039671574625899</v>
      </c>
      <c r="P4989">
        <v>17.8059895833333</v>
      </c>
    </row>
    <row r="4990" spans="1:16" hidden="1" x14ac:dyDescent="0.3">
      <c r="A4990" t="s">
        <v>10210</v>
      </c>
      <c r="B4990" t="s">
        <v>10211</v>
      </c>
      <c r="C4990" t="str">
        <f>IFERROR(VLOOKUP(Table1[[#This Row],[Ticker]],[1]!Table2[[Symbol]:[Industry]],2,FALSE),"-")</f>
        <v>-</v>
      </c>
      <c r="D4990" t="s">
        <v>741</v>
      </c>
      <c r="F4990">
        <v>428.61</v>
      </c>
      <c r="G4990">
        <v>-11.3255685236569</v>
      </c>
      <c r="H4990">
        <v>6.5555396848988803</v>
      </c>
      <c r="I4990">
        <v>2.4735821992094098</v>
      </c>
      <c r="J4990">
        <v>1.33525454570167</v>
      </c>
      <c r="K4990">
        <v>400.728835474275</v>
      </c>
      <c r="N4990">
        <v>0.44676463952737899</v>
      </c>
      <c r="O4990">
        <v>3.9873078089638501</v>
      </c>
      <c r="P4990">
        <v>33.241109176821602</v>
      </c>
    </row>
    <row r="4991" spans="1:16" hidden="1" x14ac:dyDescent="0.3">
      <c r="A4991" t="s">
        <v>10212</v>
      </c>
      <c r="B4991" t="s">
        <v>10213</v>
      </c>
      <c r="C4991" t="str">
        <f>IFERROR(VLOOKUP(Table1[[#This Row],[Ticker]],[1]!Table2[[Symbol]:[Industry]],2,FALSE),"-")</f>
        <v>-</v>
      </c>
      <c r="D4991" t="s">
        <v>1348</v>
      </c>
      <c r="F4991">
        <v>24.07</v>
      </c>
      <c r="G4991">
        <v>-40.3452469888434</v>
      </c>
      <c r="H4991">
        <v>-0.89687616179184404</v>
      </c>
      <c r="I4991">
        <v>-7.0807909418692399</v>
      </c>
      <c r="J4991">
        <v>0.549800586534407</v>
      </c>
      <c r="K4991">
        <v>23.7693883283786</v>
      </c>
      <c r="N4991">
        <v>3.8383480752285402</v>
      </c>
      <c r="O4991">
        <v>13.419194017449099</v>
      </c>
      <c r="P4991">
        <v>11.4351851851851</v>
      </c>
    </row>
    <row r="4992" spans="1:16" hidden="1" x14ac:dyDescent="0.3">
      <c r="A4992" t="s">
        <v>10214</v>
      </c>
      <c r="B4992" t="s">
        <v>10215</v>
      </c>
      <c r="C4992" t="str">
        <f>IFERROR(VLOOKUP(Table1[[#This Row],[Ticker]],[1]!Table2[[Symbol]:[Industry]],2,FALSE),"-")</f>
        <v>-</v>
      </c>
      <c r="D4992" t="s">
        <v>1348</v>
      </c>
      <c r="F4992">
        <v>57.57</v>
      </c>
      <c r="G4992">
        <v>-37.492744467509503</v>
      </c>
      <c r="H4992">
        <v>-1.42195647045565</v>
      </c>
      <c r="I4992">
        <v>-9.1088088134416907</v>
      </c>
      <c r="J4992">
        <v>-0.75763727164685102</v>
      </c>
      <c r="K4992">
        <v>57.388378340408998</v>
      </c>
      <c r="N4992">
        <v>0.16506550218340599</v>
      </c>
      <c r="O4992">
        <v>14.8862254646517</v>
      </c>
      <c r="P4992">
        <v>8.2142857142856993</v>
      </c>
    </row>
    <row r="4993" spans="1:16" hidden="1" x14ac:dyDescent="0.3">
      <c r="A4993" t="s">
        <v>10216</v>
      </c>
      <c r="B4993" t="s">
        <v>10217</v>
      </c>
      <c r="C4993" t="str">
        <f>IFERROR(VLOOKUP(Table1[[#This Row],[Ticker]],[1]!Table2[[Symbol]:[Industry]],2,FALSE),"-")</f>
        <v>-</v>
      </c>
      <c r="D4993" t="s">
        <v>741</v>
      </c>
      <c r="F4993">
        <v>69.349999999999994</v>
      </c>
      <c r="G4993">
        <v>-25.8955168785509</v>
      </c>
      <c r="H4993">
        <v>-2.7496964419346801</v>
      </c>
      <c r="I4993">
        <v>-15.132746575260899</v>
      </c>
      <c r="J4993">
        <v>-1.3319193975760599</v>
      </c>
      <c r="K4993">
        <v>71.457967445529405</v>
      </c>
      <c r="N4993">
        <v>0.60175698872399497</v>
      </c>
      <c r="O4993">
        <v>17.7361211247296</v>
      </c>
      <c r="P4993">
        <v>6.0397553516819302</v>
      </c>
    </row>
    <row r="4994" spans="1:16" hidden="1" x14ac:dyDescent="0.3">
      <c r="A4994" t="s">
        <v>10218</v>
      </c>
      <c r="B4994" t="s">
        <v>10219</v>
      </c>
      <c r="C4994" t="str">
        <f>IFERROR(VLOOKUP(Table1[[#This Row],[Ticker]],[1]!Table2[[Symbol]:[Industry]],2,FALSE),"-")</f>
        <v>-</v>
      </c>
      <c r="D4994" t="s">
        <v>741</v>
      </c>
      <c r="F4994">
        <v>146.24</v>
      </c>
      <c r="G4994">
        <v>-4.5315718525986197</v>
      </c>
      <c r="H4994">
        <v>2.9824261495237598</v>
      </c>
      <c r="I4994">
        <v>10.404025955966199</v>
      </c>
      <c r="J4994">
        <v>0.359879210136758</v>
      </c>
      <c r="K4994">
        <v>136.436030720839</v>
      </c>
      <c r="N4994">
        <v>1.55483934242164</v>
      </c>
      <c r="O4994">
        <v>1.5590809628008799</v>
      </c>
      <c r="P4994">
        <v>27.2758920800696</v>
      </c>
    </row>
    <row r="4995" spans="1:16" hidden="1" x14ac:dyDescent="0.3">
      <c r="A4995" t="s">
        <v>10220</v>
      </c>
      <c r="B4995" t="s">
        <v>10221</v>
      </c>
      <c r="C4995" t="str">
        <f>IFERROR(VLOOKUP(Table1[[#This Row],[Ticker]],[1]!Table2[[Symbol]:[Industry]],2,FALSE),"-")</f>
        <v>-</v>
      </c>
      <c r="F4995">
        <v>1839</v>
      </c>
      <c r="G4995">
        <v>110.388420300893</v>
      </c>
      <c r="H4995">
        <v>57.503770903653297</v>
      </c>
      <c r="I4995">
        <v>73.282114627035199</v>
      </c>
      <c r="J4995">
        <v>0.484680151769386</v>
      </c>
      <c r="K4995">
        <v>1420.0254606528299</v>
      </c>
      <c r="N4995">
        <v>1.0994412480415101</v>
      </c>
      <c r="O4995">
        <v>0.32626427406199299</v>
      </c>
      <c r="P4995">
        <v>147.51009421265101</v>
      </c>
    </row>
    <row r="4996" spans="1:16" hidden="1" x14ac:dyDescent="0.3">
      <c r="A4996" t="s">
        <v>10222</v>
      </c>
      <c r="B4996" t="s">
        <v>10223</v>
      </c>
      <c r="C4996" t="str">
        <f>IFERROR(VLOOKUP(Table1[[#This Row],[Ticker]],[1]!Table2[[Symbol]:[Industry]],2,FALSE),"-")</f>
        <v>-</v>
      </c>
      <c r="D4996" t="s">
        <v>410</v>
      </c>
      <c r="F4996">
        <v>103</v>
      </c>
      <c r="G4996">
        <v>-29.995068427537401</v>
      </c>
      <c r="H4996">
        <v>3.4224082097420401E-2</v>
      </c>
      <c r="I4996">
        <v>-11.9782750305455</v>
      </c>
      <c r="N4996">
        <v>0.81481481481481399</v>
      </c>
      <c r="O4996">
        <v>1.94174757281553</v>
      </c>
      <c r="P4996">
        <v>2.6407573492775298</v>
      </c>
    </row>
    <row r="4997" spans="1:16" hidden="1" x14ac:dyDescent="0.3">
      <c r="A4997" t="s">
        <v>10224</v>
      </c>
      <c r="B4997" t="s">
        <v>10225</v>
      </c>
      <c r="C4997" t="str">
        <f>IFERROR(VLOOKUP(Table1[[#This Row],[Ticker]],[1]!Table2[[Symbol]:[Industry]],2,FALSE),"-")</f>
        <v>-</v>
      </c>
      <c r="D4997" t="s">
        <v>741</v>
      </c>
      <c r="F4997">
        <v>58.72</v>
      </c>
      <c r="G4997">
        <v>-7.8614292643893702</v>
      </c>
      <c r="H4997">
        <v>3.4941669073658601</v>
      </c>
      <c r="I4997">
        <v>8.9565834495529302</v>
      </c>
      <c r="J4997">
        <v>1.0793778408559001</v>
      </c>
      <c r="K4997">
        <v>56.858254136104001</v>
      </c>
      <c r="N4997">
        <v>0.78203422900819597</v>
      </c>
      <c r="O4997">
        <v>1.9925068119891001</v>
      </c>
      <c r="P4997">
        <v>33.151927437641703</v>
      </c>
    </row>
    <row r="4998" spans="1:16" hidden="1" x14ac:dyDescent="0.3">
      <c r="A4998" t="s">
        <v>10226</v>
      </c>
      <c r="B4998" t="s">
        <v>10227</v>
      </c>
      <c r="C4998" t="str">
        <f>IFERROR(VLOOKUP(Table1[[#This Row],[Ticker]],[1]!Table2[[Symbol]:[Industry]],2,FALSE),"-")</f>
        <v>-</v>
      </c>
      <c r="F4998">
        <v>254.95</v>
      </c>
      <c r="G4998">
        <v>7.4858810112433503</v>
      </c>
      <c r="H4998">
        <v>12.8566576412428</v>
      </c>
      <c r="I4998">
        <v>25.344730902216501</v>
      </c>
      <c r="J4998">
        <v>-9.0151720111625</v>
      </c>
      <c r="K4998">
        <v>242.67827819784799</v>
      </c>
      <c r="N4998">
        <v>0.49842030314003899</v>
      </c>
      <c r="O4998">
        <v>27.279858795842301</v>
      </c>
      <c r="P4998">
        <v>124.922805469783</v>
      </c>
    </row>
    <row r="4999" spans="1:16" hidden="1" x14ac:dyDescent="0.3">
      <c r="A4999" t="s">
        <v>10228</v>
      </c>
      <c r="B4999" t="s">
        <v>10229</v>
      </c>
      <c r="C4999" t="str">
        <f>IFERROR(VLOOKUP(Table1[[#This Row],[Ticker]],[1]!Table2[[Symbol]:[Industry]],2,FALSE),"-")</f>
        <v>-</v>
      </c>
      <c r="D4999" t="s">
        <v>741</v>
      </c>
      <c r="F4999">
        <v>53.51</v>
      </c>
      <c r="G4999">
        <v>-9.6714956140025095</v>
      </c>
      <c r="H4999">
        <v>2.5304760428325999</v>
      </c>
      <c r="I4999">
        <v>6.1550683955511296</v>
      </c>
      <c r="J4999">
        <v>-0.99233999922530203</v>
      </c>
      <c r="K4999">
        <v>51.939041907890697</v>
      </c>
      <c r="N4999">
        <v>0.73686603826172703</v>
      </c>
      <c r="O4999">
        <v>3.2517286488506798</v>
      </c>
      <c r="P4999">
        <v>36.365953109072301</v>
      </c>
    </row>
    <row r="5000" spans="1:16" hidden="1" x14ac:dyDescent="0.3">
      <c r="A5000" t="s">
        <v>10230</v>
      </c>
      <c r="B5000" t="s">
        <v>10231</v>
      </c>
      <c r="C5000" t="str">
        <f>IFERROR(VLOOKUP(Table1[[#This Row],[Ticker]],[1]!Table2[[Symbol]:[Industry]],2,FALSE),"-")</f>
        <v>-</v>
      </c>
      <c r="D5000" t="s">
        <v>1670</v>
      </c>
      <c r="F5000">
        <v>11.38</v>
      </c>
      <c r="G5000">
        <v>-16.3602626392662</v>
      </c>
      <c r="H5000">
        <v>-0.35727137812821602</v>
      </c>
      <c r="I5000">
        <v>-1.44168966469184</v>
      </c>
      <c r="J5000">
        <v>-1.1027592749736299</v>
      </c>
      <c r="K5000">
        <v>11.4104490259037</v>
      </c>
      <c r="N5000">
        <v>0.765118489732036</v>
      </c>
      <c r="O5000">
        <v>12.302284710017499</v>
      </c>
      <c r="P5000">
        <v>13.8</v>
      </c>
    </row>
    <row r="5001" spans="1:16" hidden="1" x14ac:dyDescent="0.3">
      <c r="A5001" t="s">
        <v>10232</v>
      </c>
      <c r="B5001" t="s">
        <v>10233</v>
      </c>
      <c r="C5001" t="str">
        <f>IFERROR(VLOOKUP(Table1[[#This Row],[Ticker]],[1]!Table2[[Symbol]:[Industry]],2,FALSE),"-")</f>
        <v>-</v>
      </c>
      <c r="F5001">
        <v>34.090000000000003</v>
      </c>
      <c r="G5001">
        <v>-21.358229902827699</v>
      </c>
      <c r="H5001">
        <v>-11.6591093176743</v>
      </c>
      <c r="I5001">
        <v>-4.7907798454230797</v>
      </c>
      <c r="J5001">
        <v>-10.2973121138889</v>
      </c>
      <c r="K5001">
        <v>20.5514912344576</v>
      </c>
      <c r="N5001">
        <v>0.82270572438549805</v>
      </c>
      <c r="O5001">
        <v>10.765620416544399</v>
      </c>
      <c r="P5001">
        <v>119.369369369369</v>
      </c>
    </row>
    <row r="5002" spans="1:16" hidden="1" x14ac:dyDescent="0.3">
      <c r="A5002" t="s">
        <v>10234</v>
      </c>
      <c r="B5002" t="s">
        <v>10235</v>
      </c>
      <c r="C5002" t="str">
        <f>IFERROR(VLOOKUP(Table1[[#This Row],[Ticker]],[1]!Table2[[Symbol]:[Industry]],2,FALSE),"-")</f>
        <v>-</v>
      </c>
      <c r="F5002">
        <v>6.13</v>
      </c>
      <c r="G5002">
        <v>-30.9535299659989</v>
      </c>
      <c r="H5002">
        <v>-27.443486375515398</v>
      </c>
      <c r="I5002">
        <v>-14.386079908594199</v>
      </c>
      <c r="J5002">
        <v>-4.8972757754527203</v>
      </c>
      <c r="K5002">
        <v>5.2120247146914602</v>
      </c>
      <c r="N5002">
        <v>0.72422908859387702</v>
      </c>
      <c r="O5002">
        <v>53.181076672104403</v>
      </c>
      <c r="P5002">
        <v>82.985074626865597</v>
      </c>
    </row>
    <row r="5003" spans="1:16" hidden="1" x14ac:dyDescent="0.3">
      <c r="A5003" t="s">
        <v>10236</v>
      </c>
      <c r="B5003" t="s">
        <v>10237</v>
      </c>
      <c r="C5003" t="str">
        <f>IFERROR(VLOOKUP(Table1[[#This Row],[Ticker]],[1]!Table2[[Symbol]:[Industry]],2,FALSE),"-")</f>
        <v>-</v>
      </c>
      <c r="F5003">
        <v>14.69</v>
      </c>
      <c r="G5003">
        <v>-26.090292404681399</v>
      </c>
      <c r="H5003">
        <v>22.7314454171341</v>
      </c>
      <c r="I5003">
        <v>-9.5228423472768409</v>
      </c>
      <c r="J5003">
        <v>-3.9591767339191701</v>
      </c>
      <c r="K5003">
        <v>12.295754110585801</v>
      </c>
      <c r="N5003">
        <v>1.2515142847923599</v>
      </c>
      <c r="O5003">
        <v>15.044247787610599</v>
      </c>
      <c r="P5003">
        <v>157.719298245614</v>
      </c>
    </row>
    <row r="5004" spans="1:16" hidden="1" x14ac:dyDescent="0.3">
      <c r="A5004" t="s">
        <v>10238</v>
      </c>
      <c r="B5004" t="s">
        <v>10239</v>
      </c>
      <c r="C5004" t="str">
        <f>IFERROR(VLOOKUP(Table1[[#This Row],[Ticker]],[1]!Table2[[Symbol]:[Industry]],2,FALSE),"-")</f>
        <v>-</v>
      </c>
      <c r="D5004" t="s">
        <v>1054</v>
      </c>
      <c r="F5004">
        <v>109.61</v>
      </c>
      <c r="G5004">
        <v>-22.667688141641801</v>
      </c>
      <c r="H5004">
        <v>1.05872089797619</v>
      </c>
      <c r="I5004">
        <v>-6.1002380842371799</v>
      </c>
      <c r="J5004">
        <v>1.27283347963699</v>
      </c>
      <c r="K5004">
        <v>107.354424929247</v>
      </c>
      <c r="N5004">
        <v>0.65610657168639197</v>
      </c>
      <c r="O5004">
        <v>2.0892254356354298</v>
      </c>
      <c r="P5004">
        <v>8.4174085064292896</v>
      </c>
    </row>
    <row r="5005" spans="1:16" hidden="1" x14ac:dyDescent="0.3">
      <c r="A5005" t="s">
        <v>10240</v>
      </c>
      <c r="B5005" t="s">
        <v>10241</v>
      </c>
      <c r="C5005" t="str">
        <f>IFERROR(VLOOKUP(Table1[[#This Row],[Ticker]],[1]!Table2[[Symbol]:[Industry]],2,FALSE),"-")</f>
        <v>-</v>
      </c>
      <c r="D5005" t="s">
        <v>741</v>
      </c>
      <c r="F5005">
        <v>18.440000000000001</v>
      </c>
      <c r="G5005">
        <v>2.2120216354245401</v>
      </c>
      <c r="H5005">
        <v>6.8208291014538203</v>
      </c>
      <c r="I5005">
        <v>18.779471692829102</v>
      </c>
      <c r="J5005">
        <v>0.77747903950129704</v>
      </c>
      <c r="K5005">
        <v>17.566942665742701</v>
      </c>
      <c r="N5005">
        <v>3.2767321772154601</v>
      </c>
      <c r="O5005">
        <v>4.66377440347072</v>
      </c>
      <c r="P5005">
        <v>41.846153846153797</v>
      </c>
    </row>
    <row r="5006" spans="1:16" hidden="1" x14ac:dyDescent="0.3">
      <c r="A5006" t="s">
        <v>10242</v>
      </c>
      <c r="B5006" t="s">
        <v>10243</v>
      </c>
      <c r="C5006" t="str">
        <f>IFERROR(VLOOKUP(Table1[[#This Row],[Ticker]],[1]!Table2[[Symbol]:[Industry]],2,FALSE),"-")</f>
        <v>-</v>
      </c>
      <c r="D5006" t="s">
        <v>741</v>
      </c>
      <c r="F5006">
        <v>104.78</v>
      </c>
      <c r="G5006">
        <v>-7.50720196785465</v>
      </c>
      <c r="H5006">
        <v>1.26838220506807</v>
      </c>
      <c r="I5006">
        <v>9.0602480895499902</v>
      </c>
      <c r="J5006">
        <v>-0.64146143890293905</v>
      </c>
      <c r="K5006">
        <v>105.202485920444</v>
      </c>
      <c r="N5006">
        <v>1.0746875205630599</v>
      </c>
      <c r="O5006">
        <v>10.5077304829166</v>
      </c>
      <c r="P5006">
        <v>22.837045720984701</v>
      </c>
    </row>
    <row r="5007" spans="1:16" hidden="1" x14ac:dyDescent="0.3">
      <c r="A5007" t="s">
        <v>10244</v>
      </c>
      <c r="B5007" t="s">
        <v>10245</v>
      </c>
      <c r="C5007" t="str">
        <f>IFERROR(VLOOKUP(Table1[[#This Row],[Ticker]],[1]!Table2[[Symbol]:[Industry]],2,FALSE),"-")</f>
        <v>-</v>
      </c>
      <c r="D5007" t="s">
        <v>741</v>
      </c>
      <c r="F5007">
        <v>1028.72</v>
      </c>
      <c r="G5007">
        <v>-26.418068619365499</v>
      </c>
      <c r="H5007">
        <v>-1.4496960220718</v>
      </c>
      <c r="I5007">
        <v>-9.8506185619608697</v>
      </c>
      <c r="J5007">
        <v>-0.47031144531446201</v>
      </c>
      <c r="K5007">
        <v>1022.72072188254</v>
      </c>
      <c r="N5007">
        <v>0.907985072945521</v>
      </c>
      <c r="O5007">
        <v>18.564818415117799</v>
      </c>
      <c r="P5007">
        <v>8.3695892633286704</v>
      </c>
    </row>
    <row r="5008" spans="1:16" hidden="1" x14ac:dyDescent="0.3">
      <c r="A5008" t="s">
        <v>10246</v>
      </c>
      <c r="B5008" t="s">
        <v>10247</v>
      </c>
      <c r="C5008" t="str">
        <f>IFERROR(VLOOKUP(Table1[[#This Row],[Ticker]],[1]!Table2[[Symbol]:[Industry]],2,FALSE),"-")</f>
        <v>-</v>
      </c>
      <c r="D5008" t="s">
        <v>741</v>
      </c>
      <c r="F5008">
        <v>11.4</v>
      </c>
      <c r="G5008">
        <v>-25.491295633573799</v>
      </c>
      <c r="H5008">
        <v>-0.62205513805760104</v>
      </c>
      <c r="I5008">
        <v>-8.9238455761692101</v>
      </c>
      <c r="J5008">
        <v>-1.1902373399797901</v>
      </c>
      <c r="K5008">
        <v>11.172203346239</v>
      </c>
      <c r="N5008">
        <v>1.25024426804952</v>
      </c>
      <c r="O5008">
        <v>3.6842105263157698</v>
      </c>
      <c r="P5008">
        <v>23.110151187904901</v>
      </c>
    </row>
    <row r="5009" spans="1:16" hidden="1" x14ac:dyDescent="0.3">
      <c r="A5009" t="s">
        <v>10248</v>
      </c>
      <c r="B5009" t="s">
        <v>10249</v>
      </c>
      <c r="C5009" t="str">
        <f>IFERROR(VLOOKUP(Table1[[#This Row],[Ticker]],[1]!Table2[[Symbol]:[Industry]],2,FALSE),"-")</f>
        <v>-</v>
      </c>
      <c r="F5009">
        <v>13.45</v>
      </c>
      <c r="G5009">
        <v>79.170804399326101</v>
      </c>
      <c r="H5009">
        <v>-21.133473937704501</v>
      </c>
      <c r="I5009">
        <v>95.738254456730701</v>
      </c>
      <c r="J5009">
        <v>-8.8820490743447102</v>
      </c>
      <c r="K5009">
        <v>12.4616545405946</v>
      </c>
      <c r="N5009">
        <v>0.38953494881378598</v>
      </c>
      <c r="O5009">
        <v>27.063197026022301</v>
      </c>
      <c r="P5009">
        <v>142.34234234234199</v>
      </c>
    </row>
    <row r="5010" spans="1:16" hidden="1" x14ac:dyDescent="0.3">
      <c r="A5010" t="s">
        <v>10250</v>
      </c>
      <c r="B5010" t="s">
        <v>10251</v>
      </c>
      <c r="C5010" t="str">
        <f>IFERROR(VLOOKUP(Table1[[#This Row],[Ticker]],[1]!Table2[[Symbol]:[Industry]],2,FALSE),"-")</f>
        <v>-</v>
      </c>
      <c r="D5010" t="s">
        <v>741</v>
      </c>
      <c r="F5010">
        <v>54.6</v>
      </c>
      <c r="G5010">
        <v>-19.152266130217001</v>
      </c>
      <c r="H5010">
        <v>2.3638798690165199</v>
      </c>
      <c r="I5010">
        <v>-2.5848160728124299</v>
      </c>
      <c r="J5010">
        <v>-0.82023992621989406</v>
      </c>
      <c r="K5010">
        <v>53.296640469329297</v>
      </c>
      <c r="N5010">
        <v>0.70649598131341795</v>
      </c>
      <c r="O5010">
        <v>4.3956043956044004</v>
      </c>
      <c r="P5010">
        <v>19.999999999999901</v>
      </c>
    </row>
    <row r="5011" spans="1:16" hidden="1" x14ac:dyDescent="0.3">
      <c r="A5011" t="s">
        <v>10252</v>
      </c>
      <c r="B5011" t="s">
        <v>10253</v>
      </c>
      <c r="C5011" t="str">
        <f>IFERROR(VLOOKUP(Table1[[#This Row],[Ticker]],[1]!Table2[[Symbol]:[Industry]],2,FALSE),"-")</f>
        <v>-</v>
      </c>
      <c r="D5011" t="s">
        <v>535</v>
      </c>
      <c r="F5011">
        <v>2.1</v>
      </c>
      <c r="G5011">
        <v>-29.033529965998898</v>
      </c>
      <c r="H5011">
        <v>-1.94597393770455</v>
      </c>
      <c r="I5011">
        <v>-12.4660799085942</v>
      </c>
      <c r="J5011">
        <v>-0.58417673391918201</v>
      </c>
      <c r="K5011">
        <v>2.1</v>
      </c>
      <c r="O5011">
        <v>0</v>
      </c>
      <c r="P5011">
        <v>0</v>
      </c>
    </row>
    <row r="5012" spans="1:16" hidden="1" x14ac:dyDescent="0.3">
      <c r="A5012" t="s">
        <v>10254</v>
      </c>
      <c r="B5012" t="s">
        <v>10255</v>
      </c>
      <c r="C5012" t="str">
        <f>IFERROR(VLOOKUP(Table1[[#This Row],[Ticker]],[1]!Table2[[Symbol]:[Industry]],2,FALSE),"-")</f>
        <v>-</v>
      </c>
      <c r="D5012" t="s">
        <v>124</v>
      </c>
    </row>
    <row r="5013" spans="1:16" hidden="1" x14ac:dyDescent="0.3">
      <c r="A5013" t="s">
        <v>10256</v>
      </c>
      <c r="B5013" t="s">
        <v>10257</v>
      </c>
      <c r="C5013" t="str">
        <f>IFERROR(VLOOKUP(Table1[[#This Row],[Ticker]],[1]!Table2[[Symbol]:[Industry]],2,FALSE),"-")</f>
        <v>-</v>
      </c>
      <c r="D5013" t="s">
        <v>1348</v>
      </c>
      <c r="F5013">
        <v>999.99</v>
      </c>
      <c r="G5013">
        <v>-29.033529965998898</v>
      </c>
      <c r="H5013">
        <v>-1.9469739377045501</v>
      </c>
      <c r="I5013">
        <v>-12.4660799085942</v>
      </c>
      <c r="J5013">
        <v>-0.58417673391918201</v>
      </c>
      <c r="K5013">
        <v>999.99524023231697</v>
      </c>
      <c r="N5013">
        <v>9.5738466213541304E-2</v>
      </c>
      <c r="O5013">
        <v>3.0010300103000902</v>
      </c>
      <c r="P5013">
        <v>11.116173120728901</v>
      </c>
    </row>
    <row r="5014" spans="1:16" hidden="1" x14ac:dyDescent="0.3">
      <c r="A5014" t="s">
        <v>10258</v>
      </c>
      <c r="B5014" t="s">
        <v>10259</v>
      </c>
      <c r="C5014" t="str">
        <f>IFERROR(VLOOKUP(Table1[[#This Row],[Ticker]],[1]!Table2[[Symbol]:[Industry]],2,FALSE),"-")</f>
        <v>-</v>
      </c>
      <c r="F5014">
        <v>17</v>
      </c>
      <c r="G5014">
        <v>-35.006981293432503</v>
      </c>
      <c r="H5014">
        <v>5.2482706666119903</v>
      </c>
      <c r="I5014">
        <v>-18.4395312360279</v>
      </c>
      <c r="J5014">
        <v>-7.9853066774219998</v>
      </c>
      <c r="K5014">
        <v>17.529393668651998</v>
      </c>
      <c r="O5014">
        <v>22.058823529411701</v>
      </c>
      <c r="P5014">
        <v>16.758241758241699</v>
      </c>
    </row>
    <row r="5015" spans="1:16" hidden="1" x14ac:dyDescent="0.3">
      <c r="A5015" t="s">
        <v>10260</v>
      </c>
      <c r="B5015" t="s">
        <v>10261</v>
      </c>
      <c r="C5015" t="str">
        <f>IFERROR(VLOOKUP(Table1[[#This Row],[Ticker]],[1]!Table2[[Symbol]:[Industry]],2,FALSE),"-")</f>
        <v>-</v>
      </c>
      <c r="D5015" t="s">
        <v>741</v>
      </c>
      <c r="F5015">
        <v>10.84</v>
      </c>
      <c r="G5015">
        <v>-21.834318920634001</v>
      </c>
      <c r="H5015">
        <v>0.60119587361619098</v>
      </c>
      <c r="I5015">
        <v>-5.5627268513950803</v>
      </c>
      <c r="J5015">
        <v>-0.39984493668416199</v>
      </c>
      <c r="K5015">
        <v>10.5280813910185</v>
      </c>
      <c r="O5015">
        <v>10.608856088560801</v>
      </c>
      <c r="P5015">
        <v>8.4</v>
      </c>
    </row>
    <row r="5016" spans="1:16" hidden="1" x14ac:dyDescent="0.3">
      <c r="A5016" t="s">
        <v>10262</v>
      </c>
      <c r="B5016" t="s">
        <v>10263</v>
      </c>
      <c r="C5016" t="str">
        <f>IFERROR(VLOOKUP(Table1[[#This Row],[Ticker]],[1]!Table2[[Symbol]:[Industry]],2,FALSE),"-")</f>
        <v>-</v>
      </c>
      <c r="D5016" t="s">
        <v>741</v>
      </c>
      <c r="F5016">
        <v>10.83</v>
      </c>
      <c r="G5016">
        <v>-22.334022576836301</v>
      </c>
      <c r="H5016">
        <v>2.8663456003127599</v>
      </c>
      <c r="I5016">
        <v>-5.7665725194317297</v>
      </c>
      <c r="J5016">
        <v>-0.21551313944912701</v>
      </c>
      <c r="K5016">
        <v>10.522930722974801</v>
      </c>
      <c r="O5016">
        <v>10.618651892890099</v>
      </c>
      <c r="P5016">
        <v>18.880351262348999</v>
      </c>
    </row>
    <row r="5017" spans="1:16" hidden="1" x14ac:dyDescent="0.3">
      <c r="A5017" t="s">
        <v>10264</v>
      </c>
      <c r="B5017" t="s">
        <v>10265</v>
      </c>
      <c r="C5017" t="str">
        <f>IFERROR(VLOOKUP(Table1[[#This Row],[Ticker]],[1]!Table2[[Symbol]:[Industry]],2,FALSE),"-")</f>
        <v>-</v>
      </c>
      <c r="D5017" t="s">
        <v>741</v>
      </c>
      <c r="F5017">
        <v>51.24</v>
      </c>
      <c r="G5017">
        <v>-29.247746129582101</v>
      </c>
      <c r="H5017">
        <v>-0.68910041060322302</v>
      </c>
      <c r="I5017">
        <v>-12.6802960721775</v>
      </c>
      <c r="J5017">
        <v>0.256816811944302</v>
      </c>
      <c r="K5017">
        <v>51.486537254901897</v>
      </c>
      <c r="O5017">
        <v>6.5573770491803298</v>
      </c>
      <c r="P5017">
        <v>3.5151515151515098</v>
      </c>
    </row>
    <row r="5018" spans="1:16" hidden="1" x14ac:dyDescent="0.3">
      <c r="A5018" t="s">
        <v>10266</v>
      </c>
      <c r="B5018" t="s">
        <v>10267</v>
      </c>
      <c r="C5018" t="str">
        <f>IFERROR(VLOOKUP(Table1[[#This Row],[Ticker]],[1]!Table2[[Symbol]:[Industry]],2,FALSE),"-")</f>
        <v>-</v>
      </c>
      <c r="F5018">
        <v>405.15</v>
      </c>
      <c r="G5018">
        <v>60.421695659439401</v>
      </c>
      <c r="H5018">
        <v>4.1340260622954403</v>
      </c>
      <c r="I5018">
        <v>76.989145716844007</v>
      </c>
      <c r="J5018">
        <v>6.5529091804357797</v>
      </c>
      <c r="O5018">
        <v>1.69073182771812</v>
      </c>
      <c r="P5018">
        <v>102.57499999999899</v>
      </c>
    </row>
    <row r="5019" spans="1:16" hidden="1" x14ac:dyDescent="0.3">
      <c r="A5019" t="s">
        <v>10268</v>
      </c>
      <c r="B5019" t="s">
        <v>10269</v>
      </c>
      <c r="C5019" t="str">
        <f>IFERROR(VLOOKUP(Table1[[#This Row],[Ticker]],[1]!Table2[[Symbol]:[Industry]],2,FALSE),"-")</f>
        <v>-</v>
      </c>
      <c r="D5019" t="s">
        <v>1054</v>
      </c>
      <c r="F5019">
        <v>101.35</v>
      </c>
      <c r="G5019">
        <v>-27.885825375180499</v>
      </c>
      <c r="I5019">
        <v>-11.318375317775899</v>
      </c>
      <c r="O5019">
        <v>0.64134188455846597</v>
      </c>
      <c r="P5019">
        <v>1.1477045908183401</v>
      </c>
    </row>
    <row r="5020" spans="1:16" hidden="1" x14ac:dyDescent="0.3">
      <c r="A5020" t="s">
        <v>10270</v>
      </c>
      <c r="B5020" t="s">
        <v>10271</v>
      </c>
      <c r="C5020" t="str">
        <f>IFERROR(VLOOKUP(Table1[[#This Row],[Ticker]],[1]!Table2[[Symbol]:[Industry]],2,FALSE),"-")</f>
        <v>-</v>
      </c>
      <c r="D5020" t="s">
        <v>741</v>
      </c>
      <c r="F5020">
        <v>81.48</v>
      </c>
      <c r="G5020">
        <v>-40.032983816353898</v>
      </c>
      <c r="H5020">
        <v>-3.35442464192991</v>
      </c>
      <c r="I5020">
        <v>-23.465533758949199</v>
      </c>
      <c r="J5020">
        <v>-4.41465758151495</v>
      </c>
      <c r="O5020">
        <v>14.4820814923907</v>
      </c>
      <c r="P5020">
        <v>3.0479322119640799</v>
      </c>
    </row>
    <row r="5021" spans="1:16" hidden="1" x14ac:dyDescent="0.3">
      <c r="A5021" t="s">
        <v>10272</v>
      </c>
      <c r="B5021" t="s">
        <v>10273</v>
      </c>
      <c r="C5021" t="str">
        <f>IFERROR(VLOOKUP(Table1[[#This Row],[Ticker]],[1]!Table2[[Symbol]:[Industry]],2,FALSE),"-")</f>
        <v>-</v>
      </c>
      <c r="D5021" t="s">
        <v>1348</v>
      </c>
      <c r="F5021">
        <v>1010.75</v>
      </c>
      <c r="G5021">
        <v>-27.969646993125899</v>
      </c>
      <c r="H5021">
        <v>-1.4488325009658001</v>
      </c>
      <c r="I5021">
        <v>-11.4021969357213</v>
      </c>
      <c r="J5021">
        <v>-0.45043391640382402</v>
      </c>
      <c r="O5021">
        <v>0</v>
      </c>
      <c r="P5021">
        <v>1.075</v>
      </c>
    </row>
    <row r="5022" spans="1:16" hidden="1" x14ac:dyDescent="0.3">
      <c r="A5022" t="s">
        <v>10274</v>
      </c>
      <c r="B5022" t="s">
        <v>10275</v>
      </c>
      <c r="C5022" t="str">
        <f>IFERROR(VLOOKUP(Table1[[#This Row],[Ticker]],[1]!Table2[[Symbol]:[Industry]],2,FALSE),"-")</f>
        <v>-</v>
      </c>
      <c r="F5022">
        <v>23.28</v>
      </c>
      <c r="G5022">
        <v>-45.472869520916298</v>
      </c>
      <c r="H5022">
        <v>-10.625973937704501</v>
      </c>
      <c r="I5022">
        <v>-28.905419463511699</v>
      </c>
      <c r="J5022">
        <v>-0.45259778655077099</v>
      </c>
      <c r="O5022">
        <v>20.3178694158075</v>
      </c>
      <c r="P5022">
        <v>6.0592255125284797</v>
      </c>
    </row>
    <row r="5023" spans="1:16" hidden="1" x14ac:dyDescent="0.3">
      <c r="A5023" t="s">
        <v>10276</v>
      </c>
      <c r="B5023" t="s">
        <v>10277</v>
      </c>
      <c r="C5023" t="str">
        <f>IFERROR(VLOOKUP(Table1[[#This Row],[Ticker]],[1]!Table2[[Symbol]:[Industry]],2,FALSE),"-")</f>
        <v>-</v>
      </c>
      <c r="D5023" t="s">
        <v>741</v>
      </c>
      <c r="F5023">
        <v>102.2</v>
      </c>
      <c r="G5023">
        <v>-37.603936120946102</v>
      </c>
      <c r="H5023">
        <v>-2.0048667527811199</v>
      </c>
      <c r="I5023">
        <v>-21.036486063541499</v>
      </c>
      <c r="J5023">
        <v>-0.56453036849678895</v>
      </c>
      <c r="O5023">
        <v>17.4168297455968</v>
      </c>
      <c r="P5023">
        <v>2.5486654625727501</v>
      </c>
    </row>
    <row r="5024" spans="1:16" hidden="1" x14ac:dyDescent="0.3">
      <c r="A5024" t="s">
        <v>10278</v>
      </c>
      <c r="B5024" t="s">
        <v>10279</v>
      </c>
      <c r="C5024" t="str">
        <f>IFERROR(VLOOKUP(Table1[[#This Row],[Ticker]],[1]!Table2[[Symbol]:[Industry]],2,FALSE),"-")</f>
        <v>-</v>
      </c>
      <c r="D5024" t="s">
        <v>741</v>
      </c>
      <c r="F5024">
        <v>33.67</v>
      </c>
      <c r="G5024">
        <v>-27.188399899453199</v>
      </c>
      <c r="H5024">
        <v>2.28372658714878</v>
      </c>
      <c r="I5024">
        <v>-10.620949842048599</v>
      </c>
      <c r="J5024">
        <v>-1.52314387006941</v>
      </c>
      <c r="O5024">
        <v>3.65310365310365</v>
      </c>
      <c r="P5024">
        <v>8.6129032258064502</v>
      </c>
    </row>
    <row r="5025" spans="1:16" hidden="1" x14ac:dyDescent="0.3">
      <c r="A5025" t="s">
        <v>10280</v>
      </c>
      <c r="B5025" t="s">
        <v>10281</v>
      </c>
      <c r="C5025" t="str">
        <f>IFERROR(VLOOKUP(Table1[[#This Row],[Ticker]],[1]!Table2[[Symbol]:[Industry]],2,FALSE),"-")</f>
        <v>-</v>
      </c>
      <c r="F5025">
        <v>860.55</v>
      </c>
      <c r="G5025">
        <v>-40.771991504460402</v>
      </c>
      <c r="H5025">
        <v>0.33637900347190802</v>
      </c>
      <c r="I5025">
        <v>-24.204541447055799</v>
      </c>
      <c r="J5025">
        <v>-2.3413381554684198</v>
      </c>
      <c r="O5025">
        <v>21.898785660333498</v>
      </c>
      <c r="P5025">
        <v>6.24074074074072</v>
      </c>
    </row>
    <row r="5026" spans="1:16" hidden="1" x14ac:dyDescent="0.3">
      <c r="A5026" t="s">
        <v>10282</v>
      </c>
      <c r="B5026" t="s">
        <v>10283</v>
      </c>
      <c r="C5026" t="str">
        <f>IFERROR(VLOOKUP(Table1[[#This Row],[Ticker]],[1]!Table2[[Symbol]:[Industry]],2,FALSE),"-")</f>
        <v>-</v>
      </c>
      <c r="D5026" t="s">
        <v>741</v>
      </c>
      <c r="F5026">
        <v>32.44</v>
      </c>
      <c r="G5026">
        <v>-28.4755634439902</v>
      </c>
      <c r="H5026">
        <v>3.1495674635693298</v>
      </c>
      <c r="I5026">
        <v>-11.908113386585599</v>
      </c>
      <c r="J5026">
        <v>0.92305181114388102</v>
      </c>
      <c r="O5026">
        <v>3.2675709001233</v>
      </c>
      <c r="P5026">
        <v>8.1333333333333204</v>
      </c>
    </row>
    <row r="5027" spans="1:16" hidden="1" x14ac:dyDescent="0.3">
      <c r="A5027" t="s">
        <v>10284</v>
      </c>
      <c r="B5027" t="s">
        <v>10285</v>
      </c>
      <c r="C5027" t="str">
        <f>IFERROR(VLOOKUP(Table1[[#This Row],[Ticker]],[1]!Table2[[Symbol]:[Industry]],2,FALSE),"-")</f>
        <v>-</v>
      </c>
      <c r="D5027" t="s">
        <v>741</v>
      </c>
      <c r="F5027">
        <v>13.44</v>
      </c>
      <c r="G5027">
        <v>-23.786858078763199</v>
      </c>
      <c r="H5027">
        <v>1.1285840945782999</v>
      </c>
      <c r="I5027">
        <v>-7.2194080213585803</v>
      </c>
      <c r="J5027">
        <v>-0.65869238220532</v>
      </c>
      <c r="O5027">
        <v>4.1666666666666696</v>
      </c>
      <c r="P5027">
        <v>10.163934426229501</v>
      </c>
    </row>
    <row r="5028" spans="1:16" hidden="1" x14ac:dyDescent="0.3">
      <c r="A5028" t="s">
        <v>10286</v>
      </c>
      <c r="B5028" t="s">
        <v>10287</v>
      </c>
      <c r="C5028" t="str">
        <f>IFERROR(VLOOKUP(Table1[[#This Row],[Ticker]],[1]!Table2[[Symbol]:[Industry]],2,FALSE),"-")</f>
        <v>-</v>
      </c>
      <c r="D5028" t="s">
        <v>741</v>
      </c>
      <c r="F5028">
        <v>33.729999999999997</v>
      </c>
      <c r="G5028">
        <v>-26.323420343587198</v>
      </c>
      <c r="H5028">
        <v>1.3709793792487499</v>
      </c>
      <c r="I5028">
        <v>-9.7559702861826096</v>
      </c>
      <c r="J5028">
        <v>-2.7650432648874799</v>
      </c>
      <c r="O5028">
        <v>6.7299140231248096</v>
      </c>
      <c r="P5028">
        <v>5.1761771125662603</v>
      </c>
    </row>
    <row r="5029" spans="1:16" hidden="1" x14ac:dyDescent="0.3">
      <c r="A5029" t="s">
        <v>4996</v>
      </c>
      <c r="B5029" t="s">
        <v>10288</v>
      </c>
      <c r="C5029" t="str">
        <f>IFERROR(VLOOKUP(Table1[[#This Row],[Ticker]],[1]!Table2[[Symbol]:[Industry]],2,FALSE),"-")</f>
        <v>-</v>
      </c>
      <c r="D5029" t="s">
        <v>1518</v>
      </c>
      <c r="F5029">
        <v>77.31</v>
      </c>
      <c r="G5029">
        <v>-22.0300697583864</v>
      </c>
      <c r="H5029">
        <v>4.2184096239392703</v>
      </c>
      <c r="I5029">
        <v>-5.46261970098183</v>
      </c>
      <c r="J5029">
        <v>-1.22520237494482</v>
      </c>
      <c r="O5029">
        <v>4.7729918509895102</v>
      </c>
      <c r="P5029">
        <v>10.4428571428571</v>
      </c>
    </row>
    <row r="5030" spans="1:16" hidden="1" x14ac:dyDescent="0.3">
      <c r="A5030" t="s">
        <v>10289</v>
      </c>
      <c r="B5030" t="s">
        <v>10290</v>
      </c>
      <c r="C5030" t="str">
        <f>IFERROR(VLOOKUP(Table1[[#This Row],[Ticker]],[1]!Table2[[Symbol]:[Industry]],2,FALSE),"-")</f>
        <v>-</v>
      </c>
      <c r="D5030" t="s">
        <v>741</v>
      </c>
      <c r="F5030">
        <v>100.62</v>
      </c>
      <c r="G5030">
        <v>-28.4738657645198</v>
      </c>
      <c r="H5030">
        <v>-7.6522414774613496</v>
      </c>
      <c r="I5030">
        <v>-11.9064157071151</v>
      </c>
      <c r="J5030">
        <v>-0.48487186798075599</v>
      </c>
      <c r="O5030">
        <v>19.022063208109699</v>
      </c>
      <c r="P5030">
        <v>0.821643286573148</v>
      </c>
    </row>
    <row r="5031" spans="1:16" hidden="1" x14ac:dyDescent="0.3">
      <c r="A5031" t="s">
        <v>10291</v>
      </c>
      <c r="B5031" t="s">
        <v>10292</v>
      </c>
      <c r="C5031" t="str">
        <f>IFERROR(VLOOKUP(Table1[[#This Row],[Ticker]],[1]!Table2[[Symbol]:[Industry]],2,FALSE),"-")</f>
        <v>-</v>
      </c>
      <c r="D5031" t="s">
        <v>741</v>
      </c>
      <c r="F5031">
        <v>9.1999999999999993</v>
      </c>
      <c r="G5031">
        <v>-29.033529965998898</v>
      </c>
      <c r="H5031">
        <v>-0.63735888863150303</v>
      </c>
      <c r="I5031">
        <v>-12.4660799085942</v>
      </c>
      <c r="J5031">
        <v>-2.8975310977467301</v>
      </c>
      <c r="O5031">
        <v>11.4130434782608</v>
      </c>
      <c r="P5031">
        <v>10.8433734939758</v>
      </c>
    </row>
    <row r="5032" spans="1:16" hidden="1" x14ac:dyDescent="0.3">
      <c r="A5032" t="s">
        <v>10293</v>
      </c>
      <c r="B5032" t="s">
        <v>10294</v>
      </c>
      <c r="C5032" t="str">
        <f>IFERROR(VLOOKUP(Table1[[#This Row],[Ticker]],[1]!Table2[[Symbol]:[Industry]],2,FALSE),"-")</f>
        <v>-</v>
      </c>
      <c r="F5032">
        <v>20.239999999999998</v>
      </c>
      <c r="G5032">
        <v>-35.112416276903801</v>
      </c>
      <c r="H5032">
        <v>160.11854219132701</v>
      </c>
      <c r="I5032">
        <v>-18.544966219499099</v>
      </c>
      <c r="J5032">
        <v>15.8722452844294</v>
      </c>
      <c r="O5032">
        <v>6.4723320158102702</v>
      </c>
      <c r="P5032">
        <v>16.055045871559599</v>
      </c>
    </row>
    <row r="5033" spans="1:16" hidden="1" x14ac:dyDescent="0.3">
      <c r="A5033" t="s">
        <v>10295</v>
      </c>
      <c r="B5033" t="s">
        <v>10296</v>
      </c>
      <c r="C5033" t="str">
        <f>IFERROR(VLOOKUP(Table1[[#This Row],[Ticker]],[1]!Table2[[Symbol]:[Industry]],2,FALSE),"-")</f>
        <v>-</v>
      </c>
      <c r="D5033" t="s">
        <v>741</v>
      </c>
      <c r="F5033">
        <v>77.77</v>
      </c>
      <c r="G5033">
        <v>-28.085970256757001</v>
      </c>
      <c r="H5033">
        <v>-2.16663852752803</v>
      </c>
      <c r="I5033">
        <v>-11.518520199352301</v>
      </c>
      <c r="J5033">
        <v>-1.39707995972562</v>
      </c>
      <c r="O5033">
        <v>2.8674296001028599</v>
      </c>
      <c r="P5033">
        <v>4.0958372373176299</v>
      </c>
    </row>
    <row r="5034" spans="1:16" hidden="1" x14ac:dyDescent="0.3">
      <c r="A5034" t="s">
        <v>10297</v>
      </c>
      <c r="B5034" t="s">
        <v>10298</v>
      </c>
      <c r="C5034" t="str">
        <f>IFERROR(VLOOKUP(Table1[[#This Row],[Ticker]],[1]!Table2[[Symbol]:[Industry]],2,FALSE),"-")</f>
        <v>-</v>
      </c>
      <c r="F5034">
        <v>187.4</v>
      </c>
      <c r="G5034">
        <v>-24.047535568239802</v>
      </c>
      <c r="H5034">
        <v>3.0540260622954398</v>
      </c>
      <c r="I5034">
        <v>-7.4800855108351803</v>
      </c>
      <c r="J5034">
        <v>4.4158232660808103</v>
      </c>
      <c r="O5034">
        <v>0</v>
      </c>
      <c r="P5034">
        <v>16.0371517027863</v>
      </c>
    </row>
    <row r="5035" spans="1:16" hidden="1" x14ac:dyDescent="0.3">
      <c r="A5035" t="s">
        <v>10299</v>
      </c>
      <c r="B5035" t="s">
        <v>10300</v>
      </c>
      <c r="C5035" t="str">
        <f>IFERROR(VLOOKUP(Table1[[#This Row],[Ticker]],[1]!Table2[[Symbol]:[Industry]],2,FALSE),"-")</f>
        <v>-</v>
      </c>
      <c r="F5035">
        <v>169.8</v>
      </c>
      <c r="G5035">
        <v>-29.033529965998898</v>
      </c>
      <c r="H5035">
        <v>-6.9433157771516596</v>
      </c>
      <c r="I5035">
        <v>-17.446494010440901</v>
      </c>
      <c r="J5035">
        <v>-5.5815185733662798</v>
      </c>
      <c r="O5035">
        <v>16.313309776207198</v>
      </c>
      <c r="P5035">
        <v>0</v>
      </c>
    </row>
    <row r="5036" spans="1:16" hidden="1" x14ac:dyDescent="0.3">
      <c r="A5036" t="s">
        <v>10301</v>
      </c>
      <c r="B5036" t="s">
        <v>10302</v>
      </c>
      <c r="C5036" t="str">
        <f>IFERROR(VLOOKUP(Table1[[#This Row],[Ticker]],[1]!Table2[[Symbol]:[Industry]],2,FALSE),"-")</f>
        <v>-</v>
      </c>
      <c r="F5036">
        <v>841.9</v>
      </c>
      <c r="G5036">
        <v>-28.795406379857699</v>
      </c>
      <c r="H5036">
        <v>-17.107590099320699</v>
      </c>
      <c r="I5036">
        <v>-12.227956322453</v>
      </c>
      <c r="J5036">
        <v>-15.745792895535301</v>
      </c>
      <c r="O5036">
        <v>18.1316070792255</v>
      </c>
      <c r="P5036">
        <v>4.96197481610771</v>
      </c>
    </row>
    <row r="5037" spans="1:16" hidden="1" x14ac:dyDescent="0.3">
      <c r="A5037" t="s">
        <v>10303</v>
      </c>
      <c r="B5037" t="s">
        <v>10304</v>
      </c>
      <c r="C5037" t="str">
        <f>IFERROR(VLOOKUP(Table1[[#This Row],[Ticker]],[1]!Table2[[Symbol]:[Industry]],2,FALSE),"-")</f>
        <v>-</v>
      </c>
      <c r="F5037">
        <v>305.8</v>
      </c>
      <c r="G5037">
        <v>-24.037821811492499</v>
      </c>
      <c r="H5037">
        <v>-1.94597393770455</v>
      </c>
      <c r="I5037">
        <v>-7.47037175408785</v>
      </c>
      <c r="J5037">
        <v>-0.58417673391918201</v>
      </c>
      <c r="O5037">
        <v>0</v>
      </c>
      <c r="P5037">
        <v>10.2379235760634</v>
      </c>
    </row>
    <row r="5038" spans="1:16" hidden="1" x14ac:dyDescent="0.3">
      <c r="A5038" t="s">
        <v>10305</v>
      </c>
      <c r="B5038" t="s">
        <v>10306</v>
      </c>
      <c r="C5038" t="str">
        <f>IFERROR(VLOOKUP(Table1[[#This Row],[Ticker]],[1]!Table2[[Symbol]:[Industry]],2,FALSE),"-")</f>
        <v>-</v>
      </c>
    </row>
    <row r="5039" spans="1:16" hidden="1" x14ac:dyDescent="0.3">
      <c r="A5039" t="s">
        <v>10307</v>
      </c>
      <c r="B5039" t="s">
        <v>10308</v>
      </c>
      <c r="C5039" t="str">
        <f>IFERROR(VLOOKUP(Table1[[#This Row],[Ticker]],[1]!Table2[[Symbol]:[Industry]],2,FALSE),"-")</f>
        <v>-</v>
      </c>
    </row>
    <row r="5040" spans="1:16" hidden="1" x14ac:dyDescent="0.3">
      <c r="A5040" t="s">
        <v>10309</v>
      </c>
      <c r="B5040" t="s">
        <v>10310</v>
      </c>
      <c r="C5040" t="str">
        <f>IFERROR(VLOOKUP(Table1[[#This Row],[Ticker]],[1]!Table2[[Symbol]:[Industry]],2,FALSE),"-")</f>
        <v>-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Price_Filter_04_09_2024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2024-09-05T06:02:55Z</dcterms:created>
  <dcterms:modified xsi:type="dcterms:W3CDTF">2024-11-22T13:26:00Z</dcterms:modified>
</cp:coreProperties>
</file>